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drawings/drawing14.xml" ContentType="application/vnd.openxmlformats-officedocument.drawing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drawings/drawing15.xml" ContentType="application/vnd.openxmlformats-officedocument.drawing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drawings/drawing16.xml" ContentType="application/vnd.openxmlformats-officedocument.drawing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drawings/drawing17.xml" ContentType="application/vnd.openxmlformats-officedocument.drawing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drawings/drawing18.xml" ContentType="application/vnd.openxmlformats-officedocument.drawing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drawings/drawing19.xml" ContentType="application/vnd.openxmlformats-officedocument.drawing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drawings/drawing20.xml" ContentType="application/vnd.openxmlformats-officedocument.drawing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drawings/drawing21.xml" ContentType="application/vnd.openxmlformats-officedocument.drawing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drawings/drawing22.xml" ContentType="application/vnd.openxmlformats-officedocument.drawing+xml"/>
  <Override PartName="/xl/charts/chart61.xml" ContentType="application/vnd.openxmlformats-officedocument.drawingml.chart+xml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drawings/drawing23.xml" ContentType="application/vnd.openxmlformats-officedocument.drawing+xml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drawings/drawing24.xml" ContentType="application/vnd.openxmlformats-officedocument.drawing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charts/chart69.xml" ContentType="application/vnd.openxmlformats-officedocument.drawingml.chart+xml"/>
  <Override PartName="/xl/drawings/drawing25.xml" ContentType="application/vnd.openxmlformats-officedocument.drawing+xml"/>
  <Override PartName="/xl/charts/chart70.xml" ContentType="application/vnd.openxmlformats-officedocument.drawingml.chart+xml"/>
  <Override PartName="/xl/charts/chart71.xml" ContentType="application/vnd.openxmlformats-officedocument.drawingml.chart+xml"/>
  <Override PartName="/xl/charts/chart72.xml" ContentType="application/vnd.openxmlformats-officedocument.drawingml.chart+xml"/>
  <Override PartName="/xl/drawings/drawing26.xml" ContentType="application/vnd.openxmlformats-officedocument.drawing+xml"/>
  <Override PartName="/xl/charts/chart73.xml" ContentType="application/vnd.openxmlformats-officedocument.drawingml.chart+xml"/>
  <Override PartName="/xl/charts/chart74.xml" ContentType="application/vnd.openxmlformats-officedocument.drawingml.chart+xml"/>
  <Override PartName="/xl/charts/chart75.xml" ContentType="application/vnd.openxmlformats-officedocument.drawingml.chart+xml"/>
  <Override PartName="/xl/drawings/drawing27.xml" ContentType="application/vnd.openxmlformats-officedocument.drawing+xml"/>
  <Override PartName="/xl/charts/chart76.xml" ContentType="application/vnd.openxmlformats-officedocument.drawingml.chart+xml"/>
  <Override PartName="/xl/charts/chart77.xml" ContentType="application/vnd.openxmlformats-officedocument.drawingml.chart+xml"/>
  <Override PartName="/xl/charts/chart78.xml" ContentType="application/vnd.openxmlformats-officedocument.drawingml.chart+xml"/>
  <Override PartName="/xl/drawings/drawing28.xml" ContentType="application/vnd.openxmlformats-officedocument.drawing+xml"/>
  <Override PartName="/xl/charts/chart79.xml" ContentType="application/vnd.openxmlformats-officedocument.drawingml.chart+xml"/>
  <Override PartName="/xl/charts/chart80.xml" ContentType="application/vnd.openxmlformats-officedocument.drawingml.chart+xml"/>
  <Override PartName="/xl/charts/chart81.xml" ContentType="application/vnd.openxmlformats-officedocument.drawingml.chart+xml"/>
  <Override PartName="/xl/drawings/drawing29.xml" ContentType="application/vnd.openxmlformats-officedocument.drawing+xml"/>
  <Override PartName="/xl/charts/chart82.xml" ContentType="application/vnd.openxmlformats-officedocument.drawingml.chart+xml"/>
  <Override PartName="/xl/charts/chart83.xml" ContentType="application/vnd.openxmlformats-officedocument.drawingml.chart+xml"/>
  <Override PartName="/xl/charts/chart84.xml" ContentType="application/vnd.openxmlformats-officedocument.drawingml.chart+xml"/>
  <Override PartName="/xl/drawings/drawing30.xml" ContentType="application/vnd.openxmlformats-officedocument.drawing+xml"/>
  <Override PartName="/xl/charts/chart85.xml" ContentType="application/vnd.openxmlformats-officedocument.drawingml.chart+xml"/>
  <Override PartName="/xl/charts/chart86.xml" ContentType="application/vnd.openxmlformats-officedocument.drawingml.chart+xml"/>
  <Override PartName="/xl/charts/chart87.xml" ContentType="application/vnd.openxmlformats-officedocument.drawingml.chart+xml"/>
  <Override PartName="/xl/drawings/drawing31.xml" ContentType="application/vnd.openxmlformats-officedocument.drawing+xml"/>
  <Override PartName="/xl/charts/chart88.xml" ContentType="application/vnd.openxmlformats-officedocument.drawingml.chart+xml"/>
  <Override PartName="/xl/charts/chart89.xml" ContentType="application/vnd.openxmlformats-officedocument.drawingml.chart+xml"/>
  <Override PartName="/xl/charts/chart90.xml" ContentType="application/vnd.openxmlformats-officedocument.drawingml.chart+xml"/>
  <Override PartName="/xl/drawings/drawing32.xml" ContentType="application/vnd.openxmlformats-officedocument.drawing+xml"/>
  <Override PartName="/xl/charts/chart91.xml" ContentType="application/vnd.openxmlformats-officedocument.drawingml.chart+xml"/>
  <Override PartName="/xl/charts/chart92.xml" ContentType="application/vnd.openxmlformats-officedocument.drawingml.chart+xml"/>
  <Override PartName="/xl/charts/chart93.xml" ContentType="application/vnd.openxmlformats-officedocument.drawingml.chart+xml"/>
  <Override PartName="/xl/drawings/drawing33.xml" ContentType="application/vnd.openxmlformats-officedocument.drawing+xml"/>
  <Override PartName="/xl/charts/chart94.xml" ContentType="application/vnd.openxmlformats-officedocument.drawingml.chart+xml"/>
  <Override PartName="/xl/charts/chart95.xml" ContentType="application/vnd.openxmlformats-officedocument.drawingml.chart+xml"/>
  <Override PartName="/xl/charts/chart96.xml" ContentType="application/vnd.openxmlformats-officedocument.drawingml.chart+xml"/>
  <Override PartName="/xl/drawings/drawing34.xml" ContentType="application/vnd.openxmlformats-officedocument.drawing+xml"/>
  <Override PartName="/xl/charts/chart97.xml" ContentType="application/vnd.openxmlformats-officedocument.drawingml.chart+xml"/>
  <Override PartName="/xl/charts/chart98.xml" ContentType="application/vnd.openxmlformats-officedocument.drawingml.chart+xml"/>
  <Override PartName="/xl/charts/chart99.xml" ContentType="application/vnd.openxmlformats-officedocument.drawingml.chart+xml"/>
  <Override PartName="/xl/drawings/drawing35.xml" ContentType="application/vnd.openxmlformats-officedocument.drawing+xml"/>
  <Override PartName="/xl/charts/chart100.xml" ContentType="application/vnd.openxmlformats-officedocument.drawingml.chart+xml"/>
  <Override PartName="/xl/charts/chart101.xml" ContentType="application/vnd.openxmlformats-officedocument.drawingml.chart+xml"/>
  <Override PartName="/xl/charts/chart102.xml" ContentType="application/vnd.openxmlformats-officedocument.drawingml.chart+xml"/>
  <Override PartName="/xl/drawings/drawing36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26" codeName="{4470D2CD-2249-CD33-4A35-6F278624656F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SUS TUF\Desktop\BotGraficas\"/>
    </mc:Choice>
  </mc:AlternateContent>
  <xr:revisionPtr revIDLastSave="0" documentId="13_ncr:1_{073AD535-D48F-47EE-A5E7-F5A23E5EA3A3}" xr6:coauthVersionLast="47" xr6:coauthVersionMax="47" xr10:uidLastSave="{00000000-0000-0000-0000-000000000000}"/>
  <bookViews>
    <workbookView xWindow="-108" yWindow="-108" windowWidth="23256" windowHeight="12576" tabRatio="711" activeTab="4" xr2:uid="{00000000-000D-0000-FFFF-FFFF00000000}"/>
  </bookViews>
  <sheets>
    <sheet name="Causa" sheetId="78" r:id="rId1"/>
    <sheet name="Pareto" sheetId="79" r:id="rId2"/>
    <sheet name="Reunion" sheetId="377" r:id="rId3"/>
    <sheet name="MASTER1" sheetId="99" state="hidden" r:id="rId4"/>
    <sheet name="1" sheetId="376" r:id="rId5"/>
    <sheet name="2" sheetId="375" r:id="rId6"/>
    <sheet name="3" sheetId="374" r:id="rId7"/>
    <sheet name="4" sheetId="373" r:id="rId8"/>
    <sheet name="5" sheetId="372" r:id="rId9"/>
    <sheet name="6" sheetId="371" r:id="rId10"/>
    <sheet name="7" sheetId="370" r:id="rId11"/>
    <sheet name="8" sheetId="369" r:id="rId12"/>
    <sheet name="9" sheetId="368" r:id="rId13"/>
    <sheet name="10" sheetId="367" r:id="rId14"/>
    <sheet name="11" sheetId="366" r:id="rId15"/>
    <sheet name="12" sheetId="365" r:id="rId16"/>
    <sheet name="13" sheetId="364" r:id="rId17"/>
    <sheet name="14" sheetId="363" r:id="rId18"/>
    <sheet name="15" sheetId="362" r:id="rId19"/>
    <sheet name="16" sheetId="361" r:id="rId20"/>
    <sheet name="17" sheetId="360" r:id="rId21"/>
    <sheet name="18" sheetId="359" r:id="rId22"/>
    <sheet name="19" sheetId="358" r:id="rId23"/>
    <sheet name="20" sheetId="357" r:id="rId24"/>
    <sheet name="21" sheetId="356" r:id="rId25"/>
    <sheet name="22" sheetId="355" r:id="rId26"/>
    <sheet name="23" sheetId="354" r:id="rId27"/>
    <sheet name="24" sheetId="353" r:id="rId28"/>
    <sheet name="25" sheetId="352" r:id="rId29"/>
    <sheet name="26" sheetId="351" r:id="rId30"/>
    <sheet name="27" sheetId="350" r:id="rId31"/>
    <sheet name="28" sheetId="349" r:id="rId32"/>
    <sheet name="29" sheetId="348" r:id="rId33"/>
    <sheet name="30" sheetId="347" r:id="rId34"/>
    <sheet name="31" sheetId="346" r:id="rId35"/>
    <sheet name="MASTER" sheetId="302" r:id="rId36"/>
    <sheet name="Reporte" sheetId="129" r:id="rId37"/>
  </sheets>
  <externalReferences>
    <externalReference r:id="rId38"/>
  </externalReferences>
  <definedNames>
    <definedName name="_f">[1]Tuc!$J$7</definedName>
    <definedName name="_xlnm._FilterDatabase" localSheetId="4" hidden="1">'1'!$C$34:$W$188</definedName>
    <definedName name="_xlnm._FilterDatabase" localSheetId="13" hidden="1">'10'!$C$34:$W$188</definedName>
    <definedName name="_xlnm._FilterDatabase" localSheetId="14" hidden="1">'11'!$C$34:$W$188</definedName>
    <definedName name="_xlnm._FilterDatabase" localSheetId="15" hidden="1">'12'!$C$34:$W$188</definedName>
    <definedName name="_xlnm._FilterDatabase" localSheetId="16" hidden="1">'13'!$C$34:$W$188</definedName>
    <definedName name="_xlnm._FilterDatabase" localSheetId="17" hidden="1">'14'!$C$34:$W$188</definedName>
    <definedName name="_xlnm._FilterDatabase" localSheetId="18" hidden="1">'15'!$C$34:$W$188</definedName>
    <definedName name="_xlnm._FilterDatabase" localSheetId="19" hidden="1">'16'!$C$34:$W$188</definedName>
    <definedName name="_xlnm._FilterDatabase" localSheetId="20" hidden="1">'17'!$C$34:$W$188</definedName>
    <definedName name="_xlnm._FilterDatabase" localSheetId="21" hidden="1">'18'!$C$34:$W$188</definedName>
    <definedName name="_xlnm._FilterDatabase" localSheetId="22" hidden="1">'19'!$C$34:$W$188</definedName>
    <definedName name="_xlnm._FilterDatabase" localSheetId="5" hidden="1">'2'!$C$34:$W$188</definedName>
    <definedName name="_xlnm._FilterDatabase" localSheetId="23" hidden="1">'20'!$C$34:$W$188</definedName>
    <definedName name="_xlnm._FilterDatabase" localSheetId="24" hidden="1">'21'!$C$34:$W$188</definedName>
    <definedName name="_xlnm._FilterDatabase" localSheetId="25" hidden="1">'22'!$C$34:$W$188</definedName>
    <definedName name="_xlnm._FilterDatabase" localSheetId="26" hidden="1">'23'!$C$34:$W$188</definedName>
    <definedName name="_xlnm._FilterDatabase" localSheetId="27" hidden="1">'24'!$C$34:$W$188</definedName>
    <definedName name="_xlnm._FilterDatabase" localSheetId="28" hidden="1">'25'!$C$34:$W$188</definedName>
    <definedName name="_xlnm._FilterDatabase" localSheetId="29" hidden="1">'26'!$C$34:$W$188</definedName>
    <definedName name="_xlnm._FilterDatabase" localSheetId="30" hidden="1">'27'!$C$34:$W$188</definedName>
    <definedName name="_xlnm._FilterDatabase" localSheetId="31" hidden="1">'28'!$C$34:$W$188</definedName>
    <definedName name="_xlnm._FilterDatabase" localSheetId="32" hidden="1">'29'!$C$34:$W$188</definedName>
    <definedName name="_xlnm._FilterDatabase" localSheetId="6" hidden="1">'3'!$C$34:$W$188</definedName>
    <definedName name="_xlnm._FilterDatabase" localSheetId="33" hidden="1">'30'!$C$34:$W$188</definedName>
    <definedName name="_xlnm._FilterDatabase" localSheetId="34" hidden="1">'31'!$C$34:$W$188</definedName>
    <definedName name="_xlnm._FilterDatabase" localSheetId="7" hidden="1">'4'!$C$34:$W$188</definedName>
    <definedName name="_xlnm._FilterDatabase" localSheetId="8" hidden="1">'5'!$C$34:$W$188</definedName>
    <definedName name="_xlnm._FilterDatabase" localSheetId="9" hidden="1">'6'!$C$34:$W$188</definedName>
    <definedName name="_xlnm._FilterDatabase" localSheetId="10" hidden="1">'7'!$I$34:$Q$188</definedName>
    <definedName name="_xlnm._FilterDatabase" localSheetId="11" hidden="1">'8'!$C$34:$W$188</definedName>
    <definedName name="_xlnm._FilterDatabase" localSheetId="12" hidden="1">'9'!$C$34:$W$188</definedName>
    <definedName name="_xlnm._FilterDatabase" localSheetId="0" hidden="1">Causa!$A$1:$C$12</definedName>
    <definedName name="_xlnm._FilterDatabase" localSheetId="35" hidden="1">MASTER!$C$34:$W$188</definedName>
    <definedName name="_xlnm._FilterDatabase" localSheetId="3" hidden="1">MASTER1!$C$7:$Z$112</definedName>
    <definedName name="_xlnm._FilterDatabase" localSheetId="36" hidden="1">Reporte!#REF!</definedName>
    <definedName name="AAAAA" localSheetId="4">#REF!</definedName>
    <definedName name="AAAAA" localSheetId="13">#REF!</definedName>
    <definedName name="AAAAA" localSheetId="14">#REF!</definedName>
    <definedName name="AAAAA" localSheetId="15">#REF!</definedName>
    <definedName name="AAAAA" localSheetId="16">#REF!</definedName>
    <definedName name="AAAAA" localSheetId="17">#REF!</definedName>
    <definedName name="AAAAA" localSheetId="18">#REF!</definedName>
    <definedName name="AAAAA" localSheetId="19">#REF!</definedName>
    <definedName name="AAAAA" localSheetId="20">#REF!</definedName>
    <definedName name="AAAAA" localSheetId="21">#REF!</definedName>
    <definedName name="AAAAA" localSheetId="22">#REF!</definedName>
    <definedName name="AAAAA" localSheetId="5">#REF!</definedName>
    <definedName name="AAAAA" localSheetId="23">#REF!</definedName>
    <definedName name="AAAAA" localSheetId="24">#REF!</definedName>
    <definedName name="AAAAA" localSheetId="25">#REF!</definedName>
    <definedName name="AAAAA" localSheetId="26">#REF!</definedName>
    <definedName name="AAAAA" localSheetId="27">#REF!</definedName>
    <definedName name="AAAAA" localSheetId="28">#REF!</definedName>
    <definedName name="AAAAA" localSheetId="29">#REF!</definedName>
    <definedName name="AAAAA" localSheetId="30">#REF!</definedName>
    <definedName name="AAAAA" localSheetId="31">#REF!</definedName>
    <definedName name="AAAAA" localSheetId="32">#REF!</definedName>
    <definedName name="AAAAA" localSheetId="6">#REF!</definedName>
    <definedName name="AAAAA" localSheetId="33">#REF!</definedName>
    <definedName name="AAAAA" localSheetId="34">#REF!</definedName>
    <definedName name="AAAAA" localSheetId="7">#REF!</definedName>
    <definedName name="AAAAA" localSheetId="8">#REF!</definedName>
    <definedName name="AAAAA" localSheetId="9">#REF!</definedName>
    <definedName name="AAAAA" localSheetId="10">#REF!</definedName>
    <definedName name="AAAAA" localSheetId="11">#REF!</definedName>
    <definedName name="AAAAA" localSheetId="12">#REF!</definedName>
    <definedName name="AAAAA" localSheetId="35">#REF!</definedName>
    <definedName name="AAAAA" localSheetId="3">#REF!</definedName>
    <definedName name="AAAAA" localSheetId="1">#REF!</definedName>
    <definedName name="AAAAA">#REF!</definedName>
    <definedName name="abril17" localSheetId="4">#REF!</definedName>
    <definedName name="abril17" localSheetId="13">#REF!</definedName>
    <definedName name="abril17" localSheetId="14">#REF!</definedName>
    <definedName name="abril17" localSheetId="15">#REF!</definedName>
    <definedName name="abril17" localSheetId="16">#REF!</definedName>
    <definedName name="abril17" localSheetId="17">#REF!</definedName>
    <definedName name="abril17" localSheetId="18">#REF!</definedName>
    <definedName name="abril17" localSheetId="19">#REF!</definedName>
    <definedName name="abril17" localSheetId="20">#REF!</definedName>
    <definedName name="abril17" localSheetId="21">#REF!</definedName>
    <definedName name="abril17" localSheetId="22">#REF!</definedName>
    <definedName name="abril17" localSheetId="5">#REF!</definedName>
    <definedName name="abril17" localSheetId="23">#REF!</definedName>
    <definedName name="abril17" localSheetId="24">#REF!</definedName>
    <definedName name="abril17" localSheetId="25">#REF!</definedName>
    <definedName name="abril17" localSheetId="26">#REF!</definedName>
    <definedName name="abril17" localSheetId="27">#REF!</definedName>
    <definedName name="abril17" localSheetId="28">#REF!</definedName>
    <definedName name="abril17" localSheetId="29">#REF!</definedName>
    <definedName name="abril17" localSheetId="30">#REF!</definedName>
    <definedName name="abril17" localSheetId="31">#REF!</definedName>
    <definedName name="abril17" localSheetId="32">#REF!</definedName>
    <definedName name="abril17" localSheetId="6">#REF!</definedName>
    <definedName name="abril17" localSheetId="33">#REF!</definedName>
    <definedName name="abril17" localSheetId="34">#REF!</definedName>
    <definedName name="abril17" localSheetId="7">#REF!</definedName>
    <definedName name="abril17" localSheetId="8">#REF!</definedName>
    <definedName name="abril17" localSheetId="9">#REF!</definedName>
    <definedName name="abril17" localSheetId="10">#REF!</definedName>
    <definedName name="abril17" localSheetId="11">#REF!</definedName>
    <definedName name="abril17" localSheetId="12">#REF!</definedName>
    <definedName name="abril17" localSheetId="35">#REF!</definedName>
    <definedName name="abril17" localSheetId="3">#REF!</definedName>
    <definedName name="abril17" localSheetId="1">#REF!</definedName>
    <definedName name="abril17">#REF!</definedName>
    <definedName name="Accionamientos" localSheetId="4">'1'!#REF!</definedName>
    <definedName name="Accionamientos" localSheetId="13">'10'!#REF!</definedName>
    <definedName name="Accionamientos" localSheetId="14">'11'!#REF!</definedName>
    <definedName name="Accionamientos" localSheetId="15">'12'!#REF!</definedName>
    <definedName name="Accionamientos" localSheetId="16">'13'!#REF!</definedName>
    <definedName name="Accionamientos" localSheetId="17">'14'!#REF!</definedName>
    <definedName name="Accionamientos" localSheetId="18">'15'!#REF!</definedName>
    <definedName name="Accionamientos" localSheetId="19">'16'!#REF!</definedName>
    <definedName name="Accionamientos" localSheetId="20">'17'!#REF!</definedName>
    <definedName name="Accionamientos" localSheetId="21">'18'!#REF!</definedName>
    <definedName name="Accionamientos" localSheetId="22">'19'!#REF!</definedName>
    <definedName name="Accionamientos" localSheetId="5">'2'!#REF!</definedName>
    <definedName name="Accionamientos" localSheetId="23">'20'!#REF!</definedName>
    <definedName name="Accionamientos" localSheetId="24">'21'!#REF!</definedName>
    <definedName name="Accionamientos" localSheetId="25">'22'!#REF!</definedName>
    <definedName name="Accionamientos" localSheetId="26">'23'!#REF!</definedName>
    <definedName name="Accionamientos" localSheetId="27">'24'!#REF!</definedName>
    <definedName name="Accionamientos" localSheetId="28">'25'!#REF!</definedName>
    <definedName name="Accionamientos" localSheetId="29">'26'!#REF!</definedName>
    <definedName name="Accionamientos" localSheetId="30">'27'!#REF!</definedName>
    <definedName name="Accionamientos" localSheetId="31">'28'!#REF!</definedName>
    <definedName name="Accionamientos" localSheetId="32">'29'!#REF!</definedName>
    <definedName name="Accionamientos" localSheetId="6">'3'!#REF!</definedName>
    <definedName name="Accionamientos" localSheetId="33">'30'!#REF!</definedName>
    <definedName name="Accionamientos" localSheetId="34">'31'!#REF!</definedName>
    <definedName name="Accionamientos" localSheetId="7">'4'!#REF!</definedName>
    <definedName name="Accionamientos" localSheetId="8">'5'!#REF!</definedName>
    <definedName name="Accionamientos" localSheetId="9">'6'!#REF!</definedName>
    <definedName name="Accionamientos" localSheetId="10">'7'!#REF!</definedName>
    <definedName name="Accionamientos" localSheetId="11">'8'!#REF!</definedName>
    <definedName name="Accionamientos" localSheetId="12">'9'!#REF!</definedName>
    <definedName name="Accionamientos" localSheetId="35">MASTER!#REF!</definedName>
    <definedName name="Accionamientos" localSheetId="3">MASTER1!#REF!</definedName>
    <definedName name="Acop" localSheetId="4">#REF!</definedName>
    <definedName name="Acop" localSheetId="13">#REF!</definedName>
    <definedName name="Acop" localSheetId="14">#REF!</definedName>
    <definedName name="Acop" localSheetId="15">#REF!</definedName>
    <definedName name="Acop" localSheetId="16">#REF!</definedName>
    <definedName name="Acop" localSheetId="17">#REF!</definedName>
    <definedName name="Acop" localSheetId="18">#REF!</definedName>
    <definedName name="Acop" localSheetId="19">#REF!</definedName>
    <definedName name="Acop" localSheetId="20">#REF!</definedName>
    <definedName name="Acop" localSheetId="21">#REF!</definedName>
    <definedName name="Acop" localSheetId="22">#REF!</definedName>
    <definedName name="Acop" localSheetId="5">#REF!</definedName>
    <definedName name="Acop" localSheetId="23">#REF!</definedName>
    <definedName name="Acop" localSheetId="24">#REF!</definedName>
    <definedName name="Acop" localSheetId="25">#REF!</definedName>
    <definedName name="Acop" localSheetId="26">#REF!</definedName>
    <definedName name="Acop" localSheetId="27">#REF!</definedName>
    <definedName name="Acop" localSheetId="28">#REF!</definedName>
    <definedName name="Acop" localSheetId="29">#REF!</definedName>
    <definedName name="Acop" localSheetId="30">#REF!</definedName>
    <definedName name="Acop" localSheetId="31">#REF!</definedName>
    <definedName name="Acop" localSheetId="32">#REF!</definedName>
    <definedName name="Acop" localSheetId="6">#REF!</definedName>
    <definedName name="Acop" localSheetId="33">#REF!</definedName>
    <definedName name="Acop" localSheetId="34">#REF!</definedName>
    <definedName name="Acop" localSheetId="7">#REF!</definedName>
    <definedName name="Acop" localSheetId="8">#REF!</definedName>
    <definedName name="Acop" localSheetId="9">#REF!</definedName>
    <definedName name="Acop" localSheetId="10">#REF!</definedName>
    <definedName name="Acop" localSheetId="11">#REF!</definedName>
    <definedName name="Acop" localSheetId="12">#REF!</definedName>
    <definedName name="Acop" localSheetId="35">#REF!</definedName>
    <definedName name="Acop" localSheetId="3">#REF!</definedName>
    <definedName name="Acop">#REF!</definedName>
    <definedName name="actual">[1]Constantes!$B$2</definedName>
    <definedName name="Aisl" localSheetId="4">#REF!</definedName>
    <definedName name="Aisl" localSheetId="13">#REF!</definedName>
    <definedName name="Aisl" localSheetId="14">#REF!</definedName>
    <definedName name="Aisl" localSheetId="15">#REF!</definedName>
    <definedName name="Aisl" localSheetId="16">#REF!</definedName>
    <definedName name="Aisl" localSheetId="17">#REF!</definedName>
    <definedName name="Aisl" localSheetId="18">#REF!</definedName>
    <definedName name="Aisl" localSheetId="19">#REF!</definedName>
    <definedName name="Aisl" localSheetId="20">#REF!</definedName>
    <definedName name="Aisl" localSheetId="21">#REF!</definedName>
    <definedName name="Aisl" localSheetId="22">#REF!</definedName>
    <definedName name="Aisl" localSheetId="5">#REF!</definedName>
    <definedName name="Aisl" localSheetId="23">#REF!</definedName>
    <definedName name="Aisl" localSheetId="24">#REF!</definedName>
    <definedName name="Aisl" localSheetId="25">#REF!</definedName>
    <definedName name="Aisl" localSheetId="26">#REF!</definedName>
    <definedName name="Aisl" localSheetId="27">#REF!</definedName>
    <definedName name="Aisl" localSheetId="28">#REF!</definedName>
    <definedName name="Aisl" localSheetId="29">#REF!</definedName>
    <definedName name="Aisl" localSheetId="30">#REF!</definedName>
    <definedName name="Aisl" localSheetId="31">#REF!</definedName>
    <definedName name="Aisl" localSheetId="32">#REF!</definedName>
    <definedName name="Aisl" localSheetId="6">#REF!</definedName>
    <definedName name="Aisl" localSheetId="33">#REF!</definedName>
    <definedName name="Aisl" localSheetId="34">#REF!</definedName>
    <definedName name="Aisl" localSheetId="7">#REF!</definedName>
    <definedName name="Aisl" localSheetId="8">#REF!</definedName>
    <definedName name="Aisl" localSheetId="9">#REF!</definedName>
    <definedName name="Aisl" localSheetId="10">#REF!</definedName>
    <definedName name="Aisl" localSheetId="11">#REF!</definedName>
    <definedName name="Aisl" localSheetId="12">#REF!</definedName>
    <definedName name="Aisl" localSheetId="35">#REF!</definedName>
    <definedName name="Aisl" localSheetId="3">#REF!</definedName>
    <definedName name="Aisl">#REF!</definedName>
    <definedName name="Anil" localSheetId="4">#REF!</definedName>
    <definedName name="Anil" localSheetId="13">#REF!</definedName>
    <definedName name="Anil" localSheetId="14">#REF!</definedName>
    <definedName name="Anil" localSheetId="15">#REF!</definedName>
    <definedName name="Anil" localSheetId="16">#REF!</definedName>
    <definedName name="Anil" localSheetId="17">#REF!</definedName>
    <definedName name="Anil" localSheetId="18">#REF!</definedName>
    <definedName name="Anil" localSheetId="19">#REF!</definedName>
    <definedName name="Anil" localSheetId="20">#REF!</definedName>
    <definedName name="Anil" localSheetId="21">#REF!</definedName>
    <definedName name="Anil" localSheetId="22">#REF!</definedName>
    <definedName name="Anil" localSheetId="5">#REF!</definedName>
    <definedName name="Anil" localSheetId="23">#REF!</definedName>
    <definedName name="Anil" localSheetId="24">#REF!</definedName>
    <definedName name="Anil" localSheetId="25">#REF!</definedName>
    <definedName name="Anil" localSheetId="26">#REF!</definedName>
    <definedName name="Anil" localSheetId="27">#REF!</definedName>
    <definedName name="Anil" localSheetId="28">#REF!</definedName>
    <definedName name="Anil" localSheetId="29">#REF!</definedName>
    <definedName name="Anil" localSheetId="30">#REF!</definedName>
    <definedName name="Anil" localSheetId="31">#REF!</definedName>
    <definedName name="Anil" localSheetId="32">#REF!</definedName>
    <definedName name="Anil" localSheetId="6">#REF!</definedName>
    <definedName name="Anil" localSheetId="33">#REF!</definedName>
    <definedName name="Anil" localSheetId="34">#REF!</definedName>
    <definedName name="Anil" localSheetId="7">#REF!</definedName>
    <definedName name="Anil" localSheetId="8">#REF!</definedName>
    <definedName name="Anil" localSheetId="9">#REF!</definedName>
    <definedName name="Anil" localSheetId="10">#REF!</definedName>
    <definedName name="Anil" localSheetId="11">#REF!</definedName>
    <definedName name="Anil" localSheetId="12">#REF!</definedName>
    <definedName name="Anil" localSheetId="35">#REF!</definedName>
    <definedName name="Anil" localSheetId="3">#REF!</definedName>
    <definedName name="Anil">#REF!</definedName>
    <definedName name="Anil1" localSheetId="4">#REF!</definedName>
    <definedName name="Anil1" localSheetId="13">#REF!</definedName>
    <definedName name="Anil1" localSheetId="14">#REF!</definedName>
    <definedName name="Anil1" localSheetId="15">#REF!</definedName>
    <definedName name="Anil1" localSheetId="16">#REF!</definedName>
    <definedName name="Anil1" localSheetId="17">#REF!</definedName>
    <definedName name="Anil1" localSheetId="18">#REF!</definedName>
    <definedName name="Anil1" localSheetId="19">#REF!</definedName>
    <definedName name="Anil1" localSheetId="20">#REF!</definedName>
    <definedName name="Anil1" localSheetId="21">#REF!</definedName>
    <definedName name="Anil1" localSheetId="22">#REF!</definedName>
    <definedName name="Anil1" localSheetId="5">#REF!</definedName>
    <definedName name="Anil1" localSheetId="23">#REF!</definedName>
    <definedName name="Anil1" localSheetId="24">#REF!</definedName>
    <definedName name="Anil1" localSheetId="25">#REF!</definedName>
    <definedName name="Anil1" localSheetId="26">#REF!</definedName>
    <definedName name="Anil1" localSheetId="27">#REF!</definedName>
    <definedName name="Anil1" localSheetId="28">#REF!</definedName>
    <definedName name="Anil1" localSheetId="29">#REF!</definedName>
    <definedName name="Anil1" localSheetId="30">#REF!</definedName>
    <definedName name="Anil1" localSheetId="31">#REF!</definedName>
    <definedName name="Anil1" localSheetId="32">#REF!</definedName>
    <definedName name="Anil1" localSheetId="6">#REF!</definedName>
    <definedName name="Anil1" localSheetId="33">#REF!</definedName>
    <definedName name="Anil1" localSheetId="34">#REF!</definedName>
    <definedName name="Anil1" localSheetId="7">#REF!</definedName>
    <definedName name="Anil1" localSheetId="8">#REF!</definedName>
    <definedName name="Anil1" localSheetId="9">#REF!</definedName>
    <definedName name="Anil1" localSheetId="10">#REF!</definedName>
    <definedName name="Anil1" localSheetId="11">#REF!</definedName>
    <definedName name="Anil1" localSheetId="12">#REF!</definedName>
    <definedName name="Anil1" localSheetId="35">#REF!</definedName>
    <definedName name="Anil1" localSheetId="3">#REF!</definedName>
    <definedName name="Anil1">#REF!</definedName>
    <definedName name="anterior">[1]Constantes!$B$1</definedName>
    <definedName name="Arra" localSheetId="4">#REF!</definedName>
    <definedName name="Arra" localSheetId="13">#REF!</definedName>
    <definedName name="Arra" localSheetId="14">#REF!</definedName>
    <definedName name="Arra" localSheetId="15">#REF!</definedName>
    <definedName name="Arra" localSheetId="16">#REF!</definedName>
    <definedName name="Arra" localSheetId="17">#REF!</definedName>
    <definedName name="Arra" localSheetId="18">#REF!</definedName>
    <definedName name="Arra" localSheetId="19">#REF!</definedName>
    <definedName name="Arra" localSheetId="20">#REF!</definedName>
    <definedName name="Arra" localSheetId="21">#REF!</definedName>
    <definedName name="Arra" localSheetId="22">#REF!</definedName>
    <definedName name="Arra" localSheetId="5">#REF!</definedName>
    <definedName name="Arra" localSheetId="23">#REF!</definedName>
    <definedName name="Arra" localSheetId="24">#REF!</definedName>
    <definedName name="Arra" localSheetId="25">#REF!</definedName>
    <definedName name="Arra" localSheetId="26">#REF!</definedName>
    <definedName name="Arra" localSheetId="27">#REF!</definedName>
    <definedName name="Arra" localSheetId="28">#REF!</definedName>
    <definedName name="Arra" localSheetId="29">#REF!</definedName>
    <definedName name="Arra" localSheetId="30">#REF!</definedName>
    <definedName name="Arra" localSheetId="31">#REF!</definedName>
    <definedName name="Arra" localSheetId="32">#REF!</definedName>
    <definedName name="Arra" localSheetId="6">#REF!</definedName>
    <definedName name="Arra" localSheetId="33">#REF!</definedName>
    <definedName name="Arra" localSheetId="34">#REF!</definedName>
    <definedName name="Arra" localSheetId="7">#REF!</definedName>
    <definedName name="Arra" localSheetId="8">#REF!</definedName>
    <definedName name="Arra" localSheetId="9">#REF!</definedName>
    <definedName name="Arra" localSheetId="10">#REF!</definedName>
    <definedName name="Arra" localSheetId="11">#REF!</definedName>
    <definedName name="Arra" localSheetId="12">#REF!</definedName>
    <definedName name="Arra" localSheetId="35">#REF!</definedName>
    <definedName name="Arra" localSheetId="3">#REF!</definedName>
    <definedName name="Arra">#REF!</definedName>
    <definedName name="Bala" localSheetId="4">#REF!</definedName>
    <definedName name="Bala" localSheetId="13">#REF!</definedName>
    <definedName name="Bala" localSheetId="14">#REF!</definedName>
    <definedName name="Bala" localSheetId="15">#REF!</definedName>
    <definedName name="Bala" localSheetId="16">#REF!</definedName>
    <definedName name="Bala" localSheetId="17">#REF!</definedName>
    <definedName name="Bala" localSheetId="18">#REF!</definedName>
    <definedName name="Bala" localSheetId="19">#REF!</definedName>
    <definedName name="Bala" localSheetId="20">#REF!</definedName>
    <definedName name="Bala" localSheetId="21">#REF!</definedName>
    <definedName name="Bala" localSheetId="22">#REF!</definedName>
    <definedName name="Bala" localSheetId="5">#REF!</definedName>
    <definedName name="Bala" localSheetId="23">#REF!</definedName>
    <definedName name="Bala" localSheetId="24">#REF!</definedName>
    <definedName name="Bala" localSheetId="25">#REF!</definedName>
    <definedName name="Bala" localSheetId="26">#REF!</definedName>
    <definedName name="Bala" localSheetId="27">#REF!</definedName>
    <definedName name="Bala" localSheetId="28">#REF!</definedName>
    <definedName name="Bala" localSheetId="29">#REF!</definedName>
    <definedName name="Bala" localSheetId="30">#REF!</definedName>
    <definedName name="Bala" localSheetId="31">#REF!</definedName>
    <definedName name="Bala" localSheetId="32">#REF!</definedName>
    <definedName name="Bala" localSheetId="6">#REF!</definedName>
    <definedName name="Bala" localSheetId="33">#REF!</definedName>
    <definedName name="Bala" localSheetId="34">#REF!</definedName>
    <definedName name="Bala" localSheetId="7">#REF!</definedName>
    <definedName name="Bala" localSheetId="8">#REF!</definedName>
    <definedName name="Bala" localSheetId="9">#REF!</definedName>
    <definedName name="Bala" localSheetId="10">#REF!</definedName>
    <definedName name="Bala" localSheetId="11">#REF!</definedName>
    <definedName name="Bala" localSheetId="12">#REF!</definedName>
    <definedName name="Bala" localSheetId="35">#REF!</definedName>
    <definedName name="Bala" localSheetId="3">#REF!</definedName>
    <definedName name="Bala">#REF!</definedName>
    <definedName name="Band" localSheetId="4">#REF!</definedName>
    <definedName name="Band" localSheetId="13">#REF!</definedName>
    <definedName name="Band" localSheetId="14">#REF!</definedName>
    <definedName name="Band" localSheetId="15">#REF!</definedName>
    <definedName name="Band" localSheetId="16">#REF!</definedName>
    <definedName name="Band" localSheetId="17">#REF!</definedName>
    <definedName name="Band" localSheetId="18">#REF!</definedName>
    <definedName name="Band" localSheetId="19">#REF!</definedName>
    <definedName name="Band" localSheetId="20">#REF!</definedName>
    <definedName name="Band" localSheetId="21">#REF!</definedName>
    <definedName name="Band" localSheetId="22">#REF!</definedName>
    <definedName name="Band" localSheetId="5">#REF!</definedName>
    <definedName name="Band" localSheetId="23">#REF!</definedName>
    <definedName name="Band" localSheetId="24">#REF!</definedName>
    <definedName name="Band" localSheetId="25">#REF!</definedName>
    <definedName name="Band" localSheetId="26">#REF!</definedName>
    <definedName name="Band" localSheetId="27">#REF!</definedName>
    <definedName name="Band" localSheetId="28">#REF!</definedName>
    <definedName name="Band" localSheetId="29">#REF!</definedName>
    <definedName name="Band" localSheetId="30">#REF!</definedName>
    <definedName name="Band" localSheetId="31">#REF!</definedName>
    <definedName name="Band" localSheetId="32">#REF!</definedName>
    <definedName name="Band" localSheetId="6">#REF!</definedName>
    <definedName name="Band" localSheetId="33">#REF!</definedName>
    <definedName name="Band" localSheetId="34">#REF!</definedName>
    <definedName name="Band" localSheetId="7">#REF!</definedName>
    <definedName name="Band" localSheetId="8">#REF!</definedName>
    <definedName name="Band" localSheetId="9">#REF!</definedName>
    <definedName name="Band" localSheetId="10">#REF!</definedName>
    <definedName name="Band" localSheetId="11">#REF!</definedName>
    <definedName name="Band" localSheetId="12">#REF!</definedName>
    <definedName name="Band" localSheetId="35">#REF!</definedName>
    <definedName name="Band" localSheetId="3">#REF!</definedName>
    <definedName name="Band">#REF!</definedName>
    <definedName name="Bara" localSheetId="4">#REF!</definedName>
    <definedName name="Bara" localSheetId="13">#REF!</definedName>
    <definedName name="Bara" localSheetId="14">#REF!</definedName>
    <definedName name="Bara" localSheetId="15">#REF!</definedName>
    <definedName name="Bara" localSheetId="16">#REF!</definedName>
    <definedName name="Bara" localSheetId="17">#REF!</definedName>
    <definedName name="Bara" localSheetId="18">#REF!</definedName>
    <definedName name="Bara" localSheetId="19">#REF!</definedName>
    <definedName name="Bara" localSheetId="20">#REF!</definedName>
    <definedName name="Bara" localSheetId="21">#REF!</definedName>
    <definedName name="Bara" localSheetId="22">#REF!</definedName>
    <definedName name="Bara" localSheetId="5">#REF!</definedName>
    <definedName name="Bara" localSheetId="23">#REF!</definedName>
    <definedName name="Bara" localSheetId="24">#REF!</definedName>
    <definedName name="Bara" localSheetId="25">#REF!</definedName>
    <definedName name="Bara" localSheetId="26">#REF!</definedName>
    <definedName name="Bara" localSheetId="27">#REF!</definedName>
    <definedName name="Bara" localSheetId="28">#REF!</definedName>
    <definedName name="Bara" localSheetId="29">#REF!</definedName>
    <definedName name="Bara" localSheetId="30">#REF!</definedName>
    <definedName name="Bara" localSheetId="31">#REF!</definedName>
    <definedName name="Bara" localSheetId="32">#REF!</definedName>
    <definedName name="Bara" localSheetId="6">#REF!</definedName>
    <definedName name="Bara" localSheetId="33">#REF!</definedName>
    <definedName name="Bara" localSheetId="34">#REF!</definedName>
    <definedName name="Bara" localSheetId="7">#REF!</definedName>
    <definedName name="Bara" localSheetId="8">#REF!</definedName>
    <definedName name="Bara" localSheetId="9">#REF!</definedName>
    <definedName name="Bara" localSheetId="10">#REF!</definedName>
    <definedName name="Bara" localSheetId="11">#REF!</definedName>
    <definedName name="Bara" localSheetId="12">#REF!</definedName>
    <definedName name="Bara" localSheetId="35">#REF!</definedName>
    <definedName name="Bara" localSheetId="3">#REF!</definedName>
    <definedName name="Bara">#REF!</definedName>
    <definedName name="Barr" localSheetId="4">#REF!</definedName>
    <definedName name="Barr" localSheetId="13">#REF!</definedName>
    <definedName name="Barr" localSheetId="14">#REF!</definedName>
    <definedName name="Barr" localSheetId="15">#REF!</definedName>
    <definedName name="Barr" localSheetId="16">#REF!</definedName>
    <definedName name="Barr" localSheetId="17">#REF!</definedName>
    <definedName name="Barr" localSheetId="18">#REF!</definedName>
    <definedName name="Barr" localSheetId="19">#REF!</definedName>
    <definedName name="Barr" localSheetId="20">#REF!</definedName>
    <definedName name="Barr" localSheetId="21">#REF!</definedName>
    <definedName name="Barr" localSheetId="22">#REF!</definedName>
    <definedName name="Barr" localSheetId="5">#REF!</definedName>
    <definedName name="Barr" localSheetId="23">#REF!</definedName>
    <definedName name="Barr" localSheetId="24">#REF!</definedName>
    <definedName name="Barr" localSheetId="25">#REF!</definedName>
    <definedName name="Barr" localSheetId="26">#REF!</definedName>
    <definedName name="Barr" localSheetId="27">#REF!</definedName>
    <definedName name="Barr" localSheetId="28">#REF!</definedName>
    <definedName name="Barr" localSheetId="29">#REF!</definedName>
    <definedName name="Barr" localSheetId="30">#REF!</definedName>
    <definedName name="Barr" localSheetId="31">#REF!</definedName>
    <definedName name="Barr" localSheetId="32">#REF!</definedName>
    <definedName name="Barr" localSheetId="6">#REF!</definedName>
    <definedName name="Barr" localSheetId="33">#REF!</definedName>
    <definedName name="Barr" localSheetId="34">#REF!</definedName>
    <definedName name="Barr" localSheetId="7">#REF!</definedName>
    <definedName name="Barr" localSheetId="8">#REF!</definedName>
    <definedName name="Barr" localSheetId="9">#REF!</definedName>
    <definedName name="Barr" localSheetId="10">#REF!</definedName>
    <definedName name="Barr" localSheetId="11">#REF!</definedName>
    <definedName name="Barr" localSheetId="12">#REF!</definedName>
    <definedName name="Barr" localSheetId="35">#REF!</definedName>
    <definedName name="Barr" localSheetId="3">#REF!</definedName>
    <definedName name="Barr">#REF!</definedName>
    <definedName name="Base" localSheetId="4">#REF!</definedName>
    <definedName name="Base" localSheetId="13">#REF!</definedName>
    <definedName name="Base" localSheetId="14">#REF!</definedName>
    <definedName name="Base" localSheetId="15">#REF!</definedName>
    <definedName name="Base" localSheetId="16">#REF!</definedName>
    <definedName name="Base" localSheetId="17">#REF!</definedName>
    <definedName name="Base" localSheetId="18">#REF!</definedName>
    <definedName name="Base" localSheetId="19">#REF!</definedName>
    <definedName name="Base" localSheetId="20">#REF!</definedName>
    <definedName name="Base" localSheetId="21">#REF!</definedName>
    <definedName name="Base" localSheetId="22">#REF!</definedName>
    <definedName name="Base" localSheetId="5">#REF!</definedName>
    <definedName name="Base" localSheetId="23">#REF!</definedName>
    <definedName name="Base" localSheetId="24">#REF!</definedName>
    <definedName name="Base" localSheetId="25">#REF!</definedName>
    <definedName name="Base" localSheetId="26">#REF!</definedName>
    <definedName name="Base" localSheetId="27">#REF!</definedName>
    <definedName name="Base" localSheetId="28">#REF!</definedName>
    <definedName name="Base" localSheetId="29">#REF!</definedName>
    <definedName name="Base" localSheetId="30">#REF!</definedName>
    <definedName name="Base" localSheetId="31">#REF!</definedName>
    <definedName name="Base" localSheetId="32">#REF!</definedName>
    <definedName name="Base" localSheetId="6">#REF!</definedName>
    <definedName name="Base" localSheetId="33">#REF!</definedName>
    <definedName name="Base" localSheetId="34">#REF!</definedName>
    <definedName name="Base" localSheetId="7">#REF!</definedName>
    <definedName name="Base" localSheetId="8">#REF!</definedName>
    <definedName name="Base" localSheetId="9">#REF!</definedName>
    <definedName name="Base" localSheetId="10">#REF!</definedName>
    <definedName name="Base" localSheetId="11">#REF!</definedName>
    <definedName name="Base" localSheetId="12">#REF!</definedName>
    <definedName name="Base" localSheetId="35">#REF!</definedName>
    <definedName name="Base" localSheetId="3">#REF!</definedName>
    <definedName name="Base">#REF!</definedName>
    <definedName name="Bomb" localSheetId="4">#REF!</definedName>
    <definedName name="Bomb" localSheetId="13">#REF!</definedName>
    <definedName name="Bomb" localSheetId="14">#REF!</definedName>
    <definedName name="Bomb" localSheetId="15">#REF!</definedName>
    <definedName name="Bomb" localSheetId="16">#REF!</definedName>
    <definedName name="Bomb" localSheetId="17">#REF!</definedName>
    <definedName name="Bomb" localSheetId="18">#REF!</definedName>
    <definedName name="Bomb" localSheetId="19">#REF!</definedName>
    <definedName name="Bomb" localSheetId="20">#REF!</definedName>
    <definedName name="Bomb" localSheetId="21">#REF!</definedName>
    <definedName name="Bomb" localSheetId="22">#REF!</definedName>
    <definedName name="Bomb" localSheetId="5">#REF!</definedName>
    <definedName name="Bomb" localSheetId="23">#REF!</definedName>
    <definedName name="Bomb" localSheetId="24">#REF!</definedName>
    <definedName name="Bomb" localSheetId="25">#REF!</definedName>
    <definedName name="Bomb" localSheetId="26">#REF!</definedName>
    <definedName name="Bomb" localSheetId="27">#REF!</definedName>
    <definedName name="Bomb" localSheetId="28">#REF!</definedName>
    <definedName name="Bomb" localSheetId="29">#REF!</definedName>
    <definedName name="Bomb" localSheetId="30">#REF!</definedName>
    <definedName name="Bomb" localSheetId="31">#REF!</definedName>
    <definedName name="Bomb" localSheetId="32">#REF!</definedName>
    <definedName name="Bomb" localSheetId="6">#REF!</definedName>
    <definedName name="Bomb" localSheetId="33">#REF!</definedName>
    <definedName name="Bomb" localSheetId="34">#REF!</definedName>
    <definedName name="Bomb" localSheetId="7">#REF!</definedName>
    <definedName name="Bomb" localSheetId="8">#REF!</definedName>
    <definedName name="Bomb" localSheetId="9">#REF!</definedName>
    <definedName name="Bomb" localSheetId="10">#REF!</definedName>
    <definedName name="Bomb" localSheetId="11">#REF!</definedName>
    <definedName name="Bomb" localSheetId="12">#REF!</definedName>
    <definedName name="Bomb" localSheetId="35">#REF!</definedName>
    <definedName name="Bomb" localSheetId="3">#REF!</definedName>
    <definedName name="Bomb">#REF!</definedName>
    <definedName name="Bombas" localSheetId="4">'1'!#REF!</definedName>
    <definedName name="Bombas" localSheetId="13">'10'!#REF!</definedName>
    <definedName name="Bombas" localSheetId="14">'11'!#REF!</definedName>
    <definedName name="Bombas" localSheetId="15">'12'!#REF!</definedName>
    <definedName name="Bombas" localSheetId="16">'13'!#REF!</definedName>
    <definedName name="Bombas" localSheetId="17">'14'!#REF!</definedName>
    <definedName name="Bombas" localSheetId="18">'15'!#REF!</definedName>
    <definedName name="Bombas" localSheetId="19">'16'!#REF!</definedName>
    <definedName name="Bombas" localSheetId="20">'17'!#REF!</definedName>
    <definedName name="Bombas" localSheetId="21">'18'!#REF!</definedName>
    <definedName name="Bombas" localSheetId="22">'19'!#REF!</definedName>
    <definedName name="Bombas" localSheetId="5">'2'!#REF!</definedName>
    <definedName name="Bombas" localSheetId="23">'20'!#REF!</definedName>
    <definedName name="Bombas" localSheetId="24">'21'!#REF!</definedName>
    <definedName name="Bombas" localSheetId="25">'22'!#REF!</definedName>
    <definedName name="Bombas" localSheetId="26">'23'!#REF!</definedName>
    <definedName name="Bombas" localSheetId="27">'24'!#REF!</definedName>
    <definedName name="Bombas" localSheetId="28">'25'!#REF!</definedName>
    <definedName name="Bombas" localSheetId="29">'26'!#REF!</definedName>
    <definedName name="Bombas" localSheetId="30">'27'!#REF!</definedName>
    <definedName name="Bombas" localSheetId="31">'28'!#REF!</definedName>
    <definedName name="Bombas" localSheetId="32">'29'!#REF!</definedName>
    <definedName name="Bombas" localSheetId="6">'3'!#REF!</definedName>
    <definedName name="Bombas" localSheetId="33">'30'!#REF!</definedName>
    <definedName name="Bombas" localSheetId="34">'31'!#REF!</definedName>
    <definedName name="Bombas" localSheetId="7">'4'!#REF!</definedName>
    <definedName name="Bombas" localSheetId="8">'5'!#REF!</definedName>
    <definedName name="Bombas" localSheetId="9">'6'!#REF!</definedName>
    <definedName name="Bombas" localSheetId="10">'7'!#REF!</definedName>
    <definedName name="Bombas" localSheetId="11">'8'!#REF!</definedName>
    <definedName name="Bombas" localSheetId="12">'9'!#REF!</definedName>
    <definedName name="Bombas" localSheetId="35">MASTER!#REF!</definedName>
    <definedName name="Bombas" localSheetId="3">MASTER1!#REF!</definedName>
    <definedName name="Bombas" localSheetId="1">#REF!</definedName>
    <definedName name="Bombas">#REF!</definedName>
    <definedName name="bombitas" localSheetId="4">#REF!</definedName>
    <definedName name="bombitas" localSheetId="13">#REF!</definedName>
    <definedName name="bombitas" localSheetId="14">#REF!</definedName>
    <definedName name="bombitas" localSheetId="15">#REF!</definedName>
    <definedName name="bombitas" localSheetId="16">#REF!</definedName>
    <definedName name="bombitas" localSheetId="17">#REF!</definedName>
    <definedName name="bombitas" localSheetId="18">#REF!</definedName>
    <definedName name="bombitas" localSheetId="19">#REF!</definedName>
    <definedName name="bombitas" localSheetId="20">#REF!</definedName>
    <definedName name="bombitas" localSheetId="21">#REF!</definedName>
    <definedName name="bombitas" localSheetId="22">#REF!</definedName>
    <definedName name="bombitas" localSheetId="5">#REF!</definedName>
    <definedName name="bombitas" localSheetId="23">#REF!</definedName>
    <definedName name="bombitas" localSheetId="24">#REF!</definedName>
    <definedName name="bombitas" localSheetId="25">#REF!</definedName>
    <definedName name="bombitas" localSheetId="26">#REF!</definedName>
    <definedName name="bombitas" localSheetId="27">#REF!</definedName>
    <definedName name="bombitas" localSheetId="28">#REF!</definedName>
    <definedName name="bombitas" localSheetId="29">#REF!</definedName>
    <definedName name="bombitas" localSheetId="30">#REF!</definedName>
    <definedName name="bombitas" localSheetId="31">#REF!</definedName>
    <definedName name="bombitas" localSheetId="32">#REF!</definedName>
    <definedName name="bombitas" localSheetId="6">#REF!</definedName>
    <definedName name="bombitas" localSheetId="33">#REF!</definedName>
    <definedName name="bombitas" localSheetId="34">#REF!</definedName>
    <definedName name="bombitas" localSheetId="7">#REF!</definedName>
    <definedName name="bombitas" localSheetId="8">#REF!</definedName>
    <definedName name="bombitas" localSheetId="9">#REF!</definedName>
    <definedName name="bombitas" localSheetId="10">#REF!</definedName>
    <definedName name="bombitas" localSheetId="11">#REF!</definedName>
    <definedName name="bombitas" localSheetId="12">#REF!</definedName>
    <definedName name="bombitas" localSheetId="35">#REF!</definedName>
    <definedName name="bombitas" localSheetId="3">#REF!</definedName>
    <definedName name="bombitas" localSheetId="1">#REF!</definedName>
    <definedName name="bombitas">#REF!</definedName>
    <definedName name="bombom" localSheetId="4">#REF!</definedName>
    <definedName name="bombom" localSheetId="13">#REF!</definedName>
    <definedName name="bombom" localSheetId="14">#REF!</definedName>
    <definedName name="bombom" localSheetId="15">#REF!</definedName>
    <definedName name="bombom" localSheetId="16">#REF!</definedName>
    <definedName name="bombom" localSheetId="17">#REF!</definedName>
    <definedName name="bombom" localSheetId="18">#REF!</definedName>
    <definedName name="bombom" localSheetId="19">#REF!</definedName>
    <definedName name="bombom" localSheetId="20">#REF!</definedName>
    <definedName name="bombom" localSheetId="21">#REF!</definedName>
    <definedName name="bombom" localSheetId="22">#REF!</definedName>
    <definedName name="bombom" localSheetId="5">#REF!</definedName>
    <definedName name="bombom" localSheetId="23">#REF!</definedName>
    <definedName name="bombom" localSheetId="24">#REF!</definedName>
    <definedName name="bombom" localSheetId="25">#REF!</definedName>
    <definedName name="bombom" localSheetId="26">#REF!</definedName>
    <definedName name="bombom" localSheetId="27">#REF!</definedName>
    <definedName name="bombom" localSheetId="28">#REF!</definedName>
    <definedName name="bombom" localSheetId="29">#REF!</definedName>
    <definedName name="bombom" localSheetId="30">#REF!</definedName>
    <definedName name="bombom" localSheetId="31">#REF!</definedName>
    <definedName name="bombom" localSheetId="32">#REF!</definedName>
    <definedName name="bombom" localSheetId="6">#REF!</definedName>
    <definedName name="bombom" localSheetId="33">#REF!</definedName>
    <definedName name="bombom" localSheetId="34">#REF!</definedName>
    <definedName name="bombom" localSheetId="7">#REF!</definedName>
    <definedName name="bombom" localSheetId="8">#REF!</definedName>
    <definedName name="bombom" localSheetId="9">#REF!</definedName>
    <definedName name="bombom" localSheetId="10">#REF!</definedName>
    <definedName name="bombom" localSheetId="11">#REF!</definedName>
    <definedName name="bombom" localSheetId="12">#REF!</definedName>
    <definedName name="bombom" localSheetId="35">#REF!</definedName>
    <definedName name="bombom" localSheetId="3">#REF!</definedName>
    <definedName name="bombom" localSheetId="1">#REF!</definedName>
    <definedName name="bombom">#REF!</definedName>
    <definedName name="Boto" localSheetId="4">#REF!</definedName>
    <definedName name="Boto" localSheetId="13">#REF!</definedName>
    <definedName name="Boto" localSheetId="14">#REF!</definedName>
    <definedName name="Boto" localSheetId="15">#REF!</definedName>
    <definedName name="Boto" localSheetId="16">#REF!</definedName>
    <definedName name="Boto" localSheetId="17">#REF!</definedName>
    <definedName name="Boto" localSheetId="18">#REF!</definedName>
    <definedName name="Boto" localSheetId="19">#REF!</definedName>
    <definedName name="Boto" localSheetId="20">#REF!</definedName>
    <definedName name="Boto" localSheetId="21">#REF!</definedName>
    <definedName name="Boto" localSheetId="22">#REF!</definedName>
    <definedName name="Boto" localSheetId="5">#REF!</definedName>
    <definedName name="Boto" localSheetId="23">#REF!</definedName>
    <definedName name="Boto" localSheetId="24">#REF!</definedName>
    <definedName name="Boto" localSheetId="25">#REF!</definedName>
    <definedName name="Boto" localSheetId="26">#REF!</definedName>
    <definedName name="Boto" localSheetId="27">#REF!</definedName>
    <definedName name="Boto" localSheetId="28">#REF!</definedName>
    <definedName name="Boto" localSheetId="29">#REF!</definedName>
    <definedName name="Boto" localSheetId="30">#REF!</definedName>
    <definedName name="Boto" localSheetId="31">#REF!</definedName>
    <definedName name="Boto" localSheetId="32">#REF!</definedName>
    <definedName name="Boto" localSheetId="6">#REF!</definedName>
    <definedName name="Boto" localSheetId="33">#REF!</definedName>
    <definedName name="Boto" localSheetId="34">#REF!</definedName>
    <definedName name="Boto" localSheetId="7">#REF!</definedName>
    <definedName name="Boto" localSheetId="8">#REF!</definedName>
    <definedName name="Boto" localSheetId="9">#REF!</definedName>
    <definedName name="Boto" localSheetId="10">#REF!</definedName>
    <definedName name="Boto" localSheetId="11">#REF!</definedName>
    <definedName name="Boto" localSheetId="12">#REF!</definedName>
    <definedName name="Boto" localSheetId="35">#REF!</definedName>
    <definedName name="Boto" localSheetId="3">#REF!</definedName>
    <definedName name="Boto">#REF!</definedName>
    <definedName name="Braz" localSheetId="4">#REF!</definedName>
    <definedName name="Braz" localSheetId="13">#REF!</definedName>
    <definedName name="Braz" localSheetId="14">#REF!</definedName>
    <definedName name="Braz" localSheetId="15">#REF!</definedName>
    <definedName name="Braz" localSheetId="16">#REF!</definedName>
    <definedName name="Braz" localSheetId="17">#REF!</definedName>
    <definedName name="Braz" localSheetId="18">#REF!</definedName>
    <definedName name="Braz" localSheetId="19">#REF!</definedName>
    <definedName name="Braz" localSheetId="20">#REF!</definedName>
    <definedName name="Braz" localSheetId="21">#REF!</definedName>
    <definedName name="Braz" localSheetId="22">#REF!</definedName>
    <definedName name="Braz" localSheetId="5">#REF!</definedName>
    <definedName name="Braz" localSheetId="23">#REF!</definedName>
    <definedName name="Braz" localSheetId="24">#REF!</definedName>
    <definedName name="Braz" localSheetId="25">#REF!</definedName>
    <definedName name="Braz" localSheetId="26">#REF!</definedName>
    <definedName name="Braz" localSheetId="27">#REF!</definedName>
    <definedName name="Braz" localSheetId="28">#REF!</definedName>
    <definedName name="Braz" localSheetId="29">#REF!</definedName>
    <definedName name="Braz" localSheetId="30">#REF!</definedName>
    <definedName name="Braz" localSheetId="31">#REF!</definedName>
    <definedName name="Braz" localSheetId="32">#REF!</definedName>
    <definedName name="Braz" localSheetId="6">#REF!</definedName>
    <definedName name="Braz" localSheetId="33">#REF!</definedName>
    <definedName name="Braz" localSheetId="34">#REF!</definedName>
    <definedName name="Braz" localSheetId="7">#REF!</definedName>
    <definedName name="Braz" localSheetId="8">#REF!</definedName>
    <definedName name="Braz" localSheetId="9">#REF!</definedName>
    <definedName name="Braz" localSheetId="10">#REF!</definedName>
    <definedName name="Braz" localSheetId="11">#REF!</definedName>
    <definedName name="Braz" localSheetId="12">#REF!</definedName>
    <definedName name="Braz" localSheetId="35">#REF!</definedName>
    <definedName name="Braz" localSheetId="3">#REF!</definedName>
    <definedName name="Braz">#REF!</definedName>
    <definedName name="Buje" localSheetId="4">#REF!</definedName>
    <definedName name="Buje" localSheetId="13">#REF!</definedName>
    <definedName name="Buje" localSheetId="14">#REF!</definedName>
    <definedName name="Buje" localSheetId="15">#REF!</definedName>
    <definedName name="Buje" localSheetId="16">#REF!</definedName>
    <definedName name="Buje" localSheetId="17">#REF!</definedName>
    <definedName name="Buje" localSheetId="18">#REF!</definedName>
    <definedName name="Buje" localSheetId="19">#REF!</definedName>
    <definedName name="Buje" localSheetId="20">#REF!</definedName>
    <definedName name="Buje" localSheetId="21">#REF!</definedName>
    <definedName name="Buje" localSheetId="22">#REF!</definedName>
    <definedName name="Buje" localSheetId="5">#REF!</definedName>
    <definedName name="Buje" localSheetId="23">#REF!</definedName>
    <definedName name="Buje" localSheetId="24">#REF!</definedName>
    <definedName name="Buje" localSheetId="25">#REF!</definedName>
    <definedName name="Buje" localSheetId="26">#REF!</definedName>
    <definedName name="Buje" localSheetId="27">#REF!</definedName>
    <definedName name="Buje" localSheetId="28">#REF!</definedName>
    <definedName name="Buje" localSheetId="29">#REF!</definedName>
    <definedName name="Buje" localSheetId="30">#REF!</definedName>
    <definedName name="Buje" localSheetId="31">#REF!</definedName>
    <definedName name="Buje" localSheetId="32">#REF!</definedName>
    <definedName name="Buje" localSheetId="6">#REF!</definedName>
    <definedName name="Buje" localSheetId="33">#REF!</definedName>
    <definedName name="Buje" localSheetId="34">#REF!</definedName>
    <definedName name="Buje" localSheetId="7">#REF!</definedName>
    <definedName name="Buje" localSheetId="8">#REF!</definedName>
    <definedName name="Buje" localSheetId="9">#REF!</definedName>
    <definedName name="Buje" localSheetId="10">#REF!</definedName>
    <definedName name="Buje" localSheetId="11">#REF!</definedName>
    <definedName name="Buje" localSheetId="12">#REF!</definedName>
    <definedName name="Buje" localSheetId="35">#REF!</definedName>
    <definedName name="Buje" localSheetId="3">#REF!</definedName>
    <definedName name="Buje">#REF!</definedName>
    <definedName name="busqueda_falla" localSheetId="4">'1'!#REF!</definedName>
    <definedName name="busqueda_falla" localSheetId="13">'10'!#REF!</definedName>
    <definedName name="busqueda_falla" localSheetId="14">'11'!#REF!</definedName>
    <definedName name="busqueda_falla" localSheetId="15">'12'!#REF!</definedName>
    <definedName name="busqueda_falla" localSheetId="16">'13'!#REF!</definedName>
    <definedName name="busqueda_falla" localSheetId="17">'14'!#REF!</definedName>
    <definedName name="busqueda_falla" localSheetId="18">'15'!#REF!</definedName>
    <definedName name="busqueda_falla" localSheetId="19">'16'!#REF!</definedName>
    <definedName name="busqueda_falla" localSheetId="20">'17'!#REF!</definedName>
    <definedName name="busqueda_falla" localSheetId="21">'18'!#REF!</definedName>
    <definedName name="busqueda_falla" localSheetId="22">'19'!#REF!</definedName>
    <definedName name="busqueda_falla" localSheetId="5">'2'!#REF!</definedName>
    <definedName name="busqueda_falla" localSheetId="23">'20'!#REF!</definedName>
    <definedName name="busqueda_falla" localSheetId="24">'21'!#REF!</definedName>
    <definedName name="busqueda_falla" localSheetId="25">'22'!#REF!</definedName>
    <definedName name="busqueda_falla" localSheetId="26">'23'!#REF!</definedName>
    <definedName name="busqueda_falla" localSheetId="27">'24'!#REF!</definedName>
    <definedName name="busqueda_falla" localSheetId="28">'25'!#REF!</definedName>
    <definedName name="busqueda_falla" localSheetId="29">'26'!#REF!</definedName>
    <definedName name="busqueda_falla" localSheetId="30">'27'!#REF!</definedName>
    <definedName name="busqueda_falla" localSheetId="31">'28'!#REF!</definedName>
    <definedName name="busqueda_falla" localSheetId="32">'29'!#REF!</definedName>
    <definedName name="busqueda_falla" localSheetId="6">'3'!#REF!</definedName>
    <definedName name="busqueda_falla" localSheetId="33">'30'!#REF!</definedName>
    <definedName name="busqueda_falla" localSheetId="34">'31'!#REF!</definedName>
    <definedName name="busqueda_falla" localSheetId="7">'4'!#REF!</definedName>
    <definedName name="busqueda_falla" localSheetId="8">'5'!#REF!</definedName>
    <definedName name="busqueda_falla" localSheetId="9">'6'!#REF!</definedName>
    <definedName name="busqueda_falla" localSheetId="10">'7'!#REF!</definedName>
    <definedName name="busqueda_falla" localSheetId="11">'8'!#REF!</definedName>
    <definedName name="busqueda_falla" localSheetId="12">'9'!#REF!</definedName>
    <definedName name="busqueda_falla" localSheetId="35">MASTER!#REF!</definedName>
    <definedName name="busqueda_falla" localSheetId="3">MASTER1!#REF!</definedName>
    <definedName name="Cabe" localSheetId="4">#REF!</definedName>
    <definedName name="Cabe" localSheetId="13">#REF!</definedName>
    <definedName name="Cabe" localSheetId="14">#REF!</definedName>
    <definedName name="Cabe" localSheetId="15">#REF!</definedName>
    <definedName name="Cabe" localSheetId="16">#REF!</definedName>
    <definedName name="Cabe" localSheetId="17">#REF!</definedName>
    <definedName name="Cabe" localSheetId="18">#REF!</definedName>
    <definedName name="Cabe" localSheetId="19">#REF!</definedName>
    <definedName name="Cabe" localSheetId="20">#REF!</definedName>
    <definedName name="Cabe" localSheetId="21">#REF!</definedName>
    <definedName name="Cabe" localSheetId="22">#REF!</definedName>
    <definedName name="Cabe" localSheetId="5">#REF!</definedName>
    <definedName name="Cabe" localSheetId="23">#REF!</definedName>
    <definedName name="Cabe" localSheetId="24">#REF!</definedName>
    <definedName name="Cabe" localSheetId="25">#REF!</definedName>
    <definedName name="Cabe" localSheetId="26">#REF!</definedName>
    <definedName name="Cabe" localSheetId="27">#REF!</definedName>
    <definedName name="Cabe" localSheetId="28">#REF!</definedName>
    <definedName name="Cabe" localSheetId="29">#REF!</definedName>
    <definedName name="Cabe" localSheetId="30">#REF!</definedName>
    <definedName name="Cabe" localSheetId="31">#REF!</definedName>
    <definedName name="Cabe" localSheetId="32">#REF!</definedName>
    <definedName name="Cabe" localSheetId="6">#REF!</definedName>
    <definedName name="Cabe" localSheetId="33">#REF!</definedName>
    <definedName name="Cabe" localSheetId="34">#REF!</definedName>
    <definedName name="Cabe" localSheetId="7">#REF!</definedName>
    <definedName name="Cabe" localSheetId="8">#REF!</definedName>
    <definedName name="Cabe" localSheetId="9">#REF!</definedName>
    <definedName name="Cabe" localSheetId="10">#REF!</definedName>
    <definedName name="Cabe" localSheetId="11">#REF!</definedName>
    <definedName name="Cabe" localSheetId="12">#REF!</definedName>
    <definedName name="Cabe" localSheetId="35">#REF!</definedName>
    <definedName name="Cabe" localSheetId="3">#REF!</definedName>
    <definedName name="Cabe">#REF!</definedName>
    <definedName name="Cabl" localSheetId="4">#REF!</definedName>
    <definedName name="Cabl" localSheetId="13">#REF!</definedName>
    <definedName name="Cabl" localSheetId="14">#REF!</definedName>
    <definedName name="Cabl" localSheetId="15">#REF!</definedName>
    <definedName name="Cabl" localSheetId="16">#REF!</definedName>
    <definedName name="Cabl" localSheetId="17">#REF!</definedName>
    <definedName name="Cabl" localSheetId="18">#REF!</definedName>
    <definedName name="Cabl" localSheetId="19">#REF!</definedName>
    <definedName name="Cabl" localSheetId="20">#REF!</definedName>
    <definedName name="Cabl" localSheetId="21">#REF!</definedName>
    <definedName name="Cabl" localSheetId="22">#REF!</definedName>
    <definedName name="Cabl" localSheetId="5">#REF!</definedName>
    <definedName name="Cabl" localSheetId="23">#REF!</definedName>
    <definedName name="Cabl" localSheetId="24">#REF!</definedName>
    <definedName name="Cabl" localSheetId="25">#REF!</definedName>
    <definedName name="Cabl" localSheetId="26">#REF!</definedName>
    <definedName name="Cabl" localSheetId="27">#REF!</definedName>
    <definedName name="Cabl" localSheetId="28">#REF!</definedName>
    <definedName name="Cabl" localSheetId="29">#REF!</definedName>
    <definedName name="Cabl" localSheetId="30">#REF!</definedName>
    <definedName name="Cabl" localSheetId="31">#REF!</definedName>
    <definedName name="Cabl" localSheetId="32">#REF!</definedName>
    <definedName name="Cabl" localSheetId="6">#REF!</definedName>
    <definedName name="Cabl" localSheetId="33">#REF!</definedName>
    <definedName name="Cabl" localSheetId="34">#REF!</definedName>
    <definedName name="Cabl" localSheetId="7">#REF!</definedName>
    <definedName name="Cabl" localSheetId="8">#REF!</definedName>
    <definedName name="Cabl" localSheetId="9">#REF!</definedName>
    <definedName name="Cabl" localSheetId="10">#REF!</definedName>
    <definedName name="Cabl" localSheetId="11">#REF!</definedName>
    <definedName name="Cabl" localSheetId="12">#REF!</definedName>
    <definedName name="Cabl" localSheetId="35">#REF!</definedName>
    <definedName name="Cabl" localSheetId="3">#REF!</definedName>
    <definedName name="Cabl">#REF!</definedName>
    <definedName name="Cable_380V" localSheetId="4">'1'!$O$35</definedName>
    <definedName name="Cable_380V" localSheetId="13">'10'!$O$35</definedName>
    <definedName name="Cable_380V" localSheetId="14">'11'!$O$35</definedName>
    <definedName name="Cable_380V" localSheetId="15">'12'!$O$35</definedName>
    <definedName name="Cable_380V" localSheetId="16">'13'!$O$35</definedName>
    <definedName name="Cable_380V" localSheetId="17">'14'!$O$35</definedName>
    <definedName name="Cable_380V" localSheetId="18">'15'!$O$35</definedName>
    <definedName name="Cable_380V" localSheetId="19">'16'!$O$35</definedName>
    <definedName name="Cable_380V" localSheetId="20">'17'!$O$35</definedName>
    <definedName name="Cable_380V" localSheetId="21">'18'!$O$35</definedName>
    <definedName name="Cable_380V" localSheetId="22">'19'!$O$35</definedName>
    <definedName name="Cable_380V" localSheetId="5">'2'!$O$35</definedName>
    <definedName name="Cable_380V" localSheetId="23">'20'!$O$35</definedName>
    <definedName name="Cable_380V" localSheetId="24">'21'!$O$35</definedName>
    <definedName name="Cable_380V" localSheetId="25">'22'!$O$35</definedName>
    <definedName name="Cable_380V" localSheetId="26">'23'!$O$35</definedName>
    <definedName name="Cable_380V" localSheetId="27">'24'!$O$35</definedName>
    <definedName name="Cable_380V" localSheetId="28">'25'!$O$35</definedName>
    <definedName name="Cable_380V" localSheetId="29">'26'!$O$35</definedName>
    <definedName name="Cable_380V" localSheetId="30">'27'!$O$35</definedName>
    <definedName name="Cable_380V" localSheetId="31">'28'!$O$35</definedName>
    <definedName name="Cable_380V" localSheetId="32">'29'!$O$35</definedName>
    <definedName name="Cable_380V" localSheetId="6">'3'!$O$35</definedName>
    <definedName name="Cable_380V" localSheetId="33">'30'!$O$35</definedName>
    <definedName name="Cable_380V" localSheetId="34">'31'!$O$35</definedName>
    <definedName name="Cable_380V" localSheetId="7">'4'!$O$35</definedName>
    <definedName name="Cable_380V" localSheetId="8">'5'!$O$35</definedName>
    <definedName name="Cable_380V" localSheetId="9">'6'!$O$35</definedName>
    <definedName name="Cable_380V" localSheetId="10">'7'!$O$35</definedName>
    <definedName name="Cable_380V" localSheetId="11">'8'!$O$35</definedName>
    <definedName name="Cable_380V" localSheetId="12">'9'!$O$35</definedName>
    <definedName name="Cable_380V" localSheetId="35">MASTER!$O$35</definedName>
    <definedName name="Cable_380V" localSheetId="3">MASTER1!$O$35</definedName>
    <definedName name="Cable_380V" localSheetId="1">#REF!</definedName>
    <definedName name="Cable_380V">#REF!</definedName>
    <definedName name="Cade" localSheetId="4">#REF!</definedName>
    <definedName name="Cade" localSheetId="13">#REF!</definedName>
    <definedName name="Cade" localSheetId="14">#REF!</definedName>
    <definedName name="Cade" localSheetId="15">#REF!</definedName>
    <definedName name="Cade" localSheetId="16">#REF!</definedName>
    <definedName name="Cade" localSheetId="17">#REF!</definedName>
    <definedName name="Cade" localSheetId="18">#REF!</definedName>
    <definedName name="Cade" localSheetId="19">#REF!</definedName>
    <definedName name="Cade" localSheetId="20">#REF!</definedName>
    <definedName name="Cade" localSheetId="21">#REF!</definedName>
    <definedName name="Cade" localSheetId="22">#REF!</definedName>
    <definedName name="Cade" localSheetId="5">#REF!</definedName>
    <definedName name="Cade" localSheetId="23">#REF!</definedName>
    <definedName name="Cade" localSheetId="24">#REF!</definedName>
    <definedName name="Cade" localSheetId="25">#REF!</definedName>
    <definedName name="Cade" localSheetId="26">#REF!</definedName>
    <definedName name="Cade" localSheetId="27">#REF!</definedName>
    <definedName name="Cade" localSheetId="28">#REF!</definedName>
    <definedName name="Cade" localSheetId="29">#REF!</definedName>
    <definedName name="Cade" localSheetId="30">#REF!</definedName>
    <definedName name="Cade" localSheetId="31">#REF!</definedName>
    <definedName name="Cade" localSheetId="32">#REF!</definedName>
    <definedName name="Cade" localSheetId="6">#REF!</definedName>
    <definedName name="Cade" localSheetId="33">#REF!</definedName>
    <definedName name="Cade" localSheetId="34">#REF!</definedName>
    <definedName name="Cade" localSheetId="7">#REF!</definedName>
    <definedName name="Cade" localSheetId="8">#REF!</definedName>
    <definedName name="Cade" localSheetId="9">#REF!</definedName>
    <definedName name="Cade" localSheetId="10">#REF!</definedName>
    <definedName name="Cade" localSheetId="11">#REF!</definedName>
    <definedName name="Cade" localSheetId="12">#REF!</definedName>
    <definedName name="Cade" localSheetId="35">#REF!</definedName>
    <definedName name="Cade" localSheetId="3">#REF!</definedName>
    <definedName name="Cade">#REF!</definedName>
    <definedName name="Caja" localSheetId="4">#REF!</definedName>
    <definedName name="Caja" localSheetId="13">#REF!</definedName>
    <definedName name="Caja" localSheetId="14">#REF!</definedName>
    <definedName name="Caja" localSheetId="15">#REF!</definedName>
    <definedName name="Caja" localSheetId="16">#REF!</definedName>
    <definedName name="Caja" localSheetId="17">#REF!</definedName>
    <definedName name="Caja" localSheetId="18">#REF!</definedName>
    <definedName name="Caja" localSheetId="19">#REF!</definedName>
    <definedName name="Caja" localSheetId="20">#REF!</definedName>
    <definedName name="Caja" localSheetId="21">#REF!</definedName>
    <definedName name="Caja" localSheetId="22">#REF!</definedName>
    <definedName name="Caja" localSheetId="5">#REF!</definedName>
    <definedName name="Caja" localSheetId="23">#REF!</definedName>
    <definedName name="Caja" localSheetId="24">#REF!</definedName>
    <definedName name="Caja" localSheetId="25">#REF!</definedName>
    <definedName name="Caja" localSheetId="26">#REF!</definedName>
    <definedName name="Caja" localSheetId="27">#REF!</definedName>
    <definedName name="Caja" localSheetId="28">#REF!</definedName>
    <definedName name="Caja" localSheetId="29">#REF!</definedName>
    <definedName name="Caja" localSheetId="30">#REF!</definedName>
    <definedName name="Caja" localSheetId="31">#REF!</definedName>
    <definedName name="Caja" localSheetId="32">#REF!</definedName>
    <definedName name="Caja" localSheetId="6">#REF!</definedName>
    <definedName name="Caja" localSheetId="33">#REF!</definedName>
    <definedName name="Caja" localSheetId="34">#REF!</definedName>
    <definedName name="Caja" localSheetId="7">#REF!</definedName>
    <definedName name="Caja" localSheetId="8">#REF!</definedName>
    <definedName name="Caja" localSheetId="9">#REF!</definedName>
    <definedName name="Caja" localSheetId="10">#REF!</definedName>
    <definedName name="Caja" localSheetId="11">#REF!</definedName>
    <definedName name="Caja" localSheetId="12">#REF!</definedName>
    <definedName name="Caja" localSheetId="35">#REF!</definedName>
    <definedName name="Caja" localSheetId="3">#REF!</definedName>
    <definedName name="Caja">#REF!</definedName>
    <definedName name="CALICONT" localSheetId="4">#REF!</definedName>
    <definedName name="CALICONT" localSheetId="13">#REF!</definedName>
    <definedName name="CALICONT" localSheetId="14">#REF!</definedName>
    <definedName name="CALICONT" localSheetId="15">#REF!</definedName>
    <definedName name="CALICONT" localSheetId="16">#REF!</definedName>
    <definedName name="CALICONT" localSheetId="17">#REF!</definedName>
    <definedName name="CALICONT" localSheetId="18">#REF!</definedName>
    <definedName name="CALICONT" localSheetId="19">#REF!</definedName>
    <definedName name="CALICONT" localSheetId="20">#REF!</definedName>
    <definedName name="CALICONT" localSheetId="21">#REF!</definedName>
    <definedName name="CALICONT" localSheetId="22">#REF!</definedName>
    <definedName name="CALICONT" localSheetId="5">#REF!</definedName>
    <definedName name="CALICONT" localSheetId="23">#REF!</definedName>
    <definedName name="CALICONT" localSheetId="24">#REF!</definedName>
    <definedName name="CALICONT" localSheetId="25">#REF!</definedName>
    <definedName name="CALICONT" localSheetId="26">#REF!</definedName>
    <definedName name="CALICONT" localSheetId="27">#REF!</definedName>
    <definedName name="CALICONT" localSheetId="28">#REF!</definedName>
    <definedName name="CALICONT" localSheetId="29">#REF!</definedName>
    <definedName name="CALICONT" localSheetId="30">#REF!</definedName>
    <definedName name="CALICONT" localSheetId="31">#REF!</definedName>
    <definedName name="CALICONT" localSheetId="32">#REF!</definedName>
    <definedName name="CALICONT" localSheetId="6">#REF!</definedName>
    <definedName name="CALICONT" localSheetId="33">#REF!</definedName>
    <definedName name="CALICONT" localSheetId="34">#REF!</definedName>
    <definedName name="CALICONT" localSheetId="7">#REF!</definedName>
    <definedName name="CALICONT" localSheetId="8">#REF!</definedName>
    <definedName name="CALICONT" localSheetId="9">#REF!</definedName>
    <definedName name="CALICONT" localSheetId="10">#REF!</definedName>
    <definedName name="CALICONT" localSheetId="11">#REF!</definedName>
    <definedName name="CALICONT" localSheetId="12">#REF!</definedName>
    <definedName name="CALICONT" localSheetId="35">#REF!</definedName>
    <definedName name="CALICONT" localSheetId="3">#REF!</definedName>
    <definedName name="CALICONT">#REF!</definedName>
    <definedName name="CALIDAD" localSheetId="4">#REF!</definedName>
    <definedName name="CALIDAD" localSheetId="13">#REF!</definedName>
    <definedName name="CALIDAD" localSheetId="14">#REF!</definedName>
    <definedName name="CALIDAD" localSheetId="15">#REF!</definedName>
    <definedName name="CALIDAD" localSheetId="16">#REF!</definedName>
    <definedName name="CALIDAD" localSheetId="17">#REF!</definedName>
    <definedName name="CALIDAD" localSheetId="18">#REF!</definedName>
    <definedName name="CALIDAD" localSheetId="19">#REF!</definedName>
    <definedName name="CALIDAD" localSheetId="20">#REF!</definedName>
    <definedName name="CALIDAD" localSheetId="21">#REF!</definedName>
    <definedName name="CALIDAD" localSheetId="22">#REF!</definedName>
    <definedName name="CALIDAD" localSheetId="5">#REF!</definedName>
    <definedName name="CALIDAD" localSheetId="23">#REF!</definedName>
    <definedName name="CALIDAD" localSheetId="24">#REF!</definedName>
    <definedName name="CALIDAD" localSheetId="25">#REF!</definedName>
    <definedName name="CALIDAD" localSheetId="26">#REF!</definedName>
    <definedName name="CALIDAD" localSheetId="27">#REF!</definedName>
    <definedName name="CALIDAD" localSheetId="28">#REF!</definedName>
    <definedName name="CALIDAD" localSheetId="29">#REF!</definedName>
    <definedName name="CALIDAD" localSheetId="30">#REF!</definedName>
    <definedName name="CALIDAD" localSheetId="31">#REF!</definedName>
    <definedName name="CALIDAD" localSheetId="32">#REF!</definedName>
    <definedName name="CALIDAD" localSheetId="6">#REF!</definedName>
    <definedName name="CALIDAD" localSheetId="33">#REF!</definedName>
    <definedName name="CALIDAD" localSheetId="34">#REF!</definedName>
    <definedName name="CALIDAD" localSheetId="7">#REF!</definedName>
    <definedName name="CALIDAD" localSheetId="8">#REF!</definedName>
    <definedName name="CALIDAD" localSheetId="9">#REF!</definedName>
    <definedName name="CALIDAD" localSheetId="10">#REF!</definedName>
    <definedName name="CALIDAD" localSheetId="11">#REF!</definedName>
    <definedName name="CALIDAD" localSheetId="12">#REF!</definedName>
    <definedName name="CALIDAD" localSheetId="35">#REF!</definedName>
    <definedName name="CALIDAD" localSheetId="3">#REF!</definedName>
    <definedName name="CALIDAD">#REF!</definedName>
    <definedName name="Cáma" localSheetId="4">#REF!</definedName>
    <definedName name="Cáma" localSheetId="13">#REF!</definedName>
    <definedName name="Cáma" localSheetId="14">#REF!</definedName>
    <definedName name="Cáma" localSheetId="15">#REF!</definedName>
    <definedName name="Cáma" localSheetId="16">#REF!</definedName>
    <definedName name="Cáma" localSheetId="17">#REF!</definedName>
    <definedName name="Cáma" localSheetId="18">#REF!</definedName>
    <definedName name="Cáma" localSheetId="19">#REF!</definedName>
    <definedName name="Cáma" localSheetId="20">#REF!</definedName>
    <definedName name="Cáma" localSheetId="21">#REF!</definedName>
    <definedName name="Cáma" localSheetId="22">#REF!</definedName>
    <definedName name="Cáma" localSheetId="5">#REF!</definedName>
    <definedName name="Cáma" localSheetId="23">#REF!</definedName>
    <definedName name="Cáma" localSheetId="24">#REF!</definedName>
    <definedName name="Cáma" localSheetId="25">#REF!</definedName>
    <definedName name="Cáma" localSheetId="26">#REF!</definedName>
    <definedName name="Cáma" localSheetId="27">#REF!</definedName>
    <definedName name="Cáma" localSheetId="28">#REF!</definedName>
    <definedName name="Cáma" localSheetId="29">#REF!</definedName>
    <definedName name="Cáma" localSheetId="30">#REF!</definedName>
    <definedName name="Cáma" localSheetId="31">#REF!</definedName>
    <definedName name="Cáma" localSheetId="32">#REF!</definedName>
    <definedName name="Cáma" localSheetId="6">#REF!</definedName>
    <definedName name="Cáma" localSheetId="33">#REF!</definedName>
    <definedName name="Cáma" localSheetId="34">#REF!</definedName>
    <definedName name="Cáma" localSheetId="7">#REF!</definedName>
    <definedName name="Cáma" localSheetId="8">#REF!</definedName>
    <definedName name="Cáma" localSheetId="9">#REF!</definedName>
    <definedName name="Cáma" localSheetId="10">#REF!</definedName>
    <definedName name="Cáma" localSheetId="11">#REF!</definedName>
    <definedName name="Cáma" localSheetId="12">#REF!</definedName>
    <definedName name="Cáma" localSheetId="35">#REF!</definedName>
    <definedName name="Cáma" localSheetId="3">#REF!</definedName>
    <definedName name="Cáma">#REF!</definedName>
    <definedName name="Cana" localSheetId="4">#REF!</definedName>
    <definedName name="Cana" localSheetId="13">#REF!</definedName>
    <definedName name="Cana" localSheetId="14">#REF!</definedName>
    <definedName name="Cana" localSheetId="15">#REF!</definedName>
    <definedName name="Cana" localSheetId="16">#REF!</definedName>
    <definedName name="Cana" localSheetId="17">#REF!</definedName>
    <definedName name="Cana" localSheetId="18">#REF!</definedName>
    <definedName name="Cana" localSheetId="19">#REF!</definedName>
    <definedName name="Cana" localSheetId="20">#REF!</definedName>
    <definedName name="Cana" localSheetId="21">#REF!</definedName>
    <definedName name="Cana" localSheetId="22">#REF!</definedName>
    <definedName name="Cana" localSheetId="5">#REF!</definedName>
    <definedName name="Cana" localSheetId="23">#REF!</definedName>
    <definedName name="Cana" localSheetId="24">#REF!</definedName>
    <definedName name="Cana" localSheetId="25">#REF!</definedName>
    <definedName name="Cana" localSheetId="26">#REF!</definedName>
    <definedName name="Cana" localSheetId="27">#REF!</definedName>
    <definedName name="Cana" localSheetId="28">#REF!</definedName>
    <definedName name="Cana" localSheetId="29">#REF!</definedName>
    <definedName name="Cana" localSheetId="30">#REF!</definedName>
    <definedName name="Cana" localSheetId="31">#REF!</definedName>
    <definedName name="Cana" localSheetId="32">#REF!</definedName>
    <definedName name="Cana" localSheetId="6">#REF!</definedName>
    <definedName name="Cana" localSheetId="33">#REF!</definedName>
    <definedName name="Cana" localSheetId="34">#REF!</definedName>
    <definedName name="Cana" localSheetId="7">#REF!</definedName>
    <definedName name="Cana" localSheetId="8">#REF!</definedName>
    <definedName name="Cana" localSheetId="9">#REF!</definedName>
    <definedName name="Cana" localSheetId="10">#REF!</definedName>
    <definedName name="Cana" localSheetId="11">#REF!</definedName>
    <definedName name="Cana" localSheetId="12">#REF!</definedName>
    <definedName name="Cana" localSheetId="35">#REF!</definedName>
    <definedName name="Cana" localSheetId="3">#REF!</definedName>
    <definedName name="Cana">#REF!</definedName>
    <definedName name="Cañe" localSheetId="4">#REF!</definedName>
    <definedName name="Cañe" localSheetId="13">#REF!</definedName>
    <definedName name="Cañe" localSheetId="14">#REF!</definedName>
    <definedName name="Cañe" localSheetId="15">#REF!</definedName>
    <definedName name="Cañe" localSheetId="16">#REF!</definedName>
    <definedName name="Cañe" localSheetId="17">#REF!</definedName>
    <definedName name="Cañe" localSheetId="18">#REF!</definedName>
    <definedName name="Cañe" localSheetId="19">#REF!</definedName>
    <definedName name="Cañe" localSheetId="20">#REF!</definedName>
    <definedName name="Cañe" localSheetId="21">#REF!</definedName>
    <definedName name="Cañe" localSheetId="22">#REF!</definedName>
    <definedName name="Cañe" localSheetId="5">#REF!</definedName>
    <definedName name="Cañe" localSheetId="23">#REF!</definedName>
    <definedName name="Cañe" localSheetId="24">#REF!</definedName>
    <definedName name="Cañe" localSheetId="25">#REF!</definedName>
    <definedName name="Cañe" localSheetId="26">#REF!</definedName>
    <definedName name="Cañe" localSheetId="27">#REF!</definedName>
    <definedName name="Cañe" localSheetId="28">#REF!</definedName>
    <definedName name="Cañe" localSheetId="29">#REF!</definedName>
    <definedName name="Cañe" localSheetId="30">#REF!</definedName>
    <definedName name="Cañe" localSheetId="31">#REF!</definedName>
    <definedName name="Cañe" localSheetId="32">#REF!</definedName>
    <definedName name="Cañe" localSheetId="6">#REF!</definedName>
    <definedName name="Cañe" localSheetId="33">#REF!</definedName>
    <definedName name="Cañe" localSheetId="34">#REF!</definedName>
    <definedName name="Cañe" localSheetId="7">#REF!</definedName>
    <definedName name="Cañe" localSheetId="8">#REF!</definedName>
    <definedName name="Cañe" localSheetId="9">#REF!</definedName>
    <definedName name="Cañe" localSheetId="10">#REF!</definedName>
    <definedName name="Cañe" localSheetId="11">#REF!</definedName>
    <definedName name="Cañe" localSheetId="12">#REF!</definedName>
    <definedName name="Cañe" localSheetId="35">#REF!</definedName>
    <definedName name="Cañe" localSheetId="3">#REF!</definedName>
    <definedName name="Cañe">#REF!</definedName>
    <definedName name="Cáñe" localSheetId="4">#REF!</definedName>
    <definedName name="Cáñe" localSheetId="13">#REF!</definedName>
    <definedName name="Cáñe" localSheetId="14">#REF!</definedName>
    <definedName name="Cáñe" localSheetId="15">#REF!</definedName>
    <definedName name="Cáñe" localSheetId="16">#REF!</definedName>
    <definedName name="Cáñe" localSheetId="17">#REF!</definedName>
    <definedName name="Cáñe" localSheetId="18">#REF!</definedName>
    <definedName name="Cáñe" localSheetId="19">#REF!</definedName>
    <definedName name="Cáñe" localSheetId="20">#REF!</definedName>
    <definedName name="Cáñe" localSheetId="21">#REF!</definedName>
    <definedName name="Cáñe" localSheetId="22">#REF!</definedName>
    <definedName name="Cáñe" localSheetId="5">#REF!</definedName>
    <definedName name="Cáñe" localSheetId="23">#REF!</definedName>
    <definedName name="Cáñe" localSheetId="24">#REF!</definedName>
    <definedName name="Cáñe" localSheetId="25">#REF!</definedName>
    <definedName name="Cáñe" localSheetId="26">#REF!</definedName>
    <definedName name="Cáñe" localSheetId="27">#REF!</definedName>
    <definedName name="Cáñe" localSheetId="28">#REF!</definedName>
    <definedName name="Cáñe" localSheetId="29">#REF!</definedName>
    <definedName name="Cáñe" localSheetId="30">#REF!</definedName>
    <definedName name="Cáñe" localSheetId="31">#REF!</definedName>
    <definedName name="Cáñe" localSheetId="32">#REF!</definedName>
    <definedName name="Cáñe" localSheetId="6">#REF!</definedName>
    <definedName name="Cáñe" localSheetId="33">#REF!</definedName>
    <definedName name="Cáñe" localSheetId="34">#REF!</definedName>
    <definedName name="Cáñe" localSheetId="7">#REF!</definedName>
    <definedName name="Cáñe" localSheetId="8">#REF!</definedName>
    <definedName name="Cáñe" localSheetId="9">#REF!</definedName>
    <definedName name="Cáñe" localSheetId="10">#REF!</definedName>
    <definedName name="Cáñe" localSheetId="11">#REF!</definedName>
    <definedName name="Cáñe" localSheetId="12">#REF!</definedName>
    <definedName name="Cáñe" localSheetId="35">#REF!</definedName>
    <definedName name="Cáñe" localSheetId="3">#REF!</definedName>
    <definedName name="Cáñe">#REF!</definedName>
    <definedName name="Carc" localSheetId="4">#REF!</definedName>
    <definedName name="Carc" localSheetId="13">#REF!</definedName>
    <definedName name="Carc" localSheetId="14">#REF!</definedName>
    <definedName name="Carc" localSheetId="15">#REF!</definedName>
    <definedName name="Carc" localSheetId="16">#REF!</definedName>
    <definedName name="Carc" localSheetId="17">#REF!</definedName>
    <definedName name="Carc" localSheetId="18">#REF!</definedName>
    <definedName name="Carc" localSheetId="19">#REF!</definedName>
    <definedName name="Carc" localSheetId="20">#REF!</definedName>
    <definedName name="Carc" localSheetId="21">#REF!</definedName>
    <definedName name="Carc" localSheetId="22">#REF!</definedName>
    <definedName name="Carc" localSheetId="5">#REF!</definedName>
    <definedName name="Carc" localSheetId="23">#REF!</definedName>
    <definedName name="Carc" localSheetId="24">#REF!</definedName>
    <definedName name="Carc" localSheetId="25">#REF!</definedName>
    <definedName name="Carc" localSheetId="26">#REF!</definedName>
    <definedName name="Carc" localSheetId="27">#REF!</definedName>
    <definedName name="Carc" localSheetId="28">#REF!</definedName>
    <definedName name="Carc" localSheetId="29">#REF!</definedName>
    <definedName name="Carc" localSheetId="30">#REF!</definedName>
    <definedName name="Carc" localSheetId="31">#REF!</definedName>
    <definedName name="Carc" localSheetId="32">#REF!</definedName>
    <definedName name="Carc" localSheetId="6">#REF!</definedName>
    <definedName name="Carc" localSheetId="33">#REF!</definedName>
    <definedName name="Carc" localSheetId="34">#REF!</definedName>
    <definedName name="Carc" localSheetId="7">#REF!</definedName>
    <definedName name="Carc" localSheetId="8">#REF!</definedName>
    <definedName name="Carc" localSheetId="9">#REF!</definedName>
    <definedName name="Carc" localSheetId="10">#REF!</definedName>
    <definedName name="Carc" localSheetId="11">#REF!</definedName>
    <definedName name="Carc" localSheetId="12">#REF!</definedName>
    <definedName name="Carc" localSheetId="35">#REF!</definedName>
    <definedName name="Carc" localSheetId="3">#REF!</definedName>
    <definedName name="Carc">#REF!</definedName>
    <definedName name="Card" localSheetId="4">#REF!</definedName>
    <definedName name="Card" localSheetId="13">#REF!</definedName>
    <definedName name="Card" localSheetId="14">#REF!</definedName>
    <definedName name="Card" localSheetId="15">#REF!</definedName>
    <definedName name="Card" localSheetId="16">#REF!</definedName>
    <definedName name="Card" localSheetId="17">#REF!</definedName>
    <definedName name="Card" localSheetId="18">#REF!</definedName>
    <definedName name="Card" localSheetId="19">#REF!</definedName>
    <definedName name="Card" localSheetId="20">#REF!</definedName>
    <definedName name="Card" localSheetId="21">#REF!</definedName>
    <definedName name="Card" localSheetId="22">#REF!</definedName>
    <definedName name="Card" localSheetId="5">#REF!</definedName>
    <definedName name="Card" localSheetId="23">#REF!</definedName>
    <definedName name="Card" localSheetId="24">#REF!</definedName>
    <definedName name="Card" localSheetId="25">#REF!</definedName>
    <definedName name="Card" localSheetId="26">#REF!</definedName>
    <definedName name="Card" localSheetId="27">#REF!</definedName>
    <definedName name="Card" localSheetId="28">#REF!</definedName>
    <definedName name="Card" localSheetId="29">#REF!</definedName>
    <definedName name="Card" localSheetId="30">#REF!</definedName>
    <definedName name="Card" localSheetId="31">#REF!</definedName>
    <definedName name="Card" localSheetId="32">#REF!</definedName>
    <definedName name="Card" localSheetId="6">#REF!</definedName>
    <definedName name="Card" localSheetId="33">#REF!</definedName>
    <definedName name="Card" localSheetId="34">#REF!</definedName>
    <definedName name="Card" localSheetId="7">#REF!</definedName>
    <definedName name="Card" localSheetId="8">#REF!</definedName>
    <definedName name="Card" localSheetId="9">#REF!</definedName>
    <definedName name="Card" localSheetId="10">#REF!</definedName>
    <definedName name="Card" localSheetId="11">#REF!</definedName>
    <definedName name="Card" localSheetId="12">#REF!</definedName>
    <definedName name="Card" localSheetId="35">#REF!</definedName>
    <definedName name="Card" localSheetId="3">#REF!</definedName>
    <definedName name="Card">#REF!</definedName>
    <definedName name="Caud" localSheetId="4">#REF!</definedName>
    <definedName name="Caud" localSheetId="13">#REF!</definedName>
    <definedName name="Caud" localSheetId="14">#REF!</definedName>
    <definedName name="Caud" localSheetId="15">#REF!</definedName>
    <definedName name="Caud" localSheetId="16">#REF!</definedName>
    <definedName name="Caud" localSheetId="17">#REF!</definedName>
    <definedName name="Caud" localSheetId="18">#REF!</definedName>
    <definedName name="Caud" localSheetId="19">#REF!</definedName>
    <definedName name="Caud" localSheetId="20">#REF!</definedName>
    <definedName name="Caud" localSheetId="21">#REF!</definedName>
    <definedName name="Caud" localSheetId="22">#REF!</definedName>
    <definedName name="Caud" localSheetId="5">#REF!</definedName>
    <definedName name="Caud" localSheetId="23">#REF!</definedName>
    <definedName name="Caud" localSheetId="24">#REF!</definedName>
    <definedName name="Caud" localSheetId="25">#REF!</definedName>
    <definedName name="Caud" localSheetId="26">#REF!</definedName>
    <definedName name="Caud" localSheetId="27">#REF!</definedName>
    <definedName name="Caud" localSheetId="28">#REF!</definedName>
    <definedName name="Caud" localSheetId="29">#REF!</definedName>
    <definedName name="Caud" localSheetId="30">#REF!</definedName>
    <definedName name="Caud" localSheetId="31">#REF!</definedName>
    <definedName name="Caud" localSheetId="32">#REF!</definedName>
    <definedName name="Caud" localSheetId="6">#REF!</definedName>
    <definedName name="Caud" localSheetId="33">#REF!</definedName>
    <definedName name="Caud" localSheetId="34">#REF!</definedName>
    <definedName name="Caud" localSheetId="7">#REF!</definedName>
    <definedName name="Caud" localSheetId="8">#REF!</definedName>
    <definedName name="Caud" localSheetId="9">#REF!</definedName>
    <definedName name="Caud" localSheetId="10">#REF!</definedName>
    <definedName name="Caud" localSheetId="11">#REF!</definedName>
    <definedName name="Caud" localSheetId="12">#REF!</definedName>
    <definedName name="Caud" localSheetId="35">#REF!</definedName>
    <definedName name="Caud" localSheetId="3">#REF!</definedName>
    <definedName name="Caud">#REF!</definedName>
    <definedName name="causas" localSheetId="4">#REF!</definedName>
    <definedName name="causas" localSheetId="13">#REF!</definedName>
    <definedName name="causas" localSheetId="14">#REF!</definedName>
    <definedName name="causas" localSheetId="15">#REF!</definedName>
    <definedName name="causas" localSheetId="16">#REF!</definedName>
    <definedName name="causas" localSheetId="17">#REF!</definedName>
    <definedName name="causas" localSheetId="18">#REF!</definedName>
    <definedName name="causas" localSheetId="19">#REF!</definedName>
    <definedName name="causas" localSheetId="20">#REF!</definedName>
    <definedName name="causas" localSheetId="21">#REF!</definedName>
    <definedName name="causas" localSheetId="22">#REF!</definedName>
    <definedName name="causas" localSheetId="5">#REF!</definedName>
    <definedName name="causas" localSheetId="23">#REF!</definedName>
    <definedName name="causas" localSheetId="24">#REF!</definedName>
    <definedName name="causas" localSheetId="25">#REF!</definedName>
    <definedName name="causas" localSheetId="26">#REF!</definedName>
    <definedName name="causas" localSheetId="27">#REF!</definedName>
    <definedName name="causas" localSheetId="28">#REF!</definedName>
    <definedName name="causas" localSheetId="29">#REF!</definedName>
    <definedName name="causas" localSheetId="30">#REF!</definedName>
    <definedName name="causas" localSheetId="31">#REF!</definedName>
    <definedName name="causas" localSheetId="32">#REF!</definedName>
    <definedName name="causas" localSheetId="6">#REF!</definedName>
    <definedName name="causas" localSheetId="33">#REF!</definedName>
    <definedName name="causas" localSheetId="34">#REF!</definedName>
    <definedName name="causas" localSheetId="7">#REF!</definedName>
    <definedName name="causas" localSheetId="8">#REF!</definedName>
    <definedName name="causas" localSheetId="9">#REF!</definedName>
    <definedName name="causas" localSheetId="10">#REF!</definedName>
    <definedName name="causas" localSheetId="11">#REF!</definedName>
    <definedName name="causas" localSheetId="12">#REF!</definedName>
    <definedName name="causas" localSheetId="35">#REF!</definedName>
    <definedName name="causas" localSheetId="3">#REF!</definedName>
    <definedName name="causas" localSheetId="1">#REF!</definedName>
    <definedName name="causas">#REF!</definedName>
    <definedName name="CBN" localSheetId="4">#REF!</definedName>
    <definedName name="CBN" localSheetId="13">#REF!</definedName>
    <definedName name="CBN" localSheetId="14">#REF!</definedName>
    <definedName name="CBN" localSheetId="15">#REF!</definedName>
    <definedName name="CBN" localSheetId="16">#REF!</definedName>
    <definedName name="CBN" localSheetId="17">#REF!</definedName>
    <definedName name="CBN" localSheetId="18">#REF!</definedName>
    <definedName name="CBN" localSheetId="19">#REF!</definedName>
    <definedName name="CBN" localSheetId="20">#REF!</definedName>
    <definedName name="CBN" localSheetId="21">#REF!</definedName>
    <definedName name="CBN" localSheetId="22">#REF!</definedName>
    <definedName name="CBN" localSheetId="5">#REF!</definedName>
    <definedName name="CBN" localSheetId="23">#REF!</definedName>
    <definedName name="CBN" localSheetId="24">#REF!</definedName>
    <definedName name="CBN" localSheetId="25">#REF!</definedName>
    <definedName name="CBN" localSheetId="26">#REF!</definedName>
    <definedName name="CBN" localSheetId="27">#REF!</definedName>
    <definedName name="CBN" localSheetId="28">#REF!</definedName>
    <definedName name="CBN" localSheetId="29">#REF!</definedName>
    <definedName name="CBN" localSheetId="30">#REF!</definedName>
    <definedName name="CBN" localSheetId="31">#REF!</definedName>
    <definedName name="CBN" localSheetId="32">#REF!</definedName>
    <definedName name="CBN" localSheetId="6">#REF!</definedName>
    <definedName name="CBN" localSheetId="33">#REF!</definedName>
    <definedName name="CBN" localSheetId="34">#REF!</definedName>
    <definedName name="CBN" localSheetId="7">#REF!</definedName>
    <definedName name="CBN" localSheetId="8">#REF!</definedName>
    <definedName name="CBN" localSheetId="9">#REF!</definedName>
    <definedName name="CBN" localSheetId="10">#REF!</definedName>
    <definedName name="CBN" localSheetId="11">#REF!</definedName>
    <definedName name="CBN" localSheetId="12">#REF!</definedName>
    <definedName name="CBN" localSheetId="35">#REF!</definedName>
    <definedName name="CBN" localSheetId="3">#REF!</definedName>
    <definedName name="CBN" localSheetId="1">#REF!</definedName>
    <definedName name="CBN">#REF!</definedName>
    <definedName name="Chap" localSheetId="4">#REF!</definedName>
    <definedName name="Chap" localSheetId="13">#REF!</definedName>
    <definedName name="Chap" localSheetId="14">#REF!</definedName>
    <definedName name="Chap" localSheetId="15">#REF!</definedName>
    <definedName name="Chap" localSheetId="16">#REF!</definedName>
    <definedName name="Chap" localSheetId="17">#REF!</definedName>
    <definedName name="Chap" localSheetId="18">#REF!</definedName>
    <definedName name="Chap" localSheetId="19">#REF!</definedName>
    <definedName name="Chap" localSheetId="20">#REF!</definedName>
    <definedName name="Chap" localSheetId="21">#REF!</definedName>
    <definedName name="Chap" localSheetId="22">#REF!</definedName>
    <definedName name="Chap" localSheetId="5">#REF!</definedName>
    <definedName name="Chap" localSheetId="23">#REF!</definedName>
    <definedName name="Chap" localSheetId="24">#REF!</definedName>
    <definedName name="Chap" localSheetId="25">#REF!</definedName>
    <definedName name="Chap" localSheetId="26">#REF!</definedName>
    <definedName name="Chap" localSheetId="27">#REF!</definedName>
    <definedName name="Chap" localSheetId="28">#REF!</definedName>
    <definedName name="Chap" localSheetId="29">#REF!</definedName>
    <definedName name="Chap" localSheetId="30">#REF!</definedName>
    <definedName name="Chap" localSheetId="31">#REF!</definedName>
    <definedName name="Chap" localSheetId="32">#REF!</definedName>
    <definedName name="Chap" localSheetId="6">#REF!</definedName>
    <definedName name="Chap" localSheetId="33">#REF!</definedName>
    <definedName name="Chap" localSheetId="34">#REF!</definedName>
    <definedName name="Chap" localSheetId="7">#REF!</definedName>
    <definedName name="Chap" localSheetId="8">#REF!</definedName>
    <definedName name="Chap" localSheetId="9">#REF!</definedName>
    <definedName name="Chap" localSheetId="10">#REF!</definedName>
    <definedName name="Chap" localSheetId="11">#REF!</definedName>
    <definedName name="Chap" localSheetId="12">#REF!</definedName>
    <definedName name="Chap" localSheetId="35">#REF!</definedName>
    <definedName name="Chap" localSheetId="3">#REF!</definedName>
    <definedName name="Chap">#REF!</definedName>
    <definedName name="Cili" localSheetId="4">#REF!</definedName>
    <definedName name="Cili" localSheetId="13">#REF!</definedName>
    <definedName name="Cili" localSheetId="14">#REF!</definedName>
    <definedName name="Cili" localSheetId="15">#REF!</definedName>
    <definedName name="Cili" localSheetId="16">#REF!</definedName>
    <definedName name="Cili" localSheetId="17">#REF!</definedName>
    <definedName name="Cili" localSheetId="18">#REF!</definedName>
    <definedName name="Cili" localSheetId="19">#REF!</definedName>
    <definedName name="Cili" localSheetId="20">#REF!</definedName>
    <definedName name="Cili" localSheetId="21">#REF!</definedName>
    <definedName name="Cili" localSheetId="22">#REF!</definedName>
    <definedName name="Cili" localSheetId="5">#REF!</definedName>
    <definedName name="Cili" localSheetId="23">#REF!</definedName>
    <definedName name="Cili" localSheetId="24">#REF!</definedName>
    <definedName name="Cili" localSheetId="25">#REF!</definedName>
    <definedName name="Cili" localSheetId="26">#REF!</definedName>
    <definedName name="Cili" localSheetId="27">#REF!</definedName>
    <definedName name="Cili" localSheetId="28">#REF!</definedName>
    <definedName name="Cili" localSheetId="29">#REF!</definedName>
    <definedName name="Cili" localSheetId="30">#REF!</definedName>
    <definedName name="Cili" localSheetId="31">#REF!</definedName>
    <definedName name="Cili" localSheetId="32">#REF!</definedName>
    <definedName name="Cili" localSheetId="6">#REF!</definedName>
    <definedName name="Cili" localSheetId="33">#REF!</definedName>
    <definedName name="Cili" localSheetId="34">#REF!</definedName>
    <definedName name="Cili" localSheetId="7">#REF!</definedName>
    <definedName name="Cili" localSheetId="8">#REF!</definedName>
    <definedName name="Cili" localSheetId="9">#REF!</definedName>
    <definedName name="Cili" localSheetId="10">#REF!</definedName>
    <definedName name="Cili" localSheetId="11">#REF!</definedName>
    <definedName name="Cili" localSheetId="12">#REF!</definedName>
    <definedName name="Cili" localSheetId="35">#REF!</definedName>
    <definedName name="Cili" localSheetId="3">#REF!</definedName>
    <definedName name="Cili">#REF!</definedName>
    <definedName name="Cint" localSheetId="4">#REF!</definedName>
    <definedName name="Cint" localSheetId="13">#REF!</definedName>
    <definedName name="Cint" localSheetId="14">#REF!</definedName>
    <definedName name="Cint" localSheetId="15">#REF!</definedName>
    <definedName name="Cint" localSheetId="16">#REF!</definedName>
    <definedName name="Cint" localSheetId="17">#REF!</definedName>
    <definedName name="Cint" localSheetId="18">#REF!</definedName>
    <definedName name="Cint" localSheetId="19">#REF!</definedName>
    <definedName name="Cint" localSheetId="20">#REF!</definedName>
    <definedName name="Cint" localSheetId="21">#REF!</definedName>
    <definedName name="Cint" localSheetId="22">#REF!</definedName>
    <definedName name="Cint" localSheetId="5">#REF!</definedName>
    <definedName name="Cint" localSheetId="23">#REF!</definedName>
    <definedName name="Cint" localSheetId="24">#REF!</definedName>
    <definedName name="Cint" localSheetId="25">#REF!</definedName>
    <definedName name="Cint" localSheetId="26">#REF!</definedName>
    <definedName name="Cint" localSheetId="27">#REF!</definedName>
    <definedName name="Cint" localSheetId="28">#REF!</definedName>
    <definedName name="Cint" localSheetId="29">#REF!</definedName>
    <definedName name="Cint" localSheetId="30">#REF!</definedName>
    <definedName name="Cint" localSheetId="31">#REF!</definedName>
    <definedName name="Cint" localSheetId="32">#REF!</definedName>
    <definedName name="Cint" localSheetId="6">#REF!</definedName>
    <definedName name="Cint" localSheetId="33">#REF!</definedName>
    <definedName name="Cint" localSheetId="34">#REF!</definedName>
    <definedName name="Cint" localSheetId="7">#REF!</definedName>
    <definedName name="Cint" localSheetId="8">#REF!</definedName>
    <definedName name="Cint" localSheetId="9">#REF!</definedName>
    <definedName name="Cint" localSheetId="10">#REF!</definedName>
    <definedName name="Cint" localSheetId="11">#REF!</definedName>
    <definedName name="Cint" localSheetId="12">#REF!</definedName>
    <definedName name="Cint" localSheetId="35">#REF!</definedName>
    <definedName name="Cint" localSheetId="3">#REF!</definedName>
    <definedName name="Cint">#REF!</definedName>
    <definedName name="Componentes" localSheetId="4">'1'!#REF!</definedName>
    <definedName name="Componentes" localSheetId="13">'10'!#REF!</definedName>
    <definedName name="Componentes" localSheetId="14">'11'!#REF!</definedName>
    <definedName name="Componentes" localSheetId="15">'12'!#REF!</definedName>
    <definedName name="Componentes" localSheetId="16">'13'!#REF!</definedName>
    <definedName name="Componentes" localSheetId="17">'14'!#REF!</definedName>
    <definedName name="Componentes" localSheetId="18">'15'!#REF!</definedName>
    <definedName name="Componentes" localSheetId="19">'16'!#REF!</definedName>
    <definedName name="Componentes" localSheetId="20">'17'!#REF!</definedName>
    <definedName name="Componentes" localSheetId="21">'18'!#REF!</definedName>
    <definedName name="Componentes" localSheetId="22">'19'!#REF!</definedName>
    <definedName name="Componentes" localSheetId="5">'2'!#REF!</definedName>
    <definedName name="Componentes" localSheetId="23">'20'!#REF!</definedName>
    <definedName name="Componentes" localSheetId="24">'21'!#REF!</definedName>
    <definedName name="Componentes" localSheetId="25">'22'!#REF!</definedName>
    <definedName name="Componentes" localSheetId="26">'23'!#REF!</definedName>
    <definedName name="Componentes" localSheetId="27">'24'!#REF!</definedName>
    <definedName name="Componentes" localSheetId="28">'25'!#REF!</definedName>
    <definedName name="Componentes" localSheetId="29">'26'!#REF!</definedName>
    <definedName name="Componentes" localSheetId="30">'27'!#REF!</definedName>
    <definedName name="Componentes" localSheetId="31">'28'!#REF!</definedName>
    <definedName name="Componentes" localSheetId="32">'29'!#REF!</definedName>
    <definedName name="Componentes" localSheetId="6">'3'!#REF!</definedName>
    <definedName name="Componentes" localSheetId="33">'30'!#REF!</definedName>
    <definedName name="Componentes" localSheetId="34">'31'!#REF!</definedName>
    <definedName name="Componentes" localSheetId="7">'4'!#REF!</definedName>
    <definedName name="Componentes" localSheetId="8">'5'!#REF!</definedName>
    <definedName name="Componentes" localSheetId="9">'6'!#REF!</definedName>
    <definedName name="Componentes" localSheetId="10">'7'!#REF!</definedName>
    <definedName name="Componentes" localSheetId="11">'8'!#REF!</definedName>
    <definedName name="Componentes" localSheetId="12">'9'!#REF!</definedName>
    <definedName name="Componentes" localSheetId="35">MASTER!#REF!</definedName>
    <definedName name="Componentes" localSheetId="3">MASTER1!#REF!</definedName>
    <definedName name="Componentes" localSheetId="1">#REF!</definedName>
    <definedName name="Componentes">#REF!</definedName>
    <definedName name="Cone" localSheetId="4">#REF!</definedName>
    <definedName name="Cone" localSheetId="13">#REF!</definedName>
    <definedName name="Cone" localSheetId="14">#REF!</definedName>
    <definedName name="Cone" localSheetId="15">#REF!</definedName>
    <definedName name="Cone" localSheetId="16">#REF!</definedName>
    <definedName name="Cone" localSheetId="17">#REF!</definedName>
    <definedName name="Cone" localSheetId="18">#REF!</definedName>
    <definedName name="Cone" localSheetId="19">#REF!</definedName>
    <definedName name="Cone" localSheetId="20">#REF!</definedName>
    <definedName name="Cone" localSheetId="21">#REF!</definedName>
    <definedName name="Cone" localSheetId="22">#REF!</definedName>
    <definedName name="Cone" localSheetId="5">#REF!</definedName>
    <definedName name="Cone" localSheetId="23">#REF!</definedName>
    <definedName name="Cone" localSheetId="24">#REF!</definedName>
    <definedName name="Cone" localSheetId="25">#REF!</definedName>
    <definedName name="Cone" localSheetId="26">#REF!</definedName>
    <definedName name="Cone" localSheetId="27">#REF!</definedName>
    <definedName name="Cone" localSheetId="28">#REF!</definedName>
    <definedName name="Cone" localSheetId="29">#REF!</definedName>
    <definedName name="Cone" localSheetId="30">#REF!</definedName>
    <definedName name="Cone" localSheetId="31">#REF!</definedName>
    <definedName name="Cone" localSheetId="32">#REF!</definedName>
    <definedName name="Cone" localSheetId="6">#REF!</definedName>
    <definedName name="Cone" localSheetId="33">#REF!</definedName>
    <definedName name="Cone" localSheetId="34">#REF!</definedName>
    <definedName name="Cone" localSheetId="7">#REF!</definedName>
    <definedName name="Cone" localSheetId="8">#REF!</definedName>
    <definedName name="Cone" localSheetId="9">#REF!</definedName>
    <definedName name="Cone" localSheetId="10">#REF!</definedName>
    <definedName name="Cone" localSheetId="11">#REF!</definedName>
    <definedName name="Cone" localSheetId="12">#REF!</definedName>
    <definedName name="Cone" localSheetId="35">#REF!</definedName>
    <definedName name="Cone" localSheetId="3">#REF!</definedName>
    <definedName name="Cone">#REF!</definedName>
    <definedName name="Conj" localSheetId="4">#REF!</definedName>
    <definedName name="Conj" localSheetId="13">#REF!</definedName>
    <definedName name="Conj" localSheetId="14">#REF!</definedName>
    <definedName name="Conj" localSheetId="15">#REF!</definedName>
    <definedName name="Conj" localSheetId="16">#REF!</definedName>
    <definedName name="Conj" localSheetId="17">#REF!</definedName>
    <definedName name="Conj" localSheetId="18">#REF!</definedName>
    <definedName name="Conj" localSheetId="19">#REF!</definedName>
    <definedName name="Conj" localSheetId="20">#REF!</definedName>
    <definedName name="Conj" localSheetId="21">#REF!</definedName>
    <definedName name="Conj" localSheetId="22">#REF!</definedName>
    <definedName name="Conj" localSheetId="5">#REF!</definedName>
    <definedName name="Conj" localSheetId="23">#REF!</definedName>
    <definedName name="Conj" localSheetId="24">#REF!</definedName>
    <definedName name="Conj" localSheetId="25">#REF!</definedName>
    <definedName name="Conj" localSheetId="26">#REF!</definedName>
    <definedName name="Conj" localSheetId="27">#REF!</definedName>
    <definedName name="Conj" localSheetId="28">#REF!</definedName>
    <definedName name="Conj" localSheetId="29">#REF!</definedName>
    <definedName name="Conj" localSheetId="30">#REF!</definedName>
    <definedName name="Conj" localSheetId="31">#REF!</definedName>
    <definedName name="Conj" localSheetId="32">#REF!</definedName>
    <definedName name="Conj" localSheetId="6">#REF!</definedName>
    <definedName name="Conj" localSheetId="33">#REF!</definedName>
    <definedName name="Conj" localSheetId="34">#REF!</definedName>
    <definedName name="Conj" localSheetId="7">#REF!</definedName>
    <definedName name="Conj" localSheetId="8">#REF!</definedName>
    <definedName name="Conj" localSheetId="9">#REF!</definedName>
    <definedName name="Conj" localSheetId="10">#REF!</definedName>
    <definedName name="Conj" localSheetId="11">#REF!</definedName>
    <definedName name="Conj" localSheetId="12">#REF!</definedName>
    <definedName name="Conj" localSheetId="35">#REF!</definedName>
    <definedName name="Conj" localSheetId="3">#REF!</definedName>
    <definedName name="Conj">#REF!</definedName>
    <definedName name="Cont" localSheetId="4">#REF!</definedName>
    <definedName name="Cont" localSheetId="13">#REF!</definedName>
    <definedName name="Cont" localSheetId="14">#REF!</definedName>
    <definedName name="Cont" localSheetId="15">#REF!</definedName>
    <definedName name="Cont" localSheetId="16">#REF!</definedName>
    <definedName name="Cont" localSheetId="17">#REF!</definedName>
    <definedName name="Cont" localSheetId="18">#REF!</definedName>
    <definedName name="Cont" localSheetId="19">#REF!</definedName>
    <definedName name="Cont" localSheetId="20">#REF!</definedName>
    <definedName name="Cont" localSheetId="21">#REF!</definedName>
    <definedName name="Cont" localSheetId="22">#REF!</definedName>
    <definedName name="Cont" localSheetId="5">#REF!</definedName>
    <definedName name="Cont" localSheetId="23">#REF!</definedName>
    <definedName name="Cont" localSheetId="24">#REF!</definedName>
    <definedName name="Cont" localSheetId="25">#REF!</definedName>
    <definedName name="Cont" localSheetId="26">#REF!</definedName>
    <definedName name="Cont" localSheetId="27">#REF!</definedName>
    <definedName name="Cont" localSheetId="28">#REF!</definedName>
    <definedName name="Cont" localSheetId="29">#REF!</definedName>
    <definedName name="Cont" localSheetId="30">#REF!</definedName>
    <definedName name="Cont" localSheetId="31">#REF!</definedName>
    <definedName name="Cont" localSheetId="32">#REF!</definedName>
    <definedName name="Cont" localSheetId="6">#REF!</definedName>
    <definedName name="Cont" localSheetId="33">#REF!</definedName>
    <definedName name="Cont" localSheetId="34">#REF!</definedName>
    <definedName name="Cont" localSheetId="7">#REF!</definedName>
    <definedName name="Cont" localSheetId="8">#REF!</definedName>
    <definedName name="Cont" localSheetId="9">#REF!</definedName>
    <definedName name="Cont" localSheetId="10">#REF!</definedName>
    <definedName name="Cont" localSheetId="11">#REF!</definedName>
    <definedName name="Cont" localSheetId="12">#REF!</definedName>
    <definedName name="Cont" localSheetId="35">#REF!</definedName>
    <definedName name="Cont" localSheetId="3">#REF!</definedName>
    <definedName name="Cont">#REF!</definedName>
    <definedName name="Coro" localSheetId="4">#REF!</definedName>
    <definedName name="Coro" localSheetId="13">#REF!</definedName>
    <definedName name="Coro" localSheetId="14">#REF!</definedName>
    <definedName name="Coro" localSheetId="15">#REF!</definedName>
    <definedName name="Coro" localSheetId="16">#REF!</definedName>
    <definedName name="Coro" localSheetId="17">#REF!</definedName>
    <definedName name="Coro" localSheetId="18">#REF!</definedName>
    <definedName name="Coro" localSheetId="19">#REF!</definedName>
    <definedName name="Coro" localSheetId="20">#REF!</definedName>
    <definedName name="Coro" localSheetId="21">#REF!</definedName>
    <definedName name="Coro" localSheetId="22">#REF!</definedName>
    <definedName name="Coro" localSheetId="5">#REF!</definedName>
    <definedName name="Coro" localSheetId="23">#REF!</definedName>
    <definedName name="Coro" localSheetId="24">#REF!</definedName>
    <definedName name="Coro" localSheetId="25">#REF!</definedName>
    <definedName name="Coro" localSheetId="26">#REF!</definedName>
    <definedName name="Coro" localSheetId="27">#REF!</definedName>
    <definedName name="Coro" localSheetId="28">#REF!</definedName>
    <definedName name="Coro" localSheetId="29">#REF!</definedName>
    <definedName name="Coro" localSheetId="30">#REF!</definedName>
    <definedName name="Coro" localSheetId="31">#REF!</definedName>
    <definedName name="Coro" localSheetId="32">#REF!</definedName>
    <definedName name="Coro" localSheetId="6">#REF!</definedName>
    <definedName name="Coro" localSheetId="33">#REF!</definedName>
    <definedName name="Coro" localSheetId="34">#REF!</definedName>
    <definedName name="Coro" localSheetId="7">#REF!</definedName>
    <definedName name="Coro" localSheetId="8">#REF!</definedName>
    <definedName name="Coro" localSheetId="9">#REF!</definedName>
    <definedName name="Coro" localSheetId="10">#REF!</definedName>
    <definedName name="Coro" localSheetId="11">#REF!</definedName>
    <definedName name="Coro" localSheetId="12">#REF!</definedName>
    <definedName name="Coro" localSheetId="35">#REF!</definedName>
    <definedName name="Coro" localSheetId="3">#REF!</definedName>
    <definedName name="Coro">#REF!</definedName>
    <definedName name="Corr" localSheetId="4">#REF!</definedName>
    <definedName name="Corr" localSheetId="13">#REF!</definedName>
    <definedName name="Corr" localSheetId="14">#REF!</definedName>
    <definedName name="Corr" localSheetId="15">#REF!</definedName>
    <definedName name="Corr" localSheetId="16">#REF!</definedName>
    <definedName name="Corr" localSheetId="17">#REF!</definedName>
    <definedName name="Corr" localSheetId="18">#REF!</definedName>
    <definedName name="Corr" localSheetId="19">#REF!</definedName>
    <definedName name="Corr" localSheetId="20">#REF!</definedName>
    <definedName name="Corr" localSheetId="21">#REF!</definedName>
    <definedName name="Corr" localSheetId="22">#REF!</definedName>
    <definedName name="Corr" localSheetId="5">#REF!</definedName>
    <definedName name="Corr" localSheetId="23">#REF!</definedName>
    <definedName name="Corr" localSheetId="24">#REF!</definedName>
    <definedName name="Corr" localSheetId="25">#REF!</definedName>
    <definedName name="Corr" localSheetId="26">#REF!</definedName>
    <definedName name="Corr" localSheetId="27">#REF!</definedName>
    <definedName name="Corr" localSheetId="28">#REF!</definedName>
    <definedName name="Corr" localSheetId="29">#REF!</definedName>
    <definedName name="Corr" localSheetId="30">#REF!</definedName>
    <definedName name="Corr" localSheetId="31">#REF!</definedName>
    <definedName name="Corr" localSheetId="32">#REF!</definedName>
    <definedName name="Corr" localSheetId="6">#REF!</definedName>
    <definedName name="Corr" localSheetId="33">#REF!</definedName>
    <definedName name="Corr" localSheetId="34">#REF!</definedName>
    <definedName name="Corr" localSheetId="7">#REF!</definedName>
    <definedName name="Corr" localSheetId="8">#REF!</definedName>
    <definedName name="Corr" localSheetId="9">#REF!</definedName>
    <definedName name="Corr" localSheetId="10">#REF!</definedName>
    <definedName name="Corr" localSheetId="11">#REF!</definedName>
    <definedName name="Corr" localSheetId="12">#REF!</definedName>
    <definedName name="Corr" localSheetId="35">#REF!</definedName>
    <definedName name="Corr" localSheetId="3">#REF!</definedName>
    <definedName name="Corr">#REF!</definedName>
    <definedName name="CPU" localSheetId="4">#REF!</definedName>
    <definedName name="CPU" localSheetId="13">#REF!</definedName>
    <definedName name="CPU" localSheetId="14">#REF!</definedName>
    <definedName name="CPU" localSheetId="15">#REF!</definedName>
    <definedName name="CPU" localSheetId="16">#REF!</definedName>
    <definedName name="CPU" localSheetId="17">#REF!</definedName>
    <definedName name="CPU" localSheetId="18">#REF!</definedName>
    <definedName name="CPU" localSheetId="19">#REF!</definedName>
    <definedName name="CPU" localSheetId="20">#REF!</definedName>
    <definedName name="CPU" localSheetId="21">#REF!</definedName>
    <definedName name="CPU" localSheetId="22">#REF!</definedName>
    <definedName name="CPU" localSheetId="5">#REF!</definedName>
    <definedName name="CPU" localSheetId="23">#REF!</definedName>
    <definedName name="CPU" localSheetId="24">#REF!</definedName>
    <definedName name="CPU" localSheetId="25">#REF!</definedName>
    <definedName name="CPU" localSheetId="26">#REF!</definedName>
    <definedName name="CPU" localSheetId="27">#REF!</definedName>
    <definedName name="CPU" localSheetId="28">#REF!</definedName>
    <definedName name="CPU" localSheetId="29">#REF!</definedName>
    <definedName name="CPU" localSheetId="30">#REF!</definedName>
    <definedName name="CPU" localSheetId="31">#REF!</definedName>
    <definedName name="CPU" localSheetId="32">#REF!</definedName>
    <definedName name="CPU" localSheetId="6">#REF!</definedName>
    <definedName name="CPU" localSheetId="33">#REF!</definedName>
    <definedName name="CPU" localSheetId="34">#REF!</definedName>
    <definedName name="CPU" localSheetId="7">#REF!</definedName>
    <definedName name="CPU" localSheetId="8">#REF!</definedName>
    <definedName name="CPU" localSheetId="9">#REF!</definedName>
    <definedName name="CPU" localSheetId="10">#REF!</definedName>
    <definedName name="CPU" localSheetId="11">#REF!</definedName>
    <definedName name="CPU" localSheetId="12">#REF!</definedName>
    <definedName name="CPU" localSheetId="35">#REF!</definedName>
    <definedName name="CPU" localSheetId="3">#REF!</definedName>
    <definedName name="CPU">#REF!</definedName>
    <definedName name="CSD" localSheetId="4">#REF!</definedName>
    <definedName name="CSD" localSheetId="13">#REF!</definedName>
    <definedName name="CSD" localSheetId="14">#REF!</definedName>
    <definedName name="CSD" localSheetId="15">#REF!</definedName>
    <definedName name="CSD" localSheetId="16">#REF!</definedName>
    <definedName name="CSD" localSheetId="17">#REF!</definedName>
    <definedName name="CSD" localSheetId="18">#REF!</definedName>
    <definedName name="CSD" localSheetId="19">#REF!</definedName>
    <definedName name="CSD" localSheetId="20">#REF!</definedName>
    <definedName name="CSD" localSheetId="21">#REF!</definedName>
    <definedName name="CSD" localSheetId="22">#REF!</definedName>
    <definedName name="CSD" localSheetId="5">#REF!</definedName>
    <definedName name="CSD" localSheetId="23">#REF!</definedName>
    <definedName name="CSD" localSheetId="24">#REF!</definedName>
    <definedName name="CSD" localSheetId="25">#REF!</definedName>
    <definedName name="CSD" localSheetId="26">#REF!</definedName>
    <definedName name="CSD" localSheetId="27">#REF!</definedName>
    <definedName name="CSD" localSheetId="28">#REF!</definedName>
    <definedName name="CSD" localSheetId="29">#REF!</definedName>
    <definedName name="CSD" localSheetId="30">#REF!</definedName>
    <definedName name="CSD" localSheetId="31">#REF!</definedName>
    <definedName name="CSD" localSheetId="32">#REF!</definedName>
    <definedName name="CSD" localSheetId="6">#REF!</definedName>
    <definedName name="CSD" localSheetId="33">#REF!</definedName>
    <definedName name="CSD" localSheetId="34">#REF!</definedName>
    <definedName name="CSD" localSheetId="7">#REF!</definedName>
    <definedName name="CSD" localSheetId="8">#REF!</definedName>
    <definedName name="CSD" localSheetId="9">#REF!</definedName>
    <definedName name="CSD" localSheetId="10">#REF!</definedName>
    <definedName name="CSD" localSheetId="11">#REF!</definedName>
    <definedName name="CSD" localSheetId="12">#REF!</definedName>
    <definedName name="CSD" localSheetId="35">#REF!</definedName>
    <definedName name="CSD" localSheetId="3">#REF!</definedName>
    <definedName name="CSD" localSheetId="1">#REF!</definedName>
    <definedName name="CSD">#REF!</definedName>
    <definedName name="Cuch" localSheetId="4">#REF!</definedName>
    <definedName name="Cuch" localSheetId="13">#REF!</definedName>
    <definedName name="Cuch" localSheetId="14">#REF!</definedName>
    <definedName name="Cuch" localSheetId="15">#REF!</definedName>
    <definedName name="Cuch" localSheetId="16">#REF!</definedName>
    <definedName name="Cuch" localSheetId="17">#REF!</definedName>
    <definedName name="Cuch" localSheetId="18">#REF!</definedName>
    <definedName name="Cuch" localSheetId="19">#REF!</definedName>
    <definedName name="Cuch" localSheetId="20">#REF!</definedName>
    <definedName name="Cuch" localSheetId="21">#REF!</definedName>
    <definedName name="Cuch" localSheetId="22">#REF!</definedName>
    <definedName name="Cuch" localSheetId="5">#REF!</definedName>
    <definedName name="Cuch" localSheetId="23">#REF!</definedName>
    <definedName name="Cuch" localSheetId="24">#REF!</definedName>
    <definedName name="Cuch" localSheetId="25">#REF!</definedName>
    <definedName name="Cuch" localSheetId="26">#REF!</definedName>
    <definedName name="Cuch" localSheetId="27">#REF!</definedName>
    <definedName name="Cuch" localSheetId="28">#REF!</definedName>
    <definedName name="Cuch" localSheetId="29">#REF!</definedName>
    <definedName name="Cuch" localSheetId="30">#REF!</definedName>
    <definedName name="Cuch" localSheetId="31">#REF!</definedName>
    <definedName name="Cuch" localSheetId="32">#REF!</definedName>
    <definedName name="Cuch" localSheetId="6">#REF!</definedName>
    <definedName name="Cuch" localSheetId="33">#REF!</definedName>
    <definedName name="Cuch" localSheetId="34">#REF!</definedName>
    <definedName name="Cuch" localSheetId="7">#REF!</definedName>
    <definedName name="Cuch" localSheetId="8">#REF!</definedName>
    <definedName name="Cuch" localSheetId="9">#REF!</definedName>
    <definedName name="Cuch" localSheetId="10">#REF!</definedName>
    <definedName name="Cuch" localSheetId="11">#REF!</definedName>
    <definedName name="Cuch" localSheetId="12">#REF!</definedName>
    <definedName name="Cuch" localSheetId="35">#REF!</definedName>
    <definedName name="Cuch" localSheetId="3">#REF!</definedName>
    <definedName name="Cuch">#REF!</definedName>
    <definedName name="Depó" localSheetId="4">#REF!</definedName>
    <definedName name="Depó" localSheetId="13">#REF!</definedName>
    <definedName name="Depó" localSheetId="14">#REF!</definedName>
    <definedName name="Depó" localSheetId="15">#REF!</definedName>
    <definedName name="Depó" localSheetId="16">#REF!</definedName>
    <definedName name="Depó" localSheetId="17">#REF!</definedName>
    <definedName name="Depó" localSheetId="18">#REF!</definedName>
    <definedName name="Depó" localSheetId="19">#REF!</definedName>
    <definedName name="Depó" localSheetId="20">#REF!</definedName>
    <definedName name="Depó" localSheetId="21">#REF!</definedName>
    <definedName name="Depó" localSheetId="22">#REF!</definedName>
    <definedName name="Depó" localSheetId="5">#REF!</definedName>
    <definedName name="Depó" localSheetId="23">#REF!</definedName>
    <definedName name="Depó" localSheetId="24">#REF!</definedName>
    <definedName name="Depó" localSheetId="25">#REF!</definedName>
    <definedName name="Depó" localSheetId="26">#REF!</definedName>
    <definedName name="Depó" localSheetId="27">#REF!</definedName>
    <definedName name="Depó" localSheetId="28">#REF!</definedName>
    <definedName name="Depó" localSheetId="29">#REF!</definedName>
    <definedName name="Depó" localSheetId="30">#REF!</definedName>
    <definedName name="Depó" localSheetId="31">#REF!</definedName>
    <definedName name="Depó" localSheetId="32">#REF!</definedName>
    <definedName name="Depó" localSheetId="6">#REF!</definedName>
    <definedName name="Depó" localSheetId="33">#REF!</definedName>
    <definedName name="Depó" localSheetId="34">#REF!</definedName>
    <definedName name="Depó" localSheetId="7">#REF!</definedName>
    <definedName name="Depó" localSheetId="8">#REF!</definedName>
    <definedName name="Depó" localSheetId="9">#REF!</definedName>
    <definedName name="Depó" localSheetId="10">#REF!</definedName>
    <definedName name="Depó" localSheetId="11">#REF!</definedName>
    <definedName name="Depó" localSheetId="12">#REF!</definedName>
    <definedName name="Depó" localSheetId="35">#REF!</definedName>
    <definedName name="Depó" localSheetId="3">#REF!</definedName>
    <definedName name="Depó">#REF!</definedName>
    <definedName name="Diaf" localSheetId="4">#REF!</definedName>
    <definedName name="Diaf" localSheetId="13">#REF!</definedName>
    <definedName name="Diaf" localSheetId="14">#REF!</definedName>
    <definedName name="Diaf" localSheetId="15">#REF!</definedName>
    <definedName name="Diaf" localSheetId="16">#REF!</definedName>
    <definedName name="Diaf" localSheetId="17">#REF!</definedName>
    <definedName name="Diaf" localSheetId="18">#REF!</definedName>
    <definedName name="Diaf" localSheetId="19">#REF!</definedName>
    <definedName name="Diaf" localSheetId="20">#REF!</definedName>
    <definedName name="Diaf" localSheetId="21">#REF!</definedName>
    <definedName name="Diaf" localSheetId="22">#REF!</definedName>
    <definedName name="Diaf" localSheetId="5">#REF!</definedName>
    <definedName name="Diaf" localSheetId="23">#REF!</definedName>
    <definedName name="Diaf" localSheetId="24">#REF!</definedName>
    <definedName name="Diaf" localSheetId="25">#REF!</definedName>
    <definedName name="Diaf" localSheetId="26">#REF!</definedName>
    <definedName name="Diaf" localSheetId="27">#REF!</definedName>
    <definedName name="Diaf" localSheetId="28">#REF!</definedName>
    <definedName name="Diaf" localSheetId="29">#REF!</definedName>
    <definedName name="Diaf" localSheetId="30">#REF!</definedName>
    <definedName name="Diaf" localSheetId="31">#REF!</definedName>
    <definedName name="Diaf" localSheetId="32">#REF!</definedName>
    <definedName name="Diaf" localSheetId="6">#REF!</definedName>
    <definedName name="Diaf" localSheetId="33">#REF!</definedName>
    <definedName name="Diaf" localSheetId="34">#REF!</definedName>
    <definedName name="Diaf" localSheetId="7">#REF!</definedName>
    <definedName name="Diaf" localSheetId="8">#REF!</definedName>
    <definedName name="Diaf" localSheetId="9">#REF!</definedName>
    <definedName name="Diaf" localSheetId="10">#REF!</definedName>
    <definedName name="Diaf" localSheetId="11">#REF!</definedName>
    <definedName name="Diaf" localSheetId="12">#REF!</definedName>
    <definedName name="Diaf" localSheetId="35">#REF!</definedName>
    <definedName name="Diaf" localSheetId="3">#REF!</definedName>
    <definedName name="Diaf">#REF!</definedName>
    <definedName name="Dist" localSheetId="4">#REF!</definedName>
    <definedName name="Dist" localSheetId="13">#REF!</definedName>
    <definedName name="Dist" localSheetId="14">#REF!</definedName>
    <definedName name="Dist" localSheetId="15">#REF!</definedName>
    <definedName name="Dist" localSheetId="16">#REF!</definedName>
    <definedName name="Dist" localSheetId="17">#REF!</definedName>
    <definedName name="Dist" localSheetId="18">#REF!</definedName>
    <definedName name="Dist" localSheetId="19">#REF!</definedName>
    <definedName name="Dist" localSheetId="20">#REF!</definedName>
    <definedName name="Dist" localSheetId="21">#REF!</definedName>
    <definedName name="Dist" localSheetId="22">#REF!</definedName>
    <definedName name="Dist" localSheetId="5">#REF!</definedName>
    <definedName name="Dist" localSheetId="23">#REF!</definedName>
    <definedName name="Dist" localSheetId="24">#REF!</definedName>
    <definedName name="Dist" localSheetId="25">#REF!</definedName>
    <definedName name="Dist" localSheetId="26">#REF!</definedName>
    <definedName name="Dist" localSheetId="27">#REF!</definedName>
    <definedName name="Dist" localSheetId="28">#REF!</definedName>
    <definedName name="Dist" localSheetId="29">#REF!</definedName>
    <definedName name="Dist" localSheetId="30">#REF!</definedName>
    <definedName name="Dist" localSheetId="31">#REF!</definedName>
    <definedName name="Dist" localSheetId="32">#REF!</definedName>
    <definedName name="Dist" localSheetId="6">#REF!</definedName>
    <definedName name="Dist" localSheetId="33">#REF!</definedName>
    <definedName name="Dist" localSheetId="34">#REF!</definedName>
    <definedName name="Dist" localSheetId="7">#REF!</definedName>
    <definedName name="Dist" localSheetId="8">#REF!</definedName>
    <definedName name="Dist" localSheetId="9">#REF!</definedName>
    <definedName name="Dist" localSheetId="10">#REF!</definedName>
    <definedName name="Dist" localSheetId="11">#REF!</definedName>
    <definedName name="Dist" localSheetId="12">#REF!</definedName>
    <definedName name="Dist" localSheetId="35">#REF!</definedName>
    <definedName name="Dist" localSheetId="3">#REF!</definedName>
    <definedName name="Dist">#REF!</definedName>
    <definedName name="Distribucion" localSheetId="4">'1'!#REF!</definedName>
    <definedName name="Distribucion" localSheetId="13">'10'!#REF!</definedName>
    <definedName name="Distribucion" localSheetId="14">'11'!#REF!</definedName>
    <definedName name="Distribucion" localSheetId="15">'12'!#REF!</definedName>
    <definedName name="Distribucion" localSheetId="16">'13'!#REF!</definedName>
    <definedName name="Distribucion" localSheetId="17">'14'!#REF!</definedName>
    <definedName name="Distribucion" localSheetId="18">'15'!#REF!</definedName>
    <definedName name="Distribucion" localSheetId="19">'16'!#REF!</definedName>
    <definedName name="Distribucion" localSheetId="20">'17'!#REF!</definedName>
    <definedName name="Distribucion" localSheetId="21">'18'!#REF!</definedName>
    <definedName name="Distribucion" localSheetId="22">'19'!#REF!</definedName>
    <definedName name="Distribucion" localSheetId="5">'2'!#REF!</definedName>
    <definedName name="Distribucion" localSheetId="23">'20'!#REF!</definedName>
    <definedName name="Distribucion" localSheetId="24">'21'!#REF!</definedName>
    <definedName name="Distribucion" localSheetId="25">'22'!#REF!</definedName>
    <definedName name="Distribucion" localSheetId="26">'23'!#REF!</definedName>
    <definedName name="Distribucion" localSheetId="27">'24'!#REF!</definedName>
    <definedName name="Distribucion" localSheetId="28">'25'!#REF!</definedName>
    <definedName name="Distribucion" localSheetId="29">'26'!#REF!</definedName>
    <definedName name="Distribucion" localSheetId="30">'27'!#REF!</definedName>
    <definedName name="Distribucion" localSheetId="31">'28'!#REF!</definedName>
    <definedName name="Distribucion" localSheetId="32">'29'!#REF!</definedName>
    <definedName name="Distribucion" localSheetId="6">'3'!#REF!</definedName>
    <definedName name="Distribucion" localSheetId="33">'30'!#REF!</definedName>
    <definedName name="Distribucion" localSheetId="34">'31'!#REF!</definedName>
    <definedName name="Distribucion" localSheetId="7">'4'!#REF!</definedName>
    <definedName name="Distribucion" localSheetId="8">'5'!#REF!</definedName>
    <definedName name="Distribucion" localSheetId="9">'6'!#REF!</definedName>
    <definedName name="Distribucion" localSheetId="10">'7'!#REF!</definedName>
    <definedName name="Distribucion" localSheetId="11">'8'!#REF!</definedName>
    <definedName name="Distribucion" localSheetId="12">'9'!#REF!</definedName>
    <definedName name="Distribucion" localSheetId="35">MASTER!#REF!</definedName>
    <definedName name="Distribucion" localSheetId="3">MASTER1!#REF!</definedName>
    <definedName name="Distribucion" localSheetId="1">#REF!</definedName>
    <definedName name="Distribucion">#REF!</definedName>
    <definedName name="ehjefbjdfvkrngtinbtkgbngr" localSheetId="4">#REF!</definedName>
    <definedName name="ehjefbjdfvkrngtinbtkgbngr" localSheetId="13">#REF!</definedName>
    <definedName name="ehjefbjdfvkrngtinbtkgbngr" localSheetId="14">#REF!</definedName>
    <definedName name="ehjefbjdfvkrngtinbtkgbngr" localSheetId="15">#REF!</definedName>
    <definedName name="ehjefbjdfvkrngtinbtkgbngr" localSheetId="16">#REF!</definedName>
    <definedName name="ehjefbjdfvkrngtinbtkgbngr" localSheetId="17">#REF!</definedName>
    <definedName name="ehjefbjdfvkrngtinbtkgbngr" localSheetId="18">#REF!</definedName>
    <definedName name="ehjefbjdfvkrngtinbtkgbngr" localSheetId="19">#REF!</definedName>
    <definedName name="ehjefbjdfvkrngtinbtkgbngr" localSheetId="20">#REF!</definedName>
    <definedName name="ehjefbjdfvkrngtinbtkgbngr" localSheetId="21">#REF!</definedName>
    <definedName name="ehjefbjdfvkrngtinbtkgbngr" localSheetId="22">#REF!</definedName>
    <definedName name="ehjefbjdfvkrngtinbtkgbngr" localSheetId="5">#REF!</definedName>
    <definedName name="ehjefbjdfvkrngtinbtkgbngr" localSheetId="23">#REF!</definedName>
    <definedName name="ehjefbjdfvkrngtinbtkgbngr" localSheetId="24">#REF!</definedName>
    <definedName name="ehjefbjdfvkrngtinbtkgbngr" localSheetId="25">#REF!</definedName>
    <definedName name="ehjefbjdfvkrngtinbtkgbngr" localSheetId="26">#REF!</definedName>
    <definedName name="ehjefbjdfvkrngtinbtkgbngr" localSheetId="27">#REF!</definedName>
    <definedName name="ehjefbjdfvkrngtinbtkgbngr" localSheetId="28">#REF!</definedName>
    <definedName name="ehjefbjdfvkrngtinbtkgbngr" localSheetId="29">#REF!</definedName>
    <definedName name="ehjefbjdfvkrngtinbtkgbngr" localSheetId="30">#REF!</definedName>
    <definedName name="ehjefbjdfvkrngtinbtkgbngr" localSheetId="31">#REF!</definedName>
    <definedName name="ehjefbjdfvkrngtinbtkgbngr" localSheetId="32">#REF!</definedName>
    <definedName name="ehjefbjdfvkrngtinbtkgbngr" localSheetId="6">#REF!</definedName>
    <definedName name="ehjefbjdfvkrngtinbtkgbngr" localSheetId="33">#REF!</definedName>
    <definedName name="ehjefbjdfvkrngtinbtkgbngr" localSheetId="34">#REF!</definedName>
    <definedName name="ehjefbjdfvkrngtinbtkgbngr" localSheetId="7">#REF!</definedName>
    <definedName name="ehjefbjdfvkrngtinbtkgbngr" localSheetId="8">#REF!</definedName>
    <definedName name="ehjefbjdfvkrngtinbtkgbngr" localSheetId="9">#REF!</definedName>
    <definedName name="ehjefbjdfvkrngtinbtkgbngr" localSheetId="10">#REF!</definedName>
    <definedName name="ehjefbjdfvkrngtinbtkgbngr" localSheetId="11">#REF!</definedName>
    <definedName name="ehjefbjdfvkrngtinbtkgbngr" localSheetId="12">#REF!</definedName>
    <definedName name="ehjefbjdfvkrngtinbtkgbngr" localSheetId="35">#REF!</definedName>
    <definedName name="ehjefbjdfvkrngtinbtkgbngr" localSheetId="3">#REF!</definedName>
    <definedName name="ehjefbjdfvkrngtinbtkgbngr" localSheetId="1">#REF!</definedName>
    <definedName name="ehjefbjdfvkrngtinbtkgbngr">#REF!</definedName>
    <definedName name="Eje" localSheetId="4">#REF!</definedName>
    <definedName name="Eje" localSheetId="13">#REF!</definedName>
    <definedName name="Eje" localSheetId="14">#REF!</definedName>
    <definedName name="Eje" localSheetId="15">#REF!</definedName>
    <definedName name="Eje" localSheetId="16">#REF!</definedName>
    <definedName name="Eje" localSheetId="17">#REF!</definedName>
    <definedName name="Eje" localSheetId="18">#REF!</definedName>
    <definedName name="Eje" localSheetId="19">#REF!</definedName>
    <definedName name="Eje" localSheetId="20">#REF!</definedName>
    <definedName name="Eje" localSheetId="21">#REF!</definedName>
    <definedName name="Eje" localSheetId="22">#REF!</definedName>
    <definedName name="Eje" localSheetId="5">#REF!</definedName>
    <definedName name="Eje" localSheetId="23">#REF!</definedName>
    <definedName name="Eje" localSheetId="24">#REF!</definedName>
    <definedName name="Eje" localSheetId="25">#REF!</definedName>
    <definedName name="Eje" localSheetId="26">#REF!</definedName>
    <definedName name="Eje" localSheetId="27">#REF!</definedName>
    <definedName name="Eje" localSheetId="28">#REF!</definedName>
    <definedName name="Eje" localSheetId="29">#REF!</definedName>
    <definedName name="Eje" localSheetId="30">#REF!</definedName>
    <definedName name="Eje" localSheetId="31">#REF!</definedName>
    <definedName name="Eje" localSheetId="32">#REF!</definedName>
    <definedName name="Eje" localSheetId="6">#REF!</definedName>
    <definedName name="Eje" localSheetId="33">#REF!</definedName>
    <definedName name="Eje" localSheetId="34">#REF!</definedName>
    <definedName name="Eje" localSheetId="7">#REF!</definedName>
    <definedName name="Eje" localSheetId="8">#REF!</definedName>
    <definedName name="Eje" localSheetId="9">#REF!</definedName>
    <definedName name="Eje" localSheetId="10">#REF!</definedName>
    <definedName name="Eje" localSheetId="11">#REF!</definedName>
    <definedName name="Eje" localSheetId="12">#REF!</definedName>
    <definedName name="Eje" localSheetId="35">#REF!</definedName>
    <definedName name="Eje" localSheetId="3">#REF!</definedName>
    <definedName name="Eje">#REF!</definedName>
    <definedName name="Embr" localSheetId="4">#REF!</definedName>
    <definedName name="Embr" localSheetId="13">#REF!</definedName>
    <definedName name="Embr" localSheetId="14">#REF!</definedName>
    <definedName name="Embr" localSheetId="15">#REF!</definedName>
    <definedName name="Embr" localSheetId="16">#REF!</definedName>
    <definedName name="Embr" localSheetId="17">#REF!</definedName>
    <definedName name="Embr" localSheetId="18">#REF!</definedName>
    <definedName name="Embr" localSheetId="19">#REF!</definedName>
    <definedName name="Embr" localSheetId="20">#REF!</definedName>
    <definedName name="Embr" localSheetId="21">#REF!</definedName>
    <definedName name="Embr" localSheetId="22">#REF!</definedName>
    <definedName name="Embr" localSheetId="5">#REF!</definedName>
    <definedName name="Embr" localSheetId="23">#REF!</definedName>
    <definedName name="Embr" localSheetId="24">#REF!</definedName>
    <definedName name="Embr" localSheetId="25">#REF!</definedName>
    <definedName name="Embr" localSheetId="26">#REF!</definedName>
    <definedName name="Embr" localSheetId="27">#REF!</definedName>
    <definedName name="Embr" localSheetId="28">#REF!</definedName>
    <definedName name="Embr" localSheetId="29">#REF!</definedName>
    <definedName name="Embr" localSheetId="30">#REF!</definedName>
    <definedName name="Embr" localSheetId="31">#REF!</definedName>
    <definedName name="Embr" localSheetId="32">#REF!</definedName>
    <definedName name="Embr" localSheetId="6">#REF!</definedName>
    <definedName name="Embr" localSheetId="33">#REF!</definedName>
    <definedName name="Embr" localSheetId="34">#REF!</definedName>
    <definedName name="Embr" localSheetId="7">#REF!</definedName>
    <definedName name="Embr" localSheetId="8">#REF!</definedName>
    <definedName name="Embr" localSheetId="9">#REF!</definedName>
    <definedName name="Embr" localSheetId="10">#REF!</definedName>
    <definedName name="Embr" localSheetId="11">#REF!</definedName>
    <definedName name="Embr" localSheetId="12">#REF!</definedName>
    <definedName name="Embr" localSheetId="35">#REF!</definedName>
    <definedName name="Embr" localSheetId="3">#REF!</definedName>
    <definedName name="Embr">#REF!</definedName>
    <definedName name="emvasado" localSheetId="4">#REF!</definedName>
    <definedName name="emvasado" localSheetId="13">#REF!</definedName>
    <definedName name="emvasado" localSheetId="14">#REF!</definedName>
    <definedName name="emvasado" localSheetId="15">#REF!</definedName>
    <definedName name="emvasado" localSheetId="16">#REF!</definedName>
    <definedName name="emvasado" localSheetId="17">#REF!</definedName>
    <definedName name="emvasado" localSheetId="18">#REF!</definedName>
    <definedName name="emvasado" localSheetId="19">#REF!</definedName>
    <definedName name="emvasado" localSheetId="20">#REF!</definedName>
    <definedName name="emvasado" localSheetId="21">#REF!</definedName>
    <definedName name="emvasado" localSheetId="22">#REF!</definedName>
    <definedName name="emvasado" localSheetId="5">#REF!</definedName>
    <definedName name="emvasado" localSheetId="23">#REF!</definedName>
    <definedName name="emvasado" localSheetId="24">#REF!</definedName>
    <definedName name="emvasado" localSheetId="25">#REF!</definedName>
    <definedName name="emvasado" localSheetId="26">#REF!</definedName>
    <definedName name="emvasado" localSheetId="27">#REF!</definedName>
    <definedName name="emvasado" localSheetId="28">#REF!</definedName>
    <definedName name="emvasado" localSheetId="29">#REF!</definedName>
    <definedName name="emvasado" localSheetId="30">#REF!</definedName>
    <definedName name="emvasado" localSheetId="31">#REF!</definedName>
    <definedName name="emvasado" localSheetId="32">#REF!</definedName>
    <definedName name="emvasado" localSheetId="6">#REF!</definedName>
    <definedName name="emvasado" localSheetId="33">#REF!</definedName>
    <definedName name="emvasado" localSheetId="34">#REF!</definedName>
    <definedName name="emvasado" localSheetId="7">#REF!</definedName>
    <definedName name="emvasado" localSheetId="8">#REF!</definedName>
    <definedName name="emvasado" localSheetId="9">#REF!</definedName>
    <definedName name="emvasado" localSheetId="10">#REF!</definedName>
    <definedName name="emvasado" localSheetId="11">#REF!</definedName>
    <definedName name="emvasado" localSheetId="12">#REF!</definedName>
    <definedName name="emvasado" localSheetId="35">#REF!</definedName>
    <definedName name="emvasado" localSheetId="3">#REF!</definedName>
    <definedName name="emvasado" localSheetId="1">#REF!</definedName>
    <definedName name="emvasado">#REF!</definedName>
    <definedName name="enbvvagydfgyuvbvf" localSheetId="4">#REF!</definedName>
    <definedName name="enbvvagydfgyuvbvf" localSheetId="13">#REF!</definedName>
    <definedName name="enbvvagydfgyuvbvf" localSheetId="14">#REF!</definedName>
    <definedName name="enbvvagydfgyuvbvf" localSheetId="15">#REF!</definedName>
    <definedName name="enbvvagydfgyuvbvf" localSheetId="16">#REF!</definedName>
    <definedName name="enbvvagydfgyuvbvf" localSheetId="17">#REF!</definedName>
    <definedName name="enbvvagydfgyuvbvf" localSheetId="18">#REF!</definedName>
    <definedName name="enbvvagydfgyuvbvf" localSheetId="19">#REF!</definedName>
    <definedName name="enbvvagydfgyuvbvf" localSheetId="20">#REF!</definedName>
    <definedName name="enbvvagydfgyuvbvf" localSheetId="21">#REF!</definedName>
    <definedName name="enbvvagydfgyuvbvf" localSheetId="22">#REF!</definedName>
    <definedName name="enbvvagydfgyuvbvf" localSheetId="5">#REF!</definedName>
    <definedName name="enbvvagydfgyuvbvf" localSheetId="23">#REF!</definedName>
    <definedName name="enbvvagydfgyuvbvf" localSheetId="24">#REF!</definedName>
    <definedName name="enbvvagydfgyuvbvf" localSheetId="25">#REF!</definedName>
    <definedName name="enbvvagydfgyuvbvf" localSheetId="26">#REF!</definedName>
    <definedName name="enbvvagydfgyuvbvf" localSheetId="27">#REF!</definedName>
    <definedName name="enbvvagydfgyuvbvf" localSheetId="28">#REF!</definedName>
    <definedName name="enbvvagydfgyuvbvf" localSheetId="29">#REF!</definedName>
    <definedName name="enbvvagydfgyuvbvf" localSheetId="30">#REF!</definedName>
    <definedName name="enbvvagydfgyuvbvf" localSheetId="31">#REF!</definedName>
    <definedName name="enbvvagydfgyuvbvf" localSheetId="32">#REF!</definedName>
    <definedName name="enbvvagydfgyuvbvf" localSheetId="6">#REF!</definedName>
    <definedName name="enbvvagydfgyuvbvf" localSheetId="33">#REF!</definedName>
    <definedName name="enbvvagydfgyuvbvf" localSheetId="34">#REF!</definedName>
    <definedName name="enbvvagydfgyuvbvf" localSheetId="7">#REF!</definedName>
    <definedName name="enbvvagydfgyuvbvf" localSheetId="8">#REF!</definedName>
    <definedName name="enbvvagydfgyuvbvf" localSheetId="9">#REF!</definedName>
    <definedName name="enbvvagydfgyuvbvf" localSheetId="10">#REF!</definedName>
    <definedName name="enbvvagydfgyuvbvf" localSheetId="11">#REF!</definedName>
    <definedName name="enbvvagydfgyuvbvf" localSheetId="12">#REF!</definedName>
    <definedName name="enbvvagydfgyuvbvf" localSheetId="35">#REF!</definedName>
    <definedName name="enbvvagydfgyuvbvf" localSheetId="3">#REF!</definedName>
    <definedName name="enbvvagydfgyuvbvf" localSheetId="1">#REF!</definedName>
    <definedName name="enbvvagydfgyuvbvf">#REF!</definedName>
    <definedName name="enckwcdhg79wer" localSheetId="4">#REF!</definedName>
    <definedName name="enckwcdhg79wer" localSheetId="13">#REF!</definedName>
    <definedName name="enckwcdhg79wer" localSheetId="14">#REF!</definedName>
    <definedName name="enckwcdhg79wer" localSheetId="15">#REF!</definedName>
    <definedName name="enckwcdhg79wer" localSheetId="16">#REF!</definedName>
    <definedName name="enckwcdhg79wer" localSheetId="17">#REF!</definedName>
    <definedName name="enckwcdhg79wer" localSheetId="18">#REF!</definedName>
    <definedName name="enckwcdhg79wer" localSheetId="19">#REF!</definedName>
    <definedName name="enckwcdhg79wer" localSheetId="20">#REF!</definedName>
    <definedName name="enckwcdhg79wer" localSheetId="21">#REF!</definedName>
    <definedName name="enckwcdhg79wer" localSheetId="22">#REF!</definedName>
    <definedName name="enckwcdhg79wer" localSheetId="5">#REF!</definedName>
    <definedName name="enckwcdhg79wer" localSheetId="23">#REF!</definedName>
    <definedName name="enckwcdhg79wer" localSheetId="24">#REF!</definedName>
    <definedName name="enckwcdhg79wer" localSheetId="25">#REF!</definedName>
    <definedName name="enckwcdhg79wer" localSheetId="26">#REF!</definedName>
    <definedName name="enckwcdhg79wer" localSheetId="27">#REF!</definedName>
    <definedName name="enckwcdhg79wer" localSheetId="28">#REF!</definedName>
    <definedName name="enckwcdhg79wer" localSheetId="29">#REF!</definedName>
    <definedName name="enckwcdhg79wer" localSheetId="30">#REF!</definedName>
    <definedName name="enckwcdhg79wer" localSheetId="31">#REF!</definedName>
    <definedName name="enckwcdhg79wer" localSheetId="32">#REF!</definedName>
    <definedName name="enckwcdhg79wer" localSheetId="6">#REF!</definedName>
    <definedName name="enckwcdhg79wer" localSheetId="33">#REF!</definedName>
    <definedName name="enckwcdhg79wer" localSheetId="34">#REF!</definedName>
    <definedName name="enckwcdhg79wer" localSheetId="7">#REF!</definedName>
    <definedName name="enckwcdhg79wer" localSheetId="8">#REF!</definedName>
    <definedName name="enckwcdhg79wer" localSheetId="9">#REF!</definedName>
    <definedName name="enckwcdhg79wer" localSheetId="10">#REF!</definedName>
    <definedName name="enckwcdhg79wer" localSheetId="11">#REF!</definedName>
    <definedName name="enckwcdhg79wer" localSheetId="12">#REF!</definedName>
    <definedName name="enckwcdhg79wer" localSheetId="35">#REF!</definedName>
    <definedName name="enckwcdhg79wer" localSheetId="3">#REF!</definedName>
    <definedName name="enckwcdhg79wer" localSheetId="1">#REF!</definedName>
    <definedName name="enckwcdhg79wer">#REF!</definedName>
    <definedName name="Enco" localSheetId="4">#REF!</definedName>
    <definedName name="Enco" localSheetId="13">#REF!</definedName>
    <definedName name="Enco" localSheetId="14">#REF!</definedName>
    <definedName name="Enco" localSheetId="15">#REF!</definedName>
    <definedName name="Enco" localSheetId="16">#REF!</definedName>
    <definedName name="Enco" localSheetId="17">#REF!</definedName>
    <definedName name="Enco" localSheetId="18">#REF!</definedName>
    <definedName name="Enco" localSheetId="19">#REF!</definedName>
    <definedName name="Enco" localSheetId="20">#REF!</definedName>
    <definedName name="Enco" localSheetId="21">#REF!</definedName>
    <definedName name="Enco" localSheetId="22">#REF!</definedName>
    <definedName name="Enco" localSheetId="5">#REF!</definedName>
    <definedName name="Enco" localSheetId="23">#REF!</definedName>
    <definedName name="Enco" localSheetId="24">#REF!</definedName>
    <definedName name="Enco" localSheetId="25">#REF!</definedName>
    <definedName name="Enco" localSheetId="26">#REF!</definedName>
    <definedName name="Enco" localSheetId="27">#REF!</definedName>
    <definedName name="Enco" localSheetId="28">#REF!</definedName>
    <definedName name="Enco" localSheetId="29">#REF!</definedName>
    <definedName name="Enco" localSheetId="30">#REF!</definedName>
    <definedName name="Enco" localSheetId="31">#REF!</definedName>
    <definedName name="Enco" localSheetId="32">#REF!</definedName>
    <definedName name="Enco" localSheetId="6">#REF!</definedName>
    <definedName name="Enco" localSheetId="33">#REF!</definedName>
    <definedName name="Enco" localSheetId="34">#REF!</definedName>
    <definedName name="Enco" localSheetId="7">#REF!</definedName>
    <definedName name="Enco" localSheetId="8">#REF!</definedName>
    <definedName name="Enco" localSheetId="9">#REF!</definedName>
    <definedName name="Enco" localSheetId="10">#REF!</definedName>
    <definedName name="Enco" localSheetId="11">#REF!</definedName>
    <definedName name="Enco" localSheetId="12">#REF!</definedName>
    <definedName name="Enco" localSheetId="35">#REF!</definedName>
    <definedName name="Enco" localSheetId="3">#REF!</definedName>
    <definedName name="Enco">#REF!</definedName>
    <definedName name="enero17" localSheetId="4">#REF!</definedName>
    <definedName name="enero17" localSheetId="13">#REF!</definedName>
    <definedName name="enero17" localSheetId="14">#REF!</definedName>
    <definedName name="enero17" localSheetId="15">#REF!</definedName>
    <definedName name="enero17" localSheetId="16">#REF!</definedName>
    <definedName name="enero17" localSheetId="17">#REF!</definedName>
    <definedName name="enero17" localSheetId="18">#REF!</definedName>
    <definedName name="enero17" localSheetId="19">#REF!</definedName>
    <definedName name="enero17" localSheetId="20">#REF!</definedName>
    <definedName name="enero17" localSheetId="21">#REF!</definedName>
    <definedName name="enero17" localSheetId="22">#REF!</definedName>
    <definedName name="enero17" localSheetId="5">#REF!</definedName>
    <definedName name="enero17" localSheetId="23">#REF!</definedName>
    <definedName name="enero17" localSheetId="24">#REF!</definedName>
    <definedName name="enero17" localSheetId="25">#REF!</definedName>
    <definedName name="enero17" localSheetId="26">#REF!</definedName>
    <definedName name="enero17" localSheetId="27">#REF!</definedName>
    <definedName name="enero17" localSheetId="28">#REF!</definedName>
    <definedName name="enero17" localSheetId="29">#REF!</definedName>
    <definedName name="enero17" localSheetId="30">#REF!</definedName>
    <definedName name="enero17" localSheetId="31">#REF!</definedName>
    <definedName name="enero17" localSheetId="32">#REF!</definedName>
    <definedName name="enero17" localSheetId="6">#REF!</definedName>
    <definedName name="enero17" localSheetId="33">#REF!</definedName>
    <definedName name="enero17" localSheetId="34">#REF!</definedName>
    <definedName name="enero17" localSheetId="7">#REF!</definedName>
    <definedName name="enero17" localSheetId="8">#REF!</definedName>
    <definedName name="enero17" localSheetId="9">#REF!</definedName>
    <definedName name="enero17" localSheetId="10">#REF!</definedName>
    <definedName name="enero17" localSheetId="11">#REF!</definedName>
    <definedName name="enero17" localSheetId="12">#REF!</definedName>
    <definedName name="enero17" localSheetId="35">#REF!</definedName>
    <definedName name="enero17" localSheetId="3">#REF!</definedName>
    <definedName name="enero17" localSheetId="1">#REF!</definedName>
    <definedName name="enero17">#REF!</definedName>
    <definedName name="enero18" localSheetId="4">#REF!</definedName>
    <definedName name="enero18" localSheetId="13">#REF!</definedName>
    <definedName name="enero18" localSheetId="14">#REF!</definedName>
    <definedName name="enero18" localSheetId="15">#REF!</definedName>
    <definedName name="enero18" localSheetId="16">#REF!</definedName>
    <definedName name="enero18" localSheetId="17">#REF!</definedName>
    <definedName name="enero18" localSheetId="18">#REF!</definedName>
    <definedName name="enero18" localSheetId="19">#REF!</definedName>
    <definedName name="enero18" localSheetId="20">#REF!</definedName>
    <definedName name="enero18" localSheetId="21">#REF!</definedName>
    <definedName name="enero18" localSheetId="22">#REF!</definedName>
    <definedName name="enero18" localSheetId="5">#REF!</definedName>
    <definedName name="enero18" localSheetId="23">#REF!</definedName>
    <definedName name="enero18" localSheetId="24">#REF!</definedName>
    <definedName name="enero18" localSheetId="25">#REF!</definedName>
    <definedName name="enero18" localSheetId="26">#REF!</definedName>
    <definedName name="enero18" localSheetId="27">#REF!</definedName>
    <definedName name="enero18" localSheetId="28">#REF!</definedName>
    <definedName name="enero18" localSheetId="29">#REF!</definedName>
    <definedName name="enero18" localSheetId="30">#REF!</definedName>
    <definedName name="enero18" localSheetId="31">#REF!</definedName>
    <definedName name="enero18" localSheetId="32">#REF!</definedName>
    <definedName name="enero18" localSheetId="6">#REF!</definedName>
    <definedName name="enero18" localSheetId="33">#REF!</definedName>
    <definedName name="enero18" localSheetId="34">#REF!</definedName>
    <definedName name="enero18" localSheetId="7">#REF!</definedName>
    <definedName name="enero18" localSheetId="8">#REF!</definedName>
    <definedName name="enero18" localSheetId="9">#REF!</definedName>
    <definedName name="enero18" localSheetId="10">#REF!</definedName>
    <definedName name="enero18" localSheetId="11">#REF!</definedName>
    <definedName name="enero18" localSheetId="12">#REF!</definedName>
    <definedName name="enero18" localSheetId="35">#REF!</definedName>
    <definedName name="enero18" localSheetId="3">#REF!</definedName>
    <definedName name="enero18" localSheetId="1">#REF!</definedName>
    <definedName name="enero18">#REF!</definedName>
    <definedName name="Engr" localSheetId="4">#REF!</definedName>
    <definedName name="Engr" localSheetId="13">#REF!</definedName>
    <definedName name="Engr" localSheetId="14">#REF!</definedName>
    <definedName name="Engr" localSheetId="15">#REF!</definedName>
    <definedName name="Engr" localSheetId="16">#REF!</definedName>
    <definedName name="Engr" localSheetId="17">#REF!</definedName>
    <definedName name="Engr" localSheetId="18">#REF!</definedName>
    <definedName name="Engr" localSheetId="19">#REF!</definedName>
    <definedName name="Engr" localSheetId="20">#REF!</definedName>
    <definedName name="Engr" localSheetId="21">#REF!</definedName>
    <definedName name="Engr" localSheetId="22">#REF!</definedName>
    <definedName name="Engr" localSheetId="5">#REF!</definedName>
    <definedName name="Engr" localSheetId="23">#REF!</definedName>
    <definedName name="Engr" localSheetId="24">#REF!</definedName>
    <definedName name="Engr" localSheetId="25">#REF!</definedName>
    <definedName name="Engr" localSheetId="26">#REF!</definedName>
    <definedName name="Engr" localSheetId="27">#REF!</definedName>
    <definedName name="Engr" localSheetId="28">#REF!</definedName>
    <definedName name="Engr" localSheetId="29">#REF!</definedName>
    <definedName name="Engr" localSheetId="30">#REF!</definedName>
    <definedName name="Engr" localSheetId="31">#REF!</definedName>
    <definedName name="Engr" localSheetId="32">#REF!</definedName>
    <definedName name="Engr" localSheetId="6">#REF!</definedName>
    <definedName name="Engr" localSheetId="33">#REF!</definedName>
    <definedName name="Engr" localSheetId="34">#REF!</definedName>
    <definedName name="Engr" localSheetId="7">#REF!</definedName>
    <definedName name="Engr" localSheetId="8">#REF!</definedName>
    <definedName name="Engr" localSheetId="9">#REF!</definedName>
    <definedName name="Engr" localSheetId="10">#REF!</definedName>
    <definedName name="Engr" localSheetId="11">#REF!</definedName>
    <definedName name="Engr" localSheetId="12">#REF!</definedName>
    <definedName name="Engr" localSheetId="35">#REF!</definedName>
    <definedName name="Engr" localSheetId="3">#REF!</definedName>
    <definedName name="Engr">#REF!</definedName>
    <definedName name="enmvasdo000566235" localSheetId="4">#REF!</definedName>
    <definedName name="enmvasdo000566235" localSheetId="13">#REF!</definedName>
    <definedName name="enmvasdo000566235" localSheetId="14">#REF!</definedName>
    <definedName name="enmvasdo000566235" localSheetId="15">#REF!</definedName>
    <definedName name="enmvasdo000566235" localSheetId="16">#REF!</definedName>
    <definedName name="enmvasdo000566235" localSheetId="17">#REF!</definedName>
    <definedName name="enmvasdo000566235" localSheetId="18">#REF!</definedName>
    <definedName name="enmvasdo000566235" localSheetId="19">#REF!</definedName>
    <definedName name="enmvasdo000566235" localSheetId="20">#REF!</definedName>
    <definedName name="enmvasdo000566235" localSheetId="21">#REF!</definedName>
    <definedName name="enmvasdo000566235" localSheetId="22">#REF!</definedName>
    <definedName name="enmvasdo000566235" localSheetId="5">#REF!</definedName>
    <definedName name="enmvasdo000566235" localSheetId="23">#REF!</definedName>
    <definedName name="enmvasdo000566235" localSheetId="24">#REF!</definedName>
    <definedName name="enmvasdo000566235" localSheetId="25">#REF!</definedName>
    <definedName name="enmvasdo000566235" localSheetId="26">#REF!</definedName>
    <definedName name="enmvasdo000566235" localSheetId="27">#REF!</definedName>
    <definedName name="enmvasdo000566235" localSheetId="28">#REF!</definedName>
    <definedName name="enmvasdo000566235" localSheetId="29">#REF!</definedName>
    <definedName name="enmvasdo000566235" localSheetId="30">#REF!</definedName>
    <definedName name="enmvasdo000566235" localSheetId="31">#REF!</definedName>
    <definedName name="enmvasdo000566235" localSheetId="32">#REF!</definedName>
    <definedName name="enmvasdo000566235" localSheetId="6">#REF!</definedName>
    <definedName name="enmvasdo000566235" localSheetId="33">#REF!</definedName>
    <definedName name="enmvasdo000566235" localSheetId="34">#REF!</definedName>
    <definedName name="enmvasdo000566235" localSheetId="7">#REF!</definedName>
    <definedName name="enmvasdo000566235" localSheetId="8">#REF!</definedName>
    <definedName name="enmvasdo000566235" localSheetId="9">#REF!</definedName>
    <definedName name="enmvasdo000566235" localSheetId="10">#REF!</definedName>
    <definedName name="enmvasdo000566235" localSheetId="11">#REF!</definedName>
    <definedName name="enmvasdo000566235" localSheetId="12">#REF!</definedName>
    <definedName name="enmvasdo000566235" localSheetId="35">#REF!</definedName>
    <definedName name="enmvasdo000566235" localSheetId="3">#REF!</definedName>
    <definedName name="enmvasdo000566235" localSheetId="1">#REF!</definedName>
    <definedName name="enmvasdo000566235">#REF!</definedName>
    <definedName name="env." localSheetId="4">#REF!</definedName>
    <definedName name="env." localSheetId="13">#REF!</definedName>
    <definedName name="env." localSheetId="14">#REF!</definedName>
    <definedName name="env." localSheetId="15">#REF!</definedName>
    <definedName name="env." localSheetId="16">#REF!</definedName>
    <definedName name="env." localSheetId="17">#REF!</definedName>
    <definedName name="env." localSheetId="18">#REF!</definedName>
    <definedName name="env." localSheetId="19">#REF!</definedName>
    <definedName name="env." localSheetId="20">#REF!</definedName>
    <definedName name="env." localSheetId="21">#REF!</definedName>
    <definedName name="env." localSheetId="22">#REF!</definedName>
    <definedName name="env." localSheetId="5">#REF!</definedName>
    <definedName name="env." localSheetId="23">#REF!</definedName>
    <definedName name="env." localSheetId="24">#REF!</definedName>
    <definedName name="env." localSheetId="25">#REF!</definedName>
    <definedName name="env." localSheetId="26">#REF!</definedName>
    <definedName name="env." localSheetId="27">#REF!</definedName>
    <definedName name="env." localSheetId="28">#REF!</definedName>
    <definedName name="env." localSheetId="29">#REF!</definedName>
    <definedName name="env." localSheetId="30">#REF!</definedName>
    <definedName name="env." localSheetId="31">#REF!</definedName>
    <definedName name="env." localSheetId="32">#REF!</definedName>
    <definedName name="env." localSheetId="6">#REF!</definedName>
    <definedName name="env." localSheetId="33">#REF!</definedName>
    <definedName name="env." localSheetId="34">#REF!</definedName>
    <definedName name="env." localSheetId="7">#REF!</definedName>
    <definedName name="env." localSheetId="8">#REF!</definedName>
    <definedName name="env." localSheetId="9">#REF!</definedName>
    <definedName name="env." localSheetId="10">#REF!</definedName>
    <definedName name="env." localSheetId="11">#REF!</definedName>
    <definedName name="env." localSheetId="12">#REF!</definedName>
    <definedName name="env." localSheetId="35">#REF!</definedName>
    <definedName name="env." localSheetId="3">#REF!</definedName>
    <definedName name="env." localSheetId="1">#REF!</definedName>
    <definedName name="env.">#REF!</definedName>
    <definedName name="env.15" localSheetId="4">#REF!</definedName>
    <definedName name="env.15" localSheetId="13">#REF!</definedName>
    <definedName name="env.15" localSheetId="14">#REF!</definedName>
    <definedName name="env.15" localSheetId="15">#REF!</definedName>
    <definedName name="env.15" localSheetId="16">#REF!</definedName>
    <definedName name="env.15" localSheetId="17">#REF!</definedName>
    <definedName name="env.15" localSheetId="18">#REF!</definedName>
    <definedName name="env.15" localSheetId="19">#REF!</definedName>
    <definedName name="env.15" localSheetId="20">#REF!</definedName>
    <definedName name="env.15" localSheetId="21">#REF!</definedName>
    <definedName name="env.15" localSheetId="22">#REF!</definedName>
    <definedName name="env.15" localSheetId="5">#REF!</definedName>
    <definedName name="env.15" localSheetId="23">#REF!</definedName>
    <definedName name="env.15" localSheetId="24">#REF!</definedName>
    <definedName name="env.15" localSheetId="25">#REF!</definedName>
    <definedName name="env.15" localSheetId="26">#REF!</definedName>
    <definedName name="env.15" localSheetId="27">#REF!</definedName>
    <definedName name="env.15" localSheetId="28">#REF!</definedName>
    <definedName name="env.15" localSheetId="29">#REF!</definedName>
    <definedName name="env.15" localSheetId="30">#REF!</definedName>
    <definedName name="env.15" localSheetId="31">#REF!</definedName>
    <definedName name="env.15" localSheetId="32">#REF!</definedName>
    <definedName name="env.15" localSheetId="6">#REF!</definedName>
    <definedName name="env.15" localSheetId="33">#REF!</definedName>
    <definedName name="env.15" localSheetId="34">#REF!</definedName>
    <definedName name="env.15" localSheetId="7">#REF!</definedName>
    <definedName name="env.15" localSheetId="8">#REF!</definedName>
    <definedName name="env.15" localSheetId="9">#REF!</definedName>
    <definedName name="env.15" localSheetId="10">#REF!</definedName>
    <definedName name="env.15" localSheetId="11">#REF!</definedName>
    <definedName name="env.15" localSheetId="12">#REF!</definedName>
    <definedName name="env.15" localSheetId="35">#REF!</definedName>
    <definedName name="env.15" localSheetId="3">#REF!</definedName>
    <definedName name="env.15" localSheetId="1">#REF!</definedName>
    <definedName name="env.15">#REF!</definedName>
    <definedName name="envaado08" localSheetId="4">#REF!</definedName>
    <definedName name="envaado08" localSheetId="13">#REF!</definedName>
    <definedName name="envaado08" localSheetId="14">#REF!</definedName>
    <definedName name="envaado08" localSheetId="15">#REF!</definedName>
    <definedName name="envaado08" localSheetId="16">#REF!</definedName>
    <definedName name="envaado08" localSheetId="17">#REF!</definedName>
    <definedName name="envaado08" localSheetId="18">#REF!</definedName>
    <definedName name="envaado08" localSheetId="19">#REF!</definedName>
    <definedName name="envaado08" localSheetId="20">#REF!</definedName>
    <definedName name="envaado08" localSheetId="21">#REF!</definedName>
    <definedName name="envaado08" localSheetId="22">#REF!</definedName>
    <definedName name="envaado08" localSheetId="5">#REF!</definedName>
    <definedName name="envaado08" localSheetId="23">#REF!</definedName>
    <definedName name="envaado08" localSheetId="24">#REF!</definedName>
    <definedName name="envaado08" localSheetId="25">#REF!</definedName>
    <definedName name="envaado08" localSheetId="26">#REF!</definedName>
    <definedName name="envaado08" localSheetId="27">#REF!</definedName>
    <definedName name="envaado08" localSheetId="28">#REF!</definedName>
    <definedName name="envaado08" localSheetId="29">#REF!</definedName>
    <definedName name="envaado08" localSheetId="30">#REF!</definedName>
    <definedName name="envaado08" localSheetId="31">#REF!</definedName>
    <definedName name="envaado08" localSheetId="32">#REF!</definedName>
    <definedName name="envaado08" localSheetId="6">#REF!</definedName>
    <definedName name="envaado08" localSheetId="33">#REF!</definedName>
    <definedName name="envaado08" localSheetId="34">#REF!</definedName>
    <definedName name="envaado08" localSheetId="7">#REF!</definedName>
    <definedName name="envaado08" localSheetId="8">#REF!</definedName>
    <definedName name="envaado08" localSheetId="9">#REF!</definedName>
    <definedName name="envaado08" localSheetId="10">#REF!</definedName>
    <definedName name="envaado08" localSheetId="11">#REF!</definedName>
    <definedName name="envaado08" localSheetId="12">#REF!</definedName>
    <definedName name="envaado08" localSheetId="35">#REF!</definedName>
    <definedName name="envaado08" localSheetId="3">#REF!</definedName>
    <definedName name="envaado08" localSheetId="1">#REF!</definedName>
    <definedName name="envaado08">#REF!</definedName>
    <definedName name="envasado" localSheetId="4">#REF!</definedName>
    <definedName name="envasado" localSheetId="13">#REF!</definedName>
    <definedName name="envasado" localSheetId="14">#REF!</definedName>
    <definedName name="envasado" localSheetId="15">#REF!</definedName>
    <definedName name="envasado" localSheetId="16">#REF!</definedName>
    <definedName name="envasado" localSheetId="17">#REF!</definedName>
    <definedName name="envasado" localSheetId="18">#REF!</definedName>
    <definedName name="envasado" localSheetId="19">#REF!</definedName>
    <definedName name="envasado" localSheetId="20">#REF!</definedName>
    <definedName name="envasado" localSheetId="21">#REF!</definedName>
    <definedName name="envasado" localSheetId="22">#REF!</definedName>
    <definedName name="envasado" localSheetId="5">#REF!</definedName>
    <definedName name="envasado" localSheetId="23">#REF!</definedName>
    <definedName name="envasado" localSheetId="24">#REF!</definedName>
    <definedName name="envasado" localSheetId="25">#REF!</definedName>
    <definedName name="envasado" localSheetId="26">#REF!</definedName>
    <definedName name="envasado" localSheetId="27">#REF!</definedName>
    <definedName name="envasado" localSheetId="28">#REF!</definedName>
    <definedName name="envasado" localSheetId="29">#REF!</definedName>
    <definedName name="envasado" localSheetId="30">#REF!</definedName>
    <definedName name="envasado" localSheetId="31">#REF!</definedName>
    <definedName name="envasado" localSheetId="32">#REF!</definedName>
    <definedName name="envasado" localSheetId="6">#REF!</definedName>
    <definedName name="envasado" localSheetId="33">#REF!</definedName>
    <definedName name="envasado" localSheetId="34">#REF!</definedName>
    <definedName name="envasado" localSheetId="7">#REF!</definedName>
    <definedName name="envasado" localSheetId="8">#REF!</definedName>
    <definedName name="envasado" localSheetId="9">#REF!</definedName>
    <definedName name="envasado" localSheetId="10">#REF!</definedName>
    <definedName name="envasado" localSheetId="11">#REF!</definedName>
    <definedName name="envasado" localSheetId="12">#REF!</definedName>
    <definedName name="envasado" localSheetId="35">#REF!</definedName>
    <definedName name="envasado" localSheetId="3">#REF!</definedName>
    <definedName name="envasado" localSheetId="1">#REF!</definedName>
    <definedName name="envasado">#REF!</definedName>
    <definedName name="ENVASADO.006" localSheetId="4">#REF!</definedName>
    <definedName name="ENVASADO.006" localSheetId="13">#REF!</definedName>
    <definedName name="ENVASADO.006" localSheetId="14">#REF!</definedName>
    <definedName name="ENVASADO.006" localSheetId="15">#REF!</definedName>
    <definedName name="ENVASADO.006" localSheetId="16">#REF!</definedName>
    <definedName name="ENVASADO.006" localSheetId="17">#REF!</definedName>
    <definedName name="ENVASADO.006" localSheetId="18">#REF!</definedName>
    <definedName name="ENVASADO.006" localSheetId="19">#REF!</definedName>
    <definedName name="ENVASADO.006" localSheetId="20">#REF!</definedName>
    <definedName name="ENVASADO.006" localSheetId="21">#REF!</definedName>
    <definedName name="ENVASADO.006" localSheetId="22">#REF!</definedName>
    <definedName name="ENVASADO.006" localSheetId="5">#REF!</definedName>
    <definedName name="ENVASADO.006" localSheetId="23">#REF!</definedName>
    <definedName name="ENVASADO.006" localSheetId="24">#REF!</definedName>
    <definedName name="ENVASADO.006" localSheetId="25">#REF!</definedName>
    <definedName name="ENVASADO.006" localSheetId="26">#REF!</definedName>
    <definedName name="ENVASADO.006" localSheetId="27">#REF!</definedName>
    <definedName name="ENVASADO.006" localSheetId="28">#REF!</definedName>
    <definedName name="ENVASADO.006" localSheetId="29">#REF!</definedName>
    <definedName name="ENVASADO.006" localSheetId="30">#REF!</definedName>
    <definedName name="ENVASADO.006" localSheetId="31">#REF!</definedName>
    <definedName name="ENVASADO.006" localSheetId="32">#REF!</definedName>
    <definedName name="ENVASADO.006" localSheetId="6">#REF!</definedName>
    <definedName name="ENVASADO.006" localSheetId="33">#REF!</definedName>
    <definedName name="ENVASADO.006" localSheetId="34">#REF!</definedName>
    <definedName name="ENVASADO.006" localSheetId="7">#REF!</definedName>
    <definedName name="ENVASADO.006" localSheetId="8">#REF!</definedName>
    <definedName name="ENVASADO.006" localSheetId="9">#REF!</definedName>
    <definedName name="ENVASADO.006" localSheetId="10">#REF!</definedName>
    <definedName name="ENVASADO.006" localSheetId="11">#REF!</definedName>
    <definedName name="ENVASADO.006" localSheetId="12">#REF!</definedName>
    <definedName name="ENVASADO.006" localSheetId="35">#REF!</definedName>
    <definedName name="ENVASADO.006" localSheetId="3">#REF!</definedName>
    <definedName name="ENVASADO.006" localSheetId="1">#REF!</definedName>
    <definedName name="ENVASADO.006">#REF!</definedName>
    <definedName name="envasado000006" localSheetId="4">#REF!</definedName>
    <definedName name="envasado000006" localSheetId="13">#REF!</definedName>
    <definedName name="envasado000006" localSheetId="14">#REF!</definedName>
    <definedName name="envasado000006" localSheetId="15">#REF!</definedName>
    <definedName name="envasado000006" localSheetId="16">#REF!</definedName>
    <definedName name="envasado000006" localSheetId="17">#REF!</definedName>
    <definedName name="envasado000006" localSheetId="18">#REF!</definedName>
    <definedName name="envasado000006" localSheetId="19">#REF!</definedName>
    <definedName name="envasado000006" localSheetId="20">#REF!</definedName>
    <definedName name="envasado000006" localSheetId="21">#REF!</definedName>
    <definedName name="envasado000006" localSheetId="22">#REF!</definedName>
    <definedName name="envasado000006" localSheetId="5">#REF!</definedName>
    <definedName name="envasado000006" localSheetId="23">#REF!</definedName>
    <definedName name="envasado000006" localSheetId="24">#REF!</definedName>
    <definedName name="envasado000006" localSheetId="25">#REF!</definedName>
    <definedName name="envasado000006" localSheetId="26">#REF!</definedName>
    <definedName name="envasado000006" localSheetId="27">#REF!</definedName>
    <definedName name="envasado000006" localSheetId="28">#REF!</definedName>
    <definedName name="envasado000006" localSheetId="29">#REF!</definedName>
    <definedName name="envasado000006" localSheetId="30">#REF!</definedName>
    <definedName name="envasado000006" localSheetId="31">#REF!</definedName>
    <definedName name="envasado000006" localSheetId="32">#REF!</definedName>
    <definedName name="envasado000006" localSheetId="6">#REF!</definedName>
    <definedName name="envasado000006" localSheetId="33">#REF!</definedName>
    <definedName name="envasado000006" localSheetId="34">#REF!</definedName>
    <definedName name="envasado000006" localSheetId="7">#REF!</definedName>
    <definedName name="envasado000006" localSheetId="8">#REF!</definedName>
    <definedName name="envasado000006" localSheetId="9">#REF!</definedName>
    <definedName name="envasado000006" localSheetId="10">#REF!</definedName>
    <definedName name="envasado000006" localSheetId="11">#REF!</definedName>
    <definedName name="envasado000006" localSheetId="12">#REF!</definedName>
    <definedName name="envasado000006" localSheetId="35">#REF!</definedName>
    <definedName name="envasado000006" localSheetId="3">#REF!</definedName>
    <definedName name="envasado000006" localSheetId="1">#REF!</definedName>
    <definedName name="envasado000006">#REF!</definedName>
    <definedName name="envasado000007" localSheetId="4">#REF!</definedName>
    <definedName name="envasado000007" localSheetId="13">#REF!</definedName>
    <definedName name="envasado000007" localSheetId="14">#REF!</definedName>
    <definedName name="envasado000007" localSheetId="15">#REF!</definedName>
    <definedName name="envasado000007" localSheetId="16">#REF!</definedName>
    <definedName name="envasado000007" localSheetId="17">#REF!</definedName>
    <definedName name="envasado000007" localSheetId="18">#REF!</definedName>
    <definedName name="envasado000007" localSheetId="19">#REF!</definedName>
    <definedName name="envasado000007" localSheetId="20">#REF!</definedName>
    <definedName name="envasado000007" localSheetId="21">#REF!</definedName>
    <definedName name="envasado000007" localSheetId="22">#REF!</definedName>
    <definedName name="envasado000007" localSheetId="5">#REF!</definedName>
    <definedName name="envasado000007" localSheetId="23">#REF!</definedName>
    <definedName name="envasado000007" localSheetId="24">#REF!</definedName>
    <definedName name="envasado000007" localSheetId="25">#REF!</definedName>
    <definedName name="envasado000007" localSheetId="26">#REF!</definedName>
    <definedName name="envasado000007" localSheetId="27">#REF!</definedName>
    <definedName name="envasado000007" localSheetId="28">#REF!</definedName>
    <definedName name="envasado000007" localSheetId="29">#REF!</definedName>
    <definedName name="envasado000007" localSheetId="30">#REF!</definedName>
    <definedName name="envasado000007" localSheetId="31">#REF!</definedName>
    <definedName name="envasado000007" localSheetId="32">#REF!</definedName>
    <definedName name="envasado000007" localSheetId="6">#REF!</definedName>
    <definedName name="envasado000007" localSheetId="33">#REF!</definedName>
    <definedName name="envasado000007" localSheetId="34">#REF!</definedName>
    <definedName name="envasado000007" localSheetId="7">#REF!</definedName>
    <definedName name="envasado000007" localSheetId="8">#REF!</definedName>
    <definedName name="envasado000007" localSheetId="9">#REF!</definedName>
    <definedName name="envasado000007" localSheetId="10">#REF!</definedName>
    <definedName name="envasado000007" localSheetId="11">#REF!</definedName>
    <definedName name="envasado000007" localSheetId="12">#REF!</definedName>
    <definedName name="envasado000007" localSheetId="35">#REF!</definedName>
    <definedName name="envasado000007" localSheetId="3">#REF!</definedName>
    <definedName name="envasado000007" localSheetId="1">#REF!</definedName>
    <definedName name="envasado000007">#REF!</definedName>
    <definedName name="envasado0006" localSheetId="4">#REF!</definedName>
    <definedName name="envasado0006" localSheetId="13">#REF!</definedName>
    <definedName name="envasado0006" localSheetId="14">#REF!</definedName>
    <definedName name="envasado0006" localSheetId="15">#REF!</definedName>
    <definedName name="envasado0006" localSheetId="16">#REF!</definedName>
    <definedName name="envasado0006" localSheetId="17">#REF!</definedName>
    <definedName name="envasado0006" localSheetId="18">#REF!</definedName>
    <definedName name="envasado0006" localSheetId="19">#REF!</definedName>
    <definedName name="envasado0006" localSheetId="20">#REF!</definedName>
    <definedName name="envasado0006" localSheetId="21">#REF!</definedName>
    <definedName name="envasado0006" localSheetId="22">#REF!</definedName>
    <definedName name="envasado0006" localSheetId="5">#REF!</definedName>
    <definedName name="envasado0006" localSheetId="23">#REF!</definedName>
    <definedName name="envasado0006" localSheetId="24">#REF!</definedName>
    <definedName name="envasado0006" localSheetId="25">#REF!</definedName>
    <definedName name="envasado0006" localSheetId="26">#REF!</definedName>
    <definedName name="envasado0006" localSheetId="27">#REF!</definedName>
    <definedName name="envasado0006" localSheetId="28">#REF!</definedName>
    <definedName name="envasado0006" localSheetId="29">#REF!</definedName>
    <definedName name="envasado0006" localSheetId="30">#REF!</definedName>
    <definedName name="envasado0006" localSheetId="31">#REF!</definedName>
    <definedName name="envasado0006" localSheetId="32">#REF!</definedName>
    <definedName name="envasado0006" localSheetId="6">#REF!</definedName>
    <definedName name="envasado0006" localSheetId="33">#REF!</definedName>
    <definedName name="envasado0006" localSheetId="34">#REF!</definedName>
    <definedName name="envasado0006" localSheetId="7">#REF!</definedName>
    <definedName name="envasado0006" localSheetId="8">#REF!</definedName>
    <definedName name="envasado0006" localSheetId="9">#REF!</definedName>
    <definedName name="envasado0006" localSheetId="10">#REF!</definedName>
    <definedName name="envasado0006" localSheetId="11">#REF!</definedName>
    <definedName name="envasado0006" localSheetId="12">#REF!</definedName>
    <definedName name="envasado0006" localSheetId="35">#REF!</definedName>
    <definedName name="envasado0006" localSheetId="3">#REF!</definedName>
    <definedName name="envasado0006" localSheetId="1">#REF!</definedName>
    <definedName name="envasado0006">#REF!</definedName>
    <definedName name="envasado0007" localSheetId="4">#REF!</definedName>
    <definedName name="envasado0007" localSheetId="13">#REF!</definedName>
    <definedName name="envasado0007" localSheetId="14">#REF!</definedName>
    <definedName name="envasado0007" localSheetId="15">#REF!</definedName>
    <definedName name="envasado0007" localSheetId="16">#REF!</definedName>
    <definedName name="envasado0007" localSheetId="17">#REF!</definedName>
    <definedName name="envasado0007" localSheetId="18">#REF!</definedName>
    <definedName name="envasado0007" localSheetId="19">#REF!</definedName>
    <definedName name="envasado0007" localSheetId="20">#REF!</definedName>
    <definedName name="envasado0007" localSheetId="21">#REF!</definedName>
    <definedName name="envasado0007" localSheetId="22">#REF!</definedName>
    <definedName name="envasado0007" localSheetId="5">#REF!</definedName>
    <definedName name="envasado0007" localSheetId="23">#REF!</definedName>
    <definedName name="envasado0007" localSheetId="24">#REF!</definedName>
    <definedName name="envasado0007" localSheetId="25">#REF!</definedName>
    <definedName name="envasado0007" localSheetId="26">#REF!</definedName>
    <definedName name="envasado0007" localSheetId="27">#REF!</definedName>
    <definedName name="envasado0007" localSheetId="28">#REF!</definedName>
    <definedName name="envasado0007" localSheetId="29">#REF!</definedName>
    <definedName name="envasado0007" localSheetId="30">#REF!</definedName>
    <definedName name="envasado0007" localSheetId="31">#REF!</definedName>
    <definedName name="envasado0007" localSheetId="32">#REF!</definedName>
    <definedName name="envasado0007" localSheetId="6">#REF!</definedName>
    <definedName name="envasado0007" localSheetId="33">#REF!</definedName>
    <definedName name="envasado0007" localSheetId="34">#REF!</definedName>
    <definedName name="envasado0007" localSheetId="7">#REF!</definedName>
    <definedName name="envasado0007" localSheetId="8">#REF!</definedName>
    <definedName name="envasado0007" localSheetId="9">#REF!</definedName>
    <definedName name="envasado0007" localSheetId="10">#REF!</definedName>
    <definedName name="envasado0007" localSheetId="11">#REF!</definedName>
    <definedName name="envasado0007" localSheetId="12">#REF!</definedName>
    <definedName name="envasado0007" localSheetId="35">#REF!</definedName>
    <definedName name="envasado0007" localSheetId="3">#REF!</definedName>
    <definedName name="envasado0007" localSheetId="1">#REF!</definedName>
    <definedName name="envasado0007">#REF!</definedName>
    <definedName name="envasado0008" localSheetId="4">#REF!</definedName>
    <definedName name="envasado0008" localSheetId="13">#REF!</definedName>
    <definedName name="envasado0008" localSheetId="14">#REF!</definedName>
    <definedName name="envasado0008" localSheetId="15">#REF!</definedName>
    <definedName name="envasado0008" localSheetId="16">#REF!</definedName>
    <definedName name="envasado0008" localSheetId="17">#REF!</definedName>
    <definedName name="envasado0008" localSheetId="18">#REF!</definedName>
    <definedName name="envasado0008" localSheetId="19">#REF!</definedName>
    <definedName name="envasado0008" localSheetId="20">#REF!</definedName>
    <definedName name="envasado0008" localSheetId="21">#REF!</definedName>
    <definedName name="envasado0008" localSheetId="22">#REF!</definedName>
    <definedName name="envasado0008" localSheetId="5">#REF!</definedName>
    <definedName name="envasado0008" localSheetId="23">#REF!</definedName>
    <definedName name="envasado0008" localSheetId="24">#REF!</definedName>
    <definedName name="envasado0008" localSheetId="25">#REF!</definedName>
    <definedName name="envasado0008" localSheetId="26">#REF!</definedName>
    <definedName name="envasado0008" localSheetId="27">#REF!</definedName>
    <definedName name="envasado0008" localSheetId="28">#REF!</definedName>
    <definedName name="envasado0008" localSheetId="29">#REF!</definedName>
    <definedName name="envasado0008" localSheetId="30">#REF!</definedName>
    <definedName name="envasado0008" localSheetId="31">#REF!</definedName>
    <definedName name="envasado0008" localSheetId="32">#REF!</definedName>
    <definedName name="envasado0008" localSheetId="6">#REF!</definedName>
    <definedName name="envasado0008" localSheetId="33">#REF!</definedName>
    <definedName name="envasado0008" localSheetId="34">#REF!</definedName>
    <definedName name="envasado0008" localSheetId="7">#REF!</definedName>
    <definedName name="envasado0008" localSheetId="8">#REF!</definedName>
    <definedName name="envasado0008" localSheetId="9">#REF!</definedName>
    <definedName name="envasado0008" localSheetId="10">#REF!</definedName>
    <definedName name="envasado0008" localSheetId="11">#REF!</definedName>
    <definedName name="envasado0008" localSheetId="12">#REF!</definedName>
    <definedName name="envasado0008" localSheetId="35">#REF!</definedName>
    <definedName name="envasado0008" localSheetId="3">#REF!</definedName>
    <definedName name="envasado0008" localSheetId="1">#REF!</definedName>
    <definedName name="envasado0008">#REF!</definedName>
    <definedName name="envasado006" localSheetId="4">#REF!</definedName>
    <definedName name="envasado006" localSheetId="13">#REF!</definedName>
    <definedName name="envasado006" localSheetId="14">#REF!</definedName>
    <definedName name="envasado006" localSheetId="15">#REF!</definedName>
    <definedName name="envasado006" localSheetId="16">#REF!</definedName>
    <definedName name="envasado006" localSheetId="17">#REF!</definedName>
    <definedName name="envasado006" localSheetId="18">#REF!</definedName>
    <definedName name="envasado006" localSheetId="19">#REF!</definedName>
    <definedName name="envasado006" localSheetId="20">#REF!</definedName>
    <definedName name="envasado006" localSheetId="21">#REF!</definedName>
    <definedName name="envasado006" localSheetId="22">#REF!</definedName>
    <definedName name="envasado006" localSheetId="5">#REF!</definedName>
    <definedName name="envasado006" localSheetId="23">#REF!</definedName>
    <definedName name="envasado006" localSheetId="24">#REF!</definedName>
    <definedName name="envasado006" localSheetId="25">#REF!</definedName>
    <definedName name="envasado006" localSheetId="26">#REF!</definedName>
    <definedName name="envasado006" localSheetId="27">#REF!</definedName>
    <definedName name="envasado006" localSheetId="28">#REF!</definedName>
    <definedName name="envasado006" localSheetId="29">#REF!</definedName>
    <definedName name="envasado006" localSheetId="30">#REF!</definedName>
    <definedName name="envasado006" localSheetId="31">#REF!</definedName>
    <definedName name="envasado006" localSheetId="32">#REF!</definedName>
    <definedName name="envasado006" localSheetId="6">#REF!</definedName>
    <definedName name="envasado006" localSheetId="33">#REF!</definedName>
    <definedName name="envasado006" localSheetId="34">#REF!</definedName>
    <definedName name="envasado006" localSheetId="7">#REF!</definedName>
    <definedName name="envasado006" localSheetId="8">#REF!</definedName>
    <definedName name="envasado006" localSheetId="9">#REF!</definedName>
    <definedName name="envasado006" localSheetId="10">#REF!</definedName>
    <definedName name="envasado006" localSheetId="11">#REF!</definedName>
    <definedName name="envasado006" localSheetId="12">#REF!</definedName>
    <definedName name="envasado006" localSheetId="35">#REF!</definedName>
    <definedName name="envasado006" localSheetId="3">#REF!</definedName>
    <definedName name="envasado006" localSheetId="1">#REF!</definedName>
    <definedName name="envasado006">#REF!</definedName>
    <definedName name="envasado007" localSheetId="4">#REF!</definedName>
    <definedName name="envasado007" localSheetId="13">#REF!</definedName>
    <definedName name="envasado007" localSheetId="14">#REF!</definedName>
    <definedName name="envasado007" localSheetId="15">#REF!</definedName>
    <definedName name="envasado007" localSheetId="16">#REF!</definedName>
    <definedName name="envasado007" localSheetId="17">#REF!</definedName>
    <definedName name="envasado007" localSheetId="18">#REF!</definedName>
    <definedName name="envasado007" localSheetId="19">#REF!</definedName>
    <definedName name="envasado007" localSheetId="20">#REF!</definedName>
    <definedName name="envasado007" localSheetId="21">#REF!</definedName>
    <definedName name="envasado007" localSheetId="22">#REF!</definedName>
    <definedName name="envasado007" localSheetId="5">#REF!</definedName>
    <definedName name="envasado007" localSheetId="23">#REF!</definedName>
    <definedName name="envasado007" localSheetId="24">#REF!</definedName>
    <definedName name="envasado007" localSheetId="25">#REF!</definedName>
    <definedName name="envasado007" localSheetId="26">#REF!</definedName>
    <definedName name="envasado007" localSheetId="27">#REF!</definedName>
    <definedName name="envasado007" localSheetId="28">#REF!</definedName>
    <definedName name="envasado007" localSheetId="29">#REF!</definedName>
    <definedName name="envasado007" localSheetId="30">#REF!</definedName>
    <definedName name="envasado007" localSheetId="31">#REF!</definedName>
    <definedName name="envasado007" localSheetId="32">#REF!</definedName>
    <definedName name="envasado007" localSheetId="6">#REF!</definedName>
    <definedName name="envasado007" localSheetId="33">#REF!</definedName>
    <definedName name="envasado007" localSheetId="34">#REF!</definedName>
    <definedName name="envasado007" localSheetId="7">#REF!</definedName>
    <definedName name="envasado007" localSheetId="8">#REF!</definedName>
    <definedName name="envasado007" localSheetId="9">#REF!</definedName>
    <definedName name="envasado007" localSheetId="10">#REF!</definedName>
    <definedName name="envasado007" localSheetId="11">#REF!</definedName>
    <definedName name="envasado007" localSheetId="12">#REF!</definedName>
    <definedName name="envasado007" localSheetId="35">#REF!</definedName>
    <definedName name="envasado007" localSheetId="3">#REF!</definedName>
    <definedName name="envasado007" localSheetId="1">#REF!</definedName>
    <definedName name="envasado007">#REF!</definedName>
    <definedName name="envasado08" localSheetId="4">#REF!</definedName>
    <definedName name="envasado08" localSheetId="13">#REF!</definedName>
    <definedName name="envasado08" localSheetId="14">#REF!</definedName>
    <definedName name="envasado08" localSheetId="15">#REF!</definedName>
    <definedName name="envasado08" localSheetId="16">#REF!</definedName>
    <definedName name="envasado08" localSheetId="17">#REF!</definedName>
    <definedName name="envasado08" localSheetId="18">#REF!</definedName>
    <definedName name="envasado08" localSheetId="19">#REF!</definedName>
    <definedName name="envasado08" localSheetId="20">#REF!</definedName>
    <definedName name="envasado08" localSheetId="21">#REF!</definedName>
    <definedName name="envasado08" localSheetId="22">#REF!</definedName>
    <definedName name="envasado08" localSheetId="5">#REF!</definedName>
    <definedName name="envasado08" localSheetId="23">#REF!</definedName>
    <definedName name="envasado08" localSheetId="24">#REF!</definedName>
    <definedName name="envasado08" localSheetId="25">#REF!</definedName>
    <definedName name="envasado08" localSheetId="26">#REF!</definedName>
    <definedName name="envasado08" localSheetId="27">#REF!</definedName>
    <definedName name="envasado08" localSheetId="28">#REF!</definedName>
    <definedName name="envasado08" localSheetId="29">#REF!</definedName>
    <definedName name="envasado08" localSheetId="30">#REF!</definedName>
    <definedName name="envasado08" localSheetId="31">#REF!</definedName>
    <definedName name="envasado08" localSheetId="32">#REF!</definedName>
    <definedName name="envasado08" localSheetId="6">#REF!</definedName>
    <definedName name="envasado08" localSheetId="33">#REF!</definedName>
    <definedName name="envasado08" localSheetId="34">#REF!</definedName>
    <definedName name="envasado08" localSheetId="7">#REF!</definedName>
    <definedName name="envasado08" localSheetId="8">#REF!</definedName>
    <definedName name="envasado08" localSheetId="9">#REF!</definedName>
    <definedName name="envasado08" localSheetId="10">#REF!</definedName>
    <definedName name="envasado08" localSheetId="11">#REF!</definedName>
    <definedName name="envasado08" localSheetId="12">#REF!</definedName>
    <definedName name="envasado08" localSheetId="35">#REF!</definedName>
    <definedName name="envasado08" localSheetId="3">#REF!</definedName>
    <definedName name="envasado08" localSheetId="1">#REF!</definedName>
    <definedName name="envasado08">#REF!</definedName>
    <definedName name="envasdiolkmbjiotnhy" localSheetId="4">#REF!</definedName>
    <definedName name="envasdiolkmbjiotnhy" localSheetId="13">#REF!</definedName>
    <definedName name="envasdiolkmbjiotnhy" localSheetId="14">#REF!</definedName>
    <definedName name="envasdiolkmbjiotnhy" localSheetId="15">#REF!</definedName>
    <definedName name="envasdiolkmbjiotnhy" localSheetId="16">#REF!</definedName>
    <definedName name="envasdiolkmbjiotnhy" localSheetId="17">#REF!</definedName>
    <definedName name="envasdiolkmbjiotnhy" localSheetId="18">#REF!</definedName>
    <definedName name="envasdiolkmbjiotnhy" localSheetId="19">#REF!</definedName>
    <definedName name="envasdiolkmbjiotnhy" localSheetId="20">#REF!</definedName>
    <definedName name="envasdiolkmbjiotnhy" localSheetId="21">#REF!</definedName>
    <definedName name="envasdiolkmbjiotnhy" localSheetId="22">#REF!</definedName>
    <definedName name="envasdiolkmbjiotnhy" localSheetId="5">#REF!</definedName>
    <definedName name="envasdiolkmbjiotnhy" localSheetId="23">#REF!</definedName>
    <definedName name="envasdiolkmbjiotnhy" localSheetId="24">#REF!</definedName>
    <definedName name="envasdiolkmbjiotnhy" localSheetId="25">#REF!</definedName>
    <definedName name="envasdiolkmbjiotnhy" localSheetId="26">#REF!</definedName>
    <definedName name="envasdiolkmbjiotnhy" localSheetId="27">#REF!</definedName>
    <definedName name="envasdiolkmbjiotnhy" localSheetId="28">#REF!</definedName>
    <definedName name="envasdiolkmbjiotnhy" localSheetId="29">#REF!</definedName>
    <definedName name="envasdiolkmbjiotnhy" localSheetId="30">#REF!</definedName>
    <definedName name="envasdiolkmbjiotnhy" localSheetId="31">#REF!</definedName>
    <definedName name="envasdiolkmbjiotnhy" localSheetId="32">#REF!</definedName>
    <definedName name="envasdiolkmbjiotnhy" localSheetId="6">#REF!</definedName>
    <definedName name="envasdiolkmbjiotnhy" localSheetId="33">#REF!</definedName>
    <definedName name="envasdiolkmbjiotnhy" localSheetId="34">#REF!</definedName>
    <definedName name="envasdiolkmbjiotnhy" localSheetId="7">#REF!</definedName>
    <definedName name="envasdiolkmbjiotnhy" localSheetId="8">#REF!</definedName>
    <definedName name="envasdiolkmbjiotnhy" localSheetId="9">#REF!</definedName>
    <definedName name="envasdiolkmbjiotnhy" localSheetId="10">#REF!</definedName>
    <definedName name="envasdiolkmbjiotnhy" localSheetId="11">#REF!</definedName>
    <definedName name="envasdiolkmbjiotnhy" localSheetId="12">#REF!</definedName>
    <definedName name="envasdiolkmbjiotnhy" localSheetId="35">#REF!</definedName>
    <definedName name="envasdiolkmbjiotnhy" localSheetId="3">#REF!</definedName>
    <definedName name="envasdiolkmbjiotnhy" localSheetId="1">#REF!</definedName>
    <definedName name="envasdiolkmbjiotnhy">#REF!</definedName>
    <definedName name="envasdo0007" localSheetId="4">#REF!</definedName>
    <definedName name="envasdo0007" localSheetId="13">#REF!</definedName>
    <definedName name="envasdo0007" localSheetId="14">#REF!</definedName>
    <definedName name="envasdo0007" localSheetId="15">#REF!</definedName>
    <definedName name="envasdo0007" localSheetId="16">#REF!</definedName>
    <definedName name="envasdo0007" localSheetId="17">#REF!</definedName>
    <definedName name="envasdo0007" localSheetId="18">#REF!</definedName>
    <definedName name="envasdo0007" localSheetId="19">#REF!</definedName>
    <definedName name="envasdo0007" localSheetId="20">#REF!</definedName>
    <definedName name="envasdo0007" localSheetId="21">#REF!</definedName>
    <definedName name="envasdo0007" localSheetId="22">#REF!</definedName>
    <definedName name="envasdo0007" localSheetId="5">#REF!</definedName>
    <definedName name="envasdo0007" localSheetId="23">#REF!</definedName>
    <definedName name="envasdo0007" localSheetId="24">#REF!</definedName>
    <definedName name="envasdo0007" localSheetId="25">#REF!</definedName>
    <definedName name="envasdo0007" localSheetId="26">#REF!</definedName>
    <definedName name="envasdo0007" localSheetId="27">#REF!</definedName>
    <definedName name="envasdo0007" localSheetId="28">#REF!</definedName>
    <definedName name="envasdo0007" localSheetId="29">#REF!</definedName>
    <definedName name="envasdo0007" localSheetId="30">#REF!</definedName>
    <definedName name="envasdo0007" localSheetId="31">#REF!</definedName>
    <definedName name="envasdo0007" localSheetId="32">#REF!</definedName>
    <definedName name="envasdo0007" localSheetId="6">#REF!</definedName>
    <definedName name="envasdo0007" localSheetId="33">#REF!</definedName>
    <definedName name="envasdo0007" localSheetId="34">#REF!</definedName>
    <definedName name="envasdo0007" localSheetId="7">#REF!</definedName>
    <definedName name="envasdo0007" localSheetId="8">#REF!</definedName>
    <definedName name="envasdo0007" localSheetId="9">#REF!</definedName>
    <definedName name="envasdo0007" localSheetId="10">#REF!</definedName>
    <definedName name="envasdo0007" localSheetId="11">#REF!</definedName>
    <definedName name="envasdo0007" localSheetId="12">#REF!</definedName>
    <definedName name="envasdo0007" localSheetId="35">#REF!</definedName>
    <definedName name="envasdo0007" localSheetId="3">#REF!</definedName>
    <definedName name="envasdo0007" localSheetId="1">#REF!</definedName>
    <definedName name="envasdo0007">#REF!</definedName>
    <definedName name="envsado006" localSheetId="4">#REF!</definedName>
    <definedName name="envsado006" localSheetId="13">#REF!</definedName>
    <definedName name="envsado006" localSheetId="14">#REF!</definedName>
    <definedName name="envsado006" localSheetId="15">#REF!</definedName>
    <definedName name="envsado006" localSheetId="16">#REF!</definedName>
    <definedName name="envsado006" localSheetId="17">#REF!</definedName>
    <definedName name="envsado006" localSheetId="18">#REF!</definedName>
    <definedName name="envsado006" localSheetId="19">#REF!</definedName>
    <definedName name="envsado006" localSheetId="20">#REF!</definedName>
    <definedName name="envsado006" localSheetId="21">#REF!</definedName>
    <definedName name="envsado006" localSheetId="22">#REF!</definedName>
    <definedName name="envsado006" localSheetId="5">#REF!</definedName>
    <definedName name="envsado006" localSheetId="23">#REF!</definedName>
    <definedName name="envsado006" localSheetId="24">#REF!</definedName>
    <definedName name="envsado006" localSheetId="25">#REF!</definedName>
    <definedName name="envsado006" localSheetId="26">#REF!</definedName>
    <definedName name="envsado006" localSheetId="27">#REF!</definedName>
    <definedName name="envsado006" localSheetId="28">#REF!</definedName>
    <definedName name="envsado006" localSheetId="29">#REF!</definedName>
    <definedName name="envsado006" localSheetId="30">#REF!</definedName>
    <definedName name="envsado006" localSheetId="31">#REF!</definedName>
    <definedName name="envsado006" localSheetId="32">#REF!</definedName>
    <definedName name="envsado006" localSheetId="6">#REF!</definedName>
    <definedName name="envsado006" localSheetId="33">#REF!</definedName>
    <definedName name="envsado006" localSheetId="34">#REF!</definedName>
    <definedName name="envsado006" localSheetId="7">#REF!</definedName>
    <definedName name="envsado006" localSheetId="8">#REF!</definedName>
    <definedName name="envsado006" localSheetId="9">#REF!</definedName>
    <definedName name="envsado006" localSheetId="10">#REF!</definedName>
    <definedName name="envsado006" localSheetId="11">#REF!</definedName>
    <definedName name="envsado006" localSheetId="12">#REF!</definedName>
    <definedName name="envsado006" localSheetId="35">#REF!</definedName>
    <definedName name="envsado006" localSheetId="3">#REF!</definedName>
    <definedName name="envsado006" localSheetId="1">#REF!</definedName>
    <definedName name="envsado006">#REF!</definedName>
    <definedName name="envsdo011477" localSheetId="4">#REF!</definedName>
    <definedName name="envsdo011477" localSheetId="13">#REF!</definedName>
    <definedName name="envsdo011477" localSheetId="14">#REF!</definedName>
    <definedName name="envsdo011477" localSheetId="15">#REF!</definedName>
    <definedName name="envsdo011477" localSheetId="16">#REF!</definedName>
    <definedName name="envsdo011477" localSheetId="17">#REF!</definedName>
    <definedName name="envsdo011477" localSheetId="18">#REF!</definedName>
    <definedName name="envsdo011477" localSheetId="19">#REF!</definedName>
    <definedName name="envsdo011477" localSheetId="20">#REF!</definedName>
    <definedName name="envsdo011477" localSheetId="21">#REF!</definedName>
    <definedName name="envsdo011477" localSheetId="22">#REF!</definedName>
    <definedName name="envsdo011477" localSheetId="5">#REF!</definedName>
    <definedName name="envsdo011477" localSheetId="23">#REF!</definedName>
    <definedName name="envsdo011477" localSheetId="24">#REF!</definedName>
    <definedName name="envsdo011477" localSheetId="25">#REF!</definedName>
    <definedName name="envsdo011477" localSheetId="26">#REF!</definedName>
    <definedName name="envsdo011477" localSheetId="27">#REF!</definedName>
    <definedName name="envsdo011477" localSheetId="28">#REF!</definedName>
    <definedName name="envsdo011477" localSheetId="29">#REF!</definedName>
    <definedName name="envsdo011477" localSheetId="30">#REF!</definedName>
    <definedName name="envsdo011477" localSheetId="31">#REF!</definedName>
    <definedName name="envsdo011477" localSheetId="32">#REF!</definedName>
    <definedName name="envsdo011477" localSheetId="6">#REF!</definedName>
    <definedName name="envsdo011477" localSheetId="33">#REF!</definedName>
    <definedName name="envsdo011477" localSheetId="34">#REF!</definedName>
    <definedName name="envsdo011477" localSheetId="7">#REF!</definedName>
    <definedName name="envsdo011477" localSheetId="8">#REF!</definedName>
    <definedName name="envsdo011477" localSheetId="9">#REF!</definedName>
    <definedName name="envsdo011477" localSheetId="10">#REF!</definedName>
    <definedName name="envsdo011477" localSheetId="11">#REF!</definedName>
    <definedName name="envsdo011477" localSheetId="12">#REF!</definedName>
    <definedName name="envsdo011477" localSheetId="35">#REF!</definedName>
    <definedName name="envsdo011477" localSheetId="3">#REF!</definedName>
    <definedName name="envsdo011477" localSheetId="1">#REF!</definedName>
    <definedName name="envsdo011477">#REF!</definedName>
    <definedName name="erhujvfujhurjig" localSheetId="4">#REF!</definedName>
    <definedName name="erhujvfujhurjig" localSheetId="13">#REF!</definedName>
    <definedName name="erhujvfujhurjig" localSheetId="14">#REF!</definedName>
    <definedName name="erhujvfujhurjig" localSheetId="15">#REF!</definedName>
    <definedName name="erhujvfujhurjig" localSheetId="16">#REF!</definedName>
    <definedName name="erhujvfujhurjig" localSheetId="17">#REF!</definedName>
    <definedName name="erhujvfujhurjig" localSheetId="18">#REF!</definedName>
    <definedName name="erhujvfujhurjig" localSheetId="19">#REF!</definedName>
    <definedName name="erhujvfujhurjig" localSheetId="20">#REF!</definedName>
    <definedName name="erhujvfujhurjig" localSheetId="21">#REF!</definedName>
    <definedName name="erhujvfujhurjig" localSheetId="22">#REF!</definedName>
    <definedName name="erhujvfujhurjig" localSheetId="5">#REF!</definedName>
    <definedName name="erhujvfujhurjig" localSheetId="23">#REF!</definedName>
    <definedName name="erhujvfujhurjig" localSheetId="24">#REF!</definedName>
    <definedName name="erhujvfujhurjig" localSheetId="25">#REF!</definedName>
    <definedName name="erhujvfujhurjig" localSheetId="26">#REF!</definedName>
    <definedName name="erhujvfujhurjig" localSheetId="27">#REF!</definedName>
    <definedName name="erhujvfujhurjig" localSheetId="28">#REF!</definedName>
    <definedName name="erhujvfujhurjig" localSheetId="29">#REF!</definedName>
    <definedName name="erhujvfujhurjig" localSheetId="30">#REF!</definedName>
    <definedName name="erhujvfujhurjig" localSheetId="31">#REF!</definedName>
    <definedName name="erhujvfujhurjig" localSheetId="32">#REF!</definedName>
    <definedName name="erhujvfujhurjig" localSheetId="6">#REF!</definedName>
    <definedName name="erhujvfujhurjig" localSheetId="33">#REF!</definedName>
    <definedName name="erhujvfujhurjig" localSheetId="34">#REF!</definedName>
    <definedName name="erhujvfujhurjig" localSheetId="7">#REF!</definedName>
    <definedName name="erhujvfujhurjig" localSheetId="8">#REF!</definedName>
    <definedName name="erhujvfujhurjig" localSheetId="9">#REF!</definedName>
    <definedName name="erhujvfujhurjig" localSheetId="10">#REF!</definedName>
    <definedName name="erhujvfujhurjig" localSheetId="11">#REF!</definedName>
    <definedName name="erhujvfujhurjig" localSheetId="12">#REF!</definedName>
    <definedName name="erhujvfujhurjig" localSheetId="35">#REF!</definedName>
    <definedName name="erhujvfujhurjig" localSheetId="3">#REF!</definedName>
    <definedName name="erhujvfujhurjig" localSheetId="1">#REF!</definedName>
    <definedName name="erhujvfujhurjig">#REF!</definedName>
    <definedName name="Espe" localSheetId="4">#REF!</definedName>
    <definedName name="Espe" localSheetId="13">#REF!</definedName>
    <definedName name="Espe" localSheetId="14">#REF!</definedName>
    <definedName name="Espe" localSheetId="15">#REF!</definedName>
    <definedName name="Espe" localSheetId="16">#REF!</definedName>
    <definedName name="Espe" localSheetId="17">#REF!</definedName>
    <definedName name="Espe" localSheetId="18">#REF!</definedName>
    <definedName name="Espe" localSheetId="19">#REF!</definedName>
    <definedName name="Espe" localSheetId="20">#REF!</definedName>
    <definedName name="Espe" localSheetId="21">#REF!</definedName>
    <definedName name="Espe" localSheetId="22">#REF!</definedName>
    <definedName name="Espe" localSheetId="5">#REF!</definedName>
    <definedName name="Espe" localSheetId="23">#REF!</definedName>
    <definedName name="Espe" localSheetId="24">#REF!</definedName>
    <definedName name="Espe" localSheetId="25">#REF!</definedName>
    <definedName name="Espe" localSheetId="26">#REF!</definedName>
    <definedName name="Espe" localSheetId="27">#REF!</definedName>
    <definedName name="Espe" localSheetId="28">#REF!</definedName>
    <definedName name="Espe" localSheetId="29">#REF!</definedName>
    <definedName name="Espe" localSheetId="30">#REF!</definedName>
    <definedName name="Espe" localSheetId="31">#REF!</definedName>
    <definedName name="Espe" localSheetId="32">#REF!</definedName>
    <definedName name="Espe" localSheetId="6">#REF!</definedName>
    <definedName name="Espe" localSheetId="33">#REF!</definedName>
    <definedName name="Espe" localSheetId="34">#REF!</definedName>
    <definedName name="Espe" localSheetId="7">#REF!</definedName>
    <definedName name="Espe" localSheetId="8">#REF!</definedName>
    <definedName name="Espe" localSheetId="9">#REF!</definedName>
    <definedName name="Espe" localSheetId="10">#REF!</definedName>
    <definedName name="Espe" localSheetId="11">#REF!</definedName>
    <definedName name="Espe" localSheetId="12">#REF!</definedName>
    <definedName name="Espe" localSheetId="35">#REF!</definedName>
    <definedName name="Espe" localSheetId="3">#REF!</definedName>
    <definedName name="Espe">#REF!</definedName>
    <definedName name="Estr" localSheetId="4">#REF!</definedName>
    <definedName name="Estr" localSheetId="13">#REF!</definedName>
    <definedName name="Estr" localSheetId="14">#REF!</definedName>
    <definedName name="Estr" localSheetId="15">#REF!</definedName>
    <definedName name="Estr" localSheetId="16">#REF!</definedName>
    <definedName name="Estr" localSheetId="17">#REF!</definedName>
    <definedName name="Estr" localSheetId="18">#REF!</definedName>
    <definedName name="Estr" localSheetId="19">#REF!</definedName>
    <definedName name="Estr" localSheetId="20">#REF!</definedName>
    <definedName name="Estr" localSheetId="21">#REF!</definedName>
    <definedName name="Estr" localSheetId="22">#REF!</definedName>
    <definedName name="Estr" localSheetId="5">#REF!</definedName>
    <definedName name="Estr" localSheetId="23">#REF!</definedName>
    <definedName name="Estr" localSheetId="24">#REF!</definedName>
    <definedName name="Estr" localSheetId="25">#REF!</definedName>
    <definedName name="Estr" localSheetId="26">#REF!</definedName>
    <definedName name="Estr" localSheetId="27">#REF!</definedName>
    <definedName name="Estr" localSheetId="28">#REF!</definedName>
    <definedName name="Estr" localSheetId="29">#REF!</definedName>
    <definedName name="Estr" localSheetId="30">#REF!</definedName>
    <definedName name="Estr" localSheetId="31">#REF!</definedName>
    <definedName name="Estr" localSheetId="32">#REF!</definedName>
    <definedName name="Estr" localSheetId="6">#REF!</definedName>
    <definedName name="Estr" localSheetId="33">#REF!</definedName>
    <definedName name="Estr" localSheetId="34">#REF!</definedName>
    <definedName name="Estr" localSheetId="7">#REF!</definedName>
    <definedName name="Estr" localSheetId="8">#REF!</definedName>
    <definedName name="Estr" localSheetId="9">#REF!</definedName>
    <definedName name="Estr" localSheetId="10">#REF!</definedName>
    <definedName name="Estr" localSheetId="11">#REF!</definedName>
    <definedName name="Estr" localSheetId="12">#REF!</definedName>
    <definedName name="Estr" localSheetId="35">#REF!</definedName>
    <definedName name="Estr" localSheetId="3">#REF!</definedName>
    <definedName name="Estr">#REF!</definedName>
    <definedName name="Estructuras_tuberias" localSheetId="4">'1'!#REF!</definedName>
    <definedName name="Estructuras_tuberias" localSheetId="13">'10'!#REF!</definedName>
    <definedName name="Estructuras_tuberias" localSheetId="14">'11'!#REF!</definedName>
    <definedName name="Estructuras_tuberias" localSheetId="15">'12'!#REF!</definedName>
    <definedName name="Estructuras_tuberias" localSheetId="16">'13'!#REF!</definedName>
    <definedName name="Estructuras_tuberias" localSheetId="17">'14'!#REF!</definedName>
    <definedName name="Estructuras_tuberias" localSheetId="18">'15'!#REF!</definedName>
    <definedName name="Estructuras_tuberias" localSheetId="19">'16'!#REF!</definedName>
    <definedName name="Estructuras_tuberias" localSheetId="20">'17'!#REF!</definedName>
    <definedName name="Estructuras_tuberias" localSheetId="21">'18'!#REF!</definedName>
    <definedName name="Estructuras_tuberias" localSheetId="22">'19'!#REF!</definedName>
    <definedName name="Estructuras_tuberias" localSheetId="5">'2'!#REF!</definedName>
    <definedName name="Estructuras_tuberias" localSheetId="23">'20'!#REF!</definedName>
    <definedName name="Estructuras_tuberias" localSheetId="24">'21'!#REF!</definedName>
    <definedName name="Estructuras_tuberias" localSheetId="25">'22'!#REF!</definedName>
    <definedName name="Estructuras_tuberias" localSheetId="26">'23'!#REF!</definedName>
    <definedName name="Estructuras_tuberias" localSheetId="27">'24'!#REF!</definedName>
    <definedName name="Estructuras_tuberias" localSheetId="28">'25'!#REF!</definedName>
    <definedName name="Estructuras_tuberias" localSheetId="29">'26'!#REF!</definedName>
    <definedName name="Estructuras_tuberias" localSheetId="30">'27'!#REF!</definedName>
    <definedName name="Estructuras_tuberias" localSheetId="31">'28'!#REF!</definedName>
    <definedName name="Estructuras_tuberias" localSheetId="32">'29'!#REF!</definedName>
    <definedName name="Estructuras_tuberias" localSheetId="6">'3'!#REF!</definedName>
    <definedName name="Estructuras_tuberias" localSheetId="33">'30'!#REF!</definedName>
    <definedName name="Estructuras_tuberias" localSheetId="34">'31'!#REF!</definedName>
    <definedName name="Estructuras_tuberias" localSheetId="7">'4'!#REF!</definedName>
    <definedName name="Estructuras_tuberias" localSheetId="8">'5'!#REF!</definedName>
    <definedName name="Estructuras_tuberias" localSheetId="9">'6'!#REF!</definedName>
    <definedName name="Estructuras_tuberias" localSheetId="10">'7'!#REF!</definedName>
    <definedName name="Estructuras_tuberias" localSheetId="11">'8'!#REF!</definedName>
    <definedName name="Estructuras_tuberias" localSheetId="12">'9'!#REF!</definedName>
    <definedName name="Estructuras_tuberias" localSheetId="35">MASTER!#REF!</definedName>
    <definedName name="Estructuras_tuberias" localSheetId="3">MASTER1!#REF!</definedName>
    <definedName name="Estructuras_tuberias" localSheetId="1">#REF!</definedName>
    <definedName name="Estructuras_tuberias">#REF!</definedName>
    <definedName name="febrero18" localSheetId="4">#REF!</definedName>
    <definedName name="febrero18" localSheetId="13">#REF!</definedName>
    <definedName name="febrero18" localSheetId="14">#REF!</definedName>
    <definedName name="febrero18" localSheetId="15">#REF!</definedName>
    <definedName name="febrero18" localSheetId="16">#REF!</definedName>
    <definedName name="febrero18" localSheetId="17">#REF!</definedName>
    <definedName name="febrero18" localSheetId="18">#REF!</definedName>
    <definedName name="febrero18" localSheetId="19">#REF!</definedName>
    <definedName name="febrero18" localSheetId="20">#REF!</definedName>
    <definedName name="febrero18" localSheetId="21">#REF!</definedName>
    <definedName name="febrero18" localSheetId="22">#REF!</definedName>
    <definedName name="febrero18" localSheetId="5">#REF!</definedName>
    <definedName name="febrero18" localSheetId="23">#REF!</definedName>
    <definedName name="febrero18" localSheetId="24">#REF!</definedName>
    <definedName name="febrero18" localSheetId="25">#REF!</definedName>
    <definedName name="febrero18" localSheetId="26">#REF!</definedName>
    <definedName name="febrero18" localSheetId="27">#REF!</definedName>
    <definedName name="febrero18" localSheetId="28">#REF!</definedName>
    <definedName name="febrero18" localSheetId="29">#REF!</definedName>
    <definedName name="febrero18" localSheetId="30">#REF!</definedName>
    <definedName name="febrero18" localSheetId="31">#REF!</definedName>
    <definedName name="febrero18" localSheetId="32">#REF!</definedName>
    <definedName name="febrero18" localSheetId="6">#REF!</definedName>
    <definedName name="febrero18" localSheetId="33">#REF!</definedName>
    <definedName name="febrero18" localSheetId="34">#REF!</definedName>
    <definedName name="febrero18" localSheetId="7">#REF!</definedName>
    <definedName name="febrero18" localSheetId="8">#REF!</definedName>
    <definedName name="febrero18" localSheetId="9">#REF!</definedName>
    <definedName name="febrero18" localSheetId="10">#REF!</definedName>
    <definedName name="febrero18" localSheetId="11">#REF!</definedName>
    <definedName name="febrero18" localSheetId="12">#REF!</definedName>
    <definedName name="febrero18" localSheetId="35">#REF!</definedName>
    <definedName name="febrero18" localSheetId="3">#REF!</definedName>
    <definedName name="febrero18" localSheetId="1">#REF!</definedName>
    <definedName name="febrero18">#REF!</definedName>
    <definedName name="Filt" localSheetId="4">#REF!</definedName>
    <definedName name="Filt" localSheetId="13">#REF!</definedName>
    <definedName name="Filt" localSheetId="14">#REF!</definedName>
    <definedName name="Filt" localSheetId="15">#REF!</definedName>
    <definedName name="Filt" localSheetId="16">#REF!</definedName>
    <definedName name="Filt" localSheetId="17">#REF!</definedName>
    <definedName name="Filt" localSheetId="18">#REF!</definedName>
    <definedName name="Filt" localSheetId="19">#REF!</definedName>
    <definedName name="Filt" localSheetId="20">#REF!</definedName>
    <definedName name="Filt" localSheetId="21">#REF!</definedName>
    <definedName name="Filt" localSheetId="22">#REF!</definedName>
    <definedName name="Filt" localSheetId="5">#REF!</definedName>
    <definedName name="Filt" localSheetId="23">#REF!</definedName>
    <definedName name="Filt" localSheetId="24">#REF!</definedName>
    <definedName name="Filt" localSheetId="25">#REF!</definedName>
    <definedName name="Filt" localSheetId="26">#REF!</definedName>
    <definedName name="Filt" localSheetId="27">#REF!</definedName>
    <definedName name="Filt" localSheetId="28">#REF!</definedName>
    <definedName name="Filt" localSheetId="29">#REF!</definedName>
    <definedName name="Filt" localSheetId="30">#REF!</definedName>
    <definedName name="Filt" localSheetId="31">#REF!</definedName>
    <definedName name="Filt" localSheetId="32">#REF!</definedName>
    <definedName name="Filt" localSheetId="6">#REF!</definedName>
    <definedName name="Filt" localSheetId="33">#REF!</definedName>
    <definedName name="Filt" localSheetId="34">#REF!</definedName>
    <definedName name="Filt" localSheetId="7">#REF!</definedName>
    <definedName name="Filt" localSheetId="8">#REF!</definedName>
    <definedName name="Filt" localSheetId="9">#REF!</definedName>
    <definedName name="Filt" localSheetId="10">#REF!</definedName>
    <definedName name="Filt" localSheetId="11">#REF!</definedName>
    <definedName name="Filt" localSheetId="12">#REF!</definedName>
    <definedName name="Filt" localSheetId="35">#REF!</definedName>
    <definedName name="Filt" localSheetId="3">#REF!</definedName>
    <definedName name="Filt">#REF!</definedName>
    <definedName name="forecast">[1]Constantes!$B$20</definedName>
    <definedName name="Fren" localSheetId="4">#REF!</definedName>
    <definedName name="Fren" localSheetId="13">#REF!</definedName>
    <definedName name="Fren" localSheetId="14">#REF!</definedName>
    <definedName name="Fren" localSheetId="15">#REF!</definedName>
    <definedName name="Fren" localSheetId="16">#REF!</definedName>
    <definedName name="Fren" localSheetId="17">#REF!</definedName>
    <definedName name="Fren" localSheetId="18">#REF!</definedName>
    <definedName name="Fren" localSheetId="19">#REF!</definedName>
    <definedName name="Fren" localSheetId="20">#REF!</definedName>
    <definedName name="Fren" localSheetId="21">#REF!</definedName>
    <definedName name="Fren" localSheetId="22">#REF!</definedName>
    <definedName name="Fren" localSheetId="5">#REF!</definedName>
    <definedName name="Fren" localSheetId="23">#REF!</definedName>
    <definedName name="Fren" localSheetId="24">#REF!</definedName>
    <definedName name="Fren" localSheetId="25">#REF!</definedName>
    <definedName name="Fren" localSheetId="26">#REF!</definedName>
    <definedName name="Fren" localSheetId="27">#REF!</definedName>
    <definedName name="Fren" localSheetId="28">#REF!</definedName>
    <definedName name="Fren" localSheetId="29">#REF!</definedName>
    <definedName name="Fren" localSheetId="30">#REF!</definedName>
    <definedName name="Fren" localSheetId="31">#REF!</definedName>
    <definedName name="Fren" localSheetId="32">#REF!</definedName>
    <definedName name="Fren" localSheetId="6">#REF!</definedName>
    <definedName name="Fren" localSheetId="33">#REF!</definedName>
    <definedName name="Fren" localSheetId="34">#REF!</definedName>
    <definedName name="Fren" localSheetId="7">#REF!</definedName>
    <definedName name="Fren" localSheetId="8">#REF!</definedName>
    <definedName name="Fren" localSheetId="9">#REF!</definedName>
    <definedName name="Fren" localSheetId="10">#REF!</definedName>
    <definedName name="Fren" localSheetId="11">#REF!</definedName>
    <definedName name="Fren" localSheetId="12">#REF!</definedName>
    <definedName name="Fren" localSheetId="35">#REF!</definedName>
    <definedName name="Fren" localSheetId="3">#REF!</definedName>
    <definedName name="Fren">#REF!</definedName>
    <definedName name="Fuen" localSheetId="4">#REF!</definedName>
    <definedName name="Fuen" localSheetId="13">#REF!</definedName>
    <definedName name="Fuen" localSheetId="14">#REF!</definedName>
    <definedName name="Fuen" localSheetId="15">#REF!</definedName>
    <definedName name="Fuen" localSheetId="16">#REF!</definedName>
    <definedName name="Fuen" localSheetId="17">#REF!</definedName>
    <definedName name="Fuen" localSheetId="18">#REF!</definedName>
    <definedName name="Fuen" localSheetId="19">#REF!</definedName>
    <definedName name="Fuen" localSheetId="20">#REF!</definedName>
    <definedName name="Fuen" localSheetId="21">#REF!</definedName>
    <definedName name="Fuen" localSheetId="22">#REF!</definedName>
    <definedName name="Fuen" localSheetId="5">#REF!</definedName>
    <definedName name="Fuen" localSheetId="23">#REF!</definedName>
    <definedName name="Fuen" localSheetId="24">#REF!</definedName>
    <definedName name="Fuen" localSheetId="25">#REF!</definedName>
    <definedName name="Fuen" localSheetId="26">#REF!</definedName>
    <definedName name="Fuen" localSheetId="27">#REF!</definedName>
    <definedName name="Fuen" localSheetId="28">#REF!</definedName>
    <definedName name="Fuen" localSheetId="29">#REF!</definedName>
    <definedName name="Fuen" localSheetId="30">#REF!</definedName>
    <definedName name="Fuen" localSheetId="31">#REF!</definedName>
    <definedName name="Fuen" localSheetId="32">#REF!</definedName>
    <definedName name="Fuen" localSheetId="6">#REF!</definedName>
    <definedName name="Fuen" localSheetId="33">#REF!</definedName>
    <definedName name="Fuen" localSheetId="34">#REF!</definedName>
    <definedName name="Fuen" localSheetId="7">#REF!</definedName>
    <definedName name="Fuen" localSheetId="8">#REF!</definedName>
    <definedName name="Fuen" localSheetId="9">#REF!</definedName>
    <definedName name="Fuen" localSheetId="10">#REF!</definedName>
    <definedName name="Fuen" localSheetId="11">#REF!</definedName>
    <definedName name="Fuen" localSheetId="12">#REF!</definedName>
    <definedName name="Fuen" localSheetId="35">#REF!</definedName>
    <definedName name="Fuen" localSheetId="3">#REF!</definedName>
    <definedName name="Fuen">#REF!</definedName>
    <definedName name="Fusi" localSheetId="4">#REF!</definedName>
    <definedName name="Fusi" localSheetId="13">#REF!</definedName>
    <definedName name="Fusi" localSheetId="14">#REF!</definedName>
    <definedName name="Fusi" localSheetId="15">#REF!</definedName>
    <definedName name="Fusi" localSheetId="16">#REF!</definedName>
    <definedName name="Fusi" localSheetId="17">#REF!</definedName>
    <definedName name="Fusi" localSheetId="18">#REF!</definedName>
    <definedName name="Fusi" localSheetId="19">#REF!</definedName>
    <definedName name="Fusi" localSheetId="20">#REF!</definedName>
    <definedName name="Fusi" localSheetId="21">#REF!</definedName>
    <definedName name="Fusi" localSheetId="22">#REF!</definedName>
    <definedName name="Fusi" localSheetId="5">#REF!</definedName>
    <definedName name="Fusi" localSheetId="23">#REF!</definedName>
    <definedName name="Fusi" localSheetId="24">#REF!</definedName>
    <definedName name="Fusi" localSheetId="25">#REF!</definedName>
    <definedName name="Fusi" localSheetId="26">#REF!</definedName>
    <definedName name="Fusi" localSheetId="27">#REF!</definedName>
    <definedName name="Fusi" localSheetId="28">#REF!</definedName>
    <definedName name="Fusi" localSheetId="29">#REF!</definedName>
    <definedName name="Fusi" localSheetId="30">#REF!</definedName>
    <definedName name="Fusi" localSheetId="31">#REF!</definedName>
    <definedName name="Fusi" localSheetId="32">#REF!</definedName>
    <definedName name="Fusi" localSheetId="6">#REF!</definedName>
    <definedName name="Fusi" localSheetId="33">#REF!</definedName>
    <definedName name="Fusi" localSheetId="34">#REF!</definedName>
    <definedName name="Fusi" localSheetId="7">#REF!</definedName>
    <definedName name="Fusi" localSheetId="8">#REF!</definedName>
    <definedName name="Fusi" localSheetId="9">#REF!</definedName>
    <definedName name="Fusi" localSheetId="10">#REF!</definedName>
    <definedName name="Fusi" localSheetId="11">#REF!</definedName>
    <definedName name="Fusi" localSheetId="12">#REF!</definedName>
    <definedName name="Fusi" localSheetId="35">#REF!</definedName>
    <definedName name="Fusi" localSheetId="3">#REF!</definedName>
    <definedName name="Fusi">#REF!</definedName>
    <definedName name="Gate" localSheetId="4">#REF!</definedName>
    <definedName name="Gate" localSheetId="13">#REF!</definedName>
    <definedName name="Gate" localSheetId="14">#REF!</definedName>
    <definedName name="Gate" localSheetId="15">#REF!</definedName>
    <definedName name="Gate" localSheetId="16">#REF!</definedName>
    <definedName name="Gate" localSheetId="17">#REF!</definedName>
    <definedName name="Gate" localSheetId="18">#REF!</definedName>
    <definedName name="Gate" localSheetId="19">#REF!</definedName>
    <definedName name="Gate" localSheetId="20">#REF!</definedName>
    <definedName name="Gate" localSheetId="21">#REF!</definedName>
    <definedName name="Gate" localSheetId="22">#REF!</definedName>
    <definedName name="Gate" localSheetId="5">#REF!</definedName>
    <definedName name="Gate" localSheetId="23">#REF!</definedName>
    <definedName name="Gate" localSheetId="24">#REF!</definedName>
    <definedName name="Gate" localSheetId="25">#REF!</definedName>
    <definedName name="Gate" localSheetId="26">#REF!</definedName>
    <definedName name="Gate" localSheetId="27">#REF!</definedName>
    <definedName name="Gate" localSheetId="28">#REF!</definedName>
    <definedName name="Gate" localSheetId="29">#REF!</definedName>
    <definedName name="Gate" localSheetId="30">#REF!</definedName>
    <definedName name="Gate" localSheetId="31">#REF!</definedName>
    <definedName name="Gate" localSheetId="32">#REF!</definedName>
    <definedName name="Gate" localSheetId="6">#REF!</definedName>
    <definedName name="Gate" localSheetId="33">#REF!</definedName>
    <definedName name="Gate" localSheetId="34">#REF!</definedName>
    <definedName name="Gate" localSheetId="7">#REF!</definedName>
    <definedName name="Gate" localSheetId="8">#REF!</definedName>
    <definedName name="Gate" localSheetId="9">#REF!</definedName>
    <definedName name="Gate" localSheetId="10">#REF!</definedName>
    <definedName name="Gate" localSheetId="11">#REF!</definedName>
    <definedName name="Gate" localSheetId="12">#REF!</definedName>
    <definedName name="Gate" localSheetId="35">#REF!</definedName>
    <definedName name="Gate" localSheetId="3">#REF!</definedName>
    <definedName name="Gate">#REF!</definedName>
    <definedName name="Guía" localSheetId="4">#REF!</definedName>
    <definedName name="Guía" localSheetId="13">#REF!</definedName>
    <definedName name="Guía" localSheetId="14">#REF!</definedName>
    <definedName name="Guía" localSheetId="15">#REF!</definedName>
    <definedName name="Guía" localSheetId="16">#REF!</definedName>
    <definedName name="Guía" localSheetId="17">#REF!</definedName>
    <definedName name="Guía" localSheetId="18">#REF!</definedName>
    <definedName name="Guía" localSheetId="19">#REF!</definedName>
    <definedName name="Guía" localSheetId="20">#REF!</definedName>
    <definedName name="Guía" localSheetId="21">#REF!</definedName>
    <definedName name="Guía" localSheetId="22">#REF!</definedName>
    <definedName name="Guía" localSheetId="5">#REF!</definedName>
    <definedName name="Guía" localSheetId="23">#REF!</definedName>
    <definedName name="Guía" localSheetId="24">#REF!</definedName>
    <definedName name="Guía" localSheetId="25">#REF!</definedName>
    <definedName name="Guía" localSheetId="26">#REF!</definedName>
    <definedName name="Guía" localSheetId="27">#REF!</definedName>
    <definedName name="Guía" localSheetId="28">#REF!</definedName>
    <definedName name="Guía" localSheetId="29">#REF!</definedName>
    <definedName name="Guía" localSheetId="30">#REF!</definedName>
    <definedName name="Guía" localSheetId="31">#REF!</definedName>
    <definedName name="Guía" localSheetId="32">#REF!</definedName>
    <definedName name="Guía" localSheetId="6">#REF!</definedName>
    <definedName name="Guía" localSheetId="33">#REF!</definedName>
    <definedName name="Guía" localSheetId="34">#REF!</definedName>
    <definedName name="Guía" localSheetId="7">#REF!</definedName>
    <definedName name="Guía" localSheetId="8">#REF!</definedName>
    <definedName name="Guía" localSheetId="9">#REF!</definedName>
    <definedName name="Guía" localSheetId="10">#REF!</definedName>
    <definedName name="Guía" localSheetId="11">#REF!</definedName>
    <definedName name="Guía" localSheetId="12">#REF!</definedName>
    <definedName name="Guía" localSheetId="35">#REF!</definedName>
    <definedName name="Guía" localSheetId="3">#REF!</definedName>
    <definedName name="Guía">#REF!</definedName>
    <definedName name="Hidraulicos" localSheetId="4">'1'!#REF!</definedName>
    <definedName name="Hidraulicos" localSheetId="13">'10'!#REF!</definedName>
    <definedName name="Hidraulicos" localSheetId="14">'11'!#REF!</definedName>
    <definedName name="Hidraulicos" localSheetId="15">'12'!#REF!</definedName>
    <definedName name="Hidraulicos" localSheetId="16">'13'!#REF!</definedName>
    <definedName name="Hidraulicos" localSheetId="17">'14'!#REF!</definedName>
    <definedName name="Hidraulicos" localSheetId="18">'15'!#REF!</definedName>
    <definedName name="Hidraulicos" localSheetId="19">'16'!#REF!</definedName>
    <definedName name="Hidraulicos" localSheetId="20">'17'!#REF!</definedName>
    <definedName name="Hidraulicos" localSheetId="21">'18'!#REF!</definedName>
    <definedName name="Hidraulicos" localSheetId="22">'19'!#REF!</definedName>
    <definedName name="Hidraulicos" localSheetId="5">'2'!#REF!</definedName>
    <definedName name="Hidraulicos" localSheetId="23">'20'!#REF!</definedName>
    <definedName name="Hidraulicos" localSheetId="24">'21'!#REF!</definedName>
    <definedName name="Hidraulicos" localSheetId="25">'22'!#REF!</definedName>
    <definedName name="Hidraulicos" localSheetId="26">'23'!#REF!</definedName>
    <definedName name="Hidraulicos" localSheetId="27">'24'!#REF!</definedName>
    <definedName name="Hidraulicos" localSheetId="28">'25'!#REF!</definedName>
    <definedName name="Hidraulicos" localSheetId="29">'26'!#REF!</definedName>
    <definedName name="Hidraulicos" localSheetId="30">'27'!#REF!</definedName>
    <definedName name="Hidraulicos" localSheetId="31">'28'!#REF!</definedName>
    <definedName name="Hidraulicos" localSheetId="32">'29'!#REF!</definedName>
    <definedName name="Hidraulicos" localSheetId="6">'3'!#REF!</definedName>
    <definedName name="Hidraulicos" localSheetId="33">'30'!#REF!</definedName>
    <definedName name="Hidraulicos" localSheetId="34">'31'!#REF!</definedName>
    <definedName name="Hidraulicos" localSheetId="7">'4'!#REF!</definedName>
    <definedName name="Hidraulicos" localSheetId="8">'5'!#REF!</definedName>
    <definedName name="Hidraulicos" localSheetId="9">'6'!#REF!</definedName>
    <definedName name="Hidraulicos" localSheetId="10">'7'!#REF!</definedName>
    <definedName name="Hidraulicos" localSheetId="11">'8'!#REF!</definedName>
    <definedName name="Hidraulicos" localSheetId="12">'9'!#REF!</definedName>
    <definedName name="Hidraulicos" localSheetId="35">MASTER!#REF!</definedName>
    <definedName name="Hidraulicos" localSheetId="3">MASTER1!#REF!</definedName>
    <definedName name="Hidraulicos" localSheetId="1">#REF!</definedName>
    <definedName name="Hidraulicos">#REF!</definedName>
    <definedName name="HMI" localSheetId="4">#REF!</definedName>
    <definedName name="HMI" localSheetId="13">#REF!</definedName>
    <definedName name="HMI" localSheetId="14">#REF!</definedName>
    <definedName name="HMI" localSheetId="15">#REF!</definedName>
    <definedName name="HMI" localSheetId="16">#REF!</definedName>
    <definedName name="HMI" localSheetId="17">#REF!</definedName>
    <definedName name="HMI" localSheetId="18">#REF!</definedName>
    <definedName name="HMI" localSheetId="19">#REF!</definedName>
    <definedName name="HMI" localSheetId="20">#REF!</definedName>
    <definedName name="HMI" localSheetId="21">#REF!</definedName>
    <definedName name="HMI" localSheetId="22">#REF!</definedName>
    <definedName name="HMI" localSheetId="5">#REF!</definedName>
    <definedName name="HMI" localSheetId="23">#REF!</definedName>
    <definedName name="HMI" localSheetId="24">#REF!</definedName>
    <definedName name="HMI" localSheetId="25">#REF!</definedName>
    <definedName name="HMI" localSheetId="26">#REF!</definedName>
    <definedName name="HMI" localSheetId="27">#REF!</definedName>
    <definedName name="HMI" localSheetId="28">#REF!</definedName>
    <definedName name="HMI" localSheetId="29">#REF!</definedName>
    <definedName name="HMI" localSheetId="30">#REF!</definedName>
    <definedName name="HMI" localSheetId="31">#REF!</definedName>
    <definedName name="HMI" localSheetId="32">#REF!</definedName>
    <definedName name="HMI" localSheetId="6">#REF!</definedName>
    <definedName name="HMI" localSheetId="33">#REF!</definedName>
    <definedName name="HMI" localSheetId="34">#REF!</definedName>
    <definedName name="HMI" localSheetId="7">#REF!</definedName>
    <definedName name="HMI" localSheetId="8">#REF!</definedName>
    <definedName name="HMI" localSheetId="9">#REF!</definedName>
    <definedName name="HMI" localSheetId="10">#REF!</definedName>
    <definedName name="HMI" localSheetId="11">#REF!</definedName>
    <definedName name="HMI" localSheetId="12">#REF!</definedName>
    <definedName name="HMI" localSheetId="35">#REF!</definedName>
    <definedName name="HMI" localSheetId="3">#REF!</definedName>
    <definedName name="HMI">#REF!</definedName>
    <definedName name="hrygkfkm15" localSheetId="4">#REF!</definedName>
    <definedName name="hrygkfkm15" localSheetId="13">#REF!</definedName>
    <definedName name="hrygkfkm15" localSheetId="14">#REF!</definedName>
    <definedName name="hrygkfkm15" localSheetId="15">#REF!</definedName>
    <definedName name="hrygkfkm15" localSheetId="16">#REF!</definedName>
    <definedName name="hrygkfkm15" localSheetId="17">#REF!</definedName>
    <definedName name="hrygkfkm15" localSheetId="18">#REF!</definedName>
    <definedName name="hrygkfkm15" localSheetId="19">#REF!</definedName>
    <definedName name="hrygkfkm15" localSheetId="20">#REF!</definedName>
    <definedName name="hrygkfkm15" localSheetId="21">#REF!</definedName>
    <definedName name="hrygkfkm15" localSheetId="22">#REF!</definedName>
    <definedName name="hrygkfkm15" localSheetId="5">#REF!</definedName>
    <definedName name="hrygkfkm15" localSheetId="23">#REF!</definedName>
    <definedName name="hrygkfkm15" localSheetId="24">#REF!</definedName>
    <definedName name="hrygkfkm15" localSheetId="25">#REF!</definedName>
    <definedName name="hrygkfkm15" localSheetId="26">#REF!</definedName>
    <definedName name="hrygkfkm15" localSheetId="27">#REF!</definedName>
    <definedName name="hrygkfkm15" localSheetId="28">#REF!</definedName>
    <definedName name="hrygkfkm15" localSheetId="29">#REF!</definedName>
    <definedName name="hrygkfkm15" localSheetId="30">#REF!</definedName>
    <definedName name="hrygkfkm15" localSheetId="31">#REF!</definedName>
    <definedName name="hrygkfkm15" localSheetId="32">#REF!</definedName>
    <definedName name="hrygkfkm15" localSheetId="6">#REF!</definedName>
    <definedName name="hrygkfkm15" localSheetId="33">#REF!</definedName>
    <definedName name="hrygkfkm15" localSheetId="34">#REF!</definedName>
    <definedName name="hrygkfkm15" localSheetId="7">#REF!</definedName>
    <definedName name="hrygkfkm15" localSheetId="8">#REF!</definedName>
    <definedName name="hrygkfkm15" localSheetId="9">#REF!</definedName>
    <definedName name="hrygkfkm15" localSheetId="10">#REF!</definedName>
    <definedName name="hrygkfkm15" localSheetId="11">#REF!</definedName>
    <definedName name="hrygkfkm15" localSheetId="12">#REF!</definedName>
    <definedName name="hrygkfkm15" localSheetId="35">#REF!</definedName>
    <definedName name="hrygkfkm15" localSheetId="3">#REF!</definedName>
    <definedName name="hrygkfkm15" localSheetId="1">#REF!</definedName>
    <definedName name="hrygkfkm15">#REF!</definedName>
    <definedName name="hsdgfslknvvwunvdlkgb" localSheetId="4">#REF!</definedName>
    <definedName name="hsdgfslknvvwunvdlkgb" localSheetId="13">#REF!</definedName>
    <definedName name="hsdgfslknvvwunvdlkgb" localSheetId="14">#REF!</definedName>
    <definedName name="hsdgfslknvvwunvdlkgb" localSheetId="15">#REF!</definedName>
    <definedName name="hsdgfslknvvwunvdlkgb" localSheetId="16">#REF!</definedName>
    <definedName name="hsdgfslknvvwunvdlkgb" localSheetId="17">#REF!</definedName>
    <definedName name="hsdgfslknvvwunvdlkgb" localSheetId="18">#REF!</definedName>
    <definedName name="hsdgfslknvvwunvdlkgb" localSheetId="19">#REF!</definedName>
    <definedName name="hsdgfslknvvwunvdlkgb" localSheetId="20">#REF!</definedName>
    <definedName name="hsdgfslknvvwunvdlkgb" localSheetId="21">#REF!</definedName>
    <definedName name="hsdgfslknvvwunvdlkgb" localSheetId="22">#REF!</definedName>
    <definedName name="hsdgfslknvvwunvdlkgb" localSheetId="5">#REF!</definedName>
    <definedName name="hsdgfslknvvwunvdlkgb" localSheetId="23">#REF!</definedName>
    <definedName name="hsdgfslknvvwunvdlkgb" localSheetId="24">#REF!</definedName>
    <definedName name="hsdgfslknvvwunvdlkgb" localSheetId="25">#REF!</definedName>
    <definedName name="hsdgfslknvvwunvdlkgb" localSheetId="26">#REF!</definedName>
    <definedName name="hsdgfslknvvwunvdlkgb" localSheetId="27">#REF!</definedName>
    <definedName name="hsdgfslknvvwunvdlkgb" localSheetId="28">#REF!</definedName>
    <definedName name="hsdgfslknvvwunvdlkgb" localSheetId="29">#REF!</definedName>
    <definedName name="hsdgfslknvvwunvdlkgb" localSheetId="30">#REF!</definedName>
    <definedName name="hsdgfslknvvwunvdlkgb" localSheetId="31">#REF!</definedName>
    <definedName name="hsdgfslknvvwunvdlkgb" localSheetId="32">#REF!</definedName>
    <definedName name="hsdgfslknvvwunvdlkgb" localSheetId="6">#REF!</definedName>
    <definedName name="hsdgfslknvvwunvdlkgb" localSheetId="33">#REF!</definedName>
    <definedName name="hsdgfslknvvwunvdlkgb" localSheetId="34">#REF!</definedName>
    <definedName name="hsdgfslknvvwunvdlkgb" localSheetId="7">#REF!</definedName>
    <definedName name="hsdgfslknvvwunvdlkgb" localSheetId="8">#REF!</definedName>
    <definedName name="hsdgfslknvvwunvdlkgb" localSheetId="9">#REF!</definedName>
    <definedName name="hsdgfslknvvwunvdlkgb" localSheetId="10">#REF!</definedName>
    <definedName name="hsdgfslknvvwunvdlkgb" localSheetId="11">#REF!</definedName>
    <definedName name="hsdgfslknvvwunvdlkgb" localSheetId="12">#REF!</definedName>
    <definedName name="hsdgfslknvvwunvdlkgb" localSheetId="35">#REF!</definedName>
    <definedName name="hsdgfslknvvwunvdlkgb" localSheetId="3">#REF!</definedName>
    <definedName name="hsdgfslknvvwunvdlkgb" localSheetId="1">#REF!</definedName>
    <definedName name="hsdgfslknvvwunvdlkgb">#REF!</definedName>
    <definedName name="Inte" localSheetId="4">#REF!</definedName>
    <definedName name="Inte" localSheetId="13">#REF!</definedName>
    <definedName name="Inte" localSheetId="14">#REF!</definedName>
    <definedName name="Inte" localSheetId="15">#REF!</definedName>
    <definedName name="Inte" localSheetId="16">#REF!</definedName>
    <definedName name="Inte" localSheetId="17">#REF!</definedName>
    <definedName name="Inte" localSheetId="18">#REF!</definedName>
    <definedName name="Inte" localSheetId="19">#REF!</definedName>
    <definedName name="Inte" localSheetId="20">#REF!</definedName>
    <definedName name="Inte" localSheetId="21">#REF!</definedName>
    <definedName name="Inte" localSheetId="22">#REF!</definedName>
    <definedName name="Inte" localSheetId="5">#REF!</definedName>
    <definedName name="Inte" localSheetId="23">#REF!</definedName>
    <definedName name="Inte" localSheetId="24">#REF!</definedName>
    <definedName name="Inte" localSheetId="25">#REF!</definedName>
    <definedName name="Inte" localSheetId="26">#REF!</definedName>
    <definedName name="Inte" localSheetId="27">#REF!</definedName>
    <definedName name="Inte" localSheetId="28">#REF!</definedName>
    <definedName name="Inte" localSheetId="29">#REF!</definedName>
    <definedName name="Inte" localSheetId="30">#REF!</definedName>
    <definedName name="Inte" localSheetId="31">#REF!</definedName>
    <definedName name="Inte" localSheetId="32">#REF!</definedName>
    <definedName name="Inte" localSheetId="6">#REF!</definedName>
    <definedName name="Inte" localSheetId="33">#REF!</definedName>
    <definedName name="Inte" localSheetId="34">#REF!</definedName>
    <definedName name="Inte" localSheetId="7">#REF!</definedName>
    <definedName name="Inte" localSheetId="8">#REF!</definedName>
    <definedName name="Inte" localSheetId="9">#REF!</definedName>
    <definedName name="Inte" localSheetId="10">#REF!</definedName>
    <definedName name="Inte" localSheetId="11">#REF!</definedName>
    <definedName name="Inte" localSheetId="12">#REF!</definedName>
    <definedName name="Inte" localSheetId="35">#REF!</definedName>
    <definedName name="Inte" localSheetId="3">#REF!</definedName>
    <definedName name="Inte">#REF!</definedName>
    <definedName name="Inye" localSheetId="4">#REF!</definedName>
    <definedName name="Inye" localSheetId="13">#REF!</definedName>
    <definedName name="Inye" localSheetId="14">#REF!</definedName>
    <definedName name="Inye" localSheetId="15">#REF!</definedName>
    <definedName name="Inye" localSheetId="16">#REF!</definedName>
    <definedName name="Inye" localSheetId="17">#REF!</definedName>
    <definedName name="Inye" localSheetId="18">#REF!</definedName>
    <definedName name="Inye" localSheetId="19">#REF!</definedName>
    <definedName name="Inye" localSheetId="20">#REF!</definedName>
    <definedName name="Inye" localSheetId="21">#REF!</definedName>
    <definedName name="Inye" localSheetId="22">#REF!</definedName>
    <definedName name="Inye" localSheetId="5">#REF!</definedName>
    <definedName name="Inye" localSheetId="23">#REF!</definedName>
    <definedName name="Inye" localSheetId="24">#REF!</definedName>
    <definedName name="Inye" localSheetId="25">#REF!</definedName>
    <definedName name="Inye" localSheetId="26">#REF!</definedName>
    <definedName name="Inye" localSheetId="27">#REF!</definedName>
    <definedName name="Inye" localSheetId="28">#REF!</definedName>
    <definedName name="Inye" localSheetId="29">#REF!</definedName>
    <definedName name="Inye" localSheetId="30">#REF!</definedName>
    <definedName name="Inye" localSheetId="31">#REF!</definedName>
    <definedName name="Inye" localSheetId="32">#REF!</definedName>
    <definedName name="Inye" localSheetId="6">#REF!</definedName>
    <definedName name="Inye" localSheetId="33">#REF!</definedName>
    <definedName name="Inye" localSheetId="34">#REF!</definedName>
    <definedName name="Inye" localSheetId="7">#REF!</definedName>
    <definedName name="Inye" localSheetId="8">#REF!</definedName>
    <definedName name="Inye" localSheetId="9">#REF!</definedName>
    <definedName name="Inye" localSheetId="10">#REF!</definedName>
    <definedName name="Inye" localSheetId="11">#REF!</definedName>
    <definedName name="Inye" localSheetId="12">#REF!</definedName>
    <definedName name="Inye" localSheetId="35">#REF!</definedName>
    <definedName name="Inye" localSheetId="3">#REF!</definedName>
    <definedName name="Inye">#REF!</definedName>
    <definedName name="iuhyrjhfyrkjgiyfioyhuigjklr" localSheetId="4">#REF!</definedName>
    <definedName name="iuhyrjhfyrkjgiyfioyhuigjklr" localSheetId="13">#REF!</definedName>
    <definedName name="iuhyrjhfyrkjgiyfioyhuigjklr" localSheetId="14">#REF!</definedName>
    <definedName name="iuhyrjhfyrkjgiyfioyhuigjklr" localSheetId="15">#REF!</definedName>
    <definedName name="iuhyrjhfyrkjgiyfioyhuigjklr" localSheetId="16">#REF!</definedName>
    <definedName name="iuhyrjhfyrkjgiyfioyhuigjklr" localSheetId="17">#REF!</definedName>
    <definedName name="iuhyrjhfyrkjgiyfioyhuigjklr" localSheetId="18">#REF!</definedName>
    <definedName name="iuhyrjhfyrkjgiyfioyhuigjklr" localSheetId="19">#REF!</definedName>
    <definedName name="iuhyrjhfyrkjgiyfioyhuigjklr" localSheetId="20">#REF!</definedName>
    <definedName name="iuhyrjhfyrkjgiyfioyhuigjklr" localSheetId="21">#REF!</definedName>
    <definedName name="iuhyrjhfyrkjgiyfioyhuigjklr" localSheetId="22">#REF!</definedName>
    <definedName name="iuhyrjhfyrkjgiyfioyhuigjklr" localSheetId="5">#REF!</definedName>
    <definedName name="iuhyrjhfyrkjgiyfioyhuigjklr" localSheetId="23">#REF!</definedName>
    <definedName name="iuhyrjhfyrkjgiyfioyhuigjklr" localSheetId="24">#REF!</definedName>
    <definedName name="iuhyrjhfyrkjgiyfioyhuigjklr" localSheetId="25">#REF!</definedName>
    <definedName name="iuhyrjhfyrkjgiyfioyhuigjklr" localSheetId="26">#REF!</definedName>
    <definedName name="iuhyrjhfyrkjgiyfioyhuigjklr" localSheetId="27">#REF!</definedName>
    <definedName name="iuhyrjhfyrkjgiyfioyhuigjklr" localSheetId="28">#REF!</definedName>
    <definedName name="iuhyrjhfyrkjgiyfioyhuigjklr" localSheetId="29">#REF!</definedName>
    <definedName name="iuhyrjhfyrkjgiyfioyhuigjklr" localSheetId="30">#REF!</definedName>
    <definedName name="iuhyrjhfyrkjgiyfioyhuigjklr" localSheetId="31">#REF!</definedName>
    <definedName name="iuhyrjhfyrkjgiyfioyhuigjklr" localSheetId="32">#REF!</definedName>
    <definedName name="iuhyrjhfyrkjgiyfioyhuigjklr" localSheetId="6">#REF!</definedName>
    <definedName name="iuhyrjhfyrkjgiyfioyhuigjklr" localSheetId="33">#REF!</definedName>
    <definedName name="iuhyrjhfyrkjgiyfioyhuigjklr" localSheetId="34">#REF!</definedName>
    <definedName name="iuhyrjhfyrkjgiyfioyhuigjklr" localSheetId="7">#REF!</definedName>
    <definedName name="iuhyrjhfyrkjgiyfioyhuigjklr" localSheetId="8">#REF!</definedName>
    <definedName name="iuhyrjhfyrkjgiyfioyhuigjklr" localSheetId="9">#REF!</definedName>
    <definedName name="iuhyrjhfyrkjgiyfioyhuigjklr" localSheetId="10">#REF!</definedName>
    <definedName name="iuhyrjhfyrkjgiyfioyhuigjklr" localSheetId="11">#REF!</definedName>
    <definedName name="iuhyrjhfyrkjgiyfioyhuigjklr" localSheetId="12">#REF!</definedName>
    <definedName name="iuhyrjhfyrkjgiyfioyhuigjklr" localSheetId="35">#REF!</definedName>
    <definedName name="iuhyrjhfyrkjgiyfioyhuigjklr" localSheetId="3">#REF!</definedName>
    <definedName name="iuhyrjhfyrkjgiyfioyhuigjklr" localSheetId="1">#REF!</definedName>
    <definedName name="iuhyrjhfyrkjgiyfioyhuigjklr">#REF!</definedName>
    <definedName name="iuwyfhcbn" localSheetId="4">#REF!</definedName>
    <definedName name="iuwyfhcbn" localSheetId="13">#REF!</definedName>
    <definedName name="iuwyfhcbn" localSheetId="14">#REF!</definedName>
    <definedName name="iuwyfhcbn" localSheetId="15">#REF!</definedName>
    <definedName name="iuwyfhcbn" localSheetId="16">#REF!</definedName>
    <definedName name="iuwyfhcbn" localSheetId="17">#REF!</definedName>
    <definedName name="iuwyfhcbn" localSheetId="18">#REF!</definedName>
    <definedName name="iuwyfhcbn" localSheetId="19">#REF!</definedName>
    <definedName name="iuwyfhcbn" localSheetId="20">#REF!</definedName>
    <definedName name="iuwyfhcbn" localSheetId="21">#REF!</definedName>
    <definedName name="iuwyfhcbn" localSheetId="22">#REF!</definedName>
    <definedName name="iuwyfhcbn" localSheetId="5">#REF!</definedName>
    <definedName name="iuwyfhcbn" localSheetId="23">#REF!</definedName>
    <definedName name="iuwyfhcbn" localSheetId="24">#REF!</definedName>
    <definedName name="iuwyfhcbn" localSheetId="25">#REF!</definedName>
    <definedName name="iuwyfhcbn" localSheetId="26">#REF!</definedName>
    <definedName name="iuwyfhcbn" localSheetId="27">#REF!</definedName>
    <definedName name="iuwyfhcbn" localSheetId="28">#REF!</definedName>
    <definedName name="iuwyfhcbn" localSheetId="29">#REF!</definedName>
    <definedName name="iuwyfhcbn" localSheetId="30">#REF!</definedName>
    <definedName name="iuwyfhcbn" localSheetId="31">#REF!</definedName>
    <definedName name="iuwyfhcbn" localSheetId="32">#REF!</definedName>
    <definedName name="iuwyfhcbn" localSheetId="6">#REF!</definedName>
    <definedName name="iuwyfhcbn" localSheetId="33">#REF!</definedName>
    <definedName name="iuwyfhcbn" localSheetId="34">#REF!</definedName>
    <definedName name="iuwyfhcbn" localSheetId="7">#REF!</definedName>
    <definedName name="iuwyfhcbn" localSheetId="8">#REF!</definedName>
    <definedName name="iuwyfhcbn" localSheetId="9">#REF!</definedName>
    <definedName name="iuwyfhcbn" localSheetId="10">#REF!</definedName>
    <definedName name="iuwyfhcbn" localSheetId="11">#REF!</definedName>
    <definedName name="iuwyfhcbn" localSheetId="12">#REF!</definedName>
    <definedName name="iuwyfhcbn" localSheetId="35">#REF!</definedName>
    <definedName name="iuwyfhcbn" localSheetId="3">#REF!</definedName>
    <definedName name="iuwyfhcbn" localSheetId="1">#REF!</definedName>
    <definedName name="iuwyfhcbn">#REF!</definedName>
    <definedName name="jhergu45jkgtktut5i5" localSheetId="4">#REF!</definedName>
    <definedName name="jhergu45jkgtktut5i5" localSheetId="13">#REF!</definedName>
    <definedName name="jhergu45jkgtktut5i5" localSheetId="14">#REF!</definedName>
    <definedName name="jhergu45jkgtktut5i5" localSheetId="15">#REF!</definedName>
    <definedName name="jhergu45jkgtktut5i5" localSheetId="16">#REF!</definedName>
    <definedName name="jhergu45jkgtktut5i5" localSheetId="17">#REF!</definedName>
    <definedName name="jhergu45jkgtktut5i5" localSheetId="18">#REF!</definedName>
    <definedName name="jhergu45jkgtktut5i5" localSheetId="19">#REF!</definedName>
    <definedName name="jhergu45jkgtktut5i5" localSheetId="20">#REF!</definedName>
    <definedName name="jhergu45jkgtktut5i5" localSheetId="21">#REF!</definedName>
    <definedName name="jhergu45jkgtktut5i5" localSheetId="22">#REF!</definedName>
    <definedName name="jhergu45jkgtktut5i5" localSheetId="5">#REF!</definedName>
    <definedName name="jhergu45jkgtktut5i5" localSheetId="23">#REF!</definedName>
    <definedName name="jhergu45jkgtktut5i5" localSheetId="24">#REF!</definedName>
    <definedName name="jhergu45jkgtktut5i5" localSheetId="25">#REF!</definedName>
    <definedName name="jhergu45jkgtktut5i5" localSheetId="26">#REF!</definedName>
    <definedName name="jhergu45jkgtktut5i5" localSheetId="27">#REF!</definedName>
    <definedName name="jhergu45jkgtktut5i5" localSheetId="28">#REF!</definedName>
    <definedName name="jhergu45jkgtktut5i5" localSheetId="29">#REF!</definedName>
    <definedName name="jhergu45jkgtktut5i5" localSheetId="30">#REF!</definedName>
    <definedName name="jhergu45jkgtktut5i5" localSheetId="31">#REF!</definedName>
    <definedName name="jhergu45jkgtktut5i5" localSheetId="32">#REF!</definedName>
    <definedName name="jhergu45jkgtktut5i5" localSheetId="6">#REF!</definedName>
    <definedName name="jhergu45jkgtktut5i5" localSheetId="33">#REF!</definedName>
    <definedName name="jhergu45jkgtktut5i5" localSheetId="34">#REF!</definedName>
    <definedName name="jhergu45jkgtktut5i5" localSheetId="7">#REF!</definedName>
    <definedName name="jhergu45jkgtktut5i5" localSheetId="8">#REF!</definedName>
    <definedName name="jhergu45jkgtktut5i5" localSheetId="9">#REF!</definedName>
    <definedName name="jhergu45jkgtktut5i5" localSheetId="10">#REF!</definedName>
    <definedName name="jhergu45jkgtktut5i5" localSheetId="11">#REF!</definedName>
    <definedName name="jhergu45jkgtktut5i5" localSheetId="12">#REF!</definedName>
    <definedName name="jhergu45jkgtktut5i5" localSheetId="35">#REF!</definedName>
    <definedName name="jhergu45jkgtktut5i5" localSheetId="3">#REF!</definedName>
    <definedName name="jhergu45jkgtktut5i5" localSheetId="1">#REF!</definedName>
    <definedName name="jhergu45jkgtktut5i5">#REF!</definedName>
    <definedName name="jhgfeyvkfjgnbotyklfvdf" localSheetId="4">#REF!</definedName>
    <definedName name="jhgfeyvkfjgnbotyklfvdf" localSheetId="13">#REF!</definedName>
    <definedName name="jhgfeyvkfjgnbotyklfvdf" localSheetId="14">#REF!</definedName>
    <definedName name="jhgfeyvkfjgnbotyklfvdf" localSheetId="15">#REF!</definedName>
    <definedName name="jhgfeyvkfjgnbotyklfvdf" localSheetId="16">#REF!</definedName>
    <definedName name="jhgfeyvkfjgnbotyklfvdf" localSheetId="17">#REF!</definedName>
    <definedName name="jhgfeyvkfjgnbotyklfvdf" localSheetId="18">#REF!</definedName>
    <definedName name="jhgfeyvkfjgnbotyklfvdf" localSheetId="19">#REF!</definedName>
    <definedName name="jhgfeyvkfjgnbotyklfvdf" localSheetId="20">#REF!</definedName>
    <definedName name="jhgfeyvkfjgnbotyklfvdf" localSheetId="21">#REF!</definedName>
    <definedName name="jhgfeyvkfjgnbotyklfvdf" localSheetId="22">#REF!</definedName>
    <definedName name="jhgfeyvkfjgnbotyklfvdf" localSheetId="5">#REF!</definedName>
    <definedName name="jhgfeyvkfjgnbotyklfvdf" localSheetId="23">#REF!</definedName>
    <definedName name="jhgfeyvkfjgnbotyklfvdf" localSheetId="24">#REF!</definedName>
    <definedName name="jhgfeyvkfjgnbotyklfvdf" localSheetId="25">#REF!</definedName>
    <definedName name="jhgfeyvkfjgnbotyklfvdf" localSheetId="26">#REF!</definedName>
    <definedName name="jhgfeyvkfjgnbotyklfvdf" localSheetId="27">#REF!</definedName>
    <definedName name="jhgfeyvkfjgnbotyklfvdf" localSheetId="28">#REF!</definedName>
    <definedName name="jhgfeyvkfjgnbotyklfvdf" localSheetId="29">#REF!</definedName>
    <definedName name="jhgfeyvkfjgnbotyklfvdf" localSheetId="30">#REF!</definedName>
    <definedName name="jhgfeyvkfjgnbotyklfvdf" localSheetId="31">#REF!</definedName>
    <definedName name="jhgfeyvkfjgnbotyklfvdf" localSheetId="32">#REF!</definedName>
    <definedName name="jhgfeyvkfjgnbotyklfvdf" localSheetId="6">#REF!</definedName>
    <definedName name="jhgfeyvkfjgnbotyklfvdf" localSheetId="33">#REF!</definedName>
    <definedName name="jhgfeyvkfjgnbotyklfvdf" localSheetId="34">#REF!</definedName>
    <definedName name="jhgfeyvkfjgnbotyklfvdf" localSheetId="7">#REF!</definedName>
    <definedName name="jhgfeyvkfjgnbotyklfvdf" localSheetId="8">#REF!</definedName>
    <definedName name="jhgfeyvkfjgnbotyklfvdf" localSheetId="9">#REF!</definedName>
    <definedName name="jhgfeyvkfjgnbotyklfvdf" localSheetId="10">#REF!</definedName>
    <definedName name="jhgfeyvkfjgnbotyklfvdf" localSheetId="11">#REF!</definedName>
    <definedName name="jhgfeyvkfjgnbotyklfvdf" localSheetId="12">#REF!</definedName>
    <definedName name="jhgfeyvkfjgnbotyklfvdf" localSheetId="35">#REF!</definedName>
    <definedName name="jhgfeyvkfjgnbotyklfvdf" localSheetId="3">#REF!</definedName>
    <definedName name="jhgfeyvkfjgnbotyklfvdf" localSheetId="1">#REF!</definedName>
    <definedName name="jhgfeyvkfjgnbotyklfvdf">#REF!</definedName>
    <definedName name="jjkjkbnkjbj" localSheetId="4">#REF!</definedName>
    <definedName name="jjkjkbnkjbj" localSheetId="13">#REF!</definedName>
    <definedName name="jjkjkbnkjbj" localSheetId="14">#REF!</definedName>
    <definedName name="jjkjkbnkjbj" localSheetId="15">#REF!</definedName>
    <definedName name="jjkjkbnkjbj" localSheetId="16">#REF!</definedName>
    <definedName name="jjkjkbnkjbj" localSheetId="17">#REF!</definedName>
    <definedName name="jjkjkbnkjbj" localSheetId="18">#REF!</definedName>
    <definedName name="jjkjkbnkjbj" localSheetId="19">#REF!</definedName>
    <definedName name="jjkjkbnkjbj" localSheetId="20">#REF!</definedName>
    <definedName name="jjkjkbnkjbj" localSheetId="21">#REF!</definedName>
    <definedName name="jjkjkbnkjbj" localSheetId="22">#REF!</definedName>
    <definedName name="jjkjkbnkjbj" localSheetId="5">#REF!</definedName>
    <definedName name="jjkjkbnkjbj" localSheetId="23">#REF!</definedName>
    <definedName name="jjkjkbnkjbj" localSheetId="24">#REF!</definedName>
    <definedName name="jjkjkbnkjbj" localSheetId="25">#REF!</definedName>
    <definedName name="jjkjkbnkjbj" localSheetId="26">#REF!</definedName>
    <definedName name="jjkjkbnkjbj" localSheetId="27">#REF!</definedName>
    <definedName name="jjkjkbnkjbj" localSheetId="28">#REF!</definedName>
    <definedName name="jjkjkbnkjbj" localSheetId="29">#REF!</definedName>
    <definedName name="jjkjkbnkjbj" localSheetId="30">#REF!</definedName>
    <definedName name="jjkjkbnkjbj" localSheetId="31">#REF!</definedName>
    <definedName name="jjkjkbnkjbj" localSheetId="32">#REF!</definedName>
    <definedName name="jjkjkbnkjbj" localSheetId="6">#REF!</definedName>
    <definedName name="jjkjkbnkjbj" localSheetId="33">#REF!</definedName>
    <definedName name="jjkjkbnkjbj" localSheetId="34">#REF!</definedName>
    <definedName name="jjkjkbnkjbj" localSheetId="7">#REF!</definedName>
    <definedName name="jjkjkbnkjbj" localSheetId="8">#REF!</definedName>
    <definedName name="jjkjkbnkjbj" localSheetId="9">#REF!</definedName>
    <definedName name="jjkjkbnkjbj" localSheetId="10">#REF!</definedName>
    <definedName name="jjkjkbnkjbj" localSheetId="11">#REF!</definedName>
    <definedName name="jjkjkbnkjbj" localSheetId="12">#REF!</definedName>
    <definedName name="jjkjkbnkjbj" localSheetId="35">#REF!</definedName>
    <definedName name="jjkjkbnkjbj" localSheetId="3">#REF!</definedName>
    <definedName name="jjkjkbnkjbj" localSheetId="1">#REF!</definedName>
    <definedName name="jjkjkbnkjbj">#REF!</definedName>
    <definedName name="julio16" localSheetId="4">#REF!</definedName>
    <definedName name="julio16" localSheetId="13">#REF!</definedName>
    <definedName name="julio16" localSheetId="14">#REF!</definedName>
    <definedName name="julio16" localSheetId="15">#REF!</definedName>
    <definedName name="julio16" localSheetId="16">#REF!</definedName>
    <definedName name="julio16" localSheetId="17">#REF!</definedName>
    <definedName name="julio16" localSheetId="18">#REF!</definedName>
    <definedName name="julio16" localSheetId="19">#REF!</definedName>
    <definedName name="julio16" localSheetId="20">#REF!</definedName>
    <definedName name="julio16" localSheetId="21">#REF!</definedName>
    <definedName name="julio16" localSheetId="22">#REF!</definedName>
    <definedName name="julio16" localSheetId="5">#REF!</definedName>
    <definedName name="julio16" localSheetId="23">#REF!</definedName>
    <definedName name="julio16" localSheetId="24">#REF!</definedName>
    <definedName name="julio16" localSheetId="25">#REF!</definedName>
    <definedName name="julio16" localSheetId="26">#REF!</definedName>
    <definedName name="julio16" localSheetId="27">#REF!</definedName>
    <definedName name="julio16" localSheetId="28">#REF!</definedName>
    <definedName name="julio16" localSheetId="29">#REF!</definedName>
    <definedName name="julio16" localSheetId="30">#REF!</definedName>
    <definedName name="julio16" localSheetId="31">#REF!</definedName>
    <definedName name="julio16" localSheetId="32">#REF!</definedName>
    <definedName name="julio16" localSheetId="6">#REF!</definedName>
    <definedName name="julio16" localSheetId="33">#REF!</definedName>
    <definedName name="julio16" localSheetId="34">#REF!</definedName>
    <definedName name="julio16" localSheetId="7">#REF!</definedName>
    <definedName name="julio16" localSheetId="8">#REF!</definedName>
    <definedName name="julio16" localSheetId="9">#REF!</definedName>
    <definedName name="julio16" localSheetId="10">#REF!</definedName>
    <definedName name="julio16" localSheetId="11">#REF!</definedName>
    <definedName name="julio16" localSheetId="12">#REF!</definedName>
    <definedName name="julio16" localSheetId="35">#REF!</definedName>
    <definedName name="julio16" localSheetId="3">#REF!</definedName>
    <definedName name="julio16" localSheetId="1">#REF!</definedName>
    <definedName name="julio16">#REF!</definedName>
    <definedName name="julio17" localSheetId="4">#REF!</definedName>
    <definedName name="julio17" localSheetId="13">#REF!</definedName>
    <definedName name="julio17" localSheetId="14">#REF!</definedName>
    <definedName name="julio17" localSheetId="15">#REF!</definedName>
    <definedName name="julio17" localSheetId="16">#REF!</definedName>
    <definedName name="julio17" localSheetId="17">#REF!</definedName>
    <definedName name="julio17" localSheetId="18">#REF!</definedName>
    <definedName name="julio17" localSheetId="19">#REF!</definedName>
    <definedName name="julio17" localSheetId="20">#REF!</definedName>
    <definedName name="julio17" localSheetId="21">#REF!</definedName>
    <definedName name="julio17" localSheetId="22">#REF!</definedName>
    <definedName name="julio17" localSheetId="5">#REF!</definedName>
    <definedName name="julio17" localSheetId="23">#REF!</definedName>
    <definedName name="julio17" localSheetId="24">#REF!</definedName>
    <definedName name="julio17" localSheetId="25">#REF!</definedName>
    <definedName name="julio17" localSheetId="26">#REF!</definedName>
    <definedName name="julio17" localSheetId="27">#REF!</definedName>
    <definedName name="julio17" localSheetId="28">#REF!</definedName>
    <definedName name="julio17" localSheetId="29">#REF!</definedName>
    <definedName name="julio17" localSheetId="30">#REF!</definedName>
    <definedName name="julio17" localSheetId="31">#REF!</definedName>
    <definedName name="julio17" localSheetId="32">#REF!</definedName>
    <definedName name="julio17" localSheetId="6">#REF!</definedName>
    <definedName name="julio17" localSheetId="33">#REF!</definedName>
    <definedName name="julio17" localSheetId="34">#REF!</definedName>
    <definedName name="julio17" localSheetId="7">#REF!</definedName>
    <definedName name="julio17" localSheetId="8">#REF!</definedName>
    <definedName name="julio17" localSheetId="9">#REF!</definedName>
    <definedName name="julio17" localSheetId="10">#REF!</definedName>
    <definedName name="julio17" localSheetId="11">#REF!</definedName>
    <definedName name="julio17" localSheetId="12">#REF!</definedName>
    <definedName name="julio17" localSheetId="35">#REF!</definedName>
    <definedName name="julio17" localSheetId="3">#REF!</definedName>
    <definedName name="julio17" localSheetId="1">#REF!</definedName>
    <definedName name="julio17">#REF!</definedName>
    <definedName name="junio17" localSheetId="4">#REF!</definedName>
    <definedName name="junio17" localSheetId="13">#REF!</definedName>
    <definedName name="junio17" localSheetId="14">#REF!</definedName>
    <definedName name="junio17" localSheetId="15">#REF!</definedName>
    <definedName name="junio17" localSheetId="16">#REF!</definedName>
    <definedName name="junio17" localSheetId="17">#REF!</definedName>
    <definedName name="junio17" localSheetId="18">#REF!</definedName>
    <definedName name="junio17" localSheetId="19">#REF!</definedName>
    <definedName name="junio17" localSheetId="20">#REF!</definedName>
    <definedName name="junio17" localSheetId="21">#REF!</definedName>
    <definedName name="junio17" localSheetId="22">#REF!</definedName>
    <definedName name="junio17" localSheetId="5">#REF!</definedName>
    <definedName name="junio17" localSheetId="23">#REF!</definedName>
    <definedName name="junio17" localSheetId="24">#REF!</definedName>
    <definedName name="junio17" localSheetId="25">#REF!</definedName>
    <definedName name="junio17" localSheetId="26">#REF!</definedName>
    <definedName name="junio17" localSheetId="27">#REF!</definedName>
    <definedName name="junio17" localSheetId="28">#REF!</definedName>
    <definedName name="junio17" localSheetId="29">#REF!</definedName>
    <definedName name="junio17" localSheetId="30">#REF!</definedName>
    <definedName name="junio17" localSheetId="31">#REF!</definedName>
    <definedName name="junio17" localSheetId="32">#REF!</definedName>
    <definedName name="junio17" localSheetId="6">#REF!</definedName>
    <definedName name="junio17" localSheetId="33">#REF!</definedName>
    <definedName name="junio17" localSheetId="34">#REF!</definedName>
    <definedName name="junio17" localSheetId="7">#REF!</definedName>
    <definedName name="junio17" localSheetId="8">#REF!</definedName>
    <definedName name="junio17" localSheetId="9">#REF!</definedName>
    <definedName name="junio17" localSheetId="10">#REF!</definedName>
    <definedName name="junio17" localSheetId="11">#REF!</definedName>
    <definedName name="junio17" localSheetId="12">#REF!</definedName>
    <definedName name="junio17" localSheetId="35">#REF!</definedName>
    <definedName name="junio17" localSheetId="3">#REF!</definedName>
    <definedName name="junio17" localSheetId="1">#REF!</definedName>
    <definedName name="junio17">#REF!</definedName>
    <definedName name="junio18" localSheetId="4">#REF!</definedName>
    <definedName name="junio18" localSheetId="13">#REF!</definedName>
    <definedName name="junio18" localSheetId="14">#REF!</definedName>
    <definedName name="junio18" localSheetId="15">#REF!</definedName>
    <definedName name="junio18" localSheetId="16">#REF!</definedName>
    <definedName name="junio18" localSheetId="17">#REF!</definedName>
    <definedName name="junio18" localSheetId="18">#REF!</definedName>
    <definedName name="junio18" localSheetId="19">#REF!</definedName>
    <definedName name="junio18" localSheetId="20">#REF!</definedName>
    <definedName name="junio18" localSheetId="21">#REF!</definedName>
    <definedName name="junio18" localSheetId="22">#REF!</definedName>
    <definedName name="junio18" localSheetId="5">#REF!</definedName>
    <definedName name="junio18" localSheetId="23">#REF!</definedName>
    <definedName name="junio18" localSheetId="24">#REF!</definedName>
    <definedName name="junio18" localSheetId="25">#REF!</definedName>
    <definedName name="junio18" localSheetId="26">#REF!</definedName>
    <definedName name="junio18" localSheetId="27">#REF!</definedName>
    <definedName name="junio18" localSheetId="28">#REF!</definedName>
    <definedName name="junio18" localSheetId="29">#REF!</definedName>
    <definedName name="junio18" localSheetId="30">#REF!</definedName>
    <definedName name="junio18" localSheetId="31">#REF!</definedName>
    <definedName name="junio18" localSheetId="32">#REF!</definedName>
    <definedName name="junio18" localSheetId="6">#REF!</definedName>
    <definedName name="junio18" localSheetId="33">#REF!</definedName>
    <definedName name="junio18" localSheetId="34">#REF!</definedName>
    <definedName name="junio18" localSheetId="7">#REF!</definedName>
    <definedName name="junio18" localSheetId="8">#REF!</definedName>
    <definedName name="junio18" localSheetId="9">#REF!</definedName>
    <definedName name="junio18" localSheetId="10">#REF!</definedName>
    <definedName name="junio18" localSheetId="11">#REF!</definedName>
    <definedName name="junio18" localSheetId="12">#REF!</definedName>
    <definedName name="junio18" localSheetId="35">#REF!</definedName>
    <definedName name="junio18" localSheetId="3">#REF!</definedName>
    <definedName name="junio18" localSheetId="1">#REF!</definedName>
    <definedName name="junio18">#REF!</definedName>
    <definedName name="Leva" localSheetId="4">#REF!</definedName>
    <definedName name="Leva" localSheetId="13">#REF!</definedName>
    <definedName name="Leva" localSheetId="14">#REF!</definedName>
    <definedName name="Leva" localSheetId="15">#REF!</definedName>
    <definedName name="Leva" localSheetId="16">#REF!</definedName>
    <definedName name="Leva" localSheetId="17">#REF!</definedName>
    <definedName name="Leva" localSheetId="18">#REF!</definedName>
    <definedName name="Leva" localSheetId="19">#REF!</definedName>
    <definedName name="Leva" localSheetId="20">#REF!</definedName>
    <definedName name="Leva" localSheetId="21">#REF!</definedName>
    <definedName name="Leva" localSheetId="22">#REF!</definedName>
    <definedName name="Leva" localSheetId="5">#REF!</definedName>
    <definedName name="Leva" localSheetId="23">#REF!</definedName>
    <definedName name="Leva" localSheetId="24">#REF!</definedName>
    <definedName name="Leva" localSheetId="25">#REF!</definedName>
    <definedName name="Leva" localSheetId="26">#REF!</definedName>
    <definedName name="Leva" localSheetId="27">#REF!</definedName>
    <definedName name="Leva" localSheetId="28">#REF!</definedName>
    <definedName name="Leva" localSheetId="29">#REF!</definedName>
    <definedName name="Leva" localSheetId="30">#REF!</definedName>
    <definedName name="Leva" localSheetId="31">#REF!</definedName>
    <definedName name="Leva" localSheetId="32">#REF!</definedName>
    <definedName name="Leva" localSheetId="6">#REF!</definedName>
    <definedName name="Leva" localSheetId="33">#REF!</definedName>
    <definedName name="Leva" localSheetId="34">#REF!</definedName>
    <definedName name="Leva" localSheetId="7">#REF!</definedName>
    <definedName name="Leva" localSheetId="8">#REF!</definedName>
    <definedName name="Leva" localSheetId="9">#REF!</definedName>
    <definedName name="Leva" localSheetId="10">#REF!</definedName>
    <definedName name="Leva" localSheetId="11">#REF!</definedName>
    <definedName name="Leva" localSheetId="12">#REF!</definedName>
    <definedName name="Leva" localSheetId="35">#REF!</definedName>
    <definedName name="Leva" localSheetId="3">#REF!</definedName>
    <definedName name="Leva">#REF!</definedName>
    <definedName name="Limi" localSheetId="4">#REF!</definedName>
    <definedName name="Limi" localSheetId="13">#REF!</definedName>
    <definedName name="Limi" localSheetId="14">#REF!</definedName>
    <definedName name="Limi" localSheetId="15">#REF!</definedName>
    <definedName name="Limi" localSheetId="16">#REF!</definedName>
    <definedName name="Limi" localSheetId="17">#REF!</definedName>
    <definedName name="Limi" localSheetId="18">#REF!</definedName>
    <definedName name="Limi" localSheetId="19">#REF!</definedName>
    <definedName name="Limi" localSheetId="20">#REF!</definedName>
    <definedName name="Limi" localSheetId="21">#REF!</definedName>
    <definedName name="Limi" localSheetId="22">#REF!</definedName>
    <definedName name="Limi" localSheetId="5">#REF!</definedName>
    <definedName name="Limi" localSheetId="23">#REF!</definedName>
    <definedName name="Limi" localSheetId="24">#REF!</definedName>
    <definedName name="Limi" localSheetId="25">#REF!</definedName>
    <definedName name="Limi" localSheetId="26">#REF!</definedName>
    <definedName name="Limi" localSheetId="27">#REF!</definedName>
    <definedName name="Limi" localSheetId="28">#REF!</definedName>
    <definedName name="Limi" localSheetId="29">#REF!</definedName>
    <definedName name="Limi" localSheetId="30">#REF!</definedName>
    <definedName name="Limi" localSheetId="31">#REF!</definedName>
    <definedName name="Limi" localSheetId="32">#REF!</definedName>
    <definedName name="Limi" localSheetId="6">#REF!</definedName>
    <definedName name="Limi" localSheetId="33">#REF!</definedName>
    <definedName name="Limi" localSheetId="34">#REF!</definedName>
    <definedName name="Limi" localSheetId="7">#REF!</definedName>
    <definedName name="Limi" localSheetId="8">#REF!</definedName>
    <definedName name="Limi" localSheetId="9">#REF!</definedName>
    <definedName name="Limi" localSheetId="10">#REF!</definedName>
    <definedName name="Limi" localSheetId="11">#REF!</definedName>
    <definedName name="Limi" localSheetId="12">#REF!</definedName>
    <definedName name="Limi" localSheetId="35">#REF!</definedName>
    <definedName name="Limi" localSheetId="3">#REF!</definedName>
    <definedName name="Limi">#REF!</definedName>
    <definedName name="ll" localSheetId="4">#REF!</definedName>
    <definedName name="ll" localSheetId="13">#REF!</definedName>
    <definedName name="ll" localSheetId="14">#REF!</definedName>
    <definedName name="ll" localSheetId="15">#REF!</definedName>
    <definedName name="ll" localSheetId="16">#REF!</definedName>
    <definedName name="ll" localSheetId="17">#REF!</definedName>
    <definedName name="ll" localSheetId="18">#REF!</definedName>
    <definedName name="ll" localSheetId="19">#REF!</definedName>
    <definedName name="ll" localSheetId="20">#REF!</definedName>
    <definedName name="ll" localSheetId="21">#REF!</definedName>
    <definedName name="ll" localSheetId="22">#REF!</definedName>
    <definedName name="ll" localSheetId="5">#REF!</definedName>
    <definedName name="ll" localSheetId="23">#REF!</definedName>
    <definedName name="ll" localSheetId="24">#REF!</definedName>
    <definedName name="ll" localSheetId="25">#REF!</definedName>
    <definedName name="ll" localSheetId="26">#REF!</definedName>
    <definedName name="ll" localSheetId="27">#REF!</definedName>
    <definedName name="ll" localSheetId="28">#REF!</definedName>
    <definedName name="ll" localSheetId="29">#REF!</definedName>
    <definedName name="ll" localSheetId="30">#REF!</definedName>
    <definedName name="ll" localSheetId="31">#REF!</definedName>
    <definedName name="ll" localSheetId="32">#REF!</definedName>
    <definedName name="ll" localSheetId="6">#REF!</definedName>
    <definedName name="ll" localSheetId="33">#REF!</definedName>
    <definedName name="ll" localSheetId="34">#REF!</definedName>
    <definedName name="ll" localSheetId="7">#REF!</definedName>
    <definedName name="ll" localSheetId="8">#REF!</definedName>
    <definedName name="ll" localSheetId="9">#REF!</definedName>
    <definedName name="ll" localSheetId="10">#REF!</definedName>
    <definedName name="ll" localSheetId="11">#REF!</definedName>
    <definedName name="ll" localSheetId="12">#REF!</definedName>
    <definedName name="ll" localSheetId="35">#REF!</definedName>
    <definedName name="ll" localSheetId="3">#REF!</definedName>
    <definedName name="ll" localSheetId="1">#REF!</definedName>
    <definedName name="ll">#REF!</definedName>
    <definedName name="Llav" localSheetId="4">#REF!</definedName>
    <definedName name="Llav" localSheetId="13">#REF!</definedName>
    <definedName name="Llav" localSheetId="14">#REF!</definedName>
    <definedName name="Llav" localSheetId="15">#REF!</definedName>
    <definedName name="Llav" localSheetId="16">#REF!</definedName>
    <definedName name="Llav" localSheetId="17">#REF!</definedName>
    <definedName name="Llav" localSheetId="18">#REF!</definedName>
    <definedName name="Llav" localSheetId="19">#REF!</definedName>
    <definedName name="Llav" localSheetId="20">#REF!</definedName>
    <definedName name="Llav" localSheetId="21">#REF!</definedName>
    <definedName name="Llav" localSheetId="22">#REF!</definedName>
    <definedName name="Llav" localSheetId="5">#REF!</definedName>
    <definedName name="Llav" localSheetId="23">#REF!</definedName>
    <definedName name="Llav" localSheetId="24">#REF!</definedName>
    <definedName name="Llav" localSheetId="25">#REF!</definedName>
    <definedName name="Llav" localSheetId="26">#REF!</definedName>
    <definedName name="Llav" localSheetId="27">#REF!</definedName>
    <definedName name="Llav" localSheetId="28">#REF!</definedName>
    <definedName name="Llav" localSheetId="29">#REF!</definedName>
    <definedName name="Llav" localSheetId="30">#REF!</definedName>
    <definedName name="Llav" localSheetId="31">#REF!</definedName>
    <definedName name="Llav" localSheetId="32">#REF!</definedName>
    <definedName name="Llav" localSheetId="6">#REF!</definedName>
    <definedName name="Llav" localSheetId="33">#REF!</definedName>
    <definedName name="Llav" localSheetId="34">#REF!</definedName>
    <definedName name="Llav" localSheetId="7">#REF!</definedName>
    <definedName name="Llav" localSheetId="8">#REF!</definedName>
    <definedName name="Llav" localSheetId="9">#REF!</definedName>
    <definedName name="Llav" localSheetId="10">#REF!</definedName>
    <definedName name="Llav" localSheetId="11">#REF!</definedName>
    <definedName name="Llav" localSheetId="12">#REF!</definedName>
    <definedName name="Llav" localSheetId="35">#REF!</definedName>
    <definedName name="Llav" localSheetId="3">#REF!</definedName>
    <definedName name="Llav">#REF!</definedName>
    <definedName name="LOGICONT" localSheetId="4">#REF!</definedName>
    <definedName name="LOGICONT" localSheetId="13">#REF!</definedName>
    <definedName name="LOGICONT" localSheetId="14">#REF!</definedName>
    <definedName name="LOGICONT" localSheetId="15">#REF!</definedName>
    <definedName name="LOGICONT" localSheetId="16">#REF!</definedName>
    <definedName name="LOGICONT" localSheetId="17">#REF!</definedName>
    <definedName name="LOGICONT" localSheetId="18">#REF!</definedName>
    <definedName name="LOGICONT" localSheetId="19">#REF!</definedName>
    <definedName name="LOGICONT" localSheetId="20">#REF!</definedName>
    <definedName name="LOGICONT" localSheetId="21">#REF!</definedName>
    <definedName name="LOGICONT" localSheetId="22">#REF!</definedName>
    <definedName name="LOGICONT" localSheetId="5">#REF!</definedName>
    <definedName name="LOGICONT" localSheetId="23">#REF!</definedName>
    <definedName name="LOGICONT" localSheetId="24">#REF!</definedName>
    <definedName name="LOGICONT" localSheetId="25">#REF!</definedName>
    <definedName name="LOGICONT" localSheetId="26">#REF!</definedName>
    <definedName name="LOGICONT" localSheetId="27">#REF!</definedName>
    <definedName name="LOGICONT" localSheetId="28">#REF!</definedName>
    <definedName name="LOGICONT" localSheetId="29">#REF!</definedName>
    <definedName name="LOGICONT" localSheetId="30">#REF!</definedName>
    <definedName name="LOGICONT" localSheetId="31">#REF!</definedName>
    <definedName name="LOGICONT" localSheetId="32">#REF!</definedName>
    <definedName name="LOGICONT" localSheetId="6">#REF!</definedName>
    <definedName name="LOGICONT" localSheetId="33">#REF!</definedName>
    <definedName name="LOGICONT" localSheetId="34">#REF!</definedName>
    <definedName name="LOGICONT" localSheetId="7">#REF!</definedName>
    <definedName name="LOGICONT" localSheetId="8">#REF!</definedName>
    <definedName name="LOGICONT" localSheetId="9">#REF!</definedName>
    <definedName name="LOGICONT" localSheetId="10">#REF!</definedName>
    <definedName name="LOGICONT" localSheetId="11">#REF!</definedName>
    <definedName name="LOGICONT" localSheetId="12">#REF!</definedName>
    <definedName name="LOGICONT" localSheetId="35">#REF!</definedName>
    <definedName name="LOGICONT" localSheetId="3">#REF!</definedName>
    <definedName name="LOGICONT">#REF!</definedName>
    <definedName name="LOGISTIC" localSheetId="4">#REF!</definedName>
    <definedName name="LOGISTIC" localSheetId="13">#REF!</definedName>
    <definedName name="LOGISTIC" localSheetId="14">#REF!</definedName>
    <definedName name="LOGISTIC" localSheetId="15">#REF!</definedName>
    <definedName name="LOGISTIC" localSheetId="16">#REF!</definedName>
    <definedName name="LOGISTIC" localSheetId="17">#REF!</definedName>
    <definedName name="LOGISTIC" localSheetId="18">#REF!</definedName>
    <definedName name="LOGISTIC" localSheetId="19">#REF!</definedName>
    <definedName name="LOGISTIC" localSheetId="20">#REF!</definedName>
    <definedName name="LOGISTIC" localSheetId="21">#REF!</definedName>
    <definedName name="LOGISTIC" localSheetId="22">#REF!</definedName>
    <definedName name="LOGISTIC" localSheetId="5">#REF!</definedName>
    <definedName name="LOGISTIC" localSheetId="23">#REF!</definedName>
    <definedName name="LOGISTIC" localSheetId="24">#REF!</definedName>
    <definedName name="LOGISTIC" localSheetId="25">#REF!</definedName>
    <definedName name="LOGISTIC" localSheetId="26">#REF!</definedName>
    <definedName name="LOGISTIC" localSheetId="27">#REF!</definedName>
    <definedName name="LOGISTIC" localSheetId="28">#REF!</definedName>
    <definedName name="LOGISTIC" localSheetId="29">#REF!</definedName>
    <definedName name="LOGISTIC" localSheetId="30">#REF!</definedName>
    <definedName name="LOGISTIC" localSheetId="31">#REF!</definedName>
    <definedName name="LOGISTIC" localSheetId="32">#REF!</definedName>
    <definedName name="LOGISTIC" localSheetId="6">#REF!</definedName>
    <definedName name="LOGISTIC" localSheetId="33">#REF!</definedName>
    <definedName name="LOGISTIC" localSheetId="34">#REF!</definedName>
    <definedName name="LOGISTIC" localSheetId="7">#REF!</definedName>
    <definedName name="LOGISTIC" localSheetId="8">#REF!</definedName>
    <definedName name="LOGISTIC" localSheetId="9">#REF!</definedName>
    <definedName name="LOGISTIC" localSheetId="10">#REF!</definedName>
    <definedName name="LOGISTIC" localSheetId="11">#REF!</definedName>
    <definedName name="LOGISTIC" localSheetId="12">#REF!</definedName>
    <definedName name="LOGISTIC" localSheetId="35">#REF!</definedName>
    <definedName name="LOGISTIC" localSheetId="3">#REF!</definedName>
    <definedName name="LOGISTIC">#REF!</definedName>
    <definedName name="Mall" localSheetId="4">#REF!</definedName>
    <definedName name="Mall" localSheetId="13">#REF!</definedName>
    <definedName name="Mall" localSheetId="14">#REF!</definedName>
    <definedName name="Mall" localSheetId="15">#REF!</definedName>
    <definedName name="Mall" localSheetId="16">#REF!</definedName>
    <definedName name="Mall" localSheetId="17">#REF!</definedName>
    <definedName name="Mall" localSheetId="18">#REF!</definedName>
    <definedName name="Mall" localSheetId="19">#REF!</definedName>
    <definedName name="Mall" localSheetId="20">#REF!</definedName>
    <definedName name="Mall" localSheetId="21">#REF!</definedName>
    <definedName name="Mall" localSheetId="22">#REF!</definedName>
    <definedName name="Mall" localSheetId="5">#REF!</definedName>
    <definedName name="Mall" localSheetId="23">#REF!</definedName>
    <definedName name="Mall" localSheetId="24">#REF!</definedName>
    <definedName name="Mall" localSheetId="25">#REF!</definedName>
    <definedName name="Mall" localSheetId="26">#REF!</definedName>
    <definedName name="Mall" localSheetId="27">#REF!</definedName>
    <definedName name="Mall" localSheetId="28">#REF!</definedName>
    <definedName name="Mall" localSheetId="29">#REF!</definedName>
    <definedName name="Mall" localSheetId="30">#REF!</definedName>
    <definedName name="Mall" localSheetId="31">#REF!</definedName>
    <definedName name="Mall" localSheetId="32">#REF!</definedName>
    <definedName name="Mall" localSheetId="6">#REF!</definedName>
    <definedName name="Mall" localSheetId="33">#REF!</definedName>
    <definedName name="Mall" localSheetId="34">#REF!</definedName>
    <definedName name="Mall" localSheetId="7">#REF!</definedName>
    <definedName name="Mall" localSheetId="8">#REF!</definedName>
    <definedName name="Mall" localSheetId="9">#REF!</definedName>
    <definedName name="Mall" localSheetId="10">#REF!</definedName>
    <definedName name="Mall" localSheetId="11">#REF!</definedName>
    <definedName name="Mall" localSheetId="12">#REF!</definedName>
    <definedName name="Mall" localSheetId="35">#REF!</definedName>
    <definedName name="Mall" localSheetId="3">#REF!</definedName>
    <definedName name="Mall">#REF!</definedName>
    <definedName name="Mang" localSheetId="4">#REF!</definedName>
    <definedName name="Mang" localSheetId="13">#REF!</definedName>
    <definedName name="Mang" localSheetId="14">#REF!</definedName>
    <definedName name="Mang" localSheetId="15">#REF!</definedName>
    <definedName name="Mang" localSheetId="16">#REF!</definedName>
    <definedName name="Mang" localSheetId="17">#REF!</definedName>
    <definedName name="Mang" localSheetId="18">#REF!</definedName>
    <definedName name="Mang" localSheetId="19">#REF!</definedName>
    <definedName name="Mang" localSheetId="20">#REF!</definedName>
    <definedName name="Mang" localSheetId="21">#REF!</definedName>
    <definedName name="Mang" localSheetId="22">#REF!</definedName>
    <definedName name="Mang" localSheetId="5">#REF!</definedName>
    <definedName name="Mang" localSheetId="23">#REF!</definedName>
    <definedName name="Mang" localSheetId="24">#REF!</definedName>
    <definedName name="Mang" localSheetId="25">#REF!</definedName>
    <definedName name="Mang" localSheetId="26">#REF!</definedName>
    <definedName name="Mang" localSheetId="27">#REF!</definedName>
    <definedName name="Mang" localSheetId="28">#REF!</definedName>
    <definedName name="Mang" localSheetId="29">#REF!</definedName>
    <definedName name="Mang" localSheetId="30">#REF!</definedName>
    <definedName name="Mang" localSheetId="31">#REF!</definedName>
    <definedName name="Mang" localSheetId="32">#REF!</definedName>
    <definedName name="Mang" localSheetId="6">#REF!</definedName>
    <definedName name="Mang" localSheetId="33">#REF!</definedName>
    <definedName name="Mang" localSheetId="34">#REF!</definedName>
    <definedName name="Mang" localSheetId="7">#REF!</definedName>
    <definedName name="Mang" localSheetId="8">#REF!</definedName>
    <definedName name="Mang" localSheetId="9">#REF!</definedName>
    <definedName name="Mang" localSheetId="10">#REF!</definedName>
    <definedName name="Mang" localSheetId="11">#REF!</definedName>
    <definedName name="Mang" localSheetId="12">#REF!</definedName>
    <definedName name="Mang" localSheetId="35">#REF!</definedName>
    <definedName name="Mang" localSheetId="3">#REF!</definedName>
    <definedName name="Mang">#REF!</definedName>
    <definedName name="Manó" localSheetId="4">#REF!</definedName>
    <definedName name="Manó" localSheetId="13">#REF!</definedName>
    <definedName name="Manó" localSheetId="14">#REF!</definedName>
    <definedName name="Manó" localSheetId="15">#REF!</definedName>
    <definedName name="Manó" localSheetId="16">#REF!</definedName>
    <definedName name="Manó" localSheetId="17">#REF!</definedName>
    <definedName name="Manó" localSheetId="18">#REF!</definedName>
    <definedName name="Manó" localSheetId="19">#REF!</definedName>
    <definedName name="Manó" localSheetId="20">#REF!</definedName>
    <definedName name="Manó" localSheetId="21">#REF!</definedName>
    <definedName name="Manó" localSheetId="22">#REF!</definedName>
    <definedName name="Manó" localSheetId="5">#REF!</definedName>
    <definedName name="Manó" localSheetId="23">#REF!</definedName>
    <definedName name="Manó" localSheetId="24">#REF!</definedName>
    <definedName name="Manó" localSheetId="25">#REF!</definedName>
    <definedName name="Manó" localSheetId="26">#REF!</definedName>
    <definedName name="Manó" localSheetId="27">#REF!</definedName>
    <definedName name="Manó" localSheetId="28">#REF!</definedName>
    <definedName name="Manó" localSheetId="29">#REF!</definedName>
    <definedName name="Manó" localSheetId="30">#REF!</definedName>
    <definedName name="Manó" localSheetId="31">#REF!</definedName>
    <definedName name="Manó" localSheetId="32">#REF!</definedName>
    <definedName name="Manó" localSheetId="6">#REF!</definedName>
    <definedName name="Manó" localSheetId="33">#REF!</definedName>
    <definedName name="Manó" localSheetId="34">#REF!</definedName>
    <definedName name="Manó" localSheetId="7">#REF!</definedName>
    <definedName name="Manó" localSheetId="8">#REF!</definedName>
    <definedName name="Manó" localSheetId="9">#REF!</definedName>
    <definedName name="Manó" localSheetId="10">#REF!</definedName>
    <definedName name="Manó" localSheetId="11">#REF!</definedName>
    <definedName name="Manó" localSheetId="12">#REF!</definedName>
    <definedName name="Manó" localSheetId="35">#REF!</definedName>
    <definedName name="Manó" localSheetId="3">#REF!</definedName>
    <definedName name="Manó">#REF!</definedName>
    <definedName name="MASTER" localSheetId="4">#REF!</definedName>
    <definedName name="MASTER" localSheetId="13">#REF!</definedName>
    <definedName name="MASTER" localSheetId="14">#REF!</definedName>
    <definedName name="MASTER" localSheetId="15">#REF!</definedName>
    <definedName name="MASTER" localSheetId="16">#REF!</definedName>
    <definedName name="MASTER" localSheetId="17">#REF!</definedName>
    <definedName name="MASTER" localSheetId="18">#REF!</definedName>
    <definedName name="MASTER" localSheetId="19">#REF!</definedName>
    <definedName name="MASTER" localSheetId="20">#REF!</definedName>
    <definedName name="MASTER" localSheetId="21">#REF!</definedName>
    <definedName name="MASTER" localSheetId="22">#REF!</definedName>
    <definedName name="MASTER" localSheetId="5">#REF!</definedName>
    <definedName name="MASTER" localSheetId="23">#REF!</definedName>
    <definedName name="MASTER" localSheetId="24">#REF!</definedName>
    <definedName name="MASTER" localSheetId="25">#REF!</definedName>
    <definedName name="MASTER" localSheetId="26">#REF!</definedName>
    <definedName name="MASTER" localSheetId="27">#REF!</definedName>
    <definedName name="MASTER" localSheetId="28">#REF!</definedName>
    <definedName name="MASTER" localSheetId="29">#REF!</definedName>
    <definedName name="MASTER" localSheetId="30">#REF!</definedName>
    <definedName name="MASTER" localSheetId="31">#REF!</definedName>
    <definedName name="MASTER" localSheetId="32">#REF!</definedName>
    <definedName name="MASTER" localSheetId="6">#REF!</definedName>
    <definedName name="MASTER" localSheetId="33">#REF!</definedName>
    <definedName name="MASTER" localSheetId="34">#REF!</definedName>
    <definedName name="MASTER" localSheetId="7">#REF!</definedName>
    <definedName name="MASTER" localSheetId="8">#REF!</definedName>
    <definedName name="MASTER" localSheetId="9">#REF!</definedName>
    <definedName name="MASTER" localSheetId="10">#REF!</definedName>
    <definedName name="MASTER" localSheetId="11">#REF!</definedName>
    <definedName name="MASTER" localSheetId="12">#REF!</definedName>
    <definedName name="MASTER" localSheetId="35">#REF!</definedName>
    <definedName name="MASTER" localSheetId="3">#REF!</definedName>
    <definedName name="MASTER" localSheetId="1">#REF!</definedName>
    <definedName name="MASTER">#REF!</definedName>
    <definedName name="Master.2" localSheetId="4">#REF!</definedName>
    <definedName name="Master.2" localSheetId="13">#REF!</definedName>
    <definedName name="Master.2" localSheetId="14">#REF!</definedName>
    <definedName name="Master.2" localSheetId="15">#REF!</definedName>
    <definedName name="Master.2" localSheetId="16">#REF!</definedName>
    <definedName name="Master.2" localSheetId="17">#REF!</definedName>
    <definedName name="Master.2" localSheetId="18">#REF!</definedName>
    <definedName name="Master.2" localSheetId="19">#REF!</definedName>
    <definedName name="Master.2" localSheetId="20">#REF!</definedName>
    <definedName name="Master.2" localSheetId="21">#REF!</definedName>
    <definedName name="Master.2" localSheetId="22">#REF!</definedName>
    <definedName name="Master.2" localSheetId="5">#REF!</definedName>
    <definedName name="Master.2" localSheetId="23">#REF!</definedName>
    <definedName name="Master.2" localSheetId="24">#REF!</definedName>
    <definedName name="Master.2" localSheetId="25">#REF!</definedName>
    <definedName name="Master.2" localSheetId="26">#REF!</definedName>
    <definedName name="Master.2" localSheetId="27">#REF!</definedName>
    <definedName name="Master.2" localSheetId="28">#REF!</definedName>
    <definedName name="Master.2" localSheetId="29">#REF!</definedName>
    <definedName name="Master.2" localSheetId="30">#REF!</definedName>
    <definedName name="Master.2" localSheetId="31">#REF!</definedName>
    <definedName name="Master.2" localSheetId="32">#REF!</definedName>
    <definedName name="Master.2" localSheetId="6">#REF!</definedName>
    <definedName name="Master.2" localSheetId="33">#REF!</definedName>
    <definedName name="Master.2" localSheetId="34">#REF!</definedName>
    <definedName name="Master.2" localSheetId="7">#REF!</definedName>
    <definedName name="Master.2" localSheetId="8">#REF!</definedName>
    <definedName name="Master.2" localSheetId="9">#REF!</definedName>
    <definedName name="Master.2" localSheetId="10">#REF!</definedName>
    <definedName name="Master.2" localSheetId="11">#REF!</definedName>
    <definedName name="Master.2" localSheetId="12">#REF!</definedName>
    <definedName name="Master.2" localSheetId="35">#REF!</definedName>
    <definedName name="Master.2" localSheetId="3">#REF!</definedName>
    <definedName name="Master.2" localSheetId="1">#REF!</definedName>
    <definedName name="Master.2">#REF!</definedName>
    <definedName name="mayo17" localSheetId="4">#REF!</definedName>
    <definedName name="mayo17" localSheetId="13">#REF!</definedName>
    <definedName name="mayo17" localSheetId="14">#REF!</definedName>
    <definedName name="mayo17" localSheetId="15">#REF!</definedName>
    <definedName name="mayo17" localSheetId="16">#REF!</definedName>
    <definedName name="mayo17" localSheetId="17">#REF!</definedName>
    <definedName name="mayo17" localSheetId="18">#REF!</definedName>
    <definedName name="mayo17" localSheetId="19">#REF!</definedName>
    <definedName name="mayo17" localSheetId="20">#REF!</definedName>
    <definedName name="mayo17" localSheetId="21">#REF!</definedName>
    <definedName name="mayo17" localSheetId="22">#REF!</definedName>
    <definedName name="mayo17" localSheetId="5">#REF!</definedName>
    <definedName name="mayo17" localSheetId="23">#REF!</definedName>
    <definedName name="mayo17" localSheetId="24">#REF!</definedName>
    <definedName name="mayo17" localSheetId="25">#REF!</definedName>
    <definedName name="mayo17" localSheetId="26">#REF!</definedName>
    <definedName name="mayo17" localSheetId="27">#REF!</definedName>
    <definedName name="mayo17" localSheetId="28">#REF!</definedName>
    <definedName name="mayo17" localSheetId="29">#REF!</definedName>
    <definedName name="mayo17" localSheetId="30">#REF!</definedName>
    <definedName name="mayo17" localSheetId="31">#REF!</definedName>
    <definedName name="mayo17" localSheetId="32">#REF!</definedName>
    <definedName name="mayo17" localSheetId="6">#REF!</definedName>
    <definedName name="mayo17" localSheetId="33">#REF!</definedName>
    <definedName name="mayo17" localSheetId="34">#REF!</definedName>
    <definedName name="mayo17" localSheetId="7">#REF!</definedName>
    <definedName name="mayo17" localSheetId="8">#REF!</definedName>
    <definedName name="mayo17" localSheetId="9">#REF!</definedName>
    <definedName name="mayo17" localSheetId="10">#REF!</definedName>
    <definedName name="mayo17" localSheetId="11">#REF!</definedName>
    <definedName name="mayo17" localSheetId="12">#REF!</definedName>
    <definedName name="mayo17" localSheetId="35">#REF!</definedName>
    <definedName name="mayo17" localSheetId="3">#REF!</definedName>
    <definedName name="mayo17" localSheetId="1">#REF!</definedName>
    <definedName name="mayo17">#REF!</definedName>
    <definedName name="mayo18" localSheetId="4">#REF!</definedName>
    <definedName name="mayo18" localSheetId="13">#REF!</definedName>
    <definedName name="mayo18" localSheetId="14">#REF!</definedName>
    <definedName name="mayo18" localSheetId="15">#REF!</definedName>
    <definedName name="mayo18" localSheetId="16">#REF!</definedName>
    <definedName name="mayo18" localSheetId="17">#REF!</definedName>
    <definedName name="mayo18" localSheetId="18">#REF!</definedName>
    <definedName name="mayo18" localSheetId="19">#REF!</definedName>
    <definedName name="mayo18" localSheetId="20">#REF!</definedName>
    <definedName name="mayo18" localSheetId="21">#REF!</definedName>
    <definedName name="mayo18" localSheetId="22">#REF!</definedName>
    <definedName name="mayo18" localSheetId="5">#REF!</definedName>
    <definedName name="mayo18" localSheetId="23">#REF!</definedName>
    <definedName name="mayo18" localSheetId="24">#REF!</definedName>
    <definedName name="mayo18" localSheetId="25">#REF!</definedName>
    <definedName name="mayo18" localSheetId="26">#REF!</definedName>
    <definedName name="mayo18" localSheetId="27">#REF!</definedName>
    <definedName name="mayo18" localSheetId="28">#REF!</definedName>
    <definedName name="mayo18" localSheetId="29">#REF!</definedName>
    <definedName name="mayo18" localSheetId="30">#REF!</definedName>
    <definedName name="mayo18" localSheetId="31">#REF!</definedName>
    <definedName name="mayo18" localSheetId="32">#REF!</definedName>
    <definedName name="mayo18" localSheetId="6">#REF!</definedName>
    <definedName name="mayo18" localSheetId="33">#REF!</definedName>
    <definedName name="mayo18" localSheetId="34">#REF!</definedName>
    <definedName name="mayo18" localSheetId="7">#REF!</definedName>
    <definedName name="mayo18" localSheetId="8">#REF!</definedName>
    <definedName name="mayo18" localSheetId="9">#REF!</definedName>
    <definedName name="mayo18" localSheetId="10">#REF!</definedName>
    <definedName name="mayo18" localSheetId="11">#REF!</definedName>
    <definedName name="mayo18" localSheetId="12">#REF!</definedName>
    <definedName name="mayo18" localSheetId="35">#REF!</definedName>
    <definedName name="mayo18" localSheetId="3">#REF!</definedName>
    <definedName name="mayo18" localSheetId="1">#REF!</definedName>
    <definedName name="mayo18">#REF!</definedName>
    <definedName name="mayo32" localSheetId="4">#REF!</definedName>
    <definedName name="mayo32" localSheetId="13">#REF!</definedName>
    <definedName name="mayo32" localSheetId="14">#REF!</definedName>
    <definedName name="mayo32" localSheetId="15">#REF!</definedName>
    <definedName name="mayo32" localSheetId="16">#REF!</definedName>
    <definedName name="mayo32" localSheetId="17">#REF!</definedName>
    <definedName name="mayo32" localSheetId="18">#REF!</definedName>
    <definedName name="mayo32" localSheetId="19">#REF!</definedName>
    <definedName name="mayo32" localSheetId="20">#REF!</definedName>
    <definedName name="mayo32" localSheetId="21">#REF!</definedName>
    <definedName name="mayo32" localSheetId="22">#REF!</definedName>
    <definedName name="mayo32" localSheetId="5">#REF!</definedName>
    <definedName name="mayo32" localSheetId="23">#REF!</definedName>
    <definedName name="mayo32" localSheetId="24">#REF!</definedName>
    <definedName name="mayo32" localSheetId="25">#REF!</definedName>
    <definedName name="mayo32" localSheetId="26">#REF!</definedName>
    <definedName name="mayo32" localSheetId="27">#REF!</definedName>
    <definedName name="mayo32" localSheetId="28">#REF!</definedName>
    <definedName name="mayo32" localSheetId="29">#REF!</definedName>
    <definedName name="mayo32" localSheetId="30">#REF!</definedName>
    <definedName name="mayo32" localSheetId="31">#REF!</definedName>
    <definedName name="mayo32" localSheetId="32">#REF!</definedName>
    <definedName name="mayo32" localSheetId="6">#REF!</definedName>
    <definedName name="mayo32" localSheetId="33">#REF!</definedName>
    <definedName name="mayo32" localSheetId="34">#REF!</definedName>
    <definedName name="mayo32" localSheetId="7">#REF!</definedName>
    <definedName name="mayo32" localSheetId="8">#REF!</definedName>
    <definedName name="mayo32" localSheetId="9">#REF!</definedName>
    <definedName name="mayo32" localSheetId="10">#REF!</definedName>
    <definedName name="mayo32" localSheetId="11">#REF!</definedName>
    <definedName name="mayo32" localSheetId="12">#REF!</definedName>
    <definedName name="mayo32" localSheetId="35">#REF!</definedName>
    <definedName name="mayo32" localSheetId="3">#REF!</definedName>
    <definedName name="mayo32" localSheetId="1">#REF!</definedName>
    <definedName name="mayo32">#REF!</definedName>
    <definedName name="Mecanicos" localSheetId="4">'1'!#REF!</definedName>
    <definedName name="Mecanicos" localSheetId="13">'10'!#REF!</definedName>
    <definedName name="Mecanicos" localSheetId="14">'11'!#REF!</definedName>
    <definedName name="Mecanicos" localSheetId="15">'12'!#REF!</definedName>
    <definedName name="Mecanicos" localSheetId="16">'13'!#REF!</definedName>
    <definedName name="Mecanicos" localSheetId="17">'14'!#REF!</definedName>
    <definedName name="Mecanicos" localSheetId="18">'15'!#REF!</definedName>
    <definedName name="Mecanicos" localSheetId="19">'16'!#REF!</definedName>
    <definedName name="Mecanicos" localSheetId="20">'17'!#REF!</definedName>
    <definedName name="Mecanicos" localSheetId="21">'18'!#REF!</definedName>
    <definedName name="Mecanicos" localSheetId="22">'19'!#REF!</definedName>
    <definedName name="Mecanicos" localSheetId="5">'2'!#REF!</definedName>
    <definedName name="Mecanicos" localSheetId="23">'20'!#REF!</definedName>
    <definedName name="Mecanicos" localSheetId="24">'21'!#REF!</definedName>
    <definedName name="Mecanicos" localSheetId="25">'22'!#REF!</definedName>
    <definedName name="Mecanicos" localSheetId="26">'23'!#REF!</definedName>
    <definedName name="Mecanicos" localSheetId="27">'24'!#REF!</definedName>
    <definedName name="Mecanicos" localSheetId="28">'25'!#REF!</definedName>
    <definedName name="Mecanicos" localSheetId="29">'26'!#REF!</definedName>
    <definedName name="Mecanicos" localSheetId="30">'27'!#REF!</definedName>
    <definedName name="Mecanicos" localSheetId="31">'28'!#REF!</definedName>
    <definedName name="Mecanicos" localSheetId="32">'29'!#REF!</definedName>
    <definedName name="Mecanicos" localSheetId="6">'3'!#REF!</definedName>
    <definedName name="Mecanicos" localSheetId="33">'30'!#REF!</definedName>
    <definedName name="Mecanicos" localSheetId="34">'31'!#REF!</definedName>
    <definedName name="Mecanicos" localSheetId="7">'4'!#REF!</definedName>
    <definedName name="Mecanicos" localSheetId="8">'5'!#REF!</definedName>
    <definedName name="Mecanicos" localSheetId="9">'6'!#REF!</definedName>
    <definedName name="Mecanicos" localSheetId="10">'7'!#REF!</definedName>
    <definedName name="Mecanicos" localSheetId="11">'8'!#REF!</definedName>
    <definedName name="Mecanicos" localSheetId="12">'9'!#REF!</definedName>
    <definedName name="Mecanicos" localSheetId="35">MASTER!#REF!</definedName>
    <definedName name="Mecanicos" localSheetId="3">MASTER1!#REF!</definedName>
    <definedName name="Mecanicos" localSheetId="1">#REF!</definedName>
    <definedName name="Mecanicos">#REF!</definedName>
    <definedName name="Medi" localSheetId="4">#REF!</definedName>
    <definedName name="Medi" localSheetId="13">#REF!</definedName>
    <definedName name="Medi" localSheetId="14">#REF!</definedName>
    <definedName name="Medi" localSheetId="15">#REF!</definedName>
    <definedName name="Medi" localSheetId="16">#REF!</definedName>
    <definedName name="Medi" localSheetId="17">#REF!</definedName>
    <definedName name="Medi" localSheetId="18">#REF!</definedName>
    <definedName name="Medi" localSheetId="19">#REF!</definedName>
    <definedName name="Medi" localSheetId="20">#REF!</definedName>
    <definedName name="Medi" localSheetId="21">#REF!</definedName>
    <definedName name="Medi" localSheetId="22">#REF!</definedName>
    <definedName name="Medi" localSheetId="5">#REF!</definedName>
    <definedName name="Medi" localSheetId="23">#REF!</definedName>
    <definedName name="Medi" localSheetId="24">#REF!</definedName>
    <definedName name="Medi" localSheetId="25">#REF!</definedName>
    <definedName name="Medi" localSheetId="26">#REF!</definedName>
    <definedName name="Medi" localSheetId="27">#REF!</definedName>
    <definedName name="Medi" localSheetId="28">#REF!</definedName>
    <definedName name="Medi" localSheetId="29">#REF!</definedName>
    <definedName name="Medi" localSheetId="30">#REF!</definedName>
    <definedName name="Medi" localSheetId="31">#REF!</definedName>
    <definedName name="Medi" localSheetId="32">#REF!</definedName>
    <definedName name="Medi" localSheetId="6">#REF!</definedName>
    <definedName name="Medi" localSheetId="33">#REF!</definedName>
    <definedName name="Medi" localSheetId="34">#REF!</definedName>
    <definedName name="Medi" localSheetId="7">#REF!</definedName>
    <definedName name="Medi" localSheetId="8">#REF!</definedName>
    <definedName name="Medi" localSheetId="9">#REF!</definedName>
    <definedName name="Medi" localSheetId="10">#REF!</definedName>
    <definedName name="Medi" localSheetId="11">#REF!</definedName>
    <definedName name="Medi" localSheetId="12">#REF!</definedName>
    <definedName name="Medi" localSheetId="35">#REF!</definedName>
    <definedName name="Medi" localSheetId="3">#REF!</definedName>
    <definedName name="Medi">#REF!</definedName>
    <definedName name="mhdbyufbvfnbierdnlk" localSheetId="4">#REF!</definedName>
    <definedName name="mhdbyufbvfnbierdnlk" localSheetId="13">#REF!</definedName>
    <definedName name="mhdbyufbvfnbierdnlk" localSheetId="14">#REF!</definedName>
    <definedName name="mhdbyufbvfnbierdnlk" localSheetId="15">#REF!</definedName>
    <definedName name="mhdbyufbvfnbierdnlk" localSheetId="16">#REF!</definedName>
    <definedName name="mhdbyufbvfnbierdnlk" localSheetId="17">#REF!</definedName>
    <definedName name="mhdbyufbvfnbierdnlk" localSheetId="18">#REF!</definedName>
    <definedName name="mhdbyufbvfnbierdnlk" localSheetId="19">#REF!</definedName>
    <definedName name="mhdbyufbvfnbierdnlk" localSheetId="20">#REF!</definedName>
    <definedName name="mhdbyufbvfnbierdnlk" localSheetId="21">#REF!</definedName>
    <definedName name="mhdbyufbvfnbierdnlk" localSheetId="22">#REF!</definedName>
    <definedName name="mhdbyufbvfnbierdnlk" localSheetId="5">#REF!</definedName>
    <definedName name="mhdbyufbvfnbierdnlk" localSheetId="23">#REF!</definedName>
    <definedName name="mhdbyufbvfnbierdnlk" localSheetId="24">#REF!</definedName>
    <definedName name="mhdbyufbvfnbierdnlk" localSheetId="25">#REF!</definedName>
    <definedName name="mhdbyufbvfnbierdnlk" localSheetId="26">#REF!</definedName>
    <definedName name="mhdbyufbvfnbierdnlk" localSheetId="27">#REF!</definedName>
    <definedName name="mhdbyufbvfnbierdnlk" localSheetId="28">#REF!</definedName>
    <definedName name="mhdbyufbvfnbierdnlk" localSheetId="29">#REF!</definedName>
    <definedName name="mhdbyufbvfnbierdnlk" localSheetId="30">#REF!</definedName>
    <definedName name="mhdbyufbvfnbierdnlk" localSheetId="31">#REF!</definedName>
    <definedName name="mhdbyufbvfnbierdnlk" localSheetId="32">#REF!</definedName>
    <definedName name="mhdbyufbvfnbierdnlk" localSheetId="6">#REF!</definedName>
    <definedName name="mhdbyufbvfnbierdnlk" localSheetId="33">#REF!</definedName>
    <definedName name="mhdbyufbvfnbierdnlk" localSheetId="34">#REF!</definedName>
    <definedName name="mhdbyufbvfnbierdnlk" localSheetId="7">#REF!</definedName>
    <definedName name="mhdbyufbvfnbierdnlk" localSheetId="8">#REF!</definedName>
    <definedName name="mhdbyufbvfnbierdnlk" localSheetId="9">#REF!</definedName>
    <definedName name="mhdbyufbvfnbierdnlk" localSheetId="10">#REF!</definedName>
    <definedName name="mhdbyufbvfnbierdnlk" localSheetId="11">#REF!</definedName>
    <definedName name="mhdbyufbvfnbierdnlk" localSheetId="12">#REF!</definedName>
    <definedName name="mhdbyufbvfnbierdnlk" localSheetId="35">#REF!</definedName>
    <definedName name="mhdbyufbvfnbierdnlk" localSheetId="3">#REF!</definedName>
    <definedName name="mhdbyufbvfnbierdnlk" localSheetId="1">#REF!</definedName>
    <definedName name="mhdbyufbvfnbierdnlk">#REF!</definedName>
    <definedName name="mhdvgfurnbjkfb" localSheetId="4">#REF!</definedName>
    <definedName name="mhdvgfurnbjkfb" localSheetId="13">#REF!</definedName>
    <definedName name="mhdvgfurnbjkfb" localSheetId="14">#REF!</definedName>
    <definedName name="mhdvgfurnbjkfb" localSheetId="15">#REF!</definedName>
    <definedName name="mhdvgfurnbjkfb" localSheetId="16">#REF!</definedName>
    <definedName name="mhdvgfurnbjkfb" localSheetId="17">#REF!</definedName>
    <definedName name="mhdvgfurnbjkfb" localSheetId="18">#REF!</definedName>
    <definedName name="mhdvgfurnbjkfb" localSheetId="19">#REF!</definedName>
    <definedName name="mhdvgfurnbjkfb" localSheetId="20">#REF!</definedName>
    <definedName name="mhdvgfurnbjkfb" localSheetId="21">#REF!</definedName>
    <definedName name="mhdvgfurnbjkfb" localSheetId="22">#REF!</definedName>
    <definedName name="mhdvgfurnbjkfb" localSheetId="5">#REF!</definedName>
    <definedName name="mhdvgfurnbjkfb" localSheetId="23">#REF!</definedName>
    <definedName name="mhdvgfurnbjkfb" localSheetId="24">#REF!</definedName>
    <definedName name="mhdvgfurnbjkfb" localSheetId="25">#REF!</definedName>
    <definedName name="mhdvgfurnbjkfb" localSheetId="26">#REF!</definedName>
    <definedName name="mhdvgfurnbjkfb" localSheetId="27">#REF!</definedName>
    <definedName name="mhdvgfurnbjkfb" localSheetId="28">#REF!</definedName>
    <definedName name="mhdvgfurnbjkfb" localSheetId="29">#REF!</definedName>
    <definedName name="mhdvgfurnbjkfb" localSheetId="30">#REF!</definedName>
    <definedName name="mhdvgfurnbjkfb" localSheetId="31">#REF!</definedName>
    <definedName name="mhdvgfurnbjkfb" localSheetId="32">#REF!</definedName>
    <definedName name="mhdvgfurnbjkfb" localSheetId="6">#REF!</definedName>
    <definedName name="mhdvgfurnbjkfb" localSheetId="33">#REF!</definedName>
    <definedName name="mhdvgfurnbjkfb" localSheetId="34">#REF!</definedName>
    <definedName name="mhdvgfurnbjkfb" localSheetId="7">#REF!</definedName>
    <definedName name="mhdvgfurnbjkfb" localSheetId="8">#REF!</definedName>
    <definedName name="mhdvgfurnbjkfb" localSheetId="9">#REF!</definedName>
    <definedName name="mhdvgfurnbjkfb" localSheetId="10">#REF!</definedName>
    <definedName name="mhdvgfurnbjkfb" localSheetId="11">#REF!</definedName>
    <definedName name="mhdvgfurnbjkfb" localSheetId="12">#REF!</definedName>
    <definedName name="mhdvgfurnbjkfb" localSheetId="35">#REF!</definedName>
    <definedName name="mhdvgfurnbjkfb" localSheetId="3">#REF!</definedName>
    <definedName name="mhdvgfurnbjkfb" localSheetId="1">#REF!</definedName>
    <definedName name="mhdvgfurnbjkfb">#REF!</definedName>
    <definedName name="mm" localSheetId="4">#REF!</definedName>
    <definedName name="mm" localSheetId="13">#REF!</definedName>
    <definedName name="mm" localSheetId="14">#REF!</definedName>
    <definedName name="mm" localSheetId="15">#REF!</definedName>
    <definedName name="mm" localSheetId="16">#REF!</definedName>
    <definedName name="mm" localSheetId="17">#REF!</definedName>
    <definedName name="mm" localSheetId="18">#REF!</definedName>
    <definedName name="mm" localSheetId="19">#REF!</definedName>
    <definedName name="mm" localSheetId="20">#REF!</definedName>
    <definedName name="mm" localSheetId="21">#REF!</definedName>
    <definedName name="mm" localSheetId="22">#REF!</definedName>
    <definedName name="mm" localSheetId="5">#REF!</definedName>
    <definedName name="mm" localSheetId="23">#REF!</definedName>
    <definedName name="mm" localSheetId="24">#REF!</definedName>
    <definedName name="mm" localSheetId="25">#REF!</definedName>
    <definedName name="mm" localSheetId="26">#REF!</definedName>
    <definedName name="mm" localSheetId="27">#REF!</definedName>
    <definedName name="mm" localSheetId="28">#REF!</definedName>
    <definedName name="mm" localSheetId="29">#REF!</definedName>
    <definedName name="mm" localSheetId="30">#REF!</definedName>
    <definedName name="mm" localSheetId="31">#REF!</definedName>
    <definedName name="mm" localSheetId="32">#REF!</definedName>
    <definedName name="mm" localSheetId="6">#REF!</definedName>
    <definedName name="mm" localSheetId="33">#REF!</definedName>
    <definedName name="mm" localSheetId="34">#REF!</definedName>
    <definedName name="mm" localSheetId="7">#REF!</definedName>
    <definedName name="mm" localSheetId="8">#REF!</definedName>
    <definedName name="mm" localSheetId="9">#REF!</definedName>
    <definedName name="mm" localSheetId="10">#REF!</definedName>
    <definedName name="mm" localSheetId="11">#REF!</definedName>
    <definedName name="mm" localSheetId="12">#REF!</definedName>
    <definedName name="mm" localSheetId="35">#REF!</definedName>
    <definedName name="mm" localSheetId="3">#REF!</definedName>
    <definedName name="mm" localSheetId="1">#REF!</definedName>
    <definedName name="mm">#REF!</definedName>
    <definedName name="Modu" localSheetId="4">#REF!</definedName>
    <definedName name="Modu" localSheetId="13">#REF!</definedName>
    <definedName name="Modu" localSheetId="14">#REF!</definedName>
    <definedName name="Modu" localSheetId="15">#REF!</definedName>
    <definedName name="Modu" localSheetId="16">#REF!</definedName>
    <definedName name="Modu" localSheetId="17">#REF!</definedName>
    <definedName name="Modu" localSheetId="18">#REF!</definedName>
    <definedName name="Modu" localSheetId="19">#REF!</definedName>
    <definedName name="Modu" localSheetId="20">#REF!</definedName>
    <definedName name="Modu" localSheetId="21">#REF!</definedName>
    <definedName name="Modu" localSheetId="22">#REF!</definedName>
    <definedName name="Modu" localSheetId="5">#REF!</definedName>
    <definedName name="Modu" localSheetId="23">#REF!</definedName>
    <definedName name="Modu" localSheetId="24">#REF!</definedName>
    <definedName name="Modu" localSheetId="25">#REF!</definedName>
    <definedName name="Modu" localSheetId="26">#REF!</definedName>
    <definedName name="Modu" localSheetId="27">#REF!</definedName>
    <definedName name="Modu" localSheetId="28">#REF!</definedName>
    <definedName name="Modu" localSheetId="29">#REF!</definedName>
    <definedName name="Modu" localSheetId="30">#REF!</definedName>
    <definedName name="Modu" localSheetId="31">#REF!</definedName>
    <definedName name="Modu" localSheetId="32">#REF!</definedName>
    <definedName name="Modu" localSheetId="6">#REF!</definedName>
    <definedName name="Modu" localSheetId="33">#REF!</definedName>
    <definedName name="Modu" localSheetId="34">#REF!</definedName>
    <definedName name="Modu" localSheetId="7">#REF!</definedName>
    <definedName name="Modu" localSheetId="8">#REF!</definedName>
    <definedName name="Modu" localSheetId="9">#REF!</definedName>
    <definedName name="Modu" localSheetId="10">#REF!</definedName>
    <definedName name="Modu" localSheetId="11">#REF!</definedName>
    <definedName name="Modu" localSheetId="12">#REF!</definedName>
    <definedName name="Modu" localSheetId="35">#REF!</definedName>
    <definedName name="Modu" localSheetId="3">#REF!</definedName>
    <definedName name="Modu">#REF!</definedName>
    <definedName name="Módu" localSheetId="4">#REF!</definedName>
    <definedName name="Módu" localSheetId="13">#REF!</definedName>
    <definedName name="Módu" localSheetId="14">#REF!</definedName>
    <definedName name="Módu" localSheetId="15">#REF!</definedName>
    <definedName name="Módu" localSheetId="16">#REF!</definedName>
    <definedName name="Módu" localSheetId="17">#REF!</definedName>
    <definedName name="Módu" localSheetId="18">#REF!</definedName>
    <definedName name="Módu" localSheetId="19">#REF!</definedName>
    <definedName name="Módu" localSheetId="20">#REF!</definedName>
    <definedName name="Módu" localSheetId="21">#REF!</definedName>
    <definedName name="Módu" localSheetId="22">#REF!</definedName>
    <definedName name="Módu" localSheetId="5">#REF!</definedName>
    <definedName name="Módu" localSheetId="23">#REF!</definedName>
    <definedName name="Módu" localSheetId="24">#REF!</definedName>
    <definedName name="Módu" localSheetId="25">#REF!</definedName>
    <definedName name="Módu" localSheetId="26">#REF!</definedName>
    <definedName name="Módu" localSheetId="27">#REF!</definedName>
    <definedName name="Módu" localSheetId="28">#REF!</definedName>
    <definedName name="Módu" localSheetId="29">#REF!</definedName>
    <definedName name="Módu" localSheetId="30">#REF!</definedName>
    <definedName name="Módu" localSheetId="31">#REF!</definedName>
    <definedName name="Módu" localSheetId="32">#REF!</definedName>
    <definedName name="Módu" localSheetId="6">#REF!</definedName>
    <definedName name="Módu" localSheetId="33">#REF!</definedName>
    <definedName name="Módu" localSheetId="34">#REF!</definedName>
    <definedName name="Módu" localSheetId="7">#REF!</definedName>
    <definedName name="Módu" localSheetId="8">#REF!</definedName>
    <definedName name="Módu" localSheetId="9">#REF!</definedName>
    <definedName name="Módu" localSheetId="10">#REF!</definedName>
    <definedName name="Módu" localSheetId="11">#REF!</definedName>
    <definedName name="Módu" localSheetId="12">#REF!</definedName>
    <definedName name="Módu" localSheetId="35">#REF!</definedName>
    <definedName name="Módu" localSheetId="3">#REF!</definedName>
    <definedName name="Módu">#REF!</definedName>
    <definedName name="Mold" localSheetId="4">#REF!</definedName>
    <definedName name="Mold" localSheetId="13">#REF!</definedName>
    <definedName name="Mold" localSheetId="14">#REF!</definedName>
    <definedName name="Mold" localSheetId="15">#REF!</definedName>
    <definedName name="Mold" localSheetId="16">#REF!</definedName>
    <definedName name="Mold" localSheetId="17">#REF!</definedName>
    <definedName name="Mold" localSheetId="18">#REF!</definedName>
    <definedName name="Mold" localSheetId="19">#REF!</definedName>
    <definedName name="Mold" localSheetId="20">#REF!</definedName>
    <definedName name="Mold" localSheetId="21">#REF!</definedName>
    <definedName name="Mold" localSheetId="22">#REF!</definedName>
    <definedName name="Mold" localSheetId="5">#REF!</definedName>
    <definedName name="Mold" localSheetId="23">#REF!</definedName>
    <definedName name="Mold" localSheetId="24">#REF!</definedName>
    <definedName name="Mold" localSheetId="25">#REF!</definedName>
    <definedName name="Mold" localSheetId="26">#REF!</definedName>
    <definedName name="Mold" localSheetId="27">#REF!</definedName>
    <definedName name="Mold" localSheetId="28">#REF!</definedName>
    <definedName name="Mold" localSheetId="29">#REF!</definedName>
    <definedName name="Mold" localSheetId="30">#REF!</definedName>
    <definedName name="Mold" localSheetId="31">#REF!</definedName>
    <definedName name="Mold" localSheetId="32">#REF!</definedName>
    <definedName name="Mold" localSheetId="6">#REF!</definedName>
    <definedName name="Mold" localSheetId="33">#REF!</definedName>
    <definedName name="Mold" localSheetId="34">#REF!</definedName>
    <definedName name="Mold" localSheetId="7">#REF!</definedName>
    <definedName name="Mold" localSheetId="8">#REF!</definedName>
    <definedName name="Mold" localSheetId="9">#REF!</definedName>
    <definedName name="Mold" localSheetId="10">#REF!</definedName>
    <definedName name="Mold" localSheetId="11">#REF!</definedName>
    <definedName name="Mold" localSheetId="12">#REF!</definedName>
    <definedName name="Mold" localSheetId="35">#REF!</definedName>
    <definedName name="Mold" localSheetId="3">#REF!</definedName>
    <definedName name="Mold">#REF!</definedName>
    <definedName name="mopmom" localSheetId="4">#REF!</definedName>
    <definedName name="mopmom" localSheetId="13">#REF!</definedName>
    <definedName name="mopmom" localSheetId="14">#REF!</definedName>
    <definedName name="mopmom" localSheetId="15">#REF!</definedName>
    <definedName name="mopmom" localSheetId="16">#REF!</definedName>
    <definedName name="mopmom" localSheetId="17">#REF!</definedName>
    <definedName name="mopmom" localSheetId="18">#REF!</definedName>
    <definedName name="mopmom" localSheetId="19">#REF!</definedName>
    <definedName name="mopmom" localSheetId="20">#REF!</definedName>
    <definedName name="mopmom" localSheetId="21">#REF!</definedName>
    <definedName name="mopmom" localSheetId="22">#REF!</definedName>
    <definedName name="mopmom" localSheetId="5">#REF!</definedName>
    <definedName name="mopmom" localSheetId="23">#REF!</definedName>
    <definedName name="mopmom" localSheetId="24">#REF!</definedName>
    <definedName name="mopmom" localSheetId="25">#REF!</definedName>
    <definedName name="mopmom" localSheetId="26">#REF!</definedName>
    <definedName name="mopmom" localSheetId="27">#REF!</definedName>
    <definedName name="mopmom" localSheetId="28">#REF!</definedName>
    <definedName name="mopmom" localSheetId="29">#REF!</definedName>
    <definedName name="mopmom" localSheetId="30">#REF!</definedName>
    <definedName name="mopmom" localSheetId="31">#REF!</definedName>
    <definedName name="mopmom" localSheetId="32">#REF!</definedName>
    <definedName name="mopmom" localSheetId="6">#REF!</definedName>
    <definedName name="mopmom" localSheetId="33">#REF!</definedName>
    <definedName name="mopmom" localSheetId="34">#REF!</definedName>
    <definedName name="mopmom" localSheetId="7">#REF!</definedName>
    <definedName name="mopmom" localSheetId="8">#REF!</definedName>
    <definedName name="mopmom" localSheetId="9">#REF!</definedName>
    <definedName name="mopmom" localSheetId="10">#REF!</definedName>
    <definedName name="mopmom" localSheetId="11">#REF!</definedName>
    <definedName name="mopmom" localSheetId="12">#REF!</definedName>
    <definedName name="mopmom" localSheetId="35">#REF!</definedName>
    <definedName name="mopmom" localSheetId="3">#REF!</definedName>
    <definedName name="mopmom" localSheetId="1">#REF!</definedName>
    <definedName name="mopmom">#REF!</definedName>
    <definedName name="Moto" localSheetId="4">#REF!</definedName>
    <definedName name="Moto" localSheetId="13">#REF!</definedName>
    <definedName name="Moto" localSheetId="14">#REF!</definedName>
    <definedName name="Moto" localSheetId="15">#REF!</definedName>
    <definedName name="Moto" localSheetId="16">#REF!</definedName>
    <definedName name="Moto" localSheetId="17">#REF!</definedName>
    <definedName name="Moto" localSheetId="18">#REF!</definedName>
    <definedName name="Moto" localSheetId="19">#REF!</definedName>
    <definedName name="Moto" localSheetId="20">#REF!</definedName>
    <definedName name="Moto" localSheetId="21">#REF!</definedName>
    <definedName name="Moto" localSheetId="22">#REF!</definedName>
    <definedName name="Moto" localSheetId="5">#REF!</definedName>
    <definedName name="Moto" localSheetId="23">#REF!</definedName>
    <definedName name="Moto" localSheetId="24">#REF!</definedName>
    <definedName name="Moto" localSheetId="25">#REF!</definedName>
    <definedName name="Moto" localSheetId="26">#REF!</definedName>
    <definedName name="Moto" localSheetId="27">#REF!</definedName>
    <definedName name="Moto" localSheetId="28">#REF!</definedName>
    <definedName name="Moto" localSheetId="29">#REF!</definedName>
    <definedName name="Moto" localSheetId="30">#REF!</definedName>
    <definedName name="Moto" localSheetId="31">#REF!</definedName>
    <definedName name="Moto" localSheetId="32">#REF!</definedName>
    <definedName name="Moto" localSheetId="6">#REF!</definedName>
    <definedName name="Moto" localSheetId="33">#REF!</definedName>
    <definedName name="Moto" localSheetId="34">#REF!</definedName>
    <definedName name="Moto" localSheetId="7">#REF!</definedName>
    <definedName name="Moto" localSheetId="8">#REF!</definedName>
    <definedName name="Moto" localSheetId="9">#REF!</definedName>
    <definedName name="Moto" localSheetId="10">#REF!</definedName>
    <definedName name="Moto" localSheetId="11">#REF!</definedName>
    <definedName name="Moto" localSheetId="12">#REF!</definedName>
    <definedName name="Moto" localSheetId="35">#REF!</definedName>
    <definedName name="Moto" localSheetId="3">#REF!</definedName>
    <definedName name="Moto">#REF!</definedName>
    <definedName name="nbnbnbnm" localSheetId="4">#REF!</definedName>
    <definedName name="nbnbnbnm" localSheetId="13">#REF!</definedName>
    <definedName name="nbnbnbnm" localSheetId="14">#REF!</definedName>
    <definedName name="nbnbnbnm" localSheetId="15">#REF!</definedName>
    <definedName name="nbnbnbnm" localSheetId="16">#REF!</definedName>
    <definedName name="nbnbnbnm" localSheetId="17">#REF!</definedName>
    <definedName name="nbnbnbnm" localSheetId="18">#REF!</definedName>
    <definedName name="nbnbnbnm" localSheetId="19">#REF!</definedName>
    <definedName name="nbnbnbnm" localSheetId="20">#REF!</definedName>
    <definedName name="nbnbnbnm" localSheetId="21">#REF!</definedName>
    <definedName name="nbnbnbnm" localSheetId="22">#REF!</definedName>
    <definedName name="nbnbnbnm" localSheetId="5">#REF!</definedName>
    <definedName name="nbnbnbnm" localSheetId="23">#REF!</definedName>
    <definedName name="nbnbnbnm" localSheetId="24">#REF!</definedName>
    <definedName name="nbnbnbnm" localSheetId="25">#REF!</definedName>
    <definedName name="nbnbnbnm" localSheetId="26">#REF!</definedName>
    <definedName name="nbnbnbnm" localSheetId="27">#REF!</definedName>
    <definedName name="nbnbnbnm" localSheetId="28">#REF!</definedName>
    <definedName name="nbnbnbnm" localSheetId="29">#REF!</definedName>
    <definedName name="nbnbnbnm" localSheetId="30">#REF!</definedName>
    <definedName name="nbnbnbnm" localSheetId="31">#REF!</definedName>
    <definedName name="nbnbnbnm" localSheetId="32">#REF!</definedName>
    <definedName name="nbnbnbnm" localSheetId="6">#REF!</definedName>
    <definedName name="nbnbnbnm" localSheetId="33">#REF!</definedName>
    <definedName name="nbnbnbnm" localSheetId="34">#REF!</definedName>
    <definedName name="nbnbnbnm" localSheetId="7">#REF!</definedName>
    <definedName name="nbnbnbnm" localSheetId="8">#REF!</definedName>
    <definedName name="nbnbnbnm" localSheetId="9">#REF!</definedName>
    <definedName name="nbnbnbnm" localSheetId="10">#REF!</definedName>
    <definedName name="nbnbnbnm" localSheetId="11">#REF!</definedName>
    <definedName name="nbnbnbnm" localSheetId="12">#REF!</definedName>
    <definedName name="nbnbnbnm" localSheetId="35">#REF!</definedName>
    <definedName name="nbnbnbnm" localSheetId="3">#REF!</definedName>
    <definedName name="nbnbnbnm" localSheetId="1">#REF!</definedName>
    <definedName name="nbnbnbnm">#REF!</definedName>
    <definedName name="Neumaticos" localSheetId="4">'1'!#REF!</definedName>
    <definedName name="Neumaticos" localSheetId="13">'10'!#REF!</definedName>
    <definedName name="Neumaticos" localSheetId="14">'11'!#REF!</definedName>
    <definedName name="Neumaticos" localSheetId="15">'12'!#REF!</definedName>
    <definedName name="Neumaticos" localSheetId="16">'13'!#REF!</definedName>
    <definedName name="Neumaticos" localSheetId="17">'14'!#REF!</definedName>
    <definedName name="Neumaticos" localSheetId="18">'15'!#REF!</definedName>
    <definedName name="Neumaticos" localSheetId="19">'16'!#REF!</definedName>
    <definedName name="Neumaticos" localSheetId="20">'17'!#REF!</definedName>
    <definedName name="Neumaticos" localSheetId="21">'18'!#REF!</definedName>
    <definedName name="Neumaticos" localSheetId="22">'19'!#REF!</definedName>
    <definedName name="Neumaticos" localSheetId="5">'2'!#REF!</definedName>
    <definedName name="Neumaticos" localSheetId="23">'20'!#REF!</definedName>
    <definedName name="Neumaticos" localSheetId="24">'21'!#REF!</definedName>
    <definedName name="Neumaticos" localSheetId="25">'22'!#REF!</definedName>
    <definedName name="Neumaticos" localSheetId="26">'23'!#REF!</definedName>
    <definedName name="Neumaticos" localSheetId="27">'24'!#REF!</definedName>
    <definedName name="Neumaticos" localSheetId="28">'25'!#REF!</definedName>
    <definedName name="Neumaticos" localSheetId="29">'26'!#REF!</definedName>
    <definedName name="Neumaticos" localSheetId="30">'27'!#REF!</definedName>
    <definedName name="Neumaticos" localSheetId="31">'28'!#REF!</definedName>
    <definedName name="Neumaticos" localSheetId="32">'29'!#REF!</definedName>
    <definedName name="Neumaticos" localSheetId="6">'3'!#REF!</definedName>
    <definedName name="Neumaticos" localSheetId="33">'30'!#REF!</definedName>
    <definedName name="Neumaticos" localSheetId="34">'31'!#REF!</definedName>
    <definedName name="Neumaticos" localSheetId="7">'4'!#REF!</definedName>
    <definedName name="Neumaticos" localSheetId="8">'5'!#REF!</definedName>
    <definedName name="Neumaticos" localSheetId="9">'6'!#REF!</definedName>
    <definedName name="Neumaticos" localSheetId="10">'7'!#REF!</definedName>
    <definedName name="Neumaticos" localSheetId="11">'8'!#REF!</definedName>
    <definedName name="Neumaticos" localSheetId="12">'9'!#REF!</definedName>
    <definedName name="Neumaticos" localSheetId="35">MASTER!#REF!</definedName>
    <definedName name="Neumaticos" localSheetId="3">MASTER1!#REF!</definedName>
    <definedName name="Neumaticos" localSheetId="1">#REF!</definedName>
    <definedName name="Neumaticos">#REF!</definedName>
    <definedName name="niegyemkmeivf8ti4" localSheetId="4">#REF!</definedName>
    <definedName name="niegyemkmeivf8ti4" localSheetId="13">#REF!</definedName>
    <definedName name="niegyemkmeivf8ti4" localSheetId="14">#REF!</definedName>
    <definedName name="niegyemkmeivf8ti4" localSheetId="15">#REF!</definedName>
    <definedName name="niegyemkmeivf8ti4" localSheetId="16">#REF!</definedName>
    <definedName name="niegyemkmeivf8ti4" localSheetId="17">#REF!</definedName>
    <definedName name="niegyemkmeivf8ti4" localSheetId="18">#REF!</definedName>
    <definedName name="niegyemkmeivf8ti4" localSheetId="19">#REF!</definedName>
    <definedName name="niegyemkmeivf8ti4" localSheetId="20">#REF!</definedName>
    <definedName name="niegyemkmeivf8ti4" localSheetId="21">#REF!</definedName>
    <definedName name="niegyemkmeivf8ti4" localSheetId="22">#REF!</definedName>
    <definedName name="niegyemkmeivf8ti4" localSheetId="5">#REF!</definedName>
    <definedName name="niegyemkmeivf8ti4" localSheetId="23">#REF!</definedName>
    <definedName name="niegyemkmeivf8ti4" localSheetId="24">#REF!</definedName>
    <definedName name="niegyemkmeivf8ti4" localSheetId="25">#REF!</definedName>
    <definedName name="niegyemkmeivf8ti4" localSheetId="26">#REF!</definedName>
    <definedName name="niegyemkmeivf8ti4" localSheetId="27">#REF!</definedName>
    <definedName name="niegyemkmeivf8ti4" localSheetId="28">#REF!</definedName>
    <definedName name="niegyemkmeivf8ti4" localSheetId="29">#REF!</definedName>
    <definedName name="niegyemkmeivf8ti4" localSheetId="30">#REF!</definedName>
    <definedName name="niegyemkmeivf8ti4" localSheetId="31">#REF!</definedName>
    <definedName name="niegyemkmeivf8ti4" localSheetId="32">#REF!</definedName>
    <definedName name="niegyemkmeivf8ti4" localSheetId="6">#REF!</definedName>
    <definedName name="niegyemkmeivf8ti4" localSheetId="33">#REF!</definedName>
    <definedName name="niegyemkmeivf8ti4" localSheetId="34">#REF!</definedName>
    <definedName name="niegyemkmeivf8ti4" localSheetId="7">#REF!</definedName>
    <definedName name="niegyemkmeivf8ti4" localSheetId="8">#REF!</definedName>
    <definedName name="niegyemkmeivf8ti4" localSheetId="9">#REF!</definedName>
    <definedName name="niegyemkmeivf8ti4" localSheetId="10">#REF!</definedName>
    <definedName name="niegyemkmeivf8ti4" localSheetId="11">#REF!</definedName>
    <definedName name="niegyemkmeivf8ti4" localSheetId="12">#REF!</definedName>
    <definedName name="niegyemkmeivf8ti4" localSheetId="35">#REF!</definedName>
    <definedName name="niegyemkmeivf8ti4" localSheetId="3">#REF!</definedName>
    <definedName name="niegyemkmeivf8ti4" localSheetId="1">#REF!</definedName>
    <definedName name="niegyemkmeivf8ti4">#REF!</definedName>
    <definedName name="nota" localSheetId="4">'[1]#¡REF'!#REF!</definedName>
    <definedName name="nota" localSheetId="13">'[1]#¡REF'!#REF!</definedName>
    <definedName name="nota" localSheetId="14">'[1]#¡REF'!#REF!</definedName>
    <definedName name="nota" localSheetId="15">'[1]#¡REF'!#REF!</definedName>
    <definedName name="nota" localSheetId="16">'[1]#¡REF'!#REF!</definedName>
    <definedName name="nota" localSheetId="17">'[1]#¡REF'!#REF!</definedName>
    <definedName name="nota" localSheetId="18">'[1]#¡REF'!#REF!</definedName>
    <definedName name="nota" localSheetId="19">'[1]#¡REF'!#REF!</definedName>
    <definedName name="nota" localSheetId="20">'[1]#¡REF'!#REF!</definedName>
    <definedName name="nota" localSheetId="21">'[1]#¡REF'!#REF!</definedName>
    <definedName name="nota" localSheetId="22">'[1]#¡REF'!#REF!</definedName>
    <definedName name="nota" localSheetId="5">'[1]#¡REF'!#REF!</definedName>
    <definedName name="nota" localSheetId="23">'[1]#¡REF'!#REF!</definedName>
    <definedName name="nota" localSheetId="24">'[1]#¡REF'!#REF!</definedName>
    <definedName name="nota" localSheetId="25">'[1]#¡REF'!#REF!</definedName>
    <definedName name="nota" localSheetId="26">'[1]#¡REF'!#REF!</definedName>
    <definedName name="nota" localSheetId="27">'[1]#¡REF'!#REF!</definedName>
    <definedName name="nota" localSheetId="28">'[1]#¡REF'!#REF!</definedName>
    <definedName name="nota" localSheetId="29">'[1]#¡REF'!#REF!</definedName>
    <definedName name="nota" localSheetId="30">'[1]#¡REF'!#REF!</definedName>
    <definedName name="nota" localSheetId="31">'[1]#¡REF'!#REF!</definedName>
    <definedName name="nota" localSheetId="32">'[1]#¡REF'!#REF!</definedName>
    <definedName name="nota" localSheetId="6">'[1]#¡REF'!#REF!</definedName>
    <definedName name="nota" localSheetId="33">'[1]#¡REF'!#REF!</definedName>
    <definedName name="nota" localSheetId="34">'[1]#¡REF'!#REF!</definedName>
    <definedName name="nota" localSheetId="7">'[1]#¡REF'!#REF!</definedName>
    <definedName name="nota" localSheetId="8">'[1]#¡REF'!#REF!</definedName>
    <definedName name="nota" localSheetId="9">'[1]#¡REF'!#REF!</definedName>
    <definedName name="nota" localSheetId="10">'[1]#¡REF'!#REF!</definedName>
    <definedName name="nota" localSheetId="11">'[1]#¡REF'!#REF!</definedName>
    <definedName name="nota" localSheetId="12">'[1]#¡REF'!#REF!</definedName>
    <definedName name="nota" localSheetId="35">'[1]#¡REF'!#REF!</definedName>
    <definedName name="nota" localSheetId="3">'[1]#¡REF'!#REF!</definedName>
    <definedName name="nota" localSheetId="1">'[1]#¡REF'!#REF!</definedName>
    <definedName name="nota">'[1]#¡REF'!#REF!</definedName>
    <definedName name="OPERACIO" localSheetId="4">#REF!</definedName>
    <definedName name="OPERACIO" localSheetId="13">#REF!</definedName>
    <definedName name="OPERACIO" localSheetId="14">#REF!</definedName>
    <definedName name="OPERACIO" localSheetId="15">#REF!</definedName>
    <definedName name="OPERACIO" localSheetId="16">#REF!</definedName>
    <definedName name="OPERACIO" localSheetId="17">#REF!</definedName>
    <definedName name="OPERACIO" localSheetId="18">#REF!</definedName>
    <definedName name="OPERACIO" localSheetId="19">#REF!</definedName>
    <definedName name="OPERACIO" localSheetId="20">#REF!</definedName>
    <definedName name="OPERACIO" localSheetId="21">#REF!</definedName>
    <definedName name="OPERACIO" localSheetId="22">#REF!</definedName>
    <definedName name="OPERACIO" localSheetId="5">#REF!</definedName>
    <definedName name="OPERACIO" localSheetId="23">#REF!</definedName>
    <definedName name="OPERACIO" localSheetId="24">#REF!</definedName>
    <definedName name="OPERACIO" localSheetId="25">#REF!</definedName>
    <definedName name="OPERACIO" localSheetId="26">#REF!</definedName>
    <definedName name="OPERACIO" localSheetId="27">#REF!</definedName>
    <definedName name="OPERACIO" localSheetId="28">#REF!</definedName>
    <definedName name="OPERACIO" localSheetId="29">#REF!</definedName>
    <definedName name="OPERACIO" localSheetId="30">#REF!</definedName>
    <definedName name="OPERACIO" localSheetId="31">#REF!</definedName>
    <definedName name="OPERACIO" localSheetId="32">#REF!</definedName>
    <definedName name="OPERACIO" localSheetId="6">#REF!</definedName>
    <definedName name="OPERACIO" localSheetId="33">#REF!</definedName>
    <definedName name="OPERACIO" localSheetId="34">#REF!</definedName>
    <definedName name="OPERACIO" localSheetId="7">#REF!</definedName>
    <definedName name="OPERACIO" localSheetId="8">#REF!</definedName>
    <definedName name="OPERACIO" localSheetId="9">#REF!</definedName>
    <definedName name="OPERACIO" localSheetId="10">#REF!</definedName>
    <definedName name="OPERACIO" localSheetId="11">#REF!</definedName>
    <definedName name="OPERACIO" localSheetId="12">#REF!</definedName>
    <definedName name="OPERACIO" localSheetId="35">#REF!</definedName>
    <definedName name="OPERACIO" localSheetId="3">#REF!</definedName>
    <definedName name="OPERACIO">#REF!</definedName>
    <definedName name="Operativo" localSheetId="4">'1'!#REF!</definedName>
    <definedName name="Operativo" localSheetId="13">'10'!#REF!</definedName>
    <definedName name="Operativo" localSheetId="14">'11'!#REF!</definedName>
    <definedName name="Operativo" localSheetId="15">'12'!#REF!</definedName>
    <definedName name="Operativo" localSheetId="16">'13'!#REF!</definedName>
    <definedName name="Operativo" localSheetId="17">'14'!#REF!</definedName>
    <definedName name="Operativo" localSheetId="18">'15'!#REF!</definedName>
    <definedName name="Operativo" localSheetId="19">'16'!#REF!</definedName>
    <definedName name="Operativo" localSheetId="20">'17'!#REF!</definedName>
    <definedName name="Operativo" localSheetId="21">'18'!#REF!</definedName>
    <definedName name="Operativo" localSheetId="22">'19'!#REF!</definedName>
    <definedName name="Operativo" localSheetId="5">'2'!#REF!</definedName>
    <definedName name="Operativo" localSheetId="23">'20'!#REF!</definedName>
    <definedName name="Operativo" localSheetId="24">'21'!#REF!</definedName>
    <definedName name="Operativo" localSheetId="25">'22'!#REF!</definedName>
    <definedName name="Operativo" localSheetId="26">'23'!#REF!</definedName>
    <definedName name="Operativo" localSheetId="27">'24'!#REF!</definedName>
    <definedName name="Operativo" localSheetId="28">'25'!#REF!</definedName>
    <definedName name="Operativo" localSheetId="29">'26'!#REF!</definedName>
    <definedName name="Operativo" localSheetId="30">'27'!#REF!</definedName>
    <definedName name="Operativo" localSheetId="31">'28'!#REF!</definedName>
    <definedName name="Operativo" localSheetId="32">'29'!#REF!</definedName>
    <definedName name="Operativo" localSheetId="6">'3'!#REF!</definedName>
    <definedName name="Operativo" localSheetId="33">'30'!#REF!</definedName>
    <definedName name="Operativo" localSheetId="34">'31'!#REF!</definedName>
    <definedName name="Operativo" localSheetId="7">'4'!#REF!</definedName>
    <definedName name="Operativo" localSheetId="8">'5'!#REF!</definedName>
    <definedName name="Operativo" localSheetId="9">'6'!#REF!</definedName>
    <definedName name="Operativo" localSheetId="10">'7'!#REF!</definedName>
    <definedName name="Operativo" localSheetId="11">'8'!#REF!</definedName>
    <definedName name="Operativo" localSheetId="12">'9'!#REF!</definedName>
    <definedName name="Operativo" localSheetId="35">MASTER!#REF!</definedName>
    <definedName name="Operativo" localSheetId="3">MASTER1!#REF!</definedName>
    <definedName name="Operativo" localSheetId="1">#REF!</definedName>
    <definedName name="Operativo">#REF!</definedName>
    <definedName name="Orin" localSheetId="4">#REF!</definedName>
    <definedName name="Orin" localSheetId="13">#REF!</definedName>
    <definedName name="Orin" localSheetId="14">#REF!</definedName>
    <definedName name="Orin" localSheetId="15">#REF!</definedName>
    <definedName name="Orin" localSheetId="16">#REF!</definedName>
    <definedName name="Orin" localSheetId="17">#REF!</definedName>
    <definedName name="Orin" localSheetId="18">#REF!</definedName>
    <definedName name="Orin" localSheetId="19">#REF!</definedName>
    <definedName name="Orin" localSheetId="20">#REF!</definedName>
    <definedName name="Orin" localSheetId="21">#REF!</definedName>
    <definedName name="Orin" localSheetId="22">#REF!</definedName>
    <definedName name="Orin" localSheetId="5">#REF!</definedName>
    <definedName name="Orin" localSheetId="23">#REF!</definedName>
    <definedName name="Orin" localSheetId="24">#REF!</definedName>
    <definedName name="Orin" localSheetId="25">#REF!</definedName>
    <definedName name="Orin" localSheetId="26">#REF!</definedName>
    <definedName name="Orin" localSheetId="27">#REF!</definedName>
    <definedName name="Orin" localSheetId="28">#REF!</definedName>
    <definedName name="Orin" localSheetId="29">#REF!</definedName>
    <definedName name="Orin" localSheetId="30">#REF!</definedName>
    <definedName name="Orin" localSheetId="31">#REF!</definedName>
    <definedName name="Orin" localSheetId="32">#REF!</definedName>
    <definedName name="Orin" localSheetId="6">#REF!</definedName>
    <definedName name="Orin" localSheetId="33">#REF!</definedName>
    <definedName name="Orin" localSheetId="34">#REF!</definedName>
    <definedName name="Orin" localSheetId="7">#REF!</definedName>
    <definedName name="Orin" localSheetId="8">#REF!</definedName>
    <definedName name="Orin" localSheetId="9">#REF!</definedName>
    <definedName name="Orin" localSheetId="10">#REF!</definedName>
    <definedName name="Orin" localSheetId="11">#REF!</definedName>
    <definedName name="Orin" localSheetId="12">#REF!</definedName>
    <definedName name="Orin" localSheetId="35">#REF!</definedName>
    <definedName name="Orin" localSheetId="3">#REF!</definedName>
    <definedName name="Orin">#REF!</definedName>
    <definedName name="Pala" localSheetId="4">#REF!</definedName>
    <definedName name="Pala" localSheetId="13">#REF!</definedName>
    <definedName name="Pala" localSheetId="14">#REF!</definedName>
    <definedName name="Pala" localSheetId="15">#REF!</definedName>
    <definedName name="Pala" localSheetId="16">#REF!</definedName>
    <definedName name="Pala" localSheetId="17">#REF!</definedName>
    <definedName name="Pala" localSheetId="18">#REF!</definedName>
    <definedName name="Pala" localSheetId="19">#REF!</definedName>
    <definedName name="Pala" localSheetId="20">#REF!</definedName>
    <definedName name="Pala" localSheetId="21">#REF!</definedName>
    <definedName name="Pala" localSheetId="22">#REF!</definedName>
    <definedName name="Pala" localSheetId="5">#REF!</definedName>
    <definedName name="Pala" localSheetId="23">#REF!</definedName>
    <definedName name="Pala" localSheetId="24">#REF!</definedName>
    <definedName name="Pala" localSheetId="25">#REF!</definedName>
    <definedName name="Pala" localSheetId="26">#REF!</definedName>
    <definedName name="Pala" localSheetId="27">#REF!</definedName>
    <definedName name="Pala" localSheetId="28">#REF!</definedName>
    <definedName name="Pala" localSheetId="29">#REF!</definedName>
    <definedName name="Pala" localSheetId="30">#REF!</definedName>
    <definedName name="Pala" localSheetId="31">#REF!</definedName>
    <definedName name="Pala" localSheetId="32">#REF!</definedName>
    <definedName name="Pala" localSheetId="6">#REF!</definedName>
    <definedName name="Pala" localSheetId="33">#REF!</definedName>
    <definedName name="Pala" localSheetId="34">#REF!</definedName>
    <definedName name="Pala" localSheetId="7">#REF!</definedName>
    <definedName name="Pala" localSheetId="8">#REF!</definedName>
    <definedName name="Pala" localSheetId="9">#REF!</definedName>
    <definedName name="Pala" localSheetId="10">#REF!</definedName>
    <definedName name="Pala" localSheetId="11">#REF!</definedName>
    <definedName name="Pala" localSheetId="12">#REF!</definedName>
    <definedName name="Pala" localSheetId="35">#REF!</definedName>
    <definedName name="Pala" localSheetId="3">#REF!</definedName>
    <definedName name="Pala">#REF!</definedName>
    <definedName name="Pant" localSheetId="4">#REF!</definedName>
    <definedName name="Pant" localSheetId="13">#REF!</definedName>
    <definedName name="Pant" localSheetId="14">#REF!</definedName>
    <definedName name="Pant" localSheetId="15">#REF!</definedName>
    <definedName name="Pant" localSheetId="16">#REF!</definedName>
    <definedName name="Pant" localSheetId="17">#REF!</definedName>
    <definedName name="Pant" localSheetId="18">#REF!</definedName>
    <definedName name="Pant" localSheetId="19">#REF!</definedName>
    <definedName name="Pant" localSheetId="20">#REF!</definedName>
    <definedName name="Pant" localSheetId="21">#REF!</definedName>
    <definedName name="Pant" localSheetId="22">#REF!</definedName>
    <definedName name="Pant" localSheetId="5">#REF!</definedName>
    <definedName name="Pant" localSheetId="23">#REF!</definedName>
    <definedName name="Pant" localSheetId="24">#REF!</definedName>
    <definedName name="Pant" localSheetId="25">#REF!</definedName>
    <definedName name="Pant" localSheetId="26">#REF!</definedName>
    <definedName name="Pant" localSheetId="27">#REF!</definedName>
    <definedName name="Pant" localSheetId="28">#REF!</definedName>
    <definedName name="Pant" localSheetId="29">#REF!</definedName>
    <definedName name="Pant" localSheetId="30">#REF!</definedName>
    <definedName name="Pant" localSheetId="31">#REF!</definedName>
    <definedName name="Pant" localSheetId="32">#REF!</definedName>
    <definedName name="Pant" localSheetId="6">#REF!</definedName>
    <definedName name="Pant" localSheetId="33">#REF!</definedName>
    <definedName name="Pant" localSheetId="34">#REF!</definedName>
    <definedName name="Pant" localSheetId="7">#REF!</definedName>
    <definedName name="Pant" localSheetId="8">#REF!</definedName>
    <definedName name="Pant" localSheetId="9">#REF!</definedName>
    <definedName name="Pant" localSheetId="10">#REF!</definedName>
    <definedName name="Pant" localSheetId="11">#REF!</definedName>
    <definedName name="Pant" localSheetId="12">#REF!</definedName>
    <definedName name="Pant" localSheetId="35">#REF!</definedName>
    <definedName name="Pant" localSheetId="3">#REF!</definedName>
    <definedName name="Pant">#REF!</definedName>
    <definedName name="PEPE" localSheetId="4">#REF!</definedName>
    <definedName name="PEPE" localSheetId="13">#REF!</definedName>
    <definedName name="PEPE" localSheetId="14">#REF!</definedName>
    <definedName name="PEPE" localSheetId="15">#REF!</definedName>
    <definedName name="PEPE" localSheetId="16">#REF!</definedName>
    <definedName name="PEPE" localSheetId="17">#REF!</definedName>
    <definedName name="PEPE" localSheetId="18">#REF!</definedName>
    <definedName name="PEPE" localSheetId="19">#REF!</definedName>
    <definedName name="PEPE" localSheetId="20">#REF!</definedName>
    <definedName name="PEPE" localSheetId="21">#REF!</definedName>
    <definedName name="PEPE" localSheetId="22">#REF!</definedName>
    <definedName name="PEPE" localSheetId="5">#REF!</definedName>
    <definedName name="PEPE" localSheetId="23">#REF!</definedName>
    <definedName name="PEPE" localSheetId="24">#REF!</definedName>
    <definedName name="PEPE" localSheetId="25">#REF!</definedName>
    <definedName name="PEPE" localSheetId="26">#REF!</definedName>
    <definedName name="PEPE" localSheetId="27">#REF!</definedName>
    <definedName name="PEPE" localSheetId="28">#REF!</definedName>
    <definedName name="PEPE" localSheetId="29">#REF!</definedName>
    <definedName name="PEPE" localSheetId="30">#REF!</definedName>
    <definedName name="PEPE" localSheetId="31">#REF!</definedName>
    <definedName name="PEPE" localSheetId="32">#REF!</definedName>
    <definedName name="PEPE" localSheetId="6">#REF!</definedName>
    <definedName name="PEPE" localSheetId="33">#REF!</definedName>
    <definedName name="PEPE" localSheetId="34">#REF!</definedName>
    <definedName name="PEPE" localSheetId="7">#REF!</definedName>
    <definedName name="PEPE" localSheetId="8">#REF!</definedName>
    <definedName name="PEPE" localSheetId="9">#REF!</definedName>
    <definedName name="PEPE" localSheetId="10">#REF!</definedName>
    <definedName name="PEPE" localSheetId="11">#REF!</definedName>
    <definedName name="PEPE" localSheetId="12">#REF!</definedName>
    <definedName name="PEPE" localSheetId="35">#REF!</definedName>
    <definedName name="PEPE" localSheetId="3">#REF!</definedName>
    <definedName name="PEPE" localSheetId="1">#REF!</definedName>
    <definedName name="PEPE">#REF!</definedName>
    <definedName name="Perf" localSheetId="4">#REF!</definedName>
    <definedName name="Perf" localSheetId="13">#REF!</definedName>
    <definedName name="Perf" localSheetId="14">#REF!</definedName>
    <definedName name="Perf" localSheetId="15">#REF!</definedName>
    <definedName name="Perf" localSheetId="16">#REF!</definedName>
    <definedName name="Perf" localSheetId="17">#REF!</definedName>
    <definedName name="Perf" localSheetId="18">#REF!</definedName>
    <definedName name="Perf" localSheetId="19">#REF!</definedName>
    <definedName name="Perf" localSheetId="20">#REF!</definedName>
    <definedName name="Perf" localSheetId="21">#REF!</definedName>
    <definedName name="Perf" localSheetId="22">#REF!</definedName>
    <definedName name="Perf" localSheetId="5">#REF!</definedName>
    <definedName name="Perf" localSheetId="23">#REF!</definedName>
    <definedName name="Perf" localSheetId="24">#REF!</definedName>
    <definedName name="Perf" localSheetId="25">#REF!</definedName>
    <definedName name="Perf" localSheetId="26">#REF!</definedName>
    <definedName name="Perf" localSheetId="27">#REF!</definedName>
    <definedName name="Perf" localSheetId="28">#REF!</definedName>
    <definedName name="Perf" localSheetId="29">#REF!</definedName>
    <definedName name="Perf" localSheetId="30">#REF!</definedName>
    <definedName name="Perf" localSheetId="31">#REF!</definedName>
    <definedName name="Perf" localSheetId="32">#REF!</definedName>
    <definedName name="Perf" localSheetId="6">#REF!</definedName>
    <definedName name="Perf" localSheetId="33">#REF!</definedName>
    <definedName name="Perf" localSheetId="34">#REF!</definedName>
    <definedName name="Perf" localSheetId="7">#REF!</definedName>
    <definedName name="Perf" localSheetId="8">#REF!</definedName>
    <definedName name="Perf" localSheetId="9">#REF!</definedName>
    <definedName name="Perf" localSheetId="10">#REF!</definedName>
    <definedName name="Perf" localSheetId="11">#REF!</definedName>
    <definedName name="Perf" localSheetId="12">#REF!</definedName>
    <definedName name="Perf" localSheetId="35">#REF!</definedName>
    <definedName name="Perf" localSheetId="3">#REF!</definedName>
    <definedName name="Perf">#REF!</definedName>
    <definedName name="pilsener" localSheetId="4">#REF!</definedName>
    <definedName name="pilsener" localSheetId="13">#REF!</definedName>
    <definedName name="pilsener" localSheetId="14">#REF!</definedName>
    <definedName name="pilsener" localSheetId="15">#REF!</definedName>
    <definedName name="pilsener" localSheetId="16">#REF!</definedName>
    <definedName name="pilsener" localSheetId="17">#REF!</definedName>
    <definedName name="pilsener" localSheetId="18">#REF!</definedName>
    <definedName name="pilsener" localSheetId="19">#REF!</definedName>
    <definedName name="pilsener" localSheetId="20">#REF!</definedName>
    <definedName name="pilsener" localSheetId="21">#REF!</definedName>
    <definedName name="pilsener" localSheetId="22">#REF!</definedName>
    <definedName name="pilsener" localSheetId="5">#REF!</definedName>
    <definedName name="pilsener" localSheetId="23">#REF!</definedName>
    <definedName name="pilsener" localSheetId="24">#REF!</definedName>
    <definedName name="pilsener" localSheetId="25">#REF!</definedName>
    <definedName name="pilsener" localSheetId="26">#REF!</definedName>
    <definedName name="pilsener" localSheetId="27">#REF!</definedName>
    <definedName name="pilsener" localSheetId="28">#REF!</definedName>
    <definedName name="pilsener" localSheetId="29">#REF!</definedName>
    <definedName name="pilsener" localSheetId="30">#REF!</definedName>
    <definedName name="pilsener" localSheetId="31">#REF!</definedName>
    <definedName name="pilsener" localSheetId="32">#REF!</definedName>
    <definedName name="pilsener" localSheetId="6">#REF!</definedName>
    <definedName name="pilsener" localSheetId="33">#REF!</definedName>
    <definedName name="pilsener" localSheetId="34">#REF!</definedName>
    <definedName name="pilsener" localSheetId="7">#REF!</definedName>
    <definedName name="pilsener" localSheetId="8">#REF!</definedName>
    <definedName name="pilsener" localSheetId="9">#REF!</definedName>
    <definedName name="pilsener" localSheetId="10">#REF!</definedName>
    <definedName name="pilsener" localSheetId="11">#REF!</definedName>
    <definedName name="pilsener" localSheetId="12">#REF!</definedName>
    <definedName name="pilsener" localSheetId="35">#REF!</definedName>
    <definedName name="pilsener" localSheetId="3">#REF!</definedName>
    <definedName name="pilsener" localSheetId="1">#REF!</definedName>
    <definedName name="pilsener">#REF!</definedName>
    <definedName name="Piñó" localSheetId="4">#REF!</definedName>
    <definedName name="Piñó" localSheetId="13">#REF!</definedName>
    <definedName name="Piñó" localSheetId="14">#REF!</definedName>
    <definedName name="Piñó" localSheetId="15">#REF!</definedName>
    <definedName name="Piñó" localSheetId="16">#REF!</definedName>
    <definedName name="Piñó" localSheetId="17">#REF!</definedName>
    <definedName name="Piñó" localSheetId="18">#REF!</definedName>
    <definedName name="Piñó" localSheetId="19">#REF!</definedName>
    <definedName name="Piñó" localSheetId="20">#REF!</definedName>
    <definedName name="Piñó" localSheetId="21">#REF!</definedName>
    <definedName name="Piñó" localSheetId="22">#REF!</definedName>
    <definedName name="Piñó" localSheetId="5">#REF!</definedName>
    <definedName name="Piñó" localSheetId="23">#REF!</definedName>
    <definedName name="Piñó" localSheetId="24">#REF!</definedName>
    <definedName name="Piñó" localSheetId="25">#REF!</definedName>
    <definedName name="Piñó" localSheetId="26">#REF!</definedName>
    <definedName name="Piñó" localSheetId="27">#REF!</definedName>
    <definedName name="Piñó" localSheetId="28">#REF!</definedName>
    <definedName name="Piñó" localSheetId="29">#REF!</definedName>
    <definedName name="Piñó" localSheetId="30">#REF!</definedName>
    <definedName name="Piñó" localSheetId="31">#REF!</definedName>
    <definedName name="Piñó" localSheetId="32">#REF!</definedName>
    <definedName name="Piñó" localSheetId="6">#REF!</definedName>
    <definedName name="Piñó" localSheetId="33">#REF!</definedName>
    <definedName name="Piñó" localSheetId="34">#REF!</definedName>
    <definedName name="Piñó" localSheetId="7">#REF!</definedName>
    <definedName name="Piñó" localSheetId="8">#REF!</definedName>
    <definedName name="Piñó" localSheetId="9">#REF!</definedName>
    <definedName name="Piñó" localSheetId="10">#REF!</definedName>
    <definedName name="Piñó" localSheetId="11">#REF!</definedName>
    <definedName name="Piñó" localSheetId="12">#REF!</definedName>
    <definedName name="Piñó" localSheetId="35">#REF!</definedName>
    <definedName name="Piñó" localSheetId="3">#REF!</definedName>
    <definedName name="Piñó">#REF!</definedName>
    <definedName name="Pist" localSheetId="4">#REF!</definedName>
    <definedName name="Pist" localSheetId="13">#REF!</definedName>
    <definedName name="Pist" localSheetId="14">#REF!</definedName>
    <definedName name="Pist" localSheetId="15">#REF!</definedName>
    <definedName name="Pist" localSheetId="16">#REF!</definedName>
    <definedName name="Pist" localSheetId="17">#REF!</definedName>
    <definedName name="Pist" localSheetId="18">#REF!</definedName>
    <definedName name="Pist" localSheetId="19">#REF!</definedName>
    <definedName name="Pist" localSheetId="20">#REF!</definedName>
    <definedName name="Pist" localSheetId="21">#REF!</definedName>
    <definedName name="Pist" localSheetId="22">#REF!</definedName>
    <definedName name="Pist" localSheetId="5">#REF!</definedName>
    <definedName name="Pist" localSheetId="23">#REF!</definedName>
    <definedName name="Pist" localSheetId="24">#REF!</definedName>
    <definedName name="Pist" localSheetId="25">#REF!</definedName>
    <definedName name="Pist" localSheetId="26">#REF!</definedName>
    <definedName name="Pist" localSheetId="27">#REF!</definedName>
    <definedName name="Pist" localSheetId="28">#REF!</definedName>
    <definedName name="Pist" localSheetId="29">#REF!</definedName>
    <definedName name="Pist" localSheetId="30">#REF!</definedName>
    <definedName name="Pist" localSheetId="31">#REF!</definedName>
    <definedName name="Pist" localSheetId="32">#REF!</definedName>
    <definedName name="Pist" localSheetId="6">#REF!</definedName>
    <definedName name="Pist" localSheetId="33">#REF!</definedName>
    <definedName name="Pist" localSheetId="34">#REF!</definedName>
    <definedName name="Pist" localSheetId="7">#REF!</definedName>
    <definedName name="Pist" localSheetId="8">#REF!</definedName>
    <definedName name="Pist" localSheetId="9">#REF!</definedName>
    <definedName name="Pist" localSheetId="10">#REF!</definedName>
    <definedName name="Pist" localSheetId="11">#REF!</definedName>
    <definedName name="Pist" localSheetId="12">#REF!</definedName>
    <definedName name="Pist" localSheetId="35">#REF!</definedName>
    <definedName name="Pist" localSheetId="3">#REF!</definedName>
    <definedName name="Pist">#REF!</definedName>
    <definedName name="Pole" localSheetId="4">#REF!</definedName>
    <definedName name="Pole" localSheetId="13">#REF!</definedName>
    <definedName name="Pole" localSheetId="14">#REF!</definedName>
    <definedName name="Pole" localSheetId="15">#REF!</definedName>
    <definedName name="Pole" localSheetId="16">#REF!</definedName>
    <definedName name="Pole" localSheetId="17">#REF!</definedName>
    <definedName name="Pole" localSheetId="18">#REF!</definedName>
    <definedName name="Pole" localSheetId="19">#REF!</definedName>
    <definedName name="Pole" localSheetId="20">#REF!</definedName>
    <definedName name="Pole" localSheetId="21">#REF!</definedName>
    <definedName name="Pole" localSheetId="22">#REF!</definedName>
    <definedName name="Pole" localSheetId="5">#REF!</definedName>
    <definedName name="Pole" localSheetId="23">#REF!</definedName>
    <definedName name="Pole" localSheetId="24">#REF!</definedName>
    <definedName name="Pole" localSheetId="25">#REF!</definedName>
    <definedName name="Pole" localSheetId="26">#REF!</definedName>
    <definedName name="Pole" localSheetId="27">#REF!</definedName>
    <definedName name="Pole" localSheetId="28">#REF!</definedName>
    <definedName name="Pole" localSheetId="29">#REF!</definedName>
    <definedName name="Pole" localSheetId="30">#REF!</definedName>
    <definedName name="Pole" localSheetId="31">#REF!</definedName>
    <definedName name="Pole" localSheetId="32">#REF!</definedName>
    <definedName name="Pole" localSheetId="6">#REF!</definedName>
    <definedName name="Pole" localSheetId="33">#REF!</definedName>
    <definedName name="Pole" localSheetId="34">#REF!</definedName>
    <definedName name="Pole" localSheetId="7">#REF!</definedName>
    <definedName name="Pole" localSheetId="8">#REF!</definedName>
    <definedName name="Pole" localSheetId="9">#REF!</definedName>
    <definedName name="Pole" localSheetId="10">#REF!</definedName>
    <definedName name="Pole" localSheetId="11">#REF!</definedName>
    <definedName name="Pole" localSheetId="12">#REF!</definedName>
    <definedName name="Pole" localSheetId="35">#REF!</definedName>
    <definedName name="Pole" localSheetId="3">#REF!</definedName>
    <definedName name="Pole">#REF!</definedName>
    <definedName name="Port" localSheetId="4">#REF!</definedName>
    <definedName name="Port" localSheetId="13">#REF!</definedName>
    <definedName name="Port" localSheetId="14">#REF!</definedName>
    <definedName name="Port" localSheetId="15">#REF!</definedName>
    <definedName name="Port" localSheetId="16">#REF!</definedName>
    <definedName name="Port" localSheetId="17">#REF!</definedName>
    <definedName name="Port" localSheetId="18">#REF!</definedName>
    <definedName name="Port" localSheetId="19">#REF!</definedName>
    <definedName name="Port" localSheetId="20">#REF!</definedName>
    <definedName name="Port" localSheetId="21">#REF!</definedName>
    <definedName name="Port" localSheetId="22">#REF!</definedName>
    <definedName name="Port" localSheetId="5">#REF!</definedName>
    <definedName name="Port" localSheetId="23">#REF!</definedName>
    <definedName name="Port" localSheetId="24">#REF!</definedName>
    <definedName name="Port" localSheetId="25">#REF!</definedName>
    <definedName name="Port" localSheetId="26">#REF!</definedName>
    <definedName name="Port" localSheetId="27">#REF!</definedName>
    <definedName name="Port" localSheetId="28">#REF!</definedName>
    <definedName name="Port" localSheetId="29">#REF!</definedName>
    <definedName name="Port" localSheetId="30">#REF!</definedName>
    <definedName name="Port" localSheetId="31">#REF!</definedName>
    <definedName name="Port" localSheetId="32">#REF!</definedName>
    <definedName name="Port" localSheetId="6">#REF!</definedName>
    <definedName name="Port" localSheetId="33">#REF!</definedName>
    <definedName name="Port" localSheetId="34">#REF!</definedName>
    <definedName name="Port" localSheetId="7">#REF!</definedName>
    <definedName name="Port" localSheetId="8">#REF!</definedName>
    <definedName name="Port" localSheetId="9">#REF!</definedName>
    <definedName name="Port" localSheetId="10">#REF!</definedName>
    <definedName name="Port" localSheetId="11">#REF!</definedName>
    <definedName name="Port" localSheetId="12">#REF!</definedName>
    <definedName name="Port" localSheetId="35">#REF!</definedName>
    <definedName name="Port" localSheetId="3">#REF!</definedName>
    <definedName name="Port">#REF!</definedName>
    <definedName name="Pos." localSheetId="4">#REF!</definedName>
    <definedName name="Pos." localSheetId="13">#REF!</definedName>
    <definedName name="Pos." localSheetId="14">#REF!</definedName>
    <definedName name="Pos." localSheetId="15">#REF!</definedName>
    <definedName name="Pos." localSheetId="16">#REF!</definedName>
    <definedName name="Pos." localSheetId="17">#REF!</definedName>
    <definedName name="Pos." localSheetId="18">#REF!</definedName>
    <definedName name="Pos." localSheetId="19">#REF!</definedName>
    <definedName name="Pos." localSheetId="20">#REF!</definedName>
    <definedName name="Pos." localSheetId="21">#REF!</definedName>
    <definedName name="Pos." localSheetId="22">#REF!</definedName>
    <definedName name="Pos." localSheetId="5">#REF!</definedName>
    <definedName name="Pos." localSheetId="23">#REF!</definedName>
    <definedName name="Pos." localSheetId="24">#REF!</definedName>
    <definedName name="Pos." localSheetId="25">#REF!</definedName>
    <definedName name="Pos." localSheetId="26">#REF!</definedName>
    <definedName name="Pos." localSheetId="27">#REF!</definedName>
    <definedName name="Pos." localSheetId="28">#REF!</definedName>
    <definedName name="Pos." localSheetId="29">#REF!</definedName>
    <definedName name="Pos." localSheetId="30">#REF!</definedName>
    <definedName name="Pos." localSheetId="31">#REF!</definedName>
    <definedName name="Pos." localSheetId="32">#REF!</definedName>
    <definedName name="Pos." localSheetId="6">#REF!</definedName>
    <definedName name="Pos." localSheetId="33">#REF!</definedName>
    <definedName name="Pos." localSheetId="34">#REF!</definedName>
    <definedName name="Pos." localSheetId="7">#REF!</definedName>
    <definedName name="Pos." localSheetId="8">#REF!</definedName>
    <definedName name="Pos." localSheetId="9">#REF!</definedName>
    <definedName name="Pos." localSheetId="10">#REF!</definedName>
    <definedName name="Pos." localSheetId="11">#REF!</definedName>
    <definedName name="Pos." localSheetId="12">#REF!</definedName>
    <definedName name="Pos." localSheetId="35">#REF!</definedName>
    <definedName name="Pos." localSheetId="3">#REF!</definedName>
    <definedName name="Pos.">#REF!</definedName>
    <definedName name="Potencia" localSheetId="4">'1'!#REF!</definedName>
    <definedName name="Potencia" localSheetId="13">'10'!#REF!</definedName>
    <definedName name="Potencia" localSheetId="14">'11'!#REF!</definedName>
    <definedName name="Potencia" localSheetId="15">'12'!#REF!</definedName>
    <definedName name="Potencia" localSheetId="16">'13'!#REF!</definedName>
    <definedName name="Potencia" localSheetId="17">'14'!#REF!</definedName>
    <definedName name="Potencia" localSheetId="18">'15'!#REF!</definedName>
    <definedName name="Potencia" localSheetId="19">'16'!#REF!</definedName>
    <definedName name="Potencia" localSheetId="20">'17'!#REF!</definedName>
    <definedName name="Potencia" localSheetId="21">'18'!#REF!</definedName>
    <definedName name="Potencia" localSheetId="22">'19'!#REF!</definedName>
    <definedName name="Potencia" localSheetId="5">'2'!#REF!</definedName>
    <definedName name="Potencia" localSheetId="23">'20'!#REF!</definedName>
    <definedName name="Potencia" localSheetId="24">'21'!#REF!</definedName>
    <definedName name="Potencia" localSheetId="25">'22'!#REF!</definedName>
    <definedName name="Potencia" localSheetId="26">'23'!#REF!</definedName>
    <definedName name="Potencia" localSheetId="27">'24'!#REF!</definedName>
    <definedName name="Potencia" localSheetId="28">'25'!#REF!</definedName>
    <definedName name="Potencia" localSheetId="29">'26'!#REF!</definedName>
    <definedName name="Potencia" localSheetId="30">'27'!#REF!</definedName>
    <definedName name="Potencia" localSheetId="31">'28'!#REF!</definedName>
    <definedName name="Potencia" localSheetId="32">'29'!#REF!</definedName>
    <definedName name="Potencia" localSheetId="6">'3'!#REF!</definedName>
    <definedName name="Potencia" localSheetId="33">'30'!#REF!</definedName>
    <definedName name="Potencia" localSheetId="34">'31'!#REF!</definedName>
    <definedName name="Potencia" localSheetId="7">'4'!#REF!</definedName>
    <definedName name="Potencia" localSheetId="8">'5'!#REF!</definedName>
    <definedName name="Potencia" localSheetId="9">'6'!#REF!</definedName>
    <definedName name="Potencia" localSheetId="10">'7'!#REF!</definedName>
    <definedName name="Potencia" localSheetId="11">'8'!#REF!</definedName>
    <definedName name="Potencia" localSheetId="12">'9'!#REF!</definedName>
    <definedName name="Potencia" localSheetId="35">MASTER!#REF!</definedName>
    <definedName name="Potencia" localSheetId="3">MASTER1!#REF!</definedName>
    <definedName name="Potencia" localSheetId="1">#REF!</definedName>
    <definedName name="Potencia">#REF!</definedName>
    <definedName name="Pren" localSheetId="4">#REF!</definedName>
    <definedName name="Pren" localSheetId="13">#REF!</definedName>
    <definedName name="Pren" localSheetId="14">#REF!</definedName>
    <definedName name="Pren" localSheetId="15">#REF!</definedName>
    <definedName name="Pren" localSheetId="16">#REF!</definedName>
    <definedName name="Pren" localSheetId="17">#REF!</definedName>
    <definedName name="Pren" localSheetId="18">#REF!</definedName>
    <definedName name="Pren" localSheetId="19">#REF!</definedName>
    <definedName name="Pren" localSheetId="20">#REF!</definedName>
    <definedName name="Pren" localSheetId="21">#REF!</definedName>
    <definedName name="Pren" localSheetId="22">#REF!</definedName>
    <definedName name="Pren" localSheetId="5">#REF!</definedName>
    <definedName name="Pren" localSheetId="23">#REF!</definedName>
    <definedName name="Pren" localSheetId="24">#REF!</definedName>
    <definedName name="Pren" localSheetId="25">#REF!</definedName>
    <definedName name="Pren" localSheetId="26">#REF!</definedName>
    <definedName name="Pren" localSheetId="27">#REF!</definedName>
    <definedName name="Pren" localSheetId="28">#REF!</definedName>
    <definedName name="Pren" localSheetId="29">#REF!</definedName>
    <definedName name="Pren" localSheetId="30">#REF!</definedName>
    <definedName name="Pren" localSheetId="31">#REF!</definedName>
    <definedName name="Pren" localSheetId="32">#REF!</definedName>
    <definedName name="Pren" localSheetId="6">#REF!</definedName>
    <definedName name="Pren" localSheetId="33">#REF!</definedName>
    <definedName name="Pren" localSheetId="34">#REF!</definedName>
    <definedName name="Pren" localSheetId="7">#REF!</definedName>
    <definedName name="Pren" localSheetId="8">#REF!</definedName>
    <definedName name="Pren" localSheetId="9">#REF!</definedName>
    <definedName name="Pren" localSheetId="10">#REF!</definedName>
    <definedName name="Pren" localSheetId="11">#REF!</definedName>
    <definedName name="Pren" localSheetId="12">#REF!</definedName>
    <definedName name="Pren" localSheetId="35">#REF!</definedName>
    <definedName name="Pren" localSheetId="3">#REF!</definedName>
    <definedName name="Pren">#REF!</definedName>
    <definedName name="Pres" localSheetId="4">#REF!</definedName>
    <definedName name="Pres" localSheetId="13">#REF!</definedName>
    <definedName name="Pres" localSheetId="14">#REF!</definedName>
    <definedName name="Pres" localSheetId="15">#REF!</definedName>
    <definedName name="Pres" localSheetId="16">#REF!</definedName>
    <definedName name="Pres" localSheetId="17">#REF!</definedName>
    <definedName name="Pres" localSheetId="18">#REF!</definedName>
    <definedName name="Pres" localSheetId="19">#REF!</definedName>
    <definedName name="Pres" localSheetId="20">#REF!</definedName>
    <definedName name="Pres" localSheetId="21">#REF!</definedName>
    <definedName name="Pres" localSheetId="22">#REF!</definedName>
    <definedName name="Pres" localSheetId="5">#REF!</definedName>
    <definedName name="Pres" localSheetId="23">#REF!</definedName>
    <definedName name="Pres" localSheetId="24">#REF!</definedName>
    <definedName name="Pres" localSheetId="25">#REF!</definedName>
    <definedName name="Pres" localSheetId="26">#REF!</definedName>
    <definedName name="Pres" localSheetId="27">#REF!</definedName>
    <definedName name="Pres" localSheetId="28">#REF!</definedName>
    <definedName name="Pres" localSheetId="29">#REF!</definedName>
    <definedName name="Pres" localSheetId="30">#REF!</definedName>
    <definedName name="Pres" localSheetId="31">#REF!</definedName>
    <definedName name="Pres" localSheetId="32">#REF!</definedName>
    <definedName name="Pres" localSheetId="6">#REF!</definedName>
    <definedName name="Pres" localSheetId="33">#REF!</definedName>
    <definedName name="Pres" localSheetId="34">#REF!</definedName>
    <definedName name="Pres" localSheetId="7">#REF!</definedName>
    <definedName name="Pres" localSheetId="8">#REF!</definedName>
    <definedName name="Pres" localSheetId="9">#REF!</definedName>
    <definedName name="Pres" localSheetId="10">#REF!</definedName>
    <definedName name="Pres" localSheetId="11">#REF!</definedName>
    <definedName name="Pres" localSheetId="12">#REF!</definedName>
    <definedName name="Pres" localSheetId="35">#REF!</definedName>
    <definedName name="Pres" localSheetId="3">#REF!</definedName>
    <definedName name="Pres">#REF!</definedName>
    <definedName name="principio">[1]Tuc!$J$7</definedName>
    <definedName name="PROCESO" localSheetId="4">#REF!</definedName>
    <definedName name="PROCESO" localSheetId="13">#REF!</definedName>
    <definedName name="PROCESO" localSheetId="14">#REF!</definedName>
    <definedName name="PROCESO" localSheetId="15">#REF!</definedName>
    <definedName name="PROCESO" localSheetId="16">#REF!</definedName>
    <definedName name="PROCESO" localSheetId="17">#REF!</definedName>
    <definedName name="PROCESO" localSheetId="18">#REF!</definedName>
    <definedName name="PROCESO" localSheetId="19">#REF!</definedName>
    <definedName name="PROCESO" localSheetId="20">#REF!</definedName>
    <definedName name="PROCESO" localSheetId="21">#REF!</definedName>
    <definedName name="PROCESO" localSheetId="22">#REF!</definedName>
    <definedName name="PROCESO" localSheetId="5">#REF!</definedName>
    <definedName name="PROCESO" localSheetId="23">#REF!</definedName>
    <definedName name="PROCESO" localSheetId="24">#REF!</definedName>
    <definedName name="PROCESO" localSheetId="25">#REF!</definedName>
    <definedName name="PROCESO" localSheetId="26">#REF!</definedName>
    <definedName name="PROCESO" localSheetId="27">#REF!</definedName>
    <definedName name="PROCESO" localSheetId="28">#REF!</definedName>
    <definedName name="PROCESO" localSheetId="29">#REF!</definedName>
    <definedName name="PROCESO" localSheetId="30">#REF!</definedName>
    <definedName name="PROCESO" localSheetId="31">#REF!</definedName>
    <definedName name="PROCESO" localSheetId="32">#REF!</definedName>
    <definedName name="PROCESO" localSheetId="6">#REF!</definedName>
    <definedName name="PROCESO" localSheetId="33">#REF!</definedName>
    <definedName name="PROCESO" localSheetId="34">#REF!</definedName>
    <definedName name="PROCESO" localSheetId="7">#REF!</definedName>
    <definedName name="PROCESO" localSheetId="8">#REF!</definedName>
    <definedName name="PROCESO" localSheetId="9">#REF!</definedName>
    <definedName name="PROCESO" localSheetId="10">#REF!</definedName>
    <definedName name="PROCESO" localSheetId="11">#REF!</definedName>
    <definedName name="PROCESO" localSheetId="12">#REF!</definedName>
    <definedName name="PROCESO" localSheetId="35">#REF!</definedName>
    <definedName name="PROCESO" localSheetId="3">#REF!</definedName>
    <definedName name="PROCESO">#REF!</definedName>
    <definedName name="PROGRAMA" localSheetId="4">#REF!</definedName>
    <definedName name="PROGRAMA" localSheetId="13">#REF!</definedName>
    <definedName name="PROGRAMA" localSheetId="14">#REF!</definedName>
    <definedName name="PROGRAMA" localSheetId="15">#REF!</definedName>
    <definedName name="PROGRAMA" localSheetId="16">#REF!</definedName>
    <definedName name="PROGRAMA" localSheetId="17">#REF!</definedName>
    <definedName name="PROGRAMA" localSheetId="18">#REF!</definedName>
    <definedName name="PROGRAMA" localSheetId="19">#REF!</definedName>
    <definedName name="PROGRAMA" localSheetId="20">#REF!</definedName>
    <definedName name="PROGRAMA" localSheetId="21">#REF!</definedName>
    <definedName name="PROGRAMA" localSheetId="22">#REF!</definedName>
    <definedName name="PROGRAMA" localSheetId="5">#REF!</definedName>
    <definedName name="PROGRAMA" localSheetId="23">#REF!</definedName>
    <definedName name="PROGRAMA" localSheetId="24">#REF!</definedName>
    <definedName name="PROGRAMA" localSheetId="25">#REF!</definedName>
    <definedName name="PROGRAMA" localSheetId="26">#REF!</definedName>
    <definedName name="PROGRAMA" localSheetId="27">#REF!</definedName>
    <definedName name="PROGRAMA" localSheetId="28">#REF!</definedName>
    <definedName name="PROGRAMA" localSheetId="29">#REF!</definedName>
    <definedName name="PROGRAMA" localSheetId="30">#REF!</definedName>
    <definedName name="PROGRAMA" localSheetId="31">#REF!</definedName>
    <definedName name="PROGRAMA" localSheetId="32">#REF!</definedName>
    <definedName name="PROGRAMA" localSheetId="6">#REF!</definedName>
    <definedName name="PROGRAMA" localSheetId="33">#REF!</definedName>
    <definedName name="PROGRAMA" localSheetId="34">#REF!</definedName>
    <definedName name="PROGRAMA" localSheetId="7">#REF!</definedName>
    <definedName name="PROGRAMA" localSheetId="8">#REF!</definedName>
    <definedName name="PROGRAMA" localSheetId="9">#REF!</definedName>
    <definedName name="PROGRAMA" localSheetId="10">#REF!</definedName>
    <definedName name="PROGRAMA" localSheetId="11">#REF!</definedName>
    <definedName name="PROGRAMA" localSheetId="12">#REF!</definedName>
    <definedName name="PROGRAMA" localSheetId="35">#REF!</definedName>
    <definedName name="PROGRAMA" localSheetId="3">#REF!</definedName>
    <definedName name="PROGRAMA">#REF!</definedName>
    <definedName name="promo" localSheetId="4">#REF!</definedName>
    <definedName name="promo" localSheetId="13">#REF!</definedName>
    <definedName name="promo" localSheetId="14">#REF!</definedName>
    <definedName name="promo" localSheetId="15">#REF!</definedName>
    <definedName name="promo" localSheetId="16">#REF!</definedName>
    <definedName name="promo" localSheetId="17">#REF!</definedName>
    <definedName name="promo" localSheetId="18">#REF!</definedName>
    <definedName name="promo" localSheetId="19">#REF!</definedName>
    <definedName name="promo" localSheetId="20">#REF!</definedName>
    <definedName name="promo" localSheetId="21">#REF!</definedName>
    <definedName name="promo" localSheetId="22">#REF!</definedName>
    <definedName name="promo" localSheetId="5">#REF!</definedName>
    <definedName name="promo" localSheetId="23">#REF!</definedName>
    <definedName name="promo" localSheetId="24">#REF!</definedName>
    <definedName name="promo" localSheetId="25">#REF!</definedName>
    <definedName name="promo" localSheetId="26">#REF!</definedName>
    <definedName name="promo" localSheetId="27">#REF!</definedName>
    <definedName name="promo" localSheetId="28">#REF!</definedName>
    <definedName name="promo" localSheetId="29">#REF!</definedName>
    <definedName name="promo" localSheetId="30">#REF!</definedName>
    <definedName name="promo" localSheetId="31">#REF!</definedName>
    <definedName name="promo" localSheetId="32">#REF!</definedName>
    <definedName name="promo" localSheetId="6">#REF!</definedName>
    <definedName name="promo" localSheetId="33">#REF!</definedName>
    <definedName name="promo" localSheetId="34">#REF!</definedName>
    <definedName name="promo" localSheetId="7">#REF!</definedName>
    <definedName name="promo" localSheetId="8">#REF!</definedName>
    <definedName name="promo" localSheetId="9">#REF!</definedName>
    <definedName name="promo" localSheetId="10">#REF!</definedName>
    <definedName name="promo" localSheetId="11">#REF!</definedName>
    <definedName name="promo" localSheetId="12">#REF!</definedName>
    <definedName name="promo" localSheetId="35">#REF!</definedName>
    <definedName name="promo" localSheetId="3">#REF!</definedName>
    <definedName name="promo" localSheetId="1">#REF!</definedName>
    <definedName name="promo">#REF!</definedName>
    <definedName name="Prot" localSheetId="4">#REF!</definedName>
    <definedName name="Prot" localSheetId="13">#REF!</definedName>
    <definedName name="Prot" localSheetId="14">#REF!</definedName>
    <definedName name="Prot" localSheetId="15">#REF!</definedName>
    <definedName name="Prot" localSheetId="16">#REF!</definedName>
    <definedName name="Prot" localSheetId="17">#REF!</definedName>
    <definedName name="Prot" localSheetId="18">#REF!</definedName>
    <definedName name="Prot" localSheetId="19">#REF!</definedName>
    <definedName name="Prot" localSheetId="20">#REF!</definedName>
    <definedName name="Prot" localSheetId="21">#REF!</definedName>
    <definedName name="Prot" localSheetId="22">#REF!</definedName>
    <definedName name="Prot" localSheetId="5">#REF!</definedName>
    <definedName name="Prot" localSheetId="23">#REF!</definedName>
    <definedName name="Prot" localSheetId="24">#REF!</definedName>
    <definedName name="Prot" localSheetId="25">#REF!</definedName>
    <definedName name="Prot" localSheetId="26">#REF!</definedName>
    <definedName name="Prot" localSheetId="27">#REF!</definedName>
    <definedName name="Prot" localSheetId="28">#REF!</definedName>
    <definedName name="Prot" localSheetId="29">#REF!</definedName>
    <definedName name="Prot" localSheetId="30">#REF!</definedName>
    <definedName name="Prot" localSheetId="31">#REF!</definedName>
    <definedName name="Prot" localSheetId="32">#REF!</definedName>
    <definedName name="Prot" localSheetId="6">#REF!</definedName>
    <definedName name="Prot" localSheetId="33">#REF!</definedName>
    <definedName name="Prot" localSheetId="34">#REF!</definedName>
    <definedName name="Prot" localSheetId="7">#REF!</definedName>
    <definedName name="Prot" localSheetId="8">#REF!</definedName>
    <definedName name="Prot" localSheetId="9">#REF!</definedName>
    <definedName name="Prot" localSheetId="10">#REF!</definedName>
    <definedName name="Prot" localSheetId="11">#REF!</definedName>
    <definedName name="Prot" localSheetId="12">#REF!</definedName>
    <definedName name="Prot" localSheetId="35">#REF!</definedName>
    <definedName name="Prot" localSheetId="3">#REF!</definedName>
    <definedName name="Prot">#REF!</definedName>
    <definedName name="proximo">[1]Constantes!$B$3</definedName>
    <definedName name="proximo2">[1]Constantes!$B$4</definedName>
    <definedName name="proximo3">[1]Constantes!$B$5</definedName>
    <definedName name="proximo4">[1]Constantes!$B$6</definedName>
    <definedName name="proximo5">[1]Constantes!$B$7</definedName>
    <definedName name="proximo6">[1]Constantes!$B$8</definedName>
    <definedName name="proximo7">[1]Constantes!$B$9</definedName>
    <definedName name="proximo8">[1]Constantes!$B$10</definedName>
    <definedName name="proximo9">[1]Constantes!$B$11</definedName>
    <definedName name="Rack" localSheetId="4">#REF!</definedName>
    <definedName name="Rack" localSheetId="13">#REF!</definedName>
    <definedName name="Rack" localSheetId="14">#REF!</definedName>
    <definedName name="Rack" localSheetId="15">#REF!</definedName>
    <definedName name="Rack" localSheetId="16">#REF!</definedName>
    <definedName name="Rack" localSheetId="17">#REF!</definedName>
    <definedName name="Rack" localSheetId="18">#REF!</definedName>
    <definedName name="Rack" localSheetId="19">#REF!</definedName>
    <definedName name="Rack" localSheetId="20">#REF!</definedName>
    <definedName name="Rack" localSheetId="21">#REF!</definedName>
    <definedName name="Rack" localSheetId="22">#REF!</definedName>
    <definedName name="Rack" localSheetId="5">#REF!</definedName>
    <definedName name="Rack" localSheetId="23">#REF!</definedName>
    <definedName name="Rack" localSheetId="24">#REF!</definedName>
    <definedName name="Rack" localSheetId="25">#REF!</definedName>
    <definedName name="Rack" localSheetId="26">#REF!</definedName>
    <definedName name="Rack" localSheetId="27">#REF!</definedName>
    <definedName name="Rack" localSheetId="28">#REF!</definedName>
    <definedName name="Rack" localSheetId="29">#REF!</definedName>
    <definedName name="Rack" localSheetId="30">#REF!</definedName>
    <definedName name="Rack" localSheetId="31">#REF!</definedName>
    <definedName name="Rack" localSheetId="32">#REF!</definedName>
    <definedName name="Rack" localSheetId="6">#REF!</definedName>
    <definedName name="Rack" localSheetId="33">#REF!</definedName>
    <definedName name="Rack" localSheetId="34">#REF!</definedName>
    <definedName name="Rack" localSheetId="7">#REF!</definedName>
    <definedName name="Rack" localSheetId="8">#REF!</definedName>
    <definedName name="Rack" localSheetId="9">#REF!</definedName>
    <definedName name="Rack" localSheetId="10">#REF!</definedName>
    <definedName name="Rack" localSheetId="11">#REF!</definedName>
    <definedName name="Rack" localSheetId="12">#REF!</definedName>
    <definedName name="Rack" localSheetId="35">#REF!</definedName>
    <definedName name="Rack" localSheetId="3">#REF!</definedName>
    <definedName name="Rack">#REF!</definedName>
    <definedName name="real">[1]Constantes!$A$18</definedName>
    <definedName name="Redes" localSheetId="4">'1'!#REF!</definedName>
    <definedName name="Redes" localSheetId="13">'10'!#REF!</definedName>
    <definedName name="Redes" localSheetId="14">'11'!#REF!</definedName>
    <definedName name="Redes" localSheetId="15">'12'!#REF!</definedName>
    <definedName name="Redes" localSheetId="16">'13'!#REF!</definedName>
    <definedName name="Redes" localSheetId="17">'14'!#REF!</definedName>
    <definedName name="Redes" localSheetId="18">'15'!#REF!</definedName>
    <definedName name="Redes" localSheetId="19">'16'!#REF!</definedName>
    <definedName name="Redes" localSheetId="20">'17'!#REF!</definedName>
    <definedName name="Redes" localSheetId="21">'18'!#REF!</definedName>
    <definedName name="Redes" localSheetId="22">'19'!#REF!</definedName>
    <definedName name="Redes" localSheetId="5">'2'!#REF!</definedName>
    <definedName name="Redes" localSheetId="23">'20'!#REF!</definedName>
    <definedName name="Redes" localSheetId="24">'21'!#REF!</definedName>
    <definedName name="Redes" localSheetId="25">'22'!#REF!</definedName>
    <definedName name="Redes" localSheetId="26">'23'!#REF!</definedName>
    <definedName name="Redes" localSheetId="27">'24'!#REF!</definedName>
    <definedName name="Redes" localSheetId="28">'25'!#REF!</definedName>
    <definedName name="Redes" localSheetId="29">'26'!#REF!</definedName>
    <definedName name="Redes" localSheetId="30">'27'!#REF!</definedName>
    <definedName name="Redes" localSheetId="31">'28'!#REF!</definedName>
    <definedName name="Redes" localSheetId="32">'29'!#REF!</definedName>
    <definedName name="Redes" localSheetId="6">'3'!#REF!</definedName>
    <definedName name="Redes" localSheetId="33">'30'!#REF!</definedName>
    <definedName name="Redes" localSheetId="34">'31'!#REF!</definedName>
    <definedName name="Redes" localSheetId="7">'4'!#REF!</definedName>
    <definedName name="Redes" localSheetId="8">'5'!#REF!</definedName>
    <definedName name="Redes" localSheetId="9">'6'!#REF!</definedName>
    <definedName name="Redes" localSheetId="10">'7'!#REF!</definedName>
    <definedName name="Redes" localSheetId="11">'8'!#REF!</definedName>
    <definedName name="Redes" localSheetId="12">'9'!#REF!</definedName>
    <definedName name="Redes" localSheetId="35">MASTER!#REF!</definedName>
    <definedName name="Redes" localSheetId="3">MASTER1!#REF!</definedName>
    <definedName name="Redes" localSheetId="1">#REF!</definedName>
    <definedName name="Redes">#REF!</definedName>
    <definedName name="Reductores" localSheetId="4">'1'!#REF!</definedName>
    <definedName name="Reductores" localSheetId="13">'10'!#REF!</definedName>
    <definedName name="Reductores" localSheetId="14">'11'!#REF!</definedName>
    <definedName name="Reductores" localSheetId="15">'12'!#REF!</definedName>
    <definedName name="Reductores" localSheetId="16">'13'!#REF!</definedName>
    <definedName name="Reductores" localSheetId="17">'14'!#REF!</definedName>
    <definedName name="Reductores" localSheetId="18">'15'!#REF!</definedName>
    <definedName name="Reductores" localSheetId="19">'16'!#REF!</definedName>
    <definedName name="Reductores" localSheetId="20">'17'!#REF!</definedName>
    <definedName name="Reductores" localSheetId="21">'18'!#REF!</definedName>
    <definedName name="Reductores" localSheetId="22">'19'!#REF!</definedName>
    <definedName name="Reductores" localSheetId="5">'2'!#REF!</definedName>
    <definedName name="Reductores" localSheetId="23">'20'!#REF!</definedName>
    <definedName name="Reductores" localSheetId="24">'21'!#REF!</definedName>
    <definedName name="Reductores" localSheetId="25">'22'!#REF!</definedName>
    <definedName name="Reductores" localSheetId="26">'23'!#REF!</definedName>
    <definedName name="Reductores" localSheetId="27">'24'!#REF!</definedName>
    <definedName name="Reductores" localSheetId="28">'25'!#REF!</definedName>
    <definedName name="Reductores" localSheetId="29">'26'!#REF!</definedName>
    <definedName name="Reductores" localSheetId="30">'27'!#REF!</definedName>
    <definedName name="Reductores" localSheetId="31">'28'!#REF!</definedName>
    <definedName name="Reductores" localSheetId="32">'29'!#REF!</definedName>
    <definedName name="Reductores" localSheetId="6">'3'!#REF!</definedName>
    <definedName name="Reductores" localSheetId="33">'30'!#REF!</definedName>
    <definedName name="Reductores" localSheetId="34">'31'!#REF!</definedName>
    <definedName name="Reductores" localSheetId="7">'4'!#REF!</definedName>
    <definedName name="Reductores" localSheetId="8">'5'!#REF!</definedName>
    <definedName name="Reductores" localSheetId="9">'6'!#REF!</definedName>
    <definedName name="Reductores" localSheetId="10">'7'!#REF!</definedName>
    <definedName name="Reductores" localSheetId="11">'8'!#REF!</definedName>
    <definedName name="Reductores" localSheetId="12">'9'!#REF!</definedName>
    <definedName name="Reductores" localSheetId="35">MASTER!#REF!</definedName>
    <definedName name="Reductores" localSheetId="3">MASTER1!#REF!</definedName>
    <definedName name="Reductores" localSheetId="1">#REF!</definedName>
    <definedName name="Reductores">#REF!</definedName>
    <definedName name="Reji" localSheetId="4">#REF!</definedName>
    <definedName name="Reji" localSheetId="13">#REF!</definedName>
    <definedName name="Reji" localSheetId="14">#REF!</definedName>
    <definedName name="Reji" localSheetId="15">#REF!</definedName>
    <definedName name="Reji" localSheetId="16">#REF!</definedName>
    <definedName name="Reji" localSheetId="17">#REF!</definedName>
    <definedName name="Reji" localSheetId="18">#REF!</definedName>
    <definedName name="Reji" localSheetId="19">#REF!</definedName>
    <definedName name="Reji" localSheetId="20">#REF!</definedName>
    <definedName name="Reji" localSheetId="21">#REF!</definedName>
    <definedName name="Reji" localSheetId="22">#REF!</definedName>
    <definedName name="Reji" localSheetId="5">#REF!</definedName>
    <definedName name="Reji" localSheetId="23">#REF!</definedName>
    <definedName name="Reji" localSheetId="24">#REF!</definedName>
    <definedName name="Reji" localSheetId="25">#REF!</definedName>
    <definedName name="Reji" localSheetId="26">#REF!</definedName>
    <definedName name="Reji" localSheetId="27">#REF!</definedName>
    <definedName name="Reji" localSheetId="28">#REF!</definedName>
    <definedName name="Reji" localSheetId="29">#REF!</definedName>
    <definedName name="Reji" localSheetId="30">#REF!</definedName>
    <definedName name="Reji" localSheetId="31">#REF!</definedName>
    <definedName name="Reji" localSheetId="32">#REF!</definedName>
    <definedName name="Reji" localSheetId="6">#REF!</definedName>
    <definedName name="Reji" localSheetId="33">#REF!</definedName>
    <definedName name="Reji" localSheetId="34">#REF!</definedName>
    <definedName name="Reji" localSheetId="7">#REF!</definedName>
    <definedName name="Reji" localSheetId="8">#REF!</definedName>
    <definedName name="Reji" localSheetId="9">#REF!</definedName>
    <definedName name="Reji" localSheetId="10">#REF!</definedName>
    <definedName name="Reji" localSheetId="11">#REF!</definedName>
    <definedName name="Reji" localSheetId="12">#REF!</definedName>
    <definedName name="Reji" localSheetId="35">#REF!</definedName>
    <definedName name="Reji" localSheetId="3">#REF!</definedName>
    <definedName name="Reji">#REF!</definedName>
    <definedName name="Relé" localSheetId="4">#REF!</definedName>
    <definedName name="Relé" localSheetId="13">#REF!</definedName>
    <definedName name="Relé" localSheetId="14">#REF!</definedName>
    <definedName name="Relé" localSheetId="15">#REF!</definedName>
    <definedName name="Relé" localSheetId="16">#REF!</definedName>
    <definedName name="Relé" localSheetId="17">#REF!</definedName>
    <definedName name="Relé" localSheetId="18">#REF!</definedName>
    <definedName name="Relé" localSheetId="19">#REF!</definedName>
    <definedName name="Relé" localSheetId="20">#REF!</definedName>
    <definedName name="Relé" localSheetId="21">#REF!</definedName>
    <definedName name="Relé" localSheetId="22">#REF!</definedName>
    <definedName name="Relé" localSheetId="5">#REF!</definedName>
    <definedName name="Relé" localSheetId="23">#REF!</definedName>
    <definedName name="Relé" localSheetId="24">#REF!</definedName>
    <definedName name="Relé" localSheetId="25">#REF!</definedName>
    <definedName name="Relé" localSheetId="26">#REF!</definedName>
    <definedName name="Relé" localSheetId="27">#REF!</definedName>
    <definedName name="Relé" localSheetId="28">#REF!</definedName>
    <definedName name="Relé" localSheetId="29">#REF!</definedName>
    <definedName name="Relé" localSheetId="30">#REF!</definedName>
    <definedName name="Relé" localSheetId="31">#REF!</definedName>
    <definedName name="Relé" localSheetId="32">#REF!</definedName>
    <definedName name="Relé" localSheetId="6">#REF!</definedName>
    <definedName name="Relé" localSheetId="33">#REF!</definedName>
    <definedName name="Relé" localSheetId="34">#REF!</definedName>
    <definedName name="Relé" localSheetId="7">#REF!</definedName>
    <definedName name="Relé" localSheetId="8">#REF!</definedName>
    <definedName name="Relé" localSheetId="9">#REF!</definedName>
    <definedName name="Relé" localSheetId="10">#REF!</definedName>
    <definedName name="Relé" localSheetId="11">#REF!</definedName>
    <definedName name="Relé" localSheetId="12">#REF!</definedName>
    <definedName name="Relé" localSheetId="35">#REF!</definedName>
    <definedName name="Relé" localSheetId="3">#REF!</definedName>
    <definedName name="Relé">#REF!</definedName>
    <definedName name="REPUESTO" localSheetId="4">#REF!</definedName>
    <definedName name="REPUESTO" localSheetId="13">#REF!</definedName>
    <definedName name="REPUESTO" localSheetId="14">#REF!</definedName>
    <definedName name="REPUESTO" localSheetId="15">#REF!</definedName>
    <definedName name="REPUESTO" localSheetId="16">#REF!</definedName>
    <definedName name="REPUESTO" localSheetId="17">#REF!</definedName>
    <definedName name="REPUESTO" localSheetId="18">#REF!</definedName>
    <definedName name="REPUESTO" localSheetId="19">#REF!</definedName>
    <definedName name="REPUESTO" localSheetId="20">#REF!</definedName>
    <definedName name="REPUESTO" localSheetId="21">#REF!</definedName>
    <definedName name="REPUESTO" localSheetId="22">#REF!</definedName>
    <definedName name="REPUESTO" localSheetId="5">#REF!</definedName>
    <definedName name="REPUESTO" localSheetId="23">#REF!</definedName>
    <definedName name="REPUESTO" localSheetId="24">#REF!</definedName>
    <definedName name="REPUESTO" localSheetId="25">#REF!</definedName>
    <definedName name="REPUESTO" localSheetId="26">#REF!</definedName>
    <definedName name="REPUESTO" localSheetId="27">#REF!</definedName>
    <definedName name="REPUESTO" localSheetId="28">#REF!</definedName>
    <definedName name="REPUESTO" localSheetId="29">#REF!</definedName>
    <definedName name="REPUESTO" localSheetId="30">#REF!</definedName>
    <definedName name="REPUESTO" localSheetId="31">#REF!</definedName>
    <definedName name="REPUESTO" localSheetId="32">#REF!</definedName>
    <definedName name="REPUESTO" localSheetId="6">#REF!</definedName>
    <definedName name="REPUESTO" localSheetId="33">#REF!</definedName>
    <definedName name="REPUESTO" localSheetId="34">#REF!</definedName>
    <definedName name="REPUESTO" localSheetId="7">#REF!</definedName>
    <definedName name="REPUESTO" localSheetId="8">#REF!</definedName>
    <definedName name="REPUESTO" localSheetId="9">#REF!</definedName>
    <definedName name="REPUESTO" localSheetId="10">#REF!</definedName>
    <definedName name="REPUESTO" localSheetId="11">#REF!</definedName>
    <definedName name="REPUESTO" localSheetId="12">#REF!</definedName>
    <definedName name="REPUESTO" localSheetId="35">#REF!</definedName>
    <definedName name="REPUESTO" localSheetId="3">#REF!</definedName>
    <definedName name="REPUESTO">#REF!</definedName>
    <definedName name="Reté" localSheetId="4">#REF!</definedName>
    <definedName name="Reté" localSheetId="13">#REF!</definedName>
    <definedName name="Reté" localSheetId="14">#REF!</definedName>
    <definedName name="Reté" localSheetId="15">#REF!</definedName>
    <definedName name="Reté" localSheetId="16">#REF!</definedName>
    <definedName name="Reté" localSheetId="17">#REF!</definedName>
    <definedName name="Reté" localSheetId="18">#REF!</definedName>
    <definedName name="Reté" localSheetId="19">#REF!</definedName>
    <definedName name="Reté" localSheetId="20">#REF!</definedName>
    <definedName name="Reté" localSheetId="21">#REF!</definedName>
    <definedName name="Reté" localSheetId="22">#REF!</definedName>
    <definedName name="Reté" localSheetId="5">#REF!</definedName>
    <definedName name="Reté" localSheetId="23">#REF!</definedName>
    <definedName name="Reté" localSheetId="24">#REF!</definedName>
    <definedName name="Reté" localSheetId="25">#REF!</definedName>
    <definedName name="Reté" localSheetId="26">#REF!</definedName>
    <definedName name="Reté" localSheetId="27">#REF!</definedName>
    <definedName name="Reté" localSheetId="28">#REF!</definedName>
    <definedName name="Reté" localSheetId="29">#REF!</definedName>
    <definedName name="Reté" localSheetId="30">#REF!</definedName>
    <definedName name="Reté" localSheetId="31">#REF!</definedName>
    <definedName name="Reté" localSheetId="32">#REF!</definedName>
    <definedName name="Reté" localSheetId="6">#REF!</definedName>
    <definedName name="Reté" localSheetId="33">#REF!</definedName>
    <definedName name="Reté" localSheetId="34">#REF!</definedName>
    <definedName name="Reté" localSheetId="7">#REF!</definedName>
    <definedName name="Reté" localSheetId="8">#REF!</definedName>
    <definedName name="Reté" localSheetId="9">#REF!</definedName>
    <definedName name="Reté" localSheetId="10">#REF!</definedName>
    <definedName name="Reté" localSheetId="11">#REF!</definedName>
    <definedName name="Reté" localSheetId="12">#REF!</definedName>
    <definedName name="Reté" localSheetId="35">#REF!</definedName>
    <definedName name="Reté" localSheetId="3">#REF!</definedName>
    <definedName name="Reté">#REF!</definedName>
    <definedName name="Riel" localSheetId="4">#REF!</definedName>
    <definedName name="Riel" localSheetId="13">#REF!</definedName>
    <definedName name="Riel" localSheetId="14">#REF!</definedName>
    <definedName name="Riel" localSheetId="15">#REF!</definedName>
    <definedName name="Riel" localSheetId="16">#REF!</definedName>
    <definedName name="Riel" localSheetId="17">#REF!</definedName>
    <definedName name="Riel" localSheetId="18">#REF!</definedName>
    <definedName name="Riel" localSheetId="19">#REF!</definedName>
    <definedName name="Riel" localSheetId="20">#REF!</definedName>
    <definedName name="Riel" localSheetId="21">#REF!</definedName>
    <definedName name="Riel" localSheetId="22">#REF!</definedName>
    <definedName name="Riel" localSheetId="5">#REF!</definedName>
    <definedName name="Riel" localSheetId="23">#REF!</definedName>
    <definedName name="Riel" localSheetId="24">#REF!</definedName>
    <definedName name="Riel" localSheetId="25">#REF!</definedName>
    <definedName name="Riel" localSheetId="26">#REF!</definedName>
    <definedName name="Riel" localSheetId="27">#REF!</definedName>
    <definedName name="Riel" localSheetId="28">#REF!</definedName>
    <definedName name="Riel" localSheetId="29">#REF!</definedName>
    <definedName name="Riel" localSheetId="30">#REF!</definedName>
    <definedName name="Riel" localSheetId="31">#REF!</definedName>
    <definedName name="Riel" localSheetId="32">#REF!</definedName>
    <definedName name="Riel" localSheetId="6">#REF!</definedName>
    <definedName name="Riel" localSheetId="33">#REF!</definedName>
    <definedName name="Riel" localSheetId="34">#REF!</definedName>
    <definedName name="Riel" localSheetId="7">#REF!</definedName>
    <definedName name="Riel" localSheetId="8">#REF!</definedName>
    <definedName name="Riel" localSheetId="9">#REF!</definedName>
    <definedName name="Riel" localSheetId="10">#REF!</definedName>
    <definedName name="Riel" localSheetId="11">#REF!</definedName>
    <definedName name="Riel" localSheetId="12">#REF!</definedName>
    <definedName name="Riel" localSheetId="35">#REF!</definedName>
    <definedName name="Riel" localSheetId="3">#REF!</definedName>
    <definedName name="Riel">#REF!</definedName>
    <definedName name="Roci" localSheetId="4">#REF!</definedName>
    <definedName name="Roci" localSheetId="13">#REF!</definedName>
    <definedName name="Roci" localSheetId="14">#REF!</definedName>
    <definedName name="Roci" localSheetId="15">#REF!</definedName>
    <definedName name="Roci" localSheetId="16">#REF!</definedName>
    <definedName name="Roci" localSheetId="17">#REF!</definedName>
    <definedName name="Roci" localSheetId="18">#REF!</definedName>
    <definedName name="Roci" localSheetId="19">#REF!</definedName>
    <definedName name="Roci" localSheetId="20">#REF!</definedName>
    <definedName name="Roci" localSheetId="21">#REF!</definedName>
    <definedName name="Roci" localSheetId="22">#REF!</definedName>
    <definedName name="Roci" localSheetId="5">#REF!</definedName>
    <definedName name="Roci" localSheetId="23">#REF!</definedName>
    <definedName name="Roci" localSheetId="24">#REF!</definedName>
    <definedName name="Roci" localSheetId="25">#REF!</definedName>
    <definedName name="Roci" localSheetId="26">#REF!</definedName>
    <definedName name="Roci" localSheetId="27">#REF!</definedName>
    <definedName name="Roci" localSheetId="28">#REF!</definedName>
    <definedName name="Roci" localSheetId="29">#REF!</definedName>
    <definedName name="Roci" localSheetId="30">#REF!</definedName>
    <definedName name="Roci" localSheetId="31">#REF!</definedName>
    <definedName name="Roci" localSheetId="32">#REF!</definedName>
    <definedName name="Roci" localSheetId="6">#REF!</definedName>
    <definedName name="Roci" localSheetId="33">#REF!</definedName>
    <definedName name="Roci" localSheetId="34">#REF!</definedName>
    <definedName name="Roci" localSheetId="7">#REF!</definedName>
    <definedName name="Roci" localSheetId="8">#REF!</definedName>
    <definedName name="Roci" localSheetId="9">#REF!</definedName>
    <definedName name="Roci" localSheetId="10">#REF!</definedName>
    <definedName name="Roci" localSheetId="11">#REF!</definedName>
    <definedName name="Roci" localSheetId="12">#REF!</definedName>
    <definedName name="Roci" localSheetId="35">#REF!</definedName>
    <definedName name="Roci" localSheetId="3">#REF!</definedName>
    <definedName name="Roci">#REF!</definedName>
    <definedName name="Roda" localSheetId="4">#REF!</definedName>
    <definedName name="Roda" localSheetId="13">#REF!</definedName>
    <definedName name="Roda" localSheetId="14">#REF!</definedName>
    <definedName name="Roda" localSheetId="15">#REF!</definedName>
    <definedName name="Roda" localSheetId="16">#REF!</definedName>
    <definedName name="Roda" localSheetId="17">#REF!</definedName>
    <definedName name="Roda" localSheetId="18">#REF!</definedName>
    <definedName name="Roda" localSheetId="19">#REF!</definedName>
    <definedName name="Roda" localSheetId="20">#REF!</definedName>
    <definedName name="Roda" localSheetId="21">#REF!</definedName>
    <definedName name="Roda" localSheetId="22">#REF!</definedName>
    <definedName name="Roda" localSheetId="5">#REF!</definedName>
    <definedName name="Roda" localSheetId="23">#REF!</definedName>
    <definedName name="Roda" localSheetId="24">#REF!</definedName>
    <definedName name="Roda" localSheetId="25">#REF!</definedName>
    <definedName name="Roda" localSheetId="26">#REF!</definedName>
    <definedName name="Roda" localSheetId="27">#REF!</definedName>
    <definedName name="Roda" localSheetId="28">#REF!</definedName>
    <definedName name="Roda" localSheetId="29">#REF!</definedName>
    <definedName name="Roda" localSheetId="30">#REF!</definedName>
    <definedName name="Roda" localSheetId="31">#REF!</definedName>
    <definedName name="Roda" localSheetId="32">#REF!</definedName>
    <definedName name="Roda" localSheetId="6">#REF!</definedName>
    <definedName name="Roda" localSheetId="33">#REF!</definedName>
    <definedName name="Roda" localSheetId="34">#REF!</definedName>
    <definedName name="Roda" localSheetId="7">#REF!</definedName>
    <definedName name="Roda" localSheetId="8">#REF!</definedName>
    <definedName name="Roda" localSheetId="9">#REF!</definedName>
    <definedName name="Roda" localSheetId="10">#REF!</definedName>
    <definedName name="Roda" localSheetId="11">#REF!</definedName>
    <definedName name="Roda" localSheetId="12">#REF!</definedName>
    <definedName name="Roda" localSheetId="35">#REF!</definedName>
    <definedName name="Roda" localSheetId="3">#REF!</definedName>
    <definedName name="Roda">#REF!</definedName>
    <definedName name="Rodi" localSheetId="4">#REF!</definedName>
    <definedName name="Rodi" localSheetId="13">#REF!</definedName>
    <definedName name="Rodi" localSheetId="14">#REF!</definedName>
    <definedName name="Rodi" localSheetId="15">#REF!</definedName>
    <definedName name="Rodi" localSheetId="16">#REF!</definedName>
    <definedName name="Rodi" localSheetId="17">#REF!</definedName>
    <definedName name="Rodi" localSheetId="18">#REF!</definedName>
    <definedName name="Rodi" localSheetId="19">#REF!</definedName>
    <definedName name="Rodi" localSheetId="20">#REF!</definedName>
    <definedName name="Rodi" localSheetId="21">#REF!</definedName>
    <definedName name="Rodi" localSheetId="22">#REF!</definedName>
    <definedName name="Rodi" localSheetId="5">#REF!</definedName>
    <definedName name="Rodi" localSheetId="23">#REF!</definedName>
    <definedName name="Rodi" localSheetId="24">#REF!</definedName>
    <definedName name="Rodi" localSheetId="25">#REF!</definedName>
    <definedName name="Rodi" localSheetId="26">#REF!</definedName>
    <definedName name="Rodi" localSheetId="27">#REF!</definedName>
    <definedName name="Rodi" localSheetId="28">#REF!</definedName>
    <definedName name="Rodi" localSheetId="29">#REF!</definedName>
    <definedName name="Rodi" localSheetId="30">#REF!</definedName>
    <definedName name="Rodi" localSheetId="31">#REF!</definedName>
    <definedName name="Rodi" localSheetId="32">#REF!</definedName>
    <definedName name="Rodi" localSheetId="6">#REF!</definedName>
    <definedName name="Rodi" localSheetId="33">#REF!</definedName>
    <definedName name="Rodi" localSheetId="34">#REF!</definedName>
    <definedName name="Rodi" localSheetId="7">#REF!</definedName>
    <definedName name="Rodi" localSheetId="8">#REF!</definedName>
    <definedName name="Rodi" localSheetId="9">#REF!</definedName>
    <definedName name="Rodi" localSheetId="10">#REF!</definedName>
    <definedName name="Rodi" localSheetId="11">#REF!</definedName>
    <definedName name="Rodi" localSheetId="12">#REF!</definedName>
    <definedName name="Rodi" localSheetId="35">#REF!</definedName>
    <definedName name="Rodi" localSheetId="3">#REF!</definedName>
    <definedName name="Rodi">#REF!</definedName>
    <definedName name="Roto" localSheetId="4">#REF!</definedName>
    <definedName name="Roto" localSheetId="13">#REF!</definedName>
    <definedName name="Roto" localSheetId="14">#REF!</definedName>
    <definedName name="Roto" localSheetId="15">#REF!</definedName>
    <definedName name="Roto" localSheetId="16">#REF!</definedName>
    <definedName name="Roto" localSheetId="17">#REF!</definedName>
    <definedName name="Roto" localSheetId="18">#REF!</definedName>
    <definedName name="Roto" localSheetId="19">#REF!</definedName>
    <definedName name="Roto" localSheetId="20">#REF!</definedName>
    <definedName name="Roto" localSheetId="21">#REF!</definedName>
    <definedName name="Roto" localSheetId="22">#REF!</definedName>
    <definedName name="Roto" localSheetId="5">#REF!</definedName>
    <definedName name="Roto" localSheetId="23">#REF!</definedName>
    <definedName name="Roto" localSheetId="24">#REF!</definedName>
    <definedName name="Roto" localSheetId="25">#REF!</definedName>
    <definedName name="Roto" localSheetId="26">#REF!</definedName>
    <definedName name="Roto" localSheetId="27">#REF!</definedName>
    <definedName name="Roto" localSheetId="28">#REF!</definedName>
    <definedName name="Roto" localSheetId="29">#REF!</definedName>
    <definedName name="Roto" localSheetId="30">#REF!</definedName>
    <definedName name="Roto" localSheetId="31">#REF!</definedName>
    <definedName name="Roto" localSheetId="32">#REF!</definedName>
    <definedName name="Roto" localSheetId="6">#REF!</definedName>
    <definedName name="Roto" localSheetId="33">#REF!</definedName>
    <definedName name="Roto" localSheetId="34">#REF!</definedName>
    <definedName name="Roto" localSheetId="7">#REF!</definedName>
    <definedName name="Roto" localSheetId="8">#REF!</definedName>
    <definedName name="Roto" localSheetId="9">#REF!</definedName>
    <definedName name="Roto" localSheetId="10">#REF!</definedName>
    <definedName name="Roto" localSheetId="11">#REF!</definedName>
    <definedName name="Roto" localSheetId="12">#REF!</definedName>
    <definedName name="Roto" localSheetId="35">#REF!</definedName>
    <definedName name="Roto" localSheetId="3">#REF!</definedName>
    <definedName name="Roto">#REF!</definedName>
    <definedName name="Rued" localSheetId="4">#REF!</definedName>
    <definedName name="Rued" localSheetId="13">#REF!</definedName>
    <definedName name="Rued" localSheetId="14">#REF!</definedName>
    <definedName name="Rued" localSheetId="15">#REF!</definedName>
    <definedName name="Rued" localSheetId="16">#REF!</definedName>
    <definedName name="Rued" localSheetId="17">#REF!</definedName>
    <definedName name="Rued" localSheetId="18">#REF!</definedName>
    <definedName name="Rued" localSheetId="19">#REF!</definedName>
    <definedName name="Rued" localSheetId="20">#REF!</definedName>
    <definedName name="Rued" localSheetId="21">#REF!</definedName>
    <definedName name="Rued" localSheetId="22">#REF!</definedName>
    <definedName name="Rued" localSheetId="5">#REF!</definedName>
    <definedName name="Rued" localSheetId="23">#REF!</definedName>
    <definedName name="Rued" localSheetId="24">#REF!</definedName>
    <definedName name="Rued" localSheetId="25">#REF!</definedName>
    <definedName name="Rued" localSheetId="26">#REF!</definedName>
    <definedName name="Rued" localSheetId="27">#REF!</definedName>
    <definedName name="Rued" localSheetId="28">#REF!</definedName>
    <definedName name="Rued" localSheetId="29">#REF!</definedName>
    <definedName name="Rued" localSheetId="30">#REF!</definedName>
    <definedName name="Rued" localSheetId="31">#REF!</definedName>
    <definedName name="Rued" localSheetId="32">#REF!</definedName>
    <definedName name="Rued" localSheetId="6">#REF!</definedName>
    <definedName name="Rued" localSheetId="33">#REF!</definedName>
    <definedName name="Rued" localSheetId="34">#REF!</definedName>
    <definedName name="Rued" localSheetId="7">#REF!</definedName>
    <definedName name="Rued" localSheetId="8">#REF!</definedName>
    <definedName name="Rued" localSheetId="9">#REF!</definedName>
    <definedName name="Rued" localSheetId="10">#REF!</definedName>
    <definedName name="Rued" localSheetId="11">#REF!</definedName>
    <definedName name="Rued" localSheetId="12">#REF!</definedName>
    <definedName name="Rued" localSheetId="35">#REF!</definedName>
    <definedName name="Rued" localSheetId="3">#REF!</definedName>
    <definedName name="Rued">#REF!</definedName>
    <definedName name="SALAMAQ" localSheetId="4">#REF!</definedName>
    <definedName name="SALAMAQ" localSheetId="13">#REF!</definedName>
    <definedName name="SALAMAQ" localSheetId="14">#REF!</definedName>
    <definedName name="SALAMAQ" localSheetId="15">#REF!</definedName>
    <definedName name="SALAMAQ" localSheetId="16">#REF!</definedName>
    <definedName name="SALAMAQ" localSheetId="17">#REF!</definedName>
    <definedName name="SALAMAQ" localSheetId="18">#REF!</definedName>
    <definedName name="SALAMAQ" localSheetId="19">#REF!</definedName>
    <definedName name="SALAMAQ" localSheetId="20">#REF!</definedName>
    <definedName name="SALAMAQ" localSheetId="21">#REF!</definedName>
    <definedName name="SALAMAQ" localSheetId="22">#REF!</definedName>
    <definedName name="SALAMAQ" localSheetId="5">#REF!</definedName>
    <definedName name="SALAMAQ" localSheetId="23">#REF!</definedName>
    <definedName name="SALAMAQ" localSheetId="24">#REF!</definedName>
    <definedName name="SALAMAQ" localSheetId="25">#REF!</definedName>
    <definedName name="SALAMAQ" localSheetId="26">#REF!</definedName>
    <definedName name="SALAMAQ" localSheetId="27">#REF!</definedName>
    <definedName name="SALAMAQ" localSheetId="28">#REF!</definedName>
    <definedName name="SALAMAQ" localSheetId="29">#REF!</definedName>
    <definedName name="SALAMAQ" localSheetId="30">#REF!</definedName>
    <definedName name="SALAMAQ" localSheetId="31">#REF!</definedName>
    <definedName name="SALAMAQ" localSheetId="32">#REF!</definedName>
    <definedName name="SALAMAQ" localSheetId="6">#REF!</definedName>
    <definedName name="SALAMAQ" localSheetId="33">#REF!</definedName>
    <definedName name="SALAMAQ" localSheetId="34">#REF!</definedName>
    <definedName name="SALAMAQ" localSheetId="7">#REF!</definedName>
    <definedName name="SALAMAQ" localSheetId="8">#REF!</definedName>
    <definedName name="SALAMAQ" localSheetId="9">#REF!</definedName>
    <definedName name="SALAMAQ" localSheetId="10">#REF!</definedName>
    <definedName name="SALAMAQ" localSheetId="11">#REF!</definedName>
    <definedName name="SALAMAQ" localSheetId="12">#REF!</definedName>
    <definedName name="SALAMAQ" localSheetId="35">#REF!</definedName>
    <definedName name="SALAMAQ" localSheetId="3">#REF!</definedName>
    <definedName name="SALAMAQ">#REF!</definedName>
    <definedName name="sanson" localSheetId="4">#REF!</definedName>
    <definedName name="sanson" localSheetId="13">#REF!</definedName>
    <definedName name="sanson" localSheetId="14">#REF!</definedName>
    <definedName name="sanson" localSheetId="15">#REF!</definedName>
    <definedName name="sanson" localSheetId="16">#REF!</definedName>
    <definedName name="sanson" localSheetId="17">#REF!</definedName>
    <definedName name="sanson" localSheetId="18">#REF!</definedName>
    <definedName name="sanson" localSheetId="19">#REF!</definedName>
    <definedName name="sanson" localSheetId="20">#REF!</definedName>
    <definedName name="sanson" localSheetId="21">#REF!</definedName>
    <definedName name="sanson" localSheetId="22">#REF!</definedName>
    <definedName name="sanson" localSheetId="5">#REF!</definedName>
    <definedName name="sanson" localSheetId="23">#REF!</definedName>
    <definedName name="sanson" localSheetId="24">#REF!</definedName>
    <definedName name="sanson" localSheetId="25">#REF!</definedName>
    <definedName name="sanson" localSheetId="26">#REF!</definedName>
    <definedName name="sanson" localSheetId="27">#REF!</definedName>
    <definedName name="sanson" localSheetId="28">#REF!</definedName>
    <definedName name="sanson" localSheetId="29">#REF!</definedName>
    <definedName name="sanson" localSheetId="30">#REF!</definedName>
    <definedName name="sanson" localSheetId="31">#REF!</definedName>
    <definedName name="sanson" localSheetId="32">#REF!</definedName>
    <definedName name="sanson" localSheetId="6">#REF!</definedName>
    <definedName name="sanson" localSheetId="33">#REF!</definedName>
    <definedName name="sanson" localSheetId="34">#REF!</definedName>
    <definedName name="sanson" localSheetId="7">#REF!</definedName>
    <definedName name="sanson" localSheetId="8">#REF!</definedName>
    <definedName name="sanson" localSheetId="9">#REF!</definedName>
    <definedName name="sanson" localSheetId="10">#REF!</definedName>
    <definedName name="sanson" localSheetId="11">#REF!</definedName>
    <definedName name="sanson" localSheetId="12">#REF!</definedName>
    <definedName name="sanson" localSheetId="35">#REF!</definedName>
    <definedName name="sanson" localSheetId="3">#REF!</definedName>
    <definedName name="sanson" localSheetId="1">#REF!</definedName>
    <definedName name="sanson">#REF!</definedName>
    <definedName name="sansonm" localSheetId="4">#REF!</definedName>
    <definedName name="sansonm" localSheetId="13">#REF!</definedName>
    <definedName name="sansonm" localSheetId="14">#REF!</definedName>
    <definedName name="sansonm" localSheetId="15">#REF!</definedName>
    <definedName name="sansonm" localSheetId="16">#REF!</definedName>
    <definedName name="sansonm" localSheetId="17">#REF!</definedName>
    <definedName name="sansonm" localSheetId="18">#REF!</definedName>
    <definedName name="sansonm" localSheetId="19">#REF!</definedName>
    <definedName name="sansonm" localSheetId="20">#REF!</definedName>
    <definedName name="sansonm" localSheetId="21">#REF!</definedName>
    <definedName name="sansonm" localSheetId="22">#REF!</definedName>
    <definedName name="sansonm" localSheetId="5">#REF!</definedName>
    <definedName name="sansonm" localSheetId="23">#REF!</definedName>
    <definedName name="sansonm" localSheetId="24">#REF!</definedName>
    <definedName name="sansonm" localSheetId="25">#REF!</definedName>
    <definedName name="sansonm" localSheetId="26">#REF!</definedName>
    <definedName name="sansonm" localSheetId="27">#REF!</definedName>
    <definedName name="sansonm" localSheetId="28">#REF!</definedName>
    <definedName name="sansonm" localSheetId="29">#REF!</definedName>
    <definedName name="sansonm" localSheetId="30">#REF!</definedName>
    <definedName name="sansonm" localSheetId="31">#REF!</definedName>
    <definedName name="sansonm" localSheetId="32">#REF!</definedName>
    <definedName name="sansonm" localSheetId="6">#REF!</definedName>
    <definedName name="sansonm" localSheetId="33">#REF!</definedName>
    <definedName name="sansonm" localSheetId="34">#REF!</definedName>
    <definedName name="sansonm" localSheetId="7">#REF!</definedName>
    <definedName name="sansonm" localSheetId="8">#REF!</definedName>
    <definedName name="sansonm" localSheetId="9">#REF!</definedName>
    <definedName name="sansonm" localSheetId="10">#REF!</definedName>
    <definedName name="sansonm" localSheetId="11">#REF!</definedName>
    <definedName name="sansonm" localSheetId="12">#REF!</definedName>
    <definedName name="sansonm" localSheetId="35">#REF!</definedName>
    <definedName name="sansonm" localSheetId="3">#REF!</definedName>
    <definedName name="sansonm" localSheetId="1">#REF!</definedName>
    <definedName name="sansonm">#REF!</definedName>
    <definedName name="Seguridad" localSheetId="4">'1'!#REF!</definedName>
    <definedName name="Seguridad" localSheetId="13">'10'!#REF!</definedName>
    <definedName name="Seguridad" localSheetId="14">'11'!#REF!</definedName>
    <definedName name="Seguridad" localSheetId="15">'12'!#REF!</definedName>
    <definedName name="Seguridad" localSheetId="16">'13'!#REF!</definedName>
    <definedName name="Seguridad" localSheetId="17">'14'!#REF!</definedName>
    <definedName name="Seguridad" localSheetId="18">'15'!#REF!</definedName>
    <definedName name="Seguridad" localSheetId="19">'16'!#REF!</definedName>
    <definedName name="Seguridad" localSheetId="20">'17'!#REF!</definedName>
    <definedName name="Seguridad" localSheetId="21">'18'!#REF!</definedName>
    <definedName name="Seguridad" localSheetId="22">'19'!#REF!</definedName>
    <definedName name="Seguridad" localSheetId="5">'2'!#REF!</definedName>
    <definedName name="Seguridad" localSheetId="23">'20'!#REF!</definedName>
    <definedName name="Seguridad" localSheetId="24">'21'!#REF!</definedName>
    <definedName name="Seguridad" localSheetId="25">'22'!#REF!</definedName>
    <definedName name="Seguridad" localSheetId="26">'23'!#REF!</definedName>
    <definedName name="Seguridad" localSheetId="27">'24'!#REF!</definedName>
    <definedName name="Seguridad" localSheetId="28">'25'!#REF!</definedName>
    <definedName name="Seguridad" localSheetId="29">'26'!#REF!</definedName>
    <definedName name="Seguridad" localSheetId="30">'27'!#REF!</definedName>
    <definedName name="Seguridad" localSheetId="31">'28'!#REF!</definedName>
    <definedName name="Seguridad" localSheetId="32">'29'!#REF!</definedName>
    <definedName name="Seguridad" localSheetId="6">'3'!#REF!</definedName>
    <definedName name="Seguridad" localSheetId="33">'30'!#REF!</definedName>
    <definedName name="Seguridad" localSheetId="34">'31'!#REF!</definedName>
    <definedName name="Seguridad" localSheetId="7">'4'!#REF!</definedName>
    <definedName name="Seguridad" localSheetId="8">'5'!#REF!</definedName>
    <definedName name="Seguridad" localSheetId="9">'6'!#REF!</definedName>
    <definedName name="Seguridad" localSheetId="10">'7'!#REF!</definedName>
    <definedName name="Seguridad" localSheetId="11">'8'!#REF!</definedName>
    <definedName name="Seguridad" localSheetId="12">'9'!#REF!</definedName>
    <definedName name="Seguridad" localSheetId="35">MASTER!#REF!</definedName>
    <definedName name="Seguridad" localSheetId="3">MASTER1!#REF!</definedName>
    <definedName name="Seguridad" localSheetId="1">#REF!</definedName>
    <definedName name="Seguridad">#REF!</definedName>
    <definedName name="seguridad2" localSheetId="4">#REF!</definedName>
    <definedName name="seguridad2" localSheetId="13">#REF!</definedName>
    <definedName name="seguridad2" localSheetId="14">#REF!</definedName>
    <definedName name="seguridad2" localSheetId="15">#REF!</definedName>
    <definedName name="seguridad2" localSheetId="16">#REF!</definedName>
    <definedName name="seguridad2" localSheetId="17">#REF!</definedName>
    <definedName name="seguridad2" localSheetId="18">#REF!</definedName>
    <definedName name="seguridad2" localSheetId="19">#REF!</definedName>
    <definedName name="seguridad2" localSheetId="20">#REF!</definedName>
    <definedName name="seguridad2" localSheetId="21">#REF!</definedName>
    <definedName name="seguridad2" localSheetId="22">#REF!</definedName>
    <definedName name="seguridad2" localSheetId="5">#REF!</definedName>
    <definedName name="seguridad2" localSheetId="23">#REF!</definedName>
    <definedName name="seguridad2" localSheetId="24">#REF!</definedName>
    <definedName name="seguridad2" localSheetId="25">#REF!</definedName>
    <definedName name="seguridad2" localSheetId="26">#REF!</definedName>
    <definedName name="seguridad2" localSheetId="27">#REF!</definedName>
    <definedName name="seguridad2" localSheetId="28">#REF!</definedName>
    <definedName name="seguridad2" localSheetId="29">#REF!</definedName>
    <definedName name="seguridad2" localSheetId="30">#REF!</definedName>
    <definedName name="seguridad2" localSheetId="31">#REF!</definedName>
    <definedName name="seguridad2" localSheetId="32">#REF!</definedName>
    <definedName name="seguridad2" localSheetId="6">#REF!</definedName>
    <definedName name="seguridad2" localSheetId="33">#REF!</definedName>
    <definedName name="seguridad2" localSheetId="34">#REF!</definedName>
    <definedName name="seguridad2" localSheetId="7">#REF!</definedName>
    <definedName name="seguridad2" localSheetId="8">#REF!</definedName>
    <definedName name="seguridad2" localSheetId="9">#REF!</definedName>
    <definedName name="seguridad2" localSheetId="10">#REF!</definedName>
    <definedName name="seguridad2" localSheetId="11">#REF!</definedName>
    <definedName name="seguridad2" localSheetId="12">#REF!</definedName>
    <definedName name="seguridad2" localSheetId="35">#REF!</definedName>
    <definedName name="seguridad2" localSheetId="3">#REF!</definedName>
    <definedName name="seguridad2" localSheetId="1">#REF!</definedName>
    <definedName name="seguridad2">#REF!</definedName>
    <definedName name="Sell" localSheetId="4">#REF!</definedName>
    <definedName name="Sell" localSheetId="13">#REF!</definedName>
    <definedName name="Sell" localSheetId="14">#REF!</definedName>
    <definedName name="Sell" localSheetId="15">#REF!</definedName>
    <definedName name="Sell" localSheetId="16">#REF!</definedName>
    <definedName name="Sell" localSheetId="17">#REF!</definedName>
    <definedName name="Sell" localSheetId="18">#REF!</definedName>
    <definedName name="Sell" localSheetId="19">#REF!</definedName>
    <definedName name="Sell" localSheetId="20">#REF!</definedName>
    <definedName name="Sell" localSheetId="21">#REF!</definedName>
    <definedName name="Sell" localSheetId="22">#REF!</definedName>
    <definedName name="Sell" localSheetId="5">#REF!</definedName>
    <definedName name="Sell" localSheetId="23">#REF!</definedName>
    <definedName name="Sell" localSheetId="24">#REF!</definedName>
    <definedName name="Sell" localSheetId="25">#REF!</definedName>
    <definedName name="Sell" localSheetId="26">#REF!</definedName>
    <definedName name="Sell" localSheetId="27">#REF!</definedName>
    <definedName name="Sell" localSheetId="28">#REF!</definedName>
    <definedName name="Sell" localSheetId="29">#REF!</definedName>
    <definedName name="Sell" localSheetId="30">#REF!</definedName>
    <definedName name="Sell" localSheetId="31">#REF!</definedName>
    <definedName name="Sell" localSheetId="32">#REF!</definedName>
    <definedName name="Sell" localSheetId="6">#REF!</definedName>
    <definedName name="Sell" localSheetId="33">#REF!</definedName>
    <definedName name="Sell" localSheetId="34">#REF!</definedName>
    <definedName name="Sell" localSheetId="7">#REF!</definedName>
    <definedName name="Sell" localSheetId="8">#REF!</definedName>
    <definedName name="Sell" localSheetId="9">#REF!</definedName>
    <definedName name="Sell" localSheetId="10">#REF!</definedName>
    <definedName name="Sell" localSheetId="11">#REF!</definedName>
    <definedName name="Sell" localSheetId="12">#REF!</definedName>
    <definedName name="Sell" localSheetId="35">#REF!</definedName>
    <definedName name="Sell" localSheetId="3">#REF!</definedName>
    <definedName name="Sell">#REF!</definedName>
    <definedName name="Sens" localSheetId="4">#REF!</definedName>
    <definedName name="Sens" localSheetId="13">#REF!</definedName>
    <definedName name="Sens" localSheetId="14">#REF!</definedName>
    <definedName name="Sens" localSheetId="15">#REF!</definedName>
    <definedName name="Sens" localSheetId="16">#REF!</definedName>
    <definedName name="Sens" localSheetId="17">#REF!</definedName>
    <definedName name="Sens" localSheetId="18">#REF!</definedName>
    <definedName name="Sens" localSheetId="19">#REF!</definedName>
    <definedName name="Sens" localSheetId="20">#REF!</definedName>
    <definedName name="Sens" localSheetId="21">#REF!</definedName>
    <definedName name="Sens" localSheetId="22">#REF!</definedName>
    <definedName name="Sens" localSheetId="5">#REF!</definedName>
    <definedName name="Sens" localSheetId="23">#REF!</definedName>
    <definedName name="Sens" localSheetId="24">#REF!</definedName>
    <definedName name="Sens" localSheetId="25">#REF!</definedName>
    <definedName name="Sens" localSheetId="26">#REF!</definedName>
    <definedName name="Sens" localSheetId="27">#REF!</definedName>
    <definedName name="Sens" localSheetId="28">#REF!</definedName>
    <definedName name="Sens" localSheetId="29">#REF!</definedName>
    <definedName name="Sens" localSheetId="30">#REF!</definedName>
    <definedName name="Sens" localSheetId="31">#REF!</definedName>
    <definedName name="Sens" localSheetId="32">#REF!</definedName>
    <definedName name="Sens" localSheetId="6">#REF!</definedName>
    <definedName name="Sens" localSheetId="33">#REF!</definedName>
    <definedName name="Sens" localSheetId="34">#REF!</definedName>
    <definedName name="Sens" localSheetId="7">#REF!</definedName>
    <definedName name="Sens" localSheetId="8">#REF!</definedName>
    <definedName name="Sens" localSheetId="9">#REF!</definedName>
    <definedName name="Sens" localSheetId="10">#REF!</definedName>
    <definedName name="Sens" localSheetId="11">#REF!</definedName>
    <definedName name="Sens" localSheetId="12">#REF!</definedName>
    <definedName name="Sens" localSheetId="35">#REF!</definedName>
    <definedName name="Sens" localSheetId="3">#REF!</definedName>
    <definedName name="Sens">#REF!</definedName>
    <definedName name="Sensores" localSheetId="4">'1'!#REF!</definedName>
    <definedName name="Sensores" localSheetId="13">'10'!#REF!</definedName>
    <definedName name="Sensores" localSheetId="14">'11'!#REF!</definedName>
    <definedName name="Sensores" localSheetId="15">'12'!#REF!</definedName>
    <definedName name="Sensores" localSheetId="16">'13'!#REF!</definedName>
    <definedName name="Sensores" localSheetId="17">'14'!#REF!</definedName>
    <definedName name="Sensores" localSheetId="18">'15'!#REF!</definedName>
    <definedName name="Sensores" localSheetId="19">'16'!#REF!</definedName>
    <definedName name="Sensores" localSheetId="20">'17'!#REF!</definedName>
    <definedName name="Sensores" localSheetId="21">'18'!#REF!</definedName>
    <definedName name="Sensores" localSheetId="22">'19'!#REF!</definedName>
    <definedName name="Sensores" localSheetId="5">'2'!#REF!</definedName>
    <definedName name="Sensores" localSheetId="23">'20'!#REF!</definedName>
    <definedName name="Sensores" localSheetId="24">'21'!#REF!</definedName>
    <definedName name="Sensores" localSheetId="25">'22'!#REF!</definedName>
    <definedName name="Sensores" localSheetId="26">'23'!#REF!</definedName>
    <definedName name="Sensores" localSheetId="27">'24'!#REF!</definedName>
    <definedName name="Sensores" localSheetId="28">'25'!#REF!</definedName>
    <definedName name="Sensores" localSheetId="29">'26'!#REF!</definedName>
    <definedName name="Sensores" localSheetId="30">'27'!#REF!</definedName>
    <definedName name="Sensores" localSheetId="31">'28'!#REF!</definedName>
    <definedName name="Sensores" localSheetId="32">'29'!#REF!</definedName>
    <definedName name="Sensores" localSheetId="6">'3'!#REF!</definedName>
    <definedName name="Sensores" localSheetId="33">'30'!#REF!</definedName>
    <definedName name="Sensores" localSheetId="34">'31'!#REF!</definedName>
    <definedName name="Sensores" localSheetId="7">'4'!#REF!</definedName>
    <definedName name="Sensores" localSheetId="8">'5'!#REF!</definedName>
    <definedName name="Sensores" localSheetId="9">'6'!#REF!</definedName>
    <definedName name="Sensores" localSheetId="10">'7'!#REF!</definedName>
    <definedName name="Sensores" localSheetId="11">'8'!#REF!</definedName>
    <definedName name="Sensores" localSheetId="12">'9'!#REF!</definedName>
    <definedName name="Sensores" localSheetId="35">MASTER!#REF!</definedName>
    <definedName name="Sensores" localSheetId="3">MASTER1!#REF!</definedName>
    <definedName name="Sensores" localSheetId="1">#REF!</definedName>
    <definedName name="Sensores">#REF!</definedName>
    <definedName name="septiembre1" localSheetId="4">#REF!</definedName>
    <definedName name="septiembre1" localSheetId="13">#REF!</definedName>
    <definedName name="septiembre1" localSheetId="14">#REF!</definedName>
    <definedName name="septiembre1" localSheetId="15">#REF!</definedName>
    <definedName name="septiembre1" localSheetId="16">#REF!</definedName>
    <definedName name="septiembre1" localSheetId="17">#REF!</definedName>
    <definedName name="septiembre1" localSheetId="18">#REF!</definedName>
    <definedName name="septiembre1" localSheetId="19">#REF!</definedName>
    <definedName name="septiembre1" localSheetId="20">#REF!</definedName>
    <definedName name="septiembre1" localSheetId="21">#REF!</definedName>
    <definedName name="septiembre1" localSheetId="22">#REF!</definedName>
    <definedName name="septiembre1" localSheetId="5">#REF!</definedName>
    <definedName name="septiembre1" localSheetId="23">#REF!</definedName>
    <definedName name="septiembre1" localSheetId="24">#REF!</definedName>
    <definedName name="septiembre1" localSheetId="25">#REF!</definedName>
    <definedName name="septiembre1" localSheetId="26">#REF!</definedName>
    <definedName name="septiembre1" localSheetId="27">#REF!</definedName>
    <definedName name="septiembre1" localSheetId="28">#REF!</definedName>
    <definedName name="septiembre1" localSheetId="29">#REF!</definedName>
    <definedName name="septiembre1" localSheetId="30">#REF!</definedName>
    <definedName name="septiembre1" localSheetId="31">#REF!</definedName>
    <definedName name="septiembre1" localSheetId="32">#REF!</definedName>
    <definedName name="septiembre1" localSheetId="6">#REF!</definedName>
    <definedName name="septiembre1" localSheetId="33">#REF!</definedName>
    <definedName name="septiembre1" localSheetId="34">#REF!</definedName>
    <definedName name="septiembre1" localSheetId="7">#REF!</definedName>
    <definedName name="septiembre1" localSheetId="8">#REF!</definedName>
    <definedName name="septiembre1" localSheetId="9">#REF!</definedName>
    <definedName name="septiembre1" localSheetId="10">#REF!</definedName>
    <definedName name="septiembre1" localSheetId="11">#REF!</definedName>
    <definedName name="septiembre1" localSheetId="12">#REF!</definedName>
    <definedName name="septiembre1" localSheetId="35">#REF!</definedName>
    <definedName name="septiembre1" localSheetId="3">#REF!</definedName>
    <definedName name="septiembre1" localSheetId="1">#REF!</definedName>
    <definedName name="septiembre1">#REF!</definedName>
    <definedName name="septiembre17" localSheetId="4">#REF!</definedName>
    <definedName name="septiembre17" localSheetId="13">#REF!</definedName>
    <definedName name="septiembre17" localSheetId="14">#REF!</definedName>
    <definedName name="septiembre17" localSheetId="15">#REF!</definedName>
    <definedName name="septiembre17" localSheetId="16">#REF!</definedName>
    <definedName name="septiembre17" localSheetId="17">#REF!</definedName>
    <definedName name="septiembre17" localSheetId="18">#REF!</definedName>
    <definedName name="septiembre17" localSheetId="19">#REF!</definedName>
    <definedName name="septiembre17" localSheetId="20">#REF!</definedName>
    <definedName name="septiembre17" localSheetId="21">#REF!</definedName>
    <definedName name="septiembre17" localSheetId="22">#REF!</definedName>
    <definedName name="septiembre17" localSheetId="5">#REF!</definedName>
    <definedName name="septiembre17" localSheetId="23">#REF!</definedName>
    <definedName name="septiembre17" localSheetId="24">#REF!</definedName>
    <definedName name="septiembre17" localSheetId="25">#REF!</definedName>
    <definedName name="septiembre17" localSheetId="26">#REF!</definedName>
    <definedName name="septiembre17" localSheetId="27">#REF!</definedName>
    <definedName name="septiembre17" localSheetId="28">#REF!</definedName>
    <definedName name="septiembre17" localSheetId="29">#REF!</definedName>
    <definedName name="septiembre17" localSheetId="30">#REF!</definedName>
    <definedName name="septiembre17" localSheetId="31">#REF!</definedName>
    <definedName name="septiembre17" localSheetId="32">#REF!</definedName>
    <definedName name="septiembre17" localSheetId="6">#REF!</definedName>
    <definedName name="septiembre17" localSheetId="33">#REF!</definedName>
    <definedName name="septiembre17" localSheetId="34">#REF!</definedName>
    <definedName name="septiembre17" localSheetId="7">#REF!</definedName>
    <definedName name="septiembre17" localSheetId="8">#REF!</definedName>
    <definedName name="septiembre17" localSheetId="9">#REF!</definedName>
    <definedName name="septiembre17" localSheetId="10">#REF!</definedName>
    <definedName name="septiembre17" localSheetId="11">#REF!</definedName>
    <definedName name="septiembre17" localSheetId="12">#REF!</definedName>
    <definedName name="septiembre17" localSheetId="35">#REF!</definedName>
    <definedName name="septiembre17" localSheetId="3">#REF!</definedName>
    <definedName name="septiembre17" localSheetId="1">#REF!</definedName>
    <definedName name="septiembre17">#REF!</definedName>
    <definedName name="Serv" localSheetId="4">#REF!</definedName>
    <definedName name="Serv" localSheetId="13">#REF!</definedName>
    <definedName name="Serv" localSheetId="14">#REF!</definedName>
    <definedName name="Serv" localSheetId="15">#REF!</definedName>
    <definedName name="Serv" localSheetId="16">#REF!</definedName>
    <definedName name="Serv" localSheetId="17">#REF!</definedName>
    <definedName name="Serv" localSheetId="18">#REF!</definedName>
    <definedName name="Serv" localSheetId="19">#REF!</definedName>
    <definedName name="Serv" localSheetId="20">#REF!</definedName>
    <definedName name="Serv" localSheetId="21">#REF!</definedName>
    <definedName name="Serv" localSheetId="22">#REF!</definedName>
    <definedName name="Serv" localSheetId="5">#REF!</definedName>
    <definedName name="Serv" localSheetId="23">#REF!</definedName>
    <definedName name="Serv" localSheetId="24">#REF!</definedName>
    <definedName name="Serv" localSheetId="25">#REF!</definedName>
    <definedName name="Serv" localSheetId="26">#REF!</definedName>
    <definedName name="Serv" localSheetId="27">#REF!</definedName>
    <definedName name="Serv" localSheetId="28">#REF!</definedName>
    <definedName name="Serv" localSheetId="29">#REF!</definedName>
    <definedName name="Serv" localSheetId="30">#REF!</definedName>
    <definedName name="Serv" localSheetId="31">#REF!</definedName>
    <definedName name="Serv" localSheetId="32">#REF!</definedName>
    <definedName name="Serv" localSheetId="6">#REF!</definedName>
    <definedName name="Serv" localSheetId="33">#REF!</definedName>
    <definedName name="Serv" localSheetId="34">#REF!</definedName>
    <definedName name="Serv" localSheetId="7">#REF!</definedName>
    <definedName name="Serv" localSheetId="8">#REF!</definedName>
    <definedName name="Serv" localSheetId="9">#REF!</definedName>
    <definedName name="Serv" localSheetId="10">#REF!</definedName>
    <definedName name="Serv" localSheetId="11">#REF!</definedName>
    <definedName name="Serv" localSheetId="12">#REF!</definedName>
    <definedName name="Serv" localSheetId="35">#REF!</definedName>
    <definedName name="Serv" localSheetId="3">#REF!</definedName>
    <definedName name="Serv">#REF!</definedName>
    <definedName name="simona" localSheetId="4">#REF!</definedName>
    <definedName name="simona" localSheetId="13">#REF!</definedName>
    <definedName name="simona" localSheetId="14">#REF!</definedName>
    <definedName name="simona" localSheetId="15">#REF!</definedName>
    <definedName name="simona" localSheetId="16">#REF!</definedName>
    <definedName name="simona" localSheetId="17">#REF!</definedName>
    <definedName name="simona" localSheetId="18">#REF!</definedName>
    <definedName name="simona" localSheetId="19">#REF!</definedName>
    <definedName name="simona" localSheetId="20">#REF!</definedName>
    <definedName name="simona" localSheetId="21">#REF!</definedName>
    <definedName name="simona" localSheetId="22">#REF!</definedName>
    <definedName name="simona" localSheetId="5">#REF!</definedName>
    <definedName name="simona" localSheetId="23">#REF!</definedName>
    <definedName name="simona" localSheetId="24">#REF!</definedName>
    <definedName name="simona" localSheetId="25">#REF!</definedName>
    <definedName name="simona" localSheetId="26">#REF!</definedName>
    <definedName name="simona" localSheetId="27">#REF!</definedName>
    <definedName name="simona" localSheetId="28">#REF!</definedName>
    <definedName name="simona" localSheetId="29">#REF!</definedName>
    <definedName name="simona" localSheetId="30">#REF!</definedName>
    <definedName name="simona" localSheetId="31">#REF!</definedName>
    <definedName name="simona" localSheetId="32">#REF!</definedName>
    <definedName name="simona" localSheetId="6">#REF!</definedName>
    <definedName name="simona" localSheetId="33">#REF!</definedName>
    <definedName name="simona" localSheetId="34">#REF!</definedName>
    <definedName name="simona" localSheetId="7">#REF!</definedName>
    <definedName name="simona" localSheetId="8">#REF!</definedName>
    <definedName name="simona" localSheetId="9">#REF!</definedName>
    <definedName name="simona" localSheetId="10">#REF!</definedName>
    <definedName name="simona" localSheetId="11">#REF!</definedName>
    <definedName name="simona" localSheetId="12">#REF!</definedName>
    <definedName name="simona" localSheetId="35">#REF!</definedName>
    <definedName name="simona" localSheetId="3">#REF!</definedName>
    <definedName name="simona" localSheetId="1">#REF!</definedName>
    <definedName name="simona">#REF!</definedName>
    <definedName name="Sin" localSheetId="4">#REF!</definedName>
    <definedName name="Sin" localSheetId="13">#REF!</definedName>
    <definedName name="Sin" localSheetId="14">#REF!</definedName>
    <definedName name="Sin" localSheetId="15">#REF!</definedName>
    <definedName name="Sin" localSheetId="16">#REF!</definedName>
    <definedName name="Sin" localSheetId="17">#REF!</definedName>
    <definedName name="Sin" localSheetId="18">#REF!</definedName>
    <definedName name="Sin" localSheetId="19">#REF!</definedName>
    <definedName name="Sin" localSheetId="20">#REF!</definedName>
    <definedName name="Sin" localSheetId="21">#REF!</definedName>
    <definedName name="Sin" localSheetId="22">#REF!</definedName>
    <definedName name="Sin" localSheetId="5">#REF!</definedName>
    <definedName name="Sin" localSheetId="23">#REF!</definedName>
    <definedName name="Sin" localSheetId="24">#REF!</definedName>
    <definedName name="Sin" localSheetId="25">#REF!</definedName>
    <definedName name="Sin" localSheetId="26">#REF!</definedName>
    <definedName name="Sin" localSheetId="27">#REF!</definedName>
    <definedName name="Sin" localSheetId="28">#REF!</definedName>
    <definedName name="Sin" localSheetId="29">#REF!</definedName>
    <definedName name="Sin" localSheetId="30">#REF!</definedName>
    <definedName name="Sin" localSheetId="31">#REF!</definedName>
    <definedName name="Sin" localSheetId="32">#REF!</definedName>
    <definedName name="Sin" localSheetId="6">#REF!</definedName>
    <definedName name="Sin" localSheetId="33">#REF!</definedName>
    <definedName name="Sin" localSheetId="34">#REF!</definedName>
    <definedName name="Sin" localSheetId="7">#REF!</definedName>
    <definedName name="Sin" localSheetId="8">#REF!</definedName>
    <definedName name="Sin" localSheetId="9">#REF!</definedName>
    <definedName name="Sin" localSheetId="10">#REF!</definedName>
    <definedName name="Sin" localSheetId="11">#REF!</definedName>
    <definedName name="Sin" localSheetId="12">#REF!</definedName>
    <definedName name="Sin" localSheetId="35">#REF!</definedName>
    <definedName name="Sin" localSheetId="3">#REF!</definedName>
    <definedName name="Sin">#REF!</definedName>
    <definedName name="Sond" localSheetId="4">#REF!</definedName>
    <definedName name="Sond" localSheetId="13">#REF!</definedName>
    <definedName name="Sond" localSheetId="14">#REF!</definedName>
    <definedName name="Sond" localSheetId="15">#REF!</definedName>
    <definedName name="Sond" localSheetId="16">#REF!</definedName>
    <definedName name="Sond" localSheetId="17">#REF!</definedName>
    <definedName name="Sond" localSheetId="18">#REF!</definedName>
    <definedName name="Sond" localSheetId="19">#REF!</definedName>
    <definedName name="Sond" localSheetId="20">#REF!</definedName>
    <definedName name="Sond" localSheetId="21">#REF!</definedName>
    <definedName name="Sond" localSheetId="22">#REF!</definedName>
    <definedName name="Sond" localSheetId="5">#REF!</definedName>
    <definedName name="Sond" localSheetId="23">#REF!</definedName>
    <definedName name="Sond" localSheetId="24">#REF!</definedName>
    <definedName name="Sond" localSheetId="25">#REF!</definedName>
    <definedName name="Sond" localSheetId="26">#REF!</definedName>
    <definedName name="Sond" localSheetId="27">#REF!</definedName>
    <definedName name="Sond" localSheetId="28">#REF!</definedName>
    <definedName name="Sond" localSheetId="29">#REF!</definedName>
    <definedName name="Sond" localSheetId="30">#REF!</definedName>
    <definedName name="Sond" localSheetId="31">#REF!</definedName>
    <definedName name="Sond" localSheetId="32">#REF!</definedName>
    <definedName name="Sond" localSheetId="6">#REF!</definedName>
    <definedName name="Sond" localSheetId="33">#REF!</definedName>
    <definedName name="Sond" localSheetId="34">#REF!</definedName>
    <definedName name="Sond" localSheetId="7">#REF!</definedName>
    <definedName name="Sond" localSheetId="8">#REF!</definedName>
    <definedName name="Sond" localSheetId="9">#REF!</definedName>
    <definedName name="Sond" localSheetId="10">#REF!</definedName>
    <definedName name="Sond" localSheetId="11">#REF!</definedName>
    <definedName name="Sond" localSheetId="12">#REF!</definedName>
    <definedName name="Sond" localSheetId="35">#REF!</definedName>
    <definedName name="Sond" localSheetId="3">#REF!</definedName>
    <definedName name="Sond">#REF!</definedName>
    <definedName name="Sopo" localSheetId="4">#REF!</definedName>
    <definedName name="Sopo" localSheetId="13">#REF!</definedName>
    <definedName name="Sopo" localSheetId="14">#REF!</definedName>
    <definedName name="Sopo" localSheetId="15">#REF!</definedName>
    <definedName name="Sopo" localSheetId="16">#REF!</definedName>
    <definedName name="Sopo" localSheetId="17">#REF!</definedName>
    <definedName name="Sopo" localSheetId="18">#REF!</definedName>
    <definedName name="Sopo" localSheetId="19">#REF!</definedName>
    <definedName name="Sopo" localSheetId="20">#REF!</definedName>
    <definedName name="Sopo" localSheetId="21">#REF!</definedName>
    <definedName name="Sopo" localSheetId="22">#REF!</definedName>
    <definedName name="Sopo" localSheetId="5">#REF!</definedName>
    <definedName name="Sopo" localSheetId="23">#REF!</definedName>
    <definedName name="Sopo" localSheetId="24">#REF!</definedName>
    <definedName name="Sopo" localSheetId="25">#REF!</definedName>
    <definedName name="Sopo" localSheetId="26">#REF!</definedName>
    <definedName name="Sopo" localSheetId="27">#REF!</definedName>
    <definedName name="Sopo" localSheetId="28">#REF!</definedName>
    <definedName name="Sopo" localSheetId="29">#REF!</definedName>
    <definedName name="Sopo" localSheetId="30">#REF!</definedName>
    <definedName name="Sopo" localSheetId="31">#REF!</definedName>
    <definedName name="Sopo" localSheetId="32">#REF!</definedName>
    <definedName name="Sopo" localSheetId="6">#REF!</definedName>
    <definedName name="Sopo" localSheetId="33">#REF!</definedName>
    <definedName name="Sopo" localSheetId="34">#REF!</definedName>
    <definedName name="Sopo" localSheetId="7">#REF!</definedName>
    <definedName name="Sopo" localSheetId="8">#REF!</definedName>
    <definedName name="Sopo" localSheetId="9">#REF!</definedName>
    <definedName name="Sopo" localSheetId="10">#REF!</definedName>
    <definedName name="Sopo" localSheetId="11">#REF!</definedName>
    <definedName name="Sopo" localSheetId="12">#REF!</definedName>
    <definedName name="Sopo" localSheetId="35">#REF!</definedName>
    <definedName name="Sopo" localSheetId="3">#REF!</definedName>
    <definedName name="Sopo">#REF!</definedName>
    <definedName name="Swit" localSheetId="4">#REF!</definedName>
    <definedName name="Swit" localSheetId="13">#REF!</definedName>
    <definedName name="Swit" localSheetId="14">#REF!</definedName>
    <definedName name="Swit" localSheetId="15">#REF!</definedName>
    <definedName name="Swit" localSheetId="16">#REF!</definedName>
    <definedName name="Swit" localSheetId="17">#REF!</definedName>
    <definedName name="Swit" localSheetId="18">#REF!</definedName>
    <definedName name="Swit" localSheetId="19">#REF!</definedName>
    <definedName name="Swit" localSheetId="20">#REF!</definedName>
    <definedName name="Swit" localSheetId="21">#REF!</definedName>
    <definedName name="Swit" localSheetId="22">#REF!</definedName>
    <definedName name="Swit" localSheetId="5">#REF!</definedName>
    <definedName name="Swit" localSheetId="23">#REF!</definedName>
    <definedName name="Swit" localSheetId="24">#REF!</definedName>
    <definedName name="Swit" localSheetId="25">#REF!</definedName>
    <definedName name="Swit" localSheetId="26">#REF!</definedName>
    <definedName name="Swit" localSheetId="27">#REF!</definedName>
    <definedName name="Swit" localSheetId="28">#REF!</definedName>
    <definedName name="Swit" localSheetId="29">#REF!</definedName>
    <definedName name="Swit" localSheetId="30">#REF!</definedName>
    <definedName name="Swit" localSheetId="31">#REF!</definedName>
    <definedName name="Swit" localSheetId="32">#REF!</definedName>
    <definedName name="Swit" localSheetId="6">#REF!</definedName>
    <definedName name="Swit" localSheetId="33">#REF!</definedName>
    <definedName name="Swit" localSheetId="34">#REF!</definedName>
    <definedName name="Swit" localSheetId="7">#REF!</definedName>
    <definedName name="Swit" localSheetId="8">#REF!</definedName>
    <definedName name="Swit" localSheetId="9">#REF!</definedName>
    <definedName name="Swit" localSheetId="10">#REF!</definedName>
    <definedName name="Swit" localSheetId="11">#REF!</definedName>
    <definedName name="Swit" localSheetId="12">#REF!</definedName>
    <definedName name="Swit" localSheetId="35">#REF!</definedName>
    <definedName name="Swit" localSheetId="3">#REF!</definedName>
    <definedName name="Swit">#REF!</definedName>
    <definedName name="Tanq" localSheetId="4">#REF!</definedName>
    <definedName name="Tanq" localSheetId="13">#REF!</definedName>
    <definedName name="Tanq" localSheetId="14">#REF!</definedName>
    <definedName name="Tanq" localSheetId="15">#REF!</definedName>
    <definedName name="Tanq" localSheetId="16">#REF!</definedName>
    <definedName name="Tanq" localSheetId="17">#REF!</definedName>
    <definedName name="Tanq" localSheetId="18">#REF!</definedName>
    <definedName name="Tanq" localSheetId="19">#REF!</definedName>
    <definedName name="Tanq" localSheetId="20">#REF!</definedName>
    <definedName name="Tanq" localSheetId="21">#REF!</definedName>
    <definedName name="Tanq" localSheetId="22">#REF!</definedName>
    <definedName name="Tanq" localSheetId="5">#REF!</definedName>
    <definedName name="Tanq" localSheetId="23">#REF!</definedName>
    <definedName name="Tanq" localSheetId="24">#REF!</definedName>
    <definedName name="Tanq" localSheetId="25">#REF!</definedName>
    <definedName name="Tanq" localSheetId="26">#REF!</definedName>
    <definedName name="Tanq" localSheetId="27">#REF!</definedName>
    <definedName name="Tanq" localSheetId="28">#REF!</definedName>
    <definedName name="Tanq" localSheetId="29">#REF!</definedName>
    <definedName name="Tanq" localSheetId="30">#REF!</definedName>
    <definedName name="Tanq" localSheetId="31">#REF!</definedName>
    <definedName name="Tanq" localSheetId="32">#REF!</definedName>
    <definedName name="Tanq" localSheetId="6">#REF!</definedName>
    <definedName name="Tanq" localSheetId="33">#REF!</definedName>
    <definedName name="Tanq" localSheetId="34">#REF!</definedName>
    <definedName name="Tanq" localSheetId="7">#REF!</definedName>
    <definedName name="Tanq" localSheetId="8">#REF!</definedName>
    <definedName name="Tanq" localSheetId="9">#REF!</definedName>
    <definedName name="Tanq" localSheetId="10">#REF!</definedName>
    <definedName name="Tanq" localSheetId="11">#REF!</definedName>
    <definedName name="Tanq" localSheetId="12">#REF!</definedName>
    <definedName name="Tanq" localSheetId="35">#REF!</definedName>
    <definedName name="Tanq" localSheetId="3">#REF!</definedName>
    <definedName name="Tanq">#REF!</definedName>
    <definedName name="Tarj" localSheetId="4">#REF!</definedName>
    <definedName name="Tarj" localSheetId="13">#REF!</definedName>
    <definedName name="Tarj" localSheetId="14">#REF!</definedName>
    <definedName name="Tarj" localSheetId="15">#REF!</definedName>
    <definedName name="Tarj" localSheetId="16">#REF!</definedName>
    <definedName name="Tarj" localSheetId="17">#REF!</definedName>
    <definedName name="Tarj" localSheetId="18">#REF!</definedName>
    <definedName name="Tarj" localSheetId="19">#REF!</definedName>
    <definedName name="Tarj" localSheetId="20">#REF!</definedName>
    <definedName name="Tarj" localSheetId="21">#REF!</definedName>
    <definedName name="Tarj" localSheetId="22">#REF!</definedName>
    <definedName name="Tarj" localSheetId="5">#REF!</definedName>
    <definedName name="Tarj" localSheetId="23">#REF!</definedName>
    <definedName name="Tarj" localSheetId="24">#REF!</definedName>
    <definedName name="Tarj" localSheetId="25">#REF!</definedName>
    <definedName name="Tarj" localSheetId="26">#REF!</definedName>
    <definedName name="Tarj" localSheetId="27">#REF!</definedName>
    <definedName name="Tarj" localSheetId="28">#REF!</definedName>
    <definedName name="Tarj" localSheetId="29">#REF!</definedName>
    <definedName name="Tarj" localSheetId="30">#REF!</definedName>
    <definedName name="Tarj" localSheetId="31">#REF!</definedName>
    <definedName name="Tarj" localSheetId="32">#REF!</definedName>
    <definedName name="Tarj" localSheetId="6">#REF!</definedName>
    <definedName name="Tarj" localSheetId="33">#REF!</definedName>
    <definedName name="Tarj" localSheetId="34">#REF!</definedName>
    <definedName name="Tarj" localSheetId="7">#REF!</definedName>
    <definedName name="Tarj" localSheetId="8">#REF!</definedName>
    <definedName name="Tarj" localSheetId="9">#REF!</definedName>
    <definedName name="Tarj" localSheetId="10">#REF!</definedName>
    <definedName name="Tarj" localSheetId="11">#REF!</definedName>
    <definedName name="Tarj" localSheetId="12">#REF!</definedName>
    <definedName name="Tarj" localSheetId="35">#REF!</definedName>
    <definedName name="Tarj" localSheetId="3">#REF!</definedName>
    <definedName name="Tarj">#REF!</definedName>
    <definedName name="Tens" localSheetId="4">#REF!</definedName>
    <definedName name="Tens" localSheetId="13">#REF!</definedName>
    <definedName name="Tens" localSheetId="14">#REF!</definedName>
    <definedName name="Tens" localSheetId="15">#REF!</definedName>
    <definedName name="Tens" localSheetId="16">#REF!</definedName>
    <definedName name="Tens" localSheetId="17">#REF!</definedName>
    <definedName name="Tens" localSheetId="18">#REF!</definedName>
    <definedName name="Tens" localSheetId="19">#REF!</definedName>
    <definedName name="Tens" localSheetId="20">#REF!</definedName>
    <definedName name="Tens" localSheetId="21">#REF!</definedName>
    <definedName name="Tens" localSheetId="22">#REF!</definedName>
    <definedName name="Tens" localSheetId="5">#REF!</definedName>
    <definedName name="Tens" localSheetId="23">#REF!</definedName>
    <definedName name="Tens" localSheetId="24">#REF!</definedName>
    <definedName name="Tens" localSheetId="25">#REF!</definedName>
    <definedName name="Tens" localSheetId="26">#REF!</definedName>
    <definedName name="Tens" localSheetId="27">#REF!</definedName>
    <definedName name="Tens" localSheetId="28">#REF!</definedName>
    <definedName name="Tens" localSheetId="29">#REF!</definedName>
    <definedName name="Tens" localSheetId="30">#REF!</definedName>
    <definedName name="Tens" localSheetId="31">#REF!</definedName>
    <definedName name="Tens" localSheetId="32">#REF!</definedName>
    <definedName name="Tens" localSheetId="6">#REF!</definedName>
    <definedName name="Tens" localSheetId="33">#REF!</definedName>
    <definedName name="Tens" localSheetId="34">#REF!</definedName>
    <definedName name="Tens" localSheetId="7">#REF!</definedName>
    <definedName name="Tens" localSheetId="8">#REF!</definedName>
    <definedName name="Tens" localSheetId="9">#REF!</definedName>
    <definedName name="Tens" localSheetId="10">#REF!</definedName>
    <definedName name="Tens" localSheetId="11">#REF!</definedName>
    <definedName name="Tens" localSheetId="12">#REF!</definedName>
    <definedName name="Tens" localSheetId="35">#REF!</definedName>
    <definedName name="Tens" localSheetId="3">#REF!</definedName>
    <definedName name="Tens">#REF!</definedName>
    <definedName name="Term" localSheetId="4">#REF!</definedName>
    <definedName name="Term" localSheetId="13">#REF!</definedName>
    <definedName name="Term" localSheetId="14">#REF!</definedName>
    <definedName name="Term" localSheetId="15">#REF!</definedName>
    <definedName name="Term" localSheetId="16">#REF!</definedName>
    <definedName name="Term" localSheetId="17">#REF!</definedName>
    <definedName name="Term" localSheetId="18">#REF!</definedName>
    <definedName name="Term" localSheetId="19">#REF!</definedName>
    <definedName name="Term" localSheetId="20">#REF!</definedName>
    <definedName name="Term" localSheetId="21">#REF!</definedName>
    <definedName name="Term" localSheetId="22">#REF!</definedName>
    <definedName name="Term" localSheetId="5">#REF!</definedName>
    <definedName name="Term" localSheetId="23">#REF!</definedName>
    <definedName name="Term" localSheetId="24">#REF!</definedName>
    <definedName name="Term" localSheetId="25">#REF!</definedName>
    <definedName name="Term" localSheetId="26">#REF!</definedName>
    <definedName name="Term" localSheetId="27">#REF!</definedName>
    <definedName name="Term" localSheetId="28">#REF!</definedName>
    <definedName name="Term" localSheetId="29">#REF!</definedName>
    <definedName name="Term" localSheetId="30">#REF!</definedName>
    <definedName name="Term" localSheetId="31">#REF!</definedName>
    <definedName name="Term" localSheetId="32">#REF!</definedName>
    <definedName name="Term" localSheetId="6">#REF!</definedName>
    <definedName name="Term" localSheetId="33">#REF!</definedName>
    <definedName name="Term" localSheetId="34">#REF!</definedName>
    <definedName name="Term" localSheetId="7">#REF!</definedName>
    <definedName name="Term" localSheetId="8">#REF!</definedName>
    <definedName name="Term" localSheetId="9">#REF!</definedName>
    <definedName name="Term" localSheetId="10">#REF!</definedName>
    <definedName name="Term" localSheetId="11">#REF!</definedName>
    <definedName name="Term" localSheetId="12">#REF!</definedName>
    <definedName name="Term" localSheetId="35">#REF!</definedName>
    <definedName name="Term" localSheetId="3">#REF!</definedName>
    <definedName name="Term">#REF!</definedName>
    <definedName name="Térm" localSheetId="4">#REF!</definedName>
    <definedName name="Térm" localSheetId="13">#REF!</definedName>
    <definedName name="Térm" localSheetId="14">#REF!</definedName>
    <definedName name="Térm" localSheetId="15">#REF!</definedName>
    <definedName name="Térm" localSheetId="16">#REF!</definedName>
    <definedName name="Térm" localSheetId="17">#REF!</definedName>
    <definedName name="Térm" localSheetId="18">#REF!</definedName>
    <definedName name="Térm" localSheetId="19">#REF!</definedName>
    <definedName name="Térm" localSheetId="20">#REF!</definedName>
    <definedName name="Térm" localSheetId="21">#REF!</definedName>
    <definedName name="Térm" localSheetId="22">#REF!</definedName>
    <definedName name="Térm" localSheetId="5">#REF!</definedName>
    <definedName name="Térm" localSheetId="23">#REF!</definedName>
    <definedName name="Térm" localSheetId="24">#REF!</definedName>
    <definedName name="Térm" localSheetId="25">#REF!</definedName>
    <definedName name="Térm" localSheetId="26">#REF!</definedName>
    <definedName name="Térm" localSheetId="27">#REF!</definedName>
    <definedName name="Térm" localSheetId="28">#REF!</definedName>
    <definedName name="Térm" localSheetId="29">#REF!</definedName>
    <definedName name="Térm" localSheetId="30">#REF!</definedName>
    <definedName name="Térm" localSheetId="31">#REF!</definedName>
    <definedName name="Térm" localSheetId="32">#REF!</definedName>
    <definedName name="Térm" localSheetId="6">#REF!</definedName>
    <definedName name="Térm" localSheetId="33">#REF!</definedName>
    <definedName name="Térm" localSheetId="34">#REF!</definedName>
    <definedName name="Térm" localSheetId="7">#REF!</definedName>
    <definedName name="Térm" localSheetId="8">#REF!</definedName>
    <definedName name="Térm" localSheetId="9">#REF!</definedName>
    <definedName name="Térm" localSheetId="10">#REF!</definedName>
    <definedName name="Térm" localSheetId="11">#REF!</definedName>
    <definedName name="Térm" localSheetId="12">#REF!</definedName>
    <definedName name="Térm" localSheetId="35">#REF!</definedName>
    <definedName name="Térm" localSheetId="3">#REF!</definedName>
    <definedName name="Térm">#REF!</definedName>
    <definedName name="Titulo">'[1]#¡REF'!$A$15</definedName>
    <definedName name="Tobe" localSheetId="4">#REF!</definedName>
    <definedName name="Tobe" localSheetId="13">#REF!</definedName>
    <definedName name="Tobe" localSheetId="14">#REF!</definedName>
    <definedName name="Tobe" localSheetId="15">#REF!</definedName>
    <definedName name="Tobe" localSheetId="16">#REF!</definedName>
    <definedName name="Tobe" localSheetId="17">#REF!</definedName>
    <definedName name="Tobe" localSheetId="18">#REF!</definedName>
    <definedName name="Tobe" localSheetId="19">#REF!</definedName>
    <definedName name="Tobe" localSheetId="20">#REF!</definedName>
    <definedName name="Tobe" localSheetId="21">#REF!</definedName>
    <definedName name="Tobe" localSheetId="22">#REF!</definedName>
    <definedName name="Tobe" localSheetId="5">#REF!</definedName>
    <definedName name="Tobe" localSheetId="23">#REF!</definedName>
    <definedName name="Tobe" localSheetId="24">#REF!</definedName>
    <definedName name="Tobe" localSheetId="25">#REF!</definedName>
    <definedName name="Tobe" localSheetId="26">#REF!</definedName>
    <definedName name="Tobe" localSheetId="27">#REF!</definedName>
    <definedName name="Tobe" localSheetId="28">#REF!</definedName>
    <definedName name="Tobe" localSheetId="29">#REF!</definedName>
    <definedName name="Tobe" localSheetId="30">#REF!</definedName>
    <definedName name="Tobe" localSheetId="31">#REF!</definedName>
    <definedName name="Tobe" localSheetId="32">#REF!</definedName>
    <definedName name="Tobe" localSheetId="6">#REF!</definedName>
    <definedName name="Tobe" localSheetId="33">#REF!</definedName>
    <definedName name="Tobe" localSheetId="34">#REF!</definedName>
    <definedName name="Tobe" localSheetId="7">#REF!</definedName>
    <definedName name="Tobe" localSheetId="8">#REF!</definedName>
    <definedName name="Tobe" localSheetId="9">#REF!</definedName>
    <definedName name="Tobe" localSheetId="10">#REF!</definedName>
    <definedName name="Tobe" localSheetId="11">#REF!</definedName>
    <definedName name="Tobe" localSheetId="12">#REF!</definedName>
    <definedName name="Tobe" localSheetId="35">#REF!</definedName>
    <definedName name="Tobe" localSheetId="3">#REF!</definedName>
    <definedName name="Tobe">#REF!</definedName>
    <definedName name="Torn" localSheetId="4">#REF!</definedName>
    <definedName name="Torn" localSheetId="13">#REF!</definedName>
    <definedName name="Torn" localSheetId="14">#REF!</definedName>
    <definedName name="Torn" localSheetId="15">#REF!</definedName>
    <definedName name="Torn" localSheetId="16">#REF!</definedName>
    <definedName name="Torn" localSheetId="17">#REF!</definedName>
    <definedName name="Torn" localSheetId="18">#REF!</definedName>
    <definedName name="Torn" localSheetId="19">#REF!</definedName>
    <definedName name="Torn" localSheetId="20">#REF!</definedName>
    <definedName name="Torn" localSheetId="21">#REF!</definedName>
    <definedName name="Torn" localSheetId="22">#REF!</definedName>
    <definedName name="Torn" localSheetId="5">#REF!</definedName>
    <definedName name="Torn" localSheetId="23">#REF!</definedName>
    <definedName name="Torn" localSheetId="24">#REF!</definedName>
    <definedName name="Torn" localSheetId="25">#REF!</definedName>
    <definedName name="Torn" localSheetId="26">#REF!</definedName>
    <definedName name="Torn" localSheetId="27">#REF!</definedName>
    <definedName name="Torn" localSheetId="28">#REF!</definedName>
    <definedName name="Torn" localSheetId="29">#REF!</definedName>
    <definedName name="Torn" localSheetId="30">#REF!</definedName>
    <definedName name="Torn" localSheetId="31">#REF!</definedName>
    <definedName name="Torn" localSheetId="32">#REF!</definedName>
    <definedName name="Torn" localSheetId="6">#REF!</definedName>
    <definedName name="Torn" localSheetId="33">#REF!</definedName>
    <definedName name="Torn" localSheetId="34">#REF!</definedName>
    <definedName name="Torn" localSheetId="7">#REF!</definedName>
    <definedName name="Torn" localSheetId="8">#REF!</definedName>
    <definedName name="Torn" localSheetId="9">#REF!</definedName>
    <definedName name="Torn" localSheetId="10">#REF!</definedName>
    <definedName name="Torn" localSheetId="11">#REF!</definedName>
    <definedName name="Torn" localSheetId="12">#REF!</definedName>
    <definedName name="Torn" localSheetId="35">#REF!</definedName>
    <definedName name="Torn" localSheetId="3">#REF!</definedName>
    <definedName name="Torn">#REF!</definedName>
    <definedName name="Tram" localSheetId="4">#REF!</definedName>
    <definedName name="Tram" localSheetId="13">#REF!</definedName>
    <definedName name="Tram" localSheetId="14">#REF!</definedName>
    <definedName name="Tram" localSheetId="15">#REF!</definedName>
    <definedName name="Tram" localSheetId="16">#REF!</definedName>
    <definedName name="Tram" localSheetId="17">#REF!</definedName>
    <definedName name="Tram" localSheetId="18">#REF!</definedName>
    <definedName name="Tram" localSheetId="19">#REF!</definedName>
    <definedName name="Tram" localSheetId="20">#REF!</definedName>
    <definedName name="Tram" localSheetId="21">#REF!</definedName>
    <definedName name="Tram" localSheetId="22">#REF!</definedName>
    <definedName name="Tram" localSheetId="5">#REF!</definedName>
    <definedName name="Tram" localSheetId="23">#REF!</definedName>
    <definedName name="Tram" localSheetId="24">#REF!</definedName>
    <definedName name="Tram" localSheetId="25">#REF!</definedName>
    <definedName name="Tram" localSheetId="26">#REF!</definedName>
    <definedName name="Tram" localSheetId="27">#REF!</definedName>
    <definedName name="Tram" localSheetId="28">#REF!</definedName>
    <definedName name="Tram" localSheetId="29">#REF!</definedName>
    <definedName name="Tram" localSheetId="30">#REF!</definedName>
    <definedName name="Tram" localSheetId="31">#REF!</definedName>
    <definedName name="Tram" localSheetId="32">#REF!</definedName>
    <definedName name="Tram" localSheetId="6">#REF!</definedName>
    <definedName name="Tram" localSheetId="33">#REF!</definedName>
    <definedName name="Tram" localSheetId="34">#REF!</definedName>
    <definedName name="Tram" localSheetId="7">#REF!</definedName>
    <definedName name="Tram" localSheetId="8">#REF!</definedName>
    <definedName name="Tram" localSheetId="9">#REF!</definedName>
    <definedName name="Tram" localSheetId="10">#REF!</definedName>
    <definedName name="Tram" localSheetId="11">#REF!</definedName>
    <definedName name="Tram" localSheetId="12">#REF!</definedName>
    <definedName name="Tram" localSheetId="35">#REF!</definedName>
    <definedName name="Tram" localSheetId="3">#REF!</definedName>
    <definedName name="Tram">#REF!</definedName>
    <definedName name="Tran" localSheetId="4">#REF!</definedName>
    <definedName name="Tran" localSheetId="13">#REF!</definedName>
    <definedName name="Tran" localSheetId="14">#REF!</definedName>
    <definedName name="Tran" localSheetId="15">#REF!</definedName>
    <definedName name="Tran" localSheetId="16">#REF!</definedName>
    <definedName name="Tran" localSheetId="17">#REF!</definedName>
    <definedName name="Tran" localSheetId="18">#REF!</definedName>
    <definedName name="Tran" localSheetId="19">#REF!</definedName>
    <definedName name="Tran" localSheetId="20">#REF!</definedName>
    <definedName name="Tran" localSheetId="21">#REF!</definedName>
    <definedName name="Tran" localSheetId="22">#REF!</definedName>
    <definedName name="Tran" localSheetId="5">#REF!</definedName>
    <definedName name="Tran" localSheetId="23">#REF!</definedName>
    <definedName name="Tran" localSheetId="24">#REF!</definedName>
    <definedName name="Tran" localSheetId="25">#REF!</definedName>
    <definedName name="Tran" localSheetId="26">#REF!</definedName>
    <definedName name="Tran" localSheetId="27">#REF!</definedName>
    <definedName name="Tran" localSheetId="28">#REF!</definedName>
    <definedName name="Tran" localSheetId="29">#REF!</definedName>
    <definedName name="Tran" localSheetId="30">#REF!</definedName>
    <definedName name="Tran" localSheetId="31">#REF!</definedName>
    <definedName name="Tran" localSheetId="32">#REF!</definedName>
    <definedName name="Tran" localSheetId="6">#REF!</definedName>
    <definedName name="Tran" localSheetId="33">#REF!</definedName>
    <definedName name="Tran" localSheetId="34">#REF!</definedName>
    <definedName name="Tran" localSheetId="7">#REF!</definedName>
    <definedName name="Tran" localSheetId="8">#REF!</definedName>
    <definedName name="Tran" localSheetId="9">#REF!</definedName>
    <definedName name="Tran" localSheetId="10">#REF!</definedName>
    <definedName name="Tran" localSheetId="11">#REF!</definedName>
    <definedName name="Tran" localSheetId="12">#REF!</definedName>
    <definedName name="Tran" localSheetId="35">#REF!</definedName>
    <definedName name="Tran" localSheetId="3">#REF!</definedName>
    <definedName name="Tran">#REF!</definedName>
    <definedName name="Transportadores" localSheetId="4">'1'!#REF!</definedName>
    <definedName name="Transportadores" localSheetId="13">'10'!#REF!</definedName>
    <definedName name="Transportadores" localSheetId="14">'11'!#REF!</definedName>
    <definedName name="Transportadores" localSheetId="15">'12'!#REF!</definedName>
    <definedName name="Transportadores" localSheetId="16">'13'!#REF!</definedName>
    <definedName name="Transportadores" localSheetId="17">'14'!#REF!</definedName>
    <definedName name="Transportadores" localSheetId="18">'15'!#REF!</definedName>
    <definedName name="Transportadores" localSheetId="19">'16'!#REF!</definedName>
    <definedName name="Transportadores" localSheetId="20">'17'!#REF!</definedName>
    <definedName name="Transportadores" localSheetId="21">'18'!#REF!</definedName>
    <definedName name="Transportadores" localSheetId="22">'19'!#REF!</definedName>
    <definedName name="Transportadores" localSheetId="5">'2'!#REF!</definedName>
    <definedName name="Transportadores" localSheetId="23">'20'!#REF!</definedName>
    <definedName name="Transportadores" localSheetId="24">'21'!#REF!</definedName>
    <definedName name="Transportadores" localSheetId="25">'22'!#REF!</definedName>
    <definedName name="Transportadores" localSheetId="26">'23'!#REF!</definedName>
    <definedName name="Transportadores" localSheetId="27">'24'!#REF!</definedName>
    <definedName name="Transportadores" localSheetId="28">'25'!#REF!</definedName>
    <definedName name="Transportadores" localSheetId="29">'26'!#REF!</definedName>
    <definedName name="Transportadores" localSheetId="30">'27'!#REF!</definedName>
    <definedName name="Transportadores" localSheetId="31">'28'!#REF!</definedName>
    <definedName name="Transportadores" localSheetId="32">'29'!#REF!</definedName>
    <definedName name="Transportadores" localSheetId="6">'3'!#REF!</definedName>
    <definedName name="Transportadores" localSheetId="33">'30'!#REF!</definedName>
    <definedName name="Transportadores" localSheetId="34">'31'!#REF!</definedName>
    <definedName name="Transportadores" localSheetId="7">'4'!#REF!</definedName>
    <definedName name="Transportadores" localSheetId="8">'5'!#REF!</definedName>
    <definedName name="Transportadores" localSheetId="9">'6'!#REF!</definedName>
    <definedName name="Transportadores" localSheetId="10">'7'!#REF!</definedName>
    <definedName name="Transportadores" localSheetId="11">'8'!#REF!</definedName>
    <definedName name="Transportadores" localSheetId="12">'9'!#REF!</definedName>
    <definedName name="Transportadores" localSheetId="35">MASTER!#REF!</definedName>
    <definedName name="Transportadores" localSheetId="3">MASTER1!#REF!</definedName>
    <definedName name="Transportadores" localSheetId="1">#REF!</definedName>
    <definedName name="Transportadores">#REF!</definedName>
    <definedName name="Tube" localSheetId="4">#REF!</definedName>
    <definedName name="Tube" localSheetId="13">#REF!</definedName>
    <definedName name="Tube" localSheetId="14">#REF!</definedName>
    <definedName name="Tube" localSheetId="15">#REF!</definedName>
    <definedName name="Tube" localSheetId="16">#REF!</definedName>
    <definedName name="Tube" localSheetId="17">#REF!</definedName>
    <definedName name="Tube" localSheetId="18">#REF!</definedName>
    <definedName name="Tube" localSheetId="19">#REF!</definedName>
    <definedName name="Tube" localSheetId="20">#REF!</definedName>
    <definedName name="Tube" localSheetId="21">#REF!</definedName>
    <definedName name="Tube" localSheetId="22">#REF!</definedName>
    <definedName name="Tube" localSheetId="5">#REF!</definedName>
    <definedName name="Tube" localSheetId="23">#REF!</definedName>
    <definedName name="Tube" localSheetId="24">#REF!</definedName>
    <definedName name="Tube" localSheetId="25">#REF!</definedName>
    <definedName name="Tube" localSheetId="26">#REF!</definedName>
    <definedName name="Tube" localSheetId="27">#REF!</definedName>
    <definedName name="Tube" localSheetId="28">#REF!</definedName>
    <definedName name="Tube" localSheetId="29">#REF!</definedName>
    <definedName name="Tube" localSheetId="30">#REF!</definedName>
    <definedName name="Tube" localSheetId="31">#REF!</definedName>
    <definedName name="Tube" localSheetId="32">#REF!</definedName>
    <definedName name="Tube" localSheetId="6">#REF!</definedName>
    <definedName name="Tube" localSheetId="33">#REF!</definedName>
    <definedName name="Tube" localSheetId="34">#REF!</definedName>
    <definedName name="Tube" localSheetId="7">#REF!</definedName>
    <definedName name="Tube" localSheetId="8">#REF!</definedName>
    <definedName name="Tube" localSheetId="9">#REF!</definedName>
    <definedName name="Tube" localSheetId="10">#REF!</definedName>
    <definedName name="Tube" localSheetId="11">#REF!</definedName>
    <definedName name="Tube" localSheetId="12">#REF!</definedName>
    <definedName name="Tube" localSheetId="35">#REF!</definedName>
    <definedName name="Tube" localSheetId="3">#REF!</definedName>
    <definedName name="Tube">#REF!</definedName>
    <definedName name="UPS" localSheetId="4">#REF!</definedName>
    <definedName name="UPS" localSheetId="13">#REF!</definedName>
    <definedName name="UPS" localSheetId="14">#REF!</definedName>
    <definedName name="UPS" localSheetId="15">#REF!</definedName>
    <definedName name="UPS" localSheetId="16">#REF!</definedName>
    <definedName name="UPS" localSheetId="17">#REF!</definedName>
    <definedName name="UPS" localSheetId="18">#REF!</definedName>
    <definedName name="UPS" localSheetId="19">#REF!</definedName>
    <definedName name="UPS" localSheetId="20">#REF!</definedName>
    <definedName name="UPS" localSheetId="21">#REF!</definedName>
    <definedName name="UPS" localSheetId="22">#REF!</definedName>
    <definedName name="UPS" localSheetId="5">#REF!</definedName>
    <definedName name="UPS" localSheetId="23">#REF!</definedName>
    <definedName name="UPS" localSheetId="24">#REF!</definedName>
    <definedName name="UPS" localSheetId="25">#REF!</definedName>
    <definedName name="UPS" localSheetId="26">#REF!</definedName>
    <definedName name="UPS" localSheetId="27">#REF!</definedName>
    <definedName name="UPS" localSheetId="28">#REF!</definedName>
    <definedName name="UPS" localSheetId="29">#REF!</definedName>
    <definedName name="UPS" localSheetId="30">#REF!</definedName>
    <definedName name="UPS" localSheetId="31">#REF!</definedName>
    <definedName name="UPS" localSheetId="32">#REF!</definedName>
    <definedName name="UPS" localSheetId="6">#REF!</definedName>
    <definedName name="UPS" localSheetId="33">#REF!</definedName>
    <definedName name="UPS" localSheetId="34">#REF!</definedName>
    <definedName name="UPS" localSheetId="7">#REF!</definedName>
    <definedName name="UPS" localSheetId="8">#REF!</definedName>
    <definedName name="UPS" localSheetId="9">#REF!</definedName>
    <definedName name="UPS" localSheetId="10">#REF!</definedName>
    <definedName name="UPS" localSheetId="11">#REF!</definedName>
    <definedName name="UPS" localSheetId="12">#REF!</definedName>
    <definedName name="UPS" localSheetId="35">#REF!</definedName>
    <definedName name="UPS" localSheetId="3">#REF!</definedName>
    <definedName name="UPS">#REF!</definedName>
    <definedName name="Valv" localSheetId="4">#REF!</definedName>
    <definedName name="Valv" localSheetId="13">#REF!</definedName>
    <definedName name="Valv" localSheetId="14">#REF!</definedName>
    <definedName name="Valv" localSheetId="15">#REF!</definedName>
    <definedName name="Valv" localSheetId="16">#REF!</definedName>
    <definedName name="Valv" localSheetId="17">#REF!</definedName>
    <definedName name="Valv" localSheetId="18">#REF!</definedName>
    <definedName name="Valv" localSheetId="19">#REF!</definedName>
    <definedName name="Valv" localSheetId="20">#REF!</definedName>
    <definedName name="Valv" localSheetId="21">#REF!</definedName>
    <definedName name="Valv" localSheetId="22">#REF!</definedName>
    <definedName name="Valv" localSheetId="5">#REF!</definedName>
    <definedName name="Valv" localSheetId="23">#REF!</definedName>
    <definedName name="Valv" localSheetId="24">#REF!</definedName>
    <definedName name="Valv" localSheetId="25">#REF!</definedName>
    <definedName name="Valv" localSheetId="26">#REF!</definedName>
    <definedName name="Valv" localSheetId="27">#REF!</definedName>
    <definedName name="Valv" localSheetId="28">#REF!</definedName>
    <definedName name="Valv" localSheetId="29">#REF!</definedName>
    <definedName name="Valv" localSheetId="30">#REF!</definedName>
    <definedName name="Valv" localSheetId="31">#REF!</definedName>
    <definedName name="Valv" localSheetId="32">#REF!</definedName>
    <definedName name="Valv" localSheetId="6">#REF!</definedName>
    <definedName name="Valv" localSheetId="33">#REF!</definedName>
    <definedName name="Valv" localSheetId="34">#REF!</definedName>
    <definedName name="Valv" localSheetId="7">#REF!</definedName>
    <definedName name="Valv" localSheetId="8">#REF!</definedName>
    <definedName name="Valv" localSheetId="9">#REF!</definedName>
    <definedName name="Valv" localSheetId="10">#REF!</definedName>
    <definedName name="Valv" localSheetId="11">#REF!</definedName>
    <definedName name="Valv" localSheetId="12">#REF!</definedName>
    <definedName name="Valv" localSheetId="35">#REF!</definedName>
    <definedName name="Valv" localSheetId="3">#REF!</definedName>
    <definedName name="Valv">#REF!</definedName>
    <definedName name="Válv" localSheetId="4">#REF!</definedName>
    <definedName name="Válv" localSheetId="13">#REF!</definedName>
    <definedName name="Válv" localSheetId="14">#REF!</definedName>
    <definedName name="Válv" localSheetId="15">#REF!</definedName>
    <definedName name="Válv" localSheetId="16">#REF!</definedName>
    <definedName name="Válv" localSheetId="17">#REF!</definedName>
    <definedName name="Válv" localSheetId="18">#REF!</definedName>
    <definedName name="Válv" localSheetId="19">#REF!</definedName>
    <definedName name="Válv" localSheetId="20">#REF!</definedName>
    <definedName name="Válv" localSheetId="21">#REF!</definedName>
    <definedName name="Válv" localSheetId="22">#REF!</definedName>
    <definedName name="Válv" localSheetId="5">#REF!</definedName>
    <definedName name="Válv" localSheetId="23">#REF!</definedName>
    <definedName name="Válv" localSheetId="24">#REF!</definedName>
    <definedName name="Válv" localSheetId="25">#REF!</definedName>
    <definedName name="Válv" localSheetId="26">#REF!</definedName>
    <definedName name="Válv" localSheetId="27">#REF!</definedName>
    <definedName name="Válv" localSheetId="28">#REF!</definedName>
    <definedName name="Válv" localSheetId="29">#REF!</definedName>
    <definedName name="Válv" localSheetId="30">#REF!</definedName>
    <definedName name="Válv" localSheetId="31">#REF!</definedName>
    <definedName name="Válv" localSheetId="32">#REF!</definedName>
    <definedName name="Válv" localSheetId="6">#REF!</definedName>
    <definedName name="Válv" localSheetId="33">#REF!</definedName>
    <definedName name="Válv" localSheetId="34">#REF!</definedName>
    <definedName name="Válv" localSheetId="7">#REF!</definedName>
    <definedName name="Válv" localSheetId="8">#REF!</definedName>
    <definedName name="Válv" localSheetId="9">#REF!</definedName>
    <definedName name="Válv" localSheetId="10">#REF!</definedName>
    <definedName name="Válv" localSheetId="11">#REF!</definedName>
    <definedName name="Válv" localSheetId="12">#REF!</definedName>
    <definedName name="Válv" localSheetId="35">#REF!</definedName>
    <definedName name="Válv" localSheetId="3">#REF!</definedName>
    <definedName name="Válv">#REF!</definedName>
    <definedName name="Vibr" localSheetId="4">#REF!</definedName>
    <definedName name="Vibr" localSheetId="13">#REF!</definedName>
    <definedName name="Vibr" localSheetId="14">#REF!</definedName>
    <definedName name="Vibr" localSheetId="15">#REF!</definedName>
    <definedName name="Vibr" localSheetId="16">#REF!</definedName>
    <definedName name="Vibr" localSheetId="17">#REF!</definedName>
    <definedName name="Vibr" localSheetId="18">#REF!</definedName>
    <definedName name="Vibr" localSheetId="19">#REF!</definedName>
    <definedName name="Vibr" localSheetId="20">#REF!</definedName>
    <definedName name="Vibr" localSheetId="21">#REF!</definedName>
    <definedName name="Vibr" localSheetId="22">#REF!</definedName>
    <definedName name="Vibr" localSheetId="5">#REF!</definedName>
    <definedName name="Vibr" localSheetId="23">#REF!</definedName>
    <definedName name="Vibr" localSheetId="24">#REF!</definedName>
    <definedName name="Vibr" localSheetId="25">#REF!</definedName>
    <definedName name="Vibr" localSheetId="26">#REF!</definedName>
    <definedName name="Vibr" localSheetId="27">#REF!</definedName>
    <definedName name="Vibr" localSheetId="28">#REF!</definedName>
    <definedName name="Vibr" localSheetId="29">#REF!</definedName>
    <definedName name="Vibr" localSheetId="30">#REF!</definedName>
    <definedName name="Vibr" localSheetId="31">#REF!</definedName>
    <definedName name="Vibr" localSheetId="32">#REF!</definedName>
    <definedName name="Vibr" localSheetId="6">#REF!</definedName>
    <definedName name="Vibr" localSheetId="33">#REF!</definedName>
    <definedName name="Vibr" localSheetId="34">#REF!</definedName>
    <definedName name="Vibr" localSheetId="7">#REF!</definedName>
    <definedName name="Vibr" localSheetId="8">#REF!</definedName>
    <definedName name="Vibr" localSheetId="9">#REF!</definedName>
    <definedName name="Vibr" localSheetId="10">#REF!</definedName>
    <definedName name="Vibr" localSheetId="11">#REF!</definedName>
    <definedName name="Vibr" localSheetId="12">#REF!</definedName>
    <definedName name="Vibr" localSheetId="35">#REF!</definedName>
    <definedName name="Vibr" localSheetId="3">#REF!</definedName>
    <definedName name="Vibr">#REF!</definedName>
    <definedName name="Viso" localSheetId="4">#REF!</definedName>
    <definedName name="Viso" localSheetId="13">#REF!</definedName>
    <definedName name="Viso" localSheetId="14">#REF!</definedName>
    <definedName name="Viso" localSheetId="15">#REF!</definedName>
    <definedName name="Viso" localSheetId="16">#REF!</definedName>
    <definedName name="Viso" localSheetId="17">#REF!</definedName>
    <definedName name="Viso" localSheetId="18">#REF!</definedName>
    <definedName name="Viso" localSheetId="19">#REF!</definedName>
    <definedName name="Viso" localSheetId="20">#REF!</definedName>
    <definedName name="Viso" localSheetId="21">#REF!</definedName>
    <definedName name="Viso" localSheetId="22">#REF!</definedName>
    <definedName name="Viso" localSheetId="5">#REF!</definedName>
    <definedName name="Viso" localSheetId="23">#REF!</definedName>
    <definedName name="Viso" localSheetId="24">#REF!</definedName>
    <definedName name="Viso" localSheetId="25">#REF!</definedName>
    <definedName name="Viso" localSheetId="26">#REF!</definedName>
    <definedName name="Viso" localSheetId="27">#REF!</definedName>
    <definedName name="Viso" localSheetId="28">#REF!</definedName>
    <definedName name="Viso" localSheetId="29">#REF!</definedName>
    <definedName name="Viso" localSheetId="30">#REF!</definedName>
    <definedName name="Viso" localSheetId="31">#REF!</definedName>
    <definedName name="Viso" localSheetId="32">#REF!</definedName>
    <definedName name="Viso" localSheetId="6">#REF!</definedName>
    <definedName name="Viso" localSheetId="33">#REF!</definedName>
    <definedName name="Viso" localSheetId="34">#REF!</definedName>
    <definedName name="Viso" localSheetId="7">#REF!</definedName>
    <definedName name="Viso" localSheetId="8">#REF!</definedName>
    <definedName name="Viso" localSheetId="9">#REF!</definedName>
    <definedName name="Viso" localSheetId="10">#REF!</definedName>
    <definedName name="Viso" localSheetId="11">#REF!</definedName>
    <definedName name="Viso" localSheetId="12">#REF!</definedName>
    <definedName name="Viso" localSheetId="35">#REF!</definedName>
    <definedName name="Viso" localSheetId="3">#REF!</definedName>
    <definedName name="Viso">#REF!</definedName>
    <definedName name="VLT" localSheetId="4">#REF!</definedName>
    <definedName name="VLT" localSheetId="13">#REF!</definedName>
    <definedName name="VLT" localSheetId="14">#REF!</definedName>
    <definedName name="VLT" localSheetId="15">#REF!</definedName>
    <definedName name="VLT" localSheetId="16">#REF!</definedName>
    <definedName name="VLT" localSheetId="17">#REF!</definedName>
    <definedName name="VLT" localSheetId="18">#REF!</definedName>
    <definedName name="VLT" localSheetId="19">#REF!</definedName>
    <definedName name="VLT" localSheetId="20">#REF!</definedName>
    <definedName name="VLT" localSheetId="21">#REF!</definedName>
    <definedName name="VLT" localSheetId="22">#REF!</definedName>
    <definedName name="VLT" localSheetId="5">#REF!</definedName>
    <definedName name="VLT" localSheetId="23">#REF!</definedName>
    <definedName name="VLT" localSheetId="24">#REF!</definedName>
    <definedName name="VLT" localSheetId="25">#REF!</definedName>
    <definedName name="VLT" localSheetId="26">#REF!</definedName>
    <definedName name="VLT" localSheetId="27">#REF!</definedName>
    <definedName name="VLT" localSheetId="28">#REF!</definedName>
    <definedName name="VLT" localSheetId="29">#REF!</definedName>
    <definedName name="VLT" localSheetId="30">#REF!</definedName>
    <definedName name="VLT" localSheetId="31">#REF!</definedName>
    <definedName name="VLT" localSheetId="32">#REF!</definedName>
    <definedName name="VLT" localSheetId="6">#REF!</definedName>
    <definedName name="VLT" localSheetId="33">#REF!</definedName>
    <definedName name="VLT" localSheetId="34">#REF!</definedName>
    <definedName name="VLT" localSheetId="7">#REF!</definedName>
    <definedName name="VLT" localSheetId="8">#REF!</definedName>
    <definedName name="VLT" localSheetId="9">#REF!</definedName>
    <definedName name="VLT" localSheetId="10">#REF!</definedName>
    <definedName name="VLT" localSheetId="11">#REF!</definedName>
    <definedName name="VLT" localSheetId="12">#REF!</definedName>
    <definedName name="VLT" localSheetId="35">#REF!</definedName>
    <definedName name="VLT" localSheetId="3">#REF!</definedName>
    <definedName name="VLT">#REF!</definedName>
    <definedName name="Volu" localSheetId="4">#REF!</definedName>
    <definedName name="Volu" localSheetId="13">#REF!</definedName>
    <definedName name="Volu" localSheetId="14">#REF!</definedName>
    <definedName name="Volu" localSheetId="15">#REF!</definedName>
    <definedName name="Volu" localSheetId="16">#REF!</definedName>
    <definedName name="Volu" localSheetId="17">#REF!</definedName>
    <definedName name="Volu" localSheetId="18">#REF!</definedName>
    <definedName name="Volu" localSheetId="19">#REF!</definedName>
    <definedName name="Volu" localSheetId="20">#REF!</definedName>
    <definedName name="Volu" localSheetId="21">#REF!</definedName>
    <definedName name="Volu" localSheetId="22">#REF!</definedName>
    <definedName name="Volu" localSheetId="5">#REF!</definedName>
    <definedName name="Volu" localSheetId="23">#REF!</definedName>
    <definedName name="Volu" localSheetId="24">#REF!</definedName>
    <definedName name="Volu" localSheetId="25">#REF!</definedName>
    <definedName name="Volu" localSheetId="26">#REF!</definedName>
    <definedName name="Volu" localSheetId="27">#REF!</definedName>
    <definedName name="Volu" localSheetId="28">#REF!</definedName>
    <definedName name="Volu" localSheetId="29">#REF!</definedName>
    <definedName name="Volu" localSheetId="30">#REF!</definedName>
    <definedName name="Volu" localSheetId="31">#REF!</definedName>
    <definedName name="Volu" localSheetId="32">#REF!</definedName>
    <definedName name="Volu" localSheetId="6">#REF!</definedName>
    <definedName name="Volu" localSheetId="33">#REF!</definedName>
    <definedName name="Volu" localSheetId="34">#REF!</definedName>
    <definedName name="Volu" localSheetId="7">#REF!</definedName>
    <definedName name="Volu" localSheetId="8">#REF!</definedName>
    <definedName name="Volu" localSheetId="9">#REF!</definedName>
    <definedName name="Volu" localSheetId="10">#REF!</definedName>
    <definedName name="Volu" localSheetId="11">#REF!</definedName>
    <definedName name="Volu" localSheetId="12">#REF!</definedName>
    <definedName name="Volu" localSheetId="35">#REF!</definedName>
    <definedName name="Volu" localSheetId="3">#REF!</definedName>
    <definedName name="Volu">#REF!</definedName>
    <definedName name="Z_0218C739_F567_47B4_B5B1_13E75183F6FE_.wvu.Rows" localSheetId="36" hidden="1">Reporte!$5:$5,Reporte!$6:$6,Reporte!#REF!</definedName>
    <definedName name="Z_0D1176BD_8B12_4737_8FAC_972917D40DC8_.wvu.Cols" localSheetId="36" hidden="1">Reporte!#REF!</definedName>
    <definedName name="Z_0ECD36F7_B76C_4C35_B00A_92C81F6918B8_.wvu.Rows" localSheetId="36" hidden="1">Reporte!#REF!,Reporte!#REF!</definedName>
    <definedName name="Z_1086D488_6C7C_42C9_AB15_8430710F3738_.wvu.FilterData" localSheetId="36" hidden="1">Reporte!#REF!</definedName>
    <definedName name="Z_157A61DB_FAC9_4941_809A_1EC9BF8C4D8C_.wvu.FilterData" localSheetId="36" hidden="1">Reporte!#REF!</definedName>
    <definedName name="Z_157A61DB_FAC9_4941_809A_1EC9BF8C4D8C_.wvu.Rows" localSheetId="36" hidden="1">Reporte!#REF!</definedName>
    <definedName name="Z_2C12DB3A_C2F4_440D_8BBD_6C4D3823B31D_.wvu.FilterData" localSheetId="36" hidden="1">Reporte!#REF!</definedName>
    <definedName name="Z_2C12DB3A_C2F4_440D_8BBD_6C4D3823B31D_.wvu.Rows" localSheetId="36" hidden="1">Reporte!#REF!</definedName>
    <definedName name="Z_2FD36B80_FF68_486A_93E0_7ED336CC2AF2_.wvu.Rows" localSheetId="36" hidden="1">Reporte!$5:$5,Reporte!$6:$6,Reporte!#REF!,Reporte!#REF!</definedName>
    <definedName name="Z_32F2F7B5_08FA_4440_A741_8F95B7F23CB4_.wvu.Cols" localSheetId="36" hidden="1">Reporte!$AL:$XFD</definedName>
    <definedName name="Z_32F2F7B5_08FA_4440_A741_8F95B7F23CB4_.wvu.Rows" localSheetId="36" hidden="1">Reporte!$7:$7</definedName>
    <definedName name="Z_3A76A9B2_9BC1_48F1_A524_53BBBD048662_.wvu.FilterData" localSheetId="36" hidden="1">Reporte!#REF!</definedName>
    <definedName name="Z_52444363_B5F7_4564_9027_B34BEDFB2F9B_.wvu.FilterData" localSheetId="36" hidden="1">Reporte!#REF!</definedName>
    <definedName name="Z_5D3C850E_B3C0_4C9C_B9C8_22E68429478F_.wvu.Cols" localSheetId="4" hidden="1">'1'!$AI:$AI</definedName>
    <definedName name="Z_5D3C850E_B3C0_4C9C_B9C8_22E68429478F_.wvu.Cols" localSheetId="13" hidden="1">'10'!$AI:$AI</definedName>
    <definedName name="Z_5D3C850E_B3C0_4C9C_B9C8_22E68429478F_.wvu.Cols" localSheetId="14" hidden="1">'11'!$AI:$AI</definedName>
    <definedName name="Z_5D3C850E_B3C0_4C9C_B9C8_22E68429478F_.wvu.Cols" localSheetId="15" hidden="1">'12'!$AI:$AI</definedName>
    <definedName name="Z_5D3C850E_B3C0_4C9C_B9C8_22E68429478F_.wvu.Cols" localSheetId="16" hidden="1">'13'!$AI:$AI</definedName>
    <definedName name="Z_5D3C850E_B3C0_4C9C_B9C8_22E68429478F_.wvu.Cols" localSheetId="17" hidden="1">'14'!$AI:$AI</definedName>
    <definedName name="Z_5D3C850E_B3C0_4C9C_B9C8_22E68429478F_.wvu.Cols" localSheetId="18" hidden="1">'15'!$AI:$AI</definedName>
    <definedName name="Z_5D3C850E_B3C0_4C9C_B9C8_22E68429478F_.wvu.Cols" localSheetId="19" hidden="1">'16'!$AI:$AI</definedName>
    <definedName name="Z_5D3C850E_B3C0_4C9C_B9C8_22E68429478F_.wvu.Cols" localSheetId="20" hidden="1">'17'!$AI:$AI</definedName>
    <definedName name="Z_5D3C850E_B3C0_4C9C_B9C8_22E68429478F_.wvu.Cols" localSheetId="21" hidden="1">'18'!$AI:$AI</definedName>
    <definedName name="Z_5D3C850E_B3C0_4C9C_B9C8_22E68429478F_.wvu.Cols" localSheetId="22" hidden="1">'19'!$AI:$AI</definedName>
    <definedName name="Z_5D3C850E_B3C0_4C9C_B9C8_22E68429478F_.wvu.Cols" localSheetId="5" hidden="1">'2'!$AI:$AI</definedName>
    <definedName name="Z_5D3C850E_B3C0_4C9C_B9C8_22E68429478F_.wvu.Cols" localSheetId="23" hidden="1">'20'!$AI:$AI</definedName>
    <definedName name="Z_5D3C850E_B3C0_4C9C_B9C8_22E68429478F_.wvu.Cols" localSheetId="24" hidden="1">'21'!$AI:$AI</definedName>
    <definedName name="Z_5D3C850E_B3C0_4C9C_B9C8_22E68429478F_.wvu.Cols" localSheetId="25" hidden="1">'22'!$AI:$AI</definedName>
    <definedName name="Z_5D3C850E_B3C0_4C9C_B9C8_22E68429478F_.wvu.Cols" localSheetId="26" hidden="1">'23'!$AI:$AI</definedName>
    <definedName name="Z_5D3C850E_B3C0_4C9C_B9C8_22E68429478F_.wvu.Cols" localSheetId="27" hidden="1">'24'!$AI:$AI</definedName>
    <definedName name="Z_5D3C850E_B3C0_4C9C_B9C8_22E68429478F_.wvu.Cols" localSheetId="28" hidden="1">'25'!$AI:$AI</definedName>
    <definedName name="Z_5D3C850E_B3C0_4C9C_B9C8_22E68429478F_.wvu.Cols" localSheetId="29" hidden="1">'26'!$AI:$AI</definedName>
    <definedName name="Z_5D3C850E_B3C0_4C9C_B9C8_22E68429478F_.wvu.Cols" localSheetId="30" hidden="1">'27'!$AI:$AI</definedName>
    <definedName name="Z_5D3C850E_B3C0_4C9C_B9C8_22E68429478F_.wvu.Cols" localSheetId="31" hidden="1">'28'!$AI:$AI</definedName>
    <definedName name="Z_5D3C850E_B3C0_4C9C_B9C8_22E68429478F_.wvu.Cols" localSheetId="32" hidden="1">'29'!$AI:$AI</definedName>
    <definedName name="Z_5D3C850E_B3C0_4C9C_B9C8_22E68429478F_.wvu.Cols" localSheetId="6" hidden="1">'3'!$AI:$AI</definedName>
    <definedName name="Z_5D3C850E_B3C0_4C9C_B9C8_22E68429478F_.wvu.Cols" localSheetId="33" hidden="1">'30'!$AI:$AI</definedName>
    <definedName name="Z_5D3C850E_B3C0_4C9C_B9C8_22E68429478F_.wvu.Cols" localSheetId="34" hidden="1">'31'!$AI:$AI</definedName>
    <definedName name="Z_5D3C850E_B3C0_4C9C_B9C8_22E68429478F_.wvu.Cols" localSheetId="7" hidden="1">'4'!$AI:$AI</definedName>
    <definedName name="Z_5D3C850E_B3C0_4C9C_B9C8_22E68429478F_.wvu.Cols" localSheetId="8" hidden="1">'5'!$AI:$AI</definedName>
    <definedName name="Z_5D3C850E_B3C0_4C9C_B9C8_22E68429478F_.wvu.Cols" localSheetId="9" hidden="1">'6'!$AI:$AI</definedName>
    <definedName name="Z_5D3C850E_B3C0_4C9C_B9C8_22E68429478F_.wvu.Cols" localSheetId="10" hidden="1">'7'!$AI:$AI</definedName>
    <definedName name="Z_5D3C850E_B3C0_4C9C_B9C8_22E68429478F_.wvu.Cols" localSheetId="11" hidden="1">'8'!$AI:$AI</definedName>
    <definedName name="Z_5D3C850E_B3C0_4C9C_B9C8_22E68429478F_.wvu.Cols" localSheetId="12" hidden="1">'9'!$AI:$AI</definedName>
    <definedName name="Z_5D3C850E_B3C0_4C9C_B9C8_22E68429478F_.wvu.Cols" localSheetId="35" hidden="1">MASTER!$AI:$AI</definedName>
    <definedName name="Z_5D3C850E_B3C0_4C9C_B9C8_22E68429478F_.wvu.Cols" localSheetId="3" hidden="1">MASTER1!$AI:$AI</definedName>
    <definedName name="Z_5D3C850E_B3C0_4C9C_B9C8_22E68429478F_.wvu.Rows" localSheetId="4" hidden="1">'1'!#REF!,'1'!#REF!</definedName>
    <definedName name="Z_5D3C850E_B3C0_4C9C_B9C8_22E68429478F_.wvu.Rows" localSheetId="13" hidden="1">'10'!#REF!,'10'!#REF!</definedName>
    <definedName name="Z_5D3C850E_B3C0_4C9C_B9C8_22E68429478F_.wvu.Rows" localSheetId="14" hidden="1">'11'!#REF!,'11'!#REF!</definedName>
    <definedName name="Z_5D3C850E_B3C0_4C9C_B9C8_22E68429478F_.wvu.Rows" localSheetId="15" hidden="1">'12'!#REF!,'12'!#REF!</definedName>
    <definedName name="Z_5D3C850E_B3C0_4C9C_B9C8_22E68429478F_.wvu.Rows" localSheetId="16" hidden="1">'13'!#REF!,'13'!#REF!</definedName>
    <definedName name="Z_5D3C850E_B3C0_4C9C_B9C8_22E68429478F_.wvu.Rows" localSheetId="17" hidden="1">'14'!#REF!,'14'!#REF!</definedName>
    <definedName name="Z_5D3C850E_B3C0_4C9C_B9C8_22E68429478F_.wvu.Rows" localSheetId="18" hidden="1">'15'!#REF!,'15'!#REF!</definedName>
    <definedName name="Z_5D3C850E_B3C0_4C9C_B9C8_22E68429478F_.wvu.Rows" localSheetId="19" hidden="1">'16'!#REF!,'16'!#REF!</definedName>
    <definedName name="Z_5D3C850E_B3C0_4C9C_B9C8_22E68429478F_.wvu.Rows" localSheetId="20" hidden="1">'17'!#REF!,'17'!#REF!</definedName>
    <definedName name="Z_5D3C850E_B3C0_4C9C_B9C8_22E68429478F_.wvu.Rows" localSheetId="21" hidden="1">'18'!#REF!,'18'!#REF!</definedName>
    <definedName name="Z_5D3C850E_B3C0_4C9C_B9C8_22E68429478F_.wvu.Rows" localSheetId="22" hidden="1">'19'!#REF!,'19'!#REF!</definedName>
    <definedName name="Z_5D3C850E_B3C0_4C9C_B9C8_22E68429478F_.wvu.Rows" localSheetId="5" hidden="1">'2'!#REF!,'2'!#REF!</definedName>
    <definedName name="Z_5D3C850E_B3C0_4C9C_B9C8_22E68429478F_.wvu.Rows" localSheetId="23" hidden="1">'20'!#REF!,'20'!#REF!</definedName>
    <definedName name="Z_5D3C850E_B3C0_4C9C_B9C8_22E68429478F_.wvu.Rows" localSheetId="24" hidden="1">'21'!#REF!,'21'!#REF!</definedName>
    <definedName name="Z_5D3C850E_B3C0_4C9C_B9C8_22E68429478F_.wvu.Rows" localSheetId="25" hidden="1">'22'!#REF!,'22'!#REF!</definedName>
    <definedName name="Z_5D3C850E_B3C0_4C9C_B9C8_22E68429478F_.wvu.Rows" localSheetId="26" hidden="1">'23'!#REF!,'23'!#REF!</definedName>
    <definedName name="Z_5D3C850E_B3C0_4C9C_B9C8_22E68429478F_.wvu.Rows" localSheetId="27" hidden="1">'24'!#REF!,'24'!#REF!</definedName>
    <definedName name="Z_5D3C850E_B3C0_4C9C_B9C8_22E68429478F_.wvu.Rows" localSheetId="28" hidden="1">'25'!#REF!,'25'!#REF!</definedName>
    <definedName name="Z_5D3C850E_B3C0_4C9C_B9C8_22E68429478F_.wvu.Rows" localSheetId="29" hidden="1">'26'!#REF!,'26'!#REF!</definedName>
    <definedName name="Z_5D3C850E_B3C0_4C9C_B9C8_22E68429478F_.wvu.Rows" localSheetId="30" hidden="1">'27'!#REF!,'27'!#REF!</definedName>
    <definedName name="Z_5D3C850E_B3C0_4C9C_B9C8_22E68429478F_.wvu.Rows" localSheetId="31" hidden="1">'28'!#REF!,'28'!#REF!</definedName>
    <definedName name="Z_5D3C850E_B3C0_4C9C_B9C8_22E68429478F_.wvu.Rows" localSheetId="32" hidden="1">'29'!#REF!,'29'!#REF!</definedName>
    <definedName name="Z_5D3C850E_B3C0_4C9C_B9C8_22E68429478F_.wvu.Rows" localSheetId="6" hidden="1">'3'!#REF!,'3'!#REF!</definedName>
    <definedName name="Z_5D3C850E_B3C0_4C9C_B9C8_22E68429478F_.wvu.Rows" localSheetId="33" hidden="1">'30'!#REF!,'30'!#REF!</definedName>
    <definedName name="Z_5D3C850E_B3C0_4C9C_B9C8_22E68429478F_.wvu.Rows" localSheetId="34" hidden="1">'31'!#REF!,'31'!#REF!</definedName>
    <definedName name="Z_5D3C850E_B3C0_4C9C_B9C8_22E68429478F_.wvu.Rows" localSheetId="7" hidden="1">'4'!#REF!,'4'!#REF!</definedName>
    <definedName name="Z_5D3C850E_B3C0_4C9C_B9C8_22E68429478F_.wvu.Rows" localSheetId="8" hidden="1">'5'!#REF!,'5'!#REF!</definedName>
    <definedName name="Z_5D3C850E_B3C0_4C9C_B9C8_22E68429478F_.wvu.Rows" localSheetId="9" hidden="1">'6'!#REF!,'6'!#REF!</definedName>
    <definedName name="Z_5D3C850E_B3C0_4C9C_B9C8_22E68429478F_.wvu.Rows" localSheetId="10" hidden="1">'7'!#REF!,'7'!#REF!</definedName>
    <definedName name="Z_5D3C850E_B3C0_4C9C_B9C8_22E68429478F_.wvu.Rows" localSheetId="11" hidden="1">'8'!#REF!,'8'!#REF!</definedName>
    <definedName name="Z_5D3C850E_B3C0_4C9C_B9C8_22E68429478F_.wvu.Rows" localSheetId="12" hidden="1">'9'!#REF!,'9'!#REF!</definedName>
    <definedName name="Z_5D3C850E_B3C0_4C9C_B9C8_22E68429478F_.wvu.Rows" localSheetId="35" hidden="1">MASTER!#REF!,MASTER!#REF!</definedName>
    <definedName name="Z_5D3C850E_B3C0_4C9C_B9C8_22E68429478F_.wvu.Rows" localSheetId="3" hidden="1">MASTER1!#REF!,MASTER1!#REF!</definedName>
    <definedName name="Z_5E19D7AC_29BA_403B_8A4A_0222C487B071_.wvu.Cols" localSheetId="36" hidden="1">Reporte!$AL:$XFD</definedName>
    <definedName name="Z_5E19D7AC_29BA_403B_8A4A_0222C487B071_.wvu.Rows" localSheetId="36" hidden="1">Reporte!$7:$7</definedName>
    <definedName name="Z_6AACB247_4EFF_4A3E_A28B_E3E021C034A7_.wvu.FilterData" localSheetId="36" hidden="1">Reporte!#REF!</definedName>
    <definedName name="Z_6C0886F8_103F_447E_A804_8AFFDEF0F296_.wvu.FilterData" localSheetId="36" hidden="1">Reporte!#REF!</definedName>
    <definedName name="Z_80BD869C_2936_478E_85C1_72022F82295B_.wvu.Rows" localSheetId="4" hidden="1">'1'!#REF!,'1'!#REF!</definedName>
    <definedName name="Z_80BD869C_2936_478E_85C1_72022F82295B_.wvu.Rows" localSheetId="13" hidden="1">'10'!#REF!,'10'!#REF!</definedName>
    <definedName name="Z_80BD869C_2936_478E_85C1_72022F82295B_.wvu.Rows" localSheetId="14" hidden="1">'11'!#REF!,'11'!#REF!</definedName>
    <definedName name="Z_80BD869C_2936_478E_85C1_72022F82295B_.wvu.Rows" localSheetId="15" hidden="1">'12'!#REF!,'12'!#REF!</definedName>
    <definedName name="Z_80BD869C_2936_478E_85C1_72022F82295B_.wvu.Rows" localSheetId="16" hidden="1">'13'!#REF!,'13'!#REF!</definedName>
    <definedName name="Z_80BD869C_2936_478E_85C1_72022F82295B_.wvu.Rows" localSheetId="17" hidden="1">'14'!#REF!,'14'!#REF!</definedName>
    <definedName name="Z_80BD869C_2936_478E_85C1_72022F82295B_.wvu.Rows" localSheetId="18" hidden="1">'15'!#REF!,'15'!#REF!</definedName>
    <definedName name="Z_80BD869C_2936_478E_85C1_72022F82295B_.wvu.Rows" localSheetId="19" hidden="1">'16'!#REF!,'16'!#REF!</definedName>
    <definedName name="Z_80BD869C_2936_478E_85C1_72022F82295B_.wvu.Rows" localSheetId="20" hidden="1">'17'!#REF!,'17'!#REF!</definedName>
    <definedName name="Z_80BD869C_2936_478E_85C1_72022F82295B_.wvu.Rows" localSheetId="21" hidden="1">'18'!#REF!,'18'!#REF!</definedName>
    <definedName name="Z_80BD869C_2936_478E_85C1_72022F82295B_.wvu.Rows" localSheetId="22" hidden="1">'19'!#REF!,'19'!#REF!</definedName>
    <definedName name="Z_80BD869C_2936_478E_85C1_72022F82295B_.wvu.Rows" localSheetId="5" hidden="1">'2'!#REF!,'2'!#REF!</definedName>
    <definedName name="Z_80BD869C_2936_478E_85C1_72022F82295B_.wvu.Rows" localSheetId="23" hidden="1">'20'!#REF!,'20'!#REF!</definedName>
    <definedName name="Z_80BD869C_2936_478E_85C1_72022F82295B_.wvu.Rows" localSheetId="24" hidden="1">'21'!#REF!,'21'!#REF!</definedName>
    <definedName name="Z_80BD869C_2936_478E_85C1_72022F82295B_.wvu.Rows" localSheetId="25" hidden="1">'22'!#REF!,'22'!#REF!</definedName>
    <definedName name="Z_80BD869C_2936_478E_85C1_72022F82295B_.wvu.Rows" localSheetId="26" hidden="1">'23'!#REF!,'23'!#REF!</definedName>
    <definedName name="Z_80BD869C_2936_478E_85C1_72022F82295B_.wvu.Rows" localSheetId="27" hidden="1">'24'!#REF!,'24'!#REF!</definedName>
    <definedName name="Z_80BD869C_2936_478E_85C1_72022F82295B_.wvu.Rows" localSheetId="28" hidden="1">'25'!#REF!,'25'!#REF!</definedName>
    <definedName name="Z_80BD869C_2936_478E_85C1_72022F82295B_.wvu.Rows" localSheetId="29" hidden="1">'26'!#REF!,'26'!#REF!</definedName>
    <definedName name="Z_80BD869C_2936_478E_85C1_72022F82295B_.wvu.Rows" localSheetId="30" hidden="1">'27'!#REF!,'27'!#REF!</definedName>
    <definedName name="Z_80BD869C_2936_478E_85C1_72022F82295B_.wvu.Rows" localSheetId="31" hidden="1">'28'!#REF!,'28'!#REF!</definedName>
    <definedName name="Z_80BD869C_2936_478E_85C1_72022F82295B_.wvu.Rows" localSheetId="32" hidden="1">'29'!#REF!,'29'!#REF!</definedName>
    <definedName name="Z_80BD869C_2936_478E_85C1_72022F82295B_.wvu.Rows" localSheetId="6" hidden="1">'3'!#REF!,'3'!#REF!</definedName>
    <definedName name="Z_80BD869C_2936_478E_85C1_72022F82295B_.wvu.Rows" localSheetId="33" hidden="1">'30'!#REF!,'30'!#REF!</definedName>
    <definedName name="Z_80BD869C_2936_478E_85C1_72022F82295B_.wvu.Rows" localSheetId="34" hidden="1">'31'!#REF!,'31'!#REF!</definedName>
    <definedName name="Z_80BD869C_2936_478E_85C1_72022F82295B_.wvu.Rows" localSheetId="7" hidden="1">'4'!#REF!,'4'!#REF!</definedName>
    <definedName name="Z_80BD869C_2936_478E_85C1_72022F82295B_.wvu.Rows" localSheetId="8" hidden="1">'5'!#REF!,'5'!#REF!</definedName>
    <definedName name="Z_80BD869C_2936_478E_85C1_72022F82295B_.wvu.Rows" localSheetId="9" hidden="1">'6'!#REF!,'6'!#REF!</definedName>
    <definedName name="Z_80BD869C_2936_478E_85C1_72022F82295B_.wvu.Rows" localSheetId="10" hidden="1">'7'!#REF!,'7'!#REF!</definedName>
    <definedName name="Z_80BD869C_2936_478E_85C1_72022F82295B_.wvu.Rows" localSheetId="11" hidden="1">'8'!#REF!,'8'!#REF!</definedName>
    <definedName name="Z_80BD869C_2936_478E_85C1_72022F82295B_.wvu.Rows" localSheetId="12" hidden="1">'9'!#REF!,'9'!#REF!</definedName>
    <definedName name="Z_80BD869C_2936_478E_85C1_72022F82295B_.wvu.Rows" localSheetId="35" hidden="1">MASTER!#REF!,MASTER!#REF!</definedName>
    <definedName name="Z_80BD869C_2936_478E_85C1_72022F82295B_.wvu.Rows" localSheetId="3" hidden="1">MASTER1!#REF!,MASTER1!#REF!</definedName>
    <definedName name="Z_88960826_1E36_4777_9D41_3FD0AAD72471_.wvu.FilterData" localSheetId="36" hidden="1">Reporte!#REF!</definedName>
    <definedName name="Z_8C1168A1_28BD_44B1_96AB_4C375D7D34BD_.wvu.Cols" localSheetId="36" hidden="1">Reporte!$AL:$XFD</definedName>
    <definedName name="Z_8C1168A1_28BD_44B1_96AB_4C375D7D34BD_.wvu.Rows" localSheetId="36" hidden="1">Reporte!$7:$7</definedName>
    <definedName name="Z_91B0E211_94AF_440D_9A98_903A0CF934F4_.wvu.FilterData" localSheetId="36" hidden="1">Reporte!#REF!</definedName>
    <definedName name="Z_98C9EE28_56C6_4619_B884_C2BF415DAA71_.wvu.Cols" localSheetId="36" hidden="1">Reporte!$G:$AK,Reporte!$AL:$XFD</definedName>
    <definedName name="Z_98C9EE28_56C6_4619_B884_C2BF415DAA71_.wvu.Rows" localSheetId="36" hidden="1">Reporte!$7:$7</definedName>
    <definedName name="Z_9FA05362_87C0_4F2C_853E_236DAFE26EFB_.wvu.Cols" localSheetId="36" hidden="1">Reporte!$AL:$XFD</definedName>
    <definedName name="Z_B37683BB_8243_465A_A281_63A7E1994C0E_.wvu.FilterData" localSheetId="36" hidden="1">Reporte!#REF!</definedName>
    <definedName name="Z_B5BAB5A3_EB5A_43C7_BF03_22E08ED2EA72_.wvu.Rows" localSheetId="36" hidden="1">Reporte!#REF!</definedName>
    <definedName name="Z_BE89F92D_BB82_47CD_B209_8014CEF2153F_.wvu.Cols" localSheetId="36" hidden="1">Reporte!$AL:$XFD</definedName>
    <definedName name="Z_CC9F2A9F_73E2_497E_8E23_6628A98C228D_.wvu.FilterData" localSheetId="36" hidden="1">Reporte!#REF!</definedName>
    <definedName name="Z_DF030BCE_16F0_45D2_AEB3_0C87661C0E16_.wvu.FilterData" localSheetId="36" hidden="1">Reporte!#REF!</definedName>
    <definedName name="Z_EEB7C07F_7FF2_456D_9321_FE4641D53DFD_.wvu.FilterData" localSheetId="36" hidden="1">Reporte!#REF!</definedName>
    <definedName name="Z_EEB7C07F_7FF2_456D_9321_FE4641D53DFD_.wvu.Rows" localSheetId="36" hidden="1">Reporte!#REF!</definedName>
  </definedNames>
  <calcPr calcId="191029"/>
  <pivotCaches>
    <pivotCache cacheId="0" r:id="rId39"/>
    <pivotCache cacheId="1" r:id="rId40"/>
  </pivotCaches>
</workbook>
</file>

<file path=xl/calcChain.xml><?xml version="1.0" encoding="utf-8"?>
<calcChain xmlns="http://schemas.openxmlformats.org/spreadsheetml/2006/main">
  <c r="N17" i="361" l="1"/>
  <c r="N18" i="361"/>
  <c r="N19" i="361"/>
  <c r="N20" i="361"/>
  <c r="N21" i="361"/>
  <c r="N22" i="361"/>
  <c r="N23" i="361"/>
  <c r="D18" i="362"/>
  <c r="G6" i="360" l="1"/>
  <c r="W188" i="376" l="1"/>
  <c r="X188" i="376" s="1"/>
  <c r="V188" i="376"/>
  <c r="U188" i="376"/>
  <c r="S188" i="376"/>
  <c r="T188" i="376" s="1"/>
  <c r="E188" i="376"/>
  <c r="D188" i="376" s="1"/>
  <c r="W187" i="376"/>
  <c r="X187" i="376" s="1"/>
  <c r="V187" i="376"/>
  <c r="U187" i="376"/>
  <c r="S187" i="376"/>
  <c r="T187" i="376" s="1"/>
  <c r="E187" i="376"/>
  <c r="D187" i="376"/>
  <c r="W186" i="376"/>
  <c r="X186" i="376" s="1"/>
  <c r="V186" i="376"/>
  <c r="U186" i="376"/>
  <c r="S186" i="376"/>
  <c r="T186" i="376" s="1"/>
  <c r="E186" i="376"/>
  <c r="D186" i="376" s="1"/>
  <c r="X185" i="376"/>
  <c r="W185" i="376"/>
  <c r="V185" i="376"/>
  <c r="U185" i="376"/>
  <c r="S185" i="376"/>
  <c r="T185" i="376" s="1"/>
  <c r="E185" i="376"/>
  <c r="D185" i="376"/>
  <c r="W184" i="376"/>
  <c r="X184" i="376" s="1"/>
  <c r="V184" i="376"/>
  <c r="U184" i="376"/>
  <c r="S184" i="376"/>
  <c r="T184" i="376" s="1"/>
  <c r="E184" i="376"/>
  <c r="D184" i="376" s="1"/>
  <c r="X183" i="376"/>
  <c r="W183" i="376"/>
  <c r="V183" i="376"/>
  <c r="U183" i="376"/>
  <c r="S183" i="376"/>
  <c r="T183" i="376" s="1"/>
  <c r="E183" i="376"/>
  <c r="D183" i="376"/>
  <c r="W182" i="376"/>
  <c r="X182" i="376" s="1"/>
  <c r="V182" i="376"/>
  <c r="U182" i="376"/>
  <c r="S182" i="376"/>
  <c r="T182" i="376" s="1"/>
  <c r="E182" i="376"/>
  <c r="D182" i="376" s="1"/>
  <c r="W181" i="376"/>
  <c r="X181" i="376" s="1"/>
  <c r="V181" i="376"/>
  <c r="U181" i="376"/>
  <c r="S181" i="376"/>
  <c r="T181" i="376" s="1"/>
  <c r="E181" i="376"/>
  <c r="D181" i="376"/>
  <c r="W180" i="376"/>
  <c r="X180" i="376" s="1"/>
  <c r="V180" i="376"/>
  <c r="U180" i="376"/>
  <c r="S180" i="376"/>
  <c r="T180" i="376" s="1"/>
  <c r="E180" i="376"/>
  <c r="D180" i="376"/>
  <c r="X179" i="376"/>
  <c r="W179" i="376"/>
  <c r="V179" i="376"/>
  <c r="U179" i="376"/>
  <c r="S179" i="376"/>
  <c r="T179" i="376" s="1"/>
  <c r="E179" i="376"/>
  <c r="D179" i="376"/>
  <c r="W178" i="376"/>
  <c r="X178" i="376" s="1"/>
  <c r="V178" i="376"/>
  <c r="U178" i="376"/>
  <c r="S178" i="376"/>
  <c r="T178" i="376" s="1"/>
  <c r="E178" i="376"/>
  <c r="D178" i="376" s="1"/>
  <c r="X177" i="376"/>
  <c r="W177" i="376"/>
  <c r="V177" i="376"/>
  <c r="U177" i="376"/>
  <c r="S177" i="376"/>
  <c r="T177" i="376" s="1"/>
  <c r="E177" i="376"/>
  <c r="D177" i="376"/>
  <c r="W176" i="376"/>
  <c r="X176" i="376" s="1"/>
  <c r="V176" i="376"/>
  <c r="U176" i="376"/>
  <c r="S176" i="376"/>
  <c r="T176" i="376" s="1"/>
  <c r="E176" i="376"/>
  <c r="D176" i="376" s="1"/>
  <c r="W175" i="376"/>
  <c r="X175" i="376" s="1"/>
  <c r="V175" i="376"/>
  <c r="U175" i="376"/>
  <c r="S175" i="376"/>
  <c r="T175" i="376" s="1"/>
  <c r="E175" i="376"/>
  <c r="D175" i="376"/>
  <c r="W174" i="376"/>
  <c r="X174" i="376" s="1"/>
  <c r="V174" i="376"/>
  <c r="U174" i="376"/>
  <c r="S174" i="376"/>
  <c r="T174" i="376" s="1"/>
  <c r="E174" i="376"/>
  <c r="D174" i="376"/>
  <c r="X173" i="376"/>
  <c r="W173" i="376"/>
  <c r="V173" i="376"/>
  <c r="U173" i="376"/>
  <c r="S173" i="376"/>
  <c r="T173" i="376" s="1"/>
  <c r="E173" i="376"/>
  <c r="D173" i="376"/>
  <c r="W172" i="376"/>
  <c r="X172" i="376" s="1"/>
  <c r="V172" i="376"/>
  <c r="U172" i="376"/>
  <c r="S172" i="376"/>
  <c r="T172" i="376" s="1"/>
  <c r="E172" i="376"/>
  <c r="D172" i="376" s="1"/>
  <c r="X171" i="376"/>
  <c r="W171" i="376"/>
  <c r="V171" i="376"/>
  <c r="U171" i="376"/>
  <c r="S171" i="376"/>
  <c r="T171" i="376" s="1"/>
  <c r="E171" i="376"/>
  <c r="D171" i="376"/>
  <c r="W170" i="376"/>
  <c r="X170" i="376" s="1"/>
  <c r="V170" i="376"/>
  <c r="U170" i="376"/>
  <c r="S170" i="376"/>
  <c r="T170" i="376" s="1"/>
  <c r="E170" i="376"/>
  <c r="D170" i="376" s="1"/>
  <c r="W169" i="376"/>
  <c r="X169" i="376" s="1"/>
  <c r="V169" i="376"/>
  <c r="U169" i="376"/>
  <c r="S169" i="376"/>
  <c r="T169" i="376" s="1"/>
  <c r="E169" i="376"/>
  <c r="D169" i="376" s="1"/>
  <c r="W168" i="376"/>
  <c r="X168" i="376" s="1"/>
  <c r="V168" i="376"/>
  <c r="U168" i="376"/>
  <c r="S168" i="376"/>
  <c r="T168" i="376" s="1"/>
  <c r="E168" i="376"/>
  <c r="D168" i="376" s="1"/>
  <c r="W167" i="376"/>
  <c r="X167" i="376" s="1"/>
  <c r="V167" i="376"/>
  <c r="U167" i="376"/>
  <c r="S167" i="376"/>
  <c r="T167" i="376" s="1"/>
  <c r="E167" i="376"/>
  <c r="D167" i="376"/>
  <c r="W166" i="376"/>
  <c r="X166" i="376" s="1"/>
  <c r="V166" i="376"/>
  <c r="U166" i="376"/>
  <c r="S166" i="376"/>
  <c r="T166" i="376" s="1"/>
  <c r="E166" i="376"/>
  <c r="D166" i="376" s="1"/>
  <c r="W165" i="376"/>
  <c r="X165" i="376" s="1"/>
  <c r="V165" i="376"/>
  <c r="U165" i="376"/>
  <c r="S165" i="376"/>
  <c r="T165" i="376" s="1"/>
  <c r="E165" i="376"/>
  <c r="D165" i="376"/>
  <c r="X164" i="376"/>
  <c r="W164" i="376"/>
  <c r="V164" i="376"/>
  <c r="U164" i="376"/>
  <c r="S164" i="376"/>
  <c r="T164" i="376" s="1"/>
  <c r="E164" i="376"/>
  <c r="D164" i="376" s="1"/>
  <c r="X163" i="376"/>
  <c r="W163" i="376"/>
  <c r="V163" i="376"/>
  <c r="U163" i="376"/>
  <c r="S163" i="376"/>
  <c r="T163" i="376" s="1"/>
  <c r="E163" i="376"/>
  <c r="D163" i="376"/>
  <c r="W162" i="376"/>
  <c r="X162" i="376" s="1"/>
  <c r="V162" i="376"/>
  <c r="U162" i="376"/>
  <c r="S162" i="376"/>
  <c r="T162" i="376" s="1"/>
  <c r="E162" i="376"/>
  <c r="D162" i="376" s="1"/>
  <c r="W161" i="376"/>
  <c r="X161" i="376" s="1"/>
  <c r="V161" i="376"/>
  <c r="U161" i="376"/>
  <c r="S161" i="376"/>
  <c r="T161" i="376" s="1"/>
  <c r="E161" i="376"/>
  <c r="D161" i="376" s="1"/>
  <c r="W160" i="376"/>
  <c r="X160" i="376" s="1"/>
  <c r="V160" i="376"/>
  <c r="U160" i="376"/>
  <c r="S160" i="376"/>
  <c r="T160" i="376" s="1"/>
  <c r="E160" i="376"/>
  <c r="D160" i="376" s="1"/>
  <c r="X159" i="376"/>
  <c r="W159" i="376"/>
  <c r="V159" i="376"/>
  <c r="U159" i="376"/>
  <c r="S159" i="376"/>
  <c r="T159" i="376" s="1"/>
  <c r="E159" i="376"/>
  <c r="D159" i="376"/>
  <c r="W158" i="376"/>
  <c r="X158" i="376" s="1"/>
  <c r="V158" i="376"/>
  <c r="U158" i="376"/>
  <c r="S158" i="376"/>
  <c r="T158" i="376" s="1"/>
  <c r="E158" i="376"/>
  <c r="D158" i="376" s="1"/>
  <c r="W157" i="376"/>
  <c r="X157" i="376" s="1"/>
  <c r="V157" i="376"/>
  <c r="U157" i="376"/>
  <c r="S157" i="376"/>
  <c r="T157" i="376" s="1"/>
  <c r="E157" i="376"/>
  <c r="D157" i="376" s="1"/>
  <c r="W156" i="376"/>
  <c r="X156" i="376" s="1"/>
  <c r="V156" i="376"/>
  <c r="U156" i="376"/>
  <c r="S156" i="376"/>
  <c r="T156" i="376" s="1"/>
  <c r="E156" i="376"/>
  <c r="D156" i="376"/>
  <c r="W155" i="376"/>
  <c r="X155" i="376" s="1"/>
  <c r="V155" i="376"/>
  <c r="U155" i="376"/>
  <c r="S155" i="376"/>
  <c r="T155" i="376" s="1"/>
  <c r="E155" i="376"/>
  <c r="D155" i="376" s="1"/>
  <c r="W154" i="376"/>
  <c r="X154" i="376" s="1"/>
  <c r="V154" i="376"/>
  <c r="U154" i="376"/>
  <c r="S154" i="376"/>
  <c r="T154" i="376" s="1"/>
  <c r="E154" i="376"/>
  <c r="D154" i="376" s="1"/>
  <c r="W153" i="376"/>
  <c r="X153" i="376" s="1"/>
  <c r="V153" i="376"/>
  <c r="U153" i="376"/>
  <c r="S153" i="376"/>
  <c r="T153" i="376" s="1"/>
  <c r="E153" i="376"/>
  <c r="D153" i="376" s="1"/>
  <c r="W152" i="376"/>
  <c r="X152" i="376" s="1"/>
  <c r="V152" i="376"/>
  <c r="U152" i="376"/>
  <c r="S152" i="376"/>
  <c r="T152" i="376" s="1"/>
  <c r="E152" i="376"/>
  <c r="D152" i="376"/>
  <c r="X151" i="376"/>
  <c r="W151" i="376"/>
  <c r="V151" i="376"/>
  <c r="U151" i="376"/>
  <c r="S151" i="376"/>
  <c r="T151" i="376" s="1"/>
  <c r="E151" i="376"/>
  <c r="D151" i="376"/>
  <c r="W150" i="376"/>
  <c r="X150" i="376" s="1"/>
  <c r="V150" i="376"/>
  <c r="U150" i="376"/>
  <c r="S150" i="376"/>
  <c r="T150" i="376" s="1"/>
  <c r="E150" i="376"/>
  <c r="D150" i="376" s="1"/>
  <c r="W149" i="376"/>
  <c r="X149" i="376" s="1"/>
  <c r="V149" i="376"/>
  <c r="U149" i="376"/>
  <c r="S149" i="376"/>
  <c r="T149" i="376" s="1"/>
  <c r="E149" i="376"/>
  <c r="D149" i="376" s="1"/>
  <c r="X148" i="376"/>
  <c r="W148" i="376"/>
  <c r="V148" i="376"/>
  <c r="U148" i="376"/>
  <c r="S148" i="376"/>
  <c r="T148" i="376" s="1"/>
  <c r="E148" i="376"/>
  <c r="D148" i="376"/>
  <c r="W147" i="376"/>
  <c r="X147" i="376" s="1"/>
  <c r="V147" i="376"/>
  <c r="U147" i="376"/>
  <c r="S147" i="376"/>
  <c r="T147" i="376" s="1"/>
  <c r="E147" i="376"/>
  <c r="D147" i="376" s="1"/>
  <c r="W146" i="376"/>
  <c r="X146" i="376" s="1"/>
  <c r="V146" i="376"/>
  <c r="U146" i="376"/>
  <c r="S146" i="376"/>
  <c r="T146" i="376" s="1"/>
  <c r="E146" i="376"/>
  <c r="D146" i="376" s="1"/>
  <c r="W145" i="376"/>
  <c r="X145" i="376" s="1"/>
  <c r="V145" i="376"/>
  <c r="U145" i="376"/>
  <c r="S145" i="376"/>
  <c r="T145" i="376" s="1"/>
  <c r="E145" i="376"/>
  <c r="D145" i="376" s="1"/>
  <c r="W144" i="376"/>
  <c r="X144" i="376" s="1"/>
  <c r="V144" i="376"/>
  <c r="U144" i="376"/>
  <c r="S144" i="376"/>
  <c r="T144" i="376" s="1"/>
  <c r="E144" i="376"/>
  <c r="D144" i="376" s="1"/>
  <c r="X143" i="376"/>
  <c r="W143" i="376"/>
  <c r="V143" i="376"/>
  <c r="U143" i="376"/>
  <c r="S143" i="376"/>
  <c r="T143" i="376" s="1"/>
  <c r="E143" i="376"/>
  <c r="D143" i="376"/>
  <c r="W142" i="376"/>
  <c r="X142" i="376" s="1"/>
  <c r="V142" i="376"/>
  <c r="U142" i="376"/>
  <c r="S142" i="376"/>
  <c r="T142" i="376" s="1"/>
  <c r="E142" i="376"/>
  <c r="D142" i="376" s="1"/>
  <c r="W141" i="376"/>
  <c r="X141" i="376" s="1"/>
  <c r="V141" i="376"/>
  <c r="U141" i="376"/>
  <c r="S141" i="376"/>
  <c r="T141" i="376" s="1"/>
  <c r="E141" i="376"/>
  <c r="D141" i="376" s="1"/>
  <c r="W140" i="376"/>
  <c r="X140" i="376" s="1"/>
  <c r="V140" i="376"/>
  <c r="U140" i="376"/>
  <c r="S140" i="376"/>
  <c r="T140" i="376" s="1"/>
  <c r="E140" i="376"/>
  <c r="D140" i="376" s="1"/>
  <c r="X139" i="376"/>
  <c r="W139" i="376"/>
  <c r="V139" i="376"/>
  <c r="U139" i="376"/>
  <c r="S139" i="376"/>
  <c r="T139" i="376" s="1"/>
  <c r="E139" i="376"/>
  <c r="D139" i="376" s="1"/>
  <c r="W138" i="376"/>
  <c r="X138" i="376" s="1"/>
  <c r="V138" i="376"/>
  <c r="U138" i="376"/>
  <c r="S138" i="376"/>
  <c r="T138" i="376" s="1"/>
  <c r="E138" i="376"/>
  <c r="D138" i="376" s="1"/>
  <c r="W137" i="376"/>
  <c r="X137" i="376" s="1"/>
  <c r="V137" i="376"/>
  <c r="U137" i="376"/>
  <c r="S137" i="376"/>
  <c r="T137" i="376" s="1"/>
  <c r="E137" i="376"/>
  <c r="D137" i="376" s="1"/>
  <c r="X136" i="376"/>
  <c r="W136" i="376"/>
  <c r="V136" i="376"/>
  <c r="U136" i="376"/>
  <c r="S136" i="376"/>
  <c r="T136" i="376" s="1"/>
  <c r="E136" i="376"/>
  <c r="D136" i="376" s="1"/>
  <c r="X135" i="376"/>
  <c r="W135" i="376"/>
  <c r="V135" i="376"/>
  <c r="U135" i="376"/>
  <c r="S135" i="376"/>
  <c r="T135" i="376" s="1"/>
  <c r="E135" i="376"/>
  <c r="D135" i="376"/>
  <c r="W134" i="376"/>
  <c r="X134" i="376" s="1"/>
  <c r="V134" i="376"/>
  <c r="U134" i="376"/>
  <c r="S134" i="376"/>
  <c r="T134" i="376" s="1"/>
  <c r="E134" i="376"/>
  <c r="D134" i="376" s="1"/>
  <c r="W133" i="376"/>
  <c r="X133" i="376" s="1"/>
  <c r="V133" i="376"/>
  <c r="U133" i="376"/>
  <c r="S133" i="376"/>
  <c r="T133" i="376" s="1"/>
  <c r="E133" i="376"/>
  <c r="D133" i="376"/>
  <c r="W132" i="376"/>
  <c r="X132" i="376" s="1"/>
  <c r="V132" i="376"/>
  <c r="U132" i="376"/>
  <c r="S132" i="376"/>
  <c r="T132" i="376" s="1"/>
  <c r="E132" i="376"/>
  <c r="D132" i="376"/>
  <c r="W131" i="376"/>
  <c r="X131" i="376" s="1"/>
  <c r="V131" i="376"/>
  <c r="U131" i="376"/>
  <c r="S131" i="376"/>
  <c r="T131" i="376" s="1"/>
  <c r="E131" i="376"/>
  <c r="D131" i="376" s="1"/>
  <c r="W130" i="376"/>
  <c r="X130" i="376" s="1"/>
  <c r="V130" i="376"/>
  <c r="U130" i="376"/>
  <c r="S130" i="376"/>
  <c r="T130" i="376" s="1"/>
  <c r="E130" i="376"/>
  <c r="D130" i="376" s="1"/>
  <c r="W129" i="376"/>
  <c r="X129" i="376" s="1"/>
  <c r="V129" i="376"/>
  <c r="U129" i="376"/>
  <c r="S129" i="376"/>
  <c r="T129" i="376" s="1"/>
  <c r="E129" i="376"/>
  <c r="D129" i="376" s="1"/>
  <c r="W128" i="376"/>
  <c r="X128" i="376" s="1"/>
  <c r="V128" i="376"/>
  <c r="U128" i="376"/>
  <c r="S128" i="376"/>
  <c r="T128" i="376" s="1"/>
  <c r="E128" i="376"/>
  <c r="D128" i="376" s="1"/>
  <c r="W127" i="376"/>
  <c r="X127" i="376" s="1"/>
  <c r="V127" i="376"/>
  <c r="U127" i="376"/>
  <c r="S127" i="376"/>
  <c r="T127" i="376" s="1"/>
  <c r="E127" i="376"/>
  <c r="D127" i="376" s="1"/>
  <c r="X126" i="376"/>
  <c r="W126" i="376"/>
  <c r="V126" i="376"/>
  <c r="U126" i="376"/>
  <c r="S126" i="376"/>
  <c r="T126" i="376" s="1"/>
  <c r="E126" i="376"/>
  <c r="D126" i="376" s="1"/>
  <c r="W125" i="376"/>
  <c r="X125" i="376" s="1"/>
  <c r="V125" i="376"/>
  <c r="U125" i="376"/>
  <c r="S125" i="376"/>
  <c r="T125" i="376" s="1"/>
  <c r="E125" i="376"/>
  <c r="D125" i="376" s="1"/>
  <c r="W124" i="376"/>
  <c r="X124" i="376" s="1"/>
  <c r="V124" i="376"/>
  <c r="U124" i="376"/>
  <c r="S124" i="376"/>
  <c r="T124" i="376" s="1"/>
  <c r="E124" i="376"/>
  <c r="D124" i="376" s="1"/>
  <c r="X123" i="376"/>
  <c r="W123" i="376"/>
  <c r="V123" i="376"/>
  <c r="U123" i="376"/>
  <c r="S123" i="376"/>
  <c r="T123" i="376" s="1"/>
  <c r="E123" i="376"/>
  <c r="D123" i="376" s="1"/>
  <c r="W122" i="376"/>
  <c r="X122" i="376" s="1"/>
  <c r="V122" i="376"/>
  <c r="U122" i="376"/>
  <c r="S122" i="376"/>
  <c r="T122" i="376" s="1"/>
  <c r="E122" i="376"/>
  <c r="D122" i="376" s="1"/>
  <c r="W121" i="376"/>
  <c r="X121" i="376" s="1"/>
  <c r="V121" i="376"/>
  <c r="U121" i="376"/>
  <c r="S121" i="376"/>
  <c r="T121" i="376" s="1"/>
  <c r="E121" i="376"/>
  <c r="D121" i="376" s="1"/>
  <c r="X120" i="376"/>
  <c r="W120" i="376"/>
  <c r="V120" i="376"/>
  <c r="U120" i="376"/>
  <c r="S120" i="376"/>
  <c r="T120" i="376" s="1"/>
  <c r="E120" i="376"/>
  <c r="D120" i="376"/>
  <c r="W119" i="376"/>
  <c r="X119" i="376" s="1"/>
  <c r="V119" i="376"/>
  <c r="U119" i="376"/>
  <c r="S119" i="376"/>
  <c r="T119" i="376" s="1"/>
  <c r="E119" i="376"/>
  <c r="D119" i="376" s="1"/>
  <c r="X118" i="376"/>
  <c r="W118" i="376"/>
  <c r="V118" i="376"/>
  <c r="U118" i="376"/>
  <c r="S118" i="376"/>
  <c r="T118" i="376" s="1"/>
  <c r="E118" i="376"/>
  <c r="D118" i="376" s="1"/>
  <c r="W117" i="376"/>
  <c r="X117" i="376" s="1"/>
  <c r="V117" i="376"/>
  <c r="U117" i="376"/>
  <c r="S117" i="376"/>
  <c r="T117" i="376" s="1"/>
  <c r="E117" i="376"/>
  <c r="D117" i="376" s="1"/>
  <c r="W116" i="376"/>
  <c r="X116" i="376" s="1"/>
  <c r="V116" i="376"/>
  <c r="U116" i="376"/>
  <c r="S116" i="376"/>
  <c r="T116" i="376" s="1"/>
  <c r="E116" i="376"/>
  <c r="D116" i="376" s="1"/>
  <c r="X115" i="376"/>
  <c r="W115" i="376"/>
  <c r="V115" i="376"/>
  <c r="U115" i="376"/>
  <c r="S115" i="376"/>
  <c r="T115" i="376" s="1"/>
  <c r="E115" i="376"/>
  <c r="D115" i="376" s="1"/>
  <c r="W114" i="376"/>
  <c r="X114" i="376" s="1"/>
  <c r="V114" i="376"/>
  <c r="U114" i="376"/>
  <c r="S114" i="376"/>
  <c r="T114" i="376" s="1"/>
  <c r="E114" i="376"/>
  <c r="D114" i="376" s="1"/>
  <c r="W113" i="376"/>
  <c r="X113" i="376" s="1"/>
  <c r="V113" i="376"/>
  <c r="U113" i="376"/>
  <c r="S113" i="376"/>
  <c r="T113" i="376" s="1"/>
  <c r="E113" i="376"/>
  <c r="D113" i="376" s="1"/>
  <c r="X112" i="376"/>
  <c r="W112" i="376"/>
  <c r="V112" i="376"/>
  <c r="U112" i="376"/>
  <c r="S112" i="376"/>
  <c r="T112" i="376" s="1"/>
  <c r="E112" i="376"/>
  <c r="D112" i="376"/>
  <c r="X111" i="376"/>
  <c r="W111" i="376"/>
  <c r="V111" i="376"/>
  <c r="U111" i="376"/>
  <c r="S111" i="376"/>
  <c r="T111" i="376" s="1"/>
  <c r="E111" i="376"/>
  <c r="D111" i="376" s="1"/>
  <c r="X110" i="376"/>
  <c r="W110" i="376"/>
  <c r="V110" i="376"/>
  <c r="U110" i="376"/>
  <c r="S110" i="376"/>
  <c r="T110" i="376" s="1"/>
  <c r="E110" i="376"/>
  <c r="D110" i="376" s="1"/>
  <c r="W109" i="376"/>
  <c r="X109" i="376" s="1"/>
  <c r="V109" i="376"/>
  <c r="U109" i="376"/>
  <c r="S109" i="376"/>
  <c r="T109" i="376" s="1"/>
  <c r="E109" i="376"/>
  <c r="D109" i="376" s="1"/>
  <c r="W108" i="376"/>
  <c r="X108" i="376" s="1"/>
  <c r="V108" i="376"/>
  <c r="U108" i="376"/>
  <c r="S108" i="376"/>
  <c r="T108" i="376" s="1"/>
  <c r="E108" i="376"/>
  <c r="D108" i="376" s="1"/>
  <c r="X107" i="376"/>
  <c r="W107" i="376"/>
  <c r="V107" i="376"/>
  <c r="U107" i="376"/>
  <c r="S107" i="376"/>
  <c r="T107" i="376" s="1"/>
  <c r="E107" i="376"/>
  <c r="D107" i="376" s="1"/>
  <c r="W106" i="376"/>
  <c r="V106" i="376"/>
  <c r="U106" i="376"/>
  <c r="S106" i="376"/>
  <c r="T106" i="376" s="1"/>
  <c r="E106" i="376"/>
  <c r="D106" i="376" s="1"/>
  <c r="W105" i="376"/>
  <c r="X105" i="376" s="1"/>
  <c r="V105" i="376"/>
  <c r="U105" i="376"/>
  <c r="S105" i="376"/>
  <c r="T105" i="376" s="1"/>
  <c r="E105" i="376"/>
  <c r="D105" i="376" s="1"/>
  <c r="X104" i="376"/>
  <c r="W104" i="376"/>
  <c r="V104" i="376"/>
  <c r="U104" i="376"/>
  <c r="S104" i="376"/>
  <c r="T104" i="376" s="1"/>
  <c r="E104" i="376"/>
  <c r="D104" i="376"/>
  <c r="X103" i="376"/>
  <c r="W103" i="376"/>
  <c r="V103" i="376"/>
  <c r="U103" i="376"/>
  <c r="S103" i="376"/>
  <c r="T103" i="376" s="1"/>
  <c r="E103" i="376"/>
  <c r="D103" i="376" s="1"/>
  <c r="W102" i="376"/>
  <c r="X102" i="376" s="1"/>
  <c r="V102" i="376"/>
  <c r="U102" i="376"/>
  <c r="T102" i="376"/>
  <c r="S102" i="376"/>
  <c r="E102" i="376"/>
  <c r="D102" i="376" s="1"/>
  <c r="W101" i="376"/>
  <c r="X101" i="376" s="1"/>
  <c r="V101" i="376"/>
  <c r="U101" i="376"/>
  <c r="T101" i="376"/>
  <c r="S101" i="376"/>
  <c r="E101" i="376"/>
  <c r="D101" i="376" s="1"/>
  <c r="W100" i="376"/>
  <c r="X100" i="376" s="1"/>
  <c r="V100" i="376"/>
  <c r="U100" i="376"/>
  <c r="S100" i="376"/>
  <c r="T100" i="376" s="1"/>
  <c r="E100" i="376"/>
  <c r="D100" i="376" s="1"/>
  <c r="X99" i="376"/>
  <c r="W99" i="376"/>
  <c r="V99" i="376"/>
  <c r="U99" i="376"/>
  <c r="S99" i="376"/>
  <c r="T99" i="376" s="1"/>
  <c r="E99" i="376"/>
  <c r="D99" i="376" s="1"/>
  <c r="X98" i="376"/>
  <c r="W98" i="376"/>
  <c r="V98" i="376"/>
  <c r="U98" i="376"/>
  <c r="S98" i="376"/>
  <c r="T98" i="376" s="1"/>
  <c r="E98" i="376"/>
  <c r="D98" i="376" s="1"/>
  <c r="X97" i="376"/>
  <c r="W97" i="376"/>
  <c r="V97" i="376"/>
  <c r="U97" i="376"/>
  <c r="T97" i="376"/>
  <c r="S97" i="376"/>
  <c r="E97" i="376"/>
  <c r="D97" i="376" s="1"/>
  <c r="W96" i="376"/>
  <c r="X96" i="376" s="1"/>
  <c r="V96" i="376"/>
  <c r="U96" i="376"/>
  <c r="T96" i="376"/>
  <c r="S96" i="376"/>
  <c r="E96" i="376"/>
  <c r="D96" i="376" s="1"/>
  <c r="W95" i="376"/>
  <c r="X95" i="376" s="1"/>
  <c r="V95" i="376"/>
  <c r="U95" i="376"/>
  <c r="T95" i="376"/>
  <c r="S95" i="376"/>
  <c r="E95" i="376"/>
  <c r="D95" i="376" s="1"/>
  <c r="W94" i="376"/>
  <c r="X94" i="376" s="1"/>
  <c r="V94" i="376"/>
  <c r="U94" i="376"/>
  <c r="S94" i="376"/>
  <c r="T94" i="376" s="1"/>
  <c r="E94" i="376"/>
  <c r="D94" i="376" s="1"/>
  <c r="X93" i="376"/>
  <c r="W93" i="376"/>
  <c r="V93" i="376"/>
  <c r="U93" i="376"/>
  <c r="S93" i="376"/>
  <c r="T93" i="376" s="1"/>
  <c r="E93" i="376"/>
  <c r="D93" i="376" s="1"/>
  <c r="X92" i="376"/>
  <c r="W92" i="376"/>
  <c r="V92" i="376"/>
  <c r="U92" i="376"/>
  <c r="S92" i="376"/>
  <c r="T92" i="376" s="1"/>
  <c r="E92" i="376"/>
  <c r="D92" i="376" s="1"/>
  <c r="W91" i="376"/>
  <c r="X91" i="376" s="1"/>
  <c r="V91" i="376"/>
  <c r="U91" i="376"/>
  <c r="S91" i="376"/>
  <c r="T91" i="376" s="1"/>
  <c r="E91" i="376"/>
  <c r="D91" i="376" s="1"/>
  <c r="W90" i="376"/>
  <c r="X90" i="376" s="1"/>
  <c r="V90" i="376"/>
  <c r="U90" i="376"/>
  <c r="T90" i="376"/>
  <c r="S90" i="376"/>
  <c r="E90" i="376"/>
  <c r="D90" i="376" s="1"/>
  <c r="W89" i="376"/>
  <c r="X89" i="376" s="1"/>
  <c r="V89" i="376"/>
  <c r="U89" i="376"/>
  <c r="T89" i="376"/>
  <c r="S89" i="376"/>
  <c r="E89" i="376"/>
  <c r="D89" i="376" s="1"/>
  <c r="W88" i="376"/>
  <c r="X88" i="376" s="1"/>
  <c r="V88" i="376"/>
  <c r="U88" i="376"/>
  <c r="S88" i="376"/>
  <c r="T88" i="376" s="1"/>
  <c r="E88" i="376"/>
  <c r="D88" i="376" s="1"/>
  <c r="W87" i="376"/>
  <c r="X87" i="376" s="1"/>
  <c r="V87" i="376"/>
  <c r="U87" i="376"/>
  <c r="S87" i="376"/>
  <c r="T87" i="376" s="1"/>
  <c r="E87" i="376"/>
  <c r="D87" i="376" s="1"/>
  <c r="W86" i="376"/>
  <c r="X86" i="376" s="1"/>
  <c r="V86" i="376"/>
  <c r="U86" i="376"/>
  <c r="S86" i="376"/>
  <c r="T86" i="376" s="1"/>
  <c r="E86" i="376"/>
  <c r="D86" i="376" s="1"/>
  <c r="W85" i="376"/>
  <c r="X85" i="376" s="1"/>
  <c r="V85" i="376"/>
  <c r="U85" i="376"/>
  <c r="S85" i="376"/>
  <c r="T85" i="376" s="1"/>
  <c r="E85" i="376"/>
  <c r="D85" i="376" s="1"/>
  <c r="W84" i="376"/>
  <c r="X84" i="376" s="1"/>
  <c r="V84" i="376"/>
  <c r="U84" i="376"/>
  <c r="T84" i="376"/>
  <c r="S84" i="376"/>
  <c r="E84" i="376"/>
  <c r="D84" i="376" s="1"/>
  <c r="W83" i="376"/>
  <c r="X83" i="376" s="1"/>
  <c r="V83" i="376"/>
  <c r="U83" i="376"/>
  <c r="S83" i="376"/>
  <c r="T83" i="376" s="1"/>
  <c r="E83" i="376"/>
  <c r="D83" i="376" s="1"/>
  <c r="W82" i="376"/>
  <c r="X82" i="376" s="1"/>
  <c r="V82" i="376"/>
  <c r="U82" i="376"/>
  <c r="S82" i="376"/>
  <c r="T82" i="376" s="1"/>
  <c r="E82" i="376"/>
  <c r="D82" i="376" s="1"/>
  <c r="W81" i="376"/>
  <c r="X81" i="376" s="1"/>
  <c r="V81" i="376"/>
  <c r="U81" i="376"/>
  <c r="S81" i="376"/>
  <c r="T81" i="376" s="1"/>
  <c r="E81" i="376"/>
  <c r="D81" i="376" s="1"/>
  <c r="W80" i="376"/>
  <c r="X80" i="376" s="1"/>
  <c r="V80" i="376"/>
  <c r="U80" i="376"/>
  <c r="S80" i="376"/>
  <c r="T80" i="376" s="1"/>
  <c r="E80" i="376"/>
  <c r="D80" i="376" s="1"/>
  <c r="W79" i="376"/>
  <c r="X79" i="376" s="1"/>
  <c r="V79" i="376"/>
  <c r="U79" i="376"/>
  <c r="S79" i="376"/>
  <c r="T79" i="376" s="1"/>
  <c r="E79" i="376"/>
  <c r="D79" i="376" s="1"/>
  <c r="W78" i="376"/>
  <c r="X78" i="376" s="1"/>
  <c r="V78" i="376"/>
  <c r="U78" i="376"/>
  <c r="S78" i="376"/>
  <c r="T78" i="376" s="1"/>
  <c r="E78" i="376"/>
  <c r="D78" i="376" s="1"/>
  <c r="X77" i="376"/>
  <c r="W77" i="376"/>
  <c r="V77" i="376"/>
  <c r="U77" i="376"/>
  <c r="S77" i="376"/>
  <c r="T77" i="376" s="1"/>
  <c r="E77" i="376"/>
  <c r="D77" i="376" s="1"/>
  <c r="W76" i="376"/>
  <c r="X76" i="376" s="1"/>
  <c r="V76" i="376"/>
  <c r="U76" i="376"/>
  <c r="S76" i="376"/>
  <c r="T76" i="376" s="1"/>
  <c r="E76" i="376"/>
  <c r="D76" i="376" s="1"/>
  <c r="X75" i="376"/>
  <c r="W75" i="376"/>
  <c r="V75" i="376"/>
  <c r="U75" i="376"/>
  <c r="S75" i="376"/>
  <c r="T75" i="376" s="1"/>
  <c r="E75" i="376"/>
  <c r="D75" i="376" s="1"/>
  <c r="W74" i="376"/>
  <c r="X74" i="376" s="1"/>
  <c r="V74" i="376"/>
  <c r="U74" i="376"/>
  <c r="S74" i="376"/>
  <c r="T74" i="376" s="1"/>
  <c r="E74" i="376"/>
  <c r="D74" i="376" s="1"/>
  <c r="W73" i="376"/>
  <c r="X73" i="376" s="1"/>
  <c r="V73" i="376"/>
  <c r="U73" i="376"/>
  <c r="S73" i="376"/>
  <c r="T73" i="376" s="1"/>
  <c r="E73" i="376"/>
  <c r="D73" i="376" s="1"/>
  <c r="W72" i="376"/>
  <c r="X72" i="376" s="1"/>
  <c r="V72" i="376"/>
  <c r="U72" i="376"/>
  <c r="T72" i="376"/>
  <c r="S72" i="376"/>
  <c r="E72" i="376"/>
  <c r="D72" i="376" s="1"/>
  <c r="W71" i="376"/>
  <c r="X71" i="376" s="1"/>
  <c r="V71" i="376"/>
  <c r="U71" i="376"/>
  <c r="S71" i="376"/>
  <c r="T71" i="376" s="1"/>
  <c r="E71" i="376"/>
  <c r="D71" i="376" s="1"/>
  <c r="W70" i="376"/>
  <c r="X70" i="376" s="1"/>
  <c r="V70" i="376"/>
  <c r="U70" i="376"/>
  <c r="S70" i="376"/>
  <c r="T70" i="376" s="1"/>
  <c r="E70" i="376"/>
  <c r="D70" i="376" s="1"/>
  <c r="W69" i="376"/>
  <c r="X69" i="376" s="1"/>
  <c r="V69" i="376"/>
  <c r="U69" i="376"/>
  <c r="S69" i="376"/>
  <c r="T69" i="376" s="1"/>
  <c r="E69" i="376"/>
  <c r="D69" i="376" s="1"/>
  <c r="W68" i="376"/>
  <c r="X68" i="376" s="1"/>
  <c r="V68" i="376"/>
  <c r="U68" i="376"/>
  <c r="S68" i="376"/>
  <c r="T68" i="376" s="1"/>
  <c r="E68" i="376"/>
  <c r="D68" i="376" s="1"/>
  <c r="W67" i="376"/>
  <c r="X67" i="376" s="1"/>
  <c r="V67" i="376"/>
  <c r="U67" i="376"/>
  <c r="S67" i="376"/>
  <c r="T67" i="376" s="1"/>
  <c r="E67" i="376"/>
  <c r="D67" i="376" s="1"/>
  <c r="W66" i="376"/>
  <c r="X66" i="376" s="1"/>
  <c r="V66" i="376"/>
  <c r="U66" i="376"/>
  <c r="S66" i="376"/>
  <c r="T66" i="376" s="1"/>
  <c r="E66" i="376"/>
  <c r="D66" i="376" s="1"/>
  <c r="W65" i="376"/>
  <c r="X65" i="376" s="1"/>
  <c r="V65" i="376"/>
  <c r="U65" i="376"/>
  <c r="S65" i="376"/>
  <c r="T65" i="376" s="1"/>
  <c r="E65" i="376"/>
  <c r="D65" i="376" s="1"/>
  <c r="W64" i="376"/>
  <c r="X64" i="376" s="1"/>
  <c r="V64" i="376"/>
  <c r="U64" i="376"/>
  <c r="S64" i="376"/>
  <c r="T64" i="376" s="1"/>
  <c r="E64" i="376"/>
  <c r="D64" i="376" s="1"/>
  <c r="X63" i="376"/>
  <c r="W63" i="376"/>
  <c r="V63" i="376"/>
  <c r="U63" i="376"/>
  <c r="S63" i="376"/>
  <c r="T63" i="376" s="1"/>
  <c r="E63" i="376"/>
  <c r="D63" i="376" s="1"/>
  <c r="W62" i="376"/>
  <c r="X62" i="376" s="1"/>
  <c r="V62" i="376"/>
  <c r="U62" i="376"/>
  <c r="S62" i="376"/>
  <c r="T62" i="376" s="1"/>
  <c r="E62" i="376"/>
  <c r="D62" i="376" s="1"/>
  <c r="W61" i="376"/>
  <c r="X61" i="376" s="1"/>
  <c r="V61" i="376"/>
  <c r="U61" i="376"/>
  <c r="S61" i="376"/>
  <c r="T61" i="376" s="1"/>
  <c r="E61" i="376"/>
  <c r="D61" i="376" s="1"/>
  <c r="W60" i="376"/>
  <c r="X60" i="376" s="1"/>
  <c r="V60" i="376"/>
  <c r="U60" i="376"/>
  <c r="S60" i="376"/>
  <c r="T60" i="376" s="1"/>
  <c r="E60" i="376"/>
  <c r="D60" i="376" s="1"/>
  <c r="W59" i="376"/>
  <c r="X59" i="376" s="1"/>
  <c r="V59" i="376"/>
  <c r="U59" i="376"/>
  <c r="S59" i="376"/>
  <c r="T59" i="376" s="1"/>
  <c r="E59" i="376"/>
  <c r="D59" i="376" s="1"/>
  <c r="W58" i="376"/>
  <c r="X58" i="376" s="1"/>
  <c r="V58" i="376"/>
  <c r="U58" i="376"/>
  <c r="S58" i="376"/>
  <c r="T58" i="376" s="1"/>
  <c r="E58" i="376"/>
  <c r="D58" i="376" s="1"/>
  <c r="X57" i="376"/>
  <c r="W57" i="376"/>
  <c r="V57" i="376"/>
  <c r="U57" i="376"/>
  <c r="S57" i="376"/>
  <c r="T57" i="376" s="1"/>
  <c r="E57" i="376"/>
  <c r="D57" i="376" s="1"/>
  <c r="X56" i="376"/>
  <c r="W56" i="376"/>
  <c r="V56" i="376"/>
  <c r="U56" i="376"/>
  <c r="S56" i="376"/>
  <c r="T56" i="376" s="1"/>
  <c r="E56" i="376"/>
  <c r="D56" i="376" s="1"/>
  <c r="W55" i="376"/>
  <c r="X55" i="376" s="1"/>
  <c r="V55" i="376"/>
  <c r="U55" i="376"/>
  <c r="S55" i="376"/>
  <c r="T55" i="376" s="1"/>
  <c r="E55" i="376"/>
  <c r="D55" i="376" s="1"/>
  <c r="W54" i="376"/>
  <c r="X54" i="376" s="1"/>
  <c r="V54" i="376"/>
  <c r="U54" i="376"/>
  <c r="S54" i="376"/>
  <c r="T54" i="376" s="1"/>
  <c r="E54" i="376"/>
  <c r="D54" i="376" s="1"/>
  <c r="W53" i="376"/>
  <c r="X53" i="376" s="1"/>
  <c r="V53" i="376"/>
  <c r="U53" i="376"/>
  <c r="S53" i="376"/>
  <c r="T53" i="376" s="1"/>
  <c r="E53" i="376"/>
  <c r="D53" i="376" s="1"/>
  <c r="W52" i="376"/>
  <c r="X52" i="376" s="1"/>
  <c r="V52" i="376"/>
  <c r="U52" i="376"/>
  <c r="S52" i="376"/>
  <c r="T52" i="376" s="1"/>
  <c r="E52" i="376"/>
  <c r="D52" i="376" s="1"/>
  <c r="W51" i="376"/>
  <c r="X51" i="376" s="1"/>
  <c r="V51" i="376"/>
  <c r="U51" i="376"/>
  <c r="S51" i="376"/>
  <c r="T51" i="376" s="1"/>
  <c r="E51" i="376"/>
  <c r="D51" i="376" s="1"/>
  <c r="W50" i="376"/>
  <c r="X50" i="376" s="1"/>
  <c r="V50" i="376"/>
  <c r="U50" i="376"/>
  <c r="S50" i="376"/>
  <c r="T50" i="376" s="1"/>
  <c r="E50" i="376"/>
  <c r="D50" i="376" s="1"/>
  <c r="W49" i="376"/>
  <c r="X49" i="376" s="1"/>
  <c r="V49" i="376"/>
  <c r="U49" i="376"/>
  <c r="T49" i="376"/>
  <c r="S49" i="376"/>
  <c r="E49" i="376"/>
  <c r="D49" i="376" s="1"/>
  <c r="W48" i="376"/>
  <c r="X48" i="376" s="1"/>
  <c r="V48" i="376"/>
  <c r="U48" i="376"/>
  <c r="S48" i="376"/>
  <c r="T48" i="376" s="1"/>
  <c r="E48" i="376"/>
  <c r="D48" i="376" s="1"/>
  <c r="X47" i="376"/>
  <c r="W47" i="376"/>
  <c r="V47" i="376"/>
  <c r="U47" i="376"/>
  <c r="S47" i="376"/>
  <c r="T47" i="376" s="1"/>
  <c r="E47" i="376"/>
  <c r="D47" i="376" s="1"/>
  <c r="X46" i="376"/>
  <c r="W46" i="376"/>
  <c r="V46" i="376"/>
  <c r="U46" i="376"/>
  <c r="S46" i="376"/>
  <c r="T46" i="376" s="1"/>
  <c r="E46" i="376"/>
  <c r="D46" i="376" s="1"/>
  <c r="X45" i="376"/>
  <c r="W45" i="376"/>
  <c r="V45" i="376"/>
  <c r="U45" i="376"/>
  <c r="S45" i="376"/>
  <c r="T45" i="376" s="1"/>
  <c r="E45" i="376"/>
  <c r="D45" i="376" s="1"/>
  <c r="W44" i="376"/>
  <c r="X44" i="376" s="1"/>
  <c r="V44" i="376"/>
  <c r="U44" i="376"/>
  <c r="S44" i="376"/>
  <c r="T44" i="376" s="1"/>
  <c r="E44" i="376"/>
  <c r="D44" i="376" s="1"/>
  <c r="W43" i="376"/>
  <c r="X43" i="376" s="1"/>
  <c r="V43" i="376"/>
  <c r="U43" i="376"/>
  <c r="S43" i="376"/>
  <c r="T43" i="376" s="1"/>
  <c r="E43" i="376"/>
  <c r="D43" i="376" s="1"/>
  <c r="W42" i="376"/>
  <c r="X42" i="376" s="1"/>
  <c r="V42" i="376"/>
  <c r="U42" i="376"/>
  <c r="S42" i="376"/>
  <c r="T42" i="376" s="1"/>
  <c r="E42" i="376"/>
  <c r="D42" i="376" s="1"/>
  <c r="W41" i="376"/>
  <c r="X41" i="376" s="1"/>
  <c r="V41" i="376"/>
  <c r="U41" i="376"/>
  <c r="S41" i="376"/>
  <c r="T41" i="376" s="1"/>
  <c r="E41" i="376"/>
  <c r="D41" i="376" s="1"/>
  <c r="W40" i="376"/>
  <c r="V40" i="376"/>
  <c r="U40" i="376"/>
  <c r="S40" i="376"/>
  <c r="T40" i="376" s="1"/>
  <c r="E40" i="376"/>
  <c r="D40" i="376" s="1"/>
  <c r="W39" i="376"/>
  <c r="X39" i="376" s="1"/>
  <c r="V39" i="376"/>
  <c r="U39" i="376"/>
  <c r="S39" i="376"/>
  <c r="T39" i="376" s="1"/>
  <c r="E39" i="376"/>
  <c r="D39" i="376" s="1"/>
  <c r="W38" i="376"/>
  <c r="X38" i="376" s="1"/>
  <c r="V38" i="376"/>
  <c r="U38" i="376"/>
  <c r="S38" i="376"/>
  <c r="T38" i="376" s="1"/>
  <c r="E38" i="376"/>
  <c r="D38" i="376" s="1"/>
  <c r="W37" i="376"/>
  <c r="V37" i="376"/>
  <c r="U37" i="376"/>
  <c r="S37" i="376"/>
  <c r="T37" i="376" s="1"/>
  <c r="E37" i="376"/>
  <c r="D37" i="376" s="1"/>
  <c r="W36" i="376"/>
  <c r="V36" i="376"/>
  <c r="U36" i="376"/>
  <c r="S36" i="376"/>
  <c r="T36" i="376" s="1"/>
  <c r="E36" i="376"/>
  <c r="D36" i="376" s="1"/>
  <c r="W35" i="376"/>
  <c r="V35" i="376"/>
  <c r="U35" i="376"/>
  <c r="S35" i="376"/>
  <c r="T35" i="376" s="1"/>
  <c r="E35" i="376"/>
  <c r="D35" i="376" s="1"/>
  <c r="H32" i="376"/>
  <c r="D32" i="376" s="1"/>
  <c r="H31" i="376"/>
  <c r="N31" i="376" s="1"/>
  <c r="N30" i="376"/>
  <c r="H30" i="376"/>
  <c r="T30" i="376" s="1"/>
  <c r="H29" i="376"/>
  <c r="D29" i="376" s="1"/>
  <c r="H28" i="376"/>
  <c r="T28" i="376" s="1"/>
  <c r="H27" i="376"/>
  <c r="D27" i="376" s="1"/>
  <c r="H26" i="376"/>
  <c r="T26" i="376" s="1"/>
  <c r="N25" i="376"/>
  <c r="H25" i="376"/>
  <c r="D25" i="376" s="1"/>
  <c r="H24" i="376"/>
  <c r="T24" i="376" s="1"/>
  <c r="H23" i="376"/>
  <c r="D23" i="376" s="1"/>
  <c r="H22" i="376"/>
  <c r="T22" i="376" s="1"/>
  <c r="H21" i="376"/>
  <c r="D21" i="376" s="1"/>
  <c r="H20" i="376"/>
  <c r="D20" i="376" s="1"/>
  <c r="H19" i="376"/>
  <c r="T19" i="376" s="1"/>
  <c r="H18" i="376"/>
  <c r="T18" i="376" s="1"/>
  <c r="H17" i="376"/>
  <c r="T17" i="376" s="1"/>
  <c r="D17" i="376"/>
  <c r="H16" i="376"/>
  <c r="D16" i="376" s="1"/>
  <c r="H15" i="376"/>
  <c r="D15" i="376" s="1"/>
  <c r="H14" i="376"/>
  <c r="D14" i="376" s="1"/>
  <c r="H13" i="376"/>
  <c r="D13" i="376" s="1"/>
  <c r="N12" i="376"/>
  <c r="H12" i="376"/>
  <c r="T12" i="376" s="1"/>
  <c r="H11" i="376"/>
  <c r="D11" i="376" s="1"/>
  <c r="AE10" i="376"/>
  <c r="AE11" i="376" s="1"/>
  <c r="AE12" i="376" s="1"/>
  <c r="AE13" i="376" s="1"/>
  <c r="AE14" i="376" s="1"/>
  <c r="AE15" i="376" s="1"/>
  <c r="AE16" i="376" s="1"/>
  <c r="AE17" i="376" s="1"/>
  <c r="AE18" i="376" s="1"/>
  <c r="AE19" i="376" s="1"/>
  <c r="AE20" i="376" s="1"/>
  <c r="AE21" i="376" s="1"/>
  <c r="AE22" i="376" s="1"/>
  <c r="AE23" i="376" s="1"/>
  <c r="AE24" i="376" s="1"/>
  <c r="AE25" i="376" s="1"/>
  <c r="AE26" i="376" s="1"/>
  <c r="AE27" i="376" s="1"/>
  <c r="AE28" i="376" s="1"/>
  <c r="AE29" i="376" s="1"/>
  <c r="AE30" i="376" s="1"/>
  <c r="AE31" i="376" s="1"/>
  <c r="AE32" i="376" s="1"/>
  <c r="H10" i="376"/>
  <c r="T10" i="376" s="1"/>
  <c r="H9" i="376"/>
  <c r="T9" i="376" s="1"/>
  <c r="H4" i="376"/>
  <c r="X188" i="375"/>
  <c r="W188" i="375"/>
  <c r="V188" i="375"/>
  <c r="U188" i="375"/>
  <c r="S188" i="375"/>
  <c r="T188" i="375" s="1"/>
  <c r="E188" i="375"/>
  <c r="D188" i="375"/>
  <c r="X187" i="375"/>
  <c r="W187" i="375"/>
  <c r="V187" i="375"/>
  <c r="U187" i="375"/>
  <c r="S187" i="375"/>
  <c r="T187" i="375" s="1"/>
  <c r="E187" i="375"/>
  <c r="D187" i="375"/>
  <c r="X186" i="375"/>
  <c r="W186" i="375"/>
  <c r="V186" i="375"/>
  <c r="U186" i="375"/>
  <c r="S186" i="375"/>
  <c r="T186" i="375" s="1"/>
  <c r="E186" i="375"/>
  <c r="D186" i="375"/>
  <c r="X185" i="375"/>
  <c r="W185" i="375"/>
  <c r="V185" i="375"/>
  <c r="U185" i="375"/>
  <c r="S185" i="375"/>
  <c r="T185" i="375" s="1"/>
  <c r="E185" i="375"/>
  <c r="D185" i="375"/>
  <c r="X184" i="375"/>
  <c r="W184" i="375"/>
  <c r="V184" i="375"/>
  <c r="U184" i="375"/>
  <c r="S184" i="375"/>
  <c r="T184" i="375" s="1"/>
  <c r="E184" i="375"/>
  <c r="D184" i="375"/>
  <c r="X183" i="375"/>
  <c r="W183" i="375"/>
  <c r="V183" i="375"/>
  <c r="U183" i="375"/>
  <c r="S183" i="375"/>
  <c r="T183" i="375" s="1"/>
  <c r="E183" i="375"/>
  <c r="D183" i="375"/>
  <c r="X182" i="375"/>
  <c r="W182" i="375"/>
  <c r="V182" i="375"/>
  <c r="U182" i="375"/>
  <c r="S182" i="375"/>
  <c r="T182" i="375" s="1"/>
  <c r="E182" i="375"/>
  <c r="D182" i="375"/>
  <c r="X181" i="375"/>
  <c r="W181" i="375"/>
  <c r="V181" i="375"/>
  <c r="U181" i="375"/>
  <c r="S181" i="375"/>
  <c r="T181" i="375" s="1"/>
  <c r="E181" i="375"/>
  <c r="D181" i="375"/>
  <c r="X180" i="375"/>
  <c r="W180" i="375"/>
  <c r="V180" i="375"/>
  <c r="U180" i="375"/>
  <c r="S180" i="375"/>
  <c r="T180" i="375" s="1"/>
  <c r="E180" i="375"/>
  <c r="D180" i="375"/>
  <c r="X179" i="375"/>
  <c r="W179" i="375"/>
  <c r="V179" i="375"/>
  <c r="U179" i="375"/>
  <c r="S179" i="375"/>
  <c r="T179" i="375" s="1"/>
  <c r="E179" i="375"/>
  <c r="D179" i="375"/>
  <c r="X178" i="375"/>
  <c r="W178" i="375"/>
  <c r="V178" i="375"/>
  <c r="U178" i="375"/>
  <c r="S178" i="375"/>
  <c r="T178" i="375" s="1"/>
  <c r="E178" i="375"/>
  <c r="D178" i="375"/>
  <c r="X177" i="375"/>
  <c r="W177" i="375"/>
  <c r="V177" i="375"/>
  <c r="U177" i="375"/>
  <c r="S177" i="375"/>
  <c r="T177" i="375" s="1"/>
  <c r="E177" i="375"/>
  <c r="D177" i="375"/>
  <c r="X176" i="375"/>
  <c r="W176" i="375"/>
  <c r="V176" i="375"/>
  <c r="U176" i="375"/>
  <c r="S176" i="375"/>
  <c r="T176" i="375" s="1"/>
  <c r="E176" i="375"/>
  <c r="D176" i="375"/>
  <c r="X175" i="375"/>
  <c r="W175" i="375"/>
  <c r="V175" i="375"/>
  <c r="U175" i="375"/>
  <c r="S175" i="375"/>
  <c r="T175" i="375" s="1"/>
  <c r="E175" i="375"/>
  <c r="D175" i="375"/>
  <c r="X174" i="375"/>
  <c r="W174" i="375"/>
  <c r="V174" i="375"/>
  <c r="U174" i="375"/>
  <c r="S174" i="375"/>
  <c r="T174" i="375" s="1"/>
  <c r="E174" i="375"/>
  <c r="D174" i="375"/>
  <c r="X173" i="375"/>
  <c r="W173" i="375"/>
  <c r="V173" i="375"/>
  <c r="U173" i="375"/>
  <c r="S173" i="375"/>
  <c r="T173" i="375" s="1"/>
  <c r="E173" i="375"/>
  <c r="D173" i="375"/>
  <c r="X172" i="375"/>
  <c r="W172" i="375"/>
  <c r="V172" i="375"/>
  <c r="U172" i="375"/>
  <c r="S172" i="375"/>
  <c r="T172" i="375" s="1"/>
  <c r="E172" i="375"/>
  <c r="D172" i="375"/>
  <c r="X171" i="375"/>
  <c r="W171" i="375"/>
  <c r="V171" i="375"/>
  <c r="U171" i="375"/>
  <c r="S171" i="375"/>
  <c r="T171" i="375" s="1"/>
  <c r="E171" i="375"/>
  <c r="D171" i="375"/>
  <c r="X170" i="375"/>
  <c r="W170" i="375"/>
  <c r="V170" i="375"/>
  <c r="U170" i="375"/>
  <c r="S170" i="375"/>
  <c r="T170" i="375" s="1"/>
  <c r="E170" i="375"/>
  <c r="D170" i="375"/>
  <c r="X169" i="375"/>
  <c r="W169" i="375"/>
  <c r="V169" i="375"/>
  <c r="U169" i="375"/>
  <c r="S169" i="375"/>
  <c r="T169" i="375" s="1"/>
  <c r="E169" i="375"/>
  <c r="D169" i="375"/>
  <c r="X168" i="375"/>
  <c r="W168" i="375"/>
  <c r="V168" i="375"/>
  <c r="U168" i="375"/>
  <c r="S168" i="375"/>
  <c r="T168" i="375" s="1"/>
  <c r="E168" i="375"/>
  <c r="D168" i="375"/>
  <c r="X167" i="375"/>
  <c r="W167" i="375"/>
  <c r="V167" i="375"/>
  <c r="U167" i="375"/>
  <c r="S167" i="375"/>
  <c r="T167" i="375" s="1"/>
  <c r="E167" i="375"/>
  <c r="D167" i="375" s="1"/>
  <c r="X166" i="375"/>
  <c r="W166" i="375"/>
  <c r="V166" i="375"/>
  <c r="U166" i="375"/>
  <c r="S166" i="375"/>
  <c r="T166" i="375" s="1"/>
  <c r="E166" i="375"/>
  <c r="D166" i="375" s="1"/>
  <c r="X165" i="375"/>
  <c r="W165" i="375"/>
  <c r="V165" i="375"/>
  <c r="U165" i="375"/>
  <c r="S165" i="375"/>
  <c r="T165" i="375" s="1"/>
  <c r="E165" i="375"/>
  <c r="D165" i="375"/>
  <c r="X164" i="375"/>
  <c r="W164" i="375"/>
  <c r="V164" i="375"/>
  <c r="U164" i="375"/>
  <c r="S164" i="375"/>
  <c r="T164" i="375" s="1"/>
  <c r="E164" i="375"/>
  <c r="D164" i="375" s="1"/>
  <c r="X163" i="375"/>
  <c r="W163" i="375"/>
  <c r="V163" i="375"/>
  <c r="U163" i="375"/>
  <c r="S163" i="375"/>
  <c r="T163" i="375" s="1"/>
  <c r="E163" i="375"/>
  <c r="D163" i="375"/>
  <c r="X162" i="375"/>
  <c r="W162" i="375"/>
  <c r="V162" i="375"/>
  <c r="U162" i="375"/>
  <c r="S162" i="375"/>
  <c r="T162" i="375" s="1"/>
  <c r="E162" i="375"/>
  <c r="D162" i="375" s="1"/>
  <c r="X161" i="375"/>
  <c r="W161" i="375"/>
  <c r="V161" i="375"/>
  <c r="U161" i="375"/>
  <c r="S161" i="375"/>
  <c r="T161" i="375" s="1"/>
  <c r="E161" i="375"/>
  <c r="D161" i="375"/>
  <c r="X160" i="375"/>
  <c r="W160" i="375"/>
  <c r="V160" i="375"/>
  <c r="U160" i="375"/>
  <c r="S160" i="375"/>
  <c r="T160" i="375" s="1"/>
  <c r="E160" i="375"/>
  <c r="D160" i="375" s="1"/>
  <c r="X159" i="375"/>
  <c r="W159" i="375"/>
  <c r="V159" i="375"/>
  <c r="U159" i="375"/>
  <c r="S159" i="375"/>
  <c r="T159" i="375" s="1"/>
  <c r="E159" i="375"/>
  <c r="D159" i="375"/>
  <c r="X158" i="375"/>
  <c r="W158" i="375"/>
  <c r="V158" i="375"/>
  <c r="U158" i="375"/>
  <c r="S158" i="375"/>
  <c r="T158" i="375" s="1"/>
  <c r="E158" i="375"/>
  <c r="D158" i="375" s="1"/>
  <c r="X157" i="375"/>
  <c r="W157" i="375"/>
  <c r="V157" i="375"/>
  <c r="U157" i="375"/>
  <c r="S157" i="375"/>
  <c r="T157" i="375" s="1"/>
  <c r="E157" i="375"/>
  <c r="D157" i="375"/>
  <c r="X156" i="375"/>
  <c r="W156" i="375"/>
  <c r="V156" i="375"/>
  <c r="U156" i="375"/>
  <c r="S156" i="375"/>
  <c r="T156" i="375" s="1"/>
  <c r="E156" i="375"/>
  <c r="D156" i="375" s="1"/>
  <c r="X155" i="375"/>
  <c r="W155" i="375"/>
  <c r="V155" i="375"/>
  <c r="U155" i="375"/>
  <c r="S155" i="375"/>
  <c r="T155" i="375" s="1"/>
  <c r="E155" i="375"/>
  <c r="D155" i="375"/>
  <c r="X154" i="375"/>
  <c r="W154" i="375"/>
  <c r="V154" i="375"/>
  <c r="U154" i="375"/>
  <c r="S154" i="375"/>
  <c r="T154" i="375" s="1"/>
  <c r="E154" i="375"/>
  <c r="D154" i="375" s="1"/>
  <c r="X153" i="375"/>
  <c r="W153" i="375"/>
  <c r="V153" i="375"/>
  <c r="U153" i="375"/>
  <c r="S153" i="375"/>
  <c r="T153" i="375" s="1"/>
  <c r="E153" i="375"/>
  <c r="D153" i="375"/>
  <c r="X152" i="375"/>
  <c r="W152" i="375"/>
  <c r="V152" i="375"/>
  <c r="U152" i="375"/>
  <c r="S152" i="375"/>
  <c r="T152" i="375" s="1"/>
  <c r="E152" i="375"/>
  <c r="D152" i="375" s="1"/>
  <c r="X151" i="375"/>
  <c r="W151" i="375"/>
  <c r="V151" i="375"/>
  <c r="U151" i="375"/>
  <c r="S151" i="375"/>
  <c r="T151" i="375" s="1"/>
  <c r="E151" i="375"/>
  <c r="D151" i="375"/>
  <c r="X150" i="375"/>
  <c r="W150" i="375"/>
  <c r="V150" i="375"/>
  <c r="U150" i="375"/>
  <c r="S150" i="375"/>
  <c r="T150" i="375" s="1"/>
  <c r="E150" i="375"/>
  <c r="D150" i="375" s="1"/>
  <c r="X149" i="375"/>
  <c r="W149" i="375"/>
  <c r="V149" i="375"/>
  <c r="U149" i="375"/>
  <c r="S149" i="375"/>
  <c r="T149" i="375" s="1"/>
  <c r="E149" i="375"/>
  <c r="D149" i="375"/>
  <c r="X148" i="375"/>
  <c r="W148" i="375"/>
  <c r="V148" i="375"/>
  <c r="U148" i="375"/>
  <c r="S148" i="375"/>
  <c r="T148" i="375" s="1"/>
  <c r="E148" i="375"/>
  <c r="D148" i="375" s="1"/>
  <c r="X147" i="375"/>
  <c r="W147" i="375"/>
  <c r="V147" i="375"/>
  <c r="U147" i="375"/>
  <c r="S147" i="375"/>
  <c r="T147" i="375" s="1"/>
  <c r="E147" i="375"/>
  <c r="D147" i="375"/>
  <c r="X146" i="375"/>
  <c r="W146" i="375"/>
  <c r="V146" i="375"/>
  <c r="U146" i="375"/>
  <c r="S146" i="375"/>
  <c r="T146" i="375" s="1"/>
  <c r="E146" i="375"/>
  <c r="D146" i="375" s="1"/>
  <c r="X145" i="375"/>
  <c r="W145" i="375"/>
  <c r="V145" i="375"/>
  <c r="U145" i="375"/>
  <c r="S145" i="375"/>
  <c r="T145" i="375" s="1"/>
  <c r="E145" i="375"/>
  <c r="D145" i="375"/>
  <c r="X144" i="375"/>
  <c r="W144" i="375"/>
  <c r="V144" i="375"/>
  <c r="U144" i="375"/>
  <c r="S144" i="375"/>
  <c r="T144" i="375" s="1"/>
  <c r="E144" i="375"/>
  <c r="D144" i="375" s="1"/>
  <c r="X143" i="375"/>
  <c r="W143" i="375"/>
  <c r="V143" i="375"/>
  <c r="U143" i="375"/>
  <c r="S143" i="375"/>
  <c r="T143" i="375" s="1"/>
  <c r="E143" i="375"/>
  <c r="D143" i="375"/>
  <c r="X142" i="375"/>
  <c r="W142" i="375"/>
  <c r="V142" i="375"/>
  <c r="U142" i="375"/>
  <c r="S142" i="375"/>
  <c r="T142" i="375" s="1"/>
  <c r="E142" i="375"/>
  <c r="D142" i="375" s="1"/>
  <c r="X141" i="375"/>
  <c r="W141" i="375"/>
  <c r="V141" i="375"/>
  <c r="U141" i="375"/>
  <c r="S141" i="375"/>
  <c r="T141" i="375" s="1"/>
  <c r="E141" i="375"/>
  <c r="D141" i="375"/>
  <c r="X140" i="375"/>
  <c r="W140" i="375"/>
  <c r="V140" i="375"/>
  <c r="U140" i="375"/>
  <c r="S140" i="375"/>
  <c r="T140" i="375" s="1"/>
  <c r="E140" i="375"/>
  <c r="D140" i="375" s="1"/>
  <c r="X139" i="375"/>
  <c r="W139" i="375"/>
  <c r="V139" i="375"/>
  <c r="U139" i="375"/>
  <c r="S139" i="375"/>
  <c r="T139" i="375" s="1"/>
  <c r="E139" i="375"/>
  <c r="D139" i="375"/>
  <c r="W138" i="375"/>
  <c r="X138" i="375" s="1"/>
  <c r="V138" i="375"/>
  <c r="U138" i="375"/>
  <c r="S138" i="375"/>
  <c r="T138" i="375" s="1"/>
  <c r="E138" i="375"/>
  <c r="D138" i="375" s="1"/>
  <c r="X137" i="375"/>
  <c r="W137" i="375"/>
  <c r="V137" i="375"/>
  <c r="U137" i="375"/>
  <c r="S137" i="375"/>
  <c r="T137" i="375" s="1"/>
  <c r="E137" i="375"/>
  <c r="D137" i="375"/>
  <c r="W136" i="375"/>
  <c r="X136" i="375" s="1"/>
  <c r="V136" i="375"/>
  <c r="U136" i="375"/>
  <c r="S136" i="375"/>
  <c r="T136" i="375" s="1"/>
  <c r="E136" i="375"/>
  <c r="D136" i="375" s="1"/>
  <c r="X135" i="375"/>
  <c r="W135" i="375"/>
  <c r="V135" i="375"/>
  <c r="U135" i="375"/>
  <c r="S135" i="375"/>
  <c r="T135" i="375" s="1"/>
  <c r="E135" i="375"/>
  <c r="D135" i="375"/>
  <c r="W134" i="375"/>
  <c r="X134" i="375" s="1"/>
  <c r="V134" i="375"/>
  <c r="U134" i="375"/>
  <c r="S134" i="375"/>
  <c r="T134" i="375" s="1"/>
  <c r="E134" i="375"/>
  <c r="D134" i="375" s="1"/>
  <c r="X133" i="375"/>
  <c r="W133" i="375"/>
  <c r="V133" i="375"/>
  <c r="U133" i="375"/>
  <c r="S133" i="375"/>
  <c r="T133" i="375" s="1"/>
  <c r="E133" i="375"/>
  <c r="D133" i="375"/>
  <c r="W132" i="375"/>
  <c r="X132" i="375" s="1"/>
  <c r="V132" i="375"/>
  <c r="U132" i="375"/>
  <c r="S132" i="375"/>
  <c r="T132" i="375" s="1"/>
  <c r="E132" i="375"/>
  <c r="D132" i="375" s="1"/>
  <c r="X131" i="375"/>
  <c r="W131" i="375"/>
  <c r="V131" i="375"/>
  <c r="U131" i="375"/>
  <c r="S131" i="375"/>
  <c r="T131" i="375" s="1"/>
  <c r="E131" i="375"/>
  <c r="D131" i="375"/>
  <c r="W130" i="375"/>
  <c r="X130" i="375" s="1"/>
  <c r="V130" i="375"/>
  <c r="U130" i="375"/>
  <c r="S130" i="375"/>
  <c r="T130" i="375" s="1"/>
  <c r="E130" i="375"/>
  <c r="D130" i="375" s="1"/>
  <c r="X129" i="375"/>
  <c r="W129" i="375"/>
  <c r="V129" i="375"/>
  <c r="U129" i="375"/>
  <c r="S129" i="375"/>
  <c r="T129" i="375" s="1"/>
  <c r="E129" i="375"/>
  <c r="D129" i="375"/>
  <c r="W128" i="375"/>
  <c r="X128" i="375" s="1"/>
  <c r="V128" i="375"/>
  <c r="U128" i="375"/>
  <c r="S128" i="375"/>
  <c r="T128" i="375" s="1"/>
  <c r="E128" i="375"/>
  <c r="D128" i="375" s="1"/>
  <c r="X127" i="375"/>
  <c r="W127" i="375"/>
  <c r="V127" i="375"/>
  <c r="U127" i="375"/>
  <c r="S127" i="375"/>
  <c r="T127" i="375" s="1"/>
  <c r="E127" i="375"/>
  <c r="D127" i="375"/>
  <c r="W126" i="375"/>
  <c r="X126" i="375" s="1"/>
  <c r="V126" i="375"/>
  <c r="U126" i="375"/>
  <c r="S126" i="375"/>
  <c r="T126" i="375" s="1"/>
  <c r="E126" i="375"/>
  <c r="D126" i="375" s="1"/>
  <c r="X125" i="375"/>
  <c r="W125" i="375"/>
  <c r="V125" i="375"/>
  <c r="U125" i="375"/>
  <c r="S125" i="375"/>
  <c r="T125" i="375" s="1"/>
  <c r="E125" i="375"/>
  <c r="D125" i="375"/>
  <c r="W124" i="375"/>
  <c r="X124" i="375" s="1"/>
  <c r="V124" i="375"/>
  <c r="U124" i="375"/>
  <c r="S124" i="375"/>
  <c r="T124" i="375" s="1"/>
  <c r="E124" i="375"/>
  <c r="D124" i="375" s="1"/>
  <c r="X123" i="375"/>
  <c r="W123" i="375"/>
  <c r="V123" i="375"/>
  <c r="U123" i="375"/>
  <c r="S123" i="375"/>
  <c r="T123" i="375" s="1"/>
  <c r="E123" i="375"/>
  <c r="D123" i="375"/>
  <c r="W122" i="375"/>
  <c r="X122" i="375" s="1"/>
  <c r="V122" i="375"/>
  <c r="U122" i="375"/>
  <c r="S122" i="375"/>
  <c r="T122" i="375" s="1"/>
  <c r="E122" i="375"/>
  <c r="D122" i="375" s="1"/>
  <c r="X121" i="375"/>
  <c r="W121" i="375"/>
  <c r="V121" i="375"/>
  <c r="U121" i="375"/>
  <c r="S121" i="375"/>
  <c r="T121" i="375" s="1"/>
  <c r="E121" i="375"/>
  <c r="D121" i="375"/>
  <c r="W120" i="375"/>
  <c r="X120" i="375" s="1"/>
  <c r="V120" i="375"/>
  <c r="U120" i="375"/>
  <c r="S120" i="375"/>
  <c r="T120" i="375" s="1"/>
  <c r="E120" i="375"/>
  <c r="D120" i="375" s="1"/>
  <c r="X119" i="375"/>
  <c r="W119" i="375"/>
  <c r="V119" i="375"/>
  <c r="U119" i="375"/>
  <c r="S119" i="375"/>
  <c r="T119" i="375" s="1"/>
  <c r="E119" i="375"/>
  <c r="D119" i="375"/>
  <c r="W118" i="375"/>
  <c r="X118" i="375" s="1"/>
  <c r="V118" i="375"/>
  <c r="U118" i="375"/>
  <c r="S118" i="375"/>
  <c r="T118" i="375" s="1"/>
  <c r="E118" i="375"/>
  <c r="D118" i="375" s="1"/>
  <c r="X117" i="375"/>
  <c r="W117" i="375"/>
  <c r="V117" i="375"/>
  <c r="U117" i="375"/>
  <c r="S117" i="375"/>
  <c r="T117" i="375" s="1"/>
  <c r="E117" i="375"/>
  <c r="D117" i="375"/>
  <c r="W116" i="375"/>
  <c r="X116" i="375" s="1"/>
  <c r="V116" i="375"/>
  <c r="U116" i="375"/>
  <c r="S116" i="375"/>
  <c r="T116" i="375" s="1"/>
  <c r="E116" i="375"/>
  <c r="D116" i="375" s="1"/>
  <c r="X115" i="375"/>
  <c r="W115" i="375"/>
  <c r="V115" i="375"/>
  <c r="U115" i="375"/>
  <c r="S115" i="375"/>
  <c r="T115" i="375" s="1"/>
  <c r="E115" i="375"/>
  <c r="D115" i="375"/>
  <c r="W114" i="375"/>
  <c r="X114" i="375" s="1"/>
  <c r="V114" i="375"/>
  <c r="U114" i="375"/>
  <c r="S114" i="375"/>
  <c r="T114" i="375" s="1"/>
  <c r="E114" i="375"/>
  <c r="D114" i="375" s="1"/>
  <c r="X113" i="375"/>
  <c r="W113" i="375"/>
  <c r="V113" i="375"/>
  <c r="U113" i="375"/>
  <c r="S113" i="375"/>
  <c r="T113" i="375" s="1"/>
  <c r="E113" i="375"/>
  <c r="D113" i="375"/>
  <c r="W112" i="375"/>
  <c r="X112" i="375" s="1"/>
  <c r="V112" i="375"/>
  <c r="U112" i="375"/>
  <c r="S112" i="375"/>
  <c r="T112" i="375" s="1"/>
  <c r="E112" i="375"/>
  <c r="D112" i="375" s="1"/>
  <c r="X111" i="375"/>
  <c r="W111" i="375"/>
  <c r="V111" i="375"/>
  <c r="U111" i="375"/>
  <c r="S111" i="375"/>
  <c r="T111" i="375" s="1"/>
  <c r="E111" i="375"/>
  <c r="D111" i="375"/>
  <c r="W110" i="375"/>
  <c r="X110" i="375" s="1"/>
  <c r="V110" i="375"/>
  <c r="U110" i="375"/>
  <c r="S110" i="375"/>
  <c r="T110" i="375" s="1"/>
  <c r="E110" i="375"/>
  <c r="D110" i="375" s="1"/>
  <c r="X109" i="375"/>
  <c r="W109" i="375"/>
  <c r="V109" i="375"/>
  <c r="U109" i="375"/>
  <c r="S109" i="375"/>
  <c r="T109" i="375" s="1"/>
  <c r="E109" i="375"/>
  <c r="D109" i="375"/>
  <c r="W108" i="375"/>
  <c r="X108" i="375" s="1"/>
  <c r="V108" i="375"/>
  <c r="U108" i="375"/>
  <c r="S108" i="375"/>
  <c r="T108" i="375" s="1"/>
  <c r="E108" i="375"/>
  <c r="D108" i="375" s="1"/>
  <c r="X107" i="375"/>
  <c r="W107" i="375"/>
  <c r="V107" i="375"/>
  <c r="U107" i="375"/>
  <c r="S107" i="375"/>
  <c r="T107" i="375" s="1"/>
  <c r="E107" i="375"/>
  <c r="D107" i="375"/>
  <c r="W106" i="375"/>
  <c r="X106" i="375" s="1"/>
  <c r="V106" i="375"/>
  <c r="U106" i="375"/>
  <c r="S106" i="375"/>
  <c r="T106" i="375" s="1"/>
  <c r="E106" i="375"/>
  <c r="D106" i="375" s="1"/>
  <c r="X105" i="375"/>
  <c r="W105" i="375"/>
  <c r="V105" i="375"/>
  <c r="U105" i="375"/>
  <c r="S105" i="375"/>
  <c r="T105" i="375" s="1"/>
  <c r="E105" i="375"/>
  <c r="D105" i="375"/>
  <c r="W104" i="375"/>
  <c r="X104" i="375" s="1"/>
  <c r="V104" i="375"/>
  <c r="U104" i="375"/>
  <c r="S104" i="375"/>
  <c r="T104" i="375" s="1"/>
  <c r="E104" i="375"/>
  <c r="D104" i="375" s="1"/>
  <c r="X103" i="375"/>
  <c r="W103" i="375"/>
  <c r="V103" i="375"/>
  <c r="U103" i="375"/>
  <c r="T103" i="375"/>
  <c r="S103" i="375"/>
  <c r="E103" i="375"/>
  <c r="D103" i="375" s="1"/>
  <c r="X102" i="375"/>
  <c r="W102" i="375"/>
  <c r="V102" i="375"/>
  <c r="U102" i="375"/>
  <c r="T102" i="375"/>
  <c r="S102" i="375"/>
  <c r="E102" i="375"/>
  <c r="D102" i="375" s="1"/>
  <c r="X101" i="375"/>
  <c r="W101" i="375"/>
  <c r="V101" i="375"/>
  <c r="U101" i="375"/>
  <c r="T101" i="375"/>
  <c r="S101" i="375"/>
  <c r="E101" i="375"/>
  <c r="D101" i="375" s="1"/>
  <c r="X100" i="375"/>
  <c r="W100" i="375"/>
  <c r="V100" i="375"/>
  <c r="U100" i="375"/>
  <c r="T100" i="375"/>
  <c r="S100" i="375"/>
  <c r="E100" i="375"/>
  <c r="D100" i="375" s="1"/>
  <c r="X99" i="375"/>
  <c r="W99" i="375"/>
  <c r="V99" i="375"/>
  <c r="U99" i="375"/>
  <c r="T99" i="375"/>
  <c r="S99" i="375"/>
  <c r="E99" i="375"/>
  <c r="D99" i="375" s="1"/>
  <c r="X98" i="375"/>
  <c r="W98" i="375"/>
  <c r="V98" i="375"/>
  <c r="U98" i="375"/>
  <c r="T98" i="375"/>
  <c r="S98" i="375"/>
  <c r="E98" i="375"/>
  <c r="D98" i="375" s="1"/>
  <c r="X97" i="375"/>
  <c r="W97" i="375"/>
  <c r="V97" i="375"/>
  <c r="U97" i="375"/>
  <c r="T97" i="375"/>
  <c r="S97" i="375"/>
  <c r="E97" i="375"/>
  <c r="D97" i="375" s="1"/>
  <c r="X96" i="375"/>
  <c r="W96" i="375"/>
  <c r="V96" i="375"/>
  <c r="U96" i="375"/>
  <c r="T96" i="375"/>
  <c r="S96" i="375"/>
  <c r="E96" i="375"/>
  <c r="D96" i="375" s="1"/>
  <c r="X95" i="375"/>
  <c r="W95" i="375"/>
  <c r="V95" i="375"/>
  <c r="U95" i="375"/>
  <c r="T95" i="375"/>
  <c r="S95" i="375"/>
  <c r="E95" i="375"/>
  <c r="D95" i="375" s="1"/>
  <c r="X94" i="375"/>
  <c r="W94" i="375"/>
  <c r="V94" i="375"/>
  <c r="U94" i="375"/>
  <c r="T94" i="375"/>
  <c r="S94" i="375"/>
  <c r="E94" i="375"/>
  <c r="D94" i="375" s="1"/>
  <c r="X93" i="375"/>
  <c r="W93" i="375"/>
  <c r="V93" i="375"/>
  <c r="U93" i="375"/>
  <c r="T93" i="375"/>
  <c r="S93" i="375"/>
  <c r="E93" i="375"/>
  <c r="D93" i="375" s="1"/>
  <c r="X92" i="375"/>
  <c r="W92" i="375"/>
  <c r="V92" i="375"/>
  <c r="U92" i="375"/>
  <c r="T92" i="375"/>
  <c r="S92" i="375"/>
  <c r="E92" i="375"/>
  <c r="D92" i="375" s="1"/>
  <c r="X91" i="375"/>
  <c r="W91" i="375"/>
  <c r="V91" i="375"/>
  <c r="U91" i="375"/>
  <c r="T91" i="375"/>
  <c r="S91" i="375"/>
  <c r="E91" i="375"/>
  <c r="D91" i="375" s="1"/>
  <c r="X90" i="375"/>
  <c r="W90" i="375"/>
  <c r="V90" i="375"/>
  <c r="U90" i="375"/>
  <c r="T90" i="375"/>
  <c r="S90" i="375"/>
  <c r="E90" i="375"/>
  <c r="D90" i="375" s="1"/>
  <c r="X89" i="375"/>
  <c r="W89" i="375"/>
  <c r="V89" i="375"/>
  <c r="U89" i="375"/>
  <c r="T89" i="375"/>
  <c r="S89" i="375"/>
  <c r="E89" i="375"/>
  <c r="D89" i="375" s="1"/>
  <c r="X88" i="375"/>
  <c r="W88" i="375"/>
  <c r="V88" i="375"/>
  <c r="U88" i="375"/>
  <c r="T88" i="375"/>
  <c r="S88" i="375"/>
  <c r="E88" i="375"/>
  <c r="D88" i="375" s="1"/>
  <c r="W87" i="375"/>
  <c r="X87" i="375" s="1"/>
  <c r="V87" i="375"/>
  <c r="U87" i="375"/>
  <c r="S87" i="375"/>
  <c r="T87" i="375" s="1"/>
  <c r="E87" i="375"/>
  <c r="D87" i="375" s="1"/>
  <c r="W86" i="375"/>
  <c r="X86" i="375" s="1"/>
  <c r="V86" i="375"/>
  <c r="U86" i="375"/>
  <c r="T86" i="375"/>
  <c r="S86" i="375"/>
  <c r="E86" i="375"/>
  <c r="D86" i="375" s="1"/>
  <c r="W85" i="375"/>
  <c r="X85" i="375" s="1"/>
  <c r="V85" i="375"/>
  <c r="U85" i="375"/>
  <c r="S85" i="375"/>
  <c r="T85" i="375" s="1"/>
  <c r="E85" i="375"/>
  <c r="D85" i="375" s="1"/>
  <c r="W84" i="375"/>
  <c r="X84" i="375" s="1"/>
  <c r="V84" i="375"/>
  <c r="U84" i="375"/>
  <c r="S84" i="375"/>
  <c r="T84" i="375" s="1"/>
  <c r="E84" i="375"/>
  <c r="D84" i="375" s="1"/>
  <c r="X83" i="375"/>
  <c r="W83" i="375"/>
  <c r="V83" i="375"/>
  <c r="U83" i="375"/>
  <c r="S83" i="375"/>
  <c r="T83" i="375" s="1"/>
  <c r="E83" i="375"/>
  <c r="D83" i="375" s="1"/>
  <c r="W82" i="375"/>
  <c r="X82" i="375" s="1"/>
  <c r="V82" i="375"/>
  <c r="U82" i="375"/>
  <c r="S82" i="375"/>
  <c r="T82" i="375" s="1"/>
  <c r="E82" i="375"/>
  <c r="D82" i="375" s="1"/>
  <c r="W81" i="375"/>
  <c r="X81" i="375" s="1"/>
  <c r="V81" i="375"/>
  <c r="U81" i="375"/>
  <c r="S81" i="375"/>
  <c r="T81" i="375" s="1"/>
  <c r="E81" i="375"/>
  <c r="D81" i="375" s="1"/>
  <c r="W80" i="375"/>
  <c r="X80" i="375" s="1"/>
  <c r="V80" i="375"/>
  <c r="U80" i="375"/>
  <c r="S80" i="375"/>
  <c r="T80" i="375" s="1"/>
  <c r="E80" i="375"/>
  <c r="D80" i="375" s="1"/>
  <c r="W79" i="375"/>
  <c r="X79" i="375" s="1"/>
  <c r="V79" i="375"/>
  <c r="U79" i="375"/>
  <c r="S79" i="375"/>
  <c r="T79" i="375" s="1"/>
  <c r="E79" i="375"/>
  <c r="D79" i="375" s="1"/>
  <c r="W78" i="375"/>
  <c r="X78" i="375" s="1"/>
  <c r="V78" i="375"/>
  <c r="U78" i="375"/>
  <c r="S78" i="375"/>
  <c r="T78" i="375" s="1"/>
  <c r="E78" i="375"/>
  <c r="D78" i="375" s="1"/>
  <c r="W77" i="375"/>
  <c r="X77" i="375" s="1"/>
  <c r="V77" i="375"/>
  <c r="U77" i="375"/>
  <c r="S77" i="375"/>
  <c r="T77" i="375" s="1"/>
  <c r="E77" i="375"/>
  <c r="D77" i="375" s="1"/>
  <c r="X76" i="375"/>
  <c r="E76" i="375"/>
  <c r="D76" i="375" s="1"/>
  <c r="X75" i="375"/>
  <c r="W75" i="375"/>
  <c r="V75" i="375"/>
  <c r="U75" i="375"/>
  <c r="S75" i="375"/>
  <c r="T75" i="375" s="1"/>
  <c r="E75" i="375"/>
  <c r="D75" i="375" s="1"/>
  <c r="X74" i="375"/>
  <c r="W74" i="375"/>
  <c r="V74" i="375"/>
  <c r="U74" i="375"/>
  <c r="S74" i="375"/>
  <c r="T74" i="375" s="1"/>
  <c r="E74" i="375"/>
  <c r="D74" i="375" s="1"/>
  <c r="W73" i="375"/>
  <c r="X73" i="375" s="1"/>
  <c r="V73" i="375"/>
  <c r="U73" i="375"/>
  <c r="S73" i="375"/>
  <c r="T73" i="375" s="1"/>
  <c r="E73" i="375"/>
  <c r="D73" i="375" s="1"/>
  <c r="W72" i="375"/>
  <c r="X72" i="375" s="1"/>
  <c r="V72" i="375"/>
  <c r="U72" i="375"/>
  <c r="S72" i="375"/>
  <c r="T72" i="375" s="1"/>
  <c r="E72" i="375"/>
  <c r="D72" i="375" s="1"/>
  <c r="X71" i="375"/>
  <c r="W71" i="375"/>
  <c r="V71" i="375"/>
  <c r="U71" i="375"/>
  <c r="S71" i="375"/>
  <c r="T71" i="375" s="1"/>
  <c r="E71" i="375"/>
  <c r="D71" i="375" s="1"/>
  <c r="W70" i="375"/>
  <c r="X70" i="375" s="1"/>
  <c r="V70" i="375"/>
  <c r="U70" i="375"/>
  <c r="S70" i="375"/>
  <c r="T70" i="375" s="1"/>
  <c r="E70" i="375"/>
  <c r="D70" i="375" s="1"/>
  <c r="W69" i="375"/>
  <c r="X69" i="375" s="1"/>
  <c r="V69" i="375"/>
  <c r="U69" i="375"/>
  <c r="S69" i="375"/>
  <c r="T69" i="375" s="1"/>
  <c r="E69" i="375"/>
  <c r="D69" i="375" s="1"/>
  <c r="W68" i="375"/>
  <c r="X68" i="375" s="1"/>
  <c r="V68" i="375"/>
  <c r="U68" i="375"/>
  <c r="S68" i="375"/>
  <c r="T68" i="375" s="1"/>
  <c r="E68" i="375"/>
  <c r="D68" i="375" s="1"/>
  <c r="X67" i="375"/>
  <c r="W67" i="375"/>
  <c r="V67" i="375"/>
  <c r="U67" i="375"/>
  <c r="S67" i="375"/>
  <c r="T67" i="375" s="1"/>
  <c r="E67" i="375"/>
  <c r="D67" i="375" s="1"/>
  <c r="W66" i="375"/>
  <c r="X66" i="375" s="1"/>
  <c r="V66" i="375"/>
  <c r="U66" i="375"/>
  <c r="S66" i="375"/>
  <c r="T66" i="375" s="1"/>
  <c r="E66" i="375"/>
  <c r="D66" i="375" s="1"/>
  <c r="W65" i="375"/>
  <c r="X65" i="375" s="1"/>
  <c r="V65" i="375"/>
  <c r="U65" i="375"/>
  <c r="S65" i="375"/>
  <c r="T65" i="375" s="1"/>
  <c r="E65" i="375"/>
  <c r="D65" i="375" s="1"/>
  <c r="W64" i="375"/>
  <c r="X64" i="375" s="1"/>
  <c r="V64" i="375"/>
  <c r="U64" i="375"/>
  <c r="S64" i="375"/>
  <c r="T64" i="375" s="1"/>
  <c r="E64" i="375"/>
  <c r="D64" i="375" s="1"/>
  <c r="X63" i="375"/>
  <c r="W63" i="375"/>
  <c r="V63" i="375"/>
  <c r="U63" i="375"/>
  <c r="S63" i="375"/>
  <c r="T63" i="375" s="1"/>
  <c r="E63" i="375"/>
  <c r="D63" i="375" s="1"/>
  <c r="W62" i="375"/>
  <c r="X62" i="375" s="1"/>
  <c r="V62" i="375"/>
  <c r="U62" i="375"/>
  <c r="S62" i="375"/>
  <c r="T62" i="375" s="1"/>
  <c r="E62" i="375"/>
  <c r="D62" i="375" s="1"/>
  <c r="W61" i="375"/>
  <c r="X61" i="375" s="1"/>
  <c r="V61" i="375"/>
  <c r="U61" i="375"/>
  <c r="S61" i="375"/>
  <c r="T61" i="375" s="1"/>
  <c r="E61" i="375"/>
  <c r="D61" i="375" s="1"/>
  <c r="W60" i="375"/>
  <c r="X60" i="375" s="1"/>
  <c r="V60" i="375"/>
  <c r="U60" i="375"/>
  <c r="S60" i="375"/>
  <c r="T60" i="375" s="1"/>
  <c r="E60" i="375"/>
  <c r="D60" i="375" s="1"/>
  <c r="W59" i="375"/>
  <c r="X59" i="375" s="1"/>
  <c r="V59" i="375"/>
  <c r="U59" i="375"/>
  <c r="S59" i="375"/>
  <c r="T59" i="375" s="1"/>
  <c r="E59" i="375"/>
  <c r="D59" i="375" s="1"/>
  <c r="X58" i="375"/>
  <c r="W58" i="375"/>
  <c r="V58" i="375"/>
  <c r="U58" i="375"/>
  <c r="S58" i="375"/>
  <c r="T58" i="375" s="1"/>
  <c r="E58" i="375"/>
  <c r="D58" i="375" s="1"/>
  <c r="W57" i="375"/>
  <c r="X57" i="375" s="1"/>
  <c r="V57" i="375"/>
  <c r="U57" i="375"/>
  <c r="S57" i="375"/>
  <c r="T57" i="375" s="1"/>
  <c r="E57" i="375"/>
  <c r="D57" i="375" s="1"/>
  <c r="W56" i="375"/>
  <c r="X56" i="375" s="1"/>
  <c r="V56" i="375"/>
  <c r="U56" i="375"/>
  <c r="S56" i="375"/>
  <c r="T56" i="375" s="1"/>
  <c r="E56" i="375"/>
  <c r="D56" i="375" s="1"/>
  <c r="W55" i="375"/>
  <c r="X55" i="375" s="1"/>
  <c r="V55" i="375"/>
  <c r="U55" i="375"/>
  <c r="S55" i="375"/>
  <c r="T55" i="375" s="1"/>
  <c r="E55" i="375"/>
  <c r="D55" i="375" s="1"/>
  <c r="W54" i="375"/>
  <c r="X54" i="375" s="1"/>
  <c r="V54" i="375"/>
  <c r="U54" i="375"/>
  <c r="S54" i="375"/>
  <c r="T54" i="375" s="1"/>
  <c r="E54" i="375"/>
  <c r="D54" i="375" s="1"/>
  <c r="W53" i="375"/>
  <c r="X53" i="375" s="1"/>
  <c r="V53" i="375"/>
  <c r="U53" i="375"/>
  <c r="S53" i="375"/>
  <c r="T53" i="375" s="1"/>
  <c r="E53" i="375"/>
  <c r="D53" i="375" s="1"/>
  <c r="W52" i="375"/>
  <c r="X52" i="375" s="1"/>
  <c r="V52" i="375"/>
  <c r="U52" i="375"/>
  <c r="S52" i="375"/>
  <c r="T52" i="375" s="1"/>
  <c r="E52" i="375"/>
  <c r="D52" i="375" s="1"/>
  <c r="W51" i="375"/>
  <c r="X51" i="375" s="1"/>
  <c r="V51" i="375"/>
  <c r="U51" i="375"/>
  <c r="S51" i="375"/>
  <c r="T51" i="375" s="1"/>
  <c r="E51" i="375"/>
  <c r="D51" i="375" s="1"/>
  <c r="W50" i="375"/>
  <c r="X50" i="375" s="1"/>
  <c r="V50" i="375"/>
  <c r="U50" i="375"/>
  <c r="S50" i="375"/>
  <c r="T50" i="375" s="1"/>
  <c r="E50" i="375"/>
  <c r="D50" i="375" s="1"/>
  <c r="W49" i="375"/>
  <c r="X49" i="375" s="1"/>
  <c r="V49" i="375"/>
  <c r="U49" i="375"/>
  <c r="S49" i="375"/>
  <c r="T49" i="375" s="1"/>
  <c r="E49" i="375"/>
  <c r="D49" i="375" s="1"/>
  <c r="W48" i="375"/>
  <c r="X48" i="375" s="1"/>
  <c r="V48" i="375"/>
  <c r="U48" i="375"/>
  <c r="S48" i="375"/>
  <c r="T48" i="375" s="1"/>
  <c r="E48" i="375"/>
  <c r="D48" i="375" s="1"/>
  <c r="X47" i="375"/>
  <c r="W47" i="375"/>
  <c r="V47" i="375"/>
  <c r="U47" i="375"/>
  <c r="S47" i="375"/>
  <c r="T47" i="375" s="1"/>
  <c r="E47" i="375"/>
  <c r="D47" i="375" s="1"/>
  <c r="W46" i="375"/>
  <c r="X46" i="375" s="1"/>
  <c r="V46" i="375"/>
  <c r="U46" i="375"/>
  <c r="T46" i="375"/>
  <c r="S46" i="375"/>
  <c r="E46" i="375"/>
  <c r="D46" i="375" s="1"/>
  <c r="W45" i="375"/>
  <c r="X45" i="375" s="1"/>
  <c r="V45" i="375"/>
  <c r="U45" i="375"/>
  <c r="S45" i="375"/>
  <c r="T45" i="375" s="1"/>
  <c r="E45" i="375"/>
  <c r="D45" i="375" s="1"/>
  <c r="W44" i="375"/>
  <c r="X44" i="375" s="1"/>
  <c r="V44" i="375"/>
  <c r="U44" i="375"/>
  <c r="S44" i="375"/>
  <c r="T44" i="375" s="1"/>
  <c r="E44" i="375"/>
  <c r="D44" i="375" s="1"/>
  <c r="X43" i="375"/>
  <c r="W43" i="375"/>
  <c r="V43" i="375"/>
  <c r="U43" i="375"/>
  <c r="S43" i="375"/>
  <c r="T43" i="375" s="1"/>
  <c r="E43" i="375"/>
  <c r="D43" i="375" s="1"/>
  <c r="W42" i="375"/>
  <c r="X42" i="375" s="1"/>
  <c r="V42" i="375"/>
  <c r="U42" i="375"/>
  <c r="S42" i="375"/>
  <c r="T42" i="375" s="1"/>
  <c r="E42" i="375"/>
  <c r="D42" i="375" s="1"/>
  <c r="W41" i="375"/>
  <c r="X41" i="375" s="1"/>
  <c r="V41" i="375"/>
  <c r="U41" i="375"/>
  <c r="S41" i="375"/>
  <c r="T41" i="375" s="1"/>
  <c r="E41" i="375"/>
  <c r="D41" i="375" s="1"/>
  <c r="W40" i="375"/>
  <c r="X40" i="375" s="1"/>
  <c r="V40" i="375"/>
  <c r="U40" i="375"/>
  <c r="S40" i="375"/>
  <c r="T40" i="375" s="1"/>
  <c r="E40" i="375"/>
  <c r="D40" i="375" s="1"/>
  <c r="X39" i="375"/>
  <c r="W39" i="375"/>
  <c r="V39" i="375"/>
  <c r="U39" i="375"/>
  <c r="S39" i="375"/>
  <c r="T39" i="375" s="1"/>
  <c r="E39" i="375"/>
  <c r="D39" i="375" s="1"/>
  <c r="W38" i="375"/>
  <c r="V38" i="375"/>
  <c r="U38" i="375"/>
  <c r="S38" i="375"/>
  <c r="T38" i="375" s="1"/>
  <c r="E38" i="375"/>
  <c r="D38" i="375" s="1"/>
  <c r="W37" i="375"/>
  <c r="X37" i="375" s="1"/>
  <c r="V37" i="375"/>
  <c r="U37" i="375"/>
  <c r="S37" i="375"/>
  <c r="T37" i="375" s="1"/>
  <c r="E37" i="375"/>
  <c r="D37" i="375" s="1"/>
  <c r="W36" i="375"/>
  <c r="V36" i="375"/>
  <c r="U36" i="375"/>
  <c r="S36" i="375"/>
  <c r="T36" i="375" s="1"/>
  <c r="E36" i="375"/>
  <c r="D36" i="375" s="1"/>
  <c r="X35" i="375"/>
  <c r="W35" i="375"/>
  <c r="V35" i="375"/>
  <c r="U35" i="375"/>
  <c r="S35" i="375"/>
  <c r="T35" i="375" s="1"/>
  <c r="E35" i="375"/>
  <c r="D35" i="375" s="1"/>
  <c r="H32" i="375"/>
  <c r="T32" i="375" s="1"/>
  <c r="N31" i="375"/>
  <c r="H31" i="375"/>
  <c r="D31" i="375" s="1"/>
  <c r="N30" i="375"/>
  <c r="H30" i="375"/>
  <c r="T30" i="375" s="1"/>
  <c r="H29" i="375"/>
  <c r="D29" i="375" s="1"/>
  <c r="H28" i="375"/>
  <c r="D28" i="375" s="1"/>
  <c r="H27" i="375"/>
  <c r="D27" i="375" s="1"/>
  <c r="N26" i="375"/>
  <c r="H26" i="375"/>
  <c r="T26" i="375" s="1"/>
  <c r="D26" i="375"/>
  <c r="H25" i="375"/>
  <c r="T25" i="375" s="1"/>
  <c r="H24" i="375"/>
  <c r="T24" i="375" s="1"/>
  <c r="H23" i="375"/>
  <c r="D23" i="375" s="1"/>
  <c r="N22" i="375"/>
  <c r="H22" i="375"/>
  <c r="D22" i="375" s="1"/>
  <c r="N21" i="375"/>
  <c r="H21" i="375"/>
  <c r="D21" i="375" s="1"/>
  <c r="H20" i="375"/>
  <c r="T20" i="375" s="1"/>
  <c r="H19" i="375"/>
  <c r="D19" i="375" s="1"/>
  <c r="N18" i="375"/>
  <c r="H18" i="375"/>
  <c r="D18" i="375" s="1"/>
  <c r="H17" i="375"/>
  <c r="T17" i="375" s="1"/>
  <c r="N16" i="375"/>
  <c r="H16" i="375"/>
  <c r="T16" i="375" s="1"/>
  <c r="H15" i="375"/>
  <c r="D15" i="375" s="1"/>
  <c r="H14" i="375"/>
  <c r="T14" i="375" s="1"/>
  <c r="H13" i="375"/>
  <c r="T13" i="375" s="1"/>
  <c r="T12" i="375"/>
  <c r="H12" i="375"/>
  <c r="D12" i="375" s="1"/>
  <c r="AE11" i="375"/>
  <c r="AE12" i="375" s="1"/>
  <c r="AE13" i="375" s="1"/>
  <c r="AE14" i="375" s="1"/>
  <c r="AE15" i="375" s="1"/>
  <c r="AE16" i="375" s="1"/>
  <c r="AE17" i="375" s="1"/>
  <c r="AE18" i="375" s="1"/>
  <c r="AE19" i="375" s="1"/>
  <c r="AE20" i="375" s="1"/>
  <c r="AE21" i="375" s="1"/>
  <c r="AE22" i="375" s="1"/>
  <c r="AE23" i="375" s="1"/>
  <c r="AE24" i="375" s="1"/>
  <c r="AE25" i="375" s="1"/>
  <c r="AE26" i="375" s="1"/>
  <c r="AE27" i="375" s="1"/>
  <c r="AE28" i="375" s="1"/>
  <c r="AE29" i="375" s="1"/>
  <c r="AE30" i="375" s="1"/>
  <c r="AE31" i="375" s="1"/>
  <c r="AE32" i="375" s="1"/>
  <c r="H11" i="375"/>
  <c r="D11" i="375" s="1"/>
  <c r="AE10" i="375"/>
  <c r="H10" i="375"/>
  <c r="T10" i="375" s="1"/>
  <c r="N9" i="375"/>
  <c r="H9" i="375"/>
  <c r="T9" i="375" s="1"/>
  <c r="H4" i="375"/>
  <c r="X188" i="374"/>
  <c r="W188" i="374"/>
  <c r="V188" i="374"/>
  <c r="U188" i="374"/>
  <c r="S188" i="374"/>
  <c r="T188" i="374" s="1"/>
  <c r="E188" i="374"/>
  <c r="D188" i="374" s="1"/>
  <c r="X187" i="374"/>
  <c r="W187" i="374"/>
  <c r="V187" i="374"/>
  <c r="U187" i="374"/>
  <c r="S187" i="374"/>
  <c r="T187" i="374" s="1"/>
  <c r="E187" i="374"/>
  <c r="D187" i="374" s="1"/>
  <c r="W186" i="374"/>
  <c r="X186" i="374" s="1"/>
  <c r="V186" i="374"/>
  <c r="U186" i="374"/>
  <c r="T186" i="374"/>
  <c r="S186" i="374"/>
  <c r="E186" i="374"/>
  <c r="D186" i="374" s="1"/>
  <c r="X185" i="374"/>
  <c r="W185" i="374"/>
  <c r="V185" i="374"/>
  <c r="U185" i="374"/>
  <c r="S185" i="374"/>
  <c r="T185" i="374" s="1"/>
  <c r="E185" i="374"/>
  <c r="D185" i="374" s="1"/>
  <c r="W184" i="374"/>
  <c r="X184" i="374" s="1"/>
  <c r="V184" i="374"/>
  <c r="U184" i="374"/>
  <c r="T184" i="374"/>
  <c r="S184" i="374"/>
  <c r="E184" i="374"/>
  <c r="D184" i="374" s="1"/>
  <c r="W183" i="374"/>
  <c r="X183" i="374" s="1"/>
  <c r="V183" i="374"/>
  <c r="U183" i="374"/>
  <c r="T183" i="374"/>
  <c r="S183" i="374"/>
  <c r="E183" i="374"/>
  <c r="D183" i="374" s="1"/>
  <c r="X182" i="374"/>
  <c r="W182" i="374"/>
  <c r="V182" i="374"/>
  <c r="U182" i="374"/>
  <c r="S182" i="374"/>
  <c r="T182" i="374" s="1"/>
  <c r="E182" i="374"/>
  <c r="D182" i="374" s="1"/>
  <c r="W181" i="374"/>
  <c r="X181" i="374" s="1"/>
  <c r="V181" i="374"/>
  <c r="U181" i="374"/>
  <c r="T181" i="374"/>
  <c r="S181" i="374"/>
  <c r="E181" i="374"/>
  <c r="D181" i="374" s="1"/>
  <c r="X180" i="374"/>
  <c r="W180" i="374"/>
  <c r="V180" i="374"/>
  <c r="U180" i="374"/>
  <c r="S180" i="374"/>
  <c r="T180" i="374" s="1"/>
  <c r="E180" i="374"/>
  <c r="D180" i="374" s="1"/>
  <c r="X179" i="374"/>
  <c r="W179" i="374"/>
  <c r="V179" i="374"/>
  <c r="U179" i="374"/>
  <c r="S179" i="374"/>
  <c r="T179" i="374" s="1"/>
  <c r="E179" i="374"/>
  <c r="D179" i="374" s="1"/>
  <c r="W178" i="374"/>
  <c r="X178" i="374" s="1"/>
  <c r="V178" i="374"/>
  <c r="U178" i="374"/>
  <c r="T178" i="374"/>
  <c r="S178" i="374"/>
  <c r="E178" i="374"/>
  <c r="D178" i="374" s="1"/>
  <c r="X177" i="374"/>
  <c r="W177" i="374"/>
  <c r="V177" i="374"/>
  <c r="U177" i="374"/>
  <c r="S177" i="374"/>
  <c r="T177" i="374" s="1"/>
  <c r="E177" i="374"/>
  <c r="D177" i="374" s="1"/>
  <c r="W176" i="374"/>
  <c r="X176" i="374" s="1"/>
  <c r="V176" i="374"/>
  <c r="U176" i="374"/>
  <c r="T176" i="374"/>
  <c r="S176" i="374"/>
  <c r="E176" i="374"/>
  <c r="D176" i="374" s="1"/>
  <c r="W175" i="374"/>
  <c r="X175" i="374" s="1"/>
  <c r="V175" i="374"/>
  <c r="U175" i="374"/>
  <c r="T175" i="374"/>
  <c r="S175" i="374"/>
  <c r="E175" i="374"/>
  <c r="D175" i="374" s="1"/>
  <c r="X174" i="374"/>
  <c r="W174" i="374"/>
  <c r="V174" i="374"/>
  <c r="U174" i="374"/>
  <c r="S174" i="374"/>
  <c r="T174" i="374" s="1"/>
  <c r="E174" i="374"/>
  <c r="D174" i="374" s="1"/>
  <c r="W173" i="374"/>
  <c r="X173" i="374" s="1"/>
  <c r="V173" i="374"/>
  <c r="U173" i="374"/>
  <c r="T173" i="374"/>
  <c r="S173" i="374"/>
  <c r="E173" i="374"/>
  <c r="D173" i="374" s="1"/>
  <c r="X172" i="374"/>
  <c r="W172" i="374"/>
  <c r="V172" i="374"/>
  <c r="U172" i="374"/>
  <c r="S172" i="374"/>
  <c r="T172" i="374" s="1"/>
  <c r="E172" i="374"/>
  <c r="D172" i="374" s="1"/>
  <c r="X171" i="374"/>
  <c r="W171" i="374"/>
  <c r="V171" i="374"/>
  <c r="U171" i="374"/>
  <c r="S171" i="374"/>
  <c r="T171" i="374" s="1"/>
  <c r="E171" i="374"/>
  <c r="D171" i="374" s="1"/>
  <c r="W170" i="374"/>
  <c r="X170" i="374" s="1"/>
  <c r="V170" i="374"/>
  <c r="U170" i="374"/>
  <c r="T170" i="374"/>
  <c r="S170" i="374"/>
  <c r="E170" i="374"/>
  <c r="D170" i="374" s="1"/>
  <c r="X169" i="374"/>
  <c r="W169" i="374"/>
  <c r="V169" i="374"/>
  <c r="U169" i="374"/>
  <c r="S169" i="374"/>
  <c r="T169" i="374" s="1"/>
  <c r="E169" i="374"/>
  <c r="D169" i="374" s="1"/>
  <c r="W168" i="374"/>
  <c r="X168" i="374" s="1"/>
  <c r="V168" i="374"/>
  <c r="U168" i="374"/>
  <c r="T168" i="374"/>
  <c r="S168" i="374"/>
  <c r="E168" i="374"/>
  <c r="D168" i="374" s="1"/>
  <c r="W167" i="374"/>
  <c r="X167" i="374" s="1"/>
  <c r="V167" i="374"/>
  <c r="U167" i="374"/>
  <c r="T167" i="374"/>
  <c r="S167" i="374"/>
  <c r="E167" i="374"/>
  <c r="D167" i="374" s="1"/>
  <c r="X166" i="374"/>
  <c r="W166" i="374"/>
  <c r="V166" i="374"/>
  <c r="U166" i="374"/>
  <c r="S166" i="374"/>
  <c r="T166" i="374" s="1"/>
  <c r="E166" i="374"/>
  <c r="D166" i="374" s="1"/>
  <c r="W165" i="374"/>
  <c r="X165" i="374" s="1"/>
  <c r="V165" i="374"/>
  <c r="U165" i="374"/>
  <c r="T165" i="374"/>
  <c r="S165" i="374"/>
  <c r="E165" i="374"/>
  <c r="D165" i="374" s="1"/>
  <c r="X164" i="374"/>
  <c r="W164" i="374"/>
  <c r="V164" i="374"/>
  <c r="U164" i="374"/>
  <c r="S164" i="374"/>
  <c r="T164" i="374" s="1"/>
  <c r="E164" i="374"/>
  <c r="D164" i="374" s="1"/>
  <c r="X163" i="374"/>
  <c r="W163" i="374"/>
  <c r="V163" i="374"/>
  <c r="U163" i="374"/>
  <c r="S163" i="374"/>
  <c r="T163" i="374" s="1"/>
  <c r="E163" i="374"/>
  <c r="D163" i="374" s="1"/>
  <c r="W162" i="374"/>
  <c r="X162" i="374" s="1"/>
  <c r="V162" i="374"/>
  <c r="U162" i="374"/>
  <c r="T162" i="374"/>
  <c r="S162" i="374"/>
  <c r="E162" i="374"/>
  <c r="D162" i="374" s="1"/>
  <c r="X161" i="374"/>
  <c r="W161" i="374"/>
  <c r="V161" i="374"/>
  <c r="U161" i="374"/>
  <c r="S161" i="374"/>
  <c r="T161" i="374" s="1"/>
  <c r="E161" i="374"/>
  <c r="D161" i="374" s="1"/>
  <c r="W160" i="374"/>
  <c r="X160" i="374" s="1"/>
  <c r="V160" i="374"/>
  <c r="U160" i="374"/>
  <c r="T160" i="374"/>
  <c r="S160" i="374"/>
  <c r="E160" i="374"/>
  <c r="D160" i="374" s="1"/>
  <c r="W159" i="374"/>
  <c r="X159" i="374" s="1"/>
  <c r="V159" i="374"/>
  <c r="U159" i="374"/>
  <c r="T159" i="374"/>
  <c r="S159" i="374"/>
  <c r="E159" i="374"/>
  <c r="D159" i="374" s="1"/>
  <c r="X158" i="374"/>
  <c r="W158" i="374"/>
  <c r="V158" i="374"/>
  <c r="U158" i="374"/>
  <c r="S158" i="374"/>
  <c r="T158" i="374" s="1"/>
  <c r="E158" i="374"/>
  <c r="D158" i="374" s="1"/>
  <c r="W157" i="374"/>
  <c r="X157" i="374" s="1"/>
  <c r="V157" i="374"/>
  <c r="U157" i="374"/>
  <c r="T157" i="374"/>
  <c r="S157" i="374"/>
  <c r="E157" i="374"/>
  <c r="D157" i="374" s="1"/>
  <c r="X156" i="374"/>
  <c r="W156" i="374"/>
  <c r="V156" i="374"/>
  <c r="U156" i="374"/>
  <c r="S156" i="374"/>
  <c r="T156" i="374" s="1"/>
  <c r="E156" i="374"/>
  <c r="D156" i="374" s="1"/>
  <c r="X155" i="374"/>
  <c r="W155" i="374"/>
  <c r="V155" i="374"/>
  <c r="U155" i="374"/>
  <c r="S155" i="374"/>
  <c r="T155" i="374" s="1"/>
  <c r="E155" i="374"/>
  <c r="D155" i="374" s="1"/>
  <c r="W154" i="374"/>
  <c r="X154" i="374" s="1"/>
  <c r="V154" i="374"/>
  <c r="U154" i="374"/>
  <c r="T154" i="374"/>
  <c r="S154" i="374"/>
  <c r="E154" i="374"/>
  <c r="D154" i="374" s="1"/>
  <c r="X153" i="374"/>
  <c r="W153" i="374"/>
  <c r="V153" i="374"/>
  <c r="U153" i="374"/>
  <c r="S153" i="374"/>
  <c r="T153" i="374" s="1"/>
  <c r="E153" i="374"/>
  <c r="D153" i="374" s="1"/>
  <c r="W152" i="374"/>
  <c r="X152" i="374" s="1"/>
  <c r="V152" i="374"/>
  <c r="U152" i="374"/>
  <c r="T152" i="374"/>
  <c r="S152" i="374"/>
  <c r="E152" i="374"/>
  <c r="D152" i="374" s="1"/>
  <c r="W151" i="374"/>
  <c r="X151" i="374" s="1"/>
  <c r="V151" i="374"/>
  <c r="U151" i="374"/>
  <c r="T151" i="374"/>
  <c r="S151" i="374"/>
  <c r="E151" i="374"/>
  <c r="D151" i="374" s="1"/>
  <c r="X150" i="374"/>
  <c r="W150" i="374"/>
  <c r="V150" i="374"/>
  <c r="U150" i="374"/>
  <c r="S150" i="374"/>
  <c r="T150" i="374" s="1"/>
  <c r="E150" i="374"/>
  <c r="D150" i="374" s="1"/>
  <c r="W149" i="374"/>
  <c r="X149" i="374" s="1"/>
  <c r="V149" i="374"/>
  <c r="U149" i="374"/>
  <c r="T149" i="374"/>
  <c r="S149" i="374"/>
  <c r="E149" i="374"/>
  <c r="D149" i="374" s="1"/>
  <c r="X148" i="374"/>
  <c r="W148" i="374"/>
  <c r="V148" i="374"/>
  <c r="U148" i="374"/>
  <c r="S148" i="374"/>
  <c r="T148" i="374" s="1"/>
  <c r="E148" i="374"/>
  <c r="D148" i="374" s="1"/>
  <c r="X147" i="374"/>
  <c r="W147" i="374"/>
  <c r="V147" i="374"/>
  <c r="U147" i="374"/>
  <c r="S147" i="374"/>
  <c r="T147" i="374" s="1"/>
  <c r="E147" i="374"/>
  <c r="D147" i="374" s="1"/>
  <c r="W146" i="374"/>
  <c r="X146" i="374" s="1"/>
  <c r="V146" i="374"/>
  <c r="U146" i="374"/>
  <c r="T146" i="374"/>
  <c r="S146" i="374"/>
  <c r="E146" i="374"/>
  <c r="D146" i="374" s="1"/>
  <c r="X145" i="374"/>
  <c r="W145" i="374"/>
  <c r="V145" i="374"/>
  <c r="U145" i="374"/>
  <c r="S145" i="374"/>
  <c r="T145" i="374" s="1"/>
  <c r="E145" i="374"/>
  <c r="D145" i="374" s="1"/>
  <c r="W144" i="374"/>
  <c r="X144" i="374" s="1"/>
  <c r="V144" i="374"/>
  <c r="U144" i="374"/>
  <c r="T144" i="374"/>
  <c r="S144" i="374"/>
  <c r="E144" i="374"/>
  <c r="D144" i="374" s="1"/>
  <c r="W143" i="374"/>
  <c r="X143" i="374" s="1"/>
  <c r="V143" i="374"/>
  <c r="U143" i="374"/>
  <c r="T143" i="374"/>
  <c r="S143" i="374"/>
  <c r="E143" i="374"/>
  <c r="D143" i="374" s="1"/>
  <c r="X142" i="374"/>
  <c r="W142" i="374"/>
  <c r="V142" i="374"/>
  <c r="U142" i="374"/>
  <c r="S142" i="374"/>
  <c r="T142" i="374" s="1"/>
  <c r="E142" i="374"/>
  <c r="D142" i="374" s="1"/>
  <c r="W141" i="374"/>
  <c r="X141" i="374" s="1"/>
  <c r="V141" i="374"/>
  <c r="U141" i="374"/>
  <c r="T141" i="374"/>
  <c r="S141" i="374"/>
  <c r="E141" i="374"/>
  <c r="D141" i="374" s="1"/>
  <c r="X140" i="374"/>
  <c r="W140" i="374"/>
  <c r="V140" i="374"/>
  <c r="U140" i="374"/>
  <c r="S140" i="374"/>
  <c r="T140" i="374" s="1"/>
  <c r="E140" i="374"/>
  <c r="D140" i="374" s="1"/>
  <c r="W139" i="374"/>
  <c r="X139" i="374" s="1"/>
  <c r="V139" i="374"/>
  <c r="U139" i="374"/>
  <c r="S139" i="374"/>
  <c r="T139" i="374" s="1"/>
  <c r="E139" i="374"/>
  <c r="D139" i="374" s="1"/>
  <c r="W138" i="374"/>
  <c r="X138" i="374" s="1"/>
  <c r="V138" i="374"/>
  <c r="U138" i="374"/>
  <c r="T138" i="374"/>
  <c r="S138" i="374"/>
  <c r="E138" i="374"/>
  <c r="D138" i="374" s="1"/>
  <c r="X137" i="374"/>
  <c r="W137" i="374"/>
  <c r="V137" i="374"/>
  <c r="U137" i="374"/>
  <c r="S137" i="374"/>
  <c r="T137" i="374" s="1"/>
  <c r="E137" i="374"/>
  <c r="D137" i="374" s="1"/>
  <c r="W136" i="374"/>
  <c r="X136" i="374" s="1"/>
  <c r="V136" i="374"/>
  <c r="U136" i="374"/>
  <c r="T136" i="374"/>
  <c r="S136" i="374"/>
  <c r="E136" i="374"/>
  <c r="D136" i="374" s="1"/>
  <c r="W135" i="374"/>
  <c r="X135" i="374" s="1"/>
  <c r="V135" i="374"/>
  <c r="U135" i="374"/>
  <c r="S135" i="374"/>
  <c r="T135" i="374" s="1"/>
  <c r="E135" i="374"/>
  <c r="D135" i="374" s="1"/>
  <c r="X134" i="374"/>
  <c r="W134" i="374"/>
  <c r="V134" i="374"/>
  <c r="U134" i="374"/>
  <c r="S134" i="374"/>
  <c r="T134" i="374" s="1"/>
  <c r="E134" i="374"/>
  <c r="D134" i="374" s="1"/>
  <c r="W133" i="374"/>
  <c r="X133" i="374" s="1"/>
  <c r="V133" i="374"/>
  <c r="U133" i="374"/>
  <c r="T133" i="374"/>
  <c r="S133" i="374"/>
  <c r="E133" i="374"/>
  <c r="D133" i="374" s="1"/>
  <c r="X132" i="374"/>
  <c r="W132" i="374"/>
  <c r="V132" i="374"/>
  <c r="U132" i="374"/>
  <c r="S132" i="374"/>
  <c r="T132" i="374" s="1"/>
  <c r="E132" i="374"/>
  <c r="D132" i="374" s="1"/>
  <c r="W131" i="374"/>
  <c r="X131" i="374" s="1"/>
  <c r="V131" i="374"/>
  <c r="U131" i="374"/>
  <c r="S131" i="374"/>
  <c r="T131" i="374" s="1"/>
  <c r="E131" i="374"/>
  <c r="D131" i="374" s="1"/>
  <c r="W130" i="374"/>
  <c r="X130" i="374" s="1"/>
  <c r="V130" i="374"/>
  <c r="U130" i="374"/>
  <c r="T130" i="374"/>
  <c r="S130" i="374"/>
  <c r="E130" i="374"/>
  <c r="D130" i="374" s="1"/>
  <c r="X129" i="374"/>
  <c r="W129" i="374"/>
  <c r="V129" i="374"/>
  <c r="U129" i="374"/>
  <c r="S129" i="374"/>
  <c r="T129" i="374" s="1"/>
  <c r="E129" i="374"/>
  <c r="D129" i="374" s="1"/>
  <c r="W128" i="374"/>
  <c r="X128" i="374" s="1"/>
  <c r="V128" i="374"/>
  <c r="U128" i="374"/>
  <c r="T128" i="374"/>
  <c r="S128" i="374"/>
  <c r="E128" i="374"/>
  <c r="D128" i="374" s="1"/>
  <c r="W127" i="374"/>
  <c r="X127" i="374" s="1"/>
  <c r="V127" i="374"/>
  <c r="U127" i="374"/>
  <c r="S127" i="374"/>
  <c r="T127" i="374" s="1"/>
  <c r="E127" i="374"/>
  <c r="D127" i="374" s="1"/>
  <c r="X126" i="374"/>
  <c r="W126" i="374"/>
  <c r="V126" i="374"/>
  <c r="U126" i="374"/>
  <c r="S126" i="374"/>
  <c r="T126" i="374" s="1"/>
  <c r="E126" i="374"/>
  <c r="D126" i="374" s="1"/>
  <c r="W125" i="374"/>
  <c r="X125" i="374" s="1"/>
  <c r="V125" i="374"/>
  <c r="U125" i="374"/>
  <c r="T125" i="374"/>
  <c r="S125" i="374"/>
  <c r="E125" i="374"/>
  <c r="D125" i="374" s="1"/>
  <c r="X124" i="374"/>
  <c r="W124" i="374"/>
  <c r="V124" i="374"/>
  <c r="U124" i="374"/>
  <c r="S124" i="374"/>
  <c r="T124" i="374" s="1"/>
  <c r="E124" i="374"/>
  <c r="D124" i="374" s="1"/>
  <c r="W123" i="374"/>
  <c r="X123" i="374" s="1"/>
  <c r="V123" i="374"/>
  <c r="U123" i="374"/>
  <c r="S123" i="374"/>
  <c r="T123" i="374" s="1"/>
  <c r="E123" i="374"/>
  <c r="D123" i="374" s="1"/>
  <c r="W122" i="374"/>
  <c r="X122" i="374" s="1"/>
  <c r="V122" i="374"/>
  <c r="U122" i="374"/>
  <c r="T122" i="374"/>
  <c r="S122" i="374"/>
  <c r="E122" i="374"/>
  <c r="D122" i="374" s="1"/>
  <c r="X121" i="374"/>
  <c r="W121" i="374"/>
  <c r="V121" i="374"/>
  <c r="U121" i="374"/>
  <c r="S121" i="374"/>
  <c r="T121" i="374" s="1"/>
  <c r="E121" i="374"/>
  <c r="D121" i="374" s="1"/>
  <c r="W120" i="374"/>
  <c r="X120" i="374" s="1"/>
  <c r="V120" i="374"/>
  <c r="U120" i="374"/>
  <c r="T120" i="374"/>
  <c r="S120" i="374"/>
  <c r="E120" i="374"/>
  <c r="D120" i="374" s="1"/>
  <c r="W119" i="374"/>
  <c r="X119" i="374" s="1"/>
  <c r="V119" i="374"/>
  <c r="U119" i="374"/>
  <c r="S119" i="374"/>
  <c r="T119" i="374" s="1"/>
  <c r="E119" i="374"/>
  <c r="D119" i="374" s="1"/>
  <c r="X118" i="374"/>
  <c r="W118" i="374"/>
  <c r="V118" i="374"/>
  <c r="U118" i="374"/>
  <c r="S118" i="374"/>
  <c r="T118" i="374" s="1"/>
  <c r="E118" i="374"/>
  <c r="D118" i="374" s="1"/>
  <c r="W117" i="374"/>
  <c r="X117" i="374" s="1"/>
  <c r="V117" i="374"/>
  <c r="U117" i="374"/>
  <c r="T117" i="374"/>
  <c r="S117" i="374"/>
  <c r="E117" i="374"/>
  <c r="D117" i="374" s="1"/>
  <c r="X116" i="374"/>
  <c r="W116" i="374"/>
  <c r="V116" i="374"/>
  <c r="U116" i="374"/>
  <c r="S116" i="374"/>
  <c r="T116" i="374" s="1"/>
  <c r="E116" i="374"/>
  <c r="D116" i="374" s="1"/>
  <c r="W115" i="374"/>
  <c r="X115" i="374" s="1"/>
  <c r="V115" i="374"/>
  <c r="U115" i="374"/>
  <c r="S115" i="374"/>
  <c r="T115" i="374" s="1"/>
  <c r="E115" i="374"/>
  <c r="D115" i="374" s="1"/>
  <c r="W114" i="374"/>
  <c r="X114" i="374" s="1"/>
  <c r="V114" i="374"/>
  <c r="U114" i="374"/>
  <c r="T114" i="374"/>
  <c r="S114" i="374"/>
  <c r="E114" i="374"/>
  <c r="D114" i="374" s="1"/>
  <c r="X113" i="374"/>
  <c r="W113" i="374"/>
  <c r="V113" i="374"/>
  <c r="U113" i="374"/>
  <c r="S113" i="374"/>
  <c r="T113" i="374" s="1"/>
  <c r="E113" i="374"/>
  <c r="D113" i="374" s="1"/>
  <c r="W112" i="374"/>
  <c r="X112" i="374" s="1"/>
  <c r="V112" i="374"/>
  <c r="U112" i="374"/>
  <c r="T112" i="374"/>
  <c r="S112" i="374"/>
  <c r="E112" i="374"/>
  <c r="D112" i="374" s="1"/>
  <c r="W111" i="374"/>
  <c r="X111" i="374" s="1"/>
  <c r="V111" i="374"/>
  <c r="U111" i="374"/>
  <c r="S111" i="374"/>
  <c r="T111" i="374" s="1"/>
  <c r="E111" i="374"/>
  <c r="D111" i="374" s="1"/>
  <c r="X110" i="374"/>
  <c r="W110" i="374"/>
  <c r="V110" i="374"/>
  <c r="U110" i="374"/>
  <c r="S110" i="374"/>
  <c r="T110" i="374" s="1"/>
  <c r="E110" i="374"/>
  <c r="D110" i="374" s="1"/>
  <c r="W109" i="374"/>
  <c r="X109" i="374" s="1"/>
  <c r="V109" i="374"/>
  <c r="U109" i="374"/>
  <c r="T109" i="374"/>
  <c r="S109" i="374"/>
  <c r="E109" i="374"/>
  <c r="D109" i="374" s="1"/>
  <c r="X108" i="374"/>
  <c r="W108" i="374"/>
  <c r="V108" i="374"/>
  <c r="U108" i="374"/>
  <c r="S108" i="374"/>
  <c r="T108" i="374" s="1"/>
  <c r="E108" i="374"/>
  <c r="D108" i="374" s="1"/>
  <c r="W107" i="374"/>
  <c r="X107" i="374" s="1"/>
  <c r="V107" i="374"/>
  <c r="U107" i="374"/>
  <c r="S107" i="374"/>
  <c r="T107" i="374" s="1"/>
  <c r="E107" i="374"/>
  <c r="D107" i="374" s="1"/>
  <c r="W106" i="374"/>
  <c r="X106" i="374" s="1"/>
  <c r="V106" i="374"/>
  <c r="U106" i="374"/>
  <c r="T106" i="374"/>
  <c r="S106" i="374"/>
  <c r="E106" i="374"/>
  <c r="D106" i="374" s="1"/>
  <c r="X105" i="374"/>
  <c r="W105" i="374"/>
  <c r="V105" i="374"/>
  <c r="U105" i="374"/>
  <c r="S105" i="374"/>
  <c r="T105" i="374" s="1"/>
  <c r="E105" i="374"/>
  <c r="D105" i="374" s="1"/>
  <c r="W104" i="374"/>
  <c r="X104" i="374" s="1"/>
  <c r="V104" i="374"/>
  <c r="U104" i="374"/>
  <c r="T104" i="374"/>
  <c r="S104" i="374"/>
  <c r="E104" i="374"/>
  <c r="D104" i="374" s="1"/>
  <c r="W103" i="374"/>
  <c r="X103" i="374" s="1"/>
  <c r="V103" i="374"/>
  <c r="U103" i="374"/>
  <c r="S103" i="374"/>
  <c r="T103" i="374" s="1"/>
  <c r="E103" i="374"/>
  <c r="D103" i="374"/>
  <c r="W102" i="374"/>
  <c r="X102" i="374" s="1"/>
  <c r="V102" i="374"/>
  <c r="U102" i="374"/>
  <c r="S102" i="374"/>
  <c r="T102" i="374" s="1"/>
  <c r="E102" i="374"/>
  <c r="D102" i="374"/>
  <c r="W101" i="374"/>
  <c r="X101" i="374" s="1"/>
  <c r="V101" i="374"/>
  <c r="U101" i="374"/>
  <c r="T101" i="374"/>
  <c r="S101" i="374"/>
  <c r="E101" i="374"/>
  <c r="D101" i="374"/>
  <c r="W100" i="374"/>
  <c r="X100" i="374" s="1"/>
  <c r="V100" i="374"/>
  <c r="U100" i="374"/>
  <c r="S100" i="374"/>
  <c r="T100" i="374" s="1"/>
  <c r="E100" i="374"/>
  <c r="D100" i="374"/>
  <c r="W99" i="374"/>
  <c r="X99" i="374" s="1"/>
  <c r="V99" i="374"/>
  <c r="U99" i="374"/>
  <c r="T99" i="374"/>
  <c r="S99" i="374"/>
  <c r="E99" i="374"/>
  <c r="D99" i="374"/>
  <c r="W98" i="374"/>
  <c r="X98" i="374" s="1"/>
  <c r="V98" i="374"/>
  <c r="U98" i="374"/>
  <c r="T98" i="374"/>
  <c r="S98" i="374"/>
  <c r="E98" i="374"/>
  <c r="D98" i="374"/>
  <c r="W97" i="374"/>
  <c r="X97" i="374" s="1"/>
  <c r="V97" i="374"/>
  <c r="U97" i="374"/>
  <c r="S97" i="374"/>
  <c r="T97" i="374" s="1"/>
  <c r="E97" i="374"/>
  <c r="D97" i="374"/>
  <c r="W96" i="374"/>
  <c r="X96" i="374" s="1"/>
  <c r="V96" i="374"/>
  <c r="U96" i="374"/>
  <c r="T96" i="374"/>
  <c r="S96" i="374"/>
  <c r="E96" i="374"/>
  <c r="D96" i="374"/>
  <c r="W95" i="374"/>
  <c r="X95" i="374" s="1"/>
  <c r="V95" i="374"/>
  <c r="U95" i="374"/>
  <c r="S95" i="374"/>
  <c r="T95" i="374" s="1"/>
  <c r="E95" i="374"/>
  <c r="D95" i="374"/>
  <c r="W94" i="374"/>
  <c r="X94" i="374" s="1"/>
  <c r="V94" i="374"/>
  <c r="U94" i="374"/>
  <c r="S94" i="374"/>
  <c r="T94" i="374" s="1"/>
  <c r="E94" i="374"/>
  <c r="D94" i="374"/>
  <c r="W93" i="374"/>
  <c r="X93" i="374" s="1"/>
  <c r="V93" i="374"/>
  <c r="U93" i="374"/>
  <c r="T93" i="374"/>
  <c r="S93" i="374"/>
  <c r="E93" i="374"/>
  <c r="D93" i="374"/>
  <c r="W92" i="374"/>
  <c r="X92" i="374" s="1"/>
  <c r="V92" i="374"/>
  <c r="U92" i="374"/>
  <c r="S92" i="374"/>
  <c r="T92" i="374" s="1"/>
  <c r="E92" i="374"/>
  <c r="D92" i="374"/>
  <c r="W91" i="374"/>
  <c r="X91" i="374" s="1"/>
  <c r="V91" i="374"/>
  <c r="U91" i="374"/>
  <c r="T91" i="374"/>
  <c r="S91" i="374"/>
  <c r="E91" i="374"/>
  <c r="D91" i="374"/>
  <c r="W90" i="374"/>
  <c r="X90" i="374" s="1"/>
  <c r="V90" i="374"/>
  <c r="U90" i="374"/>
  <c r="T90" i="374"/>
  <c r="S90" i="374"/>
  <c r="E90" i="374"/>
  <c r="D90" i="374"/>
  <c r="W89" i="374"/>
  <c r="X89" i="374" s="1"/>
  <c r="V89" i="374"/>
  <c r="U89" i="374"/>
  <c r="S89" i="374"/>
  <c r="T89" i="374" s="1"/>
  <c r="E89" i="374"/>
  <c r="D89" i="374" s="1"/>
  <c r="W88" i="374"/>
  <c r="X88" i="374" s="1"/>
  <c r="V88" i="374"/>
  <c r="U88" i="374"/>
  <c r="T88" i="374"/>
  <c r="S88" i="374"/>
  <c r="E88" i="374"/>
  <c r="D88" i="374" s="1"/>
  <c r="W87" i="374"/>
  <c r="X87" i="374" s="1"/>
  <c r="V87" i="374"/>
  <c r="U87" i="374"/>
  <c r="S87" i="374"/>
  <c r="T87" i="374" s="1"/>
  <c r="E87" i="374"/>
  <c r="D87" i="374"/>
  <c r="W86" i="374"/>
  <c r="X86" i="374" s="1"/>
  <c r="V86" i="374"/>
  <c r="U86" i="374"/>
  <c r="S86" i="374"/>
  <c r="T86" i="374" s="1"/>
  <c r="E86" i="374"/>
  <c r="D86" i="374" s="1"/>
  <c r="W85" i="374"/>
  <c r="X85" i="374" s="1"/>
  <c r="V85" i="374"/>
  <c r="U85" i="374"/>
  <c r="S85" i="374"/>
  <c r="T85" i="374" s="1"/>
  <c r="E85" i="374"/>
  <c r="D85" i="374" s="1"/>
  <c r="W84" i="374"/>
  <c r="X84" i="374" s="1"/>
  <c r="V84" i="374"/>
  <c r="U84" i="374"/>
  <c r="S84" i="374"/>
  <c r="T84" i="374" s="1"/>
  <c r="E84" i="374"/>
  <c r="D84" i="374" s="1"/>
  <c r="W83" i="374"/>
  <c r="X83" i="374" s="1"/>
  <c r="V83" i="374"/>
  <c r="U83" i="374"/>
  <c r="S83" i="374"/>
  <c r="T83" i="374" s="1"/>
  <c r="E83" i="374"/>
  <c r="D83" i="374" s="1"/>
  <c r="W82" i="374"/>
  <c r="X82" i="374" s="1"/>
  <c r="V82" i="374"/>
  <c r="U82" i="374"/>
  <c r="S82" i="374"/>
  <c r="T82" i="374" s="1"/>
  <c r="E82" i="374"/>
  <c r="D82" i="374" s="1"/>
  <c r="W81" i="374"/>
  <c r="X81" i="374" s="1"/>
  <c r="V81" i="374"/>
  <c r="U81" i="374"/>
  <c r="S81" i="374"/>
  <c r="T81" i="374" s="1"/>
  <c r="E81" i="374"/>
  <c r="D81" i="374" s="1"/>
  <c r="W80" i="374"/>
  <c r="X80" i="374" s="1"/>
  <c r="V80" i="374"/>
  <c r="U80" i="374"/>
  <c r="S80" i="374"/>
  <c r="T80" i="374" s="1"/>
  <c r="E80" i="374"/>
  <c r="D80" i="374" s="1"/>
  <c r="W79" i="374"/>
  <c r="X79" i="374" s="1"/>
  <c r="V79" i="374"/>
  <c r="U79" i="374"/>
  <c r="S79" i="374"/>
  <c r="T79" i="374" s="1"/>
  <c r="E79" i="374"/>
  <c r="D79" i="374" s="1"/>
  <c r="W78" i="374"/>
  <c r="X78" i="374" s="1"/>
  <c r="V78" i="374"/>
  <c r="U78" i="374"/>
  <c r="S78" i="374"/>
  <c r="T78" i="374" s="1"/>
  <c r="E78" i="374"/>
  <c r="D78" i="374" s="1"/>
  <c r="W77" i="374"/>
  <c r="X77" i="374" s="1"/>
  <c r="V77" i="374"/>
  <c r="U77" i="374"/>
  <c r="S77" i="374"/>
  <c r="T77" i="374" s="1"/>
  <c r="E77" i="374"/>
  <c r="D77" i="374" s="1"/>
  <c r="W76" i="374"/>
  <c r="X76" i="374" s="1"/>
  <c r="V76" i="374"/>
  <c r="U76" i="374"/>
  <c r="S76" i="374"/>
  <c r="T76" i="374" s="1"/>
  <c r="E76" i="374"/>
  <c r="D76" i="374"/>
  <c r="W75" i="374"/>
  <c r="X75" i="374" s="1"/>
  <c r="V75" i="374"/>
  <c r="U75" i="374"/>
  <c r="S75" i="374"/>
  <c r="T75" i="374" s="1"/>
  <c r="E75" i="374"/>
  <c r="D75" i="374" s="1"/>
  <c r="W74" i="374"/>
  <c r="X74" i="374" s="1"/>
  <c r="V74" i="374"/>
  <c r="U74" i="374"/>
  <c r="S74" i="374"/>
  <c r="T74" i="374" s="1"/>
  <c r="E74" i="374"/>
  <c r="D74" i="374" s="1"/>
  <c r="W73" i="374"/>
  <c r="X73" i="374" s="1"/>
  <c r="V73" i="374"/>
  <c r="U73" i="374"/>
  <c r="S73" i="374"/>
  <c r="T73" i="374" s="1"/>
  <c r="E73" i="374"/>
  <c r="D73" i="374" s="1"/>
  <c r="W72" i="374"/>
  <c r="X72" i="374" s="1"/>
  <c r="V72" i="374"/>
  <c r="U72" i="374"/>
  <c r="S72" i="374"/>
  <c r="T72" i="374" s="1"/>
  <c r="E72" i="374"/>
  <c r="D72" i="374" s="1"/>
  <c r="W71" i="374"/>
  <c r="X71" i="374" s="1"/>
  <c r="V71" i="374"/>
  <c r="U71" i="374"/>
  <c r="S71" i="374"/>
  <c r="T71" i="374" s="1"/>
  <c r="E71" i="374"/>
  <c r="D71" i="374" s="1"/>
  <c r="W70" i="374"/>
  <c r="X70" i="374" s="1"/>
  <c r="V70" i="374"/>
  <c r="U70" i="374"/>
  <c r="S70" i="374"/>
  <c r="T70" i="374" s="1"/>
  <c r="E70" i="374"/>
  <c r="D70" i="374" s="1"/>
  <c r="W69" i="374"/>
  <c r="X69" i="374" s="1"/>
  <c r="V69" i="374"/>
  <c r="U69" i="374"/>
  <c r="S69" i="374"/>
  <c r="T69" i="374" s="1"/>
  <c r="E69" i="374"/>
  <c r="D69" i="374" s="1"/>
  <c r="W68" i="374"/>
  <c r="X68" i="374" s="1"/>
  <c r="V68" i="374"/>
  <c r="U68" i="374"/>
  <c r="S68" i="374"/>
  <c r="T68" i="374" s="1"/>
  <c r="E68" i="374"/>
  <c r="D68" i="374" s="1"/>
  <c r="W67" i="374"/>
  <c r="X67" i="374" s="1"/>
  <c r="V67" i="374"/>
  <c r="U67" i="374"/>
  <c r="S67" i="374"/>
  <c r="T67" i="374" s="1"/>
  <c r="E67" i="374"/>
  <c r="D67" i="374" s="1"/>
  <c r="W66" i="374"/>
  <c r="X66" i="374" s="1"/>
  <c r="V66" i="374"/>
  <c r="U66" i="374"/>
  <c r="S66" i="374"/>
  <c r="T66" i="374" s="1"/>
  <c r="E66" i="374"/>
  <c r="D66" i="374" s="1"/>
  <c r="W65" i="374"/>
  <c r="X65" i="374" s="1"/>
  <c r="V65" i="374"/>
  <c r="U65" i="374"/>
  <c r="S65" i="374"/>
  <c r="T65" i="374" s="1"/>
  <c r="E65" i="374"/>
  <c r="D65" i="374" s="1"/>
  <c r="W64" i="374"/>
  <c r="X64" i="374" s="1"/>
  <c r="V64" i="374"/>
  <c r="U64" i="374"/>
  <c r="S64" i="374"/>
  <c r="T64" i="374" s="1"/>
  <c r="E64" i="374"/>
  <c r="D64" i="374" s="1"/>
  <c r="W63" i="374"/>
  <c r="X63" i="374" s="1"/>
  <c r="V63" i="374"/>
  <c r="U63" i="374"/>
  <c r="S63" i="374"/>
  <c r="T63" i="374" s="1"/>
  <c r="E63" i="374"/>
  <c r="D63" i="374" s="1"/>
  <c r="W62" i="374"/>
  <c r="X62" i="374" s="1"/>
  <c r="V62" i="374"/>
  <c r="U62" i="374"/>
  <c r="S62" i="374"/>
  <c r="T62" i="374" s="1"/>
  <c r="E62" i="374"/>
  <c r="D62" i="374" s="1"/>
  <c r="W61" i="374"/>
  <c r="X61" i="374" s="1"/>
  <c r="V61" i="374"/>
  <c r="U61" i="374"/>
  <c r="S61" i="374"/>
  <c r="T61" i="374" s="1"/>
  <c r="E61" i="374"/>
  <c r="D61" i="374" s="1"/>
  <c r="W60" i="374"/>
  <c r="X60" i="374" s="1"/>
  <c r="V60" i="374"/>
  <c r="U60" i="374"/>
  <c r="S60" i="374"/>
  <c r="T60" i="374" s="1"/>
  <c r="E60" i="374"/>
  <c r="D60" i="374" s="1"/>
  <c r="W59" i="374"/>
  <c r="X59" i="374" s="1"/>
  <c r="V59" i="374"/>
  <c r="U59" i="374"/>
  <c r="S59" i="374"/>
  <c r="T59" i="374" s="1"/>
  <c r="E59" i="374"/>
  <c r="D59" i="374" s="1"/>
  <c r="W58" i="374"/>
  <c r="X58" i="374" s="1"/>
  <c r="V58" i="374"/>
  <c r="U58" i="374"/>
  <c r="T58" i="374"/>
  <c r="S58" i="374"/>
  <c r="E58" i="374"/>
  <c r="D58" i="374" s="1"/>
  <c r="W57" i="374"/>
  <c r="X57" i="374" s="1"/>
  <c r="V57" i="374"/>
  <c r="U57" i="374"/>
  <c r="S57" i="374"/>
  <c r="T57" i="374" s="1"/>
  <c r="E57" i="374"/>
  <c r="D57" i="374" s="1"/>
  <c r="W56" i="374"/>
  <c r="X56" i="374" s="1"/>
  <c r="V56" i="374"/>
  <c r="U56" i="374"/>
  <c r="S56" i="374"/>
  <c r="T56" i="374" s="1"/>
  <c r="E56" i="374"/>
  <c r="D56" i="374" s="1"/>
  <c r="W55" i="374"/>
  <c r="X55" i="374" s="1"/>
  <c r="V55" i="374"/>
  <c r="U55" i="374"/>
  <c r="S55" i="374"/>
  <c r="T55" i="374" s="1"/>
  <c r="E55" i="374"/>
  <c r="D55" i="374" s="1"/>
  <c r="W54" i="374"/>
  <c r="X54" i="374" s="1"/>
  <c r="V54" i="374"/>
  <c r="U54" i="374"/>
  <c r="S54" i="374"/>
  <c r="T54" i="374" s="1"/>
  <c r="E54" i="374"/>
  <c r="D54" i="374" s="1"/>
  <c r="W53" i="374"/>
  <c r="X53" i="374" s="1"/>
  <c r="V53" i="374"/>
  <c r="U53" i="374"/>
  <c r="S53" i="374"/>
  <c r="T53" i="374" s="1"/>
  <c r="E53" i="374"/>
  <c r="D53" i="374" s="1"/>
  <c r="W52" i="374"/>
  <c r="X52" i="374" s="1"/>
  <c r="V52" i="374"/>
  <c r="U52" i="374"/>
  <c r="S52" i="374"/>
  <c r="T52" i="374" s="1"/>
  <c r="E52" i="374"/>
  <c r="D52" i="374" s="1"/>
  <c r="W51" i="374"/>
  <c r="X51" i="374" s="1"/>
  <c r="V51" i="374"/>
  <c r="U51" i="374"/>
  <c r="S51" i="374"/>
  <c r="T51" i="374" s="1"/>
  <c r="E51" i="374"/>
  <c r="D51" i="374" s="1"/>
  <c r="W50" i="374"/>
  <c r="X50" i="374" s="1"/>
  <c r="V50" i="374"/>
  <c r="U50" i="374"/>
  <c r="T50" i="374"/>
  <c r="S50" i="374"/>
  <c r="E50" i="374"/>
  <c r="D50" i="374" s="1"/>
  <c r="W49" i="374"/>
  <c r="X49" i="374" s="1"/>
  <c r="V49" i="374"/>
  <c r="U49" i="374"/>
  <c r="S49" i="374"/>
  <c r="T49" i="374" s="1"/>
  <c r="E49" i="374"/>
  <c r="D49" i="374" s="1"/>
  <c r="W48" i="374"/>
  <c r="X48" i="374" s="1"/>
  <c r="V48" i="374"/>
  <c r="U48" i="374"/>
  <c r="S48" i="374"/>
  <c r="T48" i="374" s="1"/>
  <c r="E48" i="374"/>
  <c r="D48" i="374" s="1"/>
  <c r="W47" i="374"/>
  <c r="X47" i="374" s="1"/>
  <c r="V47" i="374"/>
  <c r="U47" i="374"/>
  <c r="S47" i="374"/>
  <c r="T47" i="374" s="1"/>
  <c r="E47" i="374"/>
  <c r="D47" i="374"/>
  <c r="W46" i="374"/>
  <c r="X46" i="374" s="1"/>
  <c r="V46" i="374"/>
  <c r="U46" i="374"/>
  <c r="S46" i="374"/>
  <c r="T46" i="374" s="1"/>
  <c r="E46" i="374"/>
  <c r="D46" i="374" s="1"/>
  <c r="W45" i="374"/>
  <c r="X45" i="374" s="1"/>
  <c r="V45" i="374"/>
  <c r="U45" i="374"/>
  <c r="S45" i="374"/>
  <c r="T45" i="374" s="1"/>
  <c r="E45" i="374"/>
  <c r="D45" i="374" s="1"/>
  <c r="W44" i="374"/>
  <c r="X44" i="374" s="1"/>
  <c r="V44" i="374"/>
  <c r="U44" i="374"/>
  <c r="S44" i="374"/>
  <c r="T44" i="374" s="1"/>
  <c r="E44" i="374"/>
  <c r="D44" i="374" s="1"/>
  <c r="W43" i="374"/>
  <c r="X43" i="374" s="1"/>
  <c r="V43" i="374"/>
  <c r="U43" i="374"/>
  <c r="S43" i="374"/>
  <c r="T43" i="374" s="1"/>
  <c r="E43" i="374"/>
  <c r="D43" i="374" s="1"/>
  <c r="W42" i="374"/>
  <c r="X42" i="374" s="1"/>
  <c r="V42" i="374"/>
  <c r="U42" i="374"/>
  <c r="S42" i="374"/>
  <c r="T42" i="374" s="1"/>
  <c r="E42" i="374"/>
  <c r="D42" i="374" s="1"/>
  <c r="W41" i="374"/>
  <c r="X41" i="374" s="1"/>
  <c r="V41" i="374"/>
  <c r="U41" i="374"/>
  <c r="S41" i="374"/>
  <c r="T41" i="374" s="1"/>
  <c r="E41" i="374"/>
  <c r="D41" i="374" s="1"/>
  <c r="W40" i="374"/>
  <c r="X40" i="374" s="1"/>
  <c r="V40" i="374"/>
  <c r="U40" i="374"/>
  <c r="S40" i="374"/>
  <c r="T40" i="374" s="1"/>
  <c r="E40" i="374"/>
  <c r="D40" i="374" s="1"/>
  <c r="W39" i="374"/>
  <c r="X39" i="374" s="1"/>
  <c r="V39" i="374"/>
  <c r="U39" i="374"/>
  <c r="S39" i="374"/>
  <c r="T39" i="374" s="1"/>
  <c r="E39" i="374"/>
  <c r="D39" i="374" s="1"/>
  <c r="W38" i="374"/>
  <c r="X38" i="374" s="1"/>
  <c r="V38" i="374"/>
  <c r="U38" i="374"/>
  <c r="S38" i="374"/>
  <c r="T38" i="374" s="1"/>
  <c r="E38" i="374"/>
  <c r="D38" i="374" s="1"/>
  <c r="W37" i="374"/>
  <c r="X37" i="374" s="1"/>
  <c r="V37" i="374"/>
  <c r="U37" i="374"/>
  <c r="S37" i="374"/>
  <c r="T37" i="374" s="1"/>
  <c r="E37" i="374"/>
  <c r="D37" i="374" s="1"/>
  <c r="W36" i="374"/>
  <c r="X36" i="374" s="1"/>
  <c r="V36" i="374"/>
  <c r="U36" i="374"/>
  <c r="S36" i="374"/>
  <c r="T36" i="374" s="1"/>
  <c r="E36" i="374"/>
  <c r="D36" i="374" s="1"/>
  <c r="W35" i="374"/>
  <c r="V35" i="374"/>
  <c r="U35" i="374"/>
  <c r="T35" i="374"/>
  <c r="S35" i="374"/>
  <c r="E35" i="374"/>
  <c r="D35" i="374" s="1"/>
  <c r="N32" i="374"/>
  <c r="H32" i="374"/>
  <c r="D32" i="374" s="1"/>
  <c r="H31" i="374"/>
  <c r="T31" i="374" s="1"/>
  <c r="H30" i="374"/>
  <c r="D30" i="374" s="1"/>
  <c r="H29" i="374"/>
  <c r="D29" i="374" s="1"/>
  <c r="H28" i="374"/>
  <c r="D28" i="374" s="1"/>
  <c r="H27" i="374"/>
  <c r="D27" i="374" s="1"/>
  <c r="N26" i="374"/>
  <c r="H26" i="374"/>
  <c r="T26" i="374" s="1"/>
  <c r="H25" i="374"/>
  <c r="D25" i="374" s="1"/>
  <c r="H24" i="374"/>
  <c r="T24" i="374" s="1"/>
  <c r="N23" i="374"/>
  <c r="H23" i="374"/>
  <c r="D23" i="374" s="1"/>
  <c r="H22" i="374"/>
  <c r="D22" i="374" s="1"/>
  <c r="H21" i="374"/>
  <c r="T21" i="374" s="1"/>
  <c r="N20" i="374"/>
  <c r="H20" i="374"/>
  <c r="D20" i="374" s="1"/>
  <c r="H19" i="374"/>
  <c r="D19" i="374" s="1"/>
  <c r="T18" i="374"/>
  <c r="H18" i="374"/>
  <c r="D18" i="374" s="1"/>
  <c r="T17" i="374"/>
  <c r="N17" i="374"/>
  <c r="H17" i="374"/>
  <c r="D17" i="374" s="1"/>
  <c r="H16" i="374"/>
  <c r="D16" i="374" s="1"/>
  <c r="H15" i="374"/>
  <c r="D15" i="374" s="1"/>
  <c r="H14" i="374"/>
  <c r="T14" i="374" s="1"/>
  <c r="T13" i="374"/>
  <c r="H13" i="374"/>
  <c r="D13" i="374" s="1"/>
  <c r="H12" i="374"/>
  <c r="D12" i="374" s="1"/>
  <c r="AE11" i="374"/>
  <c r="AE12" i="374" s="1"/>
  <c r="AE13" i="374" s="1"/>
  <c r="AE14" i="374" s="1"/>
  <c r="AE15" i="374" s="1"/>
  <c r="AE16" i="374" s="1"/>
  <c r="AE17" i="374" s="1"/>
  <c r="AE18" i="374" s="1"/>
  <c r="AE19" i="374" s="1"/>
  <c r="AE20" i="374" s="1"/>
  <c r="AE21" i="374" s="1"/>
  <c r="AE22" i="374" s="1"/>
  <c r="AE23" i="374" s="1"/>
  <c r="AE24" i="374" s="1"/>
  <c r="AE25" i="374" s="1"/>
  <c r="AE26" i="374" s="1"/>
  <c r="AE27" i="374" s="1"/>
  <c r="AE28" i="374" s="1"/>
  <c r="AE29" i="374" s="1"/>
  <c r="AE30" i="374" s="1"/>
  <c r="AE31" i="374" s="1"/>
  <c r="AE32" i="374" s="1"/>
  <c r="H11" i="374"/>
  <c r="D11" i="374" s="1"/>
  <c r="AE10" i="374"/>
  <c r="N10" i="374"/>
  <c r="H10" i="374"/>
  <c r="D10" i="374" s="1"/>
  <c r="H9" i="374"/>
  <c r="T9" i="374" s="1"/>
  <c r="H4" i="374"/>
  <c r="X188" i="373"/>
  <c r="W188" i="373"/>
  <c r="V188" i="373"/>
  <c r="U188" i="373"/>
  <c r="T188" i="373"/>
  <c r="S188" i="373"/>
  <c r="E188" i="373"/>
  <c r="D188" i="373"/>
  <c r="X187" i="373"/>
  <c r="W187" i="373"/>
  <c r="V187" i="373"/>
  <c r="U187" i="373"/>
  <c r="T187" i="373"/>
  <c r="S187" i="373"/>
  <c r="E187" i="373"/>
  <c r="D187" i="373"/>
  <c r="X186" i="373"/>
  <c r="W186" i="373"/>
  <c r="V186" i="373"/>
  <c r="U186" i="373"/>
  <c r="T186" i="373"/>
  <c r="S186" i="373"/>
  <c r="E186" i="373"/>
  <c r="D186" i="373"/>
  <c r="X185" i="373"/>
  <c r="W185" i="373"/>
  <c r="V185" i="373"/>
  <c r="U185" i="373"/>
  <c r="T185" i="373"/>
  <c r="S185" i="373"/>
  <c r="E185" i="373"/>
  <c r="D185" i="373"/>
  <c r="X184" i="373"/>
  <c r="W184" i="373"/>
  <c r="V184" i="373"/>
  <c r="U184" i="373"/>
  <c r="T184" i="373"/>
  <c r="S184" i="373"/>
  <c r="E184" i="373"/>
  <c r="D184" i="373"/>
  <c r="X183" i="373"/>
  <c r="W183" i="373"/>
  <c r="V183" i="373"/>
  <c r="U183" i="373"/>
  <c r="T183" i="373"/>
  <c r="S183" i="373"/>
  <c r="E183" i="373"/>
  <c r="D183" i="373"/>
  <c r="X182" i="373"/>
  <c r="W182" i="373"/>
  <c r="V182" i="373"/>
  <c r="U182" i="373"/>
  <c r="T182" i="373"/>
  <c r="S182" i="373"/>
  <c r="E182" i="373"/>
  <c r="D182" i="373"/>
  <c r="X181" i="373"/>
  <c r="W181" i="373"/>
  <c r="V181" i="373"/>
  <c r="U181" i="373"/>
  <c r="T181" i="373"/>
  <c r="S181" i="373"/>
  <c r="E181" i="373"/>
  <c r="D181" i="373"/>
  <c r="X180" i="373"/>
  <c r="W180" i="373"/>
  <c r="V180" i="373"/>
  <c r="U180" i="373"/>
  <c r="T180" i="373"/>
  <c r="S180" i="373"/>
  <c r="E180" i="373"/>
  <c r="D180" i="373"/>
  <c r="X179" i="373"/>
  <c r="W179" i="373"/>
  <c r="V179" i="373"/>
  <c r="U179" i="373"/>
  <c r="T179" i="373"/>
  <c r="S179" i="373"/>
  <c r="E179" i="373"/>
  <c r="D179" i="373"/>
  <c r="X178" i="373"/>
  <c r="W178" i="373"/>
  <c r="V178" i="373"/>
  <c r="U178" i="373"/>
  <c r="T178" i="373"/>
  <c r="S178" i="373"/>
  <c r="E178" i="373"/>
  <c r="D178" i="373"/>
  <c r="X177" i="373"/>
  <c r="W177" i="373"/>
  <c r="V177" i="373"/>
  <c r="U177" i="373"/>
  <c r="T177" i="373"/>
  <c r="S177" i="373"/>
  <c r="E177" i="373"/>
  <c r="D177" i="373"/>
  <c r="X176" i="373"/>
  <c r="W176" i="373"/>
  <c r="V176" i="373"/>
  <c r="U176" i="373"/>
  <c r="T176" i="373"/>
  <c r="S176" i="373"/>
  <c r="E176" i="373"/>
  <c r="D176" i="373"/>
  <c r="X175" i="373"/>
  <c r="W175" i="373"/>
  <c r="V175" i="373"/>
  <c r="U175" i="373"/>
  <c r="T175" i="373"/>
  <c r="S175" i="373"/>
  <c r="E175" i="373"/>
  <c r="D175" i="373"/>
  <c r="X174" i="373"/>
  <c r="W174" i="373"/>
  <c r="V174" i="373"/>
  <c r="U174" i="373"/>
  <c r="T174" i="373"/>
  <c r="S174" i="373"/>
  <c r="E174" i="373"/>
  <c r="D174" i="373"/>
  <c r="X173" i="373"/>
  <c r="W173" i="373"/>
  <c r="V173" i="373"/>
  <c r="U173" i="373"/>
  <c r="T173" i="373"/>
  <c r="S173" i="373"/>
  <c r="E173" i="373"/>
  <c r="D173" i="373"/>
  <c r="X172" i="373"/>
  <c r="W172" i="373"/>
  <c r="V172" i="373"/>
  <c r="U172" i="373"/>
  <c r="T172" i="373"/>
  <c r="S172" i="373"/>
  <c r="E172" i="373"/>
  <c r="D172" i="373"/>
  <c r="X171" i="373"/>
  <c r="W171" i="373"/>
  <c r="V171" i="373"/>
  <c r="U171" i="373"/>
  <c r="T171" i="373"/>
  <c r="S171" i="373"/>
  <c r="E171" i="373"/>
  <c r="D171" i="373"/>
  <c r="X170" i="373"/>
  <c r="W170" i="373"/>
  <c r="V170" i="373"/>
  <c r="U170" i="373"/>
  <c r="T170" i="373"/>
  <c r="S170" i="373"/>
  <c r="E170" i="373"/>
  <c r="D170" i="373"/>
  <c r="X169" i="373"/>
  <c r="W169" i="373"/>
  <c r="V169" i="373"/>
  <c r="U169" i="373"/>
  <c r="T169" i="373"/>
  <c r="S169" i="373"/>
  <c r="E169" i="373"/>
  <c r="D169" i="373"/>
  <c r="X168" i="373"/>
  <c r="W168" i="373"/>
  <c r="V168" i="373"/>
  <c r="U168" i="373"/>
  <c r="T168" i="373"/>
  <c r="S168" i="373"/>
  <c r="E168" i="373"/>
  <c r="D168" i="373"/>
  <c r="X167" i="373"/>
  <c r="W167" i="373"/>
  <c r="V167" i="373"/>
  <c r="U167" i="373"/>
  <c r="T167" i="373"/>
  <c r="S167" i="373"/>
  <c r="E167" i="373"/>
  <c r="D167" i="373"/>
  <c r="X166" i="373"/>
  <c r="W166" i="373"/>
  <c r="V166" i="373"/>
  <c r="U166" i="373"/>
  <c r="T166" i="373"/>
  <c r="S166" i="373"/>
  <c r="E166" i="373"/>
  <c r="D166" i="373"/>
  <c r="X165" i="373"/>
  <c r="W165" i="373"/>
  <c r="V165" i="373"/>
  <c r="U165" i="373"/>
  <c r="T165" i="373"/>
  <c r="S165" i="373"/>
  <c r="E165" i="373"/>
  <c r="D165" i="373"/>
  <c r="X164" i="373"/>
  <c r="W164" i="373"/>
  <c r="V164" i="373"/>
  <c r="U164" i="373"/>
  <c r="T164" i="373"/>
  <c r="S164" i="373"/>
  <c r="E164" i="373"/>
  <c r="D164" i="373"/>
  <c r="X163" i="373"/>
  <c r="W163" i="373"/>
  <c r="V163" i="373"/>
  <c r="U163" i="373"/>
  <c r="T163" i="373"/>
  <c r="S163" i="373"/>
  <c r="E163" i="373"/>
  <c r="D163" i="373"/>
  <c r="X162" i="373"/>
  <c r="W162" i="373"/>
  <c r="V162" i="373"/>
  <c r="U162" i="373"/>
  <c r="T162" i="373"/>
  <c r="S162" i="373"/>
  <c r="E162" i="373"/>
  <c r="D162" i="373"/>
  <c r="X161" i="373"/>
  <c r="W161" i="373"/>
  <c r="V161" i="373"/>
  <c r="U161" i="373"/>
  <c r="T161" i="373"/>
  <c r="S161" i="373"/>
  <c r="E161" i="373"/>
  <c r="D161" i="373"/>
  <c r="X160" i="373"/>
  <c r="W160" i="373"/>
  <c r="V160" i="373"/>
  <c r="U160" i="373"/>
  <c r="T160" i="373"/>
  <c r="S160" i="373"/>
  <c r="E160" i="373"/>
  <c r="D160" i="373"/>
  <c r="X159" i="373"/>
  <c r="W159" i="373"/>
  <c r="V159" i="373"/>
  <c r="U159" i="373"/>
  <c r="T159" i="373"/>
  <c r="S159" i="373"/>
  <c r="E159" i="373"/>
  <c r="D159" i="373"/>
  <c r="X158" i="373"/>
  <c r="W158" i="373"/>
  <c r="V158" i="373"/>
  <c r="U158" i="373"/>
  <c r="T158" i="373"/>
  <c r="S158" i="373"/>
  <c r="E158" i="373"/>
  <c r="D158" i="373"/>
  <c r="X157" i="373"/>
  <c r="W157" i="373"/>
  <c r="V157" i="373"/>
  <c r="U157" i="373"/>
  <c r="T157" i="373"/>
  <c r="S157" i="373"/>
  <c r="E157" i="373"/>
  <c r="D157" i="373"/>
  <c r="X156" i="373"/>
  <c r="W156" i="373"/>
  <c r="V156" i="373"/>
  <c r="U156" i="373"/>
  <c r="T156" i="373"/>
  <c r="S156" i="373"/>
  <c r="E156" i="373"/>
  <c r="D156" i="373"/>
  <c r="X155" i="373"/>
  <c r="W155" i="373"/>
  <c r="V155" i="373"/>
  <c r="U155" i="373"/>
  <c r="T155" i="373"/>
  <c r="S155" i="373"/>
  <c r="E155" i="373"/>
  <c r="D155" i="373"/>
  <c r="X154" i="373"/>
  <c r="W154" i="373"/>
  <c r="V154" i="373"/>
  <c r="U154" i="373"/>
  <c r="T154" i="373"/>
  <c r="S154" i="373"/>
  <c r="E154" i="373"/>
  <c r="D154" i="373"/>
  <c r="X153" i="373"/>
  <c r="W153" i="373"/>
  <c r="V153" i="373"/>
  <c r="U153" i="373"/>
  <c r="T153" i="373"/>
  <c r="S153" i="373"/>
  <c r="E153" i="373"/>
  <c r="D153" i="373"/>
  <c r="X152" i="373"/>
  <c r="W152" i="373"/>
  <c r="V152" i="373"/>
  <c r="U152" i="373"/>
  <c r="T152" i="373"/>
  <c r="S152" i="373"/>
  <c r="E152" i="373"/>
  <c r="D152" i="373"/>
  <c r="X151" i="373"/>
  <c r="W151" i="373"/>
  <c r="V151" i="373"/>
  <c r="U151" i="373"/>
  <c r="T151" i="373"/>
  <c r="S151" i="373"/>
  <c r="E151" i="373"/>
  <c r="D151" i="373"/>
  <c r="X150" i="373"/>
  <c r="W150" i="373"/>
  <c r="V150" i="373"/>
  <c r="U150" i="373"/>
  <c r="T150" i="373"/>
  <c r="S150" i="373"/>
  <c r="E150" i="373"/>
  <c r="D150" i="373"/>
  <c r="X149" i="373"/>
  <c r="W149" i="373"/>
  <c r="V149" i="373"/>
  <c r="U149" i="373"/>
  <c r="T149" i="373"/>
  <c r="S149" i="373"/>
  <c r="E149" i="373"/>
  <c r="D149" i="373"/>
  <c r="X148" i="373"/>
  <c r="W148" i="373"/>
  <c r="V148" i="373"/>
  <c r="U148" i="373"/>
  <c r="T148" i="373"/>
  <c r="S148" i="373"/>
  <c r="E148" i="373"/>
  <c r="D148" i="373"/>
  <c r="X147" i="373"/>
  <c r="W147" i="373"/>
  <c r="V147" i="373"/>
  <c r="U147" i="373"/>
  <c r="T147" i="373"/>
  <c r="S147" i="373"/>
  <c r="E147" i="373"/>
  <c r="D147" i="373"/>
  <c r="X146" i="373"/>
  <c r="W146" i="373"/>
  <c r="V146" i="373"/>
  <c r="U146" i="373"/>
  <c r="T146" i="373"/>
  <c r="S146" i="373"/>
  <c r="E146" i="373"/>
  <c r="D146" i="373"/>
  <c r="X145" i="373"/>
  <c r="W145" i="373"/>
  <c r="V145" i="373"/>
  <c r="U145" i="373"/>
  <c r="T145" i="373"/>
  <c r="S145" i="373"/>
  <c r="E145" i="373"/>
  <c r="D145" i="373"/>
  <c r="X144" i="373"/>
  <c r="W144" i="373"/>
  <c r="V144" i="373"/>
  <c r="U144" i="373"/>
  <c r="T144" i="373"/>
  <c r="S144" i="373"/>
  <c r="E144" i="373"/>
  <c r="D144" i="373"/>
  <c r="X143" i="373"/>
  <c r="W143" i="373"/>
  <c r="V143" i="373"/>
  <c r="U143" i="373"/>
  <c r="T143" i="373"/>
  <c r="S143" i="373"/>
  <c r="E143" i="373"/>
  <c r="D143" i="373"/>
  <c r="X142" i="373"/>
  <c r="W142" i="373"/>
  <c r="V142" i="373"/>
  <c r="U142" i="373"/>
  <c r="T142" i="373"/>
  <c r="S142" i="373"/>
  <c r="E142" i="373"/>
  <c r="D142" i="373"/>
  <c r="X141" i="373"/>
  <c r="W141" i="373"/>
  <c r="V141" i="373"/>
  <c r="U141" i="373"/>
  <c r="T141" i="373"/>
  <c r="S141" i="373"/>
  <c r="E141" i="373"/>
  <c r="D141" i="373"/>
  <c r="X140" i="373"/>
  <c r="W140" i="373"/>
  <c r="V140" i="373"/>
  <c r="U140" i="373"/>
  <c r="T140" i="373"/>
  <c r="S140" i="373"/>
  <c r="E140" i="373"/>
  <c r="D140" i="373"/>
  <c r="X139" i="373"/>
  <c r="W139" i="373"/>
  <c r="V139" i="373"/>
  <c r="U139" i="373"/>
  <c r="T139" i="373"/>
  <c r="S139" i="373"/>
  <c r="E139" i="373"/>
  <c r="D139" i="373"/>
  <c r="X138" i="373"/>
  <c r="W138" i="373"/>
  <c r="V138" i="373"/>
  <c r="U138" i="373"/>
  <c r="T138" i="373"/>
  <c r="S138" i="373"/>
  <c r="E138" i="373"/>
  <c r="D138" i="373"/>
  <c r="X137" i="373"/>
  <c r="W137" i="373"/>
  <c r="V137" i="373"/>
  <c r="U137" i="373"/>
  <c r="T137" i="373"/>
  <c r="S137" i="373"/>
  <c r="E137" i="373"/>
  <c r="D137" i="373"/>
  <c r="X136" i="373"/>
  <c r="W136" i="373"/>
  <c r="V136" i="373"/>
  <c r="U136" i="373"/>
  <c r="T136" i="373"/>
  <c r="S136" i="373"/>
  <c r="E136" i="373"/>
  <c r="D136" i="373"/>
  <c r="X135" i="373"/>
  <c r="W135" i="373"/>
  <c r="V135" i="373"/>
  <c r="U135" i="373"/>
  <c r="T135" i="373"/>
  <c r="S135" i="373"/>
  <c r="E135" i="373"/>
  <c r="D135" i="373"/>
  <c r="X134" i="373"/>
  <c r="W134" i="373"/>
  <c r="V134" i="373"/>
  <c r="U134" i="373"/>
  <c r="T134" i="373"/>
  <c r="S134" i="373"/>
  <c r="E134" i="373"/>
  <c r="D134" i="373"/>
  <c r="X133" i="373"/>
  <c r="W133" i="373"/>
  <c r="V133" i="373"/>
  <c r="U133" i="373"/>
  <c r="T133" i="373"/>
  <c r="S133" i="373"/>
  <c r="E133" i="373"/>
  <c r="D133" i="373"/>
  <c r="X132" i="373"/>
  <c r="W132" i="373"/>
  <c r="V132" i="373"/>
  <c r="U132" i="373"/>
  <c r="T132" i="373"/>
  <c r="S132" i="373"/>
  <c r="E132" i="373"/>
  <c r="D132" i="373"/>
  <c r="X131" i="373"/>
  <c r="W131" i="373"/>
  <c r="V131" i="373"/>
  <c r="U131" i="373"/>
  <c r="T131" i="373"/>
  <c r="S131" i="373"/>
  <c r="E131" i="373"/>
  <c r="D131" i="373"/>
  <c r="X130" i="373"/>
  <c r="W130" i="373"/>
  <c r="V130" i="373"/>
  <c r="U130" i="373"/>
  <c r="T130" i="373"/>
  <c r="S130" i="373"/>
  <c r="E130" i="373"/>
  <c r="D130" i="373"/>
  <c r="X129" i="373"/>
  <c r="W129" i="373"/>
  <c r="V129" i="373"/>
  <c r="U129" i="373"/>
  <c r="T129" i="373"/>
  <c r="S129" i="373"/>
  <c r="E129" i="373"/>
  <c r="D129" i="373"/>
  <c r="X128" i="373"/>
  <c r="W128" i="373"/>
  <c r="V128" i="373"/>
  <c r="U128" i="373"/>
  <c r="T128" i="373"/>
  <c r="S128" i="373"/>
  <c r="E128" i="373"/>
  <c r="D128" i="373"/>
  <c r="X127" i="373"/>
  <c r="W127" i="373"/>
  <c r="V127" i="373"/>
  <c r="U127" i="373"/>
  <c r="T127" i="373"/>
  <c r="S127" i="373"/>
  <c r="E127" i="373"/>
  <c r="D127" i="373"/>
  <c r="X126" i="373"/>
  <c r="W126" i="373"/>
  <c r="V126" i="373"/>
  <c r="U126" i="373"/>
  <c r="T126" i="373"/>
  <c r="S126" i="373"/>
  <c r="E126" i="373"/>
  <c r="D126" i="373"/>
  <c r="X125" i="373"/>
  <c r="W125" i="373"/>
  <c r="V125" i="373"/>
  <c r="U125" i="373"/>
  <c r="T125" i="373"/>
  <c r="S125" i="373"/>
  <c r="E125" i="373"/>
  <c r="D125" i="373"/>
  <c r="X124" i="373"/>
  <c r="W124" i="373"/>
  <c r="V124" i="373"/>
  <c r="U124" i="373"/>
  <c r="T124" i="373"/>
  <c r="S124" i="373"/>
  <c r="E124" i="373"/>
  <c r="D124" i="373"/>
  <c r="X123" i="373"/>
  <c r="W123" i="373"/>
  <c r="V123" i="373"/>
  <c r="U123" i="373"/>
  <c r="T123" i="373"/>
  <c r="S123" i="373"/>
  <c r="E123" i="373"/>
  <c r="D123" i="373"/>
  <c r="X122" i="373"/>
  <c r="W122" i="373"/>
  <c r="V122" i="373"/>
  <c r="U122" i="373"/>
  <c r="T122" i="373"/>
  <c r="S122" i="373"/>
  <c r="E122" i="373"/>
  <c r="D122" i="373"/>
  <c r="X121" i="373"/>
  <c r="W121" i="373"/>
  <c r="V121" i="373"/>
  <c r="U121" i="373"/>
  <c r="T121" i="373"/>
  <c r="S121" i="373"/>
  <c r="E121" i="373"/>
  <c r="D121" i="373"/>
  <c r="X120" i="373"/>
  <c r="W120" i="373"/>
  <c r="V120" i="373"/>
  <c r="U120" i="373"/>
  <c r="T120" i="373"/>
  <c r="S120" i="373"/>
  <c r="E120" i="373"/>
  <c r="D120" i="373"/>
  <c r="X119" i="373"/>
  <c r="W119" i="373"/>
  <c r="V119" i="373"/>
  <c r="U119" i="373"/>
  <c r="T119" i="373"/>
  <c r="S119" i="373"/>
  <c r="E119" i="373"/>
  <c r="D119" i="373"/>
  <c r="X118" i="373"/>
  <c r="W118" i="373"/>
  <c r="V118" i="373"/>
  <c r="U118" i="373"/>
  <c r="T118" i="373"/>
  <c r="S118" i="373"/>
  <c r="E118" i="373"/>
  <c r="D118" i="373"/>
  <c r="X117" i="373"/>
  <c r="W117" i="373"/>
  <c r="V117" i="373"/>
  <c r="U117" i="373"/>
  <c r="T117" i="373"/>
  <c r="S117" i="373"/>
  <c r="E117" i="373"/>
  <c r="D117" i="373"/>
  <c r="X116" i="373"/>
  <c r="W116" i="373"/>
  <c r="V116" i="373"/>
  <c r="U116" i="373"/>
  <c r="T116" i="373"/>
  <c r="S116" i="373"/>
  <c r="E116" i="373"/>
  <c r="D116" i="373"/>
  <c r="X115" i="373"/>
  <c r="W115" i="373"/>
  <c r="V115" i="373"/>
  <c r="U115" i="373"/>
  <c r="T115" i="373"/>
  <c r="S115" i="373"/>
  <c r="E115" i="373"/>
  <c r="D115" i="373"/>
  <c r="X114" i="373"/>
  <c r="W114" i="373"/>
  <c r="V114" i="373"/>
  <c r="U114" i="373"/>
  <c r="T114" i="373"/>
  <c r="S114" i="373"/>
  <c r="E114" i="373"/>
  <c r="D114" i="373"/>
  <c r="X113" i="373"/>
  <c r="W113" i="373"/>
  <c r="V113" i="373"/>
  <c r="U113" i="373"/>
  <c r="T113" i="373"/>
  <c r="S113" i="373"/>
  <c r="E113" i="373"/>
  <c r="D113" i="373"/>
  <c r="X112" i="373"/>
  <c r="W112" i="373"/>
  <c r="V112" i="373"/>
  <c r="U112" i="373"/>
  <c r="T112" i="373"/>
  <c r="S112" i="373"/>
  <c r="E112" i="373"/>
  <c r="D112" i="373"/>
  <c r="X111" i="373"/>
  <c r="W111" i="373"/>
  <c r="V111" i="373"/>
  <c r="U111" i="373"/>
  <c r="T111" i="373"/>
  <c r="S111" i="373"/>
  <c r="E111" i="373"/>
  <c r="D111" i="373"/>
  <c r="X110" i="373"/>
  <c r="W110" i="373"/>
  <c r="V110" i="373"/>
  <c r="U110" i="373"/>
  <c r="T110" i="373"/>
  <c r="S110" i="373"/>
  <c r="E110" i="373"/>
  <c r="D110" i="373"/>
  <c r="X109" i="373"/>
  <c r="W109" i="373"/>
  <c r="V109" i="373"/>
  <c r="U109" i="373"/>
  <c r="T109" i="373"/>
  <c r="S109" i="373"/>
  <c r="E109" i="373"/>
  <c r="D109" i="373"/>
  <c r="X108" i="373"/>
  <c r="W108" i="373"/>
  <c r="V108" i="373"/>
  <c r="U108" i="373"/>
  <c r="T108" i="373"/>
  <c r="S108" i="373"/>
  <c r="E108" i="373"/>
  <c r="D108" i="373"/>
  <c r="X107" i="373"/>
  <c r="W107" i="373"/>
  <c r="V107" i="373"/>
  <c r="U107" i="373"/>
  <c r="T107" i="373"/>
  <c r="S107" i="373"/>
  <c r="E107" i="373"/>
  <c r="D107" i="373"/>
  <c r="X106" i="373"/>
  <c r="W106" i="373"/>
  <c r="V106" i="373"/>
  <c r="U106" i="373"/>
  <c r="T106" i="373"/>
  <c r="S106" i="373"/>
  <c r="E106" i="373"/>
  <c r="D106" i="373"/>
  <c r="X105" i="373"/>
  <c r="W105" i="373"/>
  <c r="V105" i="373"/>
  <c r="U105" i="373"/>
  <c r="T105" i="373"/>
  <c r="S105" i="373"/>
  <c r="E105" i="373"/>
  <c r="D105" i="373"/>
  <c r="X104" i="373"/>
  <c r="W104" i="373"/>
  <c r="V104" i="373"/>
  <c r="U104" i="373"/>
  <c r="T104" i="373"/>
  <c r="S104" i="373"/>
  <c r="E104" i="373"/>
  <c r="D104" i="373"/>
  <c r="X103" i="373"/>
  <c r="W103" i="373"/>
  <c r="V103" i="373"/>
  <c r="U103" i="373"/>
  <c r="T103" i="373"/>
  <c r="S103" i="373"/>
  <c r="E103" i="373"/>
  <c r="D103" i="373"/>
  <c r="X102" i="373"/>
  <c r="W102" i="373"/>
  <c r="V102" i="373"/>
  <c r="U102" i="373"/>
  <c r="T102" i="373"/>
  <c r="S102" i="373"/>
  <c r="E102" i="373"/>
  <c r="D102" i="373"/>
  <c r="X101" i="373"/>
  <c r="W101" i="373"/>
  <c r="V101" i="373"/>
  <c r="U101" i="373"/>
  <c r="T101" i="373"/>
  <c r="S101" i="373"/>
  <c r="E101" i="373"/>
  <c r="D101" i="373"/>
  <c r="X100" i="373"/>
  <c r="W100" i="373"/>
  <c r="V100" i="373"/>
  <c r="U100" i="373"/>
  <c r="T100" i="373"/>
  <c r="S100" i="373"/>
  <c r="E100" i="373"/>
  <c r="D100" i="373"/>
  <c r="X99" i="373"/>
  <c r="W99" i="373"/>
  <c r="V99" i="373"/>
  <c r="U99" i="373"/>
  <c r="T99" i="373"/>
  <c r="S99" i="373"/>
  <c r="E99" i="373"/>
  <c r="D99" i="373"/>
  <c r="X98" i="373"/>
  <c r="W98" i="373"/>
  <c r="V98" i="373"/>
  <c r="U98" i="373"/>
  <c r="T98" i="373"/>
  <c r="S98" i="373"/>
  <c r="E98" i="373"/>
  <c r="D98" i="373"/>
  <c r="X97" i="373"/>
  <c r="W97" i="373"/>
  <c r="V97" i="373"/>
  <c r="U97" i="373"/>
  <c r="T97" i="373"/>
  <c r="S97" i="373"/>
  <c r="E97" i="373"/>
  <c r="D97" i="373"/>
  <c r="X96" i="373"/>
  <c r="W96" i="373"/>
  <c r="V96" i="373"/>
  <c r="U96" i="373"/>
  <c r="T96" i="373"/>
  <c r="S96" i="373"/>
  <c r="E96" i="373"/>
  <c r="D96" i="373"/>
  <c r="X95" i="373"/>
  <c r="W95" i="373"/>
  <c r="V95" i="373"/>
  <c r="U95" i="373"/>
  <c r="T95" i="373"/>
  <c r="S95" i="373"/>
  <c r="E95" i="373"/>
  <c r="D95" i="373"/>
  <c r="X94" i="373"/>
  <c r="W94" i="373"/>
  <c r="V94" i="373"/>
  <c r="U94" i="373"/>
  <c r="T94" i="373"/>
  <c r="S94" i="373"/>
  <c r="E94" i="373"/>
  <c r="D94" i="373"/>
  <c r="X93" i="373"/>
  <c r="W93" i="373"/>
  <c r="V93" i="373"/>
  <c r="U93" i="373"/>
  <c r="T93" i="373"/>
  <c r="S93" i="373"/>
  <c r="E93" i="373"/>
  <c r="D93" i="373"/>
  <c r="X92" i="373"/>
  <c r="W92" i="373"/>
  <c r="V92" i="373"/>
  <c r="U92" i="373"/>
  <c r="T92" i="373"/>
  <c r="S92" i="373"/>
  <c r="E92" i="373"/>
  <c r="D92" i="373"/>
  <c r="X91" i="373"/>
  <c r="W91" i="373"/>
  <c r="V91" i="373"/>
  <c r="U91" i="373"/>
  <c r="T91" i="373"/>
  <c r="S91" i="373"/>
  <c r="E91" i="373"/>
  <c r="D91" i="373"/>
  <c r="X90" i="373"/>
  <c r="W90" i="373"/>
  <c r="V90" i="373"/>
  <c r="U90" i="373"/>
  <c r="T90" i="373"/>
  <c r="S90" i="373"/>
  <c r="E90" i="373"/>
  <c r="D90" i="373"/>
  <c r="X89" i="373"/>
  <c r="W89" i="373"/>
  <c r="V89" i="373"/>
  <c r="U89" i="373"/>
  <c r="T89" i="373"/>
  <c r="S89" i="373"/>
  <c r="E89" i="373"/>
  <c r="D89" i="373"/>
  <c r="X88" i="373"/>
  <c r="W88" i="373"/>
  <c r="V88" i="373"/>
  <c r="U88" i="373"/>
  <c r="T88" i="373"/>
  <c r="S88" i="373"/>
  <c r="E88" i="373"/>
  <c r="D88" i="373"/>
  <c r="X87" i="373"/>
  <c r="W87" i="373"/>
  <c r="V87" i="373"/>
  <c r="U87" i="373"/>
  <c r="T87" i="373"/>
  <c r="S87" i="373"/>
  <c r="E87" i="373"/>
  <c r="D87" i="373"/>
  <c r="X86" i="373"/>
  <c r="W86" i="373"/>
  <c r="V86" i="373"/>
  <c r="U86" i="373"/>
  <c r="T86" i="373"/>
  <c r="S86" i="373"/>
  <c r="E86" i="373"/>
  <c r="D86" i="373"/>
  <c r="X85" i="373"/>
  <c r="W85" i="373"/>
  <c r="V85" i="373"/>
  <c r="U85" i="373"/>
  <c r="T85" i="373"/>
  <c r="S85" i="373"/>
  <c r="E85" i="373"/>
  <c r="D85" i="373"/>
  <c r="X84" i="373"/>
  <c r="W84" i="373"/>
  <c r="V84" i="373"/>
  <c r="U84" i="373"/>
  <c r="T84" i="373"/>
  <c r="S84" i="373"/>
  <c r="E84" i="373"/>
  <c r="D84" i="373"/>
  <c r="X83" i="373"/>
  <c r="W83" i="373"/>
  <c r="V83" i="373"/>
  <c r="U83" i="373"/>
  <c r="T83" i="373"/>
  <c r="S83" i="373"/>
  <c r="E83" i="373"/>
  <c r="D83" i="373"/>
  <c r="X82" i="373"/>
  <c r="W82" i="373"/>
  <c r="V82" i="373"/>
  <c r="U82" i="373"/>
  <c r="T82" i="373"/>
  <c r="S82" i="373"/>
  <c r="E82" i="373"/>
  <c r="D82" i="373"/>
  <c r="X81" i="373"/>
  <c r="W81" i="373"/>
  <c r="V81" i="373"/>
  <c r="U81" i="373"/>
  <c r="T81" i="373"/>
  <c r="S81" i="373"/>
  <c r="E81" i="373"/>
  <c r="D81" i="373"/>
  <c r="X80" i="373"/>
  <c r="W80" i="373"/>
  <c r="V80" i="373"/>
  <c r="U80" i="373"/>
  <c r="T80" i="373"/>
  <c r="S80" i="373"/>
  <c r="E80" i="373"/>
  <c r="D80" i="373"/>
  <c r="X79" i="373"/>
  <c r="W79" i="373"/>
  <c r="V79" i="373"/>
  <c r="U79" i="373"/>
  <c r="T79" i="373"/>
  <c r="S79" i="373"/>
  <c r="E79" i="373"/>
  <c r="D79" i="373"/>
  <c r="X78" i="373"/>
  <c r="W78" i="373"/>
  <c r="V78" i="373"/>
  <c r="U78" i="373"/>
  <c r="T78" i="373"/>
  <c r="S78" i="373"/>
  <c r="E78" i="373"/>
  <c r="D78" i="373"/>
  <c r="X77" i="373"/>
  <c r="W77" i="373"/>
  <c r="V77" i="373"/>
  <c r="U77" i="373"/>
  <c r="T77" i="373"/>
  <c r="S77" i="373"/>
  <c r="E77" i="373"/>
  <c r="D77" i="373"/>
  <c r="X76" i="373"/>
  <c r="W76" i="373"/>
  <c r="V76" i="373"/>
  <c r="U76" i="373"/>
  <c r="T76" i="373"/>
  <c r="S76" i="373"/>
  <c r="E76" i="373"/>
  <c r="D76" i="373"/>
  <c r="X75" i="373"/>
  <c r="W75" i="373"/>
  <c r="V75" i="373"/>
  <c r="U75" i="373"/>
  <c r="T75" i="373"/>
  <c r="S75" i="373"/>
  <c r="E75" i="373"/>
  <c r="D75" i="373"/>
  <c r="X74" i="373"/>
  <c r="W74" i="373"/>
  <c r="V74" i="373"/>
  <c r="U74" i="373"/>
  <c r="T74" i="373"/>
  <c r="S74" i="373"/>
  <c r="E74" i="373"/>
  <c r="D74" i="373"/>
  <c r="X73" i="373"/>
  <c r="W73" i="373"/>
  <c r="V73" i="373"/>
  <c r="U73" i="373"/>
  <c r="T73" i="373"/>
  <c r="S73" i="373"/>
  <c r="E73" i="373"/>
  <c r="D73" i="373"/>
  <c r="X72" i="373"/>
  <c r="W72" i="373"/>
  <c r="V72" i="373"/>
  <c r="U72" i="373"/>
  <c r="T72" i="373"/>
  <c r="S72" i="373"/>
  <c r="E72" i="373"/>
  <c r="D72" i="373"/>
  <c r="X71" i="373"/>
  <c r="W71" i="373"/>
  <c r="V71" i="373"/>
  <c r="U71" i="373"/>
  <c r="T71" i="373"/>
  <c r="S71" i="373"/>
  <c r="E71" i="373"/>
  <c r="D71" i="373"/>
  <c r="X70" i="373"/>
  <c r="W70" i="373"/>
  <c r="V70" i="373"/>
  <c r="U70" i="373"/>
  <c r="T70" i="373"/>
  <c r="S70" i="373"/>
  <c r="E70" i="373"/>
  <c r="D70" i="373"/>
  <c r="X69" i="373"/>
  <c r="W69" i="373"/>
  <c r="V69" i="373"/>
  <c r="U69" i="373"/>
  <c r="T69" i="373"/>
  <c r="S69" i="373"/>
  <c r="E69" i="373"/>
  <c r="D69" i="373"/>
  <c r="X68" i="373"/>
  <c r="W68" i="373"/>
  <c r="V68" i="373"/>
  <c r="U68" i="373"/>
  <c r="T68" i="373"/>
  <c r="S68" i="373"/>
  <c r="E68" i="373"/>
  <c r="D68" i="373"/>
  <c r="X67" i="373"/>
  <c r="W67" i="373"/>
  <c r="V67" i="373"/>
  <c r="U67" i="373"/>
  <c r="T67" i="373"/>
  <c r="S67" i="373"/>
  <c r="E67" i="373"/>
  <c r="D67" i="373"/>
  <c r="X66" i="373"/>
  <c r="W66" i="373"/>
  <c r="V66" i="373"/>
  <c r="U66" i="373"/>
  <c r="T66" i="373"/>
  <c r="S66" i="373"/>
  <c r="E66" i="373"/>
  <c r="D66" i="373"/>
  <c r="X65" i="373"/>
  <c r="W65" i="373"/>
  <c r="V65" i="373"/>
  <c r="U65" i="373"/>
  <c r="T65" i="373"/>
  <c r="S65" i="373"/>
  <c r="E65" i="373"/>
  <c r="D65" i="373"/>
  <c r="X64" i="373"/>
  <c r="W64" i="373"/>
  <c r="V64" i="373"/>
  <c r="U64" i="373"/>
  <c r="T64" i="373"/>
  <c r="S64" i="373"/>
  <c r="E64" i="373"/>
  <c r="D64" i="373"/>
  <c r="X63" i="373"/>
  <c r="W63" i="373"/>
  <c r="V63" i="373"/>
  <c r="U63" i="373"/>
  <c r="T63" i="373"/>
  <c r="S63" i="373"/>
  <c r="E63" i="373"/>
  <c r="D63" i="373"/>
  <c r="X62" i="373"/>
  <c r="W62" i="373"/>
  <c r="V62" i="373"/>
  <c r="U62" i="373"/>
  <c r="T62" i="373"/>
  <c r="S62" i="373"/>
  <c r="E62" i="373"/>
  <c r="D62" i="373"/>
  <c r="X61" i="373"/>
  <c r="W61" i="373"/>
  <c r="V61" i="373"/>
  <c r="U61" i="373"/>
  <c r="T61" i="373"/>
  <c r="S61" i="373"/>
  <c r="E61" i="373"/>
  <c r="D61" i="373"/>
  <c r="X60" i="373"/>
  <c r="W60" i="373"/>
  <c r="V60" i="373"/>
  <c r="U60" i="373"/>
  <c r="T60" i="373"/>
  <c r="S60" i="373"/>
  <c r="E60" i="373"/>
  <c r="D60" i="373"/>
  <c r="X59" i="373"/>
  <c r="W59" i="373"/>
  <c r="V59" i="373"/>
  <c r="U59" i="373"/>
  <c r="T59" i="373"/>
  <c r="S59" i="373"/>
  <c r="E59" i="373"/>
  <c r="D59" i="373" s="1"/>
  <c r="W58" i="373"/>
  <c r="X58" i="373" s="1"/>
  <c r="V58" i="373"/>
  <c r="U58" i="373"/>
  <c r="S58" i="373"/>
  <c r="T58" i="373" s="1"/>
  <c r="E58" i="373"/>
  <c r="D58" i="373" s="1"/>
  <c r="W57" i="373"/>
  <c r="X57" i="373" s="1"/>
  <c r="V57" i="373"/>
  <c r="U57" i="373"/>
  <c r="T57" i="373"/>
  <c r="S57" i="373"/>
  <c r="E57" i="373"/>
  <c r="D57" i="373" s="1"/>
  <c r="X56" i="373"/>
  <c r="W56" i="373"/>
  <c r="V56" i="373"/>
  <c r="U56" i="373"/>
  <c r="S56" i="373"/>
  <c r="T56" i="373" s="1"/>
  <c r="E56" i="373"/>
  <c r="D56" i="373" s="1"/>
  <c r="W55" i="373"/>
  <c r="X55" i="373" s="1"/>
  <c r="V55" i="373"/>
  <c r="U55" i="373"/>
  <c r="S55" i="373"/>
  <c r="T55" i="373" s="1"/>
  <c r="E55" i="373"/>
  <c r="D55" i="373" s="1"/>
  <c r="W54" i="373"/>
  <c r="V54" i="373"/>
  <c r="U54" i="373"/>
  <c r="T54" i="373"/>
  <c r="S54" i="373"/>
  <c r="E54" i="373"/>
  <c r="D54" i="373" s="1"/>
  <c r="X53" i="373"/>
  <c r="W53" i="373"/>
  <c r="V53" i="373"/>
  <c r="U53" i="373"/>
  <c r="T53" i="373"/>
  <c r="S53" i="373"/>
  <c r="E53" i="373"/>
  <c r="D53" i="373" s="1"/>
  <c r="W52" i="373"/>
  <c r="X52" i="373" s="1"/>
  <c r="V52" i="373"/>
  <c r="U52" i="373"/>
  <c r="S52" i="373"/>
  <c r="T52" i="373" s="1"/>
  <c r="E52" i="373"/>
  <c r="D52" i="373" s="1"/>
  <c r="W51" i="373"/>
  <c r="X51" i="373" s="1"/>
  <c r="V51" i="373"/>
  <c r="U51" i="373"/>
  <c r="S51" i="373"/>
  <c r="T51" i="373" s="1"/>
  <c r="E51" i="373"/>
  <c r="D51" i="373" s="1"/>
  <c r="X50" i="373"/>
  <c r="W50" i="373"/>
  <c r="V50" i="373"/>
  <c r="U50" i="373"/>
  <c r="S50" i="373"/>
  <c r="T50" i="373" s="1"/>
  <c r="E50" i="373"/>
  <c r="D50" i="373" s="1"/>
  <c r="W49" i="373"/>
  <c r="X49" i="373" s="1"/>
  <c r="V49" i="373"/>
  <c r="U49" i="373"/>
  <c r="S49" i="373"/>
  <c r="E49" i="373"/>
  <c r="D49" i="373" s="1"/>
  <c r="X48" i="373"/>
  <c r="W48" i="373"/>
  <c r="V48" i="373"/>
  <c r="U48" i="373"/>
  <c r="S48" i="373"/>
  <c r="T48" i="373" s="1"/>
  <c r="E48" i="373"/>
  <c r="D48" i="373" s="1"/>
  <c r="X47" i="373"/>
  <c r="W47" i="373"/>
  <c r="V32" i="373" s="1"/>
  <c r="V47" i="373"/>
  <c r="U47" i="373"/>
  <c r="S47" i="373"/>
  <c r="T47" i="373" s="1"/>
  <c r="E47" i="373"/>
  <c r="D47" i="373" s="1"/>
  <c r="W46" i="373"/>
  <c r="V46" i="373"/>
  <c r="U46" i="373"/>
  <c r="S46" i="373"/>
  <c r="T46" i="373" s="1"/>
  <c r="E46" i="373"/>
  <c r="D46" i="373" s="1"/>
  <c r="X45" i="373"/>
  <c r="W45" i="373"/>
  <c r="V45" i="373"/>
  <c r="U45" i="373"/>
  <c r="S45" i="373"/>
  <c r="T45" i="373" s="1"/>
  <c r="E45" i="373"/>
  <c r="D45" i="373"/>
  <c r="X44" i="373"/>
  <c r="W44" i="373"/>
  <c r="V44" i="373"/>
  <c r="U44" i="373"/>
  <c r="S44" i="373"/>
  <c r="T44" i="373" s="1"/>
  <c r="E44" i="373"/>
  <c r="D44" i="373" s="1"/>
  <c r="W43" i="373"/>
  <c r="X43" i="373" s="1"/>
  <c r="V43" i="373"/>
  <c r="U43" i="373"/>
  <c r="S43" i="373"/>
  <c r="E43" i="373"/>
  <c r="D43" i="373" s="1"/>
  <c r="X42" i="373"/>
  <c r="W42" i="373"/>
  <c r="V42" i="373"/>
  <c r="U42" i="373"/>
  <c r="S42" i="373"/>
  <c r="T42" i="373" s="1"/>
  <c r="E42" i="373"/>
  <c r="D42" i="373" s="1"/>
  <c r="X41" i="373"/>
  <c r="W41" i="373"/>
  <c r="V41" i="373"/>
  <c r="U41" i="373"/>
  <c r="S41" i="373"/>
  <c r="T41" i="373" s="1"/>
  <c r="E41" i="373"/>
  <c r="D41" i="373" s="1"/>
  <c r="W40" i="373"/>
  <c r="V40" i="373"/>
  <c r="U40" i="373"/>
  <c r="S40" i="373"/>
  <c r="T40" i="373" s="1"/>
  <c r="E40" i="373"/>
  <c r="D40" i="373" s="1"/>
  <c r="X39" i="373"/>
  <c r="W39" i="373"/>
  <c r="V39" i="373"/>
  <c r="U39" i="373"/>
  <c r="S39" i="373"/>
  <c r="T39" i="373" s="1"/>
  <c r="E39" i="373"/>
  <c r="D39" i="373" s="1"/>
  <c r="X38" i="373"/>
  <c r="W38" i="373"/>
  <c r="V38" i="373"/>
  <c r="U38" i="373"/>
  <c r="S38" i="373"/>
  <c r="T38" i="373" s="1"/>
  <c r="E38" i="373"/>
  <c r="D38" i="373" s="1"/>
  <c r="W37" i="373"/>
  <c r="X37" i="373" s="1"/>
  <c r="V37" i="373"/>
  <c r="U37" i="373"/>
  <c r="S37" i="373"/>
  <c r="T37" i="373" s="1"/>
  <c r="E37" i="373"/>
  <c r="D37" i="373" s="1"/>
  <c r="X36" i="373"/>
  <c r="W36" i="373"/>
  <c r="V36" i="373"/>
  <c r="U36" i="373"/>
  <c r="S36" i="373"/>
  <c r="T36" i="373" s="1"/>
  <c r="E36" i="373"/>
  <c r="D36" i="373" s="1"/>
  <c r="X35" i="373"/>
  <c r="W35" i="373"/>
  <c r="V35" i="373"/>
  <c r="U35" i="373"/>
  <c r="S35" i="373"/>
  <c r="T35" i="373" s="1"/>
  <c r="E35" i="373"/>
  <c r="D35" i="373"/>
  <c r="T32" i="373"/>
  <c r="N32" i="373"/>
  <c r="M32" i="373"/>
  <c r="L32" i="373"/>
  <c r="H32" i="373"/>
  <c r="D32" i="373"/>
  <c r="C32" i="373" s="1"/>
  <c r="N31" i="373"/>
  <c r="H31" i="373"/>
  <c r="D31" i="373" s="1"/>
  <c r="C31" i="373" s="1"/>
  <c r="N30" i="373"/>
  <c r="H30" i="373"/>
  <c r="D30" i="373" s="1"/>
  <c r="C30" i="373" s="1"/>
  <c r="N29" i="373"/>
  <c r="H29" i="373"/>
  <c r="T29" i="373" s="1"/>
  <c r="D29" i="373"/>
  <c r="C29" i="373" s="1"/>
  <c r="T28" i="373"/>
  <c r="N28" i="373"/>
  <c r="H28" i="373"/>
  <c r="D28" i="373"/>
  <c r="C28" i="373"/>
  <c r="T27" i="373"/>
  <c r="N27" i="373"/>
  <c r="H27" i="373"/>
  <c r="D27" i="373" s="1"/>
  <c r="C27" i="373" s="1"/>
  <c r="N26" i="373"/>
  <c r="H26" i="373"/>
  <c r="D26" i="373" s="1"/>
  <c r="C26" i="373" s="1"/>
  <c r="N25" i="373"/>
  <c r="H25" i="373"/>
  <c r="T25" i="373" s="1"/>
  <c r="N24" i="373"/>
  <c r="J33" i="373" s="1"/>
  <c r="H24" i="373"/>
  <c r="T24" i="373" s="1"/>
  <c r="X23" i="373"/>
  <c r="O23" i="373" s="1"/>
  <c r="H23" i="373"/>
  <c r="D23" i="373" s="1"/>
  <c r="H22" i="373"/>
  <c r="T22" i="373" s="1"/>
  <c r="M22" i="373" s="1"/>
  <c r="D22" i="373"/>
  <c r="H21" i="373"/>
  <c r="D21" i="373" s="1"/>
  <c r="H20" i="373"/>
  <c r="D20" i="373" s="1"/>
  <c r="U19" i="373"/>
  <c r="H19" i="373"/>
  <c r="D19" i="373" s="1"/>
  <c r="U18" i="373"/>
  <c r="H18" i="373"/>
  <c r="T18" i="373" s="1"/>
  <c r="H17" i="373"/>
  <c r="D17" i="373" s="1"/>
  <c r="H16" i="373"/>
  <c r="D16" i="373" s="1"/>
  <c r="H15" i="373"/>
  <c r="D15" i="373" s="1"/>
  <c r="N14" i="373"/>
  <c r="H14" i="373"/>
  <c r="D14" i="373" s="1"/>
  <c r="H13" i="373"/>
  <c r="D13" i="373" s="1"/>
  <c r="N12" i="373"/>
  <c r="H12" i="373"/>
  <c r="D12" i="373" s="1"/>
  <c r="U11" i="373"/>
  <c r="N11" i="373"/>
  <c r="H11" i="373"/>
  <c r="D11" i="373" s="1"/>
  <c r="AE10" i="373"/>
  <c r="AE11" i="373" s="1"/>
  <c r="AE12" i="373" s="1"/>
  <c r="AE13" i="373" s="1"/>
  <c r="AE14" i="373" s="1"/>
  <c r="AE15" i="373" s="1"/>
  <c r="AE16" i="373" s="1"/>
  <c r="AE17" i="373" s="1"/>
  <c r="AE18" i="373" s="1"/>
  <c r="AE19" i="373" s="1"/>
  <c r="AE20" i="373" s="1"/>
  <c r="AE21" i="373" s="1"/>
  <c r="AE22" i="373" s="1"/>
  <c r="AE23" i="373" s="1"/>
  <c r="AE24" i="373" s="1"/>
  <c r="AE25" i="373" s="1"/>
  <c r="AE26" i="373" s="1"/>
  <c r="AE27" i="373" s="1"/>
  <c r="AE28" i="373" s="1"/>
  <c r="AE29" i="373" s="1"/>
  <c r="AE30" i="373" s="1"/>
  <c r="AE31" i="373" s="1"/>
  <c r="AE32" i="373" s="1"/>
  <c r="H10" i="373"/>
  <c r="D10" i="373" s="1"/>
  <c r="H9" i="373"/>
  <c r="D9" i="373" s="1"/>
  <c r="H4" i="373"/>
  <c r="W188" i="372"/>
  <c r="X188" i="372" s="1"/>
  <c r="V188" i="372"/>
  <c r="U188" i="372"/>
  <c r="S188" i="372"/>
  <c r="T188" i="372" s="1"/>
  <c r="E188" i="372"/>
  <c r="D188" i="372"/>
  <c r="W187" i="372"/>
  <c r="X187" i="372" s="1"/>
  <c r="V187" i="372"/>
  <c r="U187" i="372"/>
  <c r="S187" i="372"/>
  <c r="T187" i="372" s="1"/>
  <c r="E187" i="372"/>
  <c r="D187" i="372"/>
  <c r="W186" i="372"/>
  <c r="X186" i="372" s="1"/>
  <c r="V186" i="372"/>
  <c r="U186" i="372"/>
  <c r="S186" i="372"/>
  <c r="T186" i="372" s="1"/>
  <c r="E186" i="372"/>
  <c r="D186" i="372"/>
  <c r="W185" i="372"/>
  <c r="X185" i="372" s="1"/>
  <c r="V185" i="372"/>
  <c r="U185" i="372"/>
  <c r="S185" i="372"/>
  <c r="T185" i="372" s="1"/>
  <c r="E185" i="372"/>
  <c r="D185" i="372"/>
  <c r="W184" i="372"/>
  <c r="X184" i="372" s="1"/>
  <c r="V184" i="372"/>
  <c r="U184" i="372"/>
  <c r="S184" i="372"/>
  <c r="T184" i="372" s="1"/>
  <c r="E184" i="372"/>
  <c r="D184" i="372"/>
  <c r="W183" i="372"/>
  <c r="X183" i="372" s="1"/>
  <c r="V183" i="372"/>
  <c r="U183" i="372"/>
  <c r="S183" i="372"/>
  <c r="T183" i="372" s="1"/>
  <c r="E183" i="372"/>
  <c r="D183" i="372"/>
  <c r="W182" i="372"/>
  <c r="X182" i="372" s="1"/>
  <c r="V182" i="372"/>
  <c r="U182" i="372"/>
  <c r="S182" i="372"/>
  <c r="T182" i="372" s="1"/>
  <c r="E182" i="372"/>
  <c r="D182" i="372"/>
  <c r="W181" i="372"/>
  <c r="X181" i="372" s="1"/>
  <c r="V181" i="372"/>
  <c r="U181" i="372"/>
  <c r="S181" i="372"/>
  <c r="T181" i="372" s="1"/>
  <c r="E181" i="372"/>
  <c r="D181" i="372"/>
  <c r="W180" i="372"/>
  <c r="X180" i="372" s="1"/>
  <c r="V180" i="372"/>
  <c r="U180" i="372"/>
  <c r="S180" i="372"/>
  <c r="T180" i="372" s="1"/>
  <c r="E180" i="372"/>
  <c r="D180" i="372"/>
  <c r="W179" i="372"/>
  <c r="X179" i="372" s="1"/>
  <c r="V179" i="372"/>
  <c r="U179" i="372"/>
  <c r="S179" i="372"/>
  <c r="T179" i="372" s="1"/>
  <c r="E179" i="372"/>
  <c r="D179" i="372"/>
  <c r="W178" i="372"/>
  <c r="X178" i="372" s="1"/>
  <c r="V178" i="372"/>
  <c r="U178" i="372"/>
  <c r="S178" i="372"/>
  <c r="T178" i="372" s="1"/>
  <c r="E178" i="372"/>
  <c r="D178" i="372"/>
  <c r="W177" i="372"/>
  <c r="X177" i="372" s="1"/>
  <c r="V177" i="372"/>
  <c r="U177" i="372"/>
  <c r="S177" i="372"/>
  <c r="T177" i="372" s="1"/>
  <c r="E177" i="372"/>
  <c r="D177" i="372"/>
  <c r="W176" i="372"/>
  <c r="X176" i="372" s="1"/>
  <c r="V176" i="372"/>
  <c r="U176" i="372"/>
  <c r="S176" i="372"/>
  <c r="T176" i="372" s="1"/>
  <c r="E176" i="372"/>
  <c r="D176" i="372"/>
  <c r="W175" i="372"/>
  <c r="X175" i="372" s="1"/>
  <c r="V175" i="372"/>
  <c r="U175" i="372"/>
  <c r="S175" i="372"/>
  <c r="T175" i="372" s="1"/>
  <c r="E175" i="372"/>
  <c r="D175" i="372"/>
  <c r="W174" i="372"/>
  <c r="X174" i="372" s="1"/>
  <c r="V174" i="372"/>
  <c r="U174" i="372"/>
  <c r="S174" i="372"/>
  <c r="T174" i="372" s="1"/>
  <c r="E174" i="372"/>
  <c r="D174" i="372"/>
  <c r="W173" i="372"/>
  <c r="X173" i="372" s="1"/>
  <c r="V173" i="372"/>
  <c r="U173" i="372"/>
  <c r="S173" i="372"/>
  <c r="T173" i="372" s="1"/>
  <c r="E173" i="372"/>
  <c r="D173" i="372" s="1"/>
  <c r="W172" i="372"/>
  <c r="X172" i="372" s="1"/>
  <c r="V172" i="372"/>
  <c r="U172" i="372"/>
  <c r="S172" i="372"/>
  <c r="T172" i="372" s="1"/>
  <c r="E172" i="372"/>
  <c r="D172" i="372" s="1"/>
  <c r="W171" i="372"/>
  <c r="X171" i="372" s="1"/>
  <c r="V171" i="372"/>
  <c r="U171" i="372"/>
  <c r="S171" i="372"/>
  <c r="T171" i="372" s="1"/>
  <c r="E171" i="372"/>
  <c r="D171" i="372" s="1"/>
  <c r="W170" i="372"/>
  <c r="X170" i="372" s="1"/>
  <c r="V170" i="372"/>
  <c r="U170" i="372"/>
  <c r="S170" i="372"/>
  <c r="T170" i="372" s="1"/>
  <c r="E170" i="372"/>
  <c r="D170" i="372"/>
  <c r="W169" i="372"/>
  <c r="X169" i="372" s="1"/>
  <c r="V169" i="372"/>
  <c r="U169" i="372"/>
  <c r="S169" i="372"/>
  <c r="T169" i="372" s="1"/>
  <c r="E169" i="372"/>
  <c r="D169" i="372" s="1"/>
  <c r="W168" i="372"/>
  <c r="X168" i="372" s="1"/>
  <c r="V168" i="372"/>
  <c r="U168" i="372"/>
  <c r="S168" i="372"/>
  <c r="T168" i="372" s="1"/>
  <c r="E168" i="372"/>
  <c r="D168" i="372"/>
  <c r="W167" i="372"/>
  <c r="X167" i="372" s="1"/>
  <c r="V167" i="372"/>
  <c r="U167" i="372"/>
  <c r="S167" i="372"/>
  <c r="T167" i="372" s="1"/>
  <c r="E167" i="372"/>
  <c r="D167" i="372" s="1"/>
  <c r="X166" i="372"/>
  <c r="W166" i="372"/>
  <c r="V166" i="372"/>
  <c r="U166" i="372"/>
  <c r="S166" i="372"/>
  <c r="T166" i="372" s="1"/>
  <c r="E166" i="372"/>
  <c r="D166" i="372"/>
  <c r="W165" i="372"/>
  <c r="X165" i="372" s="1"/>
  <c r="V165" i="372"/>
  <c r="U165" i="372"/>
  <c r="S165" i="372"/>
  <c r="T165" i="372" s="1"/>
  <c r="E165" i="372"/>
  <c r="D165" i="372" s="1"/>
  <c r="X164" i="372"/>
  <c r="W164" i="372"/>
  <c r="V164" i="372"/>
  <c r="U164" i="372"/>
  <c r="S164" i="372"/>
  <c r="T164" i="372" s="1"/>
  <c r="E164" i="372"/>
  <c r="D164" i="372"/>
  <c r="W163" i="372"/>
  <c r="X163" i="372" s="1"/>
  <c r="V163" i="372"/>
  <c r="U163" i="372"/>
  <c r="S163" i="372"/>
  <c r="T163" i="372" s="1"/>
  <c r="E163" i="372"/>
  <c r="D163" i="372"/>
  <c r="X162" i="372"/>
  <c r="W162" i="372"/>
  <c r="V162" i="372"/>
  <c r="U162" i="372"/>
  <c r="S162" i="372"/>
  <c r="T162" i="372" s="1"/>
  <c r="E162" i="372"/>
  <c r="D162" i="372"/>
  <c r="X161" i="372"/>
  <c r="W161" i="372"/>
  <c r="V161" i="372"/>
  <c r="U161" i="372"/>
  <c r="S161" i="372"/>
  <c r="T161" i="372" s="1"/>
  <c r="E161" i="372"/>
  <c r="D161" i="372" s="1"/>
  <c r="W160" i="372"/>
  <c r="X160" i="372" s="1"/>
  <c r="V160" i="372"/>
  <c r="U160" i="372"/>
  <c r="S160" i="372"/>
  <c r="T160" i="372" s="1"/>
  <c r="E160" i="372"/>
  <c r="D160" i="372"/>
  <c r="W159" i="372"/>
  <c r="X159" i="372" s="1"/>
  <c r="V159" i="372"/>
  <c r="U159" i="372"/>
  <c r="S159" i="372"/>
  <c r="T159" i="372" s="1"/>
  <c r="E159" i="372"/>
  <c r="D159" i="372" s="1"/>
  <c r="X158" i="372"/>
  <c r="W158" i="372"/>
  <c r="V158" i="372"/>
  <c r="U158" i="372"/>
  <c r="S158" i="372"/>
  <c r="T158" i="372" s="1"/>
  <c r="E158" i="372"/>
  <c r="D158" i="372"/>
  <c r="W157" i="372"/>
  <c r="X157" i="372" s="1"/>
  <c r="V157" i="372"/>
  <c r="U157" i="372"/>
  <c r="S157" i="372"/>
  <c r="T157" i="372" s="1"/>
  <c r="E157" i="372"/>
  <c r="D157" i="372" s="1"/>
  <c r="X156" i="372"/>
  <c r="W156" i="372"/>
  <c r="V156" i="372"/>
  <c r="U156" i="372"/>
  <c r="S156" i="372"/>
  <c r="T156" i="372" s="1"/>
  <c r="E156" i="372"/>
  <c r="D156" i="372"/>
  <c r="W155" i="372"/>
  <c r="X155" i="372" s="1"/>
  <c r="V155" i="372"/>
  <c r="U155" i="372"/>
  <c r="S155" i="372"/>
  <c r="T155" i="372" s="1"/>
  <c r="E155" i="372"/>
  <c r="D155" i="372"/>
  <c r="X154" i="372"/>
  <c r="W154" i="372"/>
  <c r="V154" i="372"/>
  <c r="U154" i="372"/>
  <c r="S154" i="372"/>
  <c r="T154" i="372" s="1"/>
  <c r="E154" i="372"/>
  <c r="D154" i="372"/>
  <c r="W153" i="372"/>
  <c r="X153" i="372" s="1"/>
  <c r="V153" i="372"/>
  <c r="U153" i="372"/>
  <c r="S153" i="372"/>
  <c r="T153" i="372" s="1"/>
  <c r="E153" i="372"/>
  <c r="D153" i="372" s="1"/>
  <c r="W152" i="372"/>
  <c r="X152" i="372" s="1"/>
  <c r="V152" i="372"/>
  <c r="U152" i="372"/>
  <c r="S152" i="372"/>
  <c r="T152" i="372" s="1"/>
  <c r="E152" i="372"/>
  <c r="D152" i="372"/>
  <c r="W151" i="372"/>
  <c r="X151" i="372" s="1"/>
  <c r="V151" i="372"/>
  <c r="U151" i="372"/>
  <c r="S151" i="372"/>
  <c r="T151" i="372" s="1"/>
  <c r="E151" i="372"/>
  <c r="D151" i="372" s="1"/>
  <c r="X150" i="372"/>
  <c r="W150" i="372"/>
  <c r="V150" i="372"/>
  <c r="U150" i="372"/>
  <c r="S150" i="372"/>
  <c r="T150" i="372" s="1"/>
  <c r="E150" i="372"/>
  <c r="D150" i="372"/>
  <c r="W149" i="372"/>
  <c r="X149" i="372" s="1"/>
  <c r="V149" i="372"/>
  <c r="U149" i="372"/>
  <c r="S149" i="372"/>
  <c r="T149" i="372" s="1"/>
  <c r="E149" i="372"/>
  <c r="D149" i="372" s="1"/>
  <c r="X148" i="372"/>
  <c r="W148" i="372"/>
  <c r="V148" i="372"/>
  <c r="U148" i="372"/>
  <c r="S148" i="372"/>
  <c r="T148" i="372" s="1"/>
  <c r="E148" i="372"/>
  <c r="D148" i="372" s="1"/>
  <c r="W147" i="372"/>
  <c r="X147" i="372" s="1"/>
  <c r="V147" i="372"/>
  <c r="U147" i="372"/>
  <c r="S147" i="372"/>
  <c r="T147" i="372" s="1"/>
  <c r="E147" i="372"/>
  <c r="D147" i="372"/>
  <c r="X146" i="372"/>
  <c r="W146" i="372"/>
  <c r="V146" i="372"/>
  <c r="U146" i="372"/>
  <c r="S146" i="372"/>
  <c r="T146" i="372" s="1"/>
  <c r="E146" i="372"/>
  <c r="D146" i="372"/>
  <c r="W145" i="372"/>
  <c r="X145" i="372" s="1"/>
  <c r="V145" i="372"/>
  <c r="U145" i="372"/>
  <c r="S145" i="372"/>
  <c r="T145" i="372" s="1"/>
  <c r="E145" i="372"/>
  <c r="D145" i="372" s="1"/>
  <c r="W144" i="372"/>
  <c r="X144" i="372" s="1"/>
  <c r="V144" i="372"/>
  <c r="U144" i="372"/>
  <c r="S144" i="372"/>
  <c r="T144" i="372" s="1"/>
  <c r="E144" i="372"/>
  <c r="D144" i="372"/>
  <c r="W143" i="372"/>
  <c r="X143" i="372" s="1"/>
  <c r="V143" i="372"/>
  <c r="U143" i="372"/>
  <c r="S143" i="372"/>
  <c r="T143" i="372" s="1"/>
  <c r="E143" i="372"/>
  <c r="D143" i="372" s="1"/>
  <c r="X142" i="372"/>
  <c r="W142" i="372"/>
  <c r="V142" i="372"/>
  <c r="U142" i="372"/>
  <c r="S142" i="372"/>
  <c r="T142" i="372" s="1"/>
  <c r="E142" i="372"/>
  <c r="D142" i="372"/>
  <c r="W141" i="372"/>
  <c r="X141" i="372" s="1"/>
  <c r="V141" i="372"/>
  <c r="U141" i="372"/>
  <c r="S141" i="372"/>
  <c r="T141" i="372" s="1"/>
  <c r="E141" i="372"/>
  <c r="D141" i="372" s="1"/>
  <c r="X140" i="372"/>
  <c r="W140" i="372"/>
  <c r="V140" i="372"/>
  <c r="U140" i="372"/>
  <c r="S140" i="372"/>
  <c r="T140" i="372" s="1"/>
  <c r="E140" i="372"/>
  <c r="D140" i="372"/>
  <c r="W139" i="372"/>
  <c r="X139" i="372" s="1"/>
  <c r="V139" i="372"/>
  <c r="U139" i="372"/>
  <c r="S139" i="372"/>
  <c r="T139" i="372" s="1"/>
  <c r="E139" i="372"/>
  <c r="D139" i="372"/>
  <c r="X138" i="372"/>
  <c r="W138" i="372"/>
  <c r="V138" i="372"/>
  <c r="U138" i="372"/>
  <c r="S138" i="372"/>
  <c r="T138" i="372" s="1"/>
  <c r="E138" i="372"/>
  <c r="D138" i="372"/>
  <c r="X137" i="372"/>
  <c r="W137" i="372"/>
  <c r="V137" i="372"/>
  <c r="U137" i="372"/>
  <c r="S137" i="372"/>
  <c r="T137" i="372" s="1"/>
  <c r="E137" i="372"/>
  <c r="D137" i="372" s="1"/>
  <c r="W136" i="372"/>
  <c r="X136" i="372" s="1"/>
  <c r="V136" i="372"/>
  <c r="U136" i="372"/>
  <c r="S136" i="372"/>
  <c r="T136" i="372" s="1"/>
  <c r="E136" i="372"/>
  <c r="D136" i="372"/>
  <c r="W135" i="372"/>
  <c r="X135" i="372" s="1"/>
  <c r="V135" i="372"/>
  <c r="U135" i="372"/>
  <c r="S135" i="372"/>
  <c r="T135" i="372" s="1"/>
  <c r="E135" i="372"/>
  <c r="D135" i="372" s="1"/>
  <c r="X134" i="372"/>
  <c r="W134" i="372"/>
  <c r="V134" i="372"/>
  <c r="U134" i="372"/>
  <c r="S134" i="372"/>
  <c r="T134" i="372" s="1"/>
  <c r="E134" i="372"/>
  <c r="D134" i="372"/>
  <c r="W133" i="372"/>
  <c r="X133" i="372" s="1"/>
  <c r="V133" i="372"/>
  <c r="U133" i="372"/>
  <c r="S133" i="372"/>
  <c r="T133" i="372" s="1"/>
  <c r="E133" i="372"/>
  <c r="D133" i="372" s="1"/>
  <c r="X132" i="372"/>
  <c r="W132" i="372"/>
  <c r="V132" i="372"/>
  <c r="U132" i="372"/>
  <c r="S132" i="372"/>
  <c r="T132" i="372" s="1"/>
  <c r="E132" i="372"/>
  <c r="D132" i="372" s="1"/>
  <c r="W131" i="372"/>
  <c r="X131" i="372" s="1"/>
  <c r="V131" i="372"/>
  <c r="U131" i="372"/>
  <c r="S131" i="372"/>
  <c r="T131" i="372" s="1"/>
  <c r="E131" i="372"/>
  <c r="D131" i="372"/>
  <c r="X130" i="372"/>
  <c r="W130" i="372"/>
  <c r="V130" i="372"/>
  <c r="U130" i="372"/>
  <c r="S130" i="372"/>
  <c r="T130" i="372" s="1"/>
  <c r="E130" i="372"/>
  <c r="D130" i="372"/>
  <c r="W129" i="372"/>
  <c r="X129" i="372" s="1"/>
  <c r="V129" i="372"/>
  <c r="U129" i="372"/>
  <c r="S129" i="372"/>
  <c r="T129" i="372" s="1"/>
  <c r="E129" i="372"/>
  <c r="D129" i="372" s="1"/>
  <c r="W128" i="372"/>
  <c r="X128" i="372" s="1"/>
  <c r="V128" i="372"/>
  <c r="U128" i="372"/>
  <c r="S128" i="372"/>
  <c r="T128" i="372" s="1"/>
  <c r="E128" i="372"/>
  <c r="D128" i="372"/>
  <c r="W127" i="372"/>
  <c r="X127" i="372" s="1"/>
  <c r="V127" i="372"/>
  <c r="U127" i="372"/>
  <c r="S127" i="372"/>
  <c r="T127" i="372" s="1"/>
  <c r="E127" i="372"/>
  <c r="D127" i="372" s="1"/>
  <c r="X126" i="372"/>
  <c r="W126" i="372"/>
  <c r="V126" i="372"/>
  <c r="U126" i="372"/>
  <c r="S126" i="372"/>
  <c r="T126" i="372" s="1"/>
  <c r="E126" i="372"/>
  <c r="D126" i="372"/>
  <c r="W125" i="372"/>
  <c r="X125" i="372" s="1"/>
  <c r="V125" i="372"/>
  <c r="U125" i="372"/>
  <c r="S125" i="372"/>
  <c r="T125" i="372" s="1"/>
  <c r="E125" i="372"/>
  <c r="D125" i="372" s="1"/>
  <c r="X124" i="372"/>
  <c r="W124" i="372"/>
  <c r="V124" i="372"/>
  <c r="U124" i="372"/>
  <c r="S124" i="372"/>
  <c r="T124" i="372" s="1"/>
  <c r="E124" i="372"/>
  <c r="D124" i="372"/>
  <c r="W123" i="372"/>
  <c r="X123" i="372" s="1"/>
  <c r="V123" i="372"/>
  <c r="U123" i="372"/>
  <c r="S123" i="372"/>
  <c r="T123" i="372" s="1"/>
  <c r="E123" i="372"/>
  <c r="D123" i="372"/>
  <c r="X122" i="372"/>
  <c r="W122" i="372"/>
  <c r="V122" i="372"/>
  <c r="U122" i="372"/>
  <c r="S122" i="372"/>
  <c r="T122" i="372" s="1"/>
  <c r="E122" i="372"/>
  <c r="D122" i="372"/>
  <c r="X121" i="372"/>
  <c r="W121" i="372"/>
  <c r="V121" i="372"/>
  <c r="U121" i="372"/>
  <c r="S121" i="372"/>
  <c r="T121" i="372" s="1"/>
  <c r="E121" i="372"/>
  <c r="D121" i="372" s="1"/>
  <c r="W120" i="372"/>
  <c r="X120" i="372" s="1"/>
  <c r="V120" i="372"/>
  <c r="U120" i="372"/>
  <c r="S120" i="372"/>
  <c r="T120" i="372" s="1"/>
  <c r="E120" i="372"/>
  <c r="D120" i="372"/>
  <c r="W119" i="372"/>
  <c r="X119" i="372" s="1"/>
  <c r="V119" i="372"/>
  <c r="U119" i="372"/>
  <c r="S119" i="372"/>
  <c r="T119" i="372" s="1"/>
  <c r="E119" i="372"/>
  <c r="D119" i="372" s="1"/>
  <c r="X118" i="372"/>
  <c r="W118" i="372"/>
  <c r="V118" i="372"/>
  <c r="U118" i="372"/>
  <c r="S118" i="372"/>
  <c r="T118" i="372" s="1"/>
  <c r="E118" i="372"/>
  <c r="D118" i="372"/>
  <c r="W117" i="372"/>
  <c r="X117" i="372" s="1"/>
  <c r="V117" i="372"/>
  <c r="U117" i="372"/>
  <c r="S117" i="372"/>
  <c r="T117" i="372" s="1"/>
  <c r="E117" i="372"/>
  <c r="D117" i="372" s="1"/>
  <c r="X116" i="372"/>
  <c r="W116" i="372"/>
  <c r="V116" i="372"/>
  <c r="U116" i="372"/>
  <c r="S116" i="372"/>
  <c r="T116" i="372" s="1"/>
  <c r="E116" i="372"/>
  <c r="D116" i="372"/>
  <c r="W115" i="372"/>
  <c r="X115" i="372" s="1"/>
  <c r="V115" i="372"/>
  <c r="U115" i="372"/>
  <c r="S115" i="372"/>
  <c r="T115" i="372" s="1"/>
  <c r="E115" i="372"/>
  <c r="D115" i="372"/>
  <c r="X114" i="372"/>
  <c r="W114" i="372"/>
  <c r="V114" i="372"/>
  <c r="U114" i="372"/>
  <c r="S114" i="372"/>
  <c r="T114" i="372" s="1"/>
  <c r="E114" i="372"/>
  <c r="D114" i="372"/>
  <c r="W113" i="372"/>
  <c r="X113" i="372" s="1"/>
  <c r="V113" i="372"/>
  <c r="U113" i="372"/>
  <c r="S113" i="372"/>
  <c r="T113" i="372" s="1"/>
  <c r="E113" i="372"/>
  <c r="D113" i="372" s="1"/>
  <c r="W112" i="372"/>
  <c r="X112" i="372" s="1"/>
  <c r="V112" i="372"/>
  <c r="U112" i="372"/>
  <c r="S112" i="372"/>
  <c r="T112" i="372" s="1"/>
  <c r="E112" i="372"/>
  <c r="D112" i="372"/>
  <c r="W111" i="372"/>
  <c r="X111" i="372" s="1"/>
  <c r="V111" i="372"/>
  <c r="U111" i="372"/>
  <c r="S111" i="372"/>
  <c r="T111" i="372" s="1"/>
  <c r="E111" i="372"/>
  <c r="D111" i="372" s="1"/>
  <c r="X110" i="372"/>
  <c r="W110" i="372"/>
  <c r="V110" i="372"/>
  <c r="U110" i="372"/>
  <c r="S110" i="372"/>
  <c r="T110" i="372" s="1"/>
  <c r="E110" i="372"/>
  <c r="D110" i="372"/>
  <c r="W109" i="372"/>
  <c r="X109" i="372" s="1"/>
  <c r="V109" i="372"/>
  <c r="U109" i="372"/>
  <c r="S109" i="372"/>
  <c r="T109" i="372" s="1"/>
  <c r="E109" i="372"/>
  <c r="D109" i="372" s="1"/>
  <c r="X108" i="372"/>
  <c r="W108" i="372"/>
  <c r="V108" i="372"/>
  <c r="U108" i="372"/>
  <c r="S108" i="372"/>
  <c r="T108" i="372" s="1"/>
  <c r="E108" i="372"/>
  <c r="D108" i="372" s="1"/>
  <c r="W107" i="372"/>
  <c r="X107" i="372" s="1"/>
  <c r="V107" i="372"/>
  <c r="U107" i="372"/>
  <c r="S107" i="372"/>
  <c r="T107" i="372" s="1"/>
  <c r="E107" i="372"/>
  <c r="D107" i="372"/>
  <c r="X106" i="372"/>
  <c r="W106" i="372"/>
  <c r="V106" i="372"/>
  <c r="U106" i="372"/>
  <c r="S106" i="372"/>
  <c r="T106" i="372" s="1"/>
  <c r="E106" i="372"/>
  <c r="D106" i="372"/>
  <c r="W105" i="372"/>
  <c r="X105" i="372" s="1"/>
  <c r="V105" i="372"/>
  <c r="U105" i="372"/>
  <c r="S105" i="372"/>
  <c r="T105" i="372" s="1"/>
  <c r="E105" i="372"/>
  <c r="D105" i="372" s="1"/>
  <c r="W104" i="372"/>
  <c r="X104" i="372" s="1"/>
  <c r="V104" i="372"/>
  <c r="U104" i="372"/>
  <c r="S104" i="372"/>
  <c r="T104" i="372" s="1"/>
  <c r="E104" i="372"/>
  <c r="D104" i="372"/>
  <c r="W103" i="372"/>
  <c r="X103" i="372" s="1"/>
  <c r="V103" i="372"/>
  <c r="U103" i="372"/>
  <c r="S103" i="372"/>
  <c r="T103" i="372" s="1"/>
  <c r="E103" i="372"/>
  <c r="D103" i="372"/>
  <c r="W102" i="372"/>
  <c r="X102" i="372" s="1"/>
  <c r="V102" i="372"/>
  <c r="U102" i="372"/>
  <c r="S102" i="372"/>
  <c r="T102" i="372" s="1"/>
  <c r="E102" i="372"/>
  <c r="D102" i="372" s="1"/>
  <c r="W101" i="372"/>
  <c r="X101" i="372" s="1"/>
  <c r="V101" i="372"/>
  <c r="U101" i="372"/>
  <c r="S101" i="372"/>
  <c r="T101" i="372" s="1"/>
  <c r="E101" i="372"/>
  <c r="D101" i="372" s="1"/>
  <c r="W100" i="372"/>
  <c r="X100" i="372" s="1"/>
  <c r="V100" i="372"/>
  <c r="U100" i="372"/>
  <c r="S100" i="372"/>
  <c r="T100" i="372" s="1"/>
  <c r="E100" i="372"/>
  <c r="D100" i="372"/>
  <c r="W99" i="372"/>
  <c r="X99" i="372" s="1"/>
  <c r="V99" i="372"/>
  <c r="U99" i="372"/>
  <c r="S99" i="372"/>
  <c r="T99" i="372" s="1"/>
  <c r="E99" i="372"/>
  <c r="D99" i="372"/>
  <c r="W98" i="372"/>
  <c r="X98" i="372" s="1"/>
  <c r="V98" i="372"/>
  <c r="U98" i="372"/>
  <c r="S98" i="372"/>
  <c r="T98" i="372" s="1"/>
  <c r="E98" i="372"/>
  <c r="D98" i="372" s="1"/>
  <c r="W97" i="372"/>
  <c r="X97" i="372" s="1"/>
  <c r="V97" i="372"/>
  <c r="U97" i="372"/>
  <c r="S97" i="372"/>
  <c r="T97" i="372" s="1"/>
  <c r="E97" i="372"/>
  <c r="D97" i="372" s="1"/>
  <c r="W96" i="372"/>
  <c r="X96" i="372" s="1"/>
  <c r="V96" i="372"/>
  <c r="U96" i="372"/>
  <c r="S96" i="372"/>
  <c r="T96" i="372" s="1"/>
  <c r="E96" i="372"/>
  <c r="D96" i="372"/>
  <c r="W95" i="372"/>
  <c r="X95" i="372" s="1"/>
  <c r="V95" i="372"/>
  <c r="U95" i="372"/>
  <c r="S95" i="372"/>
  <c r="T95" i="372" s="1"/>
  <c r="E95" i="372"/>
  <c r="D95" i="372"/>
  <c r="W94" i="372"/>
  <c r="X94" i="372" s="1"/>
  <c r="V94" i="372"/>
  <c r="U94" i="372"/>
  <c r="S94" i="372"/>
  <c r="T94" i="372" s="1"/>
  <c r="E94" i="372"/>
  <c r="D94" i="372" s="1"/>
  <c r="W93" i="372"/>
  <c r="X93" i="372" s="1"/>
  <c r="V93" i="372"/>
  <c r="U93" i="372"/>
  <c r="S93" i="372"/>
  <c r="T93" i="372" s="1"/>
  <c r="E93" i="372"/>
  <c r="D93" i="372" s="1"/>
  <c r="W92" i="372"/>
  <c r="X92" i="372" s="1"/>
  <c r="V92" i="372"/>
  <c r="U92" i="372"/>
  <c r="S92" i="372"/>
  <c r="T92" i="372" s="1"/>
  <c r="E92" i="372"/>
  <c r="D92" i="372"/>
  <c r="W91" i="372"/>
  <c r="X91" i="372" s="1"/>
  <c r="V91" i="372"/>
  <c r="U91" i="372"/>
  <c r="S91" i="372"/>
  <c r="T91" i="372" s="1"/>
  <c r="E91" i="372"/>
  <c r="D91" i="372"/>
  <c r="W90" i="372"/>
  <c r="X90" i="372" s="1"/>
  <c r="V90" i="372"/>
  <c r="U90" i="372"/>
  <c r="S90" i="372"/>
  <c r="T90" i="372" s="1"/>
  <c r="E90" i="372"/>
  <c r="D90" i="372" s="1"/>
  <c r="W89" i="372"/>
  <c r="X89" i="372" s="1"/>
  <c r="V89" i="372"/>
  <c r="U89" i="372"/>
  <c r="S89" i="372"/>
  <c r="T89" i="372" s="1"/>
  <c r="E89" i="372"/>
  <c r="D89" i="372" s="1"/>
  <c r="W88" i="372"/>
  <c r="X88" i="372" s="1"/>
  <c r="V88" i="372"/>
  <c r="U88" i="372"/>
  <c r="S88" i="372"/>
  <c r="T88" i="372" s="1"/>
  <c r="E88" i="372"/>
  <c r="D88" i="372" s="1"/>
  <c r="W87" i="372"/>
  <c r="X87" i="372" s="1"/>
  <c r="V87" i="372"/>
  <c r="U87" i="372"/>
  <c r="S87" i="372"/>
  <c r="T87" i="372" s="1"/>
  <c r="E87" i="372"/>
  <c r="D87" i="372"/>
  <c r="W86" i="372"/>
  <c r="X86" i="372" s="1"/>
  <c r="V86" i="372"/>
  <c r="U86" i="372"/>
  <c r="S86" i="372"/>
  <c r="T86" i="372" s="1"/>
  <c r="E86" i="372"/>
  <c r="D86" i="372" s="1"/>
  <c r="W85" i="372"/>
  <c r="X85" i="372" s="1"/>
  <c r="V85" i="372"/>
  <c r="U85" i="372"/>
  <c r="S85" i="372"/>
  <c r="T85" i="372" s="1"/>
  <c r="E85" i="372"/>
  <c r="D85" i="372" s="1"/>
  <c r="W84" i="372"/>
  <c r="X84" i="372" s="1"/>
  <c r="V84" i="372"/>
  <c r="U84" i="372"/>
  <c r="S84" i="372"/>
  <c r="T84" i="372" s="1"/>
  <c r="E84" i="372"/>
  <c r="D84" i="372" s="1"/>
  <c r="W83" i="372"/>
  <c r="X83" i="372" s="1"/>
  <c r="V83" i="372"/>
  <c r="U83" i="372"/>
  <c r="S83" i="372"/>
  <c r="T83" i="372" s="1"/>
  <c r="E83" i="372"/>
  <c r="D83" i="372"/>
  <c r="W82" i="372"/>
  <c r="X82" i="372" s="1"/>
  <c r="V82" i="372"/>
  <c r="U82" i="372"/>
  <c r="S82" i="372"/>
  <c r="T82" i="372" s="1"/>
  <c r="E82" i="372"/>
  <c r="D82" i="372" s="1"/>
  <c r="W81" i="372"/>
  <c r="X81" i="372" s="1"/>
  <c r="V81" i="372"/>
  <c r="U81" i="372"/>
  <c r="S81" i="372"/>
  <c r="T81" i="372" s="1"/>
  <c r="E81" i="372"/>
  <c r="D81" i="372" s="1"/>
  <c r="W80" i="372"/>
  <c r="X80" i="372" s="1"/>
  <c r="V80" i="372"/>
  <c r="U80" i="372"/>
  <c r="S80" i="372"/>
  <c r="T80" i="372" s="1"/>
  <c r="E80" i="372"/>
  <c r="D80" i="372" s="1"/>
  <c r="W79" i="372"/>
  <c r="X79" i="372" s="1"/>
  <c r="V79" i="372"/>
  <c r="U79" i="372"/>
  <c r="S79" i="372"/>
  <c r="T79" i="372" s="1"/>
  <c r="E79" i="372"/>
  <c r="D79" i="372"/>
  <c r="W78" i="372"/>
  <c r="X78" i="372" s="1"/>
  <c r="V78" i="372"/>
  <c r="U78" i="372"/>
  <c r="S78" i="372"/>
  <c r="T78" i="372" s="1"/>
  <c r="E78" i="372"/>
  <c r="D78" i="372" s="1"/>
  <c r="W77" i="372"/>
  <c r="X77" i="372" s="1"/>
  <c r="V77" i="372"/>
  <c r="U77" i="372"/>
  <c r="S77" i="372"/>
  <c r="T77" i="372" s="1"/>
  <c r="E77" i="372"/>
  <c r="D77" i="372" s="1"/>
  <c r="W76" i="372"/>
  <c r="X76" i="372" s="1"/>
  <c r="V76" i="372"/>
  <c r="U76" i="372"/>
  <c r="S76" i="372"/>
  <c r="T76" i="372" s="1"/>
  <c r="E76" i="372"/>
  <c r="D76" i="372" s="1"/>
  <c r="W75" i="372"/>
  <c r="X75" i="372" s="1"/>
  <c r="V75" i="372"/>
  <c r="U75" i="372"/>
  <c r="S75" i="372"/>
  <c r="T75" i="372" s="1"/>
  <c r="E75" i="372"/>
  <c r="D75" i="372"/>
  <c r="W74" i="372"/>
  <c r="X74" i="372" s="1"/>
  <c r="V74" i="372"/>
  <c r="U74" i="372"/>
  <c r="S74" i="372"/>
  <c r="T74" i="372" s="1"/>
  <c r="E74" i="372"/>
  <c r="D74" i="372" s="1"/>
  <c r="W73" i="372"/>
  <c r="X73" i="372" s="1"/>
  <c r="V73" i="372"/>
  <c r="U73" i="372"/>
  <c r="S73" i="372"/>
  <c r="T73" i="372" s="1"/>
  <c r="E73" i="372"/>
  <c r="D73" i="372" s="1"/>
  <c r="W72" i="372"/>
  <c r="X72" i="372" s="1"/>
  <c r="V72" i="372"/>
  <c r="U72" i="372"/>
  <c r="S72" i="372"/>
  <c r="T72" i="372" s="1"/>
  <c r="E72" i="372"/>
  <c r="D72" i="372" s="1"/>
  <c r="W71" i="372"/>
  <c r="X71" i="372" s="1"/>
  <c r="V71" i="372"/>
  <c r="U71" i="372"/>
  <c r="S71" i="372"/>
  <c r="T71" i="372" s="1"/>
  <c r="E71" i="372"/>
  <c r="D71" i="372"/>
  <c r="W70" i="372"/>
  <c r="X70" i="372" s="1"/>
  <c r="V70" i="372"/>
  <c r="U70" i="372"/>
  <c r="S70" i="372"/>
  <c r="T70" i="372" s="1"/>
  <c r="E70" i="372"/>
  <c r="D70" i="372" s="1"/>
  <c r="W69" i="372"/>
  <c r="X69" i="372" s="1"/>
  <c r="V69" i="372"/>
  <c r="U69" i="372"/>
  <c r="S69" i="372"/>
  <c r="T69" i="372" s="1"/>
  <c r="E69" i="372"/>
  <c r="D69" i="372" s="1"/>
  <c r="W68" i="372"/>
  <c r="X68" i="372" s="1"/>
  <c r="V68" i="372"/>
  <c r="U68" i="372"/>
  <c r="S68" i="372"/>
  <c r="T68" i="372" s="1"/>
  <c r="E68" i="372"/>
  <c r="D68" i="372" s="1"/>
  <c r="W67" i="372"/>
  <c r="X67" i="372" s="1"/>
  <c r="V67" i="372"/>
  <c r="U67" i="372"/>
  <c r="S67" i="372"/>
  <c r="T67" i="372" s="1"/>
  <c r="E67" i="372"/>
  <c r="D67" i="372"/>
  <c r="W66" i="372"/>
  <c r="X66" i="372" s="1"/>
  <c r="V66" i="372"/>
  <c r="U66" i="372"/>
  <c r="S66" i="372"/>
  <c r="T66" i="372" s="1"/>
  <c r="E66" i="372"/>
  <c r="D66" i="372" s="1"/>
  <c r="W65" i="372"/>
  <c r="X65" i="372" s="1"/>
  <c r="V65" i="372"/>
  <c r="U65" i="372"/>
  <c r="S65" i="372"/>
  <c r="T65" i="372" s="1"/>
  <c r="E65" i="372"/>
  <c r="D65" i="372" s="1"/>
  <c r="W64" i="372"/>
  <c r="X64" i="372" s="1"/>
  <c r="V64" i="372"/>
  <c r="U64" i="372"/>
  <c r="S64" i="372"/>
  <c r="T64" i="372" s="1"/>
  <c r="E64" i="372"/>
  <c r="D64" i="372" s="1"/>
  <c r="W63" i="372"/>
  <c r="X63" i="372" s="1"/>
  <c r="V63" i="372"/>
  <c r="U63" i="372"/>
  <c r="S63" i="372"/>
  <c r="T63" i="372" s="1"/>
  <c r="E63" i="372"/>
  <c r="D63" i="372"/>
  <c r="W62" i="372"/>
  <c r="X62" i="372" s="1"/>
  <c r="V62" i="372"/>
  <c r="U62" i="372"/>
  <c r="S62" i="372"/>
  <c r="T62" i="372" s="1"/>
  <c r="E62" i="372"/>
  <c r="D62" i="372" s="1"/>
  <c r="W61" i="372"/>
  <c r="X61" i="372" s="1"/>
  <c r="V61" i="372"/>
  <c r="U61" i="372"/>
  <c r="S61" i="372"/>
  <c r="T61" i="372" s="1"/>
  <c r="E61" i="372"/>
  <c r="D61" i="372" s="1"/>
  <c r="W60" i="372"/>
  <c r="X60" i="372" s="1"/>
  <c r="V60" i="372"/>
  <c r="U60" i="372"/>
  <c r="S60" i="372"/>
  <c r="T60" i="372" s="1"/>
  <c r="E60" i="372"/>
  <c r="D60" i="372" s="1"/>
  <c r="W59" i="372"/>
  <c r="X59" i="372" s="1"/>
  <c r="V59" i="372"/>
  <c r="U59" i="372"/>
  <c r="S59" i="372"/>
  <c r="T59" i="372" s="1"/>
  <c r="E59" i="372"/>
  <c r="D59" i="372"/>
  <c r="W58" i="372"/>
  <c r="X58" i="372" s="1"/>
  <c r="V58" i="372"/>
  <c r="U58" i="372"/>
  <c r="S58" i="372"/>
  <c r="T58" i="372" s="1"/>
  <c r="E58" i="372"/>
  <c r="D58" i="372" s="1"/>
  <c r="W57" i="372"/>
  <c r="X57" i="372" s="1"/>
  <c r="V57" i="372"/>
  <c r="U57" i="372"/>
  <c r="S57" i="372"/>
  <c r="T57" i="372" s="1"/>
  <c r="E57" i="372"/>
  <c r="D57" i="372" s="1"/>
  <c r="W56" i="372"/>
  <c r="X56" i="372" s="1"/>
  <c r="V56" i="372"/>
  <c r="U56" i="372"/>
  <c r="S56" i="372"/>
  <c r="T56" i="372" s="1"/>
  <c r="E56" i="372"/>
  <c r="D56" i="372" s="1"/>
  <c r="W55" i="372"/>
  <c r="X55" i="372" s="1"/>
  <c r="V55" i="372"/>
  <c r="U55" i="372"/>
  <c r="S55" i="372"/>
  <c r="T55" i="372" s="1"/>
  <c r="E55" i="372"/>
  <c r="D55" i="372"/>
  <c r="W54" i="372"/>
  <c r="X54" i="372" s="1"/>
  <c r="V54" i="372"/>
  <c r="U54" i="372"/>
  <c r="S54" i="372"/>
  <c r="T54" i="372" s="1"/>
  <c r="E54" i="372"/>
  <c r="D54" i="372" s="1"/>
  <c r="W53" i="372"/>
  <c r="X53" i="372" s="1"/>
  <c r="V53" i="372"/>
  <c r="U53" i="372"/>
  <c r="S53" i="372"/>
  <c r="T53" i="372" s="1"/>
  <c r="E53" i="372"/>
  <c r="D53" i="372" s="1"/>
  <c r="W52" i="372"/>
  <c r="X52" i="372" s="1"/>
  <c r="V52" i="372"/>
  <c r="U52" i="372"/>
  <c r="S52" i="372"/>
  <c r="T52" i="372" s="1"/>
  <c r="E52" i="372"/>
  <c r="D52" i="372" s="1"/>
  <c r="W51" i="372"/>
  <c r="X51" i="372" s="1"/>
  <c r="V51" i="372"/>
  <c r="U51" i="372"/>
  <c r="S51" i="372"/>
  <c r="T51" i="372" s="1"/>
  <c r="E51" i="372"/>
  <c r="D51" i="372"/>
  <c r="W50" i="372"/>
  <c r="X50" i="372" s="1"/>
  <c r="V50" i="372"/>
  <c r="U50" i="372"/>
  <c r="S50" i="372"/>
  <c r="T50" i="372" s="1"/>
  <c r="E50" i="372"/>
  <c r="D50" i="372" s="1"/>
  <c r="W49" i="372"/>
  <c r="X49" i="372" s="1"/>
  <c r="V49" i="372"/>
  <c r="U49" i="372"/>
  <c r="S49" i="372"/>
  <c r="T49" i="372" s="1"/>
  <c r="E49" i="372"/>
  <c r="D49" i="372" s="1"/>
  <c r="W48" i="372"/>
  <c r="X48" i="372" s="1"/>
  <c r="V48" i="372"/>
  <c r="U48" i="372"/>
  <c r="S48" i="372"/>
  <c r="T48" i="372" s="1"/>
  <c r="E48" i="372"/>
  <c r="D48" i="372" s="1"/>
  <c r="W47" i="372"/>
  <c r="X47" i="372" s="1"/>
  <c r="V47" i="372"/>
  <c r="U47" i="372"/>
  <c r="S47" i="372"/>
  <c r="T47" i="372" s="1"/>
  <c r="E47" i="372"/>
  <c r="D47" i="372"/>
  <c r="W46" i="372"/>
  <c r="X46" i="372" s="1"/>
  <c r="V46" i="372"/>
  <c r="U46" i="372"/>
  <c r="S46" i="372"/>
  <c r="T46" i="372" s="1"/>
  <c r="E46" i="372"/>
  <c r="D46" i="372" s="1"/>
  <c r="W45" i="372"/>
  <c r="X45" i="372" s="1"/>
  <c r="V45" i="372"/>
  <c r="U45" i="372"/>
  <c r="S45" i="372"/>
  <c r="T45" i="372" s="1"/>
  <c r="E45" i="372"/>
  <c r="D45" i="372" s="1"/>
  <c r="W44" i="372"/>
  <c r="X44" i="372" s="1"/>
  <c r="V44" i="372"/>
  <c r="U44" i="372"/>
  <c r="S44" i="372"/>
  <c r="T44" i="372" s="1"/>
  <c r="E44" i="372"/>
  <c r="D44" i="372" s="1"/>
  <c r="W43" i="372"/>
  <c r="X43" i="372" s="1"/>
  <c r="V43" i="372"/>
  <c r="U43" i="372"/>
  <c r="S43" i="372"/>
  <c r="T43" i="372" s="1"/>
  <c r="E43" i="372"/>
  <c r="D43" i="372"/>
  <c r="W42" i="372"/>
  <c r="X42" i="372" s="1"/>
  <c r="V42" i="372"/>
  <c r="U42" i="372"/>
  <c r="S42" i="372"/>
  <c r="T42" i="372" s="1"/>
  <c r="E42" i="372"/>
  <c r="D42" i="372" s="1"/>
  <c r="W41" i="372"/>
  <c r="X41" i="372" s="1"/>
  <c r="V41" i="372"/>
  <c r="U41" i="372"/>
  <c r="S41" i="372"/>
  <c r="T41" i="372" s="1"/>
  <c r="E41" i="372"/>
  <c r="D41" i="372" s="1"/>
  <c r="W40" i="372"/>
  <c r="X40" i="372" s="1"/>
  <c r="V40" i="372"/>
  <c r="U40" i="372"/>
  <c r="S40" i="372"/>
  <c r="T40" i="372" s="1"/>
  <c r="E40" i="372"/>
  <c r="D40" i="372" s="1"/>
  <c r="W39" i="372"/>
  <c r="X39" i="372" s="1"/>
  <c r="V39" i="372"/>
  <c r="U39" i="372"/>
  <c r="S39" i="372"/>
  <c r="T39" i="372" s="1"/>
  <c r="E39" i="372"/>
  <c r="D39" i="372"/>
  <c r="W38" i="372"/>
  <c r="X38" i="372" s="1"/>
  <c r="V38" i="372"/>
  <c r="U38" i="372"/>
  <c r="S38" i="372"/>
  <c r="T38" i="372" s="1"/>
  <c r="E38" i="372"/>
  <c r="D38" i="372" s="1"/>
  <c r="W37" i="372"/>
  <c r="X37" i="372" s="1"/>
  <c r="V37" i="372"/>
  <c r="U37" i="372"/>
  <c r="S37" i="372"/>
  <c r="T37" i="372" s="1"/>
  <c r="E37" i="372"/>
  <c r="D37" i="372" s="1"/>
  <c r="X36" i="372"/>
  <c r="W36" i="372"/>
  <c r="V36" i="372"/>
  <c r="U36" i="372"/>
  <c r="T36" i="372"/>
  <c r="S36" i="372"/>
  <c r="E36" i="372"/>
  <c r="D36" i="372" s="1"/>
  <c r="X35" i="372"/>
  <c r="W35" i="372"/>
  <c r="V35" i="372"/>
  <c r="U35" i="372"/>
  <c r="T35" i="372"/>
  <c r="S35" i="372"/>
  <c r="E35" i="372"/>
  <c r="D35" i="372" s="1"/>
  <c r="T32" i="372"/>
  <c r="N32" i="372"/>
  <c r="H32" i="372"/>
  <c r="D32" i="372"/>
  <c r="C32" i="372"/>
  <c r="T31" i="372"/>
  <c r="N31" i="372"/>
  <c r="H31" i="372"/>
  <c r="D31" i="372" s="1"/>
  <c r="C31" i="372" s="1"/>
  <c r="N30" i="372"/>
  <c r="H30" i="372"/>
  <c r="T30" i="372" s="1"/>
  <c r="D30" i="372"/>
  <c r="C30" i="372" s="1"/>
  <c r="N29" i="372"/>
  <c r="H29" i="372"/>
  <c r="D29" i="372" s="1"/>
  <c r="C29" i="372" s="1"/>
  <c r="X28" i="372"/>
  <c r="O28" i="372" s="1"/>
  <c r="T28" i="372"/>
  <c r="N28" i="372"/>
  <c r="M28" i="372"/>
  <c r="L28" i="372"/>
  <c r="H28" i="372"/>
  <c r="D28" i="372"/>
  <c r="C28" i="372" s="1"/>
  <c r="W27" i="372"/>
  <c r="P27" i="372" s="1"/>
  <c r="T27" i="372"/>
  <c r="N27" i="372"/>
  <c r="M27" i="372"/>
  <c r="L27" i="372"/>
  <c r="H27" i="372"/>
  <c r="D27" i="372" s="1"/>
  <c r="C27" i="372" s="1"/>
  <c r="V26" i="372"/>
  <c r="N26" i="372"/>
  <c r="H26" i="372"/>
  <c r="D26" i="372" s="1"/>
  <c r="C26" i="372" s="1"/>
  <c r="U25" i="372"/>
  <c r="N25" i="372"/>
  <c r="H25" i="372"/>
  <c r="T25" i="372" s="1"/>
  <c r="U24" i="372"/>
  <c r="N24" i="372"/>
  <c r="J33" i="372" s="1"/>
  <c r="H24" i="372"/>
  <c r="T24" i="372" s="1"/>
  <c r="U23" i="372"/>
  <c r="N23" i="372"/>
  <c r="H23" i="372"/>
  <c r="T23" i="372" s="1"/>
  <c r="D23" i="372"/>
  <c r="C23" i="372" s="1"/>
  <c r="T22" i="372"/>
  <c r="N22" i="372"/>
  <c r="H22" i="372"/>
  <c r="D22" i="372"/>
  <c r="C22" i="372"/>
  <c r="T21" i="372"/>
  <c r="N21" i="372"/>
  <c r="H21" i="372"/>
  <c r="D21" i="372" s="1"/>
  <c r="C21" i="372" s="1"/>
  <c r="N20" i="372"/>
  <c r="H20" i="372"/>
  <c r="T20" i="372" s="1"/>
  <c r="D20" i="372"/>
  <c r="C20" i="372" s="1"/>
  <c r="N19" i="372"/>
  <c r="H19" i="372"/>
  <c r="D19" i="372" s="1"/>
  <c r="C19" i="372" s="1"/>
  <c r="X18" i="372"/>
  <c r="O18" i="372" s="1"/>
  <c r="T18" i="372"/>
  <c r="N18" i="372"/>
  <c r="M18" i="372"/>
  <c r="L18" i="372"/>
  <c r="H18" i="372"/>
  <c r="D18" i="372"/>
  <c r="C18" i="372" s="1"/>
  <c r="W17" i="372"/>
  <c r="P17" i="372" s="1"/>
  <c r="T17" i="372"/>
  <c r="N17" i="372"/>
  <c r="M17" i="372"/>
  <c r="L17" i="372"/>
  <c r="H17" i="372"/>
  <c r="D17" i="372"/>
  <c r="C17" i="372" s="1"/>
  <c r="W16" i="372"/>
  <c r="P16" i="372" s="1"/>
  <c r="T16" i="372"/>
  <c r="L16" i="372" s="1"/>
  <c r="N16" i="372"/>
  <c r="H33" i="372" s="1"/>
  <c r="M16" i="372"/>
  <c r="H16" i="372"/>
  <c r="D16" i="372"/>
  <c r="C16" i="372" s="1"/>
  <c r="W15" i="372"/>
  <c r="P15" i="372" s="1"/>
  <c r="T15" i="372"/>
  <c r="N15" i="372"/>
  <c r="M15" i="372"/>
  <c r="L15" i="372"/>
  <c r="H15" i="372"/>
  <c r="D15" i="372" s="1"/>
  <c r="C15" i="372" s="1"/>
  <c r="V14" i="372"/>
  <c r="N14" i="372"/>
  <c r="H14" i="372"/>
  <c r="D14" i="372" s="1"/>
  <c r="C14" i="372" s="1"/>
  <c r="U13" i="372"/>
  <c r="N13" i="372"/>
  <c r="H13" i="372"/>
  <c r="T13" i="372" s="1"/>
  <c r="D13" i="372"/>
  <c r="C13" i="372" s="1"/>
  <c r="T12" i="372"/>
  <c r="N12" i="372"/>
  <c r="H12" i="372"/>
  <c r="D12" i="372"/>
  <c r="C12" i="372"/>
  <c r="T11" i="372"/>
  <c r="N11" i="372"/>
  <c r="H11" i="372"/>
  <c r="D11" i="372" s="1"/>
  <c r="C11" i="372" s="1"/>
  <c r="AE10" i="372"/>
  <c r="AE11" i="372" s="1"/>
  <c r="AE12" i="372" s="1"/>
  <c r="AE13" i="372" s="1"/>
  <c r="AE14" i="372" s="1"/>
  <c r="AE15" i="372" s="1"/>
  <c r="AE16" i="372" s="1"/>
  <c r="AE17" i="372" s="1"/>
  <c r="AE18" i="372" s="1"/>
  <c r="AE19" i="372" s="1"/>
  <c r="AE20" i="372" s="1"/>
  <c r="AE21" i="372" s="1"/>
  <c r="AE22" i="372" s="1"/>
  <c r="AE23" i="372" s="1"/>
  <c r="AE24" i="372" s="1"/>
  <c r="AE25" i="372" s="1"/>
  <c r="AE26" i="372" s="1"/>
  <c r="AE27" i="372" s="1"/>
  <c r="AE28" i="372" s="1"/>
  <c r="AE29" i="372" s="1"/>
  <c r="AE30" i="372" s="1"/>
  <c r="AE31" i="372" s="1"/>
  <c r="AE32" i="372" s="1"/>
  <c r="N10" i="372"/>
  <c r="H10" i="372"/>
  <c r="T10" i="372" s="1"/>
  <c r="D10" i="372"/>
  <c r="C10" i="372" s="1"/>
  <c r="X9" i="372"/>
  <c r="N9" i="372"/>
  <c r="N5" i="372" s="1"/>
  <c r="H9" i="372"/>
  <c r="T9" i="372" s="1"/>
  <c r="D9" i="372"/>
  <c r="C9" i="372" s="1"/>
  <c r="H4" i="372"/>
  <c r="X188" i="371"/>
  <c r="W188" i="371"/>
  <c r="V188" i="371"/>
  <c r="U188" i="371"/>
  <c r="S188" i="371"/>
  <c r="T188" i="371" s="1"/>
  <c r="E188" i="371"/>
  <c r="D188" i="371"/>
  <c r="X187" i="371"/>
  <c r="W187" i="371"/>
  <c r="V187" i="371"/>
  <c r="U187" i="371"/>
  <c r="S187" i="371"/>
  <c r="T187" i="371" s="1"/>
  <c r="E187" i="371"/>
  <c r="D187" i="371"/>
  <c r="X186" i="371"/>
  <c r="W186" i="371"/>
  <c r="V186" i="371"/>
  <c r="U186" i="371"/>
  <c r="S186" i="371"/>
  <c r="T186" i="371" s="1"/>
  <c r="E186" i="371"/>
  <c r="D186" i="371"/>
  <c r="X185" i="371"/>
  <c r="W185" i="371"/>
  <c r="V185" i="371"/>
  <c r="U185" i="371"/>
  <c r="S185" i="371"/>
  <c r="T185" i="371" s="1"/>
  <c r="E185" i="371"/>
  <c r="D185" i="371"/>
  <c r="X184" i="371"/>
  <c r="W184" i="371"/>
  <c r="V184" i="371"/>
  <c r="U184" i="371"/>
  <c r="S184" i="371"/>
  <c r="T184" i="371" s="1"/>
  <c r="E184" i="371"/>
  <c r="D184" i="371"/>
  <c r="X183" i="371"/>
  <c r="W183" i="371"/>
  <c r="V183" i="371"/>
  <c r="U183" i="371"/>
  <c r="S183" i="371"/>
  <c r="T183" i="371" s="1"/>
  <c r="E183" i="371"/>
  <c r="D183" i="371"/>
  <c r="X182" i="371"/>
  <c r="W182" i="371"/>
  <c r="V182" i="371"/>
  <c r="U182" i="371"/>
  <c r="S182" i="371"/>
  <c r="T182" i="371" s="1"/>
  <c r="E182" i="371"/>
  <c r="D182" i="371"/>
  <c r="X181" i="371"/>
  <c r="W181" i="371"/>
  <c r="V181" i="371"/>
  <c r="U181" i="371"/>
  <c r="S181" i="371"/>
  <c r="T181" i="371" s="1"/>
  <c r="E181" i="371"/>
  <c r="D181" i="371"/>
  <c r="X180" i="371"/>
  <c r="W180" i="371"/>
  <c r="V180" i="371"/>
  <c r="U180" i="371"/>
  <c r="S180" i="371"/>
  <c r="T180" i="371" s="1"/>
  <c r="E180" i="371"/>
  <c r="D180" i="371"/>
  <c r="X179" i="371"/>
  <c r="W179" i="371"/>
  <c r="V179" i="371"/>
  <c r="U179" i="371"/>
  <c r="S179" i="371"/>
  <c r="T179" i="371" s="1"/>
  <c r="E179" i="371"/>
  <c r="D179" i="371"/>
  <c r="X178" i="371"/>
  <c r="W178" i="371"/>
  <c r="V178" i="371"/>
  <c r="U178" i="371"/>
  <c r="S178" i="371"/>
  <c r="T178" i="371" s="1"/>
  <c r="E178" i="371"/>
  <c r="D178" i="371"/>
  <c r="X177" i="371"/>
  <c r="W177" i="371"/>
  <c r="V177" i="371"/>
  <c r="U177" i="371"/>
  <c r="S177" i="371"/>
  <c r="T177" i="371" s="1"/>
  <c r="E177" i="371"/>
  <c r="D177" i="371"/>
  <c r="X176" i="371"/>
  <c r="W176" i="371"/>
  <c r="V176" i="371"/>
  <c r="U176" i="371"/>
  <c r="S176" i="371"/>
  <c r="T176" i="371" s="1"/>
  <c r="E176" i="371"/>
  <c r="D176" i="371"/>
  <c r="X175" i="371"/>
  <c r="W175" i="371"/>
  <c r="V175" i="371"/>
  <c r="U175" i="371"/>
  <c r="S175" i="371"/>
  <c r="T175" i="371" s="1"/>
  <c r="E175" i="371"/>
  <c r="D175" i="371"/>
  <c r="X174" i="371"/>
  <c r="W174" i="371"/>
  <c r="V174" i="371"/>
  <c r="U174" i="371"/>
  <c r="S174" i="371"/>
  <c r="T174" i="371" s="1"/>
  <c r="E174" i="371"/>
  <c r="D174" i="371"/>
  <c r="X173" i="371"/>
  <c r="W173" i="371"/>
  <c r="V173" i="371"/>
  <c r="U173" i="371"/>
  <c r="S173" i="371"/>
  <c r="T173" i="371" s="1"/>
  <c r="E173" i="371"/>
  <c r="D173" i="371"/>
  <c r="X172" i="371"/>
  <c r="W172" i="371"/>
  <c r="V172" i="371"/>
  <c r="U172" i="371"/>
  <c r="S172" i="371"/>
  <c r="T172" i="371" s="1"/>
  <c r="E172" i="371"/>
  <c r="D172" i="371"/>
  <c r="X171" i="371"/>
  <c r="W171" i="371"/>
  <c r="V171" i="371"/>
  <c r="U171" i="371"/>
  <c r="S171" i="371"/>
  <c r="T171" i="371" s="1"/>
  <c r="E171" i="371"/>
  <c r="D171" i="371"/>
  <c r="X170" i="371"/>
  <c r="W170" i="371"/>
  <c r="V170" i="371"/>
  <c r="U170" i="371"/>
  <c r="S170" i="371"/>
  <c r="T170" i="371" s="1"/>
  <c r="E170" i="371"/>
  <c r="D170" i="371"/>
  <c r="X169" i="371"/>
  <c r="W169" i="371"/>
  <c r="V169" i="371"/>
  <c r="U169" i="371"/>
  <c r="S169" i="371"/>
  <c r="T169" i="371" s="1"/>
  <c r="E169" i="371"/>
  <c r="D169" i="371"/>
  <c r="X168" i="371"/>
  <c r="W168" i="371"/>
  <c r="V168" i="371"/>
  <c r="U168" i="371"/>
  <c r="S168" i="371"/>
  <c r="T168" i="371" s="1"/>
  <c r="E168" i="371"/>
  <c r="D168" i="371"/>
  <c r="X167" i="371"/>
  <c r="W167" i="371"/>
  <c r="V167" i="371"/>
  <c r="U167" i="371"/>
  <c r="S167" i="371"/>
  <c r="T167" i="371" s="1"/>
  <c r="E167" i="371"/>
  <c r="D167" i="371"/>
  <c r="X166" i="371"/>
  <c r="W166" i="371"/>
  <c r="V166" i="371"/>
  <c r="U166" i="371"/>
  <c r="S166" i="371"/>
  <c r="T166" i="371" s="1"/>
  <c r="E166" i="371"/>
  <c r="D166" i="371"/>
  <c r="X165" i="371"/>
  <c r="W165" i="371"/>
  <c r="V165" i="371"/>
  <c r="U165" i="371"/>
  <c r="S165" i="371"/>
  <c r="T165" i="371" s="1"/>
  <c r="E165" i="371"/>
  <c r="D165" i="371"/>
  <c r="X164" i="371"/>
  <c r="W164" i="371"/>
  <c r="V164" i="371"/>
  <c r="U164" i="371"/>
  <c r="S164" i="371"/>
  <c r="T164" i="371" s="1"/>
  <c r="E164" i="371"/>
  <c r="D164" i="371"/>
  <c r="X163" i="371"/>
  <c r="W163" i="371"/>
  <c r="V163" i="371"/>
  <c r="U163" i="371"/>
  <c r="S163" i="371"/>
  <c r="T163" i="371" s="1"/>
  <c r="E163" i="371"/>
  <c r="D163" i="371"/>
  <c r="X162" i="371"/>
  <c r="W162" i="371"/>
  <c r="V162" i="371"/>
  <c r="U162" i="371"/>
  <c r="S162" i="371"/>
  <c r="T162" i="371" s="1"/>
  <c r="E162" i="371"/>
  <c r="D162" i="371"/>
  <c r="X161" i="371"/>
  <c r="W161" i="371"/>
  <c r="V161" i="371"/>
  <c r="U161" i="371"/>
  <c r="S161" i="371"/>
  <c r="T161" i="371" s="1"/>
  <c r="E161" i="371"/>
  <c r="D161" i="371"/>
  <c r="X160" i="371"/>
  <c r="W160" i="371"/>
  <c r="V160" i="371"/>
  <c r="U160" i="371"/>
  <c r="S160" i="371"/>
  <c r="T160" i="371" s="1"/>
  <c r="E160" i="371"/>
  <c r="D160" i="371"/>
  <c r="X159" i="371"/>
  <c r="W159" i="371"/>
  <c r="V159" i="371"/>
  <c r="U159" i="371"/>
  <c r="S159" i="371"/>
  <c r="T159" i="371" s="1"/>
  <c r="E159" i="371"/>
  <c r="D159" i="371"/>
  <c r="X158" i="371"/>
  <c r="W158" i="371"/>
  <c r="V158" i="371"/>
  <c r="U158" i="371"/>
  <c r="S158" i="371"/>
  <c r="T158" i="371" s="1"/>
  <c r="E158" i="371"/>
  <c r="D158" i="371"/>
  <c r="X157" i="371"/>
  <c r="W157" i="371"/>
  <c r="V157" i="371"/>
  <c r="U157" i="371"/>
  <c r="T157" i="371"/>
  <c r="S157" i="371"/>
  <c r="E157" i="371"/>
  <c r="D157" i="371"/>
  <c r="X156" i="371"/>
  <c r="W156" i="371"/>
  <c r="V156" i="371"/>
  <c r="U156" i="371"/>
  <c r="T156" i="371"/>
  <c r="S156" i="371"/>
  <c r="E156" i="371"/>
  <c r="D156" i="371"/>
  <c r="X155" i="371"/>
  <c r="W155" i="371"/>
  <c r="V155" i="371"/>
  <c r="U155" i="371"/>
  <c r="T155" i="371"/>
  <c r="S155" i="371"/>
  <c r="E155" i="371"/>
  <c r="D155" i="371"/>
  <c r="X154" i="371"/>
  <c r="W154" i="371"/>
  <c r="V154" i="371"/>
  <c r="U154" i="371"/>
  <c r="T154" i="371"/>
  <c r="S154" i="371"/>
  <c r="E154" i="371"/>
  <c r="D154" i="371"/>
  <c r="X153" i="371"/>
  <c r="W153" i="371"/>
  <c r="V153" i="371"/>
  <c r="U153" i="371"/>
  <c r="T153" i="371"/>
  <c r="S153" i="371"/>
  <c r="E153" i="371"/>
  <c r="D153" i="371"/>
  <c r="X152" i="371"/>
  <c r="W152" i="371"/>
  <c r="V152" i="371"/>
  <c r="U152" i="371"/>
  <c r="T152" i="371"/>
  <c r="S152" i="371"/>
  <c r="E152" i="371"/>
  <c r="D152" i="371"/>
  <c r="X151" i="371"/>
  <c r="W151" i="371"/>
  <c r="V151" i="371"/>
  <c r="U151" i="371"/>
  <c r="T151" i="371"/>
  <c r="S151" i="371"/>
  <c r="E151" i="371"/>
  <c r="D151" i="371"/>
  <c r="X150" i="371"/>
  <c r="W150" i="371"/>
  <c r="V150" i="371"/>
  <c r="U150" i="371"/>
  <c r="T150" i="371"/>
  <c r="S150" i="371"/>
  <c r="E150" i="371"/>
  <c r="D150" i="371"/>
  <c r="X149" i="371"/>
  <c r="W149" i="371"/>
  <c r="V149" i="371"/>
  <c r="U149" i="371"/>
  <c r="T149" i="371"/>
  <c r="S149" i="371"/>
  <c r="E149" i="371"/>
  <c r="D149" i="371"/>
  <c r="X148" i="371"/>
  <c r="W148" i="371"/>
  <c r="V148" i="371"/>
  <c r="U148" i="371"/>
  <c r="T148" i="371"/>
  <c r="S148" i="371"/>
  <c r="E148" i="371"/>
  <c r="D148" i="371"/>
  <c r="X147" i="371"/>
  <c r="W147" i="371"/>
  <c r="V147" i="371"/>
  <c r="U147" i="371"/>
  <c r="T147" i="371"/>
  <c r="S147" i="371"/>
  <c r="E147" i="371"/>
  <c r="D147" i="371"/>
  <c r="X146" i="371"/>
  <c r="W146" i="371"/>
  <c r="V146" i="371"/>
  <c r="U146" i="371"/>
  <c r="T146" i="371"/>
  <c r="S146" i="371"/>
  <c r="E146" i="371"/>
  <c r="D146" i="371"/>
  <c r="X145" i="371"/>
  <c r="W145" i="371"/>
  <c r="V145" i="371"/>
  <c r="U145" i="371"/>
  <c r="T145" i="371"/>
  <c r="S145" i="371"/>
  <c r="E145" i="371"/>
  <c r="D145" i="371"/>
  <c r="X144" i="371"/>
  <c r="W144" i="371"/>
  <c r="V144" i="371"/>
  <c r="U144" i="371"/>
  <c r="T144" i="371"/>
  <c r="S144" i="371"/>
  <c r="E144" i="371"/>
  <c r="D144" i="371"/>
  <c r="X143" i="371"/>
  <c r="W143" i="371"/>
  <c r="V143" i="371"/>
  <c r="U143" i="371"/>
  <c r="T143" i="371"/>
  <c r="S143" i="371"/>
  <c r="E143" i="371"/>
  <c r="D143" i="371"/>
  <c r="X142" i="371"/>
  <c r="W142" i="371"/>
  <c r="V142" i="371"/>
  <c r="U142" i="371"/>
  <c r="T142" i="371"/>
  <c r="S142" i="371"/>
  <c r="E142" i="371"/>
  <c r="D142" i="371"/>
  <c r="X141" i="371"/>
  <c r="W141" i="371"/>
  <c r="V141" i="371"/>
  <c r="U141" i="371"/>
  <c r="T141" i="371"/>
  <c r="S141" i="371"/>
  <c r="E141" i="371"/>
  <c r="D141" i="371"/>
  <c r="X140" i="371"/>
  <c r="W140" i="371"/>
  <c r="V140" i="371"/>
  <c r="U140" i="371"/>
  <c r="T140" i="371"/>
  <c r="S140" i="371"/>
  <c r="E140" i="371"/>
  <c r="D140" i="371"/>
  <c r="X139" i="371"/>
  <c r="W139" i="371"/>
  <c r="V139" i="371"/>
  <c r="U139" i="371"/>
  <c r="T139" i="371"/>
  <c r="S139" i="371"/>
  <c r="E139" i="371"/>
  <c r="D139" i="371"/>
  <c r="X138" i="371"/>
  <c r="W138" i="371"/>
  <c r="V138" i="371"/>
  <c r="U138" i="371"/>
  <c r="T138" i="371"/>
  <c r="S138" i="371"/>
  <c r="E138" i="371"/>
  <c r="D138" i="371"/>
  <c r="X137" i="371"/>
  <c r="W137" i="371"/>
  <c r="V137" i="371"/>
  <c r="U137" i="371"/>
  <c r="T137" i="371"/>
  <c r="S137" i="371"/>
  <c r="E137" i="371"/>
  <c r="D137" i="371"/>
  <c r="X136" i="371"/>
  <c r="W136" i="371"/>
  <c r="V136" i="371"/>
  <c r="U136" i="371"/>
  <c r="T136" i="371"/>
  <c r="S136" i="371"/>
  <c r="E136" i="371"/>
  <c r="D136" i="371"/>
  <c r="X135" i="371"/>
  <c r="W135" i="371"/>
  <c r="V135" i="371"/>
  <c r="U135" i="371"/>
  <c r="T135" i="371"/>
  <c r="S135" i="371"/>
  <c r="E135" i="371"/>
  <c r="D135" i="371"/>
  <c r="X134" i="371"/>
  <c r="W134" i="371"/>
  <c r="V134" i="371"/>
  <c r="U134" i="371"/>
  <c r="T134" i="371"/>
  <c r="S134" i="371"/>
  <c r="E134" i="371"/>
  <c r="D134" i="371"/>
  <c r="X133" i="371"/>
  <c r="W133" i="371"/>
  <c r="V133" i="371"/>
  <c r="U133" i="371"/>
  <c r="T133" i="371"/>
  <c r="S133" i="371"/>
  <c r="E133" i="371"/>
  <c r="D133" i="371"/>
  <c r="X132" i="371"/>
  <c r="W132" i="371"/>
  <c r="V132" i="371"/>
  <c r="U132" i="371"/>
  <c r="T132" i="371"/>
  <c r="S132" i="371"/>
  <c r="E132" i="371"/>
  <c r="D132" i="371"/>
  <c r="X131" i="371"/>
  <c r="W131" i="371"/>
  <c r="V131" i="371"/>
  <c r="U131" i="371"/>
  <c r="T131" i="371"/>
  <c r="S131" i="371"/>
  <c r="E131" i="371"/>
  <c r="D131" i="371"/>
  <c r="X130" i="371"/>
  <c r="W130" i="371"/>
  <c r="V130" i="371"/>
  <c r="U130" i="371"/>
  <c r="T130" i="371"/>
  <c r="S130" i="371"/>
  <c r="E130" i="371"/>
  <c r="D130" i="371"/>
  <c r="X129" i="371"/>
  <c r="W129" i="371"/>
  <c r="V129" i="371"/>
  <c r="U129" i="371"/>
  <c r="T129" i="371"/>
  <c r="S129" i="371"/>
  <c r="E129" i="371"/>
  <c r="D129" i="371"/>
  <c r="X128" i="371"/>
  <c r="W128" i="371"/>
  <c r="V128" i="371"/>
  <c r="U128" i="371"/>
  <c r="T128" i="371"/>
  <c r="S128" i="371"/>
  <c r="E128" i="371"/>
  <c r="D128" i="371"/>
  <c r="X127" i="371"/>
  <c r="W127" i="371"/>
  <c r="V127" i="371"/>
  <c r="U127" i="371"/>
  <c r="T127" i="371"/>
  <c r="S127" i="371"/>
  <c r="E127" i="371"/>
  <c r="D127" i="371"/>
  <c r="X126" i="371"/>
  <c r="W126" i="371"/>
  <c r="V126" i="371"/>
  <c r="U126" i="371"/>
  <c r="T126" i="371"/>
  <c r="S126" i="371"/>
  <c r="E126" i="371"/>
  <c r="D126" i="371"/>
  <c r="X125" i="371"/>
  <c r="W125" i="371"/>
  <c r="V125" i="371"/>
  <c r="U125" i="371"/>
  <c r="T125" i="371"/>
  <c r="S125" i="371"/>
  <c r="E125" i="371"/>
  <c r="D125" i="371"/>
  <c r="X124" i="371"/>
  <c r="W124" i="371"/>
  <c r="V124" i="371"/>
  <c r="U124" i="371"/>
  <c r="T124" i="371"/>
  <c r="S124" i="371"/>
  <c r="E124" i="371"/>
  <c r="D124" i="371"/>
  <c r="X123" i="371"/>
  <c r="W123" i="371"/>
  <c r="V123" i="371"/>
  <c r="U123" i="371"/>
  <c r="T123" i="371"/>
  <c r="S123" i="371"/>
  <c r="E123" i="371"/>
  <c r="D123" i="371"/>
  <c r="X122" i="371"/>
  <c r="W122" i="371"/>
  <c r="V122" i="371"/>
  <c r="U122" i="371"/>
  <c r="T122" i="371"/>
  <c r="S122" i="371"/>
  <c r="E122" i="371"/>
  <c r="D122" i="371"/>
  <c r="X121" i="371"/>
  <c r="W121" i="371"/>
  <c r="V121" i="371"/>
  <c r="U121" i="371"/>
  <c r="T121" i="371"/>
  <c r="S121" i="371"/>
  <c r="E121" i="371"/>
  <c r="D121" i="371"/>
  <c r="X120" i="371"/>
  <c r="W120" i="371"/>
  <c r="V120" i="371"/>
  <c r="U120" i="371"/>
  <c r="T120" i="371"/>
  <c r="S120" i="371"/>
  <c r="E120" i="371"/>
  <c r="D120" i="371"/>
  <c r="X119" i="371"/>
  <c r="W119" i="371"/>
  <c r="V119" i="371"/>
  <c r="U119" i="371"/>
  <c r="T119" i="371"/>
  <c r="S119" i="371"/>
  <c r="E119" i="371"/>
  <c r="D119" i="371"/>
  <c r="X118" i="371"/>
  <c r="W118" i="371"/>
  <c r="V118" i="371"/>
  <c r="U118" i="371"/>
  <c r="T118" i="371"/>
  <c r="S118" i="371"/>
  <c r="E118" i="371"/>
  <c r="D118" i="371"/>
  <c r="X117" i="371"/>
  <c r="W117" i="371"/>
  <c r="V117" i="371"/>
  <c r="U117" i="371"/>
  <c r="T117" i="371"/>
  <c r="S117" i="371"/>
  <c r="E117" i="371"/>
  <c r="D117" i="371"/>
  <c r="X116" i="371"/>
  <c r="W116" i="371"/>
  <c r="V116" i="371"/>
  <c r="U116" i="371"/>
  <c r="T116" i="371"/>
  <c r="S116" i="371"/>
  <c r="E116" i="371"/>
  <c r="D116" i="371"/>
  <c r="X115" i="371"/>
  <c r="W115" i="371"/>
  <c r="V115" i="371"/>
  <c r="U115" i="371"/>
  <c r="T115" i="371"/>
  <c r="S115" i="371"/>
  <c r="E115" i="371"/>
  <c r="D115" i="371"/>
  <c r="X114" i="371"/>
  <c r="W114" i="371"/>
  <c r="V114" i="371"/>
  <c r="U114" i="371"/>
  <c r="T114" i="371"/>
  <c r="S114" i="371"/>
  <c r="E114" i="371"/>
  <c r="D114" i="371"/>
  <c r="X113" i="371"/>
  <c r="W113" i="371"/>
  <c r="V113" i="371"/>
  <c r="U113" i="371"/>
  <c r="T113" i="371"/>
  <c r="S113" i="371"/>
  <c r="E113" i="371"/>
  <c r="D113" i="371"/>
  <c r="X112" i="371"/>
  <c r="W112" i="371"/>
  <c r="V112" i="371"/>
  <c r="U112" i="371"/>
  <c r="T112" i="371"/>
  <c r="S112" i="371"/>
  <c r="E112" i="371"/>
  <c r="D112" i="371"/>
  <c r="X111" i="371"/>
  <c r="W111" i="371"/>
  <c r="V111" i="371"/>
  <c r="U111" i="371"/>
  <c r="T111" i="371"/>
  <c r="S111" i="371"/>
  <c r="E111" i="371"/>
  <c r="D111" i="371"/>
  <c r="X110" i="371"/>
  <c r="W110" i="371"/>
  <c r="V110" i="371"/>
  <c r="U110" i="371"/>
  <c r="T110" i="371"/>
  <c r="S110" i="371"/>
  <c r="E110" i="371"/>
  <c r="D110" i="371"/>
  <c r="X109" i="371"/>
  <c r="W109" i="371"/>
  <c r="V109" i="371"/>
  <c r="U109" i="371"/>
  <c r="T109" i="371"/>
  <c r="S109" i="371"/>
  <c r="E109" i="371"/>
  <c r="D109" i="371"/>
  <c r="X108" i="371"/>
  <c r="W108" i="371"/>
  <c r="V108" i="371"/>
  <c r="U108" i="371"/>
  <c r="T108" i="371"/>
  <c r="S108" i="371"/>
  <c r="E108" i="371"/>
  <c r="D108" i="371"/>
  <c r="X107" i="371"/>
  <c r="W107" i="371"/>
  <c r="V107" i="371"/>
  <c r="U107" i="371"/>
  <c r="T107" i="371"/>
  <c r="S107" i="371"/>
  <c r="E107" i="371"/>
  <c r="D107" i="371"/>
  <c r="X106" i="371"/>
  <c r="W106" i="371"/>
  <c r="V106" i="371"/>
  <c r="U106" i="371"/>
  <c r="T106" i="371"/>
  <c r="S106" i="371"/>
  <c r="E106" i="371"/>
  <c r="D106" i="371"/>
  <c r="X105" i="371"/>
  <c r="W105" i="371"/>
  <c r="V105" i="371"/>
  <c r="U105" i="371"/>
  <c r="T105" i="371"/>
  <c r="S105" i="371"/>
  <c r="E105" i="371"/>
  <c r="D105" i="371"/>
  <c r="X104" i="371"/>
  <c r="W104" i="371"/>
  <c r="V104" i="371"/>
  <c r="U104" i="371"/>
  <c r="T104" i="371"/>
  <c r="S104" i="371"/>
  <c r="E104" i="371"/>
  <c r="D104" i="371"/>
  <c r="X103" i="371"/>
  <c r="W103" i="371"/>
  <c r="V103" i="371"/>
  <c r="U103" i="371"/>
  <c r="T103" i="371"/>
  <c r="S103" i="371"/>
  <c r="E103" i="371"/>
  <c r="D103" i="371"/>
  <c r="X102" i="371"/>
  <c r="W102" i="371"/>
  <c r="V102" i="371"/>
  <c r="U102" i="371"/>
  <c r="T102" i="371"/>
  <c r="S102" i="371"/>
  <c r="E102" i="371"/>
  <c r="D102" i="371"/>
  <c r="X101" i="371"/>
  <c r="W101" i="371"/>
  <c r="V101" i="371"/>
  <c r="U101" i="371"/>
  <c r="T101" i="371"/>
  <c r="S101" i="371"/>
  <c r="E101" i="371"/>
  <c r="D101" i="371"/>
  <c r="X100" i="371"/>
  <c r="W100" i="371"/>
  <c r="V100" i="371"/>
  <c r="U100" i="371"/>
  <c r="T100" i="371"/>
  <c r="S100" i="371"/>
  <c r="E100" i="371"/>
  <c r="D100" i="371"/>
  <c r="X99" i="371"/>
  <c r="W99" i="371"/>
  <c r="V99" i="371"/>
  <c r="U99" i="371"/>
  <c r="T99" i="371"/>
  <c r="S99" i="371"/>
  <c r="E99" i="371"/>
  <c r="D99" i="371"/>
  <c r="X98" i="371"/>
  <c r="W98" i="371"/>
  <c r="V98" i="371"/>
  <c r="U98" i="371"/>
  <c r="T98" i="371"/>
  <c r="S98" i="371"/>
  <c r="E98" i="371"/>
  <c r="D98" i="371"/>
  <c r="X97" i="371"/>
  <c r="W97" i="371"/>
  <c r="V97" i="371"/>
  <c r="U97" i="371"/>
  <c r="T97" i="371"/>
  <c r="S97" i="371"/>
  <c r="E97" i="371"/>
  <c r="D97" i="371"/>
  <c r="X96" i="371"/>
  <c r="W96" i="371"/>
  <c r="V96" i="371"/>
  <c r="U96" i="371"/>
  <c r="T96" i="371"/>
  <c r="S96" i="371"/>
  <c r="E96" i="371"/>
  <c r="D96" i="371"/>
  <c r="X95" i="371"/>
  <c r="W95" i="371"/>
  <c r="V95" i="371"/>
  <c r="U95" i="371"/>
  <c r="T95" i="371"/>
  <c r="S95" i="371"/>
  <c r="E95" i="371"/>
  <c r="D95" i="371"/>
  <c r="X94" i="371"/>
  <c r="W94" i="371"/>
  <c r="V94" i="371"/>
  <c r="U94" i="371"/>
  <c r="T94" i="371"/>
  <c r="S94" i="371"/>
  <c r="E94" i="371"/>
  <c r="D94" i="371"/>
  <c r="X93" i="371"/>
  <c r="W93" i="371"/>
  <c r="V93" i="371"/>
  <c r="U93" i="371"/>
  <c r="T93" i="371"/>
  <c r="S93" i="371"/>
  <c r="E93" i="371"/>
  <c r="D93" i="371"/>
  <c r="X92" i="371"/>
  <c r="W92" i="371"/>
  <c r="V92" i="371"/>
  <c r="U92" i="371"/>
  <c r="T92" i="371"/>
  <c r="S92" i="371"/>
  <c r="E92" i="371"/>
  <c r="D92" i="371"/>
  <c r="X91" i="371"/>
  <c r="W91" i="371"/>
  <c r="V91" i="371"/>
  <c r="U91" i="371"/>
  <c r="T91" i="371"/>
  <c r="S91" i="371"/>
  <c r="E91" i="371"/>
  <c r="D91" i="371"/>
  <c r="X90" i="371"/>
  <c r="W90" i="371"/>
  <c r="V90" i="371"/>
  <c r="U90" i="371"/>
  <c r="T90" i="371"/>
  <c r="S90" i="371"/>
  <c r="E90" i="371"/>
  <c r="D90" i="371"/>
  <c r="X89" i="371"/>
  <c r="W89" i="371"/>
  <c r="V89" i="371"/>
  <c r="U89" i="371"/>
  <c r="T89" i="371"/>
  <c r="S89" i="371"/>
  <c r="E89" i="371"/>
  <c r="D89" i="371"/>
  <c r="X88" i="371"/>
  <c r="W88" i="371"/>
  <c r="V88" i="371"/>
  <c r="U88" i="371"/>
  <c r="T88" i="371"/>
  <c r="S88" i="371"/>
  <c r="E88" i="371"/>
  <c r="D88" i="371"/>
  <c r="X87" i="371"/>
  <c r="W87" i="371"/>
  <c r="V87" i="371"/>
  <c r="U87" i="371"/>
  <c r="T87" i="371"/>
  <c r="S87" i="371"/>
  <c r="E87" i="371"/>
  <c r="D87" i="371"/>
  <c r="X86" i="371"/>
  <c r="W86" i="371"/>
  <c r="V86" i="371"/>
  <c r="U86" i="371"/>
  <c r="T86" i="371"/>
  <c r="S86" i="371"/>
  <c r="E86" i="371"/>
  <c r="D86" i="371"/>
  <c r="X85" i="371"/>
  <c r="W85" i="371"/>
  <c r="V85" i="371"/>
  <c r="U85" i="371"/>
  <c r="T85" i="371"/>
  <c r="S85" i="371"/>
  <c r="E85" i="371"/>
  <c r="D85" i="371"/>
  <c r="X84" i="371"/>
  <c r="W84" i="371"/>
  <c r="V84" i="371"/>
  <c r="U84" i="371"/>
  <c r="T84" i="371"/>
  <c r="S84" i="371"/>
  <c r="E84" i="371"/>
  <c r="D84" i="371"/>
  <c r="X83" i="371"/>
  <c r="W83" i="371"/>
  <c r="V83" i="371"/>
  <c r="U83" i="371"/>
  <c r="T83" i="371"/>
  <c r="S83" i="371"/>
  <c r="E83" i="371"/>
  <c r="D83" i="371"/>
  <c r="X82" i="371"/>
  <c r="W82" i="371"/>
  <c r="V82" i="371"/>
  <c r="U82" i="371"/>
  <c r="T82" i="371"/>
  <c r="S82" i="371"/>
  <c r="E82" i="371"/>
  <c r="D82" i="371"/>
  <c r="X81" i="371"/>
  <c r="W81" i="371"/>
  <c r="V81" i="371"/>
  <c r="U81" i="371"/>
  <c r="T81" i="371"/>
  <c r="S81" i="371"/>
  <c r="E81" i="371"/>
  <c r="D81" i="371"/>
  <c r="X80" i="371"/>
  <c r="W80" i="371"/>
  <c r="V80" i="371"/>
  <c r="U80" i="371"/>
  <c r="T80" i="371"/>
  <c r="S80" i="371"/>
  <c r="E80" i="371"/>
  <c r="D80" i="371"/>
  <c r="X79" i="371"/>
  <c r="W79" i="371"/>
  <c r="V79" i="371"/>
  <c r="U79" i="371"/>
  <c r="T79" i="371"/>
  <c r="S79" i="371"/>
  <c r="E79" i="371"/>
  <c r="D79" i="371"/>
  <c r="X78" i="371"/>
  <c r="W78" i="371"/>
  <c r="V78" i="371"/>
  <c r="U78" i="371"/>
  <c r="T78" i="371"/>
  <c r="S78" i="371"/>
  <c r="E78" i="371"/>
  <c r="D78" i="371"/>
  <c r="X77" i="371"/>
  <c r="W77" i="371"/>
  <c r="V77" i="371"/>
  <c r="U77" i="371"/>
  <c r="T77" i="371"/>
  <c r="S77" i="371"/>
  <c r="E77" i="371"/>
  <c r="D77" i="371"/>
  <c r="X76" i="371"/>
  <c r="W76" i="371"/>
  <c r="V76" i="371"/>
  <c r="U76" i="371"/>
  <c r="T76" i="371"/>
  <c r="S76" i="371"/>
  <c r="E76" i="371"/>
  <c r="D76" i="371"/>
  <c r="X75" i="371"/>
  <c r="W75" i="371"/>
  <c r="V75" i="371"/>
  <c r="U75" i="371"/>
  <c r="T75" i="371"/>
  <c r="S75" i="371"/>
  <c r="E75" i="371"/>
  <c r="D75" i="371"/>
  <c r="X74" i="371"/>
  <c r="W74" i="371"/>
  <c r="V74" i="371"/>
  <c r="U74" i="371"/>
  <c r="T74" i="371"/>
  <c r="S74" i="371"/>
  <c r="E74" i="371"/>
  <c r="D74" i="371"/>
  <c r="X73" i="371"/>
  <c r="W73" i="371"/>
  <c r="V73" i="371"/>
  <c r="U73" i="371"/>
  <c r="T73" i="371"/>
  <c r="S73" i="371"/>
  <c r="E73" i="371"/>
  <c r="D73" i="371"/>
  <c r="X72" i="371"/>
  <c r="W72" i="371"/>
  <c r="V72" i="371"/>
  <c r="U72" i="371"/>
  <c r="T72" i="371"/>
  <c r="S72" i="371"/>
  <c r="E72" i="371"/>
  <c r="D72" i="371"/>
  <c r="X71" i="371"/>
  <c r="W71" i="371"/>
  <c r="V71" i="371"/>
  <c r="U71" i="371"/>
  <c r="T71" i="371"/>
  <c r="S71" i="371"/>
  <c r="E71" i="371"/>
  <c r="D71" i="371"/>
  <c r="X70" i="371"/>
  <c r="W70" i="371"/>
  <c r="V70" i="371"/>
  <c r="U70" i="371"/>
  <c r="T70" i="371"/>
  <c r="S70" i="371"/>
  <c r="E70" i="371"/>
  <c r="D70" i="371"/>
  <c r="X69" i="371"/>
  <c r="W69" i="371"/>
  <c r="V69" i="371"/>
  <c r="U69" i="371"/>
  <c r="T69" i="371"/>
  <c r="S69" i="371"/>
  <c r="E69" i="371"/>
  <c r="D69" i="371"/>
  <c r="X68" i="371"/>
  <c r="W68" i="371"/>
  <c r="V68" i="371"/>
  <c r="U68" i="371"/>
  <c r="T68" i="371"/>
  <c r="S68" i="371"/>
  <c r="E68" i="371"/>
  <c r="D68" i="371"/>
  <c r="X67" i="371"/>
  <c r="W67" i="371"/>
  <c r="V67" i="371"/>
  <c r="U67" i="371"/>
  <c r="T67" i="371"/>
  <c r="S67" i="371"/>
  <c r="E67" i="371"/>
  <c r="D67" i="371"/>
  <c r="X66" i="371"/>
  <c r="W66" i="371"/>
  <c r="V66" i="371"/>
  <c r="U66" i="371"/>
  <c r="T66" i="371"/>
  <c r="S66" i="371"/>
  <c r="E66" i="371"/>
  <c r="D66" i="371"/>
  <c r="X65" i="371"/>
  <c r="W65" i="371"/>
  <c r="V65" i="371"/>
  <c r="U65" i="371"/>
  <c r="T65" i="371"/>
  <c r="S65" i="371"/>
  <c r="E65" i="371"/>
  <c r="D65" i="371"/>
  <c r="X64" i="371"/>
  <c r="W64" i="371"/>
  <c r="V64" i="371"/>
  <c r="U64" i="371"/>
  <c r="T64" i="371"/>
  <c r="S64" i="371"/>
  <c r="E64" i="371"/>
  <c r="D64" i="371"/>
  <c r="X63" i="371"/>
  <c r="W63" i="371"/>
  <c r="V63" i="371"/>
  <c r="U63" i="371"/>
  <c r="T63" i="371"/>
  <c r="S63" i="371"/>
  <c r="E63" i="371"/>
  <c r="D63" i="371"/>
  <c r="X62" i="371"/>
  <c r="W62" i="371"/>
  <c r="V62" i="371"/>
  <c r="U62" i="371"/>
  <c r="T62" i="371"/>
  <c r="S62" i="371"/>
  <c r="E62" i="371"/>
  <c r="D62" i="371"/>
  <c r="X61" i="371"/>
  <c r="W61" i="371"/>
  <c r="V61" i="371"/>
  <c r="U61" i="371"/>
  <c r="T61" i="371"/>
  <c r="S61" i="371"/>
  <c r="E61" i="371"/>
  <c r="D61" i="371"/>
  <c r="X60" i="371"/>
  <c r="W60" i="371"/>
  <c r="V60" i="371"/>
  <c r="U60" i="371"/>
  <c r="T60" i="371"/>
  <c r="S60" i="371"/>
  <c r="E60" i="371"/>
  <c r="D60" i="371"/>
  <c r="X59" i="371"/>
  <c r="W59" i="371"/>
  <c r="V59" i="371"/>
  <c r="U59" i="371"/>
  <c r="T59" i="371"/>
  <c r="S59" i="371"/>
  <c r="E59" i="371"/>
  <c r="D59" i="371"/>
  <c r="X58" i="371"/>
  <c r="W58" i="371"/>
  <c r="V58" i="371"/>
  <c r="U58" i="371"/>
  <c r="T58" i="371"/>
  <c r="S58" i="371"/>
  <c r="E58" i="371"/>
  <c r="D58" i="371"/>
  <c r="X57" i="371"/>
  <c r="W57" i="371"/>
  <c r="V57" i="371"/>
  <c r="U57" i="371"/>
  <c r="T57" i="371"/>
  <c r="S57" i="371"/>
  <c r="E57" i="371"/>
  <c r="D57" i="371"/>
  <c r="X56" i="371"/>
  <c r="W56" i="371"/>
  <c r="V56" i="371"/>
  <c r="U56" i="371"/>
  <c r="T56" i="371"/>
  <c r="S56" i="371"/>
  <c r="E56" i="371"/>
  <c r="D56" i="371"/>
  <c r="X55" i="371"/>
  <c r="W55" i="371"/>
  <c r="V55" i="371"/>
  <c r="U55" i="371"/>
  <c r="T55" i="371"/>
  <c r="S55" i="371"/>
  <c r="E55" i="371"/>
  <c r="D55" i="371"/>
  <c r="X54" i="371"/>
  <c r="W54" i="371"/>
  <c r="V54" i="371"/>
  <c r="U54" i="371"/>
  <c r="T54" i="371"/>
  <c r="S54" i="371"/>
  <c r="E54" i="371"/>
  <c r="D54" i="371"/>
  <c r="X53" i="371"/>
  <c r="W53" i="371"/>
  <c r="V53" i="371"/>
  <c r="U53" i="371"/>
  <c r="T53" i="371"/>
  <c r="S53" i="371"/>
  <c r="E53" i="371"/>
  <c r="D53" i="371"/>
  <c r="X52" i="371"/>
  <c r="W52" i="371"/>
  <c r="V52" i="371"/>
  <c r="U52" i="371"/>
  <c r="T52" i="371"/>
  <c r="S52" i="371"/>
  <c r="E52" i="371"/>
  <c r="D52" i="371"/>
  <c r="W51" i="371"/>
  <c r="X51" i="371" s="1"/>
  <c r="V51" i="371"/>
  <c r="U51" i="371"/>
  <c r="S51" i="371"/>
  <c r="T51" i="371" s="1"/>
  <c r="E51" i="371"/>
  <c r="D51" i="371" s="1"/>
  <c r="W50" i="371"/>
  <c r="X50" i="371" s="1"/>
  <c r="V50" i="371"/>
  <c r="U50" i="371"/>
  <c r="T50" i="371"/>
  <c r="S50" i="371"/>
  <c r="E50" i="371"/>
  <c r="D50" i="371" s="1"/>
  <c r="W49" i="371"/>
  <c r="X49" i="371" s="1"/>
  <c r="V49" i="371"/>
  <c r="U49" i="371"/>
  <c r="S49" i="371"/>
  <c r="T49" i="371" s="1"/>
  <c r="E49" i="371"/>
  <c r="D49" i="371"/>
  <c r="W48" i="371"/>
  <c r="X48" i="371" s="1"/>
  <c r="V48" i="371"/>
  <c r="U48" i="371"/>
  <c r="S48" i="371"/>
  <c r="T48" i="371" s="1"/>
  <c r="E48" i="371"/>
  <c r="D48" i="371" s="1"/>
  <c r="W47" i="371"/>
  <c r="X47" i="371" s="1"/>
  <c r="V47" i="371"/>
  <c r="U47" i="371"/>
  <c r="S47" i="371"/>
  <c r="T47" i="371" s="1"/>
  <c r="E47" i="371"/>
  <c r="D47" i="371" s="1"/>
  <c r="W46" i="371"/>
  <c r="V46" i="371"/>
  <c r="U46" i="371"/>
  <c r="S46" i="371"/>
  <c r="T46" i="371" s="1"/>
  <c r="E46" i="371"/>
  <c r="D46" i="371" s="1"/>
  <c r="W45" i="371"/>
  <c r="X45" i="371" s="1"/>
  <c r="V45" i="371"/>
  <c r="U45" i="371"/>
  <c r="S45" i="371"/>
  <c r="T45" i="371" s="1"/>
  <c r="E45" i="371"/>
  <c r="D45" i="371"/>
  <c r="X44" i="371"/>
  <c r="W44" i="371"/>
  <c r="V44" i="371"/>
  <c r="U44" i="371"/>
  <c r="S44" i="371"/>
  <c r="T44" i="371" s="1"/>
  <c r="E44" i="371"/>
  <c r="D44" i="371" s="1"/>
  <c r="W43" i="371"/>
  <c r="V43" i="371"/>
  <c r="U43" i="371"/>
  <c r="T43" i="371"/>
  <c r="S43" i="371"/>
  <c r="E43" i="371"/>
  <c r="D43" i="371" s="1"/>
  <c r="W42" i="371"/>
  <c r="X42" i="371" s="1"/>
  <c r="V42" i="371"/>
  <c r="U42" i="371"/>
  <c r="T42" i="371"/>
  <c r="S42" i="371"/>
  <c r="E42" i="371"/>
  <c r="D42" i="371" s="1"/>
  <c r="W41" i="371"/>
  <c r="V41" i="371"/>
  <c r="U41" i="371"/>
  <c r="T41" i="371"/>
  <c r="S41" i="371"/>
  <c r="E41" i="371"/>
  <c r="D41" i="371" s="1"/>
  <c r="W40" i="371"/>
  <c r="V40" i="371"/>
  <c r="U40" i="371"/>
  <c r="T40" i="371"/>
  <c r="S40" i="371"/>
  <c r="E40" i="371"/>
  <c r="D40" i="371" s="1"/>
  <c r="W39" i="371"/>
  <c r="X39" i="371" s="1"/>
  <c r="V39" i="371"/>
  <c r="U39" i="371"/>
  <c r="T39" i="371"/>
  <c r="S39" i="371"/>
  <c r="E39" i="371"/>
  <c r="D39" i="371" s="1"/>
  <c r="W38" i="371"/>
  <c r="X38" i="371" s="1"/>
  <c r="V38" i="371"/>
  <c r="U38" i="371"/>
  <c r="T38" i="371"/>
  <c r="S38" i="371"/>
  <c r="E38" i="371"/>
  <c r="D38" i="371" s="1"/>
  <c r="X37" i="371"/>
  <c r="W37" i="371"/>
  <c r="V37" i="371"/>
  <c r="U37" i="371"/>
  <c r="T37" i="371"/>
  <c r="S37" i="371"/>
  <c r="E37" i="371"/>
  <c r="D37" i="371"/>
  <c r="X36" i="371"/>
  <c r="W36" i="371"/>
  <c r="V36" i="371"/>
  <c r="U36" i="371"/>
  <c r="T36" i="371"/>
  <c r="S36" i="371"/>
  <c r="E36" i="371"/>
  <c r="D36" i="371"/>
  <c r="X35" i="371"/>
  <c r="W35" i="371"/>
  <c r="V35" i="371"/>
  <c r="U35" i="371"/>
  <c r="T35" i="371"/>
  <c r="S35" i="371"/>
  <c r="E35" i="371"/>
  <c r="D35" i="371"/>
  <c r="T32" i="371"/>
  <c r="M32" i="371" s="1"/>
  <c r="H32" i="371"/>
  <c r="D32" i="371" s="1"/>
  <c r="N31" i="371"/>
  <c r="H31" i="371"/>
  <c r="D31" i="371" s="1"/>
  <c r="H30" i="371"/>
  <c r="D30" i="371" s="1"/>
  <c r="H29" i="371"/>
  <c r="T29" i="371" s="1"/>
  <c r="H28" i="371"/>
  <c r="D28" i="371" s="1"/>
  <c r="T27" i="371"/>
  <c r="M27" i="371" s="1"/>
  <c r="N27" i="371"/>
  <c r="H27" i="371"/>
  <c r="D27" i="371" s="1"/>
  <c r="N26" i="371"/>
  <c r="H26" i="371"/>
  <c r="D26" i="371" s="1"/>
  <c r="H25" i="371"/>
  <c r="T25" i="371" s="1"/>
  <c r="H24" i="371"/>
  <c r="T24" i="371" s="1"/>
  <c r="N23" i="371"/>
  <c r="H23" i="371"/>
  <c r="D23" i="371" s="1"/>
  <c r="C23" i="371" s="1"/>
  <c r="T22" i="371"/>
  <c r="N22" i="371"/>
  <c r="M22" i="371"/>
  <c r="L22" i="371"/>
  <c r="H22" i="371"/>
  <c r="D22" i="371"/>
  <c r="C22" i="371" s="1"/>
  <c r="T21" i="371"/>
  <c r="N21" i="371"/>
  <c r="H21" i="371"/>
  <c r="D21" i="371" s="1"/>
  <c r="C21" i="371" s="1"/>
  <c r="N20" i="371"/>
  <c r="H20" i="371"/>
  <c r="D20" i="371" s="1"/>
  <c r="C20" i="371" s="1"/>
  <c r="T19" i="371"/>
  <c r="N19" i="371"/>
  <c r="H19" i="371"/>
  <c r="D19" i="371"/>
  <c r="C19" i="371" s="1"/>
  <c r="T18" i="371"/>
  <c r="M18" i="371" s="1"/>
  <c r="N18" i="371"/>
  <c r="H18" i="371"/>
  <c r="D18" i="371"/>
  <c r="C18" i="371"/>
  <c r="T17" i="371"/>
  <c r="N17" i="371"/>
  <c r="M17" i="371"/>
  <c r="H17" i="371"/>
  <c r="D17" i="371"/>
  <c r="C17" i="371"/>
  <c r="T16" i="371"/>
  <c r="N16" i="371"/>
  <c r="H33" i="371" s="1"/>
  <c r="H16" i="371"/>
  <c r="D16" i="371"/>
  <c r="C16" i="371"/>
  <c r="T15" i="371"/>
  <c r="N15" i="371"/>
  <c r="M15" i="371"/>
  <c r="H15" i="371"/>
  <c r="D15" i="371" s="1"/>
  <c r="C15" i="371" s="1"/>
  <c r="N14" i="371"/>
  <c r="H14" i="371"/>
  <c r="D14" i="371" s="1"/>
  <c r="C14" i="371" s="1"/>
  <c r="N13" i="371"/>
  <c r="H13" i="371"/>
  <c r="D13" i="371" s="1"/>
  <c r="C13" i="371" s="1"/>
  <c r="T12" i="371"/>
  <c r="N12" i="371"/>
  <c r="M12" i="371"/>
  <c r="L12" i="371"/>
  <c r="H12" i="371"/>
  <c r="D12" i="371"/>
  <c r="C12" i="371" s="1"/>
  <c r="T11" i="371"/>
  <c r="L11" i="371" s="1"/>
  <c r="N11" i="371"/>
  <c r="H11" i="371"/>
  <c r="D11" i="371" s="1"/>
  <c r="C11" i="371" s="1"/>
  <c r="AE10" i="371"/>
  <c r="AE11" i="371" s="1"/>
  <c r="AE12" i="371" s="1"/>
  <c r="AE13" i="371" s="1"/>
  <c r="AE14" i="371" s="1"/>
  <c r="AE15" i="371" s="1"/>
  <c r="AE16" i="371" s="1"/>
  <c r="AE17" i="371" s="1"/>
  <c r="AE18" i="371" s="1"/>
  <c r="AE19" i="371" s="1"/>
  <c r="AE20" i="371" s="1"/>
  <c r="AE21" i="371" s="1"/>
  <c r="AE22" i="371" s="1"/>
  <c r="AE23" i="371" s="1"/>
  <c r="AE24" i="371" s="1"/>
  <c r="AE25" i="371" s="1"/>
  <c r="AE26" i="371" s="1"/>
  <c r="AE27" i="371" s="1"/>
  <c r="AE28" i="371" s="1"/>
  <c r="AE29" i="371" s="1"/>
  <c r="AE30" i="371" s="1"/>
  <c r="AE31" i="371" s="1"/>
  <c r="AE32" i="371" s="1"/>
  <c r="N10" i="371"/>
  <c r="H10" i="371"/>
  <c r="D10" i="371" s="1"/>
  <c r="C10" i="371" s="1"/>
  <c r="N9" i="371"/>
  <c r="H9" i="371"/>
  <c r="D9" i="371" s="1"/>
  <c r="H4" i="371"/>
  <c r="W188" i="370"/>
  <c r="X188" i="370" s="1"/>
  <c r="V188" i="370"/>
  <c r="U188" i="370"/>
  <c r="S188" i="370"/>
  <c r="T188" i="370" s="1"/>
  <c r="E188" i="370"/>
  <c r="D188" i="370" s="1"/>
  <c r="W187" i="370"/>
  <c r="X187" i="370" s="1"/>
  <c r="V187" i="370"/>
  <c r="U187" i="370"/>
  <c r="S187" i="370"/>
  <c r="T187" i="370" s="1"/>
  <c r="E187" i="370"/>
  <c r="D187" i="370" s="1"/>
  <c r="W186" i="370"/>
  <c r="X186" i="370" s="1"/>
  <c r="V186" i="370"/>
  <c r="U186" i="370"/>
  <c r="S186" i="370"/>
  <c r="T186" i="370" s="1"/>
  <c r="E186" i="370"/>
  <c r="D186" i="370" s="1"/>
  <c r="X185" i="370"/>
  <c r="W185" i="370"/>
  <c r="V185" i="370"/>
  <c r="U185" i="370"/>
  <c r="S185" i="370"/>
  <c r="T185" i="370" s="1"/>
  <c r="E185" i="370"/>
  <c r="D185" i="370"/>
  <c r="W184" i="370"/>
  <c r="X184" i="370" s="1"/>
  <c r="V184" i="370"/>
  <c r="U184" i="370"/>
  <c r="S184" i="370"/>
  <c r="T184" i="370" s="1"/>
  <c r="E184" i="370"/>
  <c r="D184" i="370" s="1"/>
  <c r="X183" i="370"/>
  <c r="W183" i="370"/>
  <c r="V183" i="370"/>
  <c r="U183" i="370"/>
  <c r="S183" i="370"/>
  <c r="T183" i="370" s="1"/>
  <c r="E183" i="370"/>
  <c r="D183" i="370"/>
  <c r="X182" i="370"/>
  <c r="W182" i="370"/>
  <c r="V182" i="370"/>
  <c r="U182" i="370"/>
  <c r="S182" i="370"/>
  <c r="T182" i="370" s="1"/>
  <c r="E182" i="370"/>
  <c r="D182" i="370" s="1"/>
  <c r="X181" i="370"/>
  <c r="W181" i="370"/>
  <c r="V181" i="370"/>
  <c r="U181" i="370"/>
  <c r="S181" i="370"/>
  <c r="T181" i="370" s="1"/>
  <c r="E181" i="370"/>
  <c r="D181" i="370"/>
  <c r="W180" i="370"/>
  <c r="X180" i="370" s="1"/>
  <c r="V180" i="370"/>
  <c r="U180" i="370"/>
  <c r="S180" i="370"/>
  <c r="T180" i="370" s="1"/>
  <c r="E180" i="370"/>
  <c r="D180" i="370" s="1"/>
  <c r="X179" i="370"/>
  <c r="W179" i="370"/>
  <c r="V179" i="370"/>
  <c r="U179" i="370"/>
  <c r="S179" i="370"/>
  <c r="T179" i="370" s="1"/>
  <c r="E179" i="370"/>
  <c r="D179" i="370"/>
  <c r="W178" i="370"/>
  <c r="X178" i="370" s="1"/>
  <c r="V178" i="370"/>
  <c r="U178" i="370"/>
  <c r="S178" i="370"/>
  <c r="T178" i="370" s="1"/>
  <c r="E178" i="370"/>
  <c r="D178" i="370" s="1"/>
  <c r="X177" i="370"/>
  <c r="W177" i="370"/>
  <c r="V177" i="370"/>
  <c r="U177" i="370"/>
  <c r="S177" i="370"/>
  <c r="T177" i="370" s="1"/>
  <c r="E177" i="370"/>
  <c r="D177" i="370"/>
  <c r="W176" i="370"/>
  <c r="X176" i="370" s="1"/>
  <c r="V176" i="370"/>
  <c r="U176" i="370"/>
  <c r="S176" i="370"/>
  <c r="T176" i="370" s="1"/>
  <c r="E176" i="370"/>
  <c r="D176" i="370" s="1"/>
  <c r="X175" i="370"/>
  <c r="W175" i="370"/>
  <c r="V175" i="370"/>
  <c r="U175" i="370"/>
  <c r="S175" i="370"/>
  <c r="T175" i="370" s="1"/>
  <c r="E175" i="370"/>
  <c r="D175" i="370"/>
  <c r="W174" i="370"/>
  <c r="X174" i="370" s="1"/>
  <c r="V174" i="370"/>
  <c r="U174" i="370"/>
  <c r="S174" i="370"/>
  <c r="T174" i="370" s="1"/>
  <c r="E174" i="370"/>
  <c r="D174" i="370" s="1"/>
  <c r="X173" i="370"/>
  <c r="W173" i="370"/>
  <c r="V173" i="370"/>
  <c r="U173" i="370"/>
  <c r="S173" i="370"/>
  <c r="T173" i="370" s="1"/>
  <c r="E173" i="370"/>
  <c r="D173" i="370"/>
  <c r="W172" i="370"/>
  <c r="X172" i="370" s="1"/>
  <c r="V172" i="370"/>
  <c r="U172" i="370"/>
  <c r="S172" i="370"/>
  <c r="T172" i="370" s="1"/>
  <c r="E172" i="370"/>
  <c r="D172" i="370" s="1"/>
  <c r="X171" i="370"/>
  <c r="W171" i="370"/>
  <c r="V171" i="370"/>
  <c r="U171" i="370"/>
  <c r="S171" i="370"/>
  <c r="T171" i="370" s="1"/>
  <c r="E171" i="370"/>
  <c r="D171" i="370"/>
  <c r="W170" i="370"/>
  <c r="X170" i="370" s="1"/>
  <c r="V170" i="370"/>
  <c r="U170" i="370"/>
  <c r="S170" i="370"/>
  <c r="T170" i="370" s="1"/>
  <c r="E170" i="370"/>
  <c r="D170" i="370" s="1"/>
  <c r="W169" i="370"/>
  <c r="X169" i="370" s="1"/>
  <c r="V169" i="370"/>
  <c r="U169" i="370"/>
  <c r="S169" i="370"/>
  <c r="T169" i="370" s="1"/>
  <c r="E169" i="370"/>
  <c r="D169" i="370" s="1"/>
  <c r="X168" i="370"/>
  <c r="W168" i="370"/>
  <c r="V168" i="370"/>
  <c r="U168" i="370"/>
  <c r="S168" i="370"/>
  <c r="T168" i="370" s="1"/>
  <c r="E168" i="370"/>
  <c r="D168" i="370"/>
  <c r="W167" i="370"/>
  <c r="X167" i="370" s="1"/>
  <c r="V167" i="370"/>
  <c r="U167" i="370"/>
  <c r="S167" i="370"/>
  <c r="T167" i="370" s="1"/>
  <c r="E167" i="370"/>
  <c r="D167" i="370" s="1"/>
  <c r="X166" i="370"/>
  <c r="W166" i="370"/>
  <c r="V166" i="370"/>
  <c r="U166" i="370"/>
  <c r="S166" i="370"/>
  <c r="T166" i="370" s="1"/>
  <c r="E166" i="370"/>
  <c r="D166" i="370" s="1"/>
  <c r="X165" i="370"/>
  <c r="W165" i="370"/>
  <c r="V165" i="370"/>
  <c r="U165" i="370"/>
  <c r="S165" i="370"/>
  <c r="T165" i="370" s="1"/>
  <c r="E165" i="370"/>
  <c r="D165" i="370"/>
  <c r="W164" i="370"/>
  <c r="X164" i="370" s="1"/>
  <c r="V164" i="370"/>
  <c r="U164" i="370"/>
  <c r="S164" i="370"/>
  <c r="T164" i="370" s="1"/>
  <c r="E164" i="370"/>
  <c r="D164" i="370" s="1"/>
  <c r="X163" i="370"/>
  <c r="W163" i="370"/>
  <c r="V163" i="370"/>
  <c r="U163" i="370"/>
  <c r="S163" i="370"/>
  <c r="T163" i="370" s="1"/>
  <c r="E163" i="370"/>
  <c r="D163" i="370"/>
  <c r="W162" i="370"/>
  <c r="X162" i="370" s="1"/>
  <c r="V162" i="370"/>
  <c r="U162" i="370"/>
  <c r="S162" i="370"/>
  <c r="T162" i="370" s="1"/>
  <c r="E162" i="370"/>
  <c r="D162" i="370" s="1"/>
  <c r="W161" i="370"/>
  <c r="X161" i="370" s="1"/>
  <c r="V161" i="370"/>
  <c r="U161" i="370"/>
  <c r="S161" i="370"/>
  <c r="T161" i="370" s="1"/>
  <c r="E161" i="370"/>
  <c r="D161" i="370" s="1"/>
  <c r="X160" i="370"/>
  <c r="W160" i="370"/>
  <c r="V160" i="370"/>
  <c r="U160" i="370"/>
  <c r="S160" i="370"/>
  <c r="T160" i="370" s="1"/>
  <c r="E160" i="370"/>
  <c r="D160" i="370"/>
  <c r="W159" i="370"/>
  <c r="X159" i="370" s="1"/>
  <c r="V159" i="370"/>
  <c r="U159" i="370"/>
  <c r="S159" i="370"/>
  <c r="T159" i="370" s="1"/>
  <c r="E159" i="370"/>
  <c r="D159" i="370" s="1"/>
  <c r="W158" i="370"/>
  <c r="X158" i="370" s="1"/>
  <c r="V158" i="370"/>
  <c r="U158" i="370"/>
  <c r="S158" i="370"/>
  <c r="T158" i="370" s="1"/>
  <c r="E158" i="370"/>
  <c r="D158" i="370" s="1"/>
  <c r="W157" i="370"/>
  <c r="X157" i="370" s="1"/>
  <c r="V157" i="370"/>
  <c r="U157" i="370"/>
  <c r="S157" i="370"/>
  <c r="T157" i="370" s="1"/>
  <c r="E157" i="370"/>
  <c r="D157" i="370"/>
  <c r="W156" i="370"/>
  <c r="X156" i="370" s="1"/>
  <c r="V156" i="370"/>
  <c r="U156" i="370"/>
  <c r="S156" i="370"/>
  <c r="T156" i="370" s="1"/>
  <c r="E156" i="370"/>
  <c r="D156" i="370"/>
  <c r="W155" i="370"/>
  <c r="X155" i="370" s="1"/>
  <c r="V155" i="370"/>
  <c r="U155" i="370"/>
  <c r="S155" i="370"/>
  <c r="T155" i="370" s="1"/>
  <c r="E155" i="370"/>
  <c r="D155" i="370" s="1"/>
  <c r="W154" i="370"/>
  <c r="X154" i="370" s="1"/>
  <c r="V154" i="370"/>
  <c r="U154" i="370"/>
  <c r="S154" i="370"/>
  <c r="T154" i="370" s="1"/>
  <c r="E154" i="370"/>
  <c r="D154" i="370" s="1"/>
  <c r="W153" i="370"/>
  <c r="X153" i="370" s="1"/>
  <c r="V153" i="370"/>
  <c r="U153" i="370"/>
  <c r="S153" i="370"/>
  <c r="T153" i="370" s="1"/>
  <c r="E153" i="370"/>
  <c r="D153" i="370"/>
  <c r="W152" i="370"/>
  <c r="X152" i="370" s="1"/>
  <c r="V152" i="370"/>
  <c r="U152" i="370"/>
  <c r="S152" i="370"/>
  <c r="T152" i="370" s="1"/>
  <c r="E152" i="370"/>
  <c r="D152" i="370"/>
  <c r="W151" i="370"/>
  <c r="X151" i="370" s="1"/>
  <c r="V151" i="370"/>
  <c r="U151" i="370"/>
  <c r="S151" i="370"/>
  <c r="T151" i="370" s="1"/>
  <c r="E151" i="370"/>
  <c r="D151" i="370" s="1"/>
  <c r="W150" i="370"/>
  <c r="X150" i="370" s="1"/>
  <c r="V150" i="370"/>
  <c r="U150" i="370"/>
  <c r="S150" i="370"/>
  <c r="T150" i="370" s="1"/>
  <c r="E150" i="370"/>
  <c r="D150" i="370" s="1"/>
  <c r="W149" i="370"/>
  <c r="X149" i="370" s="1"/>
  <c r="V149" i="370"/>
  <c r="U149" i="370"/>
  <c r="S149" i="370"/>
  <c r="T149" i="370" s="1"/>
  <c r="E149" i="370"/>
  <c r="D149" i="370"/>
  <c r="W148" i="370"/>
  <c r="X148" i="370" s="1"/>
  <c r="V148" i="370"/>
  <c r="U148" i="370"/>
  <c r="S148" i="370"/>
  <c r="T148" i="370" s="1"/>
  <c r="E148" i="370"/>
  <c r="D148" i="370"/>
  <c r="W147" i="370"/>
  <c r="X147" i="370" s="1"/>
  <c r="V147" i="370"/>
  <c r="U147" i="370"/>
  <c r="S147" i="370"/>
  <c r="T147" i="370" s="1"/>
  <c r="E147" i="370"/>
  <c r="D147" i="370" s="1"/>
  <c r="W146" i="370"/>
  <c r="X146" i="370" s="1"/>
  <c r="V146" i="370"/>
  <c r="U146" i="370"/>
  <c r="S146" i="370"/>
  <c r="T146" i="370" s="1"/>
  <c r="E146" i="370"/>
  <c r="D146" i="370" s="1"/>
  <c r="W145" i="370"/>
  <c r="X145" i="370" s="1"/>
  <c r="V145" i="370"/>
  <c r="U145" i="370"/>
  <c r="S145" i="370"/>
  <c r="T145" i="370" s="1"/>
  <c r="E145" i="370"/>
  <c r="D145" i="370"/>
  <c r="W144" i="370"/>
  <c r="X144" i="370" s="1"/>
  <c r="V144" i="370"/>
  <c r="U144" i="370"/>
  <c r="S144" i="370"/>
  <c r="T144" i="370" s="1"/>
  <c r="E144" i="370"/>
  <c r="D144" i="370" s="1"/>
  <c r="X143" i="370"/>
  <c r="W143" i="370"/>
  <c r="V143" i="370"/>
  <c r="U143" i="370"/>
  <c r="S143" i="370"/>
  <c r="T143" i="370" s="1"/>
  <c r="E143" i="370"/>
  <c r="D143" i="370"/>
  <c r="W142" i="370"/>
  <c r="X142" i="370" s="1"/>
  <c r="V142" i="370"/>
  <c r="U142" i="370"/>
  <c r="S142" i="370"/>
  <c r="T142" i="370" s="1"/>
  <c r="E142" i="370"/>
  <c r="D142" i="370" s="1"/>
  <c r="X141" i="370"/>
  <c r="W141" i="370"/>
  <c r="V141" i="370"/>
  <c r="U141" i="370"/>
  <c r="S141" i="370"/>
  <c r="T141" i="370" s="1"/>
  <c r="E141" i="370"/>
  <c r="D141" i="370"/>
  <c r="W140" i="370"/>
  <c r="X140" i="370" s="1"/>
  <c r="V140" i="370"/>
  <c r="U140" i="370"/>
  <c r="S140" i="370"/>
  <c r="T140" i="370" s="1"/>
  <c r="E140" i="370"/>
  <c r="D140" i="370"/>
  <c r="W139" i="370"/>
  <c r="X139" i="370" s="1"/>
  <c r="V139" i="370"/>
  <c r="U139" i="370"/>
  <c r="S139" i="370"/>
  <c r="T139" i="370" s="1"/>
  <c r="E139" i="370"/>
  <c r="D139" i="370" s="1"/>
  <c r="W138" i="370"/>
  <c r="X138" i="370" s="1"/>
  <c r="V138" i="370"/>
  <c r="U138" i="370"/>
  <c r="S138" i="370"/>
  <c r="T138" i="370" s="1"/>
  <c r="E138" i="370"/>
  <c r="D138" i="370" s="1"/>
  <c r="W137" i="370"/>
  <c r="X137" i="370" s="1"/>
  <c r="V137" i="370"/>
  <c r="U137" i="370"/>
  <c r="S137" i="370"/>
  <c r="T137" i="370" s="1"/>
  <c r="E137" i="370"/>
  <c r="D137" i="370"/>
  <c r="W136" i="370"/>
  <c r="X136" i="370" s="1"/>
  <c r="V136" i="370"/>
  <c r="U136" i="370"/>
  <c r="S136" i="370"/>
  <c r="T136" i="370" s="1"/>
  <c r="E136" i="370"/>
  <c r="D136" i="370" s="1"/>
  <c r="X135" i="370"/>
  <c r="W135" i="370"/>
  <c r="V135" i="370"/>
  <c r="U135" i="370"/>
  <c r="S135" i="370"/>
  <c r="T135" i="370" s="1"/>
  <c r="E135" i="370"/>
  <c r="D135" i="370"/>
  <c r="W134" i="370"/>
  <c r="X134" i="370" s="1"/>
  <c r="V134" i="370"/>
  <c r="U134" i="370"/>
  <c r="S134" i="370"/>
  <c r="T134" i="370" s="1"/>
  <c r="E134" i="370"/>
  <c r="D134" i="370" s="1"/>
  <c r="X133" i="370"/>
  <c r="W133" i="370"/>
  <c r="V133" i="370"/>
  <c r="U133" i="370"/>
  <c r="S133" i="370"/>
  <c r="T133" i="370" s="1"/>
  <c r="E133" i="370"/>
  <c r="D133" i="370"/>
  <c r="W132" i="370"/>
  <c r="X132" i="370" s="1"/>
  <c r="V132" i="370"/>
  <c r="U132" i="370"/>
  <c r="S132" i="370"/>
  <c r="T132" i="370" s="1"/>
  <c r="E132" i="370"/>
  <c r="D132" i="370"/>
  <c r="W131" i="370"/>
  <c r="X131" i="370" s="1"/>
  <c r="V131" i="370"/>
  <c r="U131" i="370"/>
  <c r="S131" i="370"/>
  <c r="T131" i="370" s="1"/>
  <c r="E131" i="370"/>
  <c r="D131" i="370" s="1"/>
  <c r="W130" i="370"/>
  <c r="X130" i="370" s="1"/>
  <c r="V130" i="370"/>
  <c r="U130" i="370"/>
  <c r="S130" i="370"/>
  <c r="T130" i="370" s="1"/>
  <c r="E130" i="370"/>
  <c r="D130" i="370" s="1"/>
  <c r="W129" i="370"/>
  <c r="X129" i="370" s="1"/>
  <c r="V129" i="370"/>
  <c r="U129" i="370"/>
  <c r="S129" i="370"/>
  <c r="T129" i="370" s="1"/>
  <c r="E129" i="370"/>
  <c r="D129" i="370"/>
  <c r="W128" i="370"/>
  <c r="X128" i="370" s="1"/>
  <c r="V128" i="370"/>
  <c r="U128" i="370"/>
  <c r="S128" i="370"/>
  <c r="T128" i="370" s="1"/>
  <c r="E128" i="370"/>
  <c r="D128" i="370" s="1"/>
  <c r="X127" i="370"/>
  <c r="W127" i="370"/>
  <c r="V127" i="370"/>
  <c r="U127" i="370"/>
  <c r="S127" i="370"/>
  <c r="T127" i="370" s="1"/>
  <c r="E127" i="370"/>
  <c r="D127" i="370"/>
  <c r="W126" i="370"/>
  <c r="X126" i="370" s="1"/>
  <c r="V126" i="370"/>
  <c r="U126" i="370"/>
  <c r="S126" i="370"/>
  <c r="T126" i="370" s="1"/>
  <c r="E126" i="370"/>
  <c r="D126" i="370" s="1"/>
  <c r="X125" i="370"/>
  <c r="W125" i="370"/>
  <c r="V125" i="370"/>
  <c r="U125" i="370"/>
  <c r="S125" i="370"/>
  <c r="T125" i="370" s="1"/>
  <c r="E125" i="370"/>
  <c r="D125" i="370"/>
  <c r="W124" i="370"/>
  <c r="X124" i="370" s="1"/>
  <c r="V124" i="370"/>
  <c r="U124" i="370"/>
  <c r="S124" i="370"/>
  <c r="T124" i="370" s="1"/>
  <c r="E124" i="370"/>
  <c r="D124" i="370"/>
  <c r="W123" i="370"/>
  <c r="X123" i="370" s="1"/>
  <c r="V123" i="370"/>
  <c r="U123" i="370"/>
  <c r="S123" i="370"/>
  <c r="T123" i="370" s="1"/>
  <c r="E123" i="370"/>
  <c r="D123" i="370" s="1"/>
  <c r="W122" i="370"/>
  <c r="X122" i="370" s="1"/>
  <c r="V122" i="370"/>
  <c r="U122" i="370"/>
  <c r="S122" i="370"/>
  <c r="T122" i="370" s="1"/>
  <c r="E122" i="370"/>
  <c r="D122" i="370" s="1"/>
  <c r="W121" i="370"/>
  <c r="X121" i="370" s="1"/>
  <c r="V121" i="370"/>
  <c r="U121" i="370"/>
  <c r="S121" i="370"/>
  <c r="T121" i="370" s="1"/>
  <c r="E121" i="370"/>
  <c r="D121" i="370" s="1"/>
  <c r="W120" i="370"/>
  <c r="X120" i="370" s="1"/>
  <c r="V120" i="370"/>
  <c r="U120" i="370"/>
  <c r="S120" i="370"/>
  <c r="T120" i="370" s="1"/>
  <c r="E120" i="370"/>
  <c r="D120" i="370" s="1"/>
  <c r="X119" i="370"/>
  <c r="W119" i="370"/>
  <c r="V119" i="370"/>
  <c r="U119" i="370"/>
  <c r="S119" i="370"/>
  <c r="T119" i="370" s="1"/>
  <c r="E119" i="370"/>
  <c r="D119" i="370" s="1"/>
  <c r="W118" i="370"/>
  <c r="X118" i="370" s="1"/>
  <c r="V118" i="370"/>
  <c r="U118" i="370"/>
  <c r="S118" i="370"/>
  <c r="T118" i="370" s="1"/>
  <c r="E118" i="370"/>
  <c r="D118" i="370" s="1"/>
  <c r="W117" i="370"/>
  <c r="X117" i="370" s="1"/>
  <c r="V117" i="370"/>
  <c r="U117" i="370"/>
  <c r="S117" i="370"/>
  <c r="T117" i="370" s="1"/>
  <c r="E117" i="370"/>
  <c r="D117" i="370" s="1"/>
  <c r="W116" i="370"/>
  <c r="X116" i="370" s="1"/>
  <c r="V116" i="370"/>
  <c r="U116" i="370"/>
  <c r="S116" i="370"/>
  <c r="T116" i="370" s="1"/>
  <c r="E116" i="370"/>
  <c r="D116" i="370" s="1"/>
  <c r="W115" i="370"/>
  <c r="X115" i="370" s="1"/>
  <c r="V115" i="370"/>
  <c r="U115" i="370"/>
  <c r="S115" i="370"/>
  <c r="T115" i="370" s="1"/>
  <c r="E115" i="370"/>
  <c r="D115" i="370"/>
  <c r="W114" i="370"/>
  <c r="X114" i="370" s="1"/>
  <c r="V114" i="370"/>
  <c r="U114" i="370"/>
  <c r="S114" i="370"/>
  <c r="T114" i="370" s="1"/>
  <c r="E114" i="370"/>
  <c r="D114" i="370" s="1"/>
  <c r="W113" i="370"/>
  <c r="X113" i="370" s="1"/>
  <c r="V113" i="370"/>
  <c r="U113" i="370"/>
  <c r="S113" i="370"/>
  <c r="T113" i="370" s="1"/>
  <c r="E113" i="370"/>
  <c r="D113" i="370" s="1"/>
  <c r="W112" i="370"/>
  <c r="X112" i="370" s="1"/>
  <c r="V112" i="370"/>
  <c r="U112" i="370"/>
  <c r="S112" i="370"/>
  <c r="T112" i="370" s="1"/>
  <c r="E112" i="370"/>
  <c r="D112" i="370" s="1"/>
  <c r="W111" i="370"/>
  <c r="X111" i="370" s="1"/>
  <c r="V111" i="370"/>
  <c r="U111" i="370"/>
  <c r="S111" i="370"/>
  <c r="T111" i="370" s="1"/>
  <c r="E111" i="370"/>
  <c r="D111" i="370" s="1"/>
  <c r="W110" i="370"/>
  <c r="X110" i="370" s="1"/>
  <c r="V110" i="370"/>
  <c r="U110" i="370"/>
  <c r="S110" i="370"/>
  <c r="T110" i="370" s="1"/>
  <c r="E110" i="370"/>
  <c r="D110" i="370" s="1"/>
  <c r="W109" i="370"/>
  <c r="X109" i="370" s="1"/>
  <c r="V109" i="370"/>
  <c r="U109" i="370"/>
  <c r="S109" i="370"/>
  <c r="T109" i="370" s="1"/>
  <c r="E109" i="370"/>
  <c r="D109" i="370" s="1"/>
  <c r="W108" i="370"/>
  <c r="X108" i="370" s="1"/>
  <c r="V108" i="370"/>
  <c r="U108" i="370"/>
  <c r="S108" i="370"/>
  <c r="T108" i="370" s="1"/>
  <c r="E108" i="370"/>
  <c r="D108" i="370" s="1"/>
  <c r="W107" i="370"/>
  <c r="X107" i="370" s="1"/>
  <c r="V107" i="370"/>
  <c r="U107" i="370"/>
  <c r="S107" i="370"/>
  <c r="T107" i="370" s="1"/>
  <c r="E107" i="370"/>
  <c r="D107" i="370"/>
  <c r="W106" i="370"/>
  <c r="X106" i="370" s="1"/>
  <c r="V106" i="370"/>
  <c r="U106" i="370"/>
  <c r="S106" i="370"/>
  <c r="T106" i="370" s="1"/>
  <c r="E106" i="370"/>
  <c r="D106" i="370" s="1"/>
  <c r="W105" i="370"/>
  <c r="X105" i="370" s="1"/>
  <c r="V105" i="370"/>
  <c r="U105" i="370"/>
  <c r="S105" i="370"/>
  <c r="T105" i="370" s="1"/>
  <c r="E105" i="370"/>
  <c r="D105" i="370" s="1"/>
  <c r="W104" i="370"/>
  <c r="X104" i="370" s="1"/>
  <c r="V104" i="370"/>
  <c r="U104" i="370"/>
  <c r="S104" i="370"/>
  <c r="T104" i="370" s="1"/>
  <c r="E104" i="370"/>
  <c r="D104" i="370" s="1"/>
  <c r="X103" i="370"/>
  <c r="W103" i="370"/>
  <c r="V103" i="370"/>
  <c r="U103" i="370"/>
  <c r="T103" i="370"/>
  <c r="S103" i="370"/>
  <c r="E103" i="370"/>
  <c r="D103" i="370" s="1"/>
  <c r="W102" i="370"/>
  <c r="X102" i="370" s="1"/>
  <c r="V102" i="370"/>
  <c r="U102" i="370"/>
  <c r="T102" i="370"/>
  <c r="S102" i="370"/>
  <c r="E102" i="370"/>
  <c r="D102" i="370" s="1"/>
  <c r="X101" i="370"/>
  <c r="W101" i="370"/>
  <c r="V101" i="370"/>
  <c r="U101" i="370"/>
  <c r="T101" i="370"/>
  <c r="S101" i="370"/>
  <c r="E101" i="370"/>
  <c r="D101" i="370" s="1"/>
  <c r="W100" i="370"/>
  <c r="X100" i="370" s="1"/>
  <c r="V100" i="370"/>
  <c r="U100" i="370"/>
  <c r="S100" i="370"/>
  <c r="T100" i="370" s="1"/>
  <c r="E100" i="370"/>
  <c r="D100" i="370" s="1"/>
  <c r="X99" i="370"/>
  <c r="W99" i="370"/>
  <c r="V99" i="370"/>
  <c r="U99" i="370"/>
  <c r="T99" i="370"/>
  <c r="S99" i="370"/>
  <c r="E99" i="370"/>
  <c r="D99" i="370" s="1"/>
  <c r="X98" i="370"/>
  <c r="W98" i="370"/>
  <c r="V98" i="370"/>
  <c r="U98" i="370"/>
  <c r="S98" i="370"/>
  <c r="T98" i="370" s="1"/>
  <c r="E98" i="370"/>
  <c r="D98" i="370" s="1"/>
  <c r="X97" i="370"/>
  <c r="W97" i="370"/>
  <c r="V97" i="370"/>
  <c r="U97" i="370"/>
  <c r="T97" i="370"/>
  <c r="S97" i="370"/>
  <c r="E97" i="370"/>
  <c r="D97" i="370" s="1"/>
  <c r="W96" i="370"/>
  <c r="X96" i="370" s="1"/>
  <c r="V96" i="370"/>
  <c r="U96" i="370"/>
  <c r="T96" i="370"/>
  <c r="S96" i="370"/>
  <c r="E96" i="370"/>
  <c r="D96" i="370" s="1"/>
  <c r="X95" i="370"/>
  <c r="W95" i="370"/>
  <c r="V95" i="370"/>
  <c r="U95" i="370"/>
  <c r="T95" i="370"/>
  <c r="S95" i="370"/>
  <c r="E95" i="370"/>
  <c r="D95" i="370" s="1"/>
  <c r="W94" i="370"/>
  <c r="X94" i="370" s="1"/>
  <c r="V94" i="370"/>
  <c r="U94" i="370"/>
  <c r="S94" i="370"/>
  <c r="T94" i="370" s="1"/>
  <c r="E94" i="370"/>
  <c r="D94" i="370" s="1"/>
  <c r="W93" i="370"/>
  <c r="X93" i="370" s="1"/>
  <c r="V93" i="370"/>
  <c r="U93" i="370"/>
  <c r="S93" i="370"/>
  <c r="T93" i="370" s="1"/>
  <c r="E93" i="370"/>
  <c r="D93" i="370" s="1"/>
  <c r="W92" i="370"/>
  <c r="X92" i="370" s="1"/>
  <c r="V92" i="370"/>
  <c r="U92" i="370"/>
  <c r="S92" i="370"/>
  <c r="T92" i="370" s="1"/>
  <c r="E92" i="370"/>
  <c r="D92" i="370" s="1"/>
  <c r="W91" i="370"/>
  <c r="X91" i="370" s="1"/>
  <c r="V91" i="370"/>
  <c r="U91" i="370"/>
  <c r="S91" i="370"/>
  <c r="T91" i="370" s="1"/>
  <c r="E91" i="370"/>
  <c r="D91" i="370" s="1"/>
  <c r="W90" i="370"/>
  <c r="X90" i="370" s="1"/>
  <c r="V90" i="370"/>
  <c r="U90" i="370"/>
  <c r="S90" i="370"/>
  <c r="T90" i="370" s="1"/>
  <c r="E90" i="370"/>
  <c r="D90" i="370" s="1"/>
  <c r="W89" i="370"/>
  <c r="X89" i="370" s="1"/>
  <c r="V89" i="370"/>
  <c r="U89" i="370"/>
  <c r="S89" i="370"/>
  <c r="T89" i="370" s="1"/>
  <c r="E89" i="370"/>
  <c r="D89" i="370" s="1"/>
  <c r="W88" i="370"/>
  <c r="X88" i="370" s="1"/>
  <c r="V88" i="370"/>
  <c r="U88" i="370"/>
  <c r="S88" i="370"/>
  <c r="T88" i="370" s="1"/>
  <c r="E88" i="370"/>
  <c r="D88" i="370" s="1"/>
  <c r="X87" i="370"/>
  <c r="W87" i="370"/>
  <c r="V87" i="370"/>
  <c r="U87" i="370"/>
  <c r="S87" i="370"/>
  <c r="T87" i="370" s="1"/>
  <c r="E87" i="370"/>
  <c r="D87" i="370" s="1"/>
  <c r="X86" i="370"/>
  <c r="W86" i="370"/>
  <c r="V86" i="370"/>
  <c r="U86" i="370"/>
  <c r="S86" i="370"/>
  <c r="T86" i="370" s="1"/>
  <c r="E86" i="370"/>
  <c r="D86" i="370" s="1"/>
  <c r="W85" i="370"/>
  <c r="X85" i="370" s="1"/>
  <c r="V85" i="370"/>
  <c r="U85" i="370"/>
  <c r="S85" i="370"/>
  <c r="T85" i="370" s="1"/>
  <c r="E85" i="370"/>
  <c r="D85" i="370" s="1"/>
  <c r="W84" i="370"/>
  <c r="X84" i="370" s="1"/>
  <c r="V84" i="370"/>
  <c r="U84" i="370"/>
  <c r="S84" i="370"/>
  <c r="T84" i="370" s="1"/>
  <c r="E84" i="370"/>
  <c r="D84" i="370" s="1"/>
  <c r="X83" i="370"/>
  <c r="W83" i="370"/>
  <c r="V83" i="370"/>
  <c r="U83" i="370"/>
  <c r="S83" i="370"/>
  <c r="T83" i="370" s="1"/>
  <c r="E83" i="370"/>
  <c r="D83" i="370" s="1"/>
  <c r="W82" i="370"/>
  <c r="X82" i="370" s="1"/>
  <c r="V82" i="370"/>
  <c r="U82" i="370"/>
  <c r="S82" i="370"/>
  <c r="T82" i="370" s="1"/>
  <c r="E82" i="370"/>
  <c r="D82" i="370" s="1"/>
  <c r="X81" i="370"/>
  <c r="W81" i="370"/>
  <c r="V81" i="370"/>
  <c r="U81" i="370"/>
  <c r="S81" i="370"/>
  <c r="T81" i="370" s="1"/>
  <c r="E81" i="370"/>
  <c r="D81" i="370" s="1"/>
  <c r="W80" i="370"/>
  <c r="X80" i="370" s="1"/>
  <c r="V80" i="370"/>
  <c r="U80" i="370"/>
  <c r="S80" i="370"/>
  <c r="T80" i="370" s="1"/>
  <c r="E80" i="370"/>
  <c r="D80" i="370" s="1"/>
  <c r="W79" i="370"/>
  <c r="X79" i="370" s="1"/>
  <c r="V79" i="370"/>
  <c r="U79" i="370"/>
  <c r="S79" i="370"/>
  <c r="T79" i="370" s="1"/>
  <c r="E79" i="370"/>
  <c r="D79" i="370" s="1"/>
  <c r="W78" i="370"/>
  <c r="X78" i="370" s="1"/>
  <c r="V78" i="370"/>
  <c r="U78" i="370"/>
  <c r="S78" i="370"/>
  <c r="T78" i="370" s="1"/>
  <c r="E78" i="370"/>
  <c r="D78" i="370" s="1"/>
  <c r="W77" i="370"/>
  <c r="X77" i="370" s="1"/>
  <c r="V77" i="370"/>
  <c r="U77" i="370"/>
  <c r="S77" i="370"/>
  <c r="T77" i="370" s="1"/>
  <c r="E77" i="370"/>
  <c r="D77" i="370" s="1"/>
  <c r="W76" i="370"/>
  <c r="X76" i="370" s="1"/>
  <c r="V76" i="370"/>
  <c r="U76" i="370"/>
  <c r="T76" i="370"/>
  <c r="S76" i="370"/>
  <c r="E76" i="370"/>
  <c r="D76" i="370" s="1"/>
  <c r="W75" i="370"/>
  <c r="X75" i="370" s="1"/>
  <c r="V75" i="370"/>
  <c r="U75" i="370"/>
  <c r="S75" i="370"/>
  <c r="T75" i="370" s="1"/>
  <c r="E75" i="370"/>
  <c r="D75" i="370" s="1"/>
  <c r="W74" i="370"/>
  <c r="X74" i="370" s="1"/>
  <c r="V74" i="370"/>
  <c r="U74" i="370"/>
  <c r="S74" i="370"/>
  <c r="T74" i="370" s="1"/>
  <c r="E74" i="370"/>
  <c r="D74" i="370" s="1"/>
  <c r="W73" i="370"/>
  <c r="X73" i="370" s="1"/>
  <c r="V73" i="370"/>
  <c r="U73" i="370"/>
  <c r="S73" i="370"/>
  <c r="T73" i="370" s="1"/>
  <c r="E73" i="370"/>
  <c r="D73" i="370" s="1"/>
  <c r="W72" i="370"/>
  <c r="X72" i="370" s="1"/>
  <c r="V72" i="370"/>
  <c r="U72" i="370"/>
  <c r="S72" i="370"/>
  <c r="T72" i="370" s="1"/>
  <c r="E72" i="370"/>
  <c r="D72" i="370" s="1"/>
  <c r="X71" i="370"/>
  <c r="W71" i="370"/>
  <c r="V71" i="370"/>
  <c r="U71" i="370"/>
  <c r="S71" i="370"/>
  <c r="T71" i="370" s="1"/>
  <c r="E71" i="370"/>
  <c r="D71" i="370" s="1"/>
  <c r="W70" i="370"/>
  <c r="X70" i="370" s="1"/>
  <c r="V70" i="370"/>
  <c r="U70" i="370"/>
  <c r="S70" i="370"/>
  <c r="T70" i="370" s="1"/>
  <c r="E70" i="370"/>
  <c r="D70" i="370" s="1"/>
  <c r="W69" i="370"/>
  <c r="X69" i="370" s="1"/>
  <c r="V69" i="370"/>
  <c r="U69" i="370"/>
  <c r="S69" i="370"/>
  <c r="T69" i="370" s="1"/>
  <c r="E69" i="370"/>
  <c r="D69" i="370" s="1"/>
  <c r="W68" i="370"/>
  <c r="X68" i="370" s="1"/>
  <c r="V68" i="370"/>
  <c r="U68" i="370"/>
  <c r="S68" i="370"/>
  <c r="T68" i="370" s="1"/>
  <c r="E68" i="370"/>
  <c r="D68" i="370" s="1"/>
  <c r="W67" i="370"/>
  <c r="X67" i="370" s="1"/>
  <c r="V67" i="370"/>
  <c r="U67" i="370"/>
  <c r="S67" i="370"/>
  <c r="T67" i="370" s="1"/>
  <c r="E67" i="370"/>
  <c r="D67" i="370" s="1"/>
  <c r="W66" i="370"/>
  <c r="X66" i="370" s="1"/>
  <c r="V66" i="370"/>
  <c r="U66" i="370"/>
  <c r="T66" i="370"/>
  <c r="S66" i="370"/>
  <c r="E66" i="370"/>
  <c r="D66" i="370" s="1"/>
  <c r="W65" i="370"/>
  <c r="X65" i="370" s="1"/>
  <c r="V65" i="370"/>
  <c r="U65" i="370"/>
  <c r="S65" i="370"/>
  <c r="T65" i="370" s="1"/>
  <c r="E65" i="370"/>
  <c r="D65" i="370" s="1"/>
  <c r="W64" i="370"/>
  <c r="X64" i="370" s="1"/>
  <c r="V64" i="370"/>
  <c r="U64" i="370"/>
  <c r="S64" i="370"/>
  <c r="T64" i="370" s="1"/>
  <c r="E64" i="370"/>
  <c r="D64" i="370" s="1"/>
  <c r="W63" i="370"/>
  <c r="X63" i="370" s="1"/>
  <c r="V63" i="370"/>
  <c r="U63" i="370"/>
  <c r="S63" i="370"/>
  <c r="T63" i="370" s="1"/>
  <c r="E63" i="370"/>
  <c r="D63" i="370" s="1"/>
  <c r="W62" i="370"/>
  <c r="X62" i="370" s="1"/>
  <c r="V62" i="370"/>
  <c r="U62" i="370"/>
  <c r="S62" i="370"/>
  <c r="T62" i="370" s="1"/>
  <c r="E62" i="370"/>
  <c r="D62" i="370" s="1"/>
  <c r="W61" i="370"/>
  <c r="X61" i="370" s="1"/>
  <c r="V61" i="370"/>
  <c r="U61" i="370"/>
  <c r="S61" i="370"/>
  <c r="T61" i="370" s="1"/>
  <c r="E61" i="370"/>
  <c r="D61" i="370" s="1"/>
  <c r="W60" i="370"/>
  <c r="X60" i="370" s="1"/>
  <c r="V60" i="370"/>
  <c r="U60" i="370"/>
  <c r="S60" i="370"/>
  <c r="T60" i="370" s="1"/>
  <c r="E60" i="370"/>
  <c r="D60" i="370" s="1"/>
  <c r="W59" i="370"/>
  <c r="X59" i="370" s="1"/>
  <c r="V59" i="370"/>
  <c r="U59" i="370"/>
  <c r="S59" i="370"/>
  <c r="T59" i="370" s="1"/>
  <c r="E59" i="370"/>
  <c r="D59" i="370" s="1"/>
  <c r="W58" i="370"/>
  <c r="V58" i="370"/>
  <c r="U58" i="370"/>
  <c r="S58" i="370"/>
  <c r="T58" i="370" s="1"/>
  <c r="E58" i="370"/>
  <c r="D58" i="370" s="1"/>
  <c r="W57" i="370"/>
  <c r="X57" i="370" s="1"/>
  <c r="V57" i="370"/>
  <c r="U57" i="370"/>
  <c r="S57" i="370"/>
  <c r="T57" i="370" s="1"/>
  <c r="E57" i="370"/>
  <c r="D57" i="370" s="1"/>
  <c r="W56" i="370"/>
  <c r="X56" i="370" s="1"/>
  <c r="V56" i="370"/>
  <c r="U56" i="370"/>
  <c r="S56" i="370"/>
  <c r="T56" i="370" s="1"/>
  <c r="E56" i="370"/>
  <c r="D56" i="370" s="1"/>
  <c r="W55" i="370"/>
  <c r="X55" i="370" s="1"/>
  <c r="V55" i="370"/>
  <c r="U55" i="370"/>
  <c r="S55" i="370"/>
  <c r="T55" i="370" s="1"/>
  <c r="E55" i="370"/>
  <c r="D55" i="370" s="1"/>
  <c r="W54" i="370"/>
  <c r="X54" i="370" s="1"/>
  <c r="V54" i="370"/>
  <c r="U54" i="370"/>
  <c r="S54" i="370"/>
  <c r="T54" i="370" s="1"/>
  <c r="E54" i="370"/>
  <c r="D54" i="370" s="1"/>
  <c r="W53" i="370"/>
  <c r="X53" i="370" s="1"/>
  <c r="V53" i="370"/>
  <c r="U53" i="370"/>
  <c r="S53" i="370"/>
  <c r="T53" i="370" s="1"/>
  <c r="E53" i="370"/>
  <c r="D53" i="370" s="1"/>
  <c r="W52" i="370"/>
  <c r="X52" i="370" s="1"/>
  <c r="V52" i="370"/>
  <c r="U52" i="370"/>
  <c r="S52" i="370"/>
  <c r="T52" i="370" s="1"/>
  <c r="E52" i="370"/>
  <c r="D52" i="370" s="1"/>
  <c r="W51" i="370"/>
  <c r="X51" i="370" s="1"/>
  <c r="V51" i="370"/>
  <c r="U51" i="370"/>
  <c r="S51" i="370"/>
  <c r="T51" i="370" s="1"/>
  <c r="E51" i="370"/>
  <c r="D51" i="370" s="1"/>
  <c r="W50" i="370"/>
  <c r="X50" i="370" s="1"/>
  <c r="V50" i="370"/>
  <c r="U50" i="370"/>
  <c r="S50" i="370"/>
  <c r="T50" i="370" s="1"/>
  <c r="E50" i="370"/>
  <c r="D50" i="370" s="1"/>
  <c r="W49" i="370"/>
  <c r="X49" i="370" s="1"/>
  <c r="V49" i="370"/>
  <c r="U49" i="370"/>
  <c r="S49" i="370"/>
  <c r="T49" i="370" s="1"/>
  <c r="E49" i="370"/>
  <c r="D49" i="370" s="1"/>
  <c r="W48" i="370"/>
  <c r="X48" i="370" s="1"/>
  <c r="V48" i="370"/>
  <c r="U48" i="370"/>
  <c r="S48" i="370"/>
  <c r="T48" i="370" s="1"/>
  <c r="E48" i="370"/>
  <c r="D48" i="370" s="1"/>
  <c r="W47" i="370"/>
  <c r="X47" i="370" s="1"/>
  <c r="V47" i="370"/>
  <c r="U47" i="370"/>
  <c r="S47" i="370"/>
  <c r="T47" i="370" s="1"/>
  <c r="E47" i="370"/>
  <c r="D47" i="370" s="1"/>
  <c r="W46" i="370"/>
  <c r="X46" i="370" s="1"/>
  <c r="V46" i="370"/>
  <c r="U46" i="370"/>
  <c r="S46" i="370"/>
  <c r="T46" i="370" s="1"/>
  <c r="E46" i="370"/>
  <c r="D46" i="370" s="1"/>
  <c r="W45" i="370"/>
  <c r="X45" i="370" s="1"/>
  <c r="V45" i="370"/>
  <c r="U45" i="370"/>
  <c r="S45" i="370"/>
  <c r="T45" i="370" s="1"/>
  <c r="E45" i="370"/>
  <c r="D45" i="370" s="1"/>
  <c r="W44" i="370"/>
  <c r="V44" i="370"/>
  <c r="U44" i="370"/>
  <c r="S44" i="370"/>
  <c r="T44" i="370" s="1"/>
  <c r="E44" i="370"/>
  <c r="D44" i="370" s="1"/>
  <c r="X43" i="370"/>
  <c r="W43" i="370"/>
  <c r="V43" i="370"/>
  <c r="U43" i="370"/>
  <c r="S43" i="370"/>
  <c r="T43" i="370" s="1"/>
  <c r="E43" i="370"/>
  <c r="D43" i="370" s="1"/>
  <c r="W42" i="370"/>
  <c r="X42" i="370" s="1"/>
  <c r="V42" i="370"/>
  <c r="U42" i="370"/>
  <c r="S42" i="370"/>
  <c r="T42" i="370" s="1"/>
  <c r="E42" i="370"/>
  <c r="D42" i="370" s="1"/>
  <c r="W41" i="370"/>
  <c r="X41" i="370" s="1"/>
  <c r="V41" i="370"/>
  <c r="U41" i="370"/>
  <c r="S41" i="370"/>
  <c r="T41" i="370" s="1"/>
  <c r="E41" i="370"/>
  <c r="D41" i="370" s="1"/>
  <c r="W40" i="370"/>
  <c r="X40" i="370" s="1"/>
  <c r="V40" i="370"/>
  <c r="U40" i="370"/>
  <c r="S40" i="370"/>
  <c r="T40" i="370" s="1"/>
  <c r="E40" i="370"/>
  <c r="D40" i="370" s="1"/>
  <c r="W39" i="370"/>
  <c r="X39" i="370" s="1"/>
  <c r="V39" i="370"/>
  <c r="U39" i="370"/>
  <c r="S39" i="370"/>
  <c r="T39" i="370" s="1"/>
  <c r="E39" i="370"/>
  <c r="D39" i="370" s="1"/>
  <c r="W38" i="370"/>
  <c r="V38" i="370"/>
  <c r="U38" i="370"/>
  <c r="S38" i="370"/>
  <c r="T38" i="370" s="1"/>
  <c r="E38" i="370"/>
  <c r="D38" i="370" s="1"/>
  <c r="W37" i="370"/>
  <c r="X37" i="370" s="1"/>
  <c r="V37" i="370"/>
  <c r="U37" i="370"/>
  <c r="S37" i="370"/>
  <c r="T37" i="370" s="1"/>
  <c r="E37" i="370"/>
  <c r="D37" i="370" s="1"/>
  <c r="W36" i="370"/>
  <c r="X36" i="370" s="1"/>
  <c r="V36" i="370"/>
  <c r="U36" i="370"/>
  <c r="S36" i="370"/>
  <c r="T36" i="370" s="1"/>
  <c r="E36" i="370"/>
  <c r="D36" i="370" s="1"/>
  <c r="W35" i="370"/>
  <c r="V35" i="370"/>
  <c r="U35" i="370"/>
  <c r="S35" i="370"/>
  <c r="T35" i="370" s="1"/>
  <c r="E35" i="370"/>
  <c r="D35" i="370" s="1"/>
  <c r="H32" i="370"/>
  <c r="D32" i="370" s="1"/>
  <c r="N31" i="370"/>
  <c r="H31" i="370"/>
  <c r="D31" i="370" s="1"/>
  <c r="N30" i="370"/>
  <c r="H30" i="370"/>
  <c r="T30" i="370" s="1"/>
  <c r="H29" i="370"/>
  <c r="D29" i="370" s="1"/>
  <c r="H28" i="370"/>
  <c r="D28" i="370" s="1"/>
  <c r="H27" i="370"/>
  <c r="D27" i="370" s="1"/>
  <c r="H26" i="370"/>
  <c r="H25" i="370"/>
  <c r="D25" i="370" s="1"/>
  <c r="H24" i="370"/>
  <c r="T24" i="370" s="1"/>
  <c r="N23" i="370"/>
  <c r="H23" i="370"/>
  <c r="D23" i="370" s="1"/>
  <c r="H22" i="370"/>
  <c r="D22" i="370" s="1"/>
  <c r="H21" i="370"/>
  <c r="D21" i="370" s="1"/>
  <c r="H20" i="370"/>
  <c r="T20" i="370" s="1"/>
  <c r="H19" i="370"/>
  <c r="T19" i="370" s="1"/>
  <c r="H18" i="370"/>
  <c r="D18" i="370" s="1"/>
  <c r="H17" i="370"/>
  <c r="T17" i="370" s="1"/>
  <c r="N16" i="370"/>
  <c r="H16" i="370"/>
  <c r="T16" i="370" s="1"/>
  <c r="H15" i="370"/>
  <c r="D15" i="370" s="1"/>
  <c r="N14" i="370"/>
  <c r="H14" i="370"/>
  <c r="T14" i="370" s="1"/>
  <c r="H13" i="370"/>
  <c r="D13" i="370" s="1"/>
  <c r="H12" i="370"/>
  <c r="T12" i="370" s="1"/>
  <c r="D12" i="370"/>
  <c r="AE11" i="370"/>
  <c r="AE12" i="370" s="1"/>
  <c r="AE13" i="370" s="1"/>
  <c r="AE14" i="370" s="1"/>
  <c r="AE15" i="370" s="1"/>
  <c r="AE16" i="370" s="1"/>
  <c r="AE17" i="370" s="1"/>
  <c r="AE18" i="370" s="1"/>
  <c r="AE19" i="370" s="1"/>
  <c r="AE20" i="370" s="1"/>
  <c r="AE21" i="370" s="1"/>
  <c r="AE22" i="370" s="1"/>
  <c r="AE23" i="370" s="1"/>
  <c r="AE24" i="370" s="1"/>
  <c r="AE25" i="370" s="1"/>
  <c r="AE26" i="370" s="1"/>
  <c r="AE27" i="370" s="1"/>
  <c r="AE28" i="370" s="1"/>
  <c r="AE29" i="370" s="1"/>
  <c r="AE30" i="370" s="1"/>
  <c r="AE31" i="370" s="1"/>
  <c r="AE32" i="370" s="1"/>
  <c r="N11" i="370"/>
  <c r="H11" i="370"/>
  <c r="D11" i="370" s="1"/>
  <c r="AE10" i="370"/>
  <c r="H10" i="370"/>
  <c r="T10" i="370" s="1"/>
  <c r="N9" i="370"/>
  <c r="H9" i="370"/>
  <c r="T9" i="370" s="1"/>
  <c r="H4" i="370"/>
  <c r="W188" i="369"/>
  <c r="X188" i="369" s="1"/>
  <c r="V188" i="369"/>
  <c r="U188" i="369"/>
  <c r="S188" i="369"/>
  <c r="T188" i="369" s="1"/>
  <c r="E188" i="369"/>
  <c r="D188" i="369" s="1"/>
  <c r="W187" i="369"/>
  <c r="X187" i="369" s="1"/>
  <c r="V187" i="369"/>
  <c r="U187" i="369"/>
  <c r="S187" i="369"/>
  <c r="T187" i="369" s="1"/>
  <c r="E187" i="369"/>
  <c r="D187" i="369" s="1"/>
  <c r="X186" i="369"/>
  <c r="W186" i="369"/>
  <c r="V186" i="369"/>
  <c r="U186" i="369"/>
  <c r="S186" i="369"/>
  <c r="T186" i="369" s="1"/>
  <c r="E186" i="369"/>
  <c r="D186" i="369"/>
  <c r="W185" i="369"/>
  <c r="X185" i="369" s="1"/>
  <c r="V185" i="369"/>
  <c r="U185" i="369"/>
  <c r="S185" i="369"/>
  <c r="T185" i="369" s="1"/>
  <c r="E185" i="369"/>
  <c r="D185" i="369" s="1"/>
  <c r="W184" i="369"/>
  <c r="X184" i="369" s="1"/>
  <c r="V184" i="369"/>
  <c r="U184" i="369"/>
  <c r="S184" i="369"/>
  <c r="T184" i="369" s="1"/>
  <c r="E184" i="369"/>
  <c r="D184" i="369" s="1"/>
  <c r="X183" i="369"/>
  <c r="W183" i="369"/>
  <c r="V183" i="369"/>
  <c r="U183" i="369"/>
  <c r="S183" i="369"/>
  <c r="T183" i="369" s="1"/>
  <c r="E183" i="369"/>
  <c r="D183" i="369"/>
  <c r="X182" i="369"/>
  <c r="W182" i="369"/>
  <c r="V182" i="369"/>
  <c r="U182" i="369"/>
  <c r="S182" i="369"/>
  <c r="T182" i="369" s="1"/>
  <c r="E182" i="369"/>
  <c r="D182" i="369" s="1"/>
  <c r="W181" i="369"/>
  <c r="X181" i="369" s="1"/>
  <c r="V181" i="369"/>
  <c r="U181" i="369"/>
  <c r="S181" i="369"/>
  <c r="T181" i="369" s="1"/>
  <c r="E181" i="369"/>
  <c r="D181" i="369" s="1"/>
  <c r="X180" i="369"/>
  <c r="W180" i="369"/>
  <c r="V180" i="369"/>
  <c r="U180" i="369"/>
  <c r="S180" i="369"/>
  <c r="T180" i="369" s="1"/>
  <c r="E180" i="369"/>
  <c r="D180" i="369"/>
  <c r="X179" i="369"/>
  <c r="W179" i="369"/>
  <c r="V179" i="369"/>
  <c r="U179" i="369"/>
  <c r="S179" i="369"/>
  <c r="T179" i="369" s="1"/>
  <c r="E179" i="369"/>
  <c r="D179" i="369" s="1"/>
  <c r="W178" i="369"/>
  <c r="X178" i="369" s="1"/>
  <c r="V178" i="369"/>
  <c r="U178" i="369"/>
  <c r="S178" i="369"/>
  <c r="T178" i="369" s="1"/>
  <c r="E178" i="369"/>
  <c r="D178" i="369" s="1"/>
  <c r="X177" i="369"/>
  <c r="W177" i="369"/>
  <c r="V177" i="369"/>
  <c r="U177" i="369"/>
  <c r="S177" i="369"/>
  <c r="T177" i="369" s="1"/>
  <c r="E177" i="369"/>
  <c r="D177" i="369"/>
  <c r="X176" i="369"/>
  <c r="W176" i="369"/>
  <c r="V176" i="369"/>
  <c r="U176" i="369"/>
  <c r="S176" i="369"/>
  <c r="T176" i="369" s="1"/>
  <c r="E176" i="369"/>
  <c r="D176" i="369" s="1"/>
  <c r="W175" i="369"/>
  <c r="X175" i="369" s="1"/>
  <c r="V175" i="369"/>
  <c r="U175" i="369"/>
  <c r="S175" i="369"/>
  <c r="T175" i="369" s="1"/>
  <c r="E175" i="369"/>
  <c r="D175" i="369" s="1"/>
  <c r="W174" i="369"/>
  <c r="X174" i="369" s="1"/>
  <c r="V174" i="369"/>
  <c r="U174" i="369"/>
  <c r="S174" i="369"/>
  <c r="T174" i="369" s="1"/>
  <c r="E174" i="369"/>
  <c r="D174" i="369" s="1"/>
  <c r="W173" i="369"/>
  <c r="X173" i="369" s="1"/>
  <c r="V173" i="369"/>
  <c r="U173" i="369"/>
  <c r="S173" i="369"/>
  <c r="T173" i="369" s="1"/>
  <c r="E173" i="369"/>
  <c r="D173" i="369" s="1"/>
  <c r="W172" i="369"/>
  <c r="X172" i="369" s="1"/>
  <c r="V172" i="369"/>
  <c r="U172" i="369"/>
  <c r="S172" i="369"/>
  <c r="T172" i="369" s="1"/>
  <c r="E172" i="369"/>
  <c r="D172" i="369" s="1"/>
  <c r="X171" i="369"/>
  <c r="W171" i="369"/>
  <c r="V171" i="369"/>
  <c r="U171" i="369"/>
  <c r="S171" i="369"/>
  <c r="T171" i="369" s="1"/>
  <c r="E171" i="369"/>
  <c r="D171" i="369" s="1"/>
  <c r="X170" i="369"/>
  <c r="W170" i="369"/>
  <c r="V170" i="369"/>
  <c r="U170" i="369"/>
  <c r="S170" i="369"/>
  <c r="T170" i="369" s="1"/>
  <c r="E170" i="369"/>
  <c r="D170" i="369" s="1"/>
  <c r="X169" i="369"/>
  <c r="W169" i="369"/>
  <c r="V169" i="369"/>
  <c r="U169" i="369"/>
  <c r="S169" i="369"/>
  <c r="T169" i="369" s="1"/>
  <c r="E169" i="369"/>
  <c r="D169" i="369"/>
  <c r="X168" i="369"/>
  <c r="W168" i="369"/>
  <c r="V168" i="369"/>
  <c r="U168" i="369"/>
  <c r="S168" i="369"/>
  <c r="T168" i="369" s="1"/>
  <c r="E168" i="369"/>
  <c r="D168" i="369" s="1"/>
  <c r="W167" i="369"/>
  <c r="X167" i="369" s="1"/>
  <c r="V167" i="369"/>
  <c r="U167" i="369"/>
  <c r="S167" i="369"/>
  <c r="T167" i="369" s="1"/>
  <c r="E167" i="369"/>
  <c r="D167" i="369" s="1"/>
  <c r="W166" i="369"/>
  <c r="X166" i="369" s="1"/>
  <c r="V166" i="369"/>
  <c r="U166" i="369"/>
  <c r="S166" i="369"/>
  <c r="T166" i="369" s="1"/>
  <c r="E166" i="369"/>
  <c r="D166" i="369" s="1"/>
  <c r="W165" i="369"/>
  <c r="X165" i="369" s="1"/>
  <c r="V165" i="369"/>
  <c r="U165" i="369"/>
  <c r="S165" i="369"/>
  <c r="T165" i="369" s="1"/>
  <c r="E165" i="369"/>
  <c r="D165" i="369" s="1"/>
  <c r="W164" i="369"/>
  <c r="X164" i="369" s="1"/>
  <c r="V164" i="369"/>
  <c r="U164" i="369"/>
  <c r="S164" i="369"/>
  <c r="T164" i="369" s="1"/>
  <c r="E164" i="369"/>
  <c r="D164" i="369" s="1"/>
  <c r="W163" i="369"/>
  <c r="X163" i="369" s="1"/>
  <c r="V163" i="369"/>
  <c r="U163" i="369"/>
  <c r="S163" i="369"/>
  <c r="T163" i="369" s="1"/>
  <c r="E163" i="369"/>
  <c r="D163" i="369" s="1"/>
  <c r="W162" i="369"/>
  <c r="X162" i="369" s="1"/>
  <c r="V162" i="369"/>
  <c r="U162" i="369"/>
  <c r="S162" i="369"/>
  <c r="T162" i="369" s="1"/>
  <c r="E162" i="369"/>
  <c r="D162" i="369" s="1"/>
  <c r="W161" i="369"/>
  <c r="X161" i="369" s="1"/>
  <c r="V161" i="369"/>
  <c r="U161" i="369"/>
  <c r="S161" i="369"/>
  <c r="T161" i="369" s="1"/>
  <c r="E161" i="369"/>
  <c r="D161" i="369"/>
  <c r="X160" i="369"/>
  <c r="W160" i="369"/>
  <c r="V160" i="369"/>
  <c r="U160" i="369"/>
  <c r="S160" i="369"/>
  <c r="T160" i="369" s="1"/>
  <c r="E160" i="369"/>
  <c r="D160" i="369" s="1"/>
  <c r="X159" i="369"/>
  <c r="W159" i="369"/>
  <c r="V159" i="369"/>
  <c r="U159" i="369"/>
  <c r="S159" i="369"/>
  <c r="T159" i="369" s="1"/>
  <c r="E159" i="369"/>
  <c r="D159" i="369" s="1"/>
  <c r="X158" i="369"/>
  <c r="W158" i="369"/>
  <c r="V158" i="369"/>
  <c r="U158" i="369"/>
  <c r="S158" i="369"/>
  <c r="T158" i="369" s="1"/>
  <c r="E158" i="369"/>
  <c r="D158" i="369" s="1"/>
  <c r="X157" i="369"/>
  <c r="W157" i="369"/>
  <c r="V157" i="369"/>
  <c r="U157" i="369"/>
  <c r="S157" i="369"/>
  <c r="T157" i="369" s="1"/>
  <c r="E157" i="369"/>
  <c r="D157" i="369" s="1"/>
  <c r="X156" i="369"/>
  <c r="W156" i="369"/>
  <c r="V156" i="369"/>
  <c r="U156" i="369"/>
  <c r="S156" i="369"/>
  <c r="T156" i="369" s="1"/>
  <c r="E156" i="369"/>
  <c r="D156" i="369" s="1"/>
  <c r="W155" i="369"/>
  <c r="X155" i="369" s="1"/>
  <c r="V155" i="369"/>
  <c r="U155" i="369"/>
  <c r="S155" i="369"/>
  <c r="T155" i="369" s="1"/>
  <c r="E155" i="369"/>
  <c r="D155" i="369" s="1"/>
  <c r="W154" i="369"/>
  <c r="X154" i="369" s="1"/>
  <c r="V154" i="369"/>
  <c r="U154" i="369"/>
  <c r="S154" i="369"/>
  <c r="T154" i="369" s="1"/>
  <c r="E154" i="369"/>
  <c r="D154" i="369" s="1"/>
  <c r="W153" i="369"/>
  <c r="X153" i="369" s="1"/>
  <c r="V153" i="369"/>
  <c r="U153" i="369"/>
  <c r="S153" i="369"/>
  <c r="T153" i="369" s="1"/>
  <c r="E153" i="369"/>
  <c r="D153" i="369"/>
  <c r="W152" i="369"/>
  <c r="X152" i="369" s="1"/>
  <c r="V152" i="369"/>
  <c r="U152" i="369"/>
  <c r="S152" i="369"/>
  <c r="T152" i="369" s="1"/>
  <c r="E152" i="369"/>
  <c r="D152" i="369" s="1"/>
  <c r="W151" i="369"/>
  <c r="X151" i="369" s="1"/>
  <c r="V151" i="369"/>
  <c r="U151" i="369"/>
  <c r="S151" i="369"/>
  <c r="T151" i="369" s="1"/>
  <c r="E151" i="369"/>
  <c r="D151" i="369" s="1"/>
  <c r="W150" i="369"/>
  <c r="X150" i="369" s="1"/>
  <c r="V150" i="369"/>
  <c r="U150" i="369"/>
  <c r="S150" i="369"/>
  <c r="T150" i="369" s="1"/>
  <c r="E150" i="369"/>
  <c r="D150" i="369" s="1"/>
  <c r="W149" i="369"/>
  <c r="X149" i="369" s="1"/>
  <c r="V149" i="369"/>
  <c r="U149" i="369"/>
  <c r="S149" i="369"/>
  <c r="T149" i="369" s="1"/>
  <c r="E149" i="369"/>
  <c r="D149" i="369" s="1"/>
  <c r="W148" i="369"/>
  <c r="X148" i="369" s="1"/>
  <c r="V148" i="369"/>
  <c r="U148" i="369"/>
  <c r="S148" i="369"/>
  <c r="T148" i="369" s="1"/>
  <c r="E148" i="369"/>
  <c r="D148" i="369" s="1"/>
  <c r="W147" i="369"/>
  <c r="X147" i="369" s="1"/>
  <c r="V147" i="369"/>
  <c r="U147" i="369"/>
  <c r="S147" i="369"/>
  <c r="T147" i="369" s="1"/>
  <c r="E147" i="369"/>
  <c r="D147" i="369" s="1"/>
  <c r="W146" i="369"/>
  <c r="X146" i="369" s="1"/>
  <c r="V146" i="369"/>
  <c r="U146" i="369"/>
  <c r="S146" i="369"/>
  <c r="T146" i="369" s="1"/>
  <c r="E146" i="369"/>
  <c r="D146" i="369" s="1"/>
  <c r="W145" i="369"/>
  <c r="X145" i="369" s="1"/>
  <c r="V145" i="369"/>
  <c r="U145" i="369"/>
  <c r="S145" i="369"/>
  <c r="T145" i="369" s="1"/>
  <c r="E145" i="369"/>
  <c r="D145" i="369"/>
  <c r="W144" i="369"/>
  <c r="X144" i="369" s="1"/>
  <c r="V144" i="369"/>
  <c r="U144" i="369"/>
  <c r="S144" i="369"/>
  <c r="T144" i="369" s="1"/>
  <c r="E144" i="369"/>
  <c r="D144" i="369" s="1"/>
  <c r="W143" i="369"/>
  <c r="X143" i="369" s="1"/>
  <c r="V143" i="369"/>
  <c r="U143" i="369"/>
  <c r="S143" i="369"/>
  <c r="T143" i="369" s="1"/>
  <c r="E143" i="369"/>
  <c r="D143" i="369" s="1"/>
  <c r="W142" i="369"/>
  <c r="X142" i="369" s="1"/>
  <c r="V142" i="369"/>
  <c r="U142" i="369"/>
  <c r="S142" i="369"/>
  <c r="T142" i="369" s="1"/>
  <c r="E142" i="369"/>
  <c r="D142" i="369" s="1"/>
  <c r="W141" i="369"/>
  <c r="X141" i="369" s="1"/>
  <c r="V141" i="369"/>
  <c r="U141" i="369"/>
  <c r="S141" i="369"/>
  <c r="T141" i="369" s="1"/>
  <c r="E141" i="369"/>
  <c r="D141" i="369" s="1"/>
  <c r="W140" i="369"/>
  <c r="X140" i="369" s="1"/>
  <c r="V140" i="369"/>
  <c r="U140" i="369"/>
  <c r="S140" i="369"/>
  <c r="T140" i="369" s="1"/>
  <c r="E140" i="369"/>
  <c r="D140" i="369" s="1"/>
  <c r="W139" i="369"/>
  <c r="X139" i="369" s="1"/>
  <c r="V139" i="369"/>
  <c r="U139" i="369"/>
  <c r="S139" i="369"/>
  <c r="T139" i="369" s="1"/>
  <c r="E139" i="369"/>
  <c r="D139" i="369" s="1"/>
  <c r="W138" i="369"/>
  <c r="X138" i="369" s="1"/>
  <c r="V138" i="369"/>
  <c r="U138" i="369"/>
  <c r="S138" i="369"/>
  <c r="T138" i="369" s="1"/>
  <c r="E138" i="369"/>
  <c r="D138" i="369" s="1"/>
  <c r="W137" i="369"/>
  <c r="X137" i="369" s="1"/>
  <c r="V137" i="369"/>
  <c r="U137" i="369"/>
  <c r="S137" i="369"/>
  <c r="T137" i="369" s="1"/>
  <c r="E137" i="369"/>
  <c r="D137" i="369"/>
  <c r="W136" i="369"/>
  <c r="X136" i="369" s="1"/>
  <c r="V136" i="369"/>
  <c r="U136" i="369"/>
  <c r="S136" i="369"/>
  <c r="T136" i="369" s="1"/>
  <c r="E136" i="369"/>
  <c r="D136" i="369" s="1"/>
  <c r="W135" i="369"/>
  <c r="X135" i="369" s="1"/>
  <c r="V135" i="369"/>
  <c r="U135" i="369"/>
  <c r="S135" i="369"/>
  <c r="T135" i="369" s="1"/>
  <c r="E135" i="369"/>
  <c r="D135" i="369" s="1"/>
  <c r="W134" i="369"/>
  <c r="X134" i="369" s="1"/>
  <c r="V134" i="369"/>
  <c r="U134" i="369"/>
  <c r="S134" i="369"/>
  <c r="T134" i="369" s="1"/>
  <c r="E134" i="369"/>
  <c r="D134" i="369" s="1"/>
  <c r="W133" i="369"/>
  <c r="X133" i="369" s="1"/>
  <c r="V133" i="369"/>
  <c r="U133" i="369"/>
  <c r="S133" i="369"/>
  <c r="T133" i="369" s="1"/>
  <c r="E133" i="369"/>
  <c r="D133" i="369" s="1"/>
  <c r="W132" i="369"/>
  <c r="X132" i="369" s="1"/>
  <c r="V132" i="369"/>
  <c r="U132" i="369"/>
  <c r="S132" i="369"/>
  <c r="T132" i="369" s="1"/>
  <c r="E132" i="369"/>
  <c r="D132" i="369" s="1"/>
  <c r="W131" i="369"/>
  <c r="X131" i="369" s="1"/>
  <c r="V131" i="369"/>
  <c r="U131" i="369"/>
  <c r="S131" i="369"/>
  <c r="T131" i="369" s="1"/>
  <c r="E131" i="369"/>
  <c r="D131" i="369" s="1"/>
  <c r="W130" i="369"/>
  <c r="X130" i="369" s="1"/>
  <c r="V130" i="369"/>
  <c r="U130" i="369"/>
  <c r="S130" i="369"/>
  <c r="T130" i="369" s="1"/>
  <c r="E130" i="369"/>
  <c r="D130" i="369" s="1"/>
  <c r="W129" i="369"/>
  <c r="X129" i="369" s="1"/>
  <c r="V129" i="369"/>
  <c r="U129" i="369"/>
  <c r="S129" i="369"/>
  <c r="T129" i="369" s="1"/>
  <c r="E129" i="369"/>
  <c r="D129" i="369" s="1"/>
  <c r="W128" i="369"/>
  <c r="X128" i="369" s="1"/>
  <c r="V128" i="369"/>
  <c r="U128" i="369"/>
  <c r="S128" i="369"/>
  <c r="T128" i="369" s="1"/>
  <c r="E128" i="369"/>
  <c r="D128" i="369" s="1"/>
  <c r="W127" i="369"/>
  <c r="X127" i="369" s="1"/>
  <c r="V127" i="369"/>
  <c r="U127" i="369"/>
  <c r="S127" i="369"/>
  <c r="T127" i="369" s="1"/>
  <c r="E127" i="369"/>
  <c r="D127" i="369"/>
  <c r="W126" i="369"/>
  <c r="X126" i="369" s="1"/>
  <c r="V126" i="369"/>
  <c r="U126" i="369"/>
  <c r="S126" i="369"/>
  <c r="T126" i="369" s="1"/>
  <c r="E126" i="369"/>
  <c r="D126" i="369" s="1"/>
  <c r="W125" i="369"/>
  <c r="X125" i="369" s="1"/>
  <c r="V125" i="369"/>
  <c r="U125" i="369"/>
  <c r="S125" i="369"/>
  <c r="T125" i="369" s="1"/>
  <c r="E125" i="369"/>
  <c r="D125" i="369"/>
  <c r="W124" i="369"/>
  <c r="X124" i="369" s="1"/>
  <c r="V124" i="369"/>
  <c r="U124" i="369"/>
  <c r="S124" i="369"/>
  <c r="T124" i="369" s="1"/>
  <c r="E124" i="369"/>
  <c r="D124" i="369"/>
  <c r="W123" i="369"/>
  <c r="X123" i="369" s="1"/>
  <c r="V123" i="369"/>
  <c r="U123" i="369"/>
  <c r="S123" i="369"/>
  <c r="T123" i="369" s="1"/>
  <c r="E123" i="369"/>
  <c r="D123" i="369" s="1"/>
  <c r="W122" i="369"/>
  <c r="X122" i="369" s="1"/>
  <c r="V122" i="369"/>
  <c r="U122" i="369"/>
  <c r="S122" i="369"/>
  <c r="T122" i="369" s="1"/>
  <c r="E122" i="369"/>
  <c r="D122" i="369" s="1"/>
  <c r="W121" i="369"/>
  <c r="X121" i="369" s="1"/>
  <c r="V121" i="369"/>
  <c r="U121" i="369"/>
  <c r="S121" i="369"/>
  <c r="T121" i="369" s="1"/>
  <c r="E121" i="369"/>
  <c r="D121" i="369"/>
  <c r="W120" i="369"/>
  <c r="X120" i="369" s="1"/>
  <c r="V120" i="369"/>
  <c r="U120" i="369"/>
  <c r="S120" i="369"/>
  <c r="T120" i="369" s="1"/>
  <c r="E120" i="369"/>
  <c r="D120" i="369" s="1"/>
  <c r="W119" i="369"/>
  <c r="X119" i="369" s="1"/>
  <c r="V119" i="369"/>
  <c r="U119" i="369"/>
  <c r="S119" i="369"/>
  <c r="T119" i="369" s="1"/>
  <c r="E119" i="369"/>
  <c r="D119" i="369"/>
  <c r="W118" i="369"/>
  <c r="X118" i="369" s="1"/>
  <c r="V118" i="369"/>
  <c r="U118" i="369"/>
  <c r="S118" i="369"/>
  <c r="T118" i="369" s="1"/>
  <c r="E118" i="369"/>
  <c r="D118" i="369" s="1"/>
  <c r="W117" i="369"/>
  <c r="X117" i="369" s="1"/>
  <c r="V117" i="369"/>
  <c r="U117" i="369"/>
  <c r="S117" i="369"/>
  <c r="T117" i="369" s="1"/>
  <c r="E117" i="369"/>
  <c r="D117" i="369" s="1"/>
  <c r="W116" i="369"/>
  <c r="X116" i="369" s="1"/>
  <c r="V116" i="369"/>
  <c r="U116" i="369"/>
  <c r="S116" i="369"/>
  <c r="T116" i="369" s="1"/>
  <c r="E116" i="369"/>
  <c r="D116" i="369" s="1"/>
  <c r="W115" i="369"/>
  <c r="X115" i="369" s="1"/>
  <c r="V115" i="369"/>
  <c r="U115" i="369"/>
  <c r="S115" i="369"/>
  <c r="T115" i="369" s="1"/>
  <c r="E115" i="369"/>
  <c r="D115" i="369" s="1"/>
  <c r="W114" i="369"/>
  <c r="X114" i="369" s="1"/>
  <c r="V114" i="369"/>
  <c r="U114" i="369"/>
  <c r="S114" i="369"/>
  <c r="T114" i="369" s="1"/>
  <c r="E114" i="369"/>
  <c r="D114" i="369" s="1"/>
  <c r="W113" i="369"/>
  <c r="X113" i="369" s="1"/>
  <c r="V113" i="369"/>
  <c r="U113" i="369"/>
  <c r="S113" i="369"/>
  <c r="T113" i="369" s="1"/>
  <c r="E113" i="369"/>
  <c r="D113" i="369" s="1"/>
  <c r="W112" i="369"/>
  <c r="X112" i="369" s="1"/>
  <c r="V112" i="369"/>
  <c r="U112" i="369"/>
  <c r="S112" i="369"/>
  <c r="T112" i="369" s="1"/>
  <c r="E112" i="369"/>
  <c r="D112" i="369" s="1"/>
  <c r="W111" i="369"/>
  <c r="X111" i="369" s="1"/>
  <c r="V111" i="369"/>
  <c r="U111" i="369"/>
  <c r="S111" i="369"/>
  <c r="T111" i="369" s="1"/>
  <c r="E111" i="369"/>
  <c r="D111" i="369" s="1"/>
  <c r="W110" i="369"/>
  <c r="X110" i="369" s="1"/>
  <c r="V110" i="369"/>
  <c r="U110" i="369"/>
  <c r="S110" i="369"/>
  <c r="T110" i="369" s="1"/>
  <c r="E110" i="369"/>
  <c r="D110" i="369" s="1"/>
  <c r="W109" i="369"/>
  <c r="X109" i="369" s="1"/>
  <c r="V109" i="369"/>
  <c r="U109" i="369"/>
  <c r="S109" i="369"/>
  <c r="T109" i="369" s="1"/>
  <c r="E109" i="369"/>
  <c r="D109" i="369" s="1"/>
  <c r="W108" i="369"/>
  <c r="X108" i="369" s="1"/>
  <c r="V108" i="369"/>
  <c r="U108" i="369"/>
  <c r="S108" i="369"/>
  <c r="T108" i="369" s="1"/>
  <c r="E108" i="369"/>
  <c r="D108" i="369" s="1"/>
  <c r="W107" i="369"/>
  <c r="X107" i="369" s="1"/>
  <c r="V107" i="369"/>
  <c r="U107" i="369"/>
  <c r="S107" i="369"/>
  <c r="T107" i="369" s="1"/>
  <c r="E107" i="369"/>
  <c r="D107" i="369" s="1"/>
  <c r="W106" i="369"/>
  <c r="X106" i="369" s="1"/>
  <c r="V106" i="369"/>
  <c r="U106" i="369"/>
  <c r="S106" i="369"/>
  <c r="T106" i="369" s="1"/>
  <c r="E106" i="369"/>
  <c r="D106" i="369" s="1"/>
  <c r="W105" i="369"/>
  <c r="X105" i="369" s="1"/>
  <c r="V105" i="369"/>
  <c r="U105" i="369"/>
  <c r="S105" i="369"/>
  <c r="T105" i="369" s="1"/>
  <c r="E105" i="369"/>
  <c r="D105" i="369"/>
  <c r="X104" i="369"/>
  <c r="W104" i="369"/>
  <c r="V104" i="369"/>
  <c r="U104" i="369"/>
  <c r="S104" i="369"/>
  <c r="T104" i="369" s="1"/>
  <c r="E104" i="369"/>
  <c r="D104" i="369" s="1"/>
  <c r="W103" i="369"/>
  <c r="X103" i="369" s="1"/>
  <c r="V103" i="369"/>
  <c r="U103" i="369"/>
  <c r="T103" i="369"/>
  <c r="S103" i="369"/>
  <c r="E103" i="369"/>
  <c r="D103" i="369" s="1"/>
  <c r="X102" i="369"/>
  <c r="W102" i="369"/>
  <c r="V102" i="369"/>
  <c r="U102" i="369"/>
  <c r="S102" i="369"/>
  <c r="T102" i="369" s="1"/>
  <c r="E102" i="369"/>
  <c r="D102" i="369" s="1"/>
  <c r="W101" i="369"/>
  <c r="X101" i="369" s="1"/>
  <c r="V101" i="369"/>
  <c r="U101" i="369"/>
  <c r="T101" i="369"/>
  <c r="S101" i="369"/>
  <c r="E101" i="369"/>
  <c r="D101" i="369" s="1"/>
  <c r="W100" i="369"/>
  <c r="X100" i="369" s="1"/>
  <c r="V100" i="369"/>
  <c r="U100" i="369"/>
  <c r="T100" i="369"/>
  <c r="S100" i="369"/>
  <c r="E100" i="369"/>
  <c r="D100" i="369" s="1"/>
  <c r="W99" i="369"/>
  <c r="X99" i="369" s="1"/>
  <c r="V99" i="369"/>
  <c r="U99" i="369"/>
  <c r="T99" i="369"/>
  <c r="S99" i="369"/>
  <c r="E99" i="369"/>
  <c r="D99" i="369" s="1"/>
  <c r="W98" i="369"/>
  <c r="X98" i="369" s="1"/>
  <c r="V98" i="369"/>
  <c r="U98" i="369"/>
  <c r="T98" i="369"/>
  <c r="S98" i="369"/>
  <c r="E98" i="369"/>
  <c r="D98" i="369" s="1"/>
  <c r="X97" i="369"/>
  <c r="W97" i="369"/>
  <c r="V97" i="369"/>
  <c r="U97" i="369"/>
  <c r="S97" i="369"/>
  <c r="T97" i="369" s="1"/>
  <c r="E97" i="369"/>
  <c r="D97" i="369" s="1"/>
  <c r="W96" i="369"/>
  <c r="X96" i="369" s="1"/>
  <c r="V96" i="369"/>
  <c r="U96" i="369"/>
  <c r="S96" i="369"/>
  <c r="T96" i="369" s="1"/>
  <c r="E96" i="369"/>
  <c r="D96" i="369" s="1"/>
  <c r="W95" i="369"/>
  <c r="X95" i="369" s="1"/>
  <c r="V95" i="369"/>
  <c r="U95" i="369"/>
  <c r="S95" i="369"/>
  <c r="T95" i="369" s="1"/>
  <c r="E95" i="369"/>
  <c r="D95" i="369" s="1"/>
  <c r="X94" i="369"/>
  <c r="W94" i="369"/>
  <c r="V94" i="369"/>
  <c r="U94" i="369"/>
  <c r="T94" i="369"/>
  <c r="S94" i="369"/>
  <c r="E94" i="369"/>
  <c r="D94" i="369" s="1"/>
  <c r="X93" i="369"/>
  <c r="W93" i="369"/>
  <c r="V93" i="369"/>
  <c r="U93" i="369"/>
  <c r="S93" i="369"/>
  <c r="T93" i="369" s="1"/>
  <c r="E93" i="369"/>
  <c r="D93" i="369" s="1"/>
  <c r="W92" i="369"/>
  <c r="X92" i="369" s="1"/>
  <c r="V92" i="369"/>
  <c r="U92" i="369"/>
  <c r="S92" i="369"/>
  <c r="T92" i="369" s="1"/>
  <c r="E92" i="369"/>
  <c r="D92" i="369" s="1"/>
  <c r="W91" i="369"/>
  <c r="X91" i="369" s="1"/>
  <c r="V91" i="369"/>
  <c r="U91" i="369"/>
  <c r="S91" i="369"/>
  <c r="T91" i="369" s="1"/>
  <c r="E91" i="369"/>
  <c r="D91" i="369" s="1"/>
  <c r="W90" i="369"/>
  <c r="X90" i="369" s="1"/>
  <c r="V90" i="369"/>
  <c r="U90" i="369"/>
  <c r="T90" i="369"/>
  <c r="S90" i="369"/>
  <c r="E90" i="369"/>
  <c r="D90" i="369" s="1"/>
  <c r="W89" i="369"/>
  <c r="X89" i="369" s="1"/>
  <c r="V89" i="369"/>
  <c r="U89" i="369"/>
  <c r="T89" i="369"/>
  <c r="S89" i="369"/>
  <c r="E89" i="369"/>
  <c r="D89" i="369" s="1"/>
  <c r="X88" i="369"/>
  <c r="W88" i="369"/>
  <c r="V88" i="369"/>
  <c r="U88" i="369"/>
  <c r="S88" i="369"/>
  <c r="T88" i="369" s="1"/>
  <c r="E88" i="369"/>
  <c r="D88" i="369" s="1"/>
  <c r="W87" i="369"/>
  <c r="X87" i="369" s="1"/>
  <c r="V87" i="369"/>
  <c r="U87" i="369"/>
  <c r="S87" i="369"/>
  <c r="T87" i="369" s="1"/>
  <c r="E87" i="369"/>
  <c r="D87" i="369" s="1"/>
  <c r="W86" i="369"/>
  <c r="X86" i="369" s="1"/>
  <c r="V86" i="369"/>
  <c r="U86" i="369"/>
  <c r="S86" i="369"/>
  <c r="T86" i="369" s="1"/>
  <c r="E86" i="369"/>
  <c r="D86" i="369" s="1"/>
  <c r="X85" i="369"/>
  <c r="W85" i="369"/>
  <c r="V85" i="369"/>
  <c r="U85" i="369"/>
  <c r="S85" i="369"/>
  <c r="T85" i="369" s="1"/>
  <c r="E85" i="369"/>
  <c r="D85" i="369" s="1"/>
  <c r="W84" i="369"/>
  <c r="X84" i="369" s="1"/>
  <c r="V84" i="369"/>
  <c r="U84" i="369"/>
  <c r="S84" i="369"/>
  <c r="T84" i="369" s="1"/>
  <c r="E84" i="369"/>
  <c r="D84" i="369" s="1"/>
  <c r="W83" i="369"/>
  <c r="X83" i="369" s="1"/>
  <c r="V83" i="369"/>
  <c r="U83" i="369"/>
  <c r="S83" i="369"/>
  <c r="T83" i="369" s="1"/>
  <c r="E83" i="369"/>
  <c r="D83" i="369" s="1"/>
  <c r="W82" i="369"/>
  <c r="X82" i="369" s="1"/>
  <c r="V82" i="369"/>
  <c r="U82" i="369"/>
  <c r="S82" i="369"/>
  <c r="T82" i="369" s="1"/>
  <c r="E82" i="369"/>
  <c r="D82" i="369" s="1"/>
  <c r="W81" i="369"/>
  <c r="X81" i="369" s="1"/>
  <c r="V81" i="369"/>
  <c r="U81" i="369"/>
  <c r="S81" i="369"/>
  <c r="T81" i="369" s="1"/>
  <c r="E81" i="369"/>
  <c r="D81" i="369" s="1"/>
  <c r="W80" i="369"/>
  <c r="X80" i="369" s="1"/>
  <c r="V80" i="369"/>
  <c r="U80" i="369"/>
  <c r="S80" i="369"/>
  <c r="T80" i="369" s="1"/>
  <c r="E80" i="369"/>
  <c r="D80" i="369" s="1"/>
  <c r="W79" i="369"/>
  <c r="X79" i="369" s="1"/>
  <c r="V79" i="369"/>
  <c r="U79" i="369"/>
  <c r="S79" i="369"/>
  <c r="T79" i="369" s="1"/>
  <c r="E79" i="369"/>
  <c r="D79" i="369" s="1"/>
  <c r="W78" i="369"/>
  <c r="X78" i="369" s="1"/>
  <c r="V78" i="369"/>
  <c r="U78" i="369"/>
  <c r="S78" i="369"/>
  <c r="T78" i="369" s="1"/>
  <c r="E78" i="369"/>
  <c r="D78" i="369" s="1"/>
  <c r="W77" i="369"/>
  <c r="X77" i="369" s="1"/>
  <c r="V77" i="369"/>
  <c r="U77" i="369"/>
  <c r="S77" i="369"/>
  <c r="T77" i="369" s="1"/>
  <c r="E77" i="369"/>
  <c r="D77" i="369" s="1"/>
  <c r="W76" i="369"/>
  <c r="X76" i="369" s="1"/>
  <c r="V76" i="369"/>
  <c r="U76" i="369"/>
  <c r="S76" i="369"/>
  <c r="T76" i="369" s="1"/>
  <c r="E76" i="369"/>
  <c r="D76" i="369" s="1"/>
  <c r="W75" i="369"/>
  <c r="X75" i="369" s="1"/>
  <c r="V75" i="369"/>
  <c r="U75" i="369"/>
  <c r="S75" i="369"/>
  <c r="T75" i="369" s="1"/>
  <c r="E75" i="369"/>
  <c r="D75" i="369" s="1"/>
  <c r="W74" i="369"/>
  <c r="X74" i="369" s="1"/>
  <c r="V74" i="369"/>
  <c r="U74" i="369"/>
  <c r="S74" i="369"/>
  <c r="T74" i="369" s="1"/>
  <c r="E74" i="369"/>
  <c r="D74" i="369" s="1"/>
  <c r="W73" i="369"/>
  <c r="X73" i="369" s="1"/>
  <c r="V73" i="369"/>
  <c r="U73" i="369"/>
  <c r="S73" i="369"/>
  <c r="T73" i="369" s="1"/>
  <c r="E73" i="369"/>
  <c r="D73" i="369" s="1"/>
  <c r="W72" i="369"/>
  <c r="X72" i="369" s="1"/>
  <c r="V72" i="369"/>
  <c r="U72" i="369"/>
  <c r="S72" i="369"/>
  <c r="T72" i="369" s="1"/>
  <c r="E72" i="369"/>
  <c r="D72" i="369" s="1"/>
  <c r="W71" i="369"/>
  <c r="X71" i="369" s="1"/>
  <c r="V71" i="369"/>
  <c r="U71" i="369"/>
  <c r="S71" i="369"/>
  <c r="T71" i="369" s="1"/>
  <c r="E71" i="369"/>
  <c r="D71" i="369" s="1"/>
  <c r="W70" i="369"/>
  <c r="X70" i="369" s="1"/>
  <c r="V70" i="369"/>
  <c r="U70" i="369"/>
  <c r="S70" i="369"/>
  <c r="T70" i="369" s="1"/>
  <c r="E70" i="369"/>
  <c r="D70" i="369" s="1"/>
  <c r="W69" i="369"/>
  <c r="X69" i="369" s="1"/>
  <c r="V69" i="369"/>
  <c r="U69" i="369"/>
  <c r="S69" i="369"/>
  <c r="T69" i="369" s="1"/>
  <c r="E69" i="369"/>
  <c r="D69" i="369" s="1"/>
  <c r="W68" i="369"/>
  <c r="X68" i="369" s="1"/>
  <c r="V68" i="369"/>
  <c r="U68" i="369"/>
  <c r="S68" i="369"/>
  <c r="T68" i="369" s="1"/>
  <c r="E68" i="369"/>
  <c r="D68" i="369" s="1"/>
  <c r="W67" i="369"/>
  <c r="X67" i="369" s="1"/>
  <c r="V67" i="369"/>
  <c r="U67" i="369"/>
  <c r="S67" i="369"/>
  <c r="T67" i="369" s="1"/>
  <c r="E67" i="369"/>
  <c r="D67" i="369" s="1"/>
  <c r="W66" i="369"/>
  <c r="X66" i="369" s="1"/>
  <c r="V66" i="369"/>
  <c r="U66" i="369"/>
  <c r="S66" i="369"/>
  <c r="T66" i="369" s="1"/>
  <c r="E66" i="369"/>
  <c r="D66" i="369" s="1"/>
  <c r="W65" i="369"/>
  <c r="X65" i="369" s="1"/>
  <c r="V65" i="369"/>
  <c r="U65" i="369"/>
  <c r="S65" i="369"/>
  <c r="T65" i="369" s="1"/>
  <c r="E65" i="369"/>
  <c r="D65" i="369" s="1"/>
  <c r="W64" i="369"/>
  <c r="X64" i="369" s="1"/>
  <c r="V64" i="369"/>
  <c r="U64" i="369"/>
  <c r="S64" i="369"/>
  <c r="T64" i="369" s="1"/>
  <c r="E64" i="369"/>
  <c r="D64" i="369" s="1"/>
  <c r="W63" i="369"/>
  <c r="X63" i="369" s="1"/>
  <c r="V63" i="369"/>
  <c r="U63" i="369"/>
  <c r="S63" i="369"/>
  <c r="T63" i="369" s="1"/>
  <c r="E63" i="369"/>
  <c r="D63" i="369" s="1"/>
  <c r="W62" i="369"/>
  <c r="X62" i="369" s="1"/>
  <c r="V62" i="369"/>
  <c r="U62" i="369"/>
  <c r="S62" i="369"/>
  <c r="T62" i="369" s="1"/>
  <c r="E62" i="369"/>
  <c r="D62" i="369" s="1"/>
  <c r="W61" i="369"/>
  <c r="X61" i="369" s="1"/>
  <c r="V61" i="369"/>
  <c r="U61" i="369"/>
  <c r="S61" i="369"/>
  <c r="T61" i="369" s="1"/>
  <c r="E61" i="369"/>
  <c r="D61" i="369" s="1"/>
  <c r="W60" i="369"/>
  <c r="X60" i="369" s="1"/>
  <c r="V60" i="369"/>
  <c r="U60" i="369"/>
  <c r="T60" i="369"/>
  <c r="S60" i="369"/>
  <c r="E60" i="369"/>
  <c r="D60" i="369" s="1"/>
  <c r="W59" i="369"/>
  <c r="X59" i="369" s="1"/>
  <c r="V59" i="369"/>
  <c r="U59" i="369"/>
  <c r="S59" i="369"/>
  <c r="T59" i="369" s="1"/>
  <c r="E59" i="369"/>
  <c r="D59" i="369" s="1"/>
  <c r="W58" i="369"/>
  <c r="X58" i="369" s="1"/>
  <c r="V58" i="369"/>
  <c r="U58" i="369"/>
  <c r="S58" i="369"/>
  <c r="T58" i="369" s="1"/>
  <c r="E58" i="369"/>
  <c r="D58" i="369" s="1"/>
  <c r="W57" i="369"/>
  <c r="X57" i="369" s="1"/>
  <c r="V57" i="369"/>
  <c r="U57" i="369"/>
  <c r="S57" i="369"/>
  <c r="T57" i="369" s="1"/>
  <c r="E57" i="369"/>
  <c r="D57" i="369" s="1"/>
  <c r="W56" i="369"/>
  <c r="X56" i="369" s="1"/>
  <c r="V56" i="369"/>
  <c r="U56" i="369"/>
  <c r="S56" i="369"/>
  <c r="T56" i="369" s="1"/>
  <c r="E56" i="369"/>
  <c r="D56" i="369" s="1"/>
  <c r="W55" i="369"/>
  <c r="X55" i="369" s="1"/>
  <c r="V55" i="369"/>
  <c r="U55" i="369"/>
  <c r="S55" i="369"/>
  <c r="T55" i="369" s="1"/>
  <c r="E55" i="369"/>
  <c r="D55" i="369" s="1"/>
  <c r="W54" i="369"/>
  <c r="X54" i="369" s="1"/>
  <c r="V54" i="369"/>
  <c r="U54" i="369"/>
  <c r="S54" i="369"/>
  <c r="T54" i="369" s="1"/>
  <c r="E54" i="369"/>
  <c r="D54" i="369" s="1"/>
  <c r="W53" i="369"/>
  <c r="X53" i="369" s="1"/>
  <c r="V53" i="369"/>
  <c r="U53" i="369"/>
  <c r="S53" i="369"/>
  <c r="T53" i="369" s="1"/>
  <c r="E53" i="369"/>
  <c r="D53" i="369" s="1"/>
  <c r="W52" i="369"/>
  <c r="X52" i="369" s="1"/>
  <c r="V52" i="369"/>
  <c r="U52" i="369"/>
  <c r="S52" i="369"/>
  <c r="T52" i="369" s="1"/>
  <c r="E52" i="369"/>
  <c r="D52" i="369" s="1"/>
  <c r="W51" i="369"/>
  <c r="X51" i="369" s="1"/>
  <c r="V51" i="369"/>
  <c r="U51" i="369"/>
  <c r="S51" i="369"/>
  <c r="T51" i="369" s="1"/>
  <c r="E51" i="369"/>
  <c r="D51" i="369" s="1"/>
  <c r="W50" i="369"/>
  <c r="X50" i="369" s="1"/>
  <c r="V50" i="369"/>
  <c r="U50" i="369"/>
  <c r="S50" i="369"/>
  <c r="T50" i="369" s="1"/>
  <c r="E50" i="369"/>
  <c r="D50" i="369" s="1"/>
  <c r="W49" i="369"/>
  <c r="X49" i="369" s="1"/>
  <c r="V49" i="369"/>
  <c r="U49" i="369"/>
  <c r="S49" i="369"/>
  <c r="T49" i="369" s="1"/>
  <c r="E49" i="369"/>
  <c r="D49" i="369" s="1"/>
  <c r="W48" i="369"/>
  <c r="X48" i="369" s="1"/>
  <c r="V48" i="369"/>
  <c r="U48" i="369"/>
  <c r="S48" i="369"/>
  <c r="T48" i="369" s="1"/>
  <c r="E48" i="369"/>
  <c r="D48" i="369" s="1"/>
  <c r="W47" i="369"/>
  <c r="X47" i="369" s="1"/>
  <c r="V47" i="369"/>
  <c r="U47" i="369"/>
  <c r="S47" i="369"/>
  <c r="T47" i="369" s="1"/>
  <c r="E47" i="369"/>
  <c r="D47" i="369" s="1"/>
  <c r="W46" i="369"/>
  <c r="V46" i="369"/>
  <c r="U46" i="369"/>
  <c r="S46" i="369"/>
  <c r="T46" i="369" s="1"/>
  <c r="E46" i="369"/>
  <c r="D46" i="369" s="1"/>
  <c r="W45" i="369"/>
  <c r="X45" i="369" s="1"/>
  <c r="V45" i="369"/>
  <c r="U45" i="369"/>
  <c r="S45" i="369"/>
  <c r="T45" i="369" s="1"/>
  <c r="E45" i="369"/>
  <c r="D45" i="369" s="1"/>
  <c r="W44" i="369"/>
  <c r="X44" i="369" s="1"/>
  <c r="V44" i="369"/>
  <c r="U44" i="369"/>
  <c r="S44" i="369"/>
  <c r="T44" i="369" s="1"/>
  <c r="E44" i="369"/>
  <c r="D44" i="369" s="1"/>
  <c r="W43" i="369"/>
  <c r="X43" i="369" s="1"/>
  <c r="V43" i="369"/>
  <c r="U43" i="369"/>
  <c r="S43" i="369"/>
  <c r="T43" i="369" s="1"/>
  <c r="E43" i="369"/>
  <c r="D43" i="369" s="1"/>
  <c r="W42" i="369"/>
  <c r="X42" i="369" s="1"/>
  <c r="V42" i="369"/>
  <c r="U42" i="369"/>
  <c r="S42" i="369"/>
  <c r="T42" i="369" s="1"/>
  <c r="E42" i="369"/>
  <c r="D42" i="369" s="1"/>
  <c r="W41" i="369"/>
  <c r="X41" i="369" s="1"/>
  <c r="V41" i="369"/>
  <c r="U41" i="369"/>
  <c r="S41" i="369"/>
  <c r="T41" i="369" s="1"/>
  <c r="E41" i="369"/>
  <c r="D41" i="369" s="1"/>
  <c r="W40" i="369"/>
  <c r="X40" i="369" s="1"/>
  <c r="V40" i="369"/>
  <c r="U40" i="369"/>
  <c r="S40" i="369"/>
  <c r="T40" i="369" s="1"/>
  <c r="E40" i="369"/>
  <c r="D40" i="369" s="1"/>
  <c r="W39" i="369"/>
  <c r="X39" i="369" s="1"/>
  <c r="V39" i="369"/>
  <c r="U39" i="369"/>
  <c r="S39" i="369"/>
  <c r="T39" i="369" s="1"/>
  <c r="E39" i="369"/>
  <c r="D39" i="369" s="1"/>
  <c r="W38" i="369"/>
  <c r="V38" i="369"/>
  <c r="U38" i="369"/>
  <c r="S38" i="369"/>
  <c r="T38" i="369" s="1"/>
  <c r="E38" i="369"/>
  <c r="D38" i="369" s="1"/>
  <c r="W37" i="369"/>
  <c r="X37" i="369" s="1"/>
  <c r="V37" i="369"/>
  <c r="U37" i="369"/>
  <c r="S37" i="369"/>
  <c r="T37" i="369" s="1"/>
  <c r="E37" i="369"/>
  <c r="D37" i="369" s="1"/>
  <c r="W36" i="369"/>
  <c r="V36" i="369"/>
  <c r="U36" i="369"/>
  <c r="S36" i="369"/>
  <c r="T36" i="369" s="1"/>
  <c r="E36" i="369"/>
  <c r="D36" i="369" s="1"/>
  <c r="W35" i="369"/>
  <c r="V35" i="369"/>
  <c r="U35" i="369"/>
  <c r="S35" i="369"/>
  <c r="T35" i="369" s="1"/>
  <c r="E35" i="369"/>
  <c r="D35" i="369" s="1"/>
  <c r="H32" i="369"/>
  <c r="T32" i="369" s="1"/>
  <c r="H31" i="369"/>
  <c r="D31" i="369" s="1"/>
  <c r="H29" i="369"/>
  <c r="T29" i="369" s="1"/>
  <c r="H28" i="369"/>
  <c r="D28" i="369" s="1"/>
  <c r="H27" i="369"/>
  <c r="D27" i="369" s="1"/>
  <c r="H25" i="369"/>
  <c r="T25" i="369" s="1"/>
  <c r="H24" i="369"/>
  <c r="T24" i="369" s="1"/>
  <c r="H23" i="369"/>
  <c r="D23" i="369" s="1"/>
  <c r="H22" i="369"/>
  <c r="D22" i="369" s="1"/>
  <c r="H21" i="369"/>
  <c r="D21" i="369" s="1"/>
  <c r="H20" i="369"/>
  <c r="T20" i="369" s="1"/>
  <c r="H19" i="369"/>
  <c r="D19" i="369" s="1"/>
  <c r="H18" i="369"/>
  <c r="D18" i="369" s="1"/>
  <c r="H17" i="369"/>
  <c r="T17" i="369" s="1"/>
  <c r="H16" i="369"/>
  <c r="T16" i="369" s="1"/>
  <c r="H15" i="369"/>
  <c r="D15" i="369" s="1"/>
  <c r="H14" i="369"/>
  <c r="D14" i="369" s="1"/>
  <c r="H13" i="369"/>
  <c r="D13" i="369" s="1"/>
  <c r="H12" i="369"/>
  <c r="D12" i="369" s="1"/>
  <c r="H11" i="369"/>
  <c r="D11" i="369" s="1"/>
  <c r="AE10" i="369"/>
  <c r="AE11" i="369" s="1"/>
  <c r="AE12" i="369" s="1"/>
  <c r="AE13" i="369" s="1"/>
  <c r="AE14" i="369" s="1"/>
  <c r="AE15" i="369" s="1"/>
  <c r="AE16" i="369" s="1"/>
  <c r="AE17" i="369" s="1"/>
  <c r="AE18" i="369" s="1"/>
  <c r="AE19" i="369" s="1"/>
  <c r="AE20" i="369" s="1"/>
  <c r="AE21" i="369" s="1"/>
  <c r="AE22" i="369" s="1"/>
  <c r="AE23" i="369" s="1"/>
  <c r="AE24" i="369" s="1"/>
  <c r="AE25" i="369" s="1"/>
  <c r="AE26" i="369" s="1"/>
  <c r="AE27" i="369" s="1"/>
  <c r="AE28" i="369" s="1"/>
  <c r="AE29" i="369" s="1"/>
  <c r="AE30" i="369" s="1"/>
  <c r="AE31" i="369" s="1"/>
  <c r="AE32" i="369" s="1"/>
  <c r="H10" i="369"/>
  <c r="T10" i="369" s="1"/>
  <c r="H9" i="369"/>
  <c r="T9" i="369" s="1"/>
  <c r="H4" i="369"/>
  <c r="W188" i="368"/>
  <c r="X188" i="368" s="1"/>
  <c r="V188" i="368"/>
  <c r="U188" i="368"/>
  <c r="S188" i="368"/>
  <c r="T188" i="368" s="1"/>
  <c r="E188" i="368"/>
  <c r="D188" i="368" s="1"/>
  <c r="W187" i="368"/>
  <c r="X187" i="368" s="1"/>
  <c r="V187" i="368"/>
  <c r="U187" i="368"/>
  <c r="S187" i="368"/>
  <c r="T187" i="368" s="1"/>
  <c r="E187" i="368"/>
  <c r="D187" i="368" s="1"/>
  <c r="W186" i="368"/>
  <c r="X186" i="368" s="1"/>
  <c r="V186" i="368"/>
  <c r="U186" i="368"/>
  <c r="S186" i="368"/>
  <c r="T186" i="368" s="1"/>
  <c r="E186" i="368"/>
  <c r="D186" i="368" s="1"/>
  <c r="W185" i="368"/>
  <c r="X185" i="368" s="1"/>
  <c r="V185" i="368"/>
  <c r="U185" i="368"/>
  <c r="S185" i="368"/>
  <c r="T185" i="368" s="1"/>
  <c r="E185" i="368"/>
  <c r="D185" i="368" s="1"/>
  <c r="W184" i="368"/>
  <c r="X184" i="368" s="1"/>
  <c r="V184" i="368"/>
  <c r="U184" i="368"/>
  <c r="T184" i="368"/>
  <c r="S184" i="368"/>
  <c r="E184" i="368"/>
  <c r="D184" i="368"/>
  <c r="W183" i="368"/>
  <c r="X183" i="368" s="1"/>
  <c r="V183" i="368"/>
  <c r="U183" i="368"/>
  <c r="S183" i="368"/>
  <c r="T183" i="368" s="1"/>
  <c r="E183" i="368"/>
  <c r="D183" i="368" s="1"/>
  <c r="W182" i="368"/>
  <c r="X182" i="368" s="1"/>
  <c r="V182" i="368"/>
  <c r="U182" i="368"/>
  <c r="S182" i="368"/>
  <c r="T182" i="368" s="1"/>
  <c r="E182" i="368"/>
  <c r="D182" i="368" s="1"/>
  <c r="W181" i="368"/>
  <c r="X181" i="368" s="1"/>
  <c r="V181" i="368"/>
  <c r="U181" i="368"/>
  <c r="T181" i="368"/>
  <c r="S181" i="368"/>
  <c r="E181" i="368"/>
  <c r="D181" i="368" s="1"/>
  <c r="W180" i="368"/>
  <c r="X180" i="368" s="1"/>
  <c r="V180" i="368"/>
  <c r="U180" i="368"/>
  <c r="T180" i="368"/>
  <c r="S180" i="368"/>
  <c r="E180" i="368"/>
  <c r="D180" i="368"/>
  <c r="W179" i="368"/>
  <c r="X179" i="368" s="1"/>
  <c r="V179" i="368"/>
  <c r="U179" i="368"/>
  <c r="S179" i="368"/>
  <c r="T179" i="368" s="1"/>
  <c r="E179" i="368"/>
  <c r="D179" i="368" s="1"/>
  <c r="W178" i="368"/>
  <c r="X178" i="368" s="1"/>
  <c r="V178" i="368"/>
  <c r="U178" i="368"/>
  <c r="S178" i="368"/>
  <c r="T178" i="368" s="1"/>
  <c r="E178" i="368"/>
  <c r="D178" i="368" s="1"/>
  <c r="W177" i="368"/>
  <c r="X177" i="368" s="1"/>
  <c r="V177" i="368"/>
  <c r="U177" i="368"/>
  <c r="S177" i="368"/>
  <c r="T177" i="368" s="1"/>
  <c r="E177" i="368"/>
  <c r="D177" i="368" s="1"/>
  <c r="W176" i="368"/>
  <c r="X176" i="368" s="1"/>
  <c r="V176" i="368"/>
  <c r="U176" i="368"/>
  <c r="S176" i="368"/>
  <c r="T176" i="368" s="1"/>
  <c r="E176" i="368"/>
  <c r="D176" i="368" s="1"/>
  <c r="W175" i="368"/>
  <c r="X175" i="368" s="1"/>
  <c r="V175" i="368"/>
  <c r="U175" i="368"/>
  <c r="S175" i="368"/>
  <c r="T175" i="368" s="1"/>
  <c r="E175" i="368"/>
  <c r="D175" i="368" s="1"/>
  <c r="W174" i="368"/>
  <c r="X174" i="368" s="1"/>
  <c r="V174" i="368"/>
  <c r="U174" i="368"/>
  <c r="T174" i="368"/>
  <c r="S174" i="368"/>
  <c r="E174" i="368"/>
  <c r="D174" i="368" s="1"/>
  <c r="W173" i="368"/>
  <c r="X173" i="368" s="1"/>
  <c r="V173" i="368"/>
  <c r="U173" i="368"/>
  <c r="T173" i="368"/>
  <c r="S173" i="368"/>
  <c r="E173" i="368"/>
  <c r="D173" i="368" s="1"/>
  <c r="W172" i="368"/>
  <c r="X172" i="368" s="1"/>
  <c r="V172" i="368"/>
  <c r="U172" i="368"/>
  <c r="T172" i="368"/>
  <c r="S172" i="368"/>
  <c r="E172" i="368"/>
  <c r="D172" i="368" s="1"/>
  <c r="W171" i="368"/>
  <c r="X171" i="368" s="1"/>
  <c r="V171" i="368"/>
  <c r="U171" i="368"/>
  <c r="T171" i="368"/>
  <c r="S171" i="368"/>
  <c r="E171" i="368"/>
  <c r="D171" i="368"/>
  <c r="W170" i="368"/>
  <c r="X170" i="368" s="1"/>
  <c r="V170" i="368"/>
  <c r="U170" i="368"/>
  <c r="S170" i="368"/>
  <c r="T170" i="368" s="1"/>
  <c r="E170" i="368"/>
  <c r="D170" i="368" s="1"/>
  <c r="W169" i="368"/>
  <c r="X169" i="368" s="1"/>
  <c r="V169" i="368"/>
  <c r="U169" i="368"/>
  <c r="S169" i="368"/>
  <c r="T169" i="368" s="1"/>
  <c r="E169" i="368"/>
  <c r="D169" i="368" s="1"/>
  <c r="W168" i="368"/>
  <c r="X168" i="368" s="1"/>
  <c r="V168" i="368"/>
  <c r="U168" i="368"/>
  <c r="S168" i="368"/>
  <c r="T168" i="368" s="1"/>
  <c r="E168" i="368"/>
  <c r="D168" i="368" s="1"/>
  <c r="W167" i="368"/>
  <c r="X167" i="368" s="1"/>
  <c r="V167" i="368"/>
  <c r="U167" i="368"/>
  <c r="S167" i="368"/>
  <c r="T167" i="368" s="1"/>
  <c r="E167" i="368"/>
  <c r="D167" i="368" s="1"/>
  <c r="W166" i="368"/>
  <c r="X166" i="368" s="1"/>
  <c r="V166" i="368"/>
  <c r="U166" i="368"/>
  <c r="T166" i="368"/>
  <c r="S166" i="368"/>
  <c r="E166" i="368"/>
  <c r="D166" i="368"/>
  <c r="W165" i="368"/>
  <c r="X165" i="368" s="1"/>
  <c r="V165" i="368"/>
  <c r="U165" i="368"/>
  <c r="T165" i="368"/>
  <c r="S165" i="368"/>
  <c r="E165" i="368"/>
  <c r="D165" i="368" s="1"/>
  <c r="W164" i="368"/>
  <c r="X164" i="368" s="1"/>
  <c r="V164" i="368"/>
  <c r="U164" i="368"/>
  <c r="T164" i="368"/>
  <c r="S164" i="368"/>
  <c r="E164" i="368"/>
  <c r="D164" i="368" s="1"/>
  <c r="W163" i="368"/>
  <c r="X163" i="368" s="1"/>
  <c r="V163" i="368"/>
  <c r="U163" i="368"/>
  <c r="S163" i="368"/>
  <c r="T163" i="368" s="1"/>
  <c r="E163" i="368"/>
  <c r="D163" i="368" s="1"/>
  <c r="W162" i="368"/>
  <c r="X162" i="368" s="1"/>
  <c r="V162" i="368"/>
  <c r="U162" i="368"/>
  <c r="S162" i="368"/>
  <c r="T162" i="368" s="1"/>
  <c r="E162" i="368"/>
  <c r="D162" i="368" s="1"/>
  <c r="W161" i="368"/>
  <c r="X161" i="368" s="1"/>
  <c r="V161" i="368"/>
  <c r="U161" i="368"/>
  <c r="S161" i="368"/>
  <c r="T161" i="368" s="1"/>
  <c r="E161" i="368"/>
  <c r="D161" i="368" s="1"/>
  <c r="W160" i="368"/>
  <c r="X160" i="368" s="1"/>
  <c r="V160" i="368"/>
  <c r="U160" i="368"/>
  <c r="S160" i="368"/>
  <c r="T160" i="368" s="1"/>
  <c r="E160" i="368"/>
  <c r="D160" i="368" s="1"/>
  <c r="W159" i="368"/>
  <c r="X159" i="368" s="1"/>
  <c r="V159" i="368"/>
  <c r="U159" i="368"/>
  <c r="S159" i="368"/>
  <c r="T159" i="368" s="1"/>
  <c r="E159" i="368"/>
  <c r="D159" i="368"/>
  <c r="W158" i="368"/>
  <c r="X158" i="368" s="1"/>
  <c r="V158" i="368"/>
  <c r="U158" i="368"/>
  <c r="T158" i="368"/>
  <c r="S158" i="368"/>
  <c r="E158" i="368"/>
  <c r="D158" i="368" s="1"/>
  <c r="W157" i="368"/>
  <c r="X157" i="368" s="1"/>
  <c r="V157" i="368"/>
  <c r="U157" i="368"/>
  <c r="S157" i="368"/>
  <c r="T157" i="368" s="1"/>
  <c r="E157" i="368"/>
  <c r="D157" i="368" s="1"/>
  <c r="W156" i="368"/>
  <c r="X156" i="368" s="1"/>
  <c r="V156" i="368"/>
  <c r="U156" i="368"/>
  <c r="S156" i="368"/>
  <c r="T156" i="368" s="1"/>
  <c r="E156" i="368"/>
  <c r="D156" i="368" s="1"/>
  <c r="W155" i="368"/>
  <c r="X155" i="368" s="1"/>
  <c r="V155" i="368"/>
  <c r="U155" i="368"/>
  <c r="S155" i="368"/>
  <c r="T155" i="368" s="1"/>
  <c r="E155" i="368"/>
  <c r="D155" i="368" s="1"/>
  <c r="W154" i="368"/>
  <c r="X154" i="368" s="1"/>
  <c r="V154" i="368"/>
  <c r="U154" i="368"/>
  <c r="T154" i="368"/>
  <c r="S154" i="368"/>
  <c r="E154" i="368"/>
  <c r="D154" i="368" s="1"/>
  <c r="W153" i="368"/>
  <c r="X153" i="368" s="1"/>
  <c r="V153" i="368"/>
  <c r="U153" i="368"/>
  <c r="T153" i="368"/>
  <c r="S153" i="368"/>
  <c r="E153" i="368"/>
  <c r="D153" i="368" s="1"/>
  <c r="W152" i="368"/>
  <c r="X152" i="368" s="1"/>
  <c r="V152" i="368"/>
  <c r="U152" i="368"/>
  <c r="T152" i="368"/>
  <c r="S152" i="368"/>
  <c r="E152" i="368"/>
  <c r="D152" i="368"/>
  <c r="W151" i="368"/>
  <c r="X151" i="368" s="1"/>
  <c r="V151" i="368"/>
  <c r="U151" i="368"/>
  <c r="S151" i="368"/>
  <c r="T151" i="368" s="1"/>
  <c r="E151" i="368"/>
  <c r="D151" i="368" s="1"/>
  <c r="W150" i="368"/>
  <c r="X150" i="368" s="1"/>
  <c r="V150" i="368"/>
  <c r="U150" i="368"/>
  <c r="S150" i="368"/>
  <c r="T150" i="368" s="1"/>
  <c r="E150" i="368"/>
  <c r="D150" i="368" s="1"/>
  <c r="W149" i="368"/>
  <c r="X149" i="368" s="1"/>
  <c r="V149" i="368"/>
  <c r="U149" i="368"/>
  <c r="T149" i="368"/>
  <c r="S149" i="368"/>
  <c r="E149" i="368"/>
  <c r="D149" i="368" s="1"/>
  <c r="W148" i="368"/>
  <c r="X148" i="368" s="1"/>
  <c r="V148" i="368"/>
  <c r="U148" i="368"/>
  <c r="T148" i="368"/>
  <c r="S148" i="368"/>
  <c r="E148" i="368"/>
  <c r="D148" i="368" s="1"/>
  <c r="W147" i="368"/>
  <c r="X147" i="368" s="1"/>
  <c r="V147" i="368"/>
  <c r="U147" i="368"/>
  <c r="T147" i="368"/>
  <c r="S147" i="368"/>
  <c r="E147" i="368"/>
  <c r="D147" i="368"/>
  <c r="W146" i="368"/>
  <c r="X146" i="368" s="1"/>
  <c r="V146" i="368"/>
  <c r="U146" i="368"/>
  <c r="S146" i="368"/>
  <c r="T146" i="368" s="1"/>
  <c r="E146" i="368"/>
  <c r="D146" i="368" s="1"/>
  <c r="W145" i="368"/>
  <c r="X145" i="368" s="1"/>
  <c r="V145" i="368"/>
  <c r="U145" i="368"/>
  <c r="S145" i="368"/>
  <c r="T145" i="368" s="1"/>
  <c r="E145" i="368"/>
  <c r="D145" i="368" s="1"/>
  <c r="W144" i="368"/>
  <c r="X144" i="368" s="1"/>
  <c r="V144" i="368"/>
  <c r="U144" i="368"/>
  <c r="S144" i="368"/>
  <c r="T144" i="368" s="1"/>
  <c r="E144" i="368"/>
  <c r="D144" i="368" s="1"/>
  <c r="W143" i="368"/>
  <c r="X143" i="368" s="1"/>
  <c r="V143" i="368"/>
  <c r="U143" i="368"/>
  <c r="S143" i="368"/>
  <c r="T143" i="368" s="1"/>
  <c r="E143" i="368"/>
  <c r="D143" i="368"/>
  <c r="W142" i="368"/>
  <c r="X142" i="368" s="1"/>
  <c r="V142" i="368"/>
  <c r="U142" i="368"/>
  <c r="T142" i="368"/>
  <c r="S142" i="368"/>
  <c r="E142" i="368"/>
  <c r="D142" i="368" s="1"/>
  <c r="W141" i="368"/>
  <c r="X141" i="368" s="1"/>
  <c r="V141" i="368"/>
  <c r="U141" i="368"/>
  <c r="S141" i="368"/>
  <c r="T141" i="368" s="1"/>
  <c r="E141" i="368"/>
  <c r="D141" i="368" s="1"/>
  <c r="W140" i="368"/>
  <c r="X140" i="368" s="1"/>
  <c r="V140" i="368"/>
  <c r="U140" i="368"/>
  <c r="S140" i="368"/>
  <c r="T140" i="368" s="1"/>
  <c r="E140" i="368"/>
  <c r="D140" i="368" s="1"/>
  <c r="W139" i="368"/>
  <c r="X139" i="368" s="1"/>
  <c r="V139" i="368"/>
  <c r="U139" i="368"/>
  <c r="S139" i="368"/>
  <c r="T139" i="368" s="1"/>
  <c r="E139" i="368"/>
  <c r="D139" i="368" s="1"/>
  <c r="W138" i="368"/>
  <c r="X138" i="368" s="1"/>
  <c r="V138" i="368"/>
  <c r="U138" i="368"/>
  <c r="T138" i="368"/>
  <c r="S138" i="368"/>
  <c r="E138" i="368"/>
  <c r="D138" i="368" s="1"/>
  <c r="W137" i="368"/>
  <c r="X137" i="368" s="1"/>
  <c r="V137" i="368"/>
  <c r="U137" i="368"/>
  <c r="T137" i="368"/>
  <c r="S137" i="368"/>
  <c r="E137" i="368"/>
  <c r="D137" i="368" s="1"/>
  <c r="W136" i="368"/>
  <c r="X136" i="368" s="1"/>
  <c r="V136" i="368"/>
  <c r="U136" i="368"/>
  <c r="T136" i="368"/>
  <c r="S136" i="368"/>
  <c r="E136" i="368"/>
  <c r="D136" i="368"/>
  <c r="W135" i="368"/>
  <c r="X135" i="368" s="1"/>
  <c r="V135" i="368"/>
  <c r="U135" i="368"/>
  <c r="T135" i="368"/>
  <c r="S135" i="368"/>
  <c r="E135" i="368"/>
  <c r="D135" i="368"/>
  <c r="W134" i="368"/>
  <c r="X134" i="368" s="1"/>
  <c r="V134" i="368"/>
  <c r="U134" i="368"/>
  <c r="S134" i="368"/>
  <c r="T134" i="368" s="1"/>
  <c r="E134" i="368"/>
  <c r="D134" i="368" s="1"/>
  <c r="W133" i="368"/>
  <c r="X133" i="368" s="1"/>
  <c r="V133" i="368"/>
  <c r="U133" i="368"/>
  <c r="S133" i="368"/>
  <c r="T133" i="368" s="1"/>
  <c r="E133" i="368"/>
  <c r="D133" i="368" s="1"/>
  <c r="W132" i="368"/>
  <c r="X132" i="368" s="1"/>
  <c r="V132" i="368"/>
  <c r="U132" i="368"/>
  <c r="S132" i="368"/>
  <c r="T132" i="368" s="1"/>
  <c r="E132" i="368"/>
  <c r="D132" i="368" s="1"/>
  <c r="W131" i="368"/>
  <c r="X131" i="368" s="1"/>
  <c r="V131" i="368"/>
  <c r="U131" i="368"/>
  <c r="S131" i="368"/>
  <c r="T131" i="368" s="1"/>
  <c r="E131" i="368"/>
  <c r="D131" i="368"/>
  <c r="W130" i="368"/>
  <c r="X130" i="368" s="1"/>
  <c r="V130" i="368"/>
  <c r="U130" i="368"/>
  <c r="T130" i="368"/>
  <c r="S130" i="368"/>
  <c r="E130" i="368"/>
  <c r="D130" i="368" s="1"/>
  <c r="W129" i="368"/>
  <c r="X129" i="368" s="1"/>
  <c r="V129" i="368"/>
  <c r="U129" i="368"/>
  <c r="T129" i="368"/>
  <c r="S129" i="368"/>
  <c r="E129" i="368"/>
  <c r="D129" i="368" s="1"/>
  <c r="W128" i="368"/>
  <c r="X128" i="368" s="1"/>
  <c r="V128" i="368"/>
  <c r="U128" i="368"/>
  <c r="T128" i="368"/>
  <c r="S128" i="368"/>
  <c r="E128" i="368"/>
  <c r="D128" i="368" s="1"/>
  <c r="W127" i="368"/>
  <c r="X127" i="368" s="1"/>
  <c r="V127" i="368"/>
  <c r="U127" i="368"/>
  <c r="T127" i="368"/>
  <c r="S127" i="368"/>
  <c r="E127" i="368"/>
  <c r="D127" i="368" s="1"/>
  <c r="W126" i="368"/>
  <c r="X126" i="368" s="1"/>
  <c r="V126" i="368"/>
  <c r="U126" i="368"/>
  <c r="S126" i="368"/>
  <c r="T126" i="368" s="1"/>
  <c r="E126" i="368"/>
  <c r="D126" i="368" s="1"/>
  <c r="W125" i="368"/>
  <c r="X125" i="368" s="1"/>
  <c r="V125" i="368"/>
  <c r="U125" i="368"/>
  <c r="T125" i="368"/>
  <c r="S125" i="368"/>
  <c r="E125" i="368"/>
  <c r="D125" i="368" s="1"/>
  <c r="W124" i="368"/>
  <c r="X124" i="368" s="1"/>
  <c r="V124" i="368"/>
  <c r="U124" i="368"/>
  <c r="T124" i="368"/>
  <c r="S124" i="368"/>
  <c r="E124" i="368"/>
  <c r="D124" i="368" s="1"/>
  <c r="W123" i="368"/>
  <c r="X123" i="368" s="1"/>
  <c r="V123" i="368"/>
  <c r="U123" i="368"/>
  <c r="T123" i="368"/>
  <c r="S123" i="368"/>
  <c r="E123" i="368"/>
  <c r="D123" i="368"/>
  <c r="W122" i="368"/>
  <c r="X122" i="368" s="1"/>
  <c r="V122" i="368"/>
  <c r="U122" i="368"/>
  <c r="T122" i="368"/>
  <c r="S122" i="368"/>
  <c r="E122" i="368"/>
  <c r="D122" i="368" s="1"/>
  <c r="W121" i="368"/>
  <c r="X121" i="368" s="1"/>
  <c r="V121" i="368"/>
  <c r="U121" i="368"/>
  <c r="T121" i="368"/>
  <c r="S121" i="368"/>
  <c r="E121" i="368"/>
  <c r="D121" i="368"/>
  <c r="W120" i="368"/>
  <c r="X120" i="368" s="1"/>
  <c r="V120" i="368"/>
  <c r="U120" i="368"/>
  <c r="S120" i="368"/>
  <c r="T120" i="368" s="1"/>
  <c r="E120" i="368"/>
  <c r="D120" i="368" s="1"/>
  <c r="W119" i="368"/>
  <c r="X119" i="368" s="1"/>
  <c r="V119" i="368"/>
  <c r="U119" i="368"/>
  <c r="S119" i="368"/>
  <c r="T119" i="368" s="1"/>
  <c r="E119" i="368"/>
  <c r="D119" i="368"/>
  <c r="W118" i="368"/>
  <c r="X118" i="368" s="1"/>
  <c r="V118" i="368"/>
  <c r="U118" i="368"/>
  <c r="T118" i="368"/>
  <c r="S118" i="368"/>
  <c r="E118" i="368"/>
  <c r="D118" i="368" s="1"/>
  <c r="W117" i="368"/>
  <c r="X117" i="368" s="1"/>
  <c r="V117" i="368"/>
  <c r="U117" i="368"/>
  <c r="S117" i="368"/>
  <c r="T117" i="368" s="1"/>
  <c r="E117" i="368"/>
  <c r="D117" i="368" s="1"/>
  <c r="W116" i="368"/>
  <c r="X116" i="368" s="1"/>
  <c r="V116" i="368"/>
  <c r="U116" i="368"/>
  <c r="S116" i="368"/>
  <c r="T116" i="368" s="1"/>
  <c r="E116" i="368"/>
  <c r="D116" i="368" s="1"/>
  <c r="W115" i="368"/>
  <c r="X115" i="368" s="1"/>
  <c r="V115" i="368"/>
  <c r="U115" i="368"/>
  <c r="S115" i="368"/>
  <c r="T115" i="368" s="1"/>
  <c r="E115" i="368"/>
  <c r="D115" i="368" s="1"/>
  <c r="W114" i="368"/>
  <c r="X114" i="368" s="1"/>
  <c r="V114" i="368"/>
  <c r="U114" i="368"/>
  <c r="T114" i="368"/>
  <c r="S114" i="368"/>
  <c r="E114" i="368"/>
  <c r="D114" i="368" s="1"/>
  <c r="W113" i="368"/>
  <c r="X113" i="368" s="1"/>
  <c r="V113" i="368"/>
  <c r="U113" i="368"/>
  <c r="T113" i="368"/>
  <c r="S113" i="368"/>
  <c r="E113" i="368"/>
  <c r="D113" i="368"/>
  <c r="W112" i="368"/>
  <c r="X112" i="368" s="1"/>
  <c r="V112" i="368"/>
  <c r="U112" i="368"/>
  <c r="S112" i="368"/>
  <c r="T112" i="368" s="1"/>
  <c r="E112" i="368"/>
  <c r="D112" i="368"/>
  <c r="W111" i="368"/>
  <c r="X111" i="368" s="1"/>
  <c r="V111" i="368"/>
  <c r="U111" i="368"/>
  <c r="S111" i="368"/>
  <c r="T111" i="368" s="1"/>
  <c r="E111" i="368"/>
  <c r="D111" i="368" s="1"/>
  <c r="W110" i="368"/>
  <c r="X110" i="368" s="1"/>
  <c r="V110" i="368"/>
  <c r="U110" i="368"/>
  <c r="S110" i="368"/>
  <c r="T110" i="368" s="1"/>
  <c r="E110" i="368"/>
  <c r="D110" i="368"/>
  <c r="W109" i="368"/>
  <c r="X109" i="368" s="1"/>
  <c r="V109" i="368"/>
  <c r="U109" i="368"/>
  <c r="T109" i="368"/>
  <c r="S109" i="368"/>
  <c r="E109" i="368"/>
  <c r="D109" i="368" s="1"/>
  <c r="W108" i="368"/>
  <c r="X108" i="368" s="1"/>
  <c r="V108" i="368"/>
  <c r="U108" i="368"/>
  <c r="T108" i="368"/>
  <c r="S108" i="368"/>
  <c r="E108" i="368"/>
  <c r="D108" i="368" s="1"/>
  <c r="W107" i="368"/>
  <c r="X107" i="368" s="1"/>
  <c r="V107" i="368"/>
  <c r="U107" i="368"/>
  <c r="T107" i="368"/>
  <c r="S107" i="368"/>
  <c r="E107" i="368"/>
  <c r="D107" i="368" s="1"/>
  <c r="W106" i="368"/>
  <c r="X106" i="368" s="1"/>
  <c r="V106" i="368"/>
  <c r="U106" i="368"/>
  <c r="S106" i="368"/>
  <c r="T106" i="368" s="1"/>
  <c r="E106" i="368"/>
  <c r="D106" i="368" s="1"/>
  <c r="W105" i="368"/>
  <c r="X105" i="368" s="1"/>
  <c r="V105" i="368"/>
  <c r="U105" i="368"/>
  <c r="S105" i="368"/>
  <c r="T105" i="368" s="1"/>
  <c r="E105" i="368"/>
  <c r="D105" i="368" s="1"/>
  <c r="W104" i="368"/>
  <c r="X104" i="368" s="1"/>
  <c r="V104" i="368"/>
  <c r="U104" i="368"/>
  <c r="S104" i="368"/>
  <c r="T104" i="368" s="1"/>
  <c r="E104" i="368"/>
  <c r="D104" i="368"/>
  <c r="W103" i="368"/>
  <c r="X103" i="368" s="1"/>
  <c r="V103" i="368"/>
  <c r="U103" i="368"/>
  <c r="S103" i="368"/>
  <c r="T103" i="368" s="1"/>
  <c r="E103" i="368"/>
  <c r="D103" i="368" s="1"/>
  <c r="W102" i="368"/>
  <c r="X102" i="368" s="1"/>
  <c r="V102" i="368"/>
  <c r="U102" i="368"/>
  <c r="S102" i="368"/>
  <c r="T102" i="368" s="1"/>
  <c r="E102" i="368"/>
  <c r="D102" i="368"/>
  <c r="X101" i="368"/>
  <c r="W101" i="368"/>
  <c r="V101" i="368"/>
  <c r="U101" i="368"/>
  <c r="S101" i="368"/>
  <c r="T101" i="368" s="1"/>
  <c r="E101" i="368"/>
  <c r="D101" i="368" s="1"/>
  <c r="X100" i="368"/>
  <c r="W100" i="368"/>
  <c r="V100" i="368"/>
  <c r="U100" i="368"/>
  <c r="S100" i="368"/>
  <c r="T100" i="368" s="1"/>
  <c r="E100" i="368"/>
  <c r="D100" i="368"/>
  <c r="W99" i="368"/>
  <c r="X99" i="368" s="1"/>
  <c r="V99" i="368"/>
  <c r="U99" i="368"/>
  <c r="S99" i="368"/>
  <c r="T99" i="368" s="1"/>
  <c r="E99" i="368"/>
  <c r="D99" i="368" s="1"/>
  <c r="X98" i="368"/>
  <c r="W98" i="368"/>
  <c r="V98" i="368"/>
  <c r="U98" i="368"/>
  <c r="S98" i="368"/>
  <c r="T98" i="368" s="1"/>
  <c r="E98" i="368"/>
  <c r="D98" i="368"/>
  <c r="W97" i="368"/>
  <c r="X97" i="368" s="1"/>
  <c r="V97" i="368"/>
  <c r="U97" i="368"/>
  <c r="S97" i="368"/>
  <c r="T97" i="368" s="1"/>
  <c r="E97" i="368"/>
  <c r="D97" i="368" s="1"/>
  <c r="W96" i="368"/>
  <c r="X96" i="368" s="1"/>
  <c r="V96" i="368"/>
  <c r="U96" i="368"/>
  <c r="S96" i="368"/>
  <c r="T96" i="368" s="1"/>
  <c r="E96" i="368"/>
  <c r="D96" i="368" s="1"/>
  <c r="W95" i="368"/>
  <c r="X95" i="368" s="1"/>
  <c r="V95" i="368"/>
  <c r="U95" i="368"/>
  <c r="S95" i="368"/>
  <c r="T95" i="368" s="1"/>
  <c r="E95" i="368"/>
  <c r="D95" i="368" s="1"/>
  <c r="W94" i="368"/>
  <c r="X94" i="368" s="1"/>
  <c r="V94" i="368"/>
  <c r="U94" i="368"/>
  <c r="S94" i="368"/>
  <c r="T94" i="368" s="1"/>
  <c r="E94" i="368"/>
  <c r="D94" i="368" s="1"/>
  <c r="W93" i="368"/>
  <c r="X93" i="368" s="1"/>
  <c r="V93" i="368"/>
  <c r="U93" i="368"/>
  <c r="S93" i="368"/>
  <c r="T93" i="368" s="1"/>
  <c r="E93" i="368"/>
  <c r="D93" i="368" s="1"/>
  <c r="W92" i="368"/>
  <c r="X92" i="368" s="1"/>
  <c r="V92" i="368"/>
  <c r="U92" i="368"/>
  <c r="S92" i="368"/>
  <c r="T92" i="368" s="1"/>
  <c r="E92" i="368"/>
  <c r="D92" i="368"/>
  <c r="X91" i="368"/>
  <c r="W91" i="368"/>
  <c r="V91" i="368"/>
  <c r="U91" i="368"/>
  <c r="S91" i="368"/>
  <c r="T91" i="368" s="1"/>
  <c r="E91" i="368"/>
  <c r="D91" i="368" s="1"/>
  <c r="W90" i="368"/>
  <c r="X90" i="368" s="1"/>
  <c r="V90" i="368"/>
  <c r="U90" i="368"/>
  <c r="S90" i="368"/>
  <c r="T90" i="368" s="1"/>
  <c r="E90" i="368"/>
  <c r="D90" i="368" s="1"/>
  <c r="W89" i="368"/>
  <c r="X89" i="368" s="1"/>
  <c r="V89" i="368"/>
  <c r="U89" i="368"/>
  <c r="S89" i="368"/>
  <c r="T89" i="368" s="1"/>
  <c r="E89" i="368"/>
  <c r="D89" i="368" s="1"/>
  <c r="W88" i="368"/>
  <c r="X88" i="368" s="1"/>
  <c r="V88" i="368"/>
  <c r="U88" i="368"/>
  <c r="S88" i="368"/>
  <c r="T88" i="368" s="1"/>
  <c r="E88" i="368"/>
  <c r="D88" i="368" s="1"/>
  <c r="W87" i="368"/>
  <c r="X87" i="368" s="1"/>
  <c r="V87" i="368"/>
  <c r="U87" i="368"/>
  <c r="S87" i="368"/>
  <c r="T87" i="368" s="1"/>
  <c r="E87" i="368"/>
  <c r="D87" i="368" s="1"/>
  <c r="W86" i="368"/>
  <c r="X86" i="368" s="1"/>
  <c r="V86" i="368"/>
  <c r="U86" i="368"/>
  <c r="S86" i="368"/>
  <c r="T86" i="368" s="1"/>
  <c r="E86" i="368"/>
  <c r="D86" i="368" s="1"/>
  <c r="W85" i="368"/>
  <c r="X85" i="368" s="1"/>
  <c r="V85" i="368"/>
  <c r="U85" i="368"/>
  <c r="S85" i="368"/>
  <c r="T85" i="368" s="1"/>
  <c r="E85" i="368"/>
  <c r="D85" i="368" s="1"/>
  <c r="W84" i="368"/>
  <c r="X84" i="368" s="1"/>
  <c r="V84" i="368"/>
  <c r="U84" i="368"/>
  <c r="S84" i="368"/>
  <c r="T84" i="368" s="1"/>
  <c r="E84" i="368"/>
  <c r="D84" i="368" s="1"/>
  <c r="W83" i="368"/>
  <c r="X83" i="368" s="1"/>
  <c r="V83" i="368"/>
  <c r="U83" i="368"/>
  <c r="S83" i="368"/>
  <c r="T83" i="368" s="1"/>
  <c r="E83" i="368"/>
  <c r="D83" i="368" s="1"/>
  <c r="W82" i="368"/>
  <c r="X82" i="368" s="1"/>
  <c r="V82" i="368"/>
  <c r="U82" i="368"/>
  <c r="S82" i="368"/>
  <c r="T82" i="368" s="1"/>
  <c r="E82" i="368"/>
  <c r="D82" i="368" s="1"/>
  <c r="W81" i="368"/>
  <c r="X81" i="368" s="1"/>
  <c r="V81" i="368"/>
  <c r="U81" i="368"/>
  <c r="S81" i="368"/>
  <c r="T81" i="368" s="1"/>
  <c r="E81" i="368"/>
  <c r="D81" i="368" s="1"/>
  <c r="W80" i="368"/>
  <c r="X80" i="368" s="1"/>
  <c r="V80" i="368"/>
  <c r="U80" i="368"/>
  <c r="S80" i="368"/>
  <c r="T80" i="368" s="1"/>
  <c r="E80" i="368"/>
  <c r="D80" i="368" s="1"/>
  <c r="W79" i="368"/>
  <c r="X79" i="368" s="1"/>
  <c r="V79" i="368"/>
  <c r="U79" i="368"/>
  <c r="S79" i="368"/>
  <c r="T79" i="368" s="1"/>
  <c r="E79" i="368"/>
  <c r="D79" i="368" s="1"/>
  <c r="W78" i="368"/>
  <c r="X78" i="368" s="1"/>
  <c r="V78" i="368"/>
  <c r="U78" i="368"/>
  <c r="S78" i="368"/>
  <c r="T78" i="368" s="1"/>
  <c r="E78" i="368"/>
  <c r="D78" i="368" s="1"/>
  <c r="W77" i="368"/>
  <c r="X77" i="368" s="1"/>
  <c r="V77" i="368"/>
  <c r="U77" i="368"/>
  <c r="S77" i="368"/>
  <c r="T77" i="368" s="1"/>
  <c r="E77" i="368"/>
  <c r="D77" i="368" s="1"/>
  <c r="W76" i="368"/>
  <c r="X76" i="368" s="1"/>
  <c r="V76" i="368"/>
  <c r="U76" i="368"/>
  <c r="S76" i="368"/>
  <c r="T76" i="368" s="1"/>
  <c r="E76" i="368"/>
  <c r="D76" i="368" s="1"/>
  <c r="W75" i="368"/>
  <c r="X75" i="368" s="1"/>
  <c r="V75" i="368"/>
  <c r="U75" i="368"/>
  <c r="S75" i="368"/>
  <c r="T75" i="368" s="1"/>
  <c r="E75" i="368"/>
  <c r="D75" i="368" s="1"/>
  <c r="W74" i="368"/>
  <c r="X74" i="368" s="1"/>
  <c r="V74" i="368"/>
  <c r="U74" i="368"/>
  <c r="S74" i="368"/>
  <c r="T74" i="368" s="1"/>
  <c r="E74" i="368"/>
  <c r="D74" i="368" s="1"/>
  <c r="W73" i="368"/>
  <c r="X73" i="368" s="1"/>
  <c r="V73" i="368"/>
  <c r="U73" i="368"/>
  <c r="S73" i="368"/>
  <c r="T73" i="368" s="1"/>
  <c r="E73" i="368"/>
  <c r="D73" i="368" s="1"/>
  <c r="W72" i="368"/>
  <c r="X72" i="368" s="1"/>
  <c r="V72" i="368"/>
  <c r="U72" i="368"/>
  <c r="S72" i="368"/>
  <c r="T72" i="368" s="1"/>
  <c r="E72" i="368"/>
  <c r="D72" i="368" s="1"/>
  <c r="W71" i="368"/>
  <c r="X71" i="368" s="1"/>
  <c r="V71" i="368"/>
  <c r="U71" i="368"/>
  <c r="S71" i="368"/>
  <c r="T71" i="368" s="1"/>
  <c r="E71" i="368"/>
  <c r="D71" i="368" s="1"/>
  <c r="W70" i="368"/>
  <c r="X70" i="368" s="1"/>
  <c r="V70" i="368"/>
  <c r="U70" i="368"/>
  <c r="S70" i="368"/>
  <c r="T70" i="368" s="1"/>
  <c r="E70" i="368"/>
  <c r="D70" i="368" s="1"/>
  <c r="W69" i="368"/>
  <c r="X69" i="368" s="1"/>
  <c r="V69" i="368"/>
  <c r="U69" i="368"/>
  <c r="S69" i="368"/>
  <c r="T69" i="368" s="1"/>
  <c r="E69" i="368"/>
  <c r="D69" i="368" s="1"/>
  <c r="W68" i="368"/>
  <c r="X68" i="368" s="1"/>
  <c r="V68" i="368"/>
  <c r="U68" i="368"/>
  <c r="S68" i="368"/>
  <c r="T68" i="368" s="1"/>
  <c r="E68" i="368"/>
  <c r="D68" i="368" s="1"/>
  <c r="W67" i="368"/>
  <c r="X67" i="368" s="1"/>
  <c r="V67" i="368"/>
  <c r="U67" i="368"/>
  <c r="S67" i="368"/>
  <c r="T67" i="368" s="1"/>
  <c r="E67" i="368"/>
  <c r="D67" i="368" s="1"/>
  <c r="X66" i="368"/>
  <c r="W66" i="368"/>
  <c r="V66" i="368"/>
  <c r="U66" i="368"/>
  <c r="S66" i="368"/>
  <c r="T66" i="368" s="1"/>
  <c r="E66" i="368"/>
  <c r="D66" i="368" s="1"/>
  <c r="W65" i="368"/>
  <c r="X65" i="368" s="1"/>
  <c r="V65" i="368"/>
  <c r="U65" i="368"/>
  <c r="S65" i="368"/>
  <c r="T65" i="368" s="1"/>
  <c r="E65" i="368"/>
  <c r="D65" i="368" s="1"/>
  <c r="W64" i="368"/>
  <c r="X64" i="368" s="1"/>
  <c r="V64" i="368"/>
  <c r="U64" i="368"/>
  <c r="S64" i="368"/>
  <c r="T64" i="368" s="1"/>
  <c r="E64" i="368"/>
  <c r="D64" i="368" s="1"/>
  <c r="W63" i="368"/>
  <c r="X63" i="368" s="1"/>
  <c r="V63" i="368"/>
  <c r="U63" i="368"/>
  <c r="S63" i="368"/>
  <c r="T63" i="368" s="1"/>
  <c r="E63" i="368"/>
  <c r="D63" i="368" s="1"/>
  <c r="W62" i="368"/>
  <c r="X62" i="368" s="1"/>
  <c r="V62" i="368"/>
  <c r="U62" i="368"/>
  <c r="S62" i="368"/>
  <c r="T62" i="368" s="1"/>
  <c r="E62" i="368"/>
  <c r="D62" i="368" s="1"/>
  <c r="W61" i="368"/>
  <c r="X61" i="368" s="1"/>
  <c r="V61" i="368"/>
  <c r="U61" i="368"/>
  <c r="S61" i="368"/>
  <c r="T61" i="368" s="1"/>
  <c r="E61" i="368"/>
  <c r="D61" i="368" s="1"/>
  <c r="W60" i="368"/>
  <c r="X60" i="368" s="1"/>
  <c r="V60" i="368"/>
  <c r="U60" i="368"/>
  <c r="S60" i="368"/>
  <c r="T60" i="368" s="1"/>
  <c r="E60" i="368"/>
  <c r="D60" i="368" s="1"/>
  <c r="W59" i="368"/>
  <c r="X59" i="368" s="1"/>
  <c r="V59" i="368"/>
  <c r="U59" i="368"/>
  <c r="S59" i="368"/>
  <c r="T59" i="368" s="1"/>
  <c r="E59" i="368"/>
  <c r="D59" i="368" s="1"/>
  <c r="W58" i="368"/>
  <c r="X58" i="368" s="1"/>
  <c r="V58" i="368"/>
  <c r="U58" i="368"/>
  <c r="S58" i="368"/>
  <c r="T58" i="368" s="1"/>
  <c r="E58" i="368"/>
  <c r="D58" i="368" s="1"/>
  <c r="W57" i="368"/>
  <c r="X57" i="368" s="1"/>
  <c r="V57" i="368"/>
  <c r="U57" i="368"/>
  <c r="S57" i="368"/>
  <c r="T57" i="368" s="1"/>
  <c r="E57" i="368"/>
  <c r="D57" i="368" s="1"/>
  <c r="W56" i="368"/>
  <c r="X56" i="368" s="1"/>
  <c r="V56" i="368"/>
  <c r="U56" i="368"/>
  <c r="S56" i="368"/>
  <c r="T56" i="368" s="1"/>
  <c r="E56" i="368"/>
  <c r="D56" i="368" s="1"/>
  <c r="W55" i="368"/>
  <c r="X55" i="368" s="1"/>
  <c r="V55" i="368"/>
  <c r="U55" i="368"/>
  <c r="S55" i="368"/>
  <c r="T55" i="368" s="1"/>
  <c r="E55" i="368"/>
  <c r="D55" i="368" s="1"/>
  <c r="W54" i="368"/>
  <c r="X54" i="368" s="1"/>
  <c r="V54" i="368"/>
  <c r="U54" i="368"/>
  <c r="S54" i="368"/>
  <c r="T54" i="368" s="1"/>
  <c r="E54" i="368"/>
  <c r="D54" i="368" s="1"/>
  <c r="W53" i="368"/>
  <c r="X53" i="368" s="1"/>
  <c r="V53" i="368"/>
  <c r="U53" i="368"/>
  <c r="S53" i="368"/>
  <c r="T53" i="368" s="1"/>
  <c r="E53" i="368"/>
  <c r="D53" i="368" s="1"/>
  <c r="W52" i="368"/>
  <c r="X52" i="368" s="1"/>
  <c r="V52" i="368"/>
  <c r="U52" i="368"/>
  <c r="S52" i="368"/>
  <c r="T52" i="368" s="1"/>
  <c r="E52" i="368"/>
  <c r="D52" i="368" s="1"/>
  <c r="W51" i="368"/>
  <c r="X51" i="368" s="1"/>
  <c r="V51" i="368"/>
  <c r="U51" i="368"/>
  <c r="S51" i="368"/>
  <c r="T51" i="368" s="1"/>
  <c r="E51" i="368"/>
  <c r="D51" i="368" s="1"/>
  <c r="W50" i="368"/>
  <c r="X50" i="368" s="1"/>
  <c r="V50" i="368"/>
  <c r="U50" i="368"/>
  <c r="S50" i="368"/>
  <c r="T50" i="368" s="1"/>
  <c r="E50" i="368"/>
  <c r="D50" i="368" s="1"/>
  <c r="W49" i="368"/>
  <c r="X49" i="368" s="1"/>
  <c r="V49" i="368"/>
  <c r="U49" i="368"/>
  <c r="S49" i="368"/>
  <c r="T49" i="368" s="1"/>
  <c r="E49" i="368"/>
  <c r="D49" i="368" s="1"/>
  <c r="W48" i="368"/>
  <c r="X48" i="368" s="1"/>
  <c r="V48" i="368"/>
  <c r="U48" i="368"/>
  <c r="S48" i="368"/>
  <c r="T48" i="368" s="1"/>
  <c r="E48" i="368"/>
  <c r="D48" i="368" s="1"/>
  <c r="W47" i="368"/>
  <c r="X47" i="368" s="1"/>
  <c r="V47" i="368"/>
  <c r="U47" i="368"/>
  <c r="S47" i="368"/>
  <c r="T47" i="368" s="1"/>
  <c r="E47" i="368"/>
  <c r="D47" i="368" s="1"/>
  <c r="W46" i="368"/>
  <c r="X46" i="368" s="1"/>
  <c r="V46" i="368"/>
  <c r="U46" i="368"/>
  <c r="S46" i="368"/>
  <c r="T46" i="368" s="1"/>
  <c r="E46" i="368"/>
  <c r="D46" i="368" s="1"/>
  <c r="W45" i="368"/>
  <c r="X45" i="368" s="1"/>
  <c r="V45" i="368"/>
  <c r="U45" i="368"/>
  <c r="S45" i="368"/>
  <c r="T45" i="368" s="1"/>
  <c r="E45" i="368"/>
  <c r="D45" i="368" s="1"/>
  <c r="W44" i="368"/>
  <c r="X44" i="368" s="1"/>
  <c r="V44" i="368"/>
  <c r="U44" i="368"/>
  <c r="S44" i="368"/>
  <c r="T44" i="368" s="1"/>
  <c r="E44" i="368"/>
  <c r="D44" i="368" s="1"/>
  <c r="W43" i="368"/>
  <c r="X43" i="368" s="1"/>
  <c r="V43" i="368"/>
  <c r="U43" i="368"/>
  <c r="S43" i="368"/>
  <c r="T43" i="368" s="1"/>
  <c r="E43" i="368"/>
  <c r="D43" i="368" s="1"/>
  <c r="W42" i="368"/>
  <c r="X42" i="368" s="1"/>
  <c r="V42" i="368"/>
  <c r="U42" i="368"/>
  <c r="S42" i="368"/>
  <c r="T42" i="368" s="1"/>
  <c r="E42" i="368"/>
  <c r="D42" i="368" s="1"/>
  <c r="W41" i="368"/>
  <c r="X41" i="368" s="1"/>
  <c r="V41" i="368"/>
  <c r="U41" i="368"/>
  <c r="S41" i="368"/>
  <c r="T41" i="368" s="1"/>
  <c r="E41" i="368"/>
  <c r="D41" i="368" s="1"/>
  <c r="W40" i="368"/>
  <c r="X40" i="368" s="1"/>
  <c r="V40" i="368"/>
  <c r="U40" i="368"/>
  <c r="S40" i="368"/>
  <c r="T40" i="368" s="1"/>
  <c r="E40" i="368"/>
  <c r="D40" i="368" s="1"/>
  <c r="W39" i="368"/>
  <c r="X39" i="368" s="1"/>
  <c r="V39" i="368"/>
  <c r="U39" i="368"/>
  <c r="S39" i="368"/>
  <c r="T39" i="368" s="1"/>
  <c r="E39" i="368"/>
  <c r="D39" i="368" s="1"/>
  <c r="W38" i="368"/>
  <c r="X38" i="368" s="1"/>
  <c r="V38" i="368"/>
  <c r="U38" i="368"/>
  <c r="S38" i="368"/>
  <c r="T38" i="368" s="1"/>
  <c r="E38" i="368"/>
  <c r="D38" i="368" s="1"/>
  <c r="W37" i="368"/>
  <c r="V37" i="368"/>
  <c r="U37" i="368"/>
  <c r="S37" i="368"/>
  <c r="T37" i="368" s="1"/>
  <c r="E37" i="368"/>
  <c r="D37" i="368" s="1"/>
  <c r="W36" i="368"/>
  <c r="V36" i="368"/>
  <c r="U36" i="368"/>
  <c r="S36" i="368"/>
  <c r="T36" i="368" s="1"/>
  <c r="E36" i="368"/>
  <c r="D36" i="368" s="1"/>
  <c r="W35" i="368"/>
  <c r="V35" i="368"/>
  <c r="U35" i="368"/>
  <c r="S35" i="368"/>
  <c r="T35" i="368" s="1"/>
  <c r="E35" i="368"/>
  <c r="D35" i="368" s="1"/>
  <c r="H32" i="368"/>
  <c r="D32" i="368" s="1"/>
  <c r="H31" i="368"/>
  <c r="D31" i="368" s="1"/>
  <c r="H30" i="368"/>
  <c r="D30" i="368" s="1"/>
  <c r="H29" i="368"/>
  <c r="T29" i="368" s="1"/>
  <c r="H28" i="368"/>
  <c r="T28" i="368" s="1"/>
  <c r="H27" i="368"/>
  <c r="T27" i="368" s="1"/>
  <c r="H26" i="368"/>
  <c r="T26" i="368" s="1"/>
  <c r="H25" i="368"/>
  <c r="D25" i="368" s="1"/>
  <c r="H24" i="368"/>
  <c r="D24" i="368" s="1"/>
  <c r="H23" i="368"/>
  <c r="D23" i="368" s="1"/>
  <c r="H22" i="368"/>
  <c r="T22" i="368" s="1"/>
  <c r="H21" i="368"/>
  <c r="D21" i="368" s="1"/>
  <c r="N20" i="368"/>
  <c r="H20" i="368"/>
  <c r="T20" i="368" s="1"/>
  <c r="H19" i="368"/>
  <c r="D19" i="368" s="1"/>
  <c r="H18" i="368"/>
  <c r="T18" i="368" s="1"/>
  <c r="H17" i="368"/>
  <c r="T17" i="368" s="1"/>
  <c r="H16" i="368"/>
  <c r="T16" i="368" s="1"/>
  <c r="H15" i="368"/>
  <c r="T15" i="368" s="1"/>
  <c r="H14" i="368"/>
  <c r="D14" i="368" s="1"/>
  <c r="H13" i="368"/>
  <c r="D13" i="368" s="1"/>
  <c r="H12" i="368"/>
  <c r="T12" i="368" s="1"/>
  <c r="H11" i="368"/>
  <c r="D11" i="368" s="1"/>
  <c r="AE10" i="368"/>
  <c r="AE11" i="368" s="1"/>
  <c r="AE12" i="368" s="1"/>
  <c r="AE13" i="368" s="1"/>
  <c r="AE14" i="368" s="1"/>
  <c r="AE15" i="368" s="1"/>
  <c r="AE16" i="368" s="1"/>
  <c r="AE17" i="368" s="1"/>
  <c r="AE18" i="368" s="1"/>
  <c r="AE19" i="368" s="1"/>
  <c r="AE20" i="368" s="1"/>
  <c r="AE21" i="368" s="1"/>
  <c r="AE22" i="368" s="1"/>
  <c r="AE23" i="368" s="1"/>
  <c r="AE24" i="368" s="1"/>
  <c r="AE25" i="368" s="1"/>
  <c r="AE26" i="368" s="1"/>
  <c r="AE27" i="368" s="1"/>
  <c r="AE28" i="368" s="1"/>
  <c r="AE29" i="368" s="1"/>
  <c r="AE30" i="368" s="1"/>
  <c r="AE31" i="368" s="1"/>
  <c r="AE32" i="368" s="1"/>
  <c r="H10" i="368"/>
  <c r="T10" i="368" s="1"/>
  <c r="H9" i="368"/>
  <c r="T9" i="368" s="1"/>
  <c r="H4" i="368"/>
  <c r="W188" i="367"/>
  <c r="X188" i="367" s="1"/>
  <c r="V188" i="367"/>
  <c r="U188" i="367"/>
  <c r="S188" i="367"/>
  <c r="T188" i="367" s="1"/>
  <c r="E188" i="367"/>
  <c r="D188" i="367" s="1"/>
  <c r="W187" i="367"/>
  <c r="X187" i="367" s="1"/>
  <c r="V187" i="367"/>
  <c r="U187" i="367"/>
  <c r="S187" i="367"/>
  <c r="T187" i="367" s="1"/>
  <c r="E187" i="367"/>
  <c r="D187" i="367" s="1"/>
  <c r="W186" i="367"/>
  <c r="X186" i="367" s="1"/>
  <c r="V186" i="367"/>
  <c r="U186" i="367"/>
  <c r="S186" i="367"/>
  <c r="T186" i="367" s="1"/>
  <c r="E186" i="367"/>
  <c r="D186" i="367"/>
  <c r="W185" i="367"/>
  <c r="X185" i="367" s="1"/>
  <c r="V185" i="367"/>
  <c r="U185" i="367"/>
  <c r="S185" i="367"/>
  <c r="T185" i="367" s="1"/>
  <c r="E185" i="367"/>
  <c r="D185" i="367"/>
  <c r="W184" i="367"/>
  <c r="X184" i="367" s="1"/>
  <c r="V184" i="367"/>
  <c r="U184" i="367"/>
  <c r="S184" i="367"/>
  <c r="T184" i="367" s="1"/>
  <c r="E184" i="367"/>
  <c r="D184" i="367" s="1"/>
  <c r="W183" i="367"/>
  <c r="X183" i="367" s="1"/>
  <c r="V183" i="367"/>
  <c r="U183" i="367"/>
  <c r="S183" i="367"/>
  <c r="T183" i="367" s="1"/>
  <c r="E183" i="367"/>
  <c r="D183" i="367" s="1"/>
  <c r="W182" i="367"/>
  <c r="X182" i="367" s="1"/>
  <c r="V182" i="367"/>
  <c r="U182" i="367"/>
  <c r="S182" i="367"/>
  <c r="T182" i="367" s="1"/>
  <c r="E182" i="367"/>
  <c r="D182" i="367"/>
  <c r="W181" i="367"/>
  <c r="X181" i="367" s="1"/>
  <c r="V181" i="367"/>
  <c r="U181" i="367"/>
  <c r="S181" i="367"/>
  <c r="T181" i="367" s="1"/>
  <c r="E181" i="367"/>
  <c r="D181" i="367"/>
  <c r="W180" i="367"/>
  <c r="X180" i="367" s="1"/>
  <c r="V180" i="367"/>
  <c r="U180" i="367"/>
  <c r="S180" i="367"/>
  <c r="T180" i="367" s="1"/>
  <c r="E180" i="367"/>
  <c r="D180" i="367" s="1"/>
  <c r="W179" i="367"/>
  <c r="X179" i="367" s="1"/>
  <c r="V179" i="367"/>
  <c r="U179" i="367"/>
  <c r="S179" i="367"/>
  <c r="T179" i="367" s="1"/>
  <c r="E179" i="367"/>
  <c r="D179" i="367" s="1"/>
  <c r="W178" i="367"/>
  <c r="X178" i="367" s="1"/>
  <c r="V178" i="367"/>
  <c r="U178" i="367"/>
  <c r="S178" i="367"/>
  <c r="T178" i="367" s="1"/>
  <c r="E178" i="367"/>
  <c r="D178" i="367"/>
  <c r="W177" i="367"/>
  <c r="X177" i="367" s="1"/>
  <c r="V177" i="367"/>
  <c r="U177" i="367"/>
  <c r="S177" i="367"/>
  <c r="T177" i="367" s="1"/>
  <c r="E177" i="367"/>
  <c r="D177" i="367"/>
  <c r="W176" i="367"/>
  <c r="X176" i="367" s="1"/>
  <c r="V176" i="367"/>
  <c r="U176" i="367"/>
  <c r="S176" i="367"/>
  <c r="T176" i="367" s="1"/>
  <c r="E176" i="367"/>
  <c r="D176" i="367" s="1"/>
  <c r="W175" i="367"/>
  <c r="X175" i="367" s="1"/>
  <c r="V175" i="367"/>
  <c r="U175" i="367"/>
  <c r="S175" i="367"/>
  <c r="T175" i="367" s="1"/>
  <c r="E175" i="367"/>
  <c r="D175" i="367" s="1"/>
  <c r="W174" i="367"/>
  <c r="X174" i="367" s="1"/>
  <c r="V174" i="367"/>
  <c r="U174" i="367"/>
  <c r="S174" i="367"/>
  <c r="T174" i="367" s="1"/>
  <c r="E174" i="367"/>
  <c r="D174" i="367"/>
  <c r="W173" i="367"/>
  <c r="X173" i="367" s="1"/>
  <c r="V173" i="367"/>
  <c r="U173" i="367"/>
  <c r="S173" i="367"/>
  <c r="T173" i="367" s="1"/>
  <c r="E173" i="367"/>
  <c r="D173" i="367"/>
  <c r="W172" i="367"/>
  <c r="X172" i="367" s="1"/>
  <c r="V172" i="367"/>
  <c r="U172" i="367"/>
  <c r="S172" i="367"/>
  <c r="T172" i="367" s="1"/>
  <c r="E172" i="367"/>
  <c r="D172" i="367" s="1"/>
  <c r="W171" i="367"/>
  <c r="X171" i="367" s="1"/>
  <c r="V171" i="367"/>
  <c r="U171" i="367"/>
  <c r="S171" i="367"/>
  <c r="T171" i="367" s="1"/>
  <c r="E171" i="367"/>
  <c r="D171" i="367" s="1"/>
  <c r="W170" i="367"/>
  <c r="X170" i="367" s="1"/>
  <c r="V170" i="367"/>
  <c r="U170" i="367"/>
  <c r="S170" i="367"/>
  <c r="T170" i="367" s="1"/>
  <c r="E170" i="367"/>
  <c r="D170" i="367"/>
  <c r="W169" i="367"/>
  <c r="X169" i="367" s="1"/>
  <c r="V169" i="367"/>
  <c r="U169" i="367"/>
  <c r="T169" i="367"/>
  <c r="S169" i="367"/>
  <c r="E169" i="367"/>
  <c r="D169" i="367" s="1"/>
  <c r="W168" i="367"/>
  <c r="X168" i="367" s="1"/>
  <c r="V168" i="367"/>
  <c r="U168" i="367"/>
  <c r="T168" i="367"/>
  <c r="S168" i="367"/>
  <c r="E168" i="367"/>
  <c r="D168" i="367"/>
  <c r="W167" i="367"/>
  <c r="X167" i="367" s="1"/>
  <c r="V167" i="367"/>
  <c r="U167" i="367"/>
  <c r="T167" i="367"/>
  <c r="S167" i="367"/>
  <c r="E167" i="367"/>
  <c r="D167" i="367"/>
  <c r="W166" i="367"/>
  <c r="X166" i="367" s="1"/>
  <c r="V166" i="367"/>
  <c r="U166" i="367"/>
  <c r="T166" i="367"/>
  <c r="S166" i="367"/>
  <c r="E166" i="367"/>
  <c r="D166" i="367" s="1"/>
  <c r="W165" i="367"/>
  <c r="X165" i="367" s="1"/>
  <c r="V165" i="367"/>
  <c r="U165" i="367"/>
  <c r="T165" i="367"/>
  <c r="S165" i="367"/>
  <c r="E165" i="367"/>
  <c r="D165" i="367"/>
  <c r="W164" i="367"/>
  <c r="X164" i="367" s="1"/>
  <c r="V164" i="367"/>
  <c r="U164" i="367"/>
  <c r="T164" i="367"/>
  <c r="S164" i="367"/>
  <c r="E164" i="367"/>
  <c r="D164" i="367" s="1"/>
  <c r="W163" i="367"/>
  <c r="X163" i="367" s="1"/>
  <c r="V163" i="367"/>
  <c r="U163" i="367"/>
  <c r="T163" i="367"/>
  <c r="S163" i="367"/>
  <c r="E163" i="367"/>
  <c r="D163" i="367" s="1"/>
  <c r="W162" i="367"/>
  <c r="X162" i="367" s="1"/>
  <c r="V162" i="367"/>
  <c r="U162" i="367"/>
  <c r="T162" i="367"/>
  <c r="S162" i="367"/>
  <c r="E162" i="367"/>
  <c r="D162" i="367"/>
  <c r="W161" i="367"/>
  <c r="X161" i="367" s="1"/>
  <c r="V161" i="367"/>
  <c r="U161" i="367"/>
  <c r="T161" i="367"/>
  <c r="S161" i="367"/>
  <c r="E161" i="367"/>
  <c r="D161" i="367" s="1"/>
  <c r="W160" i="367"/>
  <c r="X160" i="367" s="1"/>
  <c r="V160" i="367"/>
  <c r="U160" i="367"/>
  <c r="T160" i="367"/>
  <c r="S160" i="367"/>
  <c r="E160" i="367"/>
  <c r="D160" i="367"/>
  <c r="W159" i="367"/>
  <c r="X159" i="367" s="1"/>
  <c r="V159" i="367"/>
  <c r="U159" i="367"/>
  <c r="T159" i="367"/>
  <c r="S159" i="367"/>
  <c r="E159" i="367"/>
  <c r="D159" i="367"/>
  <c r="W158" i="367"/>
  <c r="X158" i="367" s="1"/>
  <c r="V158" i="367"/>
  <c r="U158" i="367"/>
  <c r="T158" i="367"/>
  <c r="S158" i="367"/>
  <c r="E158" i="367"/>
  <c r="D158" i="367" s="1"/>
  <c r="W157" i="367"/>
  <c r="X157" i="367" s="1"/>
  <c r="V157" i="367"/>
  <c r="U157" i="367"/>
  <c r="T157" i="367"/>
  <c r="S157" i="367"/>
  <c r="E157" i="367"/>
  <c r="D157" i="367"/>
  <c r="W156" i="367"/>
  <c r="X156" i="367" s="1"/>
  <c r="V156" i="367"/>
  <c r="U156" i="367"/>
  <c r="T156" i="367"/>
  <c r="S156" i="367"/>
  <c r="E156" i="367"/>
  <c r="D156" i="367" s="1"/>
  <c r="W155" i="367"/>
  <c r="X155" i="367" s="1"/>
  <c r="V155" i="367"/>
  <c r="U155" i="367"/>
  <c r="T155" i="367"/>
  <c r="S155" i="367"/>
  <c r="E155" i="367"/>
  <c r="D155" i="367" s="1"/>
  <c r="W154" i="367"/>
  <c r="X154" i="367" s="1"/>
  <c r="V154" i="367"/>
  <c r="U154" i="367"/>
  <c r="T154" i="367"/>
  <c r="S154" i="367"/>
  <c r="E154" i="367"/>
  <c r="D154" i="367"/>
  <c r="W153" i="367"/>
  <c r="X153" i="367" s="1"/>
  <c r="V153" i="367"/>
  <c r="U153" i="367"/>
  <c r="T153" i="367"/>
  <c r="S153" i="367"/>
  <c r="E153" i="367"/>
  <c r="D153" i="367" s="1"/>
  <c r="W152" i="367"/>
  <c r="X152" i="367" s="1"/>
  <c r="V152" i="367"/>
  <c r="U152" i="367"/>
  <c r="T152" i="367"/>
  <c r="S152" i="367"/>
  <c r="E152" i="367"/>
  <c r="D152" i="367"/>
  <c r="W151" i="367"/>
  <c r="X151" i="367" s="1"/>
  <c r="V151" i="367"/>
  <c r="U151" i="367"/>
  <c r="T151" i="367"/>
  <c r="S151" i="367"/>
  <c r="E151" i="367"/>
  <c r="D151" i="367"/>
  <c r="W150" i="367"/>
  <c r="X150" i="367" s="1"/>
  <c r="V150" i="367"/>
  <c r="U150" i="367"/>
  <c r="T150" i="367"/>
  <c r="S150" i="367"/>
  <c r="E150" i="367"/>
  <c r="D150" i="367" s="1"/>
  <c r="W149" i="367"/>
  <c r="X149" i="367" s="1"/>
  <c r="V149" i="367"/>
  <c r="U149" i="367"/>
  <c r="T149" i="367"/>
  <c r="S149" i="367"/>
  <c r="E149" i="367"/>
  <c r="D149" i="367"/>
  <c r="W148" i="367"/>
  <c r="X148" i="367" s="1"/>
  <c r="V148" i="367"/>
  <c r="U148" i="367"/>
  <c r="T148" i="367"/>
  <c r="S148" i="367"/>
  <c r="E148" i="367"/>
  <c r="D148" i="367" s="1"/>
  <c r="W147" i="367"/>
  <c r="X147" i="367" s="1"/>
  <c r="V147" i="367"/>
  <c r="U147" i="367"/>
  <c r="T147" i="367"/>
  <c r="S147" i="367"/>
  <c r="E147" i="367"/>
  <c r="D147" i="367" s="1"/>
  <c r="W146" i="367"/>
  <c r="X146" i="367" s="1"/>
  <c r="V146" i="367"/>
  <c r="U146" i="367"/>
  <c r="T146" i="367"/>
  <c r="S146" i="367"/>
  <c r="E146" i="367"/>
  <c r="D146" i="367"/>
  <c r="W145" i="367"/>
  <c r="X145" i="367" s="1"/>
  <c r="V145" i="367"/>
  <c r="U145" i="367"/>
  <c r="T145" i="367"/>
  <c r="S145" i="367"/>
  <c r="E145" i="367"/>
  <c r="D145" i="367" s="1"/>
  <c r="W144" i="367"/>
  <c r="X144" i="367" s="1"/>
  <c r="V144" i="367"/>
  <c r="U144" i="367"/>
  <c r="T144" i="367"/>
  <c r="S144" i="367"/>
  <c r="E144" i="367"/>
  <c r="D144" i="367"/>
  <c r="W143" i="367"/>
  <c r="X143" i="367" s="1"/>
  <c r="V143" i="367"/>
  <c r="U143" i="367"/>
  <c r="T143" i="367"/>
  <c r="S143" i="367"/>
  <c r="E143" i="367"/>
  <c r="D143" i="367"/>
  <c r="W142" i="367"/>
  <c r="X142" i="367" s="1"/>
  <c r="V142" i="367"/>
  <c r="U142" i="367"/>
  <c r="T142" i="367"/>
  <c r="S142" i="367"/>
  <c r="E142" i="367"/>
  <c r="D142" i="367" s="1"/>
  <c r="W141" i="367"/>
  <c r="X141" i="367" s="1"/>
  <c r="V141" i="367"/>
  <c r="U141" i="367"/>
  <c r="T141" i="367"/>
  <c r="S141" i="367"/>
  <c r="E141" i="367"/>
  <c r="D141" i="367"/>
  <c r="W140" i="367"/>
  <c r="X140" i="367" s="1"/>
  <c r="V140" i="367"/>
  <c r="U140" i="367"/>
  <c r="T140" i="367"/>
  <c r="S140" i="367"/>
  <c r="E140" i="367"/>
  <c r="D140" i="367" s="1"/>
  <c r="W139" i="367"/>
  <c r="X139" i="367" s="1"/>
  <c r="V139" i="367"/>
  <c r="U139" i="367"/>
  <c r="T139" i="367"/>
  <c r="S139" i="367"/>
  <c r="E139" i="367"/>
  <c r="D139" i="367" s="1"/>
  <c r="W138" i="367"/>
  <c r="X138" i="367" s="1"/>
  <c r="V138" i="367"/>
  <c r="U138" i="367"/>
  <c r="T138" i="367"/>
  <c r="S138" i="367"/>
  <c r="E138" i="367"/>
  <c r="D138" i="367"/>
  <c r="W137" i="367"/>
  <c r="X137" i="367" s="1"/>
  <c r="V137" i="367"/>
  <c r="U137" i="367"/>
  <c r="S137" i="367"/>
  <c r="T137" i="367" s="1"/>
  <c r="E137" i="367"/>
  <c r="D137" i="367"/>
  <c r="W136" i="367"/>
  <c r="X136" i="367" s="1"/>
  <c r="V136" i="367"/>
  <c r="U136" i="367"/>
  <c r="T136" i="367"/>
  <c r="S136" i="367"/>
  <c r="E136" i="367"/>
  <c r="D136" i="367"/>
  <c r="W135" i="367"/>
  <c r="X135" i="367" s="1"/>
  <c r="V135" i="367"/>
  <c r="U135" i="367"/>
  <c r="T135" i="367"/>
  <c r="S135" i="367"/>
  <c r="E135" i="367"/>
  <c r="D135" i="367" s="1"/>
  <c r="W134" i="367"/>
  <c r="X134" i="367" s="1"/>
  <c r="V134" i="367"/>
  <c r="U134" i="367"/>
  <c r="T134" i="367"/>
  <c r="S134" i="367"/>
  <c r="E134" i="367"/>
  <c r="D134" i="367"/>
  <c r="W133" i="367"/>
  <c r="X133" i="367" s="1"/>
  <c r="V133" i="367"/>
  <c r="U133" i="367"/>
  <c r="T133" i="367"/>
  <c r="S133" i="367"/>
  <c r="E133" i="367"/>
  <c r="D133" i="367" s="1"/>
  <c r="W132" i="367"/>
  <c r="X132" i="367" s="1"/>
  <c r="V132" i="367"/>
  <c r="U132" i="367"/>
  <c r="T132" i="367"/>
  <c r="S132" i="367"/>
  <c r="E132" i="367"/>
  <c r="D132" i="367" s="1"/>
  <c r="W131" i="367"/>
  <c r="X131" i="367" s="1"/>
  <c r="V131" i="367"/>
  <c r="U131" i="367"/>
  <c r="T131" i="367"/>
  <c r="S131" i="367"/>
  <c r="E131" i="367"/>
  <c r="D131" i="367"/>
  <c r="W130" i="367"/>
  <c r="X130" i="367" s="1"/>
  <c r="V130" i="367"/>
  <c r="U130" i="367"/>
  <c r="T130" i="367"/>
  <c r="S130" i="367"/>
  <c r="E130" i="367"/>
  <c r="D130" i="367" s="1"/>
  <c r="W129" i="367"/>
  <c r="X129" i="367" s="1"/>
  <c r="V129" i="367"/>
  <c r="U129" i="367"/>
  <c r="T129" i="367"/>
  <c r="S129" i="367"/>
  <c r="E129" i="367"/>
  <c r="D129" i="367"/>
  <c r="W128" i="367"/>
  <c r="X128" i="367" s="1"/>
  <c r="V128" i="367"/>
  <c r="U128" i="367"/>
  <c r="T128" i="367"/>
  <c r="S128" i="367"/>
  <c r="E128" i="367"/>
  <c r="D128" i="367"/>
  <c r="W127" i="367"/>
  <c r="X127" i="367" s="1"/>
  <c r="V127" i="367"/>
  <c r="U127" i="367"/>
  <c r="T127" i="367"/>
  <c r="S127" i="367"/>
  <c r="E127" i="367"/>
  <c r="D127" i="367" s="1"/>
  <c r="W126" i="367"/>
  <c r="X126" i="367" s="1"/>
  <c r="V126" i="367"/>
  <c r="U126" i="367"/>
  <c r="T126" i="367"/>
  <c r="S126" i="367"/>
  <c r="E126" i="367"/>
  <c r="D126" i="367"/>
  <c r="W125" i="367"/>
  <c r="X125" i="367" s="1"/>
  <c r="V125" i="367"/>
  <c r="U125" i="367"/>
  <c r="S125" i="367"/>
  <c r="T125" i="367" s="1"/>
  <c r="E125" i="367"/>
  <c r="D125" i="367" s="1"/>
  <c r="W124" i="367"/>
  <c r="X124" i="367" s="1"/>
  <c r="V124" i="367"/>
  <c r="U124" i="367"/>
  <c r="S124" i="367"/>
  <c r="T124" i="367" s="1"/>
  <c r="E124" i="367"/>
  <c r="D124" i="367" s="1"/>
  <c r="W123" i="367"/>
  <c r="X123" i="367" s="1"/>
  <c r="V123" i="367"/>
  <c r="U123" i="367"/>
  <c r="S123" i="367"/>
  <c r="T123" i="367" s="1"/>
  <c r="E123" i="367"/>
  <c r="D123" i="367"/>
  <c r="W122" i="367"/>
  <c r="X122" i="367" s="1"/>
  <c r="V122" i="367"/>
  <c r="U122" i="367"/>
  <c r="S122" i="367"/>
  <c r="T122" i="367" s="1"/>
  <c r="E122" i="367"/>
  <c r="D122" i="367"/>
  <c r="W121" i="367"/>
  <c r="X121" i="367" s="1"/>
  <c r="V121" i="367"/>
  <c r="U121" i="367"/>
  <c r="S121" i="367"/>
  <c r="T121" i="367" s="1"/>
  <c r="E121" i="367"/>
  <c r="D121" i="367" s="1"/>
  <c r="W120" i="367"/>
  <c r="X120" i="367" s="1"/>
  <c r="V120" i="367"/>
  <c r="U120" i="367"/>
  <c r="T120" i="367"/>
  <c r="S120" i="367"/>
  <c r="E120" i="367"/>
  <c r="D120" i="367"/>
  <c r="W119" i="367"/>
  <c r="X119" i="367" s="1"/>
  <c r="V119" i="367"/>
  <c r="U119" i="367"/>
  <c r="S119" i="367"/>
  <c r="T119" i="367" s="1"/>
  <c r="E119" i="367"/>
  <c r="D119" i="367"/>
  <c r="W118" i="367"/>
  <c r="X118" i="367" s="1"/>
  <c r="V118" i="367"/>
  <c r="U118" i="367"/>
  <c r="S118" i="367"/>
  <c r="T118" i="367" s="1"/>
  <c r="E118" i="367"/>
  <c r="D118" i="367" s="1"/>
  <c r="W117" i="367"/>
  <c r="X117" i="367" s="1"/>
  <c r="V117" i="367"/>
  <c r="U117" i="367"/>
  <c r="S117" i="367"/>
  <c r="T117" i="367" s="1"/>
  <c r="E117" i="367"/>
  <c r="D117" i="367" s="1"/>
  <c r="W116" i="367"/>
  <c r="X116" i="367" s="1"/>
  <c r="V116" i="367"/>
  <c r="U116" i="367"/>
  <c r="T116" i="367"/>
  <c r="S116" i="367"/>
  <c r="E116" i="367"/>
  <c r="D116" i="367" s="1"/>
  <c r="W115" i="367"/>
  <c r="X115" i="367" s="1"/>
  <c r="V115" i="367"/>
  <c r="U115" i="367"/>
  <c r="T115" i="367"/>
  <c r="S115" i="367"/>
  <c r="E115" i="367"/>
  <c r="D115" i="367"/>
  <c r="W114" i="367"/>
  <c r="X114" i="367" s="1"/>
  <c r="V114" i="367"/>
  <c r="U114" i="367"/>
  <c r="T114" i="367"/>
  <c r="S114" i="367"/>
  <c r="E114" i="367"/>
  <c r="D114" i="367" s="1"/>
  <c r="W113" i="367"/>
  <c r="X113" i="367" s="1"/>
  <c r="V113" i="367"/>
  <c r="U113" i="367"/>
  <c r="T113" i="367"/>
  <c r="S113" i="367"/>
  <c r="E113" i="367"/>
  <c r="D113" i="367"/>
  <c r="W112" i="367"/>
  <c r="X112" i="367" s="1"/>
  <c r="V112" i="367"/>
  <c r="U112" i="367"/>
  <c r="T112" i="367"/>
  <c r="S112" i="367"/>
  <c r="E112" i="367"/>
  <c r="D112" i="367"/>
  <c r="W111" i="367"/>
  <c r="X111" i="367" s="1"/>
  <c r="V111" i="367"/>
  <c r="U111" i="367"/>
  <c r="T111" i="367"/>
  <c r="S111" i="367"/>
  <c r="E111" i="367"/>
  <c r="D111" i="367" s="1"/>
  <c r="W110" i="367"/>
  <c r="X110" i="367" s="1"/>
  <c r="V110" i="367"/>
  <c r="U110" i="367"/>
  <c r="T110" i="367"/>
  <c r="S110" i="367"/>
  <c r="E110" i="367"/>
  <c r="D110" i="367"/>
  <c r="W109" i="367"/>
  <c r="X109" i="367" s="1"/>
  <c r="V109" i="367"/>
  <c r="U109" i="367"/>
  <c r="S109" i="367"/>
  <c r="T109" i="367" s="1"/>
  <c r="E109" i="367"/>
  <c r="D109" i="367" s="1"/>
  <c r="W108" i="367"/>
  <c r="X108" i="367" s="1"/>
  <c r="V108" i="367"/>
  <c r="U108" i="367"/>
  <c r="S108" i="367"/>
  <c r="T108" i="367" s="1"/>
  <c r="E108" i="367"/>
  <c r="D108" i="367" s="1"/>
  <c r="W107" i="367"/>
  <c r="X107" i="367" s="1"/>
  <c r="V107" i="367"/>
  <c r="U107" i="367"/>
  <c r="T107" i="367"/>
  <c r="S107" i="367"/>
  <c r="E107" i="367"/>
  <c r="D107" i="367"/>
  <c r="W106" i="367"/>
  <c r="X106" i="367" s="1"/>
  <c r="V106" i="367"/>
  <c r="U106" i="367"/>
  <c r="T106" i="367"/>
  <c r="S106" i="367"/>
  <c r="E106" i="367"/>
  <c r="D106" i="367"/>
  <c r="W105" i="367"/>
  <c r="V105" i="367"/>
  <c r="U105" i="367"/>
  <c r="T105" i="367"/>
  <c r="S105" i="367"/>
  <c r="E105" i="367"/>
  <c r="D105" i="367" s="1"/>
  <c r="W104" i="367"/>
  <c r="X104" i="367" s="1"/>
  <c r="V104" i="367"/>
  <c r="U104" i="367"/>
  <c r="T104" i="367"/>
  <c r="S104" i="367"/>
  <c r="E104" i="367"/>
  <c r="D104" i="367"/>
  <c r="W103" i="367"/>
  <c r="X103" i="367" s="1"/>
  <c r="V103" i="367"/>
  <c r="U103" i="367"/>
  <c r="T103" i="367"/>
  <c r="S103" i="367"/>
  <c r="E103" i="367"/>
  <c r="D103" i="367"/>
  <c r="W102" i="367"/>
  <c r="X102" i="367" s="1"/>
  <c r="V102" i="367"/>
  <c r="U102" i="367"/>
  <c r="S102" i="367"/>
  <c r="T102" i="367" s="1"/>
  <c r="E102" i="367"/>
  <c r="D102" i="367" s="1"/>
  <c r="X101" i="367"/>
  <c r="W101" i="367"/>
  <c r="V101" i="367"/>
  <c r="U101" i="367"/>
  <c r="T101" i="367"/>
  <c r="S101" i="367"/>
  <c r="E101" i="367"/>
  <c r="D101" i="367" s="1"/>
  <c r="X100" i="367"/>
  <c r="W100" i="367"/>
  <c r="V100" i="367"/>
  <c r="U100" i="367"/>
  <c r="S100" i="367"/>
  <c r="T100" i="367" s="1"/>
  <c r="E100" i="367"/>
  <c r="D100" i="367" s="1"/>
  <c r="W99" i="367"/>
  <c r="X99" i="367" s="1"/>
  <c r="V99" i="367"/>
  <c r="U99" i="367"/>
  <c r="S99" i="367"/>
  <c r="T99" i="367" s="1"/>
  <c r="E99" i="367"/>
  <c r="D99" i="367"/>
  <c r="X98" i="367"/>
  <c r="W98" i="367"/>
  <c r="V98" i="367"/>
  <c r="U98" i="367"/>
  <c r="T98" i="367"/>
  <c r="S98" i="367"/>
  <c r="E98" i="367"/>
  <c r="D98" i="367"/>
  <c r="X97" i="367"/>
  <c r="W97" i="367"/>
  <c r="V97" i="367"/>
  <c r="U97" i="367"/>
  <c r="T97" i="367"/>
  <c r="S97" i="367"/>
  <c r="E97" i="367"/>
  <c r="D97" i="367"/>
  <c r="X96" i="367"/>
  <c r="W96" i="367"/>
  <c r="V96" i="367"/>
  <c r="U96" i="367"/>
  <c r="T96" i="367"/>
  <c r="S96" i="367"/>
  <c r="E96" i="367"/>
  <c r="D96" i="367"/>
  <c r="W95" i="367"/>
  <c r="X95" i="367" s="1"/>
  <c r="V95" i="367"/>
  <c r="U95" i="367"/>
  <c r="S95" i="367"/>
  <c r="T95" i="367" s="1"/>
  <c r="E95" i="367"/>
  <c r="D95" i="367" s="1"/>
  <c r="W94" i="367"/>
  <c r="X94" i="367" s="1"/>
  <c r="V94" i="367"/>
  <c r="U94" i="367"/>
  <c r="S94" i="367"/>
  <c r="T94" i="367" s="1"/>
  <c r="E94" i="367"/>
  <c r="D94" i="367"/>
  <c r="W93" i="367"/>
  <c r="X93" i="367" s="1"/>
  <c r="V93" i="367"/>
  <c r="U93" i="367"/>
  <c r="S93" i="367"/>
  <c r="T93" i="367" s="1"/>
  <c r="E93" i="367"/>
  <c r="D93" i="367" s="1"/>
  <c r="W92" i="367"/>
  <c r="X92" i="367" s="1"/>
  <c r="V92" i="367"/>
  <c r="U92" i="367"/>
  <c r="S92" i="367"/>
  <c r="T92" i="367" s="1"/>
  <c r="E92" i="367"/>
  <c r="D92" i="367" s="1"/>
  <c r="W91" i="367"/>
  <c r="X91" i="367" s="1"/>
  <c r="V91" i="367"/>
  <c r="U91" i="367"/>
  <c r="S91" i="367"/>
  <c r="T91" i="367" s="1"/>
  <c r="E91" i="367"/>
  <c r="D91" i="367" s="1"/>
  <c r="W90" i="367"/>
  <c r="X90" i="367" s="1"/>
  <c r="V90" i="367"/>
  <c r="U90" i="367"/>
  <c r="S90" i="367"/>
  <c r="T90" i="367" s="1"/>
  <c r="E90" i="367"/>
  <c r="D90" i="367" s="1"/>
  <c r="W89" i="367"/>
  <c r="X89" i="367" s="1"/>
  <c r="V89" i="367"/>
  <c r="U89" i="367"/>
  <c r="S89" i="367"/>
  <c r="T89" i="367" s="1"/>
  <c r="E89" i="367"/>
  <c r="D89" i="367" s="1"/>
  <c r="X88" i="367"/>
  <c r="W88" i="367"/>
  <c r="V88" i="367"/>
  <c r="U88" i="367"/>
  <c r="S88" i="367"/>
  <c r="T88" i="367" s="1"/>
  <c r="E88" i="367"/>
  <c r="D88" i="367" s="1"/>
  <c r="W87" i="367"/>
  <c r="X87" i="367" s="1"/>
  <c r="V87" i="367"/>
  <c r="U87" i="367"/>
  <c r="S87" i="367"/>
  <c r="T87" i="367" s="1"/>
  <c r="E87" i="367"/>
  <c r="D87" i="367" s="1"/>
  <c r="W86" i="367"/>
  <c r="X86" i="367" s="1"/>
  <c r="V86" i="367"/>
  <c r="U86" i="367"/>
  <c r="S86" i="367"/>
  <c r="T86" i="367" s="1"/>
  <c r="E86" i="367"/>
  <c r="D86" i="367" s="1"/>
  <c r="W85" i="367"/>
  <c r="X85" i="367" s="1"/>
  <c r="V85" i="367"/>
  <c r="U85" i="367"/>
  <c r="S85" i="367"/>
  <c r="T85" i="367" s="1"/>
  <c r="E85" i="367"/>
  <c r="D85" i="367"/>
  <c r="W84" i="367"/>
  <c r="X84" i="367" s="1"/>
  <c r="V84" i="367"/>
  <c r="U84" i="367"/>
  <c r="S84" i="367"/>
  <c r="T84" i="367" s="1"/>
  <c r="E84" i="367"/>
  <c r="D84" i="367" s="1"/>
  <c r="W83" i="367"/>
  <c r="X83" i="367" s="1"/>
  <c r="V83" i="367"/>
  <c r="U83" i="367"/>
  <c r="S83" i="367"/>
  <c r="T83" i="367" s="1"/>
  <c r="E83" i="367"/>
  <c r="D83" i="367" s="1"/>
  <c r="W82" i="367"/>
  <c r="X82" i="367" s="1"/>
  <c r="V82" i="367"/>
  <c r="U82" i="367"/>
  <c r="S82" i="367"/>
  <c r="T82" i="367" s="1"/>
  <c r="E82" i="367"/>
  <c r="D82" i="367" s="1"/>
  <c r="W81" i="367"/>
  <c r="X81" i="367" s="1"/>
  <c r="V81" i="367"/>
  <c r="U81" i="367"/>
  <c r="S81" i="367"/>
  <c r="T81" i="367" s="1"/>
  <c r="E81" i="367"/>
  <c r="D81" i="367" s="1"/>
  <c r="W80" i="367"/>
  <c r="X80" i="367" s="1"/>
  <c r="V80" i="367"/>
  <c r="U80" i="367"/>
  <c r="S80" i="367"/>
  <c r="T80" i="367" s="1"/>
  <c r="E80" i="367"/>
  <c r="D80" i="367" s="1"/>
  <c r="W79" i="367"/>
  <c r="X79" i="367" s="1"/>
  <c r="V79" i="367"/>
  <c r="U79" i="367"/>
  <c r="S79" i="367"/>
  <c r="T79" i="367" s="1"/>
  <c r="E79" i="367"/>
  <c r="D79" i="367"/>
  <c r="W78" i="367"/>
  <c r="X78" i="367" s="1"/>
  <c r="V78" i="367"/>
  <c r="U78" i="367"/>
  <c r="S78" i="367"/>
  <c r="T78" i="367" s="1"/>
  <c r="E78" i="367"/>
  <c r="D78" i="367" s="1"/>
  <c r="W77" i="367"/>
  <c r="X77" i="367" s="1"/>
  <c r="V77" i="367"/>
  <c r="U77" i="367"/>
  <c r="S77" i="367"/>
  <c r="T77" i="367" s="1"/>
  <c r="E77" i="367"/>
  <c r="D77" i="367" s="1"/>
  <c r="W76" i="367"/>
  <c r="X76" i="367" s="1"/>
  <c r="V76" i="367"/>
  <c r="U76" i="367"/>
  <c r="S76" i="367"/>
  <c r="T76" i="367" s="1"/>
  <c r="E76" i="367"/>
  <c r="D76" i="367" s="1"/>
  <c r="W75" i="367"/>
  <c r="X75" i="367" s="1"/>
  <c r="V75" i="367"/>
  <c r="U75" i="367"/>
  <c r="S75" i="367"/>
  <c r="T75" i="367" s="1"/>
  <c r="E75" i="367"/>
  <c r="D75" i="367" s="1"/>
  <c r="W74" i="367"/>
  <c r="X74" i="367" s="1"/>
  <c r="V74" i="367"/>
  <c r="U74" i="367"/>
  <c r="S74" i="367"/>
  <c r="T74" i="367" s="1"/>
  <c r="E74" i="367"/>
  <c r="D74" i="367" s="1"/>
  <c r="W73" i="367"/>
  <c r="X73" i="367" s="1"/>
  <c r="V73" i="367"/>
  <c r="U73" i="367"/>
  <c r="S73" i="367"/>
  <c r="T73" i="367" s="1"/>
  <c r="E73" i="367"/>
  <c r="D73" i="367" s="1"/>
  <c r="W72" i="367"/>
  <c r="X72" i="367" s="1"/>
  <c r="V72" i="367"/>
  <c r="U72" i="367"/>
  <c r="S72" i="367"/>
  <c r="T72" i="367" s="1"/>
  <c r="E72" i="367"/>
  <c r="D72" i="367"/>
  <c r="W71" i="367"/>
  <c r="X71" i="367" s="1"/>
  <c r="V71" i="367"/>
  <c r="U71" i="367"/>
  <c r="S71" i="367"/>
  <c r="T71" i="367" s="1"/>
  <c r="E71" i="367"/>
  <c r="D71" i="367" s="1"/>
  <c r="W70" i="367"/>
  <c r="X70" i="367" s="1"/>
  <c r="V70" i="367"/>
  <c r="U70" i="367"/>
  <c r="S70" i="367"/>
  <c r="T70" i="367" s="1"/>
  <c r="E70" i="367"/>
  <c r="D70" i="367" s="1"/>
  <c r="W69" i="367"/>
  <c r="X69" i="367" s="1"/>
  <c r="V69" i="367"/>
  <c r="U69" i="367"/>
  <c r="S69" i="367"/>
  <c r="T69" i="367" s="1"/>
  <c r="E69" i="367"/>
  <c r="D69" i="367" s="1"/>
  <c r="W68" i="367"/>
  <c r="X68" i="367" s="1"/>
  <c r="V68" i="367"/>
  <c r="U68" i="367"/>
  <c r="S68" i="367"/>
  <c r="T68" i="367" s="1"/>
  <c r="E68" i="367"/>
  <c r="D68" i="367" s="1"/>
  <c r="W67" i="367"/>
  <c r="X67" i="367" s="1"/>
  <c r="V67" i="367"/>
  <c r="U67" i="367"/>
  <c r="S67" i="367"/>
  <c r="T67" i="367" s="1"/>
  <c r="E67" i="367"/>
  <c r="D67" i="367" s="1"/>
  <c r="W66" i="367"/>
  <c r="X66" i="367" s="1"/>
  <c r="V66" i="367"/>
  <c r="U66" i="367"/>
  <c r="S66" i="367"/>
  <c r="T66" i="367" s="1"/>
  <c r="E66" i="367"/>
  <c r="D66" i="367" s="1"/>
  <c r="W65" i="367"/>
  <c r="X65" i="367" s="1"/>
  <c r="V65" i="367"/>
  <c r="U65" i="367"/>
  <c r="S65" i="367"/>
  <c r="T65" i="367" s="1"/>
  <c r="E65" i="367"/>
  <c r="D65" i="367" s="1"/>
  <c r="W64" i="367"/>
  <c r="X64" i="367" s="1"/>
  <c r="V64" i="367"/>
  <c r="U64" i="367"/>
  <c r="S64" i="367"/>
  <c r="T64" i="367" s="1"/>
  <c r="E64" i="367"/>
  <c r="D64" i="367" s="1"/>
  <c r="W63" i="367"/>
  <c r="X63" i="367" s="1"/>
  <c r="V63" i="367"/>
  <c r="U63" i="367"/>
  <c r="S63" i="367"/>
  <c r="T63" i="367" s="1"/>
  <c r="E63" i="367"/>
  <c r="D63" i="367" s="1"/>
  <c r="W62" i="367"/>
  <c r="X62" i="367" s="1"/>
  <c r="V62" i="367"/>
  <c r="U62" i="367"/>
  <c r="S62" i="367"/>
  <c r="T62" i="367" s="1"/>
  <c r="E62" i="367"/>
  <c r="D62" i="367" s="1"/>
  <c r="W61" i="367"/>
  <c r="X61" i="367" s="1"/>
  <c r="V61" i="367"/>
  <c r="U61" i="367"/>
  <c r="S61" i="367"/>
  <c r="T61" i="367" s="1"/>
  <c r="E61" i="367"/>
  <c r="D61" i="367" s="1"/>
  <c r="W60" i="367"/>
  <c r="X60" i="367" s="1"/>
  <c r="V60" i="367"/>
  <c r="U60" i="367"/>
  <c r="S60" i="367"/>
  <c r="T60" i="367" s="1"/>
  <c r="E60" i="367"/>
  <c r="D60" i="367" s="1"/>
  <c r="W59" i="367"/>
  <c r="X59" i="367" s="1"/>
  <c r="V59" i="367"/>
  <c r="U59" i="367"/>
  <c r="S59" i="367"/>
  <c r="T59" i="367" s="1"/>
  <c r="E59" i="367"/>
  <c r="D59" i="367" s="1"/>
  <c r="W58" i="367"/>
  <c r="X58" i="367" s="1"/>
  <c r="V58" i="367"/>
  <c r="U58" i="367"/>
  <c r="S58" i="367"/>
  <c r="T58" i="367" s="1"/>
  <c r="E58" i="367"/>
  <c r="D58" i="367" s="1"/>
  <c r="W57" i="367"/>
  <c r="X57" i="367" s="1"/>
  <c r="V57" i="367"/>
  <c r="U57" i="367"/>
  <c r="S57" i="367"/>
  <c r="T57" i="367" s="1"/>
  <c r="E57" i="367"/>
  <c r="D57" i="367" s="1"/>
  <c r="W56" i="367"/>
  <c r="X56" i="367" s="1"/>
  <c r="V56" i="367"/>
  <c r="U56" i="367"/>
  <c r="S56" i="367"/>
  <c r="T56" i="367" s="1"/>
  <c r="E56" i="367"/>
  <c r="D56" i="367" s="1"/>
  <c r="W55" i="367"/>
  <c r="X55" i="367" s="1"/>
  <c r="V55" i="367"/>
  <c r="U55" i="367"/>
  <c r="S55" i="367"/>
  <c r="T55" i="367" s="1"/>
  <c r="E55" i="367"/>
  <c r="D55" i="367" s="1"/>
  <c r="W54" i="367"/>
  <c r="X54" i="367" s="1"/>
  <c r="V54" i="367"/>
  <c r="U54" i="367"/>
  <c r="S54" i="367"/>
  <c r="T54" i="367" s="1"/>
  <c r="E54" i="367"/>
  <c r="D54" i="367" s="1"/>
  <c r="W53" i="367"/>
  <c r="X53" i="367" s="1"/>
  <c r="V53" i="367"/>
  <c r="U53" i="367"/>
  <c r="S53" i="367"/>
  <c r="T53" i="367" s="1"/>
  <c r="E53" i="367"/>
  <c r="D53" i="367" s="1"/>
  <c r="W52" i="367"/>
  <c r="X52" i="367" s="1"/>
  <c r="V52" i="367"/>
  <c r="U52" i="367"/>
  <c r="S52" i="367"/>
  <c r="T52" i="367" s="1"/>
  <c r="E52" i="367"/>
  <c r="D52" i="367" s="1"/>
  <c r="W51" i="367"/>
  <c r="X51" i="367" s="1"/>
  <c r="V51" i="367"/>
  <c r="U51" i="367"/>
  <c r="S51" i="367"/>
  <c r="T51" i="367" s="1"/>
  <c r="E51" i="367"/>
  <c r="D51" i="367" s="1"/>
  <c r="W50" i="367"/>
  <c r="X50" i="367" s="1"/>
  <c r="V50" i="367"/>
  <c r="U50" i="367"/>
  <c r="S50" i="367"/>
  <c r="T50" i="367" s="1"/>
  <c r="E50" i="367"/>
  <c r="D50" i="367" s="1"/>
  <c r="W49" i="367"/>
  <c r="X49" i="367" s="1"/>
  <c r="V49" i="367"/>
  <c r="U49" i="367"/>
  <c r="S49" i="367"/>
  <c r="T49" i="367" s="1"/>
  <c r="E49" i="367"/>
  <c r="D49" i="367" s="1"/>
  <c r="W48" i="367"/>
  <c r="X48" i="367" s="1"/>
  <c r="V48" i="367"/>
  <c r="U48" i="367"/>
  <c r="S48" i="367"/>
  <c r="T48" i="367" s="1"/>
  <c r="E48" i="367"/>
  <c r="D48" i="367" s="1"/>
  <c r="W47" i="367"/>
  <c r="X47" i="367" s="1"/>
  <c r="V47" i="367"/>
  <c r="U47" i="367"/>
  <c r="S47" i="367"/>
  <c r="T47" i="367" s="1"/>
  <c r="E47" i="367"/>
  <c r="D47" i="367" s="1"/>
  <c r="W46" i="367"/>
  <c r="X46" i="367" s="1"/>
  <c r="V46" i="367"/>
  <c r="U46" i="367"/>
  <c r="S46" i="367"/>
  <c r="T46" i="367" s="1"/>
  <c r="E46" i="367"/>
  <c r="D46" i="367" s="1"/>
  <c r="X45" i="367"/>
  <c r="W45" i="367"/>
  <c r="V45" i="367"/>
  <c r="U45" i="367"/>
  <c r="S45" i="367"/>
  <c r="T45" i="367" s="1"/>
  <c r="E45" i="367"/>
  <c r="D45" i="367" s="1"/>
  <c r="W44" i="367"/>
  <c r="X44" i="367" s="1"/>
  <c r="V44" i="367"/>
  <c r="U44" i="367"/>
  <c r="S44" i="367"/>
  <c r="T44" i="367" s="1"/>
  <c r="E44" i="367"/>
  <c r="D44" i="367" s="1"/>
  <c r="W43" i="367"/>
  <c r="X43" i="367" s="1"/>
  <c r="V43" i="367"/>
  <c r="U43" i="367"/>
  <c r="S43" i="367"/>
  <c r="T43" i="367" s="1"/>
  <c r="E43" i="367"/>
  <c r="D43" i="367" s="1"/>
  <c r="W42" i="367"/>
  <c r="X42" i="367" s="1"/>
  <c r="V42" i="367"/>
  <c r="U42" i="367"/>
  <c r="S42" i="367"/>
  <c r="T42" i="367" s="1"/>
  <c r="E42" i="367"/>
  <c r="D42" i="367" s="1"/>
  <c r="W41" i="367"/>
  <c r="X41" i="367" s="1"/>
  <c r="V41" i="367"/>
  <c r="U41" i="367"/>
  <c r="S41" i="367"/>
  <c r="T41" i="367" s="1"/>
  <c r="E41" i="367"/>
  <c r="D41" i="367" s="1"/>
  <c r="W40" i="367"/>
  <c r="X40" i="367" s="1"/>
  <c r="V40" i="367"/>
  <c r="U40" i="367"/>
  <c r="S40" i="367"/>
  <c r="T40" i="367" s="1"/>
  <c r="E40" i="367"/>
  <c r="D40" i="367" s="1"/>
  <c r="W39" i="367"/>
  <c r="X39" i="367" s="1"/>
  <c r="V39" i="367"/>
  <c r="U39" i="367"/>
  <c r="S39" i="367"/>
  <c r="T39" i="367" s="1"/>
  <c r="E39" i="367"/>
  <c r="D39" i="367" s="1"/>
  <c r="W38" i="367"/>
  <c r="X38" i="367" s="1"/>
  <c r="V38" i="367"/>
  <c r="U38" i="367"/>
  <c r="S38" i="367"/>
  <c r="T38" i="367" s="1"/>
  <c r="E38" i="367"/>
  <c r="D38" i="367" s="1"/>
  <c r="W37" i="367"/>
  <c r="X37" i="367" s="1"/>
  <c r="V37" i="367"/>
  <c r="U37" i="367"/>
  <c r="S37" i="367"/>
  <c r="T37" i="367" s="1"/>
  <c r="E37" i="367"/>
  <c r="D37" i="367" s="1"/>
  <c r="W36" i="367"/>
  <c r="X36" i="367" s="1"/>
  <c r="V36" i="367"/>
  <c r="U36" i="367"/>
  <c r="S36" i="367"/>
  <c r="T36" i="367" s="1"/>
  <c r="E36" i="367"/>
  <c r="D36" i="367" s="1"/>
  <c r="W35" i="367"/>
  <c r="V35" i="367"/>
  <c r="U35" i="367"/>
  <c r="S35" i="367"/>
  <c r="T35" i="367" s="1"/>
  <c r="E35" i="367"/>
  <c r="D35" i="367" s="1"/>
  <c r="H32" i="367"/>
  <c r="D32" i="367" s="1"/>
  <c r="H31" i="367"/>
  <c r="D31" i="367" s="1"/>
  <c r="H30" i="367"/>
  <c r="T30" i="367" s="1"/>
  <c r="N29" i="367"/>
  <c r="H29" i="367"/>
  <c r="D29" i="367" s="1"/>
  <c r="H28" i="367"/>
  <c r="T28" i="367" s="1"/>
  <c r="H27" i="367"/>
  <c r="D27" i="367" s="1"/>
  <c r="H26" i="367"/>
  <c r="D26" i="367" s="1"/>
  <c r="H25" i="367"/>
  <c r="N25" i="367" s="1"/>
  <c r="H24" i="367"/>
  <c r="N24" i="367" s="1"/>
  <c r="H23" i="367"/>
  <c r="T23" i="367" s="1"/>
  <c r="H22" i="367"/>
  <c r="T22" i="367" s="1"/>
  <c r="H21" i="367"/>
  <c r="D21" i="367" s="1"/>
  <c r="H20" i="367"/>
  <c r="T20" i="367" s="1"/>
  <c r="H19" i="367"/>
  <c r="T19" i="367" s="1"/>
  <c r="M19" i="367" s="1"/>
  <c r="H18" i="367"/>
  <c r="D18" i="367" s="1"/>
  <c r="H17" i="367"/>
  <c r="T17" i="367" s="1"/>
  <c r="H16" i="367"/>
  <c r="D16" i="367" s="1"/>
  <c r="H15" i="367"/>
  <c r="D15" i="367" s="1"/>
  <c r="H14" i="367"/>
  <c r="D14" i="367" s="1"/>
  <c r="H13" i="367"/>
  <c r="T13" i="367" s="1"/>
  <c r="H12" i="367"/>
  <c r="T12" i="367" s="1"/>
  <c r="D12" i="367"/>
  <c r="H11" i="367"/>
  <c r="D11" i="367" s="1"/>
  <c r="AE10" i="367"/>
  <c r="AE11" i="367" s="1"/>
  <c r="AE12" i="367" s="1"/>
  <c r="AE13" i="367" s="1"/>
  <c r="AE14" i="367" s="1"/>
  <c r="AE15" i="367" s="1"/>
  <c r="AE16" i="367" s="1"/>
  <c r="AE17" i="367" s="1"/>
  <c r="AE18" i="367" s="1"/>
  <c r="AE19" i="367" s="1"/>
  <c r="AE20" i="367" s="1"/>
  <c r="AE21" i="367" s="1"/>
  <c r="AE22" i="367" s="1"/>
  <c r="AE23" i="367" s="1"/>
  <c r="AE24" i="367" s="1"/>
  <c r="AE25" i="367" s="1"/>
  <c r="AE26" i="367" s="1"/>
  <c r="AE27" i="367" s="1"/>
  <c r="AE28" i="367" s="1"/>
  <c r="AE29" i="367" s="1"/>
  <c r="AE30" i="367" s="1"/>
  <c r="AE31" i="367" s="1"/>
  <c r="AE32" i="367" s="1"/>
  <c r="H10" i="367"/>
  <c r="D10" i="367" s="1"/>
  <c r="H9" i="367"/>
  <c r="T9" i="367" s="1"/>
  <c r="H4" i="367"/>
  <c r="W188" i="366"/>
  <c r="X188" i="366" s="1"/>
  <c r="V188" i="366"/>
  <c r="U188" i="366"/>
  <c r="S188" i="366"/>
  <c r="T188" i="366" s="1"/>
  <c r="E188" i="366"/>
  <c r="D188" i="366"/>
  <c r="W187" i="366"/>
  <c r="X187" i="366" s="1"/>
  <c r="V187" i="366"/>
  <c r="U187" i="366"/>
  <c r="S187" i="366"/>
  <c r="T187" i="366" s="1"/>
  <c r="E187" i="366"/>
  <c r="D187" i="366"/>
  <c r="W186" i="366"/>
  <c r="X186" i="366" s="1"/>
  <c r="V186" i="366"/>
  <c r="U186" i="366"/>
  <c r="S186" i="366"/>
  <c r="T186" i="366" s="1"/>
  <c r="E186" i="366"/>
  <c r="D186" i="366"/>
  <c r="W185" i="366"/>
  <c r="X185" i="366" s="1"/>
  <c r="V185" i="366"/>
  <c r="U185" i="366"/>
  <c r="S185" i="366"/>
  <c r="T185" i="366" s="1"/>
  <c r="E185" i="366"/>
  <c r="D185" i="366"/>
  <c r="W184" i="366"/>
  <c r="X184" i="366" s="1"/>
  <c r="V184" i="366"/>
  <c r="U184" i="366"/>
  <c r="S184" i="366"/>
  <c r="T184" i="366" s="1"/>
  <c r="E184" i="366"/>
  <c r="D184" i="366"/>
  <c r="W183" i="366"/>
  <c r="X183" i="366" s="1"/>
  <c r="V183" i="366"/>
  <c r="U183" i="366"/>
  <c r="S183" i="366"/>
  <c r="T183" i="366" s="1"/>
  <c r="E183" i="366"/>
  <c r="D183" i="366"/>
  <c r="W182" i="366"/>
  <c r="X182" i="366" s="1"/>
  <c r="V182" i="366"/>
  <c r="U182" i="366"/>
  <c r="S182" i="366"/>
  <c r="T182" i="366" s="1"/>
  <c r="E182" i="366"/>
  <c r="D182" i="366" s="1"/>
  <c r="W181" i="366"/>
  <c r="X181" i="366" s="1"/>
  <c r="V181" i="366"/>
  <c r="U181" i="366"/>
  <c r="S181" i="366"/>
  <c r="T181" i="366" s="1"/>
  <c r="E181" i="366"/>
  <c r="D181" i="366"/>
  <c r="W180" i="366"/>
  <c r="X180" i="366" s="1"/>
  <c r="V180" i="366"/>
  <c r="U180" i="366"/>
  <c r="S180" i="366"/>
  <c r="T180" i="366" s="1"/>
  <c r="E180" i="366"/>
  <c r="D180" i="366"/>
  <c r="W179" i="366"/>
  <c r="X179" i="366" s="1"/>
  <c r="V179" i="366"/>
  <c r="U179" i="366"/>
  <c r="S179" i="366"/>
  <c r="T179" i="366" s="1"/>
  <c r="E179" i="366"/>
  <c r="D179" i="366" s="1"/>
  <c r="W178" i="366"/>
  <c r="X178" i="366" s="1"/>
  <c r="V178" i="366"/>
  <c r="U178" i="366"/>
  <c r="S178" i="366"/>
  <c r="T178" i="366" s="1"/>
  <c r="E178" i="366"/>
  <c r="D178" i="366"/>
  <c r="W177" i="366"/>
  <c r="X177" i="366" s="1"/>
  <c r="V177" i="366"/>
  <c r="U177" i="366"/>
  <c r="S177" i="366"/>
  <c r="T177" i="366" s="1"/>
  <c r="E177" i="366"/>
  <c r="D177" i="366"/>
  <c r="W176" i="366"/>
  <c r="X176" i="366" s="1"/>
  <c r="V176" i="366"/>
  <c r="U176" i="366"/>
  <c r="S176" i="366"/>
  <c r="T176" i="366" s="1"/>
  <c r="E176" i="366"/>
  <c r="D176" i="366"/>
  <c r="W175" i="366"/>
  <c r="X175" i="366" s="1"/>
  <c r="V175" i="366"/>
  <c r="U175" i="366"/>
  <c r="S175" i="366"/>
  <c r="T175" i="366" s="1"/>
  <c r="E175" i="366"/>
  <c r="D175" i="366" s="1"/>
  <c r="W174" i="366"/>
  <c r="X174" i="366" s="1"/>
  <c r="V174" i="366"/>
  <c r="U174" i="366"/>
  <c r="S174" i="366"/>
  <c r="T174" i="366" s="1"/>
  <c r="E174" i="366"/>
  <c r="D174" i="366"/>
  <c r="W173" i="366"/>
  <c r="X173" i="366" s="1"/>
  <c r="V173" i="366"/>
  <c r="U173" i="366"/>
  <c r="S173" i="366"/>
  <c r="T173" i="366" s="1"/>
  <c r="E173" i="366"/>
  <c r="D173" i="366"/>
  <c r="W172" i="366"/>
  <c r="X172" i="366" s="1"/>
  <c r="V172" i="366"/>
  <c r="U172" i="366"/>
  <c r="S172" i="366"/>
  <c r="T172" i="366" s="1"/>
  <c r="E172" i="366"/>
  <c r="D172" i="366"/>
  <c r="W171" i="366"/>
  <c r="X171" i="366" s="1"/>
  <c r="V171" i="366"/>
  <c r="U171" i="366"/>
  <c r="S171" i="366"/>
  <c r="T171" i="366" s="1"/>
  <c r="E171" i="366"/>
  <c r="D171" i="366" s="1"/>
  <c r="W170" i="366"/>
  <c r="X170" i="366" s="1"/>
  <c r="V170" i="366"/>
  <c r="U170" i="366"/>
  <c r="S170" i="366"/>
  <c r="T170" i="366" s="1"/>
  <c r="E170" i="366"/>
  <c r="D170" i="366"/>
  <c r="W169" i="366"/>
  <c r="X169" i="366" s="1"/>
  <c r="V169" i="366"/>
  <c r="U169" i="366"/>
  <c r="S169" i="366"/>
  <c r="T169" i="366" s="1"/>
  <c r="E169" i="366"/>
  <c r="D169" i="366"/>
  <c r="W168" i="366"/>
  <c r="X168" i="366" s="1"/>
  <c r="V168" i="366"/>
  <c r="U168" i="366"/>
  <c r="S168" i="366"/>
  <c r="T168" i="366" s="1"/>
  <c r="E168" i="366"/>
  <c r="D168" i="366"/>
  <c r="W167" i="366"/>
  <c r="X167" i="366" s="1"/>
  <c r="V167" i="366"/>
  <c r="U167" i="366"/>
  <c r="S167" i="366"/>
  <c r="T167" i="366" s="1"/>
  <c r="E167" i="366"/>
  <c r="D167" i="366" s="1"/>
  <c r="W166" i="366"/>
  <c r="X166" i="366" s="1"/>
  <c r="V166" i="366"/>
  <c r="U166" i="366"/>
  <c r="S166" i="366"/>
  <c r="T166" i="366" s="1"/>
  <c r="E166" i="366"/>
  <c r="D166" i="366"/>
  <c r="W165" i="366"/>
  <c r="X165" i="366" s="1"/>
  <c r="V165" i="366"/>
  <c r="U165" i="366"/>
  <c r="S165" i="366"/>
  <c r="T165" i="366" s="1"/>
  <c r="E165" i="366"/>
  <c r="D165" i="366"/>
  <c r="W164" i="366"/>
  <c r="X164" i="366" s="1"/>
  <c r="V164" i="366"/>
  <c r="U164" i="366"/>
  <c r="S164" i="366"/>
  <c r="T164" i="366" s="1"/>
  <c r="E164" i="366"/>
  <c r="D164" i="366"/>
  <c r="W163" i="366"/>
  <c r="X163" i="366" s="1"/>
  <c r="V163" i="366"/>
  <c r="U163" i="366"/>
  <c r="S163" i="366"/>
  <c r="T163" i="366" s="1"/>
  <c r="E163" i="366"/>
  <c r="D163" i="366" s="1"/>
  <c r="W162" i="366"/>
  <c r="X162" i="366" s="1"/>
  <c r="V162" i="366"/>
  <c r="U162" i="366"/>
  <c r="S162" i="366"/>
  <c r="T162" i="366" s="1"/>
  <c r="E162" i="366"/>
  <c r="D162" i="366"/>
  <c r="W161" i="366"/>
  <c r="X161" i="366" s="1"/>
  <c r="V161" i="366"/>
  <c r="U161" i="366"/>
  <c r="S161" i="366"/>
  <c r="T161" i="366" s="1"/>
  <c r="E161" i="366"/>
  <c r="D161" i="366"/>
  <c r="W160" i="366"/>
  <c r="X160" i="366" s="1"/>
  <c r="V160" i="366"/>
  <c r="U160" i="366"/>
  <c r="S160" i="366"/>
  <c r="T160" i="366" s="1"/>
  <c r="E160" i="366"/>
  <c r="D160" i="366"/>
  <c r="W159" i="366"/>
  <c r="X159" i="366" s="1"/>
  <c r="V159" i="366"/>
  <c r="U159" i="366"/>
  <c r="S159" i="366"/>
  <c r="T159" i="366" s="1"/>
  <c r="E159" i="366"/>
  <c r="D159" i="366" s="1"/>
  <c r="W158" i="366"/>
  <c r="X158" i="366" s="1"/>
  <c r="V158" i="366"/>
  <c r="U158" i="366"/>
  <c r="S158" i="366"/>
  <c r="T158" i="366" s="1"/>
  <c r="E158" i="366"/>
  <c r="D158" i="366"/>
  <c r="W157" i="366"/>
  <c r="X157" i="366" s="1"/>
  <c r="V157" i="366"/>
  <c r="U157" i="366"/>
  <c r="S157" i="366"/>
  <c r="T157" i="366" s="1"/>
  <c r="E157" i="366"/>
  <c r="D157" i="366"/>
  <c r="W156" i="366"/>
  <c r="X156" i="366" s="1"/>
  <c r="V156" i="366"/>
  <c r="U156" i="366"/>
  <c r="S156" i="366"/>
  <c r="T156" i="366" s="1"/>
  <c r="E156" i="366"/>
  <c r="D156" i="366"/>
  <c r="W155" i="366"/>
  <c r="X155" i="366" s="1"/>
  <c r="V155" i="366"/>
  <c r="U155" i="366"/>
  <c r="S155" i="366"/>
  <c r="T155" i="366" s="1"/>
  <c r="E155" i="366"/>
  <c r="D155" i="366" s="1"/>
  <c r="W154" i="366"/>
  <c r="X154" i="366" s="1"/>
  <c r="V154" i="366"/>
  <c r="U154" i="366"/>
  <c r="S154" i="366"/>
  <c r="T154" i="366" s="1"/>
  <c r="E154" i="366"/>
  <c r="D154" i="366"/>
  <c r="W153" i="366"/>
  <c r="X153" i="366" s="1"/>
  <c r="V153" i="366"/>
  <c r="U153" i="366"/>
  <c r="S153" i="366"/>
  <c r="T153" i="366" s="1"/>
  <c r="E153" i="366"/>
  <c r="D153" i="366"/>
  <c r="W152" i="366"/>
  <c r="X152" i="366" s="1"/>
  <c r="V152" i="366"/>
  <c r="U152" i="366"/>
  <c r="S152" i="366"/>
  <c r="T152" i="366" s="1"/>
  <c r="E152" i="366"/>
  <c r="D152" i="366"/>
  <c r="W151" i="366"/>
  <c r="X151" i="366" s="1"/>
  <c r="V151" i="366"/>
  <c r="U151" i="366"/>
  <c r="S151" i="366"/>
  <c r="T151" i="366" s="1"/>
  <c r="E151" i="366"/>
  <c r="D151" i="366" s="1"/>
  <c r="W150" i="366"/>
  <c r="X150" i="366" s="1"/>
  <c r="V150" i="366"/>
  <c r="U150" i="366"/>
  <c r="S150" i="366"/>
  <c r="T150" i="366" s="1"/>
  <c r="E150" i="366"/>
  <c r="D150" i="366"/>
  <c r="W149" i="366"/>
  <c r="X149" i="366" s="1"/>
  <c r="V149" i="366"/>
  <c r="U149" i="366"/>
  <c r="S149" i="366"/>
  <c r="T149" i="366" s="1"/>
  <c r="E149" i="366"/>
  <c r="D149" i="366"/>
  <c r="W148" i="366"/>
  <c r="X148" i="366" s="1"/>
  <c r="V148" i="366"/>
  <c r="U148" i="366"/>
  <c r="S148" i="366"/>
  <c r="T148" i="366" s="1"/>
  <c r="E148" i="366"/>
  <c r="D148" i="366" s="1"/>
  <c r="W147" i="366"/>
  <c r="X147" i="366" s="1"/>
  <c r="V147" i="366"/>
  <c r="U147" i="366"/>
  <c r="S147" i="366"/>
  <c r="T147" i="366" s="1"/>
  <c r="E147" i="366"/>
  <c r="D147" i="366" s="1"/>
  <c r="W146" i="366"/>
  <c r="X146" i="366" s="1"/>
  <c r="V146" i="366"/>
  <c r="U146" i="366"/>
  <c r="S146" i="366"/>
  <c r="T146" i="366" s="1"/>
  <c r="E146" i="366"/>
  <c r="D146" i="366"/>
  <c r="W145" i="366"/>
  <c r="X145" i="366" s="1"/>
  <c r="V145" i="366"/>
  <c r="U145" i="366"/>
  <c r="S145" i="366"/>
  <c r="T145" i="366" s="1"/>
  <c r="E145" i="366"/>
  <c r="D145" i="366"/>
  <c r="W144" i="366"/>
  <c r="X144" i="366" s="1"/>
  <c r="V144" i="366"/>
  <c r="U144" i="366"/>
  <c r="S144" i="366"/>
  <c r="T144" i="366" s="1"/>
  <c r="E144" i="366"/>
  <c r="D144" i="366" s="1"/>
  <c r="W143" i="366"/>
  <c r="X143" i="366" s="1"/>
  <c r="V143" i="366"/>
  <c r="U143" i="366"/>
  <c r="S143" i="366"/>
  <c r="T143" i="366" s="1"/>
  <c r="E143" i="366"/>
  <c r="D143" i="366" s="1"/>
  <c r="W142" i="366"/>
  <c r="X142" i="366" s="1"/>
  <c r="V142" i="366"/>
  <c r="U142" i="366"/>
  <c r="S142" i="366"/>
  <c r="T142" i="366" s="1"/>
  <c r="E142" i="366"/>
  <c r="D142" i="366"/>
  <c r="W141" i="366"/>
  <c r="X141" i="366" s="1"/>
  <c r="V141" i="366"/>
  <c r="U141" i="366"/>
  <c r="S141" i="366"/>
  <c r="T141" i="366" s="1"/>
  <c r="E141" i="366"/>
  <c r="D141" i="366"/>
  <c r="W140" i="366"/>
  <c r="X140" i="366" s="1"/>
  <c r="V140" i="366"/>
  <c r="U140" i="366"/>
  <c r="S140" i="366"/>
  <c r="T140" i="366" s="1"/>
  <c r="E140" i="366"/>
  <c r="D140" i="366" s="1"/>
  <c r="W139" i="366"/>
  <c r="X139" i="366" s="1"/>
  <c r="V139" i="366"/>
  <c r="U139" i="366"/>
  <c r="S139" i="366"/>
  <c r="T139" i="366" s="1"/>
  <c r="E139" i="366"/>
  <c r="D139" i="366" s="1"/>
  <c r="W138" i="366"/>
  <c r="X138" i="366" s="1"/>
  <c r="V138" i="366"/>
  <c r="U138" i="366"/>
  <c r="S138" i="366"/>
  <c r="T138" i="366" s="1"/>
  <c r="E138" i="366"/>
  <c r="D138" i="366"/>
  <c r="W137" i="366"/>
  <c r="X137" i="366" s="1"/>
  <c r="V137" i="366"/>
  <c r="U137" i="366"/>
  <c r="S137" i="366"/>
  <c r="T137" i="366" s="1"/>
  <c r="E137" i="366"/>
  <c r="D137" i="366"/>
  <c r="W136" i="366"/>
  <c r="X136" i="366" s="1"/>
  <c r="V136" i="366"/>
  <c r="U136" i="366"/>
  <c r="S136" i="366"/>
  <c r="T136" i="366" s="1"/>
  <c r="E136" i="366"/>
  <c r="D136" i="366" s="1"/>
  <c r="W135" i="366"/>
  <c r="X135" i="366" s="1"/>
  <c r="V135" i="366"/>
  <c r="U135" i="366"/>
  <c r="S135" i="366"/>
  <c r="T135" i="366" s="1"/>
  <c r="E135" i="366"/>
  <c r="D135" i="366" s="1"/>
  <c r="W134" i="366"/>
  <c r="X134" i="366" s="1"/>
  <c r="V134" i="366"/>
  <c r="U134" i="366"/>
  <c r="S134" i="366"/>
  <c r="T134" i="366" s="1"/>
  <c r="E134" i="366"/>
  <c r="D134" i="366"/>
  <c r="W133" i="366"/>
  <c r="X133" i="366" s="1"/>
  <c r="V133" i="366"/>
  <c r="U133" i="366"/>
  <c r="S133" i="366"/>
  <c r="T133" i="366" s="1"/>
  <c r="E133" i="366"/>
  <c r="D133" i="366"/>
  <c r="W132" i="366"/>
  <c r="X132" i="366" s="1"/>
  <c r="V132" i="366"/>
  <c r="U132" i="366"/>
  <c r="S132" i="366"/>
  <c r="T132" i="366" s="1"/>
  <c r="E132" i="366"/>
  <c r="D132" i="366" s="1"/>
  <c r="W131" i="366"/>
  <c r="X131" i="366" s="1"/>
  <c r="V131" i="366"/>
  <c r="U131" i="366"/>
  <c r="S131" i="366"/>
  <c r="T131" i="366" s="1"/>
  <c r="E131" i="366"/>
  <c r="D131" i="366" s="1"/>
  <c r="W130" i="366"/>
  <c r="X130" i="366" s="1"/>
  <c r="V130" i="366"/>
  <c r="U130" i="366"/>
  <c r="S130" i="366"/>
  <c r="T130" i="366" s="1"/>
  <c r="E130" i="366"/>
  <c r="D130" i="366"/>
  <c r="W129" i="366"/>
  <c r="X129" i="366" s="1"/>
  <c r="V129" i="366"/>
  <c r="U129" i="366"/>
  <c r="S129" i="366"/>
  <c r="T129" i="366" s="1"/>
  <c r="E129" i="366"/>
  <c r="D129" i="366"/>
  <c r="W128" i="366"/>
  <c r="X128" i="366" s="1"/>
  <c r="V128" i="366"/>
  <c r="U128" i="366"/>
  <c r="S128" i="366"/>
  <c r="T128" i="366" s="1"/>
  <c r="E128" i="366"/>
  <c r="D128" i="366" s="1"/>
  <c r="W127" i="366"/>
  <c r="X127" i="366" s="1"/>
  <c r="V127" i="366"/>
  <c r="U127" i="366"/>
  <c r="S127" i="366"/>
  <c r="T127" i="366" s="1"/>
  <c r="E127" i="366"/>
  <c r="D127" i="366" s="1"/>
  <c r="W126" i="366"/>
  <c r="X126" i="366" s="1"/>
  <c r="V126" i="366"/>
  <c r="U126" i="366"/>
  <c r="S126" i="366"/>
  <c r="T126" i="366" s="1"/>
  <c r="E126" i="366"/>
  <c r="D126" i="366"/>
  <c r="W125" i="366"/>
  <c r="X125" i="366" s="1"/>
  <c r="V125" i="366"/>
  <c r="U125" i="366"/>
  <c r="S125" i="366"/>
  <c r="T125" i="366" s="1"/>
  <c r="E125" i="366"/>
  <c r="D125" i="366"/>
  <c r="W124" i="366"/>
  <c r="X124" i="366" s="1"/>
  <c r="V124" i="366"/>
  <c r="U124" i="366"/>
  <c r="S124" i="366"/>
  <c r="T124" i="366" s="1"/>
  <c r="E124" i="366"/>
  <c r="D124" i="366" s="1"/>
  <c r="W123" i="366"/>
  <c r="X123" i="366" s="1"/>
  <c r="V123" i="366"/>
  <c r="U123" i="366"/>
  <c r="S123" i="366"/>
  <c r="T123" i="366" s="1"/>
  <c r="E123" i="366"/>
  <c r="D123" i="366" s="1"/>
  <c r="W122" i="366"/>
  <c r="X122" i="366" s="1"/>
  <c r="V122" i="366"/>
  <c r="U122" i="366"/>
  <c r="S122" i="366"/>
  <c r="T122" i="366" s="1"/>
  <c r="E122" i="366"/>
  <c r="D122" i="366"/>
  <c r="W121" i="366"/>
  <c r="X121" i="366" s="1"/>
  <c r="V121" i="366"/>
  <c r="U121" i="366"/>
  <c r="S121" i="366"/>
  <c r="T121" i="366" s="1"/>
  <c r="E121" i="366"/>
  <c r="D121" i="366"/>
  <c r="W120" i="366"/>
  <c r="X120" i="366" s="1"/>
  <c r="V120" i="366"/>
  <c r="U120" i="366"/>
  <c r="S120" i="366"/>
  <c r="T120" i="366" s="1"/>
  <c r="E120" i="366"/>
  <c r="D120" i="366" s="1"/>
  <c r="W119" i="366"/>
  <c r="X119" i="366" s="1"/>
  <c r="V119" i="366"/>
  <c r="U119" i="366"/>
  <c r="S119" i="366"/>
  <c r="T119" i="366" s="1"/>
  <c r="E119" i="366"/>
  <c r="D119" i="366" s="1"/>
  <c r="W118" i="366"/>
  <c r="X118" i="366" s="1"/>
  <c r="V118" i="366"/>
  <c r="U118" i="366"/>
  <c r="S118" i="366"/>
  <c r="T118" i="366" s="1"/>
  <c r="E118" i="366"/>
  <c r="D118" i="366"/>
  <c r="W117" i="366"/>
  <c r="X117" i="366" s="1"/>
  <c r="V117" i="366"/>
  <c r="U117" i="366"/>
  <c r="S117" i="366"/>
  <c r="T117" i="366" s="1"/>
  <c r="E117" i="366"/>
  <c r="D117" i="366"/>
  <c r="W116" i="366"/>
  <c r="X116" i="366" s="1"/>
  <c r="V116" i="366"/>
  <c r="U116" i="366"/>
  <c r="S116" i="366"/>
  <c r="T116" i="366" s="1"/>
  <c r="E116" i="366"/>
  <c r="D116" i="366" s="1"/>
  <c r="W115" i="366"/>
  <c r="X115" i="366" s="1"/>
  <c r="V115" i="366"/>
  <c r="U115" i="366"/>
  <c r="S115" i="366"/>
  <c r="T115" i="366" s="1"/>
  <c r="E115" i="366"/>
  <c r="D115" i="366" s="1"/>
  <c r="W114" i="366"/>
  <c r="X114" i="366" s="1"/>
  <c r="V114" i="366"/>
  <c r="U114" i="366"/>
  <c r="S114" i="366"/>
  <c r="T114" i="366" s="1"/>
  <c r="E114" i="366"/>
  <c r="D114" i="366"/>
  <c r="W113" i="366"/>
  <c r="X113" i="366" s="1"/>
  <c r="V113" i="366"/>
  <c r="U113" i="366"/>
  <c r="S113" i="366"/>
  <c r="T113" i="366" s="1"/>
  <c r="E113" i="366"/>
  <c r="D113" i="366"/>
  <c r="W112" i="366"/>
  <c r="X112" i="366" s="1"/>
  <c r="V112" i="366"/>
  <c r="U112" i="366"/>
  <c r="S112" i="366"/>
  <c r="T112" i="366" s="1"/>
  <c r="E112" i="366"/>
  <c r="D112" i="366" s="1"/>
  <c r="W111" i="366"/>
  <c r="X111" i="366" s="1"/>
  <c r="V111" i="366"/>
  <c r="U111" i="366"/>
  <c r="S111" i="366"/>
  <c r="T111" i="366" s="1"/>
  <c r="E111" i="366"/>
  <c r="D111" i="366" s="1"/>
  <c r="W110" i="366"/>
  <c r="X110" i="366" s="1"/>
  <c r="V110" i="366"/>
  <c r="U110" i="366"/>
  <c r="S110" i="366"/>
  <c r="T110" i="366" s="1"/>
  <c r="E110" i="366"/>
  <c r="D110" i="366"/>
  <c r="W109" i="366"/>
  <c r="X109" i="366" s="1"/>
  <c r="V109" i="366"/>
  <c r="U109" i="366"/>
  <c r="S109" i="366"/>
  <c r="T109" i="366" s="1"/>
  <c r="E109" i="366"/>
  <c r="D109" i="366"/>
  <c r="W108" i="366"/>
  <c r="X108" i="366" s="1"/>
  <c r="V108" i="366"/>
  <c r="U108" i="366"/>
  <c r="S108" i="366"/>
  <c r="T108" i="366" s="1"/>
  <c r="E108" i="366"/>
  <c r="D108" i="366" s="1"/>
  <c r="W107" i="366"/>
  <c r="X107" i="366" s="1"/>
  <c r="V107" i="366"/>
  <c r="U107" i="366"/>
  <c r="S107" i="366"/>
  <c r="T107" i="366" s="1"/>
  <c r="E107" i="366"/>
  <c r="D107" i="366" s="1"/>
  <c r="W106" i="366"/>
  <c r="X106" i="366" s="1"/>
  <c r="V106" i="366"/>
  <c r="U106" i="366"/>
  <c r="S106" i="366"/>
  <c r="T106" i="366" s="1"/>
  <c r="E106" i="366"/>
  <c r="D106" i="366"/>
  <c r="W105" i="366"/>
  <c r="X105" i="366" s="1"/>
  <c r="V105" i="366"/>
  <c r="U105" i="366"/>
  <c r="S105" i="366"/>
  <c r="T105" i="366" s="1"/>
  <c r="E105" i="366"/>
  <c r="D105" i="366"/>
  <c r="W104" i="366"/>
  <c r="X104" i="366" s="1"/>
  <c r="V104" i="366"/>
  <c r="U104" i="366"/>
  <c r="S104" i="366"/>
  <c r="T104" i="366" s="1"/>
  <c r="E104" i="366"/>
  <c r="D104" i="366" s="1"/>
  <c r="W103" i="366"/>
  <c r="X103" i="366" s="1"/>
  <c r="V103" i="366"/>
  <c r="U103" i="366"/>
  <c r="T103" i="366"/>
  <c r="S103" i="366"/>
  <c r="E103" i="366"/>
  <c r="D103" i="366" s="1"/>
  <c r="W102" i="366"/>
  <c r="X102" i="366" s="1"/>
  <c r="V102" i="366"/>
  <c r="U102" i="366"/>
  <c r="T102" i="366"/>
  <c r="S102" i="366"/>
  <c r="E102" i="366"/>
  <c r="D102" i="366" s="1"/>
  <c r="W101" i="366"/>
  <c r="X101" i="366" s="1"/>
  <c r="V101" i="366"/>
  <c r="U101" i="366"/>
  <c r="T101" i="366"/>
  <c r="S101" i="366"/>
  <c r="E101" i="366"/>
  <c r="D101" i="366" s="1"/>
  <c r="W100" i="366"/>
  <c r="X100" i="366" s="1"/>
  <c r="V100" i="366"/>
  <c r="U100" i="366"/>
  <c r="T100" i="366"/>
  <c r="S100" i="366"/>
  <c r="E100" i="366"/>
  <c r="D100" i="366" s="1"/>
  <c r="W99" i="366"/>
  <c r="X99" i="366" s="1"/>
  <c r="V99" i="366"/>
  <c r="U99" i="366"/>
  <c r="T99" i="366"/>
  <c r="S99" i="366"/>
  <c r="E99" i="366"/>
  <c r="D99" i="366" s="1"/>
  <c r="W98" i="366"/>
  <c r="X98" i="366" s="1"/>
  <c r="V98" i="366"/>
  <c r="U98" i="366"/>
  <c r="T98" i="366"/>
  <c r="S98" i="366"/>
  <c r="E98" i="366"/>
  <c r="D98" i="366" s="1"/>
  <c r="W97" i="366"/>
  <c r="X97" i="366" s="1"/>
  <c r="V97" i="366"/>
  <c r="U97" i="366"/>
  <c r="T97" i="366"/>
  <c r="S97" i="366"/>
  <c r="E97" i="366"/>
  <c r="D97" i="366" s="1"/>
  <c r="W96" i="366"/>
  <c r="X96" i="366" s="1"/>
  <c r="V96" i="366"/>
  <c r="U96" i="366"/>
  <c r="T96" i="366"/>
  <c r="S96" i="366"/>
  <c r="E96" i="366"/>
  <c r="D96" i="366" s="1"/>
  <c r="W95" i="366"/>
  <c r="X95" i="366" s="1"/>
  <c r="V95" i="366"/>
  <c r="U95" i="366"/>
  <c r="T95" i="366"/>
  <c r="S95" i="366"/>
  <c r="E95" i="366"/>
  <c r="D95" i="366" s="1"/>
  <c r="X94" i="366"/>
  <c r="W94" i="366"/>
  <c r="V94" i="366"/>
  <c r="U94" i="366"/>
  <c r="T94" i="366"/>
  <c r="S94" i="366"/>
  <c r="E94" i="366"/>
  <c r="D94" i="366" s="1"/>
  <c r="W93" i="366"/>
  <c r="X93" i="366" s="1"/>
  <c r="V93" i="366"/>
  <c r="U93" i="366"/>
  <c r="T93" i="366"/>
  <c r="S93" i="366"/>
  <c r="E93" i="366"/>
  <c r="D93" i="366" s="1"/>
  <c r="X92" i="366"/>
  <c r="W92" i="366"/>
  <c r="V92" i="366"/>
  <c r="U92" i="366"/>
  <c r="T92" i="366"/>
  <c r="S92" i="366"/>
  <c r="E92" i="366"/>
  <c r="D92" i="366" s="1"/>
  <c r="W91" i="366"/>
  <c r="X91" i="366" s="1"/>
  <c r="V91" i="366"/>
  <c r="U91" i="366"/>
  <c r="T91" i="366"/>
  <c r="S91" i="366"/>
  <c r="E91" i="366"/>
  <c r="D91" i="366" s="1"/>
  <c r="W90" i="366"/>
  <c r="X90" i="366" s="1"/>
  <c r="V90" i="366"/>
  <c r="U90" i="366"/>
  <c r="T90" i="366"/>
  <c r="S90" i="366"/>
  <c r="E90" i="366"/>
  <c r="D90" i="366" s="1"/>
  <c r="X89" i="366"/>
  <c r="W89" i="366"/>
  <c r="V89" i="366"/>
  <c r="U89" i="366"/>
  <c r="T89" i="366"/>
  <c r="S89" i="366"/>
  <c r="E89" i="366"/>
  <c r="D89" i="366" s="1"/>
  <c r="W88" i="366"/>
  <c r="X88" i="366" s="1"/>
  <c r="V88" i="366"/>
  <c r="U88" i="366"/>
  <c r="T88" i="366"/>
  <c r="S88" i="366"/>
  <c r="E88" i="366"/>
  <c r="D88" i="366" s="1"/>
  <c r="W87" i="366"/>
  <c r="X87" i="366" s="1"/>
  <c r="V87" i="366"/>
  <c r="U87" i="366"/>
  <c r="T87" i="366"/>
  <c r="S87" i="366"/>
  <c r="E87" i="366"/>
  <c r="D87" i="366" s="1"/>
  <c r="X86" i="366"/>
  <c r="W86" i="366"/>
  <c r="V86" i="366"/>
  <c r="U86" i="366"/>
  <c r="T86" i="366"/>
  <c r="S86" i="366"/>
  <c r="E86" i="366"/>
  <c r="D86" i="366" s="1"/>
  <c r="W85" i="366"/>
  <c r="X85" i="366" s="1"/>
  <c r="V85" i="366"/>
  <c r="U85" i="366"/>
  <c r="T85" i="366"/>
  <c r="S85" i="366"/>
  <c r="E85" i="366"/>
  <c r="D85" i="366" s="1"/>
  <c r="X84" i="366"/>
  <c r="W84" i="366"/>
  <c r="V84" i="366"/>
  <c r="U84" i="366"/>
  <c r="T84" i="366"/>
  <c r="S84" i="366"/>
  <c r="E84" i="366"/>
  <c r="D84" i="366" s="1"/>
  <c r="W83" i="366"/>
  <c r="X83" i="366" s="1"/>
  <c r="V83" i="366"/>
  <c r="U83" i="366"/>
  <c r="T83" i="366"/>
  <c r="S83" i="366"/>
  <c r="E83" i="366"/>
  <c r="D83" i="366" s="1"/>
  <c r="W82" i="366"/>
  <c r="X82" i="366" s="1"/>
  <c r="V82" i="366"/>
  <c r="U82" i="366"/>
  <c r="T82" i="366"/>
  <c r="S82" i="366"/>
  <c r="E82" i="366"/>
  <c r="D82" i="366" s="1"/>
  <c r="X81" i="366"/>
  <c r="W81" i="366"/>
  <c r="V81" i="366"/>
  <c r="U81" i="366"/>
  <c r="T81" i="366"/>
  <c r="S81" i="366"/>
  <c r="E81" i="366"/>
  <c r="D81" i="366" s="1"/>
  <c r="W80" i="366"/>
  <c r="X80" i="366" s="1"/>
  <c r="V80" i="366"/>
  <c r="U80" i="366"/>
  <c r="T80" i="366"/>
  <c r="S80" i="366"/>
  <c r="E80" i="366"/>
  <c r="D80" i="366" s="1"/>
  <c r="W79" i="366"/>
  <c r="X79" i="366" s="1"/>
  <c r="V79" i="366"/>
  <c r="U79" i="366"/>
  <c r="T79" i="366"/>
  <c r="S79" i="366"/>
  <c r="E79" i="366"/>
  <c r="D79" i="366" s="1"/>
  <c r="X78" i="366"/>
  <c r="W78" i="366"/>
  <c r="V78" i="366"/>
  <c r="U78" i="366"/>
  <c r="T78" i="366"/>
  <c r="S78" i="366"/>
  <c r="E78" i="366"/>
  <c r="D78" i="366" s="1"/>
  <c r="W77" i="366"/>
  <c r="X77" i="366" s="1"/>
  <c r="V77" i="366"/>
  <c r="U77" i="366"/>
  <c r="T77" i="366"/>
  <c r="S77" i="366"/>
  <c r="E77" i="366"/>
  <c r="D77" i="366" s="1"/>
  <c r="X76" i="366"/>
  <c r="W76" i="366"/>
  <c r="V76" i="366"/>
  <c r="U76" i="366"/>
  <c r="T76" i="366"/>
  <c r="S76" i="366"/>
  <c r="E76" i="366"/>
  <c r="D76" i="366" s="1"/>
  <c r="W75" i="366"/>
  <c r="X75" i="366" s="1"/>
  <c r="V75" i="366"/>
  <c r="U75" i="366"/>
  <c r="T75" i="366"/>
  <c r="S75" i="366"/>
  <c r="E75" i="366"/>
  <c r="D75" i="366" s="1"/>
  <c r="W74" i="366"/>
  <c r="X74" i="366" s="1"/>
  <c r="V74" i="366"/>
  <c r="U74" i="366"/>
  <c r="T74" i="366"/>
  <c r="S74" i="366"/>
  <c r="E74" i="366"/>
  <c r="D74" i="366" s="1"/>
  <c r="X73" i="366"/>
  <c r="W73" i="366"/>
  <c r="V73" i="366"/>
  <c r="U73" i="366"/>
  <c r="T73" i="366"/>
  <c r="S73" i="366"/>
  <c r="E73" i="366"/>
  <c r="D73" i="366" s="1"/>
  <c r="W72" i="366"/>
  <c r="X72" i="366" s="1"/>
  <c r="V72" i="366"/>
  <c r="U72" i="366"/>
  <c r="T72" i="366"/>
  <c r="S72" i="366"/>
  <c r="E72" i="366"/>
  <c r="D72" i="366" s="1"/>
  <c r="W71" i="366"/>
  <c r="X71" i="366" s="1"/>
  <c r="V71" i="366"/>
  <c r="U71" i="366"/>
  <c r="T71" i="366"/>
  <c r="S71" i="366"/>
  <c r="E71" i="366"/>
  <c r="D71" i="366" s="1"/>
  <c r="X70" i="366"/>
  <c r="W70" i="366"/>
  <c r="V70" i="366"/>
  <c r="U70" i="366"/>
  <c r="T70" i="366"/>
  <c r="S70" i="366"/>
  <c r="E70" i="366"/>
  <c r="D70" i="366" s="1"/>
  <c r="W69" i="366"/>
  <c r="X69" i="366" s="1"/>
  <c r="V69" i="366"/>
  <c r="U69" i="366"/>
  <c r="T69" i="366"/>
  <c r="S69" i="366"/>
  <c r="E69" i="366"/>
  <c r="D69" i="366" s="1"/>
  <c r="X68" i="366"/>
  <c r="W68" i="366"/>
  <c r="V68" i="366"/>
  <c r="U68" i="366"/>
  <c r="T68" i="366"/>
  <c r="S68" i="366"/>
  <c r="E68" i="366"/>
  <c r="D68" i="366" s="1"/>
  <c r="W67" i="366"/>
  <c r="X67" i="366" s="1"/>
  <c r="V67" i="366"/>
  <c r="U67" i="366"/>
  <c r="T67" i="366"/>
  <c r="S67" i="366"/>
  <c r="E67" i="366"/>
  <c r="D67" i="366" s="1"/>
  <c r="W66" i="366"/>
  <c r="X66" i="366" s="1"/>
  <c r="V66" i="366"/>
  <c r="U66" i="366"/>
  <c r="T66" i="366"/>
  <c r="S66" i="366"/>
  <c r="E66" i="366"/>
  <c r="D66" i="366" s="1"/>
  <c r="X65" i="366"/>
  <c r="W65" i="366"/>
  <c r="V65" i="366"/>
  <c r="U65" i="366"/>
  <c r="T65" i="366"/>
  <c r="S65" i="366"/>
  <c r="E65" i="366"/>
  <c r="D65" i="366" s="1"/>
  <c r="W64" i="366"/>
  <c r="X64" i="366" s="1"/>
  <c r="V64" i="366"/>
  <c r="U64" i="366"/>
  <c r="T64" i="366"/>
  <c r="S64" i="366"/>
  <c r="E64" i="366"/>
  <c r="D64" i="366" s="1"/>
  <c r="W63" i="366"/>
  <c r="X63" i="366" s="1"/>
  <c r="V63" i="366"/>
  <c r="U63" i="366"/>
  <c r="T63" i="366"/>
  <c r="S63" i="366"/>
  <c r="E63" i="366"/>
  <c r="D63" i="366" s="1"/>
  <c r="X62" i="366"/>
  <c r="W62" i="366"/>
  <c r="V62" i="366"/>
  <c r="U62" i="366"/>
  <c r="T62" i="366"/>
  <c r="S62" i="366"/>
  <c r="E62" i="366"/>
  <c r="D62" i="366" s="1"/>
  <c r="W61" i="366"/>
  <c r="X61" i="366" s="1"/>
  <c r="V61" i="366"/>
  <c r="U61" i="366"/>
  <c r="T61" i="366"/>
  <c r="S61" i="366"/>
  <c r="E61" i="366"/>
  <c r="D61" i="366" s="1"/>
  <c r="X60" i="366"/>
  <c r="W60" i="366"/>
  <c r="V60" i="366"/>
  <c r="U60" i="366"/>
  <c r="T60" i="366"/>
  <c r="S60" i="366"/>
  <c r="E60" i="366"/>
  <c r="D60" i="366" s="1"/>
  <c r="W59" i="366"/>
  <c r="X59" i="366" s="1"/>
  <c r="V59" i="366"/>
  <c r="U59" i="366"/>
  <c r="S59" i="366"/>
  <c r="T59" i="366" s="1"/>
  <c r="E59" i="366"/>
  <c r="D59" i="366" s="1"/>
  <c r="W58" i="366"/>
  <c r="X58" i="366" s="1"/>
  <c r="V58" i="366"/>
  <c r="U58" i="366"/>
  <c r="S58" i="366"/>
  <c r="T58" i="366" s="1"/>
  <c r="E58" i="366"/>
  <c r="D58" i="366" s="1"/>
  <c r="W57" i="366"/>
  <c r="X57" i="366" s="1"/>
  <c r="V57" i="366"/>
  <c r="U57" i="366"/>
  <c r="S57" i="366"/>
  <c r="T57" i="366" s="1"/>
  <c r="E57" i="366"/>
  <c r="D57" i="366" s="1"/>
  <c r="W56" i="366"/>
  <c r="X56" i="366" s="1"/>
  <c r="V56" i="366"/>
  <c r="U56" i="366"/>
  <c r="S56" i="366"/>
  <c r="T56" i="366" s="1"/>
  <c r="E56" i="366"/>
  <c r="D56" i="366" s="1"/>
  <c r="W55" i="366"/>
  <c r="X55" i="366" s="1"/>
  <c r="V55" i="366"/>
  <c r="U55" i="366"/>
  <c r="S55" i="366"/>
  <c r="T55" i="366" s="1"/>
  <c r="E55" i="366"/>
  <c r="D55" i="366" s="1"/>
  <c r="W54" i="366"/>
  <c r="X54" i="366" s="1"/>
  <c r="V54" i="366"/>
  <c r="U54" i="366"/>
  <c r="S54" i="366"/>
  <c r="T54" i="366" s="1"/>
  <c r="E54" i="366"/>
  <c r="D54" i="366" s="1"/>
  <c r="W53" i="366"/>
  <c r="X53" i="366" s="1"/>
  <c r="V53" i="366"/>
  <c r="U53" i="366"/>
  <c r="S53" i="366"/>
  <c r="T53" i="366" s="1"/>
  <c r="E53" i="366"/>
  <c r="D53" i="366" s="1"/>
  <c r="W52" i="366"/>
  <c r="X52" i="366" s="1"/>
  <c r="V52" i="366"/>
  <c r="U52" i="366"/>
  <c r="S52" i="366"/>
  <c r="T52" i="366" s="1"/>
  <c r="E52" i="366"/>
  <c r="D52" i="366" s="1"/>
  <c r="W51" i="366"/>
  <c r="X51" i="366" s="1"/>
  <c r="V51" i="366"/>
  <c r="U51" i="366"/>
  <c r="S51" i="366"/>
  <c r="T51" i="366" s="1"/>
  <c r="E51" i="366"/>
  <c r="D51" i="366" s="1"/>
  <c r="W50" i="366"/>
  <c r="X50" i="366" s="1"/>
  <c r="V50" i="366"/>
  <c r="U50" i="366"/>
  <c r="S50" i="366"/>
  <c r="T50" i="366" s="1"/>
  <c r="E50" i="366"/>
  <c r="D50" i="366" s="1"/>
  <c r="W49" i="366"/>
  <c r="X49" i="366" s="1"/>
  <c r="V49" i="366"/>
  <c r="U49" i="366"/>
  <c r="S49" i="366"/>
  <c r="T49" i="366" s="1"/>
  <c r="E49" i="366"/>
  <c r="D49" i="366" s="1"/>
  <c r="W48" i="366"/>
  <c r="X48" i="366" s="1"/>
  <c r="V48" i="366"/>
  <c r="U48" i="366"/>
  <c r="S48" i="366"/>
  <c r="T48" i="366" s="1"/>
  <c r="E48" i="366"/>
  <c r="D48" i="366" s="1"/>
  <c r="W47" i="366"/>
  <c r="X47" i="366" s="1"/>
  <c r="V47" i="366"/>
  <c r="U47" i="366"/>
  <c r="S47" i="366"/>
  <c r="T47" i="366" s="1"/>
  <c r="E47" i="366"/>
  <c r="D47" i="366" s="1"/>
  <c r="W46" i="366"/>
  <c r="X46" i="366" s="1"/>
  <c r="V46" i="366"/>
  <c r="U46" i="366"/>
  <c r="S46" i="366"/>
  <c r="T46" i="366" s="1"/>
  <c r="E46" i="366"/>
  <c r="D46" i="366" s="1"/>
  <c r="W45" i="366"/>
  <c r="X45" i="366" s="1"/>
  <c r="V45" i="366"/>
  <c r="U45" i="366"/>
  <c r="S45" i="366"/>
  <c r="T45" i="366" s="1"/>
  <c r="E45" i="366"/>
  <c r="D45" i="366" s="1"/>
  <c r="W44" i="366"/>
  <c r="X44" i="366" s="1"/>
  <c r="V44" i="366"/>
  <c r="U44" i="366"/>
  <c r="S44" i="366"/>
  <c r="T44" i="366" s="1"/>
  <c r="E44" i="366"/>
  <c r="D44" i="366" s="1"/>
  <c r="W43" i="366"/>
  <c r="X43" i="366" s="1"/>
  <c r="V43" i="366"/>
  <c r="U43" i="366"/>
  <c r="S43" i="366"/>
  <c r="T43" i="366" s="1"/>
  <c r="E43" i="366"/>
  <c r="D43" i="366" s="1"/>
  <c r="W42" i="366"/>
  <c r="X42" i="366" s="1"/>
  <c r="V42" i="366"/>
  <c r="U42" i="366"/>
  <c r="S42" i="366"/>
  <c r="T42" i="366" s="1"/>
  <c r="E42" i="366"/>
  <c r="D42" i="366" s="1"/>
  <c r="W41" i="366"/>
  <c r="X41" i="366" s="1"/>
  <c r="V41" i="366"/>
  <c r="U41" i="366"/>
  <c r="S41" i="366"/>
  <c r="T41" i="366" s="1"/>
  <c r="E41" i="366"/>
  <c r="D41" i="366" s="1"/>
  <c r="W40" i="366"/>
  <c r="V40" i="366"/>
  <c r="U40" i="366"/>
  <c r="S40" i="366"/>
  <c r="T40" i="366" s="1"/>
  <c r="E40" i="366"/>
  <c r="D40" i="366" s="1"/>
  <c r="W39" i="366"/>
  <c r="X39" i="366" s="1"/>
  <c r="V39" i="366"/>
  <c r="U39" i="366"/>
  <c r="S39" i="366"/>
  <c r="T39" i="366" s="1"/>
  <c r="E39" i="366"/>
  <c r="D39" i="366" s="1"/>
  <c r="X38" i="366"/>
  <c r="W38" i="366"/>
  <c r="V38" i="366"/>
  <c r="U38" i="366"/>
  <c r="S38" i="366"/>
  <c r="T38" i="366" s="1"/>
  <c r="E38" i="366"/>
  <c r="D38" i="366" s="1"/>
  <c r="W37" i="366"/>
  <c r="X22" i="366" s="1"/>
  <c r="O22" i="366" s="1"/>
  <c r="V37" i="366"/>
  <c r="U37" i="366"/>
  <c r="S37" i="366"/>
  <c r="T37" i="366" s="1"/>
  <c r="E37" i="366"/>
  <c r="D37" i="366" s="1"/>
  <c r="X36" i="366"/>
  <c r="W36" i="366"/>
  <c r="V36" i="366"/>
  <c r="U36" i="366"/>
  <c r="S36" i="366"/>
  <c r="T36" i="366" s="1"/>
  <c r="E36" i="366"/>
  <c r="D36" i="366" s="1"/>
  <c r="W35" i="366"/>
  <c r="V35" i="366"/>
  <c r="U35" i="366"/>
  <c r="S35" i="366"/>
  <c r="T35" i="366" s="1"/>
  <c r="E35" i="366"/>
  <c r="D35" i="366" s="1"/>
  <c r="T32" i="366"/>
  <c r="M32" i="366" s="1"/>
  <c r="N32" i="366"/>
  <c r="L32" i="366"/>
  <c r="H32" i="366"/>
  <c r="D32" i="366"/>
  <c r="C32" i="366"/>
  <c r="T31" i="366"/>
  <c r="N31" i="366"/>
  <c r="H31" i="366"/>
  <c r="D31" i="366"/>
  <c r="C31" i="366" s="1"/>
  <c r="T30" i="366"/>
  <c r="M30" i="366" s="1"/>
  <c r="N30" i="366"/>
  <c r="H30" i="366"/>
  <c r="D30" i="366"/>
  <c r="C30" i="366" s="1"/>
  <c r="T29" i="366"/>
  <c r="L29" i="366" s="1"/>
  <c r="N29" i="366"/>
  <c r="M29" i="366"/>
  <c r="H29" i="366"/>
  <c r="D29" i="366"/>
  <c r="C29" i="366" s="1"/>
  <c r="T28" i="366"/>
  <c r="N28" i="366"/>
  <c r="M28" i="366"/>
  <c r="L28" i="366"/>
  <c r="H28" i="366"/>
  <c r="D28" i="366"/>
  <c r="C28" i="366" s="1"/>
  <c r="N27" i="366"/>
  <c r="H27" i="366"/>
  <c r="D27" i="366" s="1"/>
  <c r="C27" i="366" s="1"/>
  <c r="N26" i="366"/>
  <c r="J33" i="366" s="1"/>
  <c r="H26" i="366"/>
  <c r="T26" i="366" s="1"/>
  <c r="T25" i="366"/>
  <c r="L25" i="366" s="1"/>
  <c r="N25" i="366"/>
  <c r="M25" i="366"/>
  <c r="H25" i="366"/>
  <c r="D25" i="366" s="1"/>
  <c r="C25" i="366" s="1"/>
  <c r="T24" i="366"/>
  <c r="N24" i="366"/>
  <c r="L24" i="366"/>
  <c r="H24" i="366"/>
  <c r="D24" i="366"/>
  <c r="C24" i="366" s="1"/>
  <c r="T23" i="366"/>
  <c r="L23" i="366" s="1"/>
  <c r="N23" i="366"/>
  <c r="H23" i="366"/>
  <c r="D23" i="366"/>
  <c r="C23" i="366" s="1"/>
  <c r="N22" i="366"/>
  <c r="H22" i="366"/>
  <c r="D22" i="366" s="1"/>
  <c r="C22" i="366" s="1"/>
  <c r="T21" i="366"/>
  <c r="M21" i="366" s="1"/>
  <c r="N21" i="366"/>
  <c r="H21" i="366"/>
  <c r="D21" i="366"/>
  <c r="C21" i="366" s="1"/>
  <c r="T20" i="366"/>
  <c r="M20" i="366" s="1"/>
  <c r="N20" i="366"/>
  <c r="H20" i="366"/>
  <c r="D20" i="366"/>
  <c r="C20" i="366" s="1"/>
  <c r="N19" i="366"/>
  <c r="H19" i="366"/>
  <c r="D19" i="366" s="1"/>
  <c r="C19" i="366" s="1"/>
  <c r="H18" i="366"/>
  <c r="D18" i="366" s="1"/>
  <c r="H17" i="366"/>
  <c r="T17" i="366" s="1"/>
  <c r="H16" i="366"/>
  <c r="T16" i="366" s="1"/>
  <c r="H15" i="366"/>
  <c r="D15" i="366" s="1"/>
  <c r="H14" i="366"/>
  <c r="D14" i="366" s="1"/>
  <c r="H13" i="366"/>
  <c r="D13" i="366" s="1"/>
  <c r="H12" i="366"/>
  <c r="T12" i="366" s="1"/>
  <c r="AE11" i="366"/>
  <c r="AE12" i="366" s="1"/>
  <c r="AE13" i="366" s="1"/>
  <c r="AE14" i="366" s="1"/>
  <c r="AE15" i="366" s="1"/>
  <c r="AE16" i="366" s="1"/>
  <c r="AE17" i="366" s="1"/>
  <c r="AE18" i="366" s="1"/>
  <c r="AE19" i="366" s="1"/>
  <c r="AE20" i="366" s="1"/>
  <c r="AE21" i="366" s="1"/>
  <c r="AE22" i="366" s="1"/>
  <c r="AE23" i="366" s="1"/>
  <c r="AE24" i="366" s="1"/>
  <c r="AE25" i="366" s="1"/>
  <c r="AE26" i="366" s="1"/>
  <c r="AE27" i="366" s="1"/>
  <c r="AE28" i="366" s="1"/>
  <c r="AE29" i="366" s="1"/>
  <c r="AE30" i="366" s="1"/>
  <c r="AE31" i="366" s="1"/>
  <c r="AE32" i="366" s="1"/>
  <c r="H11" i="366"/>
  <c r="D11" i="366" s="1"/>
  <c r="AE10" i="366"/>
  <c r="H10" i="366"/>
  <c r="D10" i="366" s="1"/>
  <c r="H9" i="366"/>
  <c r="D9" i="366" s="1"/>
  <c r="H4" i="366"/>
  <c r="W188" i="365"/>
  <c r="X188" i="365" s="1"/>
  <c r="V188" i="365"/>
  <c r="U188" i="365"/>
  <c r="S188" i="365"/>
  <c r="T188" i="365" s="1"/>
  <c r="E188" i="365"/>
  <c r="D188" i="365"/>
  <c r="W187" i="365"/>
  <c r="X187" i="365" s="1"/>
  <c r="V187" i="365"/>
  <c r="U187" i="365"/>
  <c r="S187" i="365"/>
  <c r="T187" i="365" s="1"/>
  <c r="E187" i="365"/>
  <c r="D187" i="365"/>
  <c r="W186" i="365"/>
  <c r="X186" i="365" s="1"/>
  <c r="V186" i="365"/>
  <c r="U186" i="365"/>
  <c r="S186" i="365"/>
  <c r="T186" i="365" s="1"/>
  <c r="E186" i="365"/>
  <c r="D186" i="365"/>
  <c r="W185" i="365"/>
  <c r="X185" i="365" s="1"/>
  <c r="V185" i="365"/>
  <c r="U185" i="365"/>
  <c r="S185" i="365"/>
  <c r="T185" i="365" s="1"/>
  <c r="E185" i="365"/>
  <c r="D185" i="365"/>
  <c r="W184" i="365"/>
  <c r="X184" i="365" s="1"/>
  <c r="V184" i="365"/>
  <c r="U184" i="365"/>
  <c r="S184" i="365"/>
  <c r="T184" i="365" s="1"/>
  <c r="E184" i="365"/>
  <c r="D184" i="365"/>
  <c r="W183" i="365"/>
  <c r="X183" i="365" s="1"/>
  <c r="V183" i="365"/>
  <c r="U183" i="365"/>
  <c r="S183" i="365"/>
  <c r="T183" i="365" s="1"/>
  <c r="E183" i="365"/>
  <c r="D183" i="365"/>
  <c r="W182" i="365"/>
  <c r="X182" i="365" s="1"/>
  <c r="V182" i="365"/>
  <c r="U182" i="365"/>
  <c r="S182" i="365"/>
  <c r="T182" i="365" s="1"/>
  <c r="E182" i="365"/>
  <c r="D182" i="365"/>
  <c r="W181" i="365"/>
  <c r="X181" i="365" s="1"/>
  <c r="V181" i="365"/>
  <c r="U181" i="365"/>
  <c r="S181" i="365"/>
  <c r="T181" i="365" s="1"/>
  <c r="E181" i="365"/>
  <c r="D181" i="365"/>
  <c r="W180" i="365"/>
  <c r="X180" i="365" s="1"/>
  <c r="V180" i="365"/>
  <c r="U180" i="365"/>
  <c r="S180" i="365"/>
  <c r="T180" i="365" s="1"/>
  <c r="E180" i="365"/>
  <c r="D180" i="365"/>
  <c r="W179" i="365"/>
  <c r="X179" i="365" s="1"/>
  <c r="V179" i="365"/>
  <c r="U179" i="365"/>
  <c r="S179" i="365"/>
  <c r="T179" i="365" s="1"/>
  <c r="E179" i="365"/>
  <c r="D179" i="365"/>
  <c r="W178" i="365"/>
  <c r="X178" i="365" s="1"/>
  <c r="V178" i="365"/>
  <c r="U178" i="365"/>
  <c r="S178" i="365"/>
  <c r="T178" i="365" s="1"/>
  <c r="E178" i="365"/>
  <c r="D178" i="365"/>
  <c r="W177" i="365"/>
  <c r="X177" i="365" s="1"/>
  <c r="V177" i="365"/>
  <c r="U177" i="365"/>
  <c r="S177" i="365"/>
  <c r="T177" i="365" s="1"/>
  <c r="E177" i="365"/>
  <c r="D177" i="365"/>
  <c r="W176" i="365"/>
  <c r="X176" i="365" s="1"/>
  <c r="V176" i="365"/>
  <c r="U176" i="365"/>
  <c r="S176" i="365"/>
  <c r="T176" i="365" s="1"/>
  <c r="E176" i="365"/>
  <c r="D176" i="365"/>
  <c r="W175" i="365"/>
  <c r="X175" i="365" s="1"/>
  <c r="V175" i="365"/>
  <c r="U175" i="365"/>
  <c r="S175" i="365"/>
  <c r="T175" i="365" s="1"/>
  <c r="E175" i="365"/>
  <c r="D175" i="365"/>
  <c r="W174" i="365"/>
  <c r="X174" i="365" s="1"/>
  <c r="V174" i="365"/>
  <c r="U174" i="365"/>
  <c r="S174" i="365"/>
  <c r="T174" i="365" s="1"/>
  <c r="E174" i="365"/>
  <c r="D174" i="365"/>
  <c r="W173" i="365"/>
  <c r="X173" i="365" s="1"/>
  <c r="V173" i="365"/>
  <c r="U173" i="365"/>
  <c r="S173" i="365"/>
  <c r="T173" i="365" s="1"/>
  <c r="E173" i="365"/>
  <c r="D173" i="365"/>
  <c r="W172" i="365"/>
  <c r="X172" i="365" s="1"/>
  <c r="V172" i="365"/>
  <c r="U172" i="365"/>
  <c r="S172" i="365"/>
  <c r="T172" i="365" s="1"/>
  <c r="E172" i="365"/>
  <c r="D172" i="365" s="1"/>
  <c r="W171" i="365"/>
  <c r="X171" i="365" s="1"/>
  <c r="V171" i="365"/>
  <c r="U171" i="365"/>
  <c r="S171" i="365"/>
  <c r="T171" i="365" s="1"/>
  <c r="E171" i="365"/>
  <c r="D171" i="365" s="1"/>
  <c r="W170" i="365"/>
  <c r="X170" i="365" s="1"/>
  <c r="V170" i="365"/>
  <c r="U170" i="365"/>
  <c r="S170" i="365"/>
  <c r="T170" i="365" s="1"/>
  <c r="E170" i="365"/>
  <c r="D170" i="365"/>
  <c r="W169" i="365"/>
  <c r="X169" i="365" s="1"/>
  <c r="V169" i="365"/>
  <c r="U169" i="365"/>
  <c r="S169" i="365"/>
  <c r="T169" i="365" s="1"/>
  <c r="E169" i="365"/>
  <c r="D169" i="365"/>
  <c r="W168" i="365"/>
  <c r="X168" i="365" s="1"/>
  <c r="V168" i="365"/>
  <c r="U168" i="365"/>
  <c r="S168" i="365"/>
  <c r="T168" i="365" s="1"/>
  <c r="E168" i="365"/>
  <c r="D168" i="365" s="1"/>
  <c r="W167" i="365"/>
  <c r="X167" i="365" s="1"/>
  <c r="V167" i="365"/>
  <c r="U167" i="365"/>
  <c r="S167" i="365"/>
  <c r="T167" i="365" s="1"/>
  <c r="E167" i="365"/>
  <c r="D167" i="365" s="1"/>
  <c r="W166" i="365"/>
  <c r="X166" i="365" s="1"/>
  <c r="V166" i="365"/>
  <c r="U166" i="365"/>
  <c r="S166" i="365"/>
  <c r="T166" i="365" s="1"/>
  <c r="E166" i="365"/>
  <c r="D166" i="365"/>
  <c r="W165" i="365"/>
  <c r="X165" i="365" s="1"/>
  <c r="V165" i="365"/>
  <c r="U165" i="365"/>
  <c r="S165" i="365"/>
  <c r="T165" i="365" s="1"/>
  <c r="E165" i="365"/>
  <c r="D165" i="365"/>
  <c r="W164" i="365"/>
  <c r="X164" i="365" s="1"/>
  <c r="V164" i="365"/>
  <c r="U164" i="365"/>
  <c r="S164" i="365"/>
  <c r="T164" i="365" s="1"/>
  <c r="E164" i="365"/>
  <c r="D164" i="365" s="1"/>
  <c r="W163" i="365"/>
  <c r="X163" i="365" s="1"/>
  <c r="V163" i="365"/>
  <c r="U163" i="365"/>
  <c r="S163" i="365"/>
  <c r="T163" i="365" s="1"/>
  <c r="E163" i="365"/>
  <c r="D163" i="365" s="1"/>
  <c r="W162" i="365"/>
  <c r="X162" i="365" s="1"/>
  <c r="V162" i="365"/>
  <c r="U162" i="365"/>
  <c r="S162" i="365"/>
  <c r="T162" i="365" s="1"/>
  <c r="E162" i="365"/>
  <c r="D162" i="365"/>
  <c r="W161" i="365"/>
  <c r="X161" i="365" s="1"/>
  <c r="V161" i="365"/>
  <c r="U161" i="365"/>
  <c r="S161" i="365"/>
  <c r="T161" i="365" s="1"/>
  <c r="E161" i="365"/>
  <c r="D161" i="365"/>
  <c r="W160" i="365"/>
  <c r="X160" i="365" s="1"/>
  <c r="V160" i="365"/>
  <c r="U160" i="365"/>
  <c r="S160" i="365"/>
  <c r="T160" i="365" s="1"/>
  <c r="E160" i="365"/>
  <c r="D160" i="365" s="1"/>
  <c r="W159" i="365"/>
  <c r="X159" i="365" s="1"/>
  <c r="V159" i="365"/>
  <c r="U159" i="365"/>
  <c r="S159" i="365"/>
  <c r="T159" i="365" s="1"/>
  <c r="E159" i="365"/>
  <c r="D159" i="365" s="1"/>
  <c r="W158" i="365"/>
  <c r="X158" i="365" s="1"/>
  <c r="V158" i="365"/>
  <c r="U158" i="365"/>
  <c r="S158" i="365"/>
  <c r="T158" i="365" s="1"/>
  <c r="E158" i="365"/>
  <c r="D158" i="365"/>
  <c r="W157" i="365"/>
  <c r="X157" i="365" s="1"/>
  <c r="V157" i="365"/>
  <c r="U157" i="365"/>
  <c r="S157" i="365"/>
  <c r="T157" i="365" s="1"/>
  <c r="E157" i="365"/>
  <c r="D157" i="365"/>
  <c r="W156" i="365"/>
  <c r="X156" i="365" s="1"/>
  <c r="V156" i="365"/>
  <c r="U156" i="365"/>
  <c r="S156" i="365"/>
  <c r="T156" i="365" s="1"/>
  <c r="E156" i="365"/>
  <c r="D156" i="365" s="1"/>
  <c r="W155" i="365"/>
  <c r="X155" i="365" s="1"/>
  <c r="V155" i="365"/>
  <c r="U155" i="365"/>
  <c r="S155" i="365"/>
  <c r="T155" i="365" s="1"/>
  <c r="E155" i="365"/>
  <c r="D155" i="365" s="1"/>
  <c r="W154" i="365"/>
  <c r="X154" i="365" s="1"/>
  <c r="V154" i="365"/>
  <c r="U154" i="365"/>
  <c r="S154" i="365"/>
  <c r="T154" i="365" s="1"/>
  <c r="E154" i="365"/>
  <c r="D154" i="365"/>
  <c r="W153" i="365"/>
  <c r="X153" i="365" s="1"/>
  <c r="V153" i="365"/>
  <c r="U153" i="365"/>
  <c r="S153" i="365"/>
  <c r="T153" i="365" s="1"/>
  <c r="E153" i="365"/>
  <c r="D153" i="365"/>
  <c r="W152" i="365"/>
  <c r="X152" i="365" s="1"/>
  <c r="V152" i="365"/>
  <c r="U152" i="365"/>
  <c r="S152" i="365"/>
  <c r="T152" i="365" s="1"/>
  <c r="E152" i="365"/>
  <c r="D152" i="365" s="1"/>
  <c r="W151" i="365"/>
  <c r="X151" i="365" s="1"/>
  <c r="V151" i="365"/>
  <c r="U151" i="365"/>
  <c r="S151" i="365"/>
  <c r="T151" i="365" s="1"/>
  <c r="E151" i="365"/>
  <c r="D151" i="365"/>
  <c r="X150" i="365"/>
  <c r="W150" i="365"/>
  <c r="V150" i="365"/>
  <c r="U150" i="365"/>
  <c r="S150" i="365"/>
  <c r="T150" i="365" s="1"/>
  <c r="E150" i="365"/>
  <c r="D150" i="365" s="1"/>
  <c r="X149" i="365"/>
  <c r="W149" i="365"/>
  <c r="V149" i="365"/>
  <c r="U149" i="365"/>
  <c r="S149" i="365"/>
  <c r="T149" i="365" s="1"/>
  <c r="E149" i="365"/>
  <c r="D149" i="365"/>
  <c r="W148" i="365"/>
  <c r="X148" i="365" s="1"/>
  <c r="V148" i="365"/>
  <c r="U148" i="365"/>
  <c r="S148" i="365"/>
  <c r="T148" i="365" s="1"/>
  <c r="E148" i="365"/>
  <c r="D148" i="365"/>
  <c r="X147" i="365"/>
  <c r="W147" i="365"/>
  <c r="V147" i="365"/>
  <c r="U147" i="365"/>
  <c r="S147" i="365"/>
  <c r="T147" i="365" s="1"/>
  <c r="E147" i="365"/>
  <c r="D147" i="365" s="1"/>
  <c r="W146" i="365"/>
  <c r="X146" i="365" s="1"/>
  <c r="V146" i="365"/>
  <c r="U146" i="365"/>
  <c r="S146" i="365"/>
  <c r="T146" i="365" s="1"/>
  <c r="E146" i="365"/>
  <c r="D146" i="365"/>
  <c r="W145" i="365"/>
  <c r="X145" i="365" s="1"/>
  <c r="V145" i="365"/>
  <c r="U145" i="365"/>
  <c r="S145" i="365"/>
  <c r="T145" i="365" s="1"/>
  <c r="E145" i="365"/>
  <c r="D145" i="365" s="1"/>
  <c r="X144" i="365"/>
  <c r="W144" i="365"/>
  <c r="V144" i="365"/>
  <c r="U144" i="365"/>
  <c r="S144" i="365"/>
  <c r="T144" i="365" s="1"/>
  <c r="E144" i="365"/>
  <c r="D144" i="365" s="1"/>
  <c r="W143" i="365"/>
  <c r="X143" i="365" s="1"/>
  <c r="V143" i="365"/>
  <c r="U143" i="365"/>
  <c r="S143" i="365"/>
  <c r="T143" i="365" s="1"/>
  <c r="E143" i="365"/>
  <c r="D143" i="365"/>
  <c r="X142" i="365"/>
  <c r="W142" i="365"/>
  <c r="V142" i="365"/>
  <c r="U142" i="365"/>
  <c r="S142" i="365"/>
  <c r="T142" i="365" s="1"/>
  <c r="E142" i="365"/>
  <c r="D142" i="365" s="1"/>
  <c r="X141" i="365"/>
  <c r="W141" i="365"/>
  <c r="V141" i="365"/>
  <c r="U141" i="365"/>
  <c r="S141" i="365"/>
  <c r="T141" i="365" s="1"/>
  <c r="E141" i="365"/>
  <c r="D141" i="365"/>
  <c r="W140" i="365"/>
  <c r="X140" i="365" s="1"/>
  <c r="V140" i="365"/>
  <c r="U140" i="365"/>
  <c r="S140" i="365"/>
  <c r="T140" i="365" s="1"/>
  <c r="E140" i="365"/>
  <c r="D140" i="365"/>
  <c r="X139" i="365"/>
  <c r="W139" i="365"/>
  <c r="V139" i="365"/>
  <c r="U139" i="365"/>
  <c r="S139" i="365"/>
  <c r="T139" i="365" s="1"/>
  <c r="E139" i="365"/>
  <c r="D139" i="365" s="1"/>
  <c r="W138" i="365"/>
  <c r="X138" i="365" s="1"/>
  <c r="V138" i="365"/>
  <c r="U138" i="365"/>
  <c r="S138" i="365"/>
  <c r="T138" i="365" s="1"/>
  <c r="E138" i="365"/>
  <c r="D138" i="365"/>
  <c r="W137" i="365"/>
  <c r="X137" i="365" s="1"/>
  <c r="V137" i="365"/>
  <c r="U137" i="365"/>
  <c r="S137" i="365"/>
  <c r="T137" i="365" s="1"/>
  <c r="E137" i="365"/>
  <c r="D137" i="365" s="1"/>
  <c r="X136" i="365"/>
  <c r="W136" i="365"/>
  <c r="V136" i="365"/>
  <c r="U136" i="365"/>
  <c r="S136" i="365"/>
  <c r="T136" i="365" s="1"/>
  <c r="E136" i="365"/>
  <c r="D136" i="365" s="1"/>
  <c r="W135" i="365"/>
  <c r="X135" i="365" s="1"/>
  <c r="V135" i="365"/>
  <c r="U135" i="365"/>
  <c r="S135" i="365"/>
  <c r="T135" i="365" s="1"/>
  <c r="E135" i="365"/>
  <c r="D135" i="365"/>
  <c r="X134" i="365"/>
  <c r="W134" i="365"/>
  <c r="V134" i="365"/>
  <c r="U134" i="365"/>
  <c r="S134" i="365"/>
  <c r="T134" i="365" s="1"/>
  <c r="E134" i="365"/>
  <c r="D134" i="365" s="1"/>
  <c r="X133" i="365"/>
  <c r="W133" i="365"/>
  <c r="V133" i="365"/>
  <c r="U133" i="365"/>
  <c r="S133" i="365"/>
  <c r="T133" i="365" s="1"/>
  <c r="E133" i="365"/>
  <c r="D133" i="365"/>
  <c r="W132" i="365"/>
  <c r="X132" i="365" s="1"/>
  <c r="V132" i="365"/>
  <c r="U132" i="365"/>
  <c r="S132" i="365"/>
  <c r="T132" i="365" s="1"/>
  <c r="E132" i="365"/>
  <c r="D132" i="365"/>
  <c r="X131" i="365"/>
  <c r="W131" i="365"/>
  <c r="V131" i="365"/>
  <c r="U131" i="365"/>
  <c r="S131" i="365"/>
  <c r="T131" i="365" s="1"/>
  <c r="E131" i="365"/>
  <c r="D131" i="365" s="1"/>
  <c r="W130" i="365"/>
  <c r="X130" i="365" s="1"/>
  <c r="V130" i="365"/>
  <c r="U130" i="365"/>
  <c r="S130" i="365"/>
  <c r="T130" i="365" s="1"/>
  <c r="E130" i="365"/>
  <c r="D130" i="365"/>
  <c r="W129" i="365"/>
  <c r="X129" i="365" s="1"/>
  <c r="V129" i="365"/>
  <c r="U129" i="365"/>
  <c r="S129" i="365"/>
  <c r="T129" i="365" s="1"/>
  <c r="E129" i="365"/>
  <c r="D129" i="365" s="1"/>
  <c r="X128" i="365"/>
  <c r="W128" i="365"/>
  <c r="V128" i="365"/>
  <c r="U128" i="365"/>
  <c r="S128" i="365"/>
  <c r="T128" i="365" s="1"/>
  <c r="E128" i="365"/>
  <c r="D128" i="365" s="1"/>
  <c r="W127" i="365"/>
  <c r="X127" i="365" s="1"/>
  <c r="V127" i="365"/>
  <c r="U127" i="365"/>
  <c r="S127" i="365"/>
  <c r="T127" i="365" s="1"/>
  <c r="E127" i="365"/>
  <c r="D127" i="365"/>
  <c r="X126" i="365"/>
  <c r="W126" i="365"/>
  <c r="V126" i="365"/>
  <c r="U126" i="365"/>
  <c r="S126" i="365"/>
  <c r="T126" i="365" s="1"/>
  <c r="E126" i="365"/>
  <c r="D126" i="365" s="1"/>
  <c r="X125" i="365"/>
  <c r="W125" i="365"/>
  <c r="V125" i="365"/>
  <c r="U125" i="365"/>
  <c r="S125" i="365"/>
  <c r="T125" i="365" s="1"/>
  <c r="E125" i="365"/>
  <c r="D125" i="365"/>
  <c r="W124" i="365"/>
  <c r="X124" i="365" s="1"/>
  <c r="V124" i="365"/>
  <c r="U124" i="365"/>
  <c r="S124" i="365"/>
  <c r="T124" i="365" s="1"/>
  <c r="E124" i="365"/>
  <c r="D124" i="365"/>
  <c r="X123" i="365"/>
  <c r="W123" i="365"/>
  <c r="V123" i="365"/>
  <c r="U123" i="365"/>
  <c r="S123" i="365"/>
  <c r="T123" i="365" s="1"/>
  <c r="E123" i="365"/>
  <c r="D123" i="365" s="1"/>
  <c r="X122" i="365"/>
  <c r="W122" i="365"/>
  <c r="V122" i="365"/>
  <c r="U122" i="365"/>
  <c r="S122" i="365"/>
  <c r="T122" i="365" s="1"/>
  <c r="E122" i="365"/>
  <c r="D122" i="365"/>
  <c r="W121" i="365"/>
  <c r="X121" i="365" s="1"/>
  <c r="V121" i="365"/>
  <c r="U121" i="365"/>
  <c r="S121" i="365"/>
  <c r="T121" i="365" s="1"/>
  <c r="E121" i="365"/>
  <c r="D121" i="365" s="1"/>
  <c r="X120" i="365"/>
  <c r="W120" i="365"/>
  <c r="V120" i="365"/>
  <c r="U120" i="365"/>
  <c r="S120" i="365"/>
  <c r="T120" i="365" s="1"/>
  <c r="E120" i="365"/>
  <c r="D120" i="365" s="1"/>
  <c r="W119" i="365"/>
  <c r="X119" i="365" s="1"/>
  <c r="V119" i="365"/>
  <c r="U119" i="365"/>
  <c r="S119" i="365"/>
  <c r="T119" i="365" s="1"/>
  <c r="E119" i="365"/>
  <c r="D119" i="365"/>
  <c r="X118" i="365"/>
  <c r="W118" i="365"/>
  <c r="V118" i="365"/>
  <c r="U118" i="365"/>
  <c r="S118" i="365"/>
  <c r="T118" i="365" s="1"/>
  <c r="E118" i="365"/>
  <c r="D118" i="365" s="1"/>
  <c r="X117" i="365"/>
  <c r="W117" i="365"/>
  <c r="V117" i="365"/>
  <c r="U117" i="365"/>
  <c r="S117" i="365"/>
  <c r="T117" i="365" s="1"/>
  <c r="E117" i="365"/>
  <c r="D117" i="365"/>
  <c r="W116" i="365"/>
  <c r="X116" i="365" s="1"/>
  <c r="V116" i="365"/>
  <c r="U116" i="365"/>
  <c r="S116" i="365"/>
  <c r="T116" i="365" s="1"/>
  <c r="E116" i="365"/>
  <c r="D116" i="365"/>
  <c r="X115" i="365"/>
  <c r="W115" i="365"/>
  <c r="V115" i="365"/>
  <c r="U115" i="365"/>
  <c r="S115" i="365"/>
  <c r="T115" i="365" s="1"/>
  <c r="E115" i="365"/>
  <c r="D115" i="365" s="1"/>
  <c r="X114" i="365"/>
  <c r="W114" i="365"/>
  <c r="V114" i="365"/>
  <c r="U114" i="365"/>
  <c r="S114" i="365"/>
  <c r="T114" i="365" s="1"/>
  <c r="E114" i="365"/>
  <c r="D114" i="365"/>
  <c r="W113" i="365"/>
  <c r="X113" i="365" s="1"/>
  <c r="V113" i="365"/>
  <c r="U113" i="365"/>
  <c r="S113" i="365"/>
  <c r="T113" i="365" s="1"/>
  <c r="E113" i="365"/>
  <c r="D113" i="365" s="1"/>
  <c r="X112" i="365"/>
  <c r="W112" i="365"/>
  <c r="V112" i="365"/>
  <c r="U112" i="365"/>
  <c r="S112" i="365"/>
  <c r="T112" i="365" s="1"/>
  <c r="E112" i="365"/>
  <c r="D112" i="365"/>
  <c r="W111" i="365"/>
  <c r="X111" i="365" s="1"/>
  <c r="V111" i="365"/>
  <c r="U111" i="365"/>
  <c r="S111" i="365"/>
  <c r="T111" i="365" s="1"/>
  <c r="E111" i="365"/>
  <c r="D111" i="365"/>
  <c r="X110" i="365"/>
  <c r="W110" i="365"/>
  <c r="V110" i="365"/>
  <c r="U110" i="365"/>
  <c r="S110" i="365"/>
  <c r="T110" i="365" s="1"/>
  <c r="E110" i="365"/>
  <c r="D110" i="365" s="1"/>
  <c r="X109" i="365"/>
  <c r="W109" i="365"/>
  <c r="V109" i="365"/>
  <c r="U109" i="365"/>
  <c r="S109" i="365"/>
  <c r="T109" i="365" s="1"/>
  <c r="E109" i="365"/>
  <c r="D109" i="365" s="1"/>
  <c r="W108" i="365"/>
  <c r="X108" i="365" s="1"/>
  <c r="V108" i="365"/>
  <c r="U108" i="365"/>
  <c r="S108" i="365"/>
  <c r="T108" i="365" s="1"/>
  <c r="E108" i="365"/>
  <c r="D108" i="365"/>
  <c r="X107" i="365"/>
  <c r="W107" i="365"/>
  <c r="V107" i="365"/>
  <c r="U107" i="365"/>
  <c r="S107" i="365"/>
  <c r="T107" i="365" s="1"/>
  <c r="E107" i="365"/>
  <c r="D107" i="365"/>
  <c r="W106" i="365"/>
  <c r="X106" i="365" s="1"/>
  <c r="V106" i="365"/>
  <c r="U106" i="365"/>
  <c r="S106" i="365"/>
  <c r="T106" i="365" s="1"/>
  <c r="E106" i="365"/>
  <c r="D106" i="365"/>
  <c r="W105" i="365"/>
  <c r="X105" i="365" s="1"/>
  <c r="V105" i="365"/>
  <c r="U105" i="365"/>
  <c r="S105" i="365"/>
  <c r="T105" i="365" s="1"/>
  <c r="E105" i="365"/>
  <c r="D105" i="365" s="1"/>
  <c r="X104" i="365"/>
  <c r="W104" i="365"/>
  <c r="V104" i="365"/>
  <c r="U104" i="365"/>
  <c r="S104" i="365"/>
  <c r="T104" i="365" s="1"/>
  <c r="E104" i="365"/>
  <c r="D104" i="365" s="1"/>
  <c r="W103" i="365"/>
  <c r="X103" i="365" s="1"/>
  <c r="V103" i="365"/>
  <c r="U103" i="365"/>
  <c r="T103" i="365"/>
  <c r="S103" i="365"/>
  <c r="E103" i="365"/>
  <c r="D103" i="365" s="1"/>
  <c r="W102" i="365"/>
  <c r="X102" i="365" s="1"/>
  <c r="V102" i="365"/>
  <c r="U102" i="365"/>
  <c r="T102" i="365"/>
  <c r="S102" i="365"/>
  <c r="E102" i="365"/>
  <c r="D102" i="365"/>
  <c r="W101" i="365"/>
  <c r="X101" i="365" s="1"/>
  <c r="V101" i="365"/>
  <c r="U101" i="365"/>
  <c r="T101" i="365"/>
  <c r="S101" i="365"/>
  <c r="E101" i="365"/>
  <c r="D101" i="365"/>
  <c r="W100" i="365"/>
  <c r="X100" i="365" s="1"/>
  <c r="V100" i="365"/>
  <c r="U100" i="365"/>
  <c r="T100" i="365"/>
  <c r="S100" i="365"/>
  <c r="E100" i="365"/>
  <c r="D100" i="365"/>
  <c r="W99" i="365"/>
  <c r="X99" i="365" s="1"/>
  <c r="V99" i="365"/>
  <c r="U99" i="365"/>
  <c r="T99" i="365"/>
  <c r="S99" i="365"/>
  <c r="E99" i="365"/>
  <c r="D99" i="365" s="1"/>
  <c r="W98" i="365"/>
  <c r="X98" i="365" s="1"/>
  <c r="V98" i="365"/>
  <c r="U98" i="365"/>
  <c r="T98" i="365"/>
  <c r="S98" i="365"/>
  <c r="E98" i="365"/>
  <c r="D98" i="365" s="1"/>
  <c r="W97" i="365"/>
  <c r="X97" i="365" s="1"/>
  <c r="V97" i="365"/>
  <c r="U97" i="365"/>
  <c r="T97" i="365"/>
  <c r="S97" i="365"/>
  <c r="E97" i="365"/>
  <c r="D97" i="365"/>
  <c r="W96" i="365"/>
  <c r="X96" i="365" s="1"/>
  <c r="V96" i="365"/>
  <c r="U96" i="365"/>
  <c r="T96" i="365"/>
  <c r="S96" i="365"/>
  <c r="E96" i="365"/>
  <c r="D96" i="365" s="1"/>
  <c r="W95" i="365"/>
  <c r="X95" i="365" s="1"/>
  <c r="V95" i="365"/>
  <c r="U95" i="365"/>
  <c r="T95" i="365"/>
  <c r="S95" i="365"/>
  <c r="E95" i="365"/>
  <c r="D95" i="365" s="1"/>
  <c r="W94" i="365"/>
  <c r="X94" i="365" s="1"/>
  <c r="V94" i="365"/>
  <c r="U94" i="365"/>
  <c r="T94" i="365"/>
  <c r="S94" i="365"/>
  <c r="E94" i="365"/>
  <c r="D94" i="365"/>
  <c r="W93" i="365"/>
  <c r="X93" i="365" s="1"/>
  <c r="V93" i="365"/>
  <c r="U93" i="365"/>
  <c r="T93" i="365"/>
  <c r="S93" i="365"/>
  <c r="E93" i="365"/>
  <c r="D93" i="365"/>
  <c r="W92" i="365"/>
  <c r="X92" i="365" s="1"/>
  <c r="V92" i="365"/>
  <c r="U92" i="365"/>
  <c r="T92" i="365"/>
  <c r="S92" i="365"/>
  <c r="E92" i="365"/>
  <c r="D92" i="365"/>
  <c r="W91" i="365"/>
  <c r="X91" i="365" s="1"/>
  <c r="V91" i="365"/>
  <c r="U91" i="365"/>
  <c r="T91" i="365"/>
  <c r="S91" i="365"/>
  <c r="E91" i="365"/>
  <c r="D91" i="365" s="1"/>
  <c r="W90" i="365"/>
  <c r="X90" i="365" s="1"/>
  <c r="V90" i="365"/>
  <c r="U90" i="365"/>
  <c r="T90" i="365"/>
  <c r="S90" i="365"/>
  <c r="E90" i="365"/>
  <c r="D90" i="365" s="1"/>
  <c r="W89" i="365"/>
  <c r="X89" i="365" s="1"/>
  <c r="V89" i="365"/>
  <c r="U89" i="365"/>
  <c r="T89" i="365"/>
  <c r="S89" i="365"/>
  <c r="E89" i="365"/>
  <c r="D89" i="365"/>
  <c r="W88" i="365"/>
  <c r="X88" i="365" s="1"/>
  <c r="V88" i="365"/>
  <c r="U88" i="365"/>
  <c r="T88" i="365"/>
  <c r="S88" i="365"/>
  <c r="E88" i="365"/>
  <c r="D88" i="365" s="1"/>
  <c r="W87" i="365"/>
  <c r="X87" i="365" s="1"/>
  <c r="V87" i="365"/>
  <c r="U87" i="365"/>
  <c r="T87" i="365"/>
  <c r="S87" i="365"/>
  <c r="E87" i="365"/>
  <c r="D87" i="365" s="1"/>
  <c r="W86" i="365"/>
  <c r="X86" i="365" s="1"/>
  <c r="V86" i="365"/>
  <c r="U86" i="365"/>
  <c r="T86" i="365"/>
  <c r="S86" i="365"/>
  <c r="E86" i="365"/>
  <c r="D86" i="365"/>
  <c r="W85" i="365"/>
  <c r="X85" i="365" s="1"/>
  <c r="V85" i="365"/>
  <c r="U85" i="365"/>
  <c r="T85" i="365"/>
  <c r="S85" i="365"/>
  <c r="E85" i="365"/>
  <c r="D85" i="365"/>
  <c r="W84" i="365"/>
  <c r="X84" i="365" s="1"/>
  <c r="V84" i="365"/>
  <c r="U84" i="365"/>
  <c r="T84" i="365"/>
  <c r="S84" i="365"/>
  <c r="E84" i="365"/>
  <c r="D84" i="365"/>
  <c r="W83" i="365"/>
  <c r="X83" i="365" s="1"/>
  <c r="V83" i="365"/>
  <c r="U83" i="365"/>
  <c r="T83" i="365"/>
  <c r="S83" i="365"/>
  <c r="E83" i="365"/>
  <c r="D83" i="365" s="1"/>
  <c r="W82" i="365"/>
  <c r="X82" i="365" s="1"/>
  <c r="V82" i="365"/>
  <c r="U82" i="365"/>
  <c r="T82" i="365"/>
  <c r="S82" i="365"/>
  <c r="E82" i="365"/>
  <c r="D82" i="365" s="1"/>
  <c r="W81" i="365"/>
  <c r="X81" i="365" s="1"/>
  <c r="V81" i="365"/>
  <c r="U81" i="365"/>
  <c r="T81" i="365"/>
  <c r="S81" i="365"/>
  <c r="E81" i="365"/>
  <c r="D81" i="365"/>
  <c r="W80" i="365"/>
  <c r="X80" i="365" s="1"/>
  <c r="V80" i="365"/>
  <c r="U80" i="365"/>
  <c r="T80" i="365"/>
  <c r="S80" i="365"/>
  <c r="E80" i="365"/>
  <c r="D80" i="365" s="1"/>
  <c r="W79" i="365"/>
  <c r="X79" i="365" s="1"/>
  <c r="V79" i="365"/>
  <c r="U79" i="365"/>
  <c r="T79" i="365"/>
  <c r="S79" i="365"/>
  <c r="E79" i="365"/>
  <c r="D79" i="365" s="1"/>
  <c r="W78" i="365"/>
  <c r="X78" i="365" s="1"/>
  <c r="V78" i="365"/>
  <c r="U78" i="365"/>
  <c r="T78" i="365"/>
  <c r="S78" i="365"/>
  <c r="E78" i="365"/>
  <c r="D78" i="365"/>
  <c r="W77" i="365"/>
  <c r="X77" i="365" s="1"/>
  <c r="V77" i="365"/>
  <c r="U77" i="365"/>
  <c r="T77" i="365"/>
  <c r="S77" i="365"/>
  <c r="E77" i="365"/>
  <c r="D77" i="365"/>
  <c r="W76" i="365"/>
  <c r="X76" i="365" s="1"/>
  <c r="V76" i="365"/>
  <c r="U76" i="365"/>
  <c r="T76" i="365"/>
  <c r="S76" i="365"/>
  <c r="E76" i="365"/>
  <c r="D76" i="365"/>
  <c r="W75" i="365"/>
  <c r="X75" i="365" s="1"/>
  <c r="V75" i="365"/>
  <c r="U75" i="365"/>
  <c r="T75" i="365"/>
  <c r="S75" i="365"/>
  <c r="E75" i="365"/>
  <c r="D75" i="365" s="1"/>
  <c r="W74" i="365"/>
  <c r="X74" i="365" s="1"/>
  <c r="V74" i="365"/>
  <c r="U74" i="365"/>
  <c r="T74" i="365"/>
  <c r="S74" i="365"/>
  <c r="E74" i="365"/>
  <c r="D74" i="365" s="1"/>
  <c r="W73" i="365"/>
  <c r="X73" i="365" s="1"/>
  <c r="V73" i="365"/>
  <c r="U73" i="365"/>
  <c r="T73" i="365"/>
  <c r="S73" i="365"/>
  <c r="E73" i="365"/>
  <c r="D73" i="365"/>
  <c r="W72" i="365"/>
  <c r="X72" i="365" s="1"/>
  <c r="V72" i="365"/>
  <c r="U72" i="365"/>
  <c r="T72" i="365"/>
  <c r="S72" i="365"/>
  <c r="E72" i="365"/>
  <c r="D72" i="365" s="1"/>
  <c r="W71" i="365"/>
  <c r="X71" i="365" s="1"/>
  <c r="V71" i="365"/>
  <c r="U71" i="365"/>
  <c r="T71" i="365"/>
  <c r="S71" i="365"/>
  <c r="E71" i="365"/>
  <c r="D71" i="365" s="1"/>
  <c r="W70" i="365"/>
  <c r="X70" i="365" s="1"/>
  <c r="V70" i="365"/>
  <c r="U70" i="365"/>
  <c r="T70" i="365"/>
  <c r="S70" i="365"/>
  <c r="E70" i="365"/>
  <c r="D70" i="365"/>
  <c r="W69" i="365"/>
  <c r="X69" i="365" s="1"/>
  <c r="V69" i="365"/>
  <c r="U69" i="365"/>
  <c r="T69" i="365"/>
  <c r="S69" i="365"/>
  <c r="E69" i="365"/>
  <c r="D69" i="365"/>
  <c r="W68" i="365"/>
  <c r="X68" i="365" s="1"/>
  <c r="V68" i="365"/>
  <c r="U68" i="365"/>
  <c r="T68" i="365"/>
  <c r="S68" i="365"/>
  <c r="E68" i="365"/>
  <c r="D68" i="365"/>
  <c r="W67" i="365"/>
  <c r="X67" i="365" s="1"/>
  <c r="V67" i="365"/>
  <c r="U67" i="365"/>
  <c r="T67" i="365"/>
  <c r="S67" i="365"/>
  <c r="E67" i="365"/>
  <c r="D67" i="365" s="1"/>
  <c r="W66" i="365"/>
  <c r="X66" i="365" s="1"/>
  <c r="V66" i="365"/>
  <c r="U66" i="365"/>
  <c r="T66" i="365"/>
  <c r="S66" i="365"/>
  <c r="E66" i="365"/>
  <c r="D66" i="365" s="1"/>
  <c r="W65" i="365"/>
  <c r="X65" i="365" s="1"/>
  <c r="V65" i="365"/>
  <c r="U65" i="365"/>
  <c r="T65" i="365"/>
  <c r="S65" i="365"/>
  <c r="E65" i="365"/>
  <c r="D65" i="365"/>
  <c r="W64" i="365"/>
  <c r="X64" i="365" s="1"/>
  <c r="V64" i="365"/>
  <c r="U64" i="365"/>
  <c r="T64" i="365"/>
  <c r="S64" i="365"/>
  <c r="E64" i="365"/>
  <c r="D64" i="365" s="1"/>
  <c r="W63" i="365"/>
  <c r="X63" i="365" s="1"/>
  <c r="V63" i="365"/>
  <c r="U63" i="365"/>
  <c r="T63" i="365"/>
  <c r="S63" i="365"/>
  <c r="E63" i="365"/>
  <c r="D63" i="365" s="1"/>
  <c r="W62" i="365"/>
  <c r="X62" i="365" s="1"/>
  <c r="V62" i="365"/>
  <c r="U62" i="365"/>
  <c r="T62" i="365"/>
  <c r="S62" i="365"/>
  <c r="E62" i="365"/>
  <c r="D62" i="365"/>
  <c r="W61" i="365"/>
  <c r="X61" i="365" s="1"/>
  <c r="V61" i="365"/>
  <c r="U61" i="365"/>
  <c r="T61" i="365"/>
  <c r="S61" i="365"/>
  <c r="E61" i="365"/>
  <c r="D61" i="365"/>
  <c r="W60" i="365"/>
  <c r="X60" i="365" s="1"/>
  <c r="V60" i="365"/>
  <c r="U60" i="365"/>
  <c r="T60" i="365"/>
  <c r="S60" i="365"/>
  <c r="E60" i="365"/>
  <c r="D60" i="365"/>
  <c r="W59" i="365"/>
  <c r="X59" i="365" s="1"/>
  <c r="V59" i="365"/>
  <c r="U59" i="365"/>
  <c r="T59" i="365"/>
  <c r="S59" i="365"/>
  <c r="E59" i="365"/>
  <c r="D59" i="365" s="1"/>
  <c r="W58" i="365"/>
  <c r="X58" i="365" s="1"/>
  <c r="V58" i="365"/>
  <c r="U58" i="365"/>
  <c r="T58" i="365"/>
  <c r="S58" i="365"/>
  <c r="E58" i="365"/>
  <c r="D58" i="365" s="1"/>
  <c r="W57" i="365"/>
  <c r="X57" i="365" s="1"/>
  <c r="V57" i="365"/>
  <c r="U57" i="365"/>
  <c r="T57" i="365"/>
  <c r="S57" i="365"/>
  <c r="E57" i="365"/>
  <c r="D57" i="365"/>
  <c r="W56" i="365"/>
  <c r="X56" i="365" s="1"/>
  <c r="V56" i="365"/>
  <c r="U56" i="365"/>
  <c r="T56" i="365"/>
  <c r="S56" i="365"/>
  <c r="E56" i="365"/>
  <c r="D56" i="365" s="1"/>
  <c r="W55" i="365"/>
  <c r="X55" i="365" s="1"/>
  <c r="V55" i="365"/>
  <c r="U55" i="365"/>
  <c r="T55" i="365"/>
  <c r="S55" i="365"/>
  <c r="E55" i="365"/>
  <c r="D55" i="365" s="1"/>
  <c r="W54" i="365"/>
  <c r="X54" i="365" s="1"/>
  <c r="V54" i="365"/>
  <c r="U54" i="365"/>
  <c r="T54" i="365"/>
  <c r="S54" i="365"/>
  <c r="E54" i="365"/>
  <c r="D54" i="365"/>
  <c r="W53" i="365"/>
  <c r="X53" i="365" s="1"/>
  <c r="V53" i="365"/>
  <c r="U53" i="365"/>
  <c r="T53" i="365"/>
  <c r="S53" i="365"/>
  <c r="E53" i="365"/>
  <c r="D53" i="365"/>
  <c r="W52" i="365"/>
  <c r="X52" i="365" s="1"/>
  <c r="V52" i="365"/>
  <c r="U52" i="365"/>
  <c r="T52" i="365"/>
  <c r="S52" i="365"/>
  <c r="E52" i="365"/>
  <c r="D52" i="365"/>
  <c r="W51" i="365"/>
  <c r="X51" i="365" s="1"/>
  <c r="V51" i="365"/>
  <c r="U51" i="365"/>
  <c r="T51" i="365"/>
  <c r="S51" i="365"/>
  <c r="E51" i="365"/>
  <c r="D51" i="365" s="1"/>
  <c r="W50" i="365"/>
  <c r="X50" i="365" s="1"/>
  <c r="V50" i="365"/>
  <c r="U50" i="365"/>
  <c r="T50" i="365"/>
  <c r="S50" i="365"/>
  <c r="E50" i="365"/>
  <c r="D50" i="365" s="1"/>
  <c r="W49" i="365"/>
  <c r="X49" i="365" s="1"/>
  <c r="V49" i="365"/>
  <c r="U49" i="365"/>
  <c r="T49" i="365"/>
  <c r="S49" i="365"/>
  <c r="E49" i="365"/>
  <c r="D49" i="365"/>
  <c r="W48" i="365"/>
  <c r="X48" i="365" s="1"/>
  <c r="V48" i="365"/>
  <c r="U48" i="365"/>
  <c r="T48" i="365"/>
  <c r="S48" i="365"/>
  <c r="E48" i="365"/>
  <c r="D48" i="365" s="1"/>
  <c r="W47" i="365"/>
  <c r="X47" i="365" s="1"/>
  <c r="V47" i="365"/>
  <c r="U47" i="365"/>
  <c r="T47" i="365"/>
  <c r="S47" i="365"/>
  <c r="E47" i="365"/>
  <c r="D47" i="365" s="1"/>
  <c r="W46" i="365"/>
  <c r="X46" i="365" s="1"/>
  <c r="V46" i="365"/>
  <c r="U46" i="365"/>
  <c r="T46" i="365"/>
  <c r="S46" i="365"/>
  <c r="E46" i="365"/>
  <c r="D46" i="365"/>
  <c r="W45" i="365"/>
  <c r="X45" i="365" s="1"/>
  <c r="V45" i="365"/>
  <c r="U45" i="365"/>
  <c r="T45" i="365"/>
  <c r="S45" i="365"/>
  <c r="E45" i="365"/>
  <c r="D45" i="365"/>
  <c r="W44" i="365"/>
  <c r="X44" i="365" s="1"/>
  <c r="V44" i="365"/>
  <c r="U44" i="365"/>
  <c r="T44" i="365"/>
  <c r="S44" i="365"/>
  <c r="E44" i="365"/>
  <c r="D44" i="365"/>
  <c r="W43" i="365"/>
  <c r="X43" i="365" s="1"/>
  <c r="V43" i="365"/>
  <c r="U43" i="365"/>
  <c r="T43" i="365"/>
  <c r="S43" i="365"/>
  <c r="E43" i="365"/>
  <c r="D43" i="365" s="1"/>
  <c r="W42" i="365"/>
  <c r="X42" i="365" s="1"/>
  <c r="V42" i="365"/>
  <c r="U42" i="365"/>
  <c r="T42" i="365"/>
  <c r="S42" i="365"/>
  <c r="E42" i="365"/>
  <c r="D42" i="365" s="1"/>
  <c r="W41" i="365"/>
  <c r="X41" i="365" s="1"/>
  <c r="V41" i="365"/>
  <c r="U41" i="365"/>
  <c r="T41" i="365"/>
  <c r="S41" i="365"/>
  <c r="E41" i="365"/>
  <c r="D41" i="365"/>
  <c r="W40" i="365"/>
  <c r="X40" i="365" s="1"/>
  <c r="V40" i="365"/>
  <c r="U40" i="365"/>
  <c r="T40" i="365"/>
  <c r="S40" i="365"/>
  <c r="E40" i="365"/>
  <c r="D40" i="365" s="1"/>
  <c r="W39" i="365"/>
  <c r="X39" i="365" s="1"/>
  <c r="V39" i="365"/>
  <c r="U39" i="365"/>
  <c r="T39" i="365"/>
  <c r="S39" i="365"/>
  <c r="E39" i="365"/>
  <c r="D39" i="365" s="1"/>
  <c r="W38" i="365"/>
  <c r="X38" i="365" s="1"/>
  <c r="V38" i="365"/>
  <c r="U38" i="365"/>
  <c r="T38" i="365"/>
  <c r="S38" i="365"/>
  <c r="E38" i="365"/>
  <c r="D38" i="365"/>
  <c r="W37" i="365"/>
  <c r="X37" i="365" s="1"/>
  <c r="V37" i="365"/>
  <c r="U37" i="365"/>
  <c r="T37" i="365"/>
  <c r="S37" i="365"/>
  <c r="E37" i="365"/>
  <c r="D37" i="365"/>
  <c r="W36" i="365"/>
  <c r="X36" i="365" s="1"/>
  <c r="V36" i="365"/>
  <c r="U36" i="365"/>
  <c r="T36" i="365"/>
  <c r="S36" i="365"/>
  <c r="E36" i="365"/>
  <c r="D36" i="365"/>
  <c r="W35" i="365"/>
  <c r="V35" i="365"/>
  <c r="U35" i="365"/>
  <c r="T35" i="365"/>
  <c r="S35" i="365"/>
  <c r="E35" i="365"/>
  <c r="D35" i="365" s="1"/>
  <c r="N32" i="365"/>
  <c r="H32" i="365"/>
  <c r="T32" i="365" s="1"/>
  <c r="D32" i="365"/>
  <c r="C32" i="365" s="1"/>
  <c r="U31" i="365"/>
  <c r="N31" i="365"/>
  <c r="H31" i="365"/>
  <c r="T31" i="365" s="1"/>
  <c r="D31" i="365"/>
  <c r="C31" i="365" s="1"/>
  <c r="T30" i="365"/>
  <c r="M30" i="365" s="1"/>
  <c r="N30" i="365"/>
  <c r="H30" i="365"/>
  <c r="D30" i="365" s="1"/>
  <c r="C30" i="365" s="1"/>
  <c r="N29" i="365"/>
  <c r="H29" i="365"/>
  <c r="D29" i="365" s="1"/>
  <c r="C29" i="365" s="1"/>
  <c r="U28" i="365"/>
  <c r="N28" i="365"/>
  <c r="H28" i="365"/>
  <c r="T28" i="365" s="1"/>
  <c r="D28" i="365"/>
  <c r="C28" i="365" s="1"/>
  <c r="T27" i="365"/>
  <c r="N27" i="365"/>
  <c r="H27" i="365"/>
  <c r="D27" i="365"/>
  <c r="C27" i="365"/>
  <c r="T26" i="365"/>
  <c r="N26" i="365"/>
  <c r="H26" i="365"/>
  <c r="D26" i="365"/>
  <c r="C26" i="365"/>
  <c r="T25" i="365"/>
  <c r="N25" i="365"/>
  <c r="M25" i="365"/>
  <c r="L25" i="365"/>
  <c r="H25" i="365"/>
  <c r="D25" i="365"/>
  <c r="C25" i="365"/>
  <c r="T24" i="365"/>
  <c r="N24" i="365"/>
  <c r="J33" i="365" s="1"/>
  <c r="M24" i="365"/>
  <c r="L24" i="365"/>
  <c r="H24" i="365"/>
  <c r="D24" i="365"/>
  <c r="C24" i="365"/>
  <c r="N23" i="365"/>
  <c r="H23" i="365"/>
  <c r="D23" i="365" s="1"/>
  <c r="C23" i="365" s="1"/>
  <c r="N22" i="365"/>
  <c r="H22" i="365"/>
  <c r="D22" i="365" s="1"/>
  <c r="C22" i="365" s="1"/>
  <c r="X21" i="365"/>
  <c r="O21" i="365" s="1"/>
  <c r="T21" i="365"/>
  <c r="N21" i="365"/>
  <c r="H33" i="365" s="1"/>
  <c r="M21" i="365"/>
  <c r="L21" i="365"/>
  <c r="H21" i="365"/>
  <c r="D21" i="365"/>
  <c r="C21" i="365" s="1"/>
  <c r="W20" i="365"/>
  <c r="P20" i="365" s="1"/>
  <c r="T20" i="365"/>
  <c r="N20" i="365"/>
  <c r="M20" i="365"/>
  <c r="L20" i="365"/>
  <c r="H20" i="365"/>
  <c r="D20" i="365" s="1"/>
  <c r="C20" i="365" s="1"/>
  <c r="V19" i="365"/>
  <c r="N19" i="365"/>
  <c r="H19" i="365"/>
  <c r="D19" i="365" s="1"/>
  <c r="C19" i="365" s="1"/>
  <c r="U18" i="365"/>
  <c r="N18" i="365"/>
  <c r="H18" i="365"/>
  <c r="T18" i="365" s="1"/>
  <c r="D18" i="365"/>
  <c r="C18" i="365" s="1"/>
  <c r="T17" i="365"/>
  <c r="N17" i="365"/>
  <c r="H17" i="365"/>
  <c r="D17" i="365"/>
  <c r="C17" i="365" s="1"/>
  <c r="T16" i="365"/>
  <c r="N16" i="365"/>
  <c r="H16" i="365"/>
  <c r="D16" i="365"/>
  <c r="C16" i="365" s="1"/>
  <c r="U15" i="365"/>
  <c r="T15" i="365"/>
  <c r="N15" i="365"/>
  <c r="H15" i="365"/>
  <c r="D15" i="365"/>
  <c r="C15" i="365"/>
  <c r="T14" i="365"/>
  <c r="N14" i="365"/>
  <c r="H14" i="365"/>
  <c r="D14" i="365" s="1"/>
  <c r="C14" i="365" s="1"/>
  <c r="N13" i="365"/>
  <c r="H13" i="365"/>
  <c r="D13" i="365" s="1"/>
  <c r="C13" i="365" s="1"/>
  <c r="N12" i="365"/>
  <c r="N5" i="365" s="1"/>
  <c r="H12" i="365"/>
  <c r="D12" i="365" s="1"/>
  <c r="C12" i="365" s="1"/>
  <c r="X11" i="365"/>
  <c r="O11" i="365" s="1"/>
  <c r="T11" i="365"/>
  <c r="N11" i="365"/>
  <c r="N6" i="365" s="1"/>
  <c r="M11" i="365"/>
  <c r="L11" i="365"/>
  <c r="H11" i="365"/>
  <c r="D11" i="365"/>
  <c r="C11" i="365" s="1"/>
  <c r="AE10" i="365"/>
  <c r="AE11" i="365" s="1"/>
  <c r="AE12" i="365" s="1"/>
  <c r="AE13" i="365" s="1"/>
  <c r="AE14" i="365" s="1"/>
  <c r="AE15" i="365" s="1"/>
  <c r="AE16" i="365" s="1"/>
  <c r="AE17" i="365" s="1"/>
  <c r="AE18" i="365" s="1"/>
  <c r="AE19" i="365" s="1"/>
  <c r="AE20" i="365" s="1"/>
  <c r="AE21" i="365" s="1"/>
  <c r="AE22" i="365" s="1"/>
  <c r="AE23" i="365" s="1"/>
  <c r="AE24" i="365" s="1"/>
  <c r="AE25" i="365" s="1"/>
  <c r="AE26" i="365" s="1"/>
  <c r="AE27" i="365" s="1"/>
  <c r="AE28" i="365" s="1"/>
  <c r="AE29" i="365" s="1"/>
  <c r="AE30" i="365" s="1"/>
  <c r="AE31" i="365" s="1"/>
  <c r="AE32" i="365" s="1"/>
  <c r="X10" i="365"/>
  <c r="O10" i="365" s="1"/>
  <c r="W10" i="365"/>
  <c r="P10" i="365" s="1"/>
  <c r="T10" i="365"/>
  <c r="N10" i="365"/>
  <c r="M10" i="365"/>
  <c r="L10" i="365"/>
  <c r="H10" i="365"/>
  <c r="D10" i="365" s="1"/>
  <c r="C10" i="365" s="1"/>
  <c r="V9" i="365"/>
  <c r="U9" i="365"/>
  <c r="N9" i="365"/>
  <c r="H9" i="365"/>
  <c r="T9" i="365" s="1"/>
  <c r="H4" i="365"/>
  <c r="X188" i="364"/>
  <c r="W188" i="364"/>
  <c r="V188" i="364"/>
  <c r="U188" i="364"/>
  <c r="S188" i="364"/>
  <c r="T188" i="364" s="1"/>
  <c r="E188" i="364"/>
  <c r="D188" i="364"/>
  <c r="X187" i="364"/>
  <c r="W187" i="364"/>
  <c r="V187" i="364"/>
  <c r="U187" i="364"/>
  <c r="S187" i="364"/>
  <c r="T187" i="364" s="1"/>
  <c r="E187" i="364"/>
  <c r="D187" i="364"/>
  <c r="X186" i="364"/>
  <c r="W186" i="364"/>
  <c r="V186" i="364"/>
  <c r="U186" i="364"/>
  <c r="S186" i="364"/>
  <c r="T186" i="364" s="1"/>
  <c r="E186" i="364"/>
  <c r="D186" i="364"/>
  <c r="X185" i="364"/>
  <c r="W185" i="364"/>
  <c r="V185" i="364"/>
  <c r="U185" i="364"/>
  <c r="S185" i="364"/>
  <c r="T185" i="364" s="1"/>
  <c r="E185" i="364"/>
  <c r="D185" i="364"/>
  <c r="X184" i="364"/>
  <c r="W184" i="364"/>
  <c r="V184" i="364"/>
  <c r="U184" i="364"/>
  <c r="S184" i="364"/>
  <c r="T184" i="364" s="1"/>
  <c r="E184" i="364"/>
  <c r="D184" i="364"/>
  <c r="X183" i="364"/>
  <c r="W183" i="364"/>
  <c r="V183" i="364"/>
  <c r="U183" i="364"/>
  <c r="S183" i="364"/>
  <c r="T183" i="364" s="1"/>
  <c r="E183" i="364"/>
  <c r="D183" i="364"/>
  <c r="X182" i="364"/>
  <c r="W182" i="364"/>
  <c r="V182" i="364"/>
  <c r="U182" i="364"/>
  <c r="S182" i="364"/>
  <c r="T182" i="364" s="1"/>
  <c r="E182" i="364"/>
  <c r="D182" i="364"/>
  <c r="X181" i="364"/>
  <c r="W181" i="364"/>
  <c r="V181" i="364"/>
  <c r="U181" i="364"/>
  <c r="S181" i="364"/>
  <c r="T181" i="364" s="1"/>
  <c r="E181" i="364"/>
  <c r="D181" i="364"/>
  <c r="X180" i="364"/>
  <c r="W180" i="364"/>
  <c r="V180" i="364"/>
  <c r="U180" i="364"/>
  <c r="S180" i="364"/>
  <c r="T180" i="364" s="1"/>
  <c r="E180" i="364"/>
  <c r="D180" i="364"/>
  <c r="X179" i="364"/>
  <c r="W179" i="364"/>
  <c r="V179" i="364"/>
  <c r="U179" i="364"/>
  <c r="S179" i="364"/>
  <c r="T179" i="364" s="1"/>
  <c r="E179" i="364"/>
  <c r="D179" i="364"/>
  <c r="X178" i="364"/>
  <c r="W178" i="364"/>
  <c r="V178" i="364"/>
  <c r="U178" i="364"/>
  <c r="S178" i="364"/>
  <c r="T178" i="364" s="1"/>
  <c r="E178" i="364"/>
  <c r="D178" i="364"/>
  <c r="X177" i="364"/>
  <c r="W177" i="364"/>
  <c r="V177" i="364"/>
  <c r="U177" i="364"/>
  <c r="S177" i="364"/>
  <c r="T177" i="364" s="1"/>
  <c r="E177" i="364"/>
  <c r="D177" i="364"/>
  <c r="X176" i="364"/>
  <c r="W176" i="364"/>
  <c r="V176" i="364"/>
  <c r="U176" i="364"/>
  <c r="S176" i="364"/>
  <c r="T176" i="364" s="1"/>
  <c r="E176" i="364"/>
  <c r="D176" i="364"/>
  <c r="X175" i="364"/>
  <c r="W175" i="364"/>
  <c r="V175" i="364"/>
  <c r="U175" i="364"/>
  <c r="S175" i="364"/>
  <c r="T175" i="364" s="1"/>
  <c r="E175" i="364"/>
  <c r="D175" i="364"/>
  <c r="X174" i="364"/>
  <c r="W174" i="364"/>
  <c r="V174" i="364"/>
  <c r="U174" i="364"/>
  <c r="S174" i="364"/>
  <c r="T174" i="364" s="1"/>
  <c r="E174" i="364"/>
  <c r="D174" i="364"/>
  <c r="X173" i="364"/>
  <c r="W173" i="364"/>
  <c r="V173" i="364"/>
  <c r="U173" i="364"/>
  <c r="S173" i="364"/>
  <c r="T173" i="364" s="1"/>
  <c r="E173" i="364"/>
  <c r="D173" i="364"/>
  <c r="X172" i="364"/>
  <c r="W172" i="364"/>
  <c r="V172" i="364"/>
  <c r="U172" i="364"/>
  <c r="S172" i="364"/>
  <c r="T172" i="364" s="1"/>
  <c r="E172" i="364"/>
  <c r="D172" i="364"/>
  <c r="X171" i="364"/>
  <c r="W171" i="364"/>
  <c r="V171" i="364"/>
  <c r="U171" i="364"/>
  <c r="S171" i="364"/>
  <c r="T171" i="364" s="1"/>
  <c r="E171" i="364"/>
  <c r="D171" i="364"/>
  <c r="X170" i="364"/>
  <c r="W170" i="364"/>
  <c r="V170" i="364"/>
  <c r="U170" i="364"/>
  <c r="S170" i="364"/>
  <c r="T170" i="364" s="1"/>
  <c r="E170" i="364"/>
  <c r="D170" i="364"/>
  <c r="X169" i="364"/>
  <c r="W169" i="364"/>
  <c r="V169" i="364"/>
  <c r="U169" i="364"/>
  <c r="S169" i="364"/>
  <c r="T169" i="364" s="1"/>
  <c r="E169" i="364"/>
  <c r="D169" i="364" s="1"/>
  <c r="X168" i="364"/>
  <c r="W168" i="364"/>
  <c r="V168" i="364"/>
  <c r="U168" i="364"/>
  <c r="S168" i="364"/>
  <c r="T168" i="364" s="1"/>
  <c r="E168" i="364"/>
  <c r="D168" i="364" s="1"/>
  <c r="X167" i="364"/>
  <c r="W167" i="364"/>
  <c r="V167" i="364"/>
  <c r="U167" i="364"/>
  <c r="S167" i="364"/>
  <c r="T167" i="364" s="1"/>
  <c r="E167" i="364"/>
  <c r="D167" i="364"/>
  <c r="X166" i="364"/>
  <c r="W166" i="364"/>
  <c r="V166" i="364"/>
  <c r="U166" i="364"/>
  <c r="S166" i="364"/>
  <c r="T166" i="364" s="1"/>
  <c r="E166" i="364"/>
  <c r="D166" i="364" s="1"/>
  <c r="X165" i="364"/>
  <c r="W165" i="364"/>
  <c r="V165" i="364"/>
  <c r="U165" i="364"/>
  <c r="S165" i="364"/>
  <c r="T165" i="364" s="1"/>
  <c r="E165" i="364"/>
  <c r="D165" i="364"/>
  <c r="X164" i="364"/>
  <c r="W164" i="364"/>
  <c r="V164" i="364"/>
  <c r="U164" i="364"/>
  <c r="S164" i="364"/>
  <c r="T164" i="364" s="1"/>
  <c r="E164" i="364"/>
  <c r="D164" i="364"/>
  <c r="X163" i="364"/>
  <c r="W163" i="364"/>
  <c r="V163" i="364"/>
  <c r="U163" i="364"/>
  <c r="S163" i="364"/>
  <c r="T163" i="364" s="1"/>
  <c r="E163" i="364"/>
  <c r="D163" i="364" s="1"/>
  <c r="X162" i="364"/>
  <c r="W162" i="364"/>
  <c r="V162" i="364"/>
  <c r="U162" i="364"/>
  <c r="S162" i="364"/>
  <c r="T162" i="364" s="1"/>
  <c r="E162" i="364"/>
  <c r="D162" i="364" s="1"/>
  <c r="X161" i="364"/>
  <c r="W161" i="364"/>
  <c r="V161" i="364"/>
  <c r="U161" i="364"/>
  <c r="S161" i="364"/>
  <c r="T161" i="364" s="1"/>
  <c r="E161" i="364"/>
  <c r="D161" i="364" s="1"/>
  <c r="X160" i="364"/>
  <c r="W160" i="364"/>
  <c r="V160" i="364"/>
  <c r="U160" i="364"/>
  <c r="S160" i="364"/>
  <c r="T160" i="364" s="1"/>
  <c r="E160" i="364"/>
  <c r="D160" i="364" s="1"/>
  <c r="X159" i="364"/>
  <c r="W159" i="364"/>
  <c r="V159" i="364"/>
  <c r="U159" i="364"/>
  <c r="S159" i="364"/>
  <c r="T159" i="364" s="1"/>
  <c r="E159" i="364"/>
  <c r="D159" i="364"/>
  <c r="X158" i="364"/>
  <c r="W158" i="364"/>
  <c r="V158" i="364"/>
  <c r="U158" i="364"/>
  <c r="S158" i="364"/>
  <c r="T158" i="364" s="1"/>
  <c r="E158" i="364"/>
  <c r="D158" i="364" s="1"/>
  <c r="X157" i="364"/>
  <c r="W157" i="364"/>
  <c r="V157" i="364"/>
  <c r="U157" i="364"/>
  <c r="S157" i="364"/>
  <c r="T157" i="364" s="1"/>
  <c r="E157" i="364"/>
  <c r="D157" i="364"/>
  <c r="X156" i="364"/>
  <c r="W156" i="364"/>
  <c r="V156" i="364"/>
  <c r="U156" i="364"/>
  <c r="S156" i="364"/>
  <c r="T156" i="364" s="1"/>
  <c r="E156" i="364"/>
  <c r="D156" i="364"/>
  <c r="X155" i="364"/>
  <c r="W155" i="364"/>
  <c r="V155" i="364"/>
  <c r="U155" i="364"/>
  <c r="S155" i="364"/>
  <c r="T155" i="364" s="1"/>
  <c r="E155" i="364"/>
  <c r="D155" i="364" s="1"/>
  <c r="X154" i="364"/>
  <c r="W154" i="364"/>
  <c r="V154" i="364"/>
  <c r="U154" i="364"/>
  <c r="S154" i="364"/>
  <c r="T154" i="364" s="1"/>
  <c r="E154" i="364"/>
  <c r="D154" i="364" s="1"/>
  <c r="X153" i="364"/>
  <c r="W153" i="364"/>
  <c r="V153" i="364"/>
  <c r="U153" i="364"/>
  <c r="S153" i="364"/>
  <c r="T153" i="364" s="1"/>
  <c r="E153" i="364"/>
  <c r="D153" i="364" s="1"/>
  <c r="X152" i="364"/>
  <c r="W152" i="364"/>
  <c r="V152" i="364"/>
  <c r="U152" i="364"/>
  <c r="S152" i="364"/>
  <c r="T152" i="364" s="1"/>
  <c r="E152" i="364"/>
  <c r="D152" i="364"/>
  <c r="X151" i="364"/>
  <c r="W151" i="364"/>
  <c r="V151" i="364"/>
  <c r="U151" i="364"/>
  <c r="S151" i="364"/>
  <c r="T151" i="364" s="1"/>
  <c r="E151" i="364"/>
  <c r="D151" i="364"/>
  <c r="X150" i="364"/>
  <c r="W150" i="364"/>
  <c r="V150" i="364"/>
  <c r="U150" i="364"/>
  <c r="S150" i="364"/>
  <c r="T150" i="364" s="1"/>
  <c r="E150" i="364"/>
  <c r="D150" i="364" s="1"/>
  <c r="X149" i="364"/>
  <c r="W149" i="364"/>
  <c r="V149" i="364"/>
  <c r="U149" i="364"/>
  <c r="S149" i="364"/>
  <c r="T149" i="364" s="1"/>
  <c r="E149" i="364"/>
  <c r="D149" i="364"/>
  <c r="X148" i="364"/>
  <c r="W148" i="364"/>
  <c r="V148" i="364"/>
  <c r="U148" i="364"/>
  <c r="S148" i="364"/>
  <c r="T148" i="364" s="1"/>
  <c r="E148" i="364"/>
  <c r="D148" i="364"/>
  <c r="X147" i="364"/>
  <c r="W147" i="364"/>
  <c r="V147" i="364"/>
  <c r="U147" i="364"/>
  <c r="S147" i="364"/>
  <c r="T147" i="364" s="1"/>
  <c r="E147" i="364"/>
  <c r="D147" i="364" s="1"/>
  <c r="X146" i="364"/>
  <c r="W146" i="364"/>
  <c r="V146" i="364"/>
  <c r="U146" i="364"/>
  <c r="S146" i="364"/>
  <c r="T146" i="364" s="1"/>
  <c r="E146" i="364"/>
  <c r="D146" i="364" s="1"/>
  <c r="X145" i="364"/>
  <c r="W145" i="364"/>
  <c r="V145" i="364"/>
  <c r="U145" i="364"/>
  <c r="S145" i="364"/>
  <c r="T145" i="364" s="1"/>
  <c r="E145" i="364"/>
  <c r="D145" i="364" s="1"/>
  <c r="X144" i="364"/>
  <c r="W144" i="364"/>
  <c r="V144" i="364"/>
  <c r="U144" i="364"/>
  <c r="S144" i="364"/>
  <c r="T144" i="364" s="1"/>
  <c r="E144" i="364"/>
  <c r="D144" i="364"/>
  <c r="X143" i="364"/>
  <c r="W143" i="364"/>
  <c r="V143" i="364"/>
  <c r="U143" i="364"/>
  <c r="S143" i="364"/>
  <c r="T143" i="364" s="1"/>
  <c r="E143" i="364"/>
  <c r="D143" i="364"/>
  <c r="X142" i="364"/>
  <c r="W142" i="364"/>
  <c r="V142" i="364"/>
  <c r="U142" i="364"/>
  <c r="S142" i="364"/>
  <c r="T142" i="364" s="1"/>
  <c r="E142" i="364"/>
  <c r="D142" i="364" s="1"/>
  <c r="W141" i="364"/>
  <c r="X141" i="364" s="1"/>
  <c r="V141" i="364"/>
  <c r="U141" i="364"/>
  <c r="S141" i="364"/>
  <c r="T141" i="364" s="1"/>
  <c r="E141" i="364"/>
  <c r="D141" i="364"/>
  <c r="W140" i="364"/>
  <c r="X140" i="364" s="1"/>
  <c r="V140" i="364"/>
  <c r="U140" i="364"/>
  <c r="S140" i="364"/>
  <c r="T140" i="364" s="1"/>
  <c r="E140" i="364"/>
  <c r="D140" i="364"/>
  <c r="X139" i="364"/>
  <c r="W139" i="364"/>
  <c r="V139" i="364"/>
  <c r="U139" i="364"/>
  <c r="S139" i="364"/>
  <c r="T139" i="364" s="1"/>
  <c r="E139" i="364"/>
  <c r="D139" i="364" s="1"/>
  <c r="W138" i="364"/>
  <c r="X138" i="364" s="1"/>
  <c r="V138" i="364"/>
  <c r="U138" i="364"/>
  <c r="S138" i="364"/>
  <c r="T138" i="364" s="1"/>
  <c r="E138" i="364"/>
  <c r="D138" i="364" s="1"/>
  <c r="W137" i="364"/>
  <c r="X137" i="364" s="1"/>
  <c r="V137" i="364"/>
  <c r="U137" i="364"/>
  <c r="S137" i="364"/>
  <c r="T137" i="364" s="1"/>
  <c r="E137" i="364"/>
  <c r="D137" i="364" s="1"/>
  <c r="X136" i="364"/>
  <c r="W136" i="364"/>
  <c r="V136" i="364"/>
  <c r="U136" i="364"/>
  <c r="S136" i="364"/>
  <c r="T136" i="364" s="1"/>
  <c r="E136" i="364"/>
  <c r="D136" i="364"/>
  <c r="W135" i="364"/>
  <c r="X135" i="364" s="1"/>
  <c r="V135" i="364"/>
  <c r="U135" i="364"/>
  <c r="S135" i="364"/>
  <c r="T135" i="364" s="1"/>
  <c r="E135" i="364"/>
  <c r="D135" i="364"/>
  <c r="X134" i="364"/>
  <c r="W134" i="364"/>
  <c r="V134" i="364"/>
  <c r="U134" i="364"/>
  <c r="S134" i="364"/>
  <c r="T134" i="364" s="1"/>
  <c r="E134" i="364"/>
  <c r="D134" i="364" s="1"/>
  <c r="W133" i="364"/>
  <c r="X133" i="364" s="1"/>
  <c r="V133" i="364"/>
  <c r="U133" i="364"/>
  <c r="S133" i="364"/>
  <c r="T133" i="364" s="1"/>
  <c r="E133" i="364"/>
  <c r="D133" i="364"/>
  <c r="W132" i="364"/>
  <c r="X132" i="364" s="1"/>
  <c r="V132" i="364"/>
  <c r="U132" i="364"/>
  <c r="S132" i="364"/>
  <c r="T132" i="364" s="1"/>
  <c r="E132" i="364"/>
  <c r="D132" i="364"/>
  <c r="X131" i="364"/>
  <c r="W131" i="364"/>
  <c r="V131" i="364"/>
  <c r="U131" i="364"/>
  <c r="S131" i="364"/>
  <c r="T131" i="364" s="1"/>
  <c r="E131" i="364"/>
  <c r="D131" i="364" s="1"/>
  <c r="W130" i="364"/>
  <c r="X130" i="364" s="1"/>
  <c r="V130" i="364"/>
  <c r="U130" i="364"/>
  <c r="S130" i="364"/>
  <c r="T130" i="364" s="1"/>
  <c r="E130" i="364"/>
  <c r="D130" i="364"/>
  <c r="W129" i="364"/>
  <c r="X129" i="364" s="1"/>
  <c r="V129" i="364"/>
  <c r="U129" i="364"/>
  <c r="S129" i="364"/>
  <c r="T129" i="364" s="1"/>
  <c r="E129" i="364"/>
  <c r="D129" i="364" s="1"/>
  <c r="X128" i="364"/>
  <c r="W128" i="364"/>
  <c r="V128" i="364"/>
  <c r="U128" i="364"/>
  <c r="S128" i="364"/>
  <c r="T128" i="364" s="1"/>
  <c r="E128" i="364"/>
  <c r="D128" i="364"/>
  <c r="W127" i="364"/>
  <c r="X127" i="364" s="1"/>
  <c r="V127" i="364"/>
  <c r="U127" i="364"/>
  <c r="S127" i="364"/>
  <c r="T127" i="364" s="1"/>
  <c r="E127" i="364"/>
  <c r="D127" i="364"/>
  <c r="X126" i="364"/>
  <c r="W126" i="364"/>
  <c r="V126" i="364"/>
  <c r="U126" i="364"/>
  <c r="S126" i="364"/>
  <c r="T126" i="364" s="1"/>
  <c r="E126" i="364"/>
  <c r="D126" i="364" s="1"/>
  <c r="W125" i="364"/>
  <c r="X125" i="364" s="1"/>
  <c r="V125" i="364"/>
  <c r="U125" i="364"/>
  <c r="S125" i="364"/>
  <c r="T125" i="364" s="1"/>
  <c r="E125" i="364"/>
  <c r="D125" i="364"/>
  <c r="W124" i="364"/>
  <c r="X124" i="364" s="1"/>
  <c r="V124" i="364"/>
  <c r="U124" i="364"/>
  <c r="S124" i="364"/>
  <c r="T124" i="364" s="1"/>
  <c r="E124" i="364"/>
  <c r="D124" i="364"/>
  <c r="X123" i="364"/>
  <c r="W123" i="364"/>
  <c r="V123" i="364"/>
  <c r="U123" i="364"/>
  <c r="S123" i="364"/>
  <c r="T123" i="364" s="1"/>
  <c r="E123" i="364"/>
  <c r="D123" i="364" s="1"/>
  <c r="W122" i="364"/>
  <c r="X122" i="364" s="1"/>
  <c r="V122" i="364"/>
  <c r="U122" i="364"/>
  <c r="S122" i="364"/>
  <c r="T122" i="364" s="1"/>
  <c r="E122" i="364"/>
  <c r="D122" i="364"/>
  <c r="W121" i="364"/>
  <c r="X121" i="364" s="1"/>
  <c r="V121" i="364"/>
  <c r="U121" i="364"/>
  <c r="S121" i="364"/>
  <c r="T121" i="364" s="1"/>
  <c r="E121" i="364"/>
  <c r="D121" i="364" s="1"/>
  <c r="X120" i="364"/>
  <c r="W120" i="364"/>
  <c r="V120" i="364"/>
  <c r="U120" i="364"/>
  <c r="S120" i="364"/>
  <c r="T120" i="364" s="1"/>
  <c r="E120" i="364"/>
  <c r="D120" i="364"/>
  <c r="W119" i="364"/>
  <c r="X119" i="364" s="1"/>
  <c r="V119" i="364"/>
  <c r="U119" i="364"/>
  <c r="S119" i="364"/>
  <c r="T119" i="364" s="1"/>
  <c r="E119" i="364"/>
  <c r="D119" i="364"/>
  <c r="X118" i="364"/>
  <c r="W118" i="364"/>
  <c r="V118" i="364"/>
  <c r="U118" i="364"/>
  <c r="S118" i="364"/>
  <c r="T118" i="364" s="1"/>
  <c r="E118" i="364"/>
  <c r="D118" i="364" s="1"/>
  <c r="W117" i="364"/>
  <c r="X117" i="364" s="1"/>
  <c r="V117" i="364"/>
  <c r="U117" i="364"/>
  <c r="S117" i="364"/>
  <c r="T117" i="364" s="1"/>
  <c r="E117" i="364"/>
  <c r="D117" i="364"/>
  <c r="W116" i="364"/>
  <c r="X116" i="364" s="1"/>
  <c r="V116" i="364"/>
  <c r="U116" i="364"/>
  <c r="S116" i="364"/>
  <c r="T116" i="364" s="1"/>
  <c r="E116" i="364"/>
  <c r="D116" i="364"/>
  <c r="X115" i="364"/>
  <c r="W115" i="364"/>
  <c r="V115" i="364"/>
  <c r="U115" i="364"/>
  <c r="S115" i="364"/>
  <c r="T115" i="364" s="1"/>
  <c r="E115" i="364"/>
  <c r="D115" i="364" s="1"/>
  <c r="W114" i="364"/>
  <c r="X114" i="364" s="1"/>
  <c r="V114" i="364"/>
  <c r="U114" i="364"/>
  <c r="S114" i="364"/>
  <c r="T114" i="364" s="1"/>
  <c r="E114" i="364"/>
  <c r="D114" i="364"/>
  <c r="W113" i="364"/>
  <c r="X113" i="364" s="1"/>
  <c r="V113" i="364"/>
  <c r="U113" i="364"/>
  <c r="S113" i="364"/>
  <c r="T113" i="364" s="1"/>
  <c r="E113" i="364"/>
  <c r="D113" i="364" s="1"/>
  <c r="X112" i="364"/>
  <c r="W112" i="364"/>
  <c r="V112" i="364"/>
  <c r="U112" i="364"/>
  <c r="S112" i="364"/>
  <c r="T112" i="364" s="1"/>
  <c r="E112" i="364"/>
  <c r="D112" i="364"/>
  <c r="W111" i="364"/>
  <c r="X111" i="364" s="1"/>
  <c r="V111" i="364"/>
  <c r="U111" i="364"/>
  <c r="S111" i="364"/>
  <c r="T111" i="364" s="1"/>
  <c r="E111" i="364"/>
  <c r="D111" i="364"/>
  <c r="X110" i="364"/>
  <c r="W110" i="364"/>
  <c r="V110" i="364"/>
  <c r="U110" i="364"/>
  <c r="S110" i="364"/>
  <c r="T110" i="364" s="1"/>
  <c r="E110" i="364"/>
  <c r="D110" i="364" s="1"/>
  <c r="W109" i="364"/>
  <c r="X109" i="364" s="1"/>
  <c r="V109" i="364"/>
  <c r="U109" i="364"/>
  <c r="S109" i="364"/>
  <c r="T109" i="364" s="1"/>
  <c r="E109" i="364"/>
  <c r="D109" i="364"/>
  <c r="W108" i="364"/>
  <c r="X108" i="364" s="1"/>
  <c r="V108" i="364"/>
  <c r="U108" i="364"/>
  <c r="S108" i="364"/>
  <c r="T108" i="364" s="1"/>
  <c r="E108" i="364"/>
  <c r="D108" i="364"/>
  <c r="X107" i="364"/>
  <c r="W107" i="364"/>
  <c r="V107" i="364"/>
  <c r="U107" i="364"/>
  <c r="S107" i="364"/>
  <c r="T107" i="364" s="1"/>
  <c r="E107" i="364"/>
  <c r="D107" i="364" s="1"/>
  <c r="W106" i="364"/>
  <c r="X106" i="364" s="1"/>
  <c r="V106" i="364"/>
  <c r="U106" i="364"/>
  <c r="S106" i="364"/>
  <c r="T106" i="364" s="1"/>
  <c r="E106" i="364"/>
  <c r="D106" i="364"/>
  <c r="W105" i="364"/>
  <c r="X105" i="364" s="1"/>
  <c r="V105" i="364"/>
  <c r="U105" i="364"/>
  <c r="S105" i="364"/>
  <c r="T105" i="364" s="1"/>
  <c r="E105" i="364"/>
  <c r="D105" i="364" s="1"/>
  <c r="X104" i="364"/>
  <c r="W104" i="364"/>
  <c r="V104" i="364"/>
  <c r="U104" i="364"/>
  <c r="S104" i="364"/>
  <c r="T104" i="364" s="1"/>
  <c r="E104" i="364"/>
  <c r="D104" i="364"/>
  <c r="W103" i="364"/>
  <c r="X103" i="364" s="1"/>
  <c r="V103" i="364"/>
  <c r="U103" i="364"/>
  <c r="T103" i="364"/>
  <c r="S103" i="364"/>
  <c r="E103" i="364"/>
  <c r="D103" i="364"/>
  <c r="W102" i="364"/>
  <c r="X102" i="364" s="1"/>
  <c r="V102" i="364"/>
  <c r="U102" i="364"/>
  <c r="T102" i="364"/>
  <c r="S102" i="364"/>
  <c r="E102" i="364"/>
  <c r="D102" i="364"/>
  <c r="W101" i="364"/>
  <c r="X101" i="364" s="1"/>
  <c r="V101" i="364"/>
  <c r="U101" i="364"/>
  <c r="T101" i="364"/>
  <c r="S101" i="364"/>
  <c r="E101" i="364"/>
  <c r="D101" i="364"/>
  <c r="W100" i="364"/>
  <c r="X100" i="364" s="1"/>
  <c r="V100" i="364"/>
  <c r="U100" i="364"/>
  <c r="T100" i="364"/>
  <c r="S100" i="364"/>
  <c r="E100" i="364"/>
  <c r="D100" i="364"/>
  <c r="W99" i="364"/>
  <c r="X99" i="364" s="1"/>
  <c r="V99" i="364"/>
  <c r="U99" i="364"/>
  <c r="T99" i="364"/>
  <c r="S99" i="364"/>
  <c r="E99" i="364"/>
  <c r="D99" i="364"/>
  <c r="W98" i="364"/>
  <c r="X98" i="364" s="1"/>
  <c r="V98" i="364"/>
  <c r="U98" i="364"/>
  <c r="T98" i="364"/>
  <c r="S98" i="364"/>
  <c r="E98" i="364"/>
  <c r="D98" i="364"/>
  <c r="W97" i="364"/>
  <c r="X97" i="364" s="1"/>
  <c r="V97" i="364"/>
  <c r="U97" i="364"/>
  <c r="T97" i="364"/>
  <c r="S97" i="364"/>
  <c r="E97" i="364"/>
  <c r="D97" i="364"/>
  <c r="W96" i="364"/>
  <c r="X96" i="364" s="1"/>
  <c r="V96" i="364"/>
  <c r="U96" i="364"/>
  <c r="T96" i="364"/>
  <c r="S96" i="364"/>
  <c r="E96" i="364"/>
  <c r="D96" i="364"/>
  <c r="W95" i="364"/>
  <c r="X95" i="364" s="1"/>
  <c r="V95" i="364"/>
  <c r="U95" i="364"/>
  <c r="T95" i="364"/>
  <c r="S95" i="364"/>
  <c r="E95" i="364"/>
  <c r="D95" i="364"/>
  <c r="W94" i="364"/>
  <c r="X94" i="364" s="1"/>
  <c r="V94" i="364"/>
  <c r="U94" i="364"/>
  <c r="T94" i="364"/>
  <c r="S94" i="364"/>
  <c r="E94" i="364"/>
  <c r="D94" i="364"/>
  <c r="W93" i="364"/>
  <c r="X93" i="364" s="1"/>
  <c r="V93" i="364"/>
  <c r="U93" i="364"/>
  <c r="T93" i="364"/>
  <c r="S93" i="364"/>
  <c r="E93" i="364"/>
  <c r="D93" i="364"/>
  <c r="W92" i="364"/>
  <c r="X92" i="364" s="1"/>
  <c r="V92" i="364"/>
  <c r="U92" i="364"/>
  <c r="T92" i="364"/>
  <c r="S92" i="364"/>
  <c r="E92" i="364"/>
  <c r="D92" i="364"/>
  <c r="W91" i="364"/>
  <c r="X91" i="364" s="1"/>
  <c r="V91" i="364"/>
  <c r="U91" i="364"/>
  <c r="T91" i="364"/>
  <c r="S91" i="364"/>
  <c r="E91" i="364"/>
  <c r="D91" i="364"/>
  <c r="W90" i="364"/>
  <c r="X90" i="364" s="1"/>
  <c r="V90" i="364"/>
  <c r="U90" i="364"/>
  <c r="T90" i="364"/>
  <c r="S90" i="364"/>
  <c r="E90" i="364"/>
  <c r="D90" i="364" s="1"/>
  <c r="W89" i="364"/>
  <c r="X89" i="364" s="1"/>
  <c r="V89" i="364"/>
  <c r="U89" i="364"/>
  <c r="T89" i="364"/>
  <c r="S89" i="364"/>
  <c r="E89" i="364"/>
  <c r="D89" i="364"/>
  <c r="W88" i="364"/>
  <c r="X88" i="364" s="1"/>
  <c r="V88" i="364"/>
  <c r="U88" i="364"/>
  <c r="T88" i="364"/>
  <c r="S88" i="364"/>
  <c r="E88" i="364"/>
  <c r="D88" i="364" s="1"/>
  <c r="W87" i="364"/>
  <c r="X87" i="364" s="1"/>
  <c r="V87" i="364"/>
  <c r="U87" i="364"/>
  <c r="T87" i="364"/>
  <c r="S87" i="364"/>
  <c r="E87" i="364"/>
  <c r="D87" i="364"/>
  <c r="W86" i="364"/>
  <c r="X86" i="364" s="1"/>
  <c r="V86" i="364"/>
  <c r="U86" i="364"/>
  <c r="T86" i="364"/>
  <c r="S86" i="364"/>
  <c r="E86" i="364"/>
  <c r="D86" i="364" s="1"/>
  <c r="W85" i="364"/>
  <c r="X85" i="364" s="1"/>
  <c r="V85" i="364"/>
  <c r="U85" i="364"/>
  <c r="T85" i="364"/>
  <c r="S85" i="364"/>
  <c r="E85" i="364"/>
  <c r="D85" i="364" s="1"/>
  <c r="W84" i="364"/>
  <c r="X84" i="364" s="1"/>
  <c r="V84" i="364"/>
  <c r="U84" i="364"/>
  <c r="T84" i="364"/>
  <c r="S84" i="364"/>
  <c r="E84" i="364"/>
  <c r="D84" i="364"/>
  <c r="W83" i="364"/>
  <c r="X83" i="364" s="1"/>
  <c r="V83" i="364"/>
  <c r="U83" i="364"/>
  <c r="T83" i="364"/>
  <c r="S83" i="364"/>
  <c r="E83" i="364"/>
  <c r="D83" i="364"/>
  <c r="W82" i="364"/>
  <c r="X82" i="364" s="1"/>
  <c r="V82" i="364"/>
  <c r="U82" i="364"/>
  <c r="T82" i="364"/>
  <c r="S82" i="364"/>
  <c r="E82" i="364"/>
  <c r="D82" i="364" s="1"/>
  <c r="W81" i="364"/>
  <c r="X81" i="364" s="1"/>
  <c r="V81" i="364"/>
  <c r="U81" i="364"/>
  <c r="T81" i="364"/>
  <c r="S81" i="364"/>
  <c r="E81" i="364"/>
  <c r="D81" i="364"/>
  <c r="W80" i="364"/>
  <c r="X80" i="364" s="1"/>
  <c r="V80" i="364"/>
  <c r="U80" i="364"/>
  <c r="T80" i="364"/>
  <c r="S80" i="364"/>
  <c r="E80" i="364"/>
  <c r="D80" i="364" s="1"/>
  <c r="W79" i="364"/>
  <c r="X79" i="364" s="1"/>
  <c r="V79" i="364"/>
  <c r="U79" i="364"/>
  <c r="T79" i="364"/>
  <c r="S79" i="364"/>
  <c r="E79" i="364"/>
  <c r="D79" i="364" s="1"/>
  <c r="W78" i="364"/>
  <c r="X78" i="364" s="1"/>
  <c r="V78" i="364"/>
  <c r="U78" i="364"/>
  <c r="T78" i="364"/>
  <c r="S78" i="364"/>
  <c r="E78" i="364"/>
  <c r="D78" i="364" s="1"/>
  <c r="W77" i="364"/>
  <c r="X77" i="364" s="1"/>
  <c r="V77" i="364"/>
  <c r="U77" i="364"/>
  <c r="T77" i="364"/>
  <c r="S77" i="364"/>
  <c r="E77" i="364"/>
  <c r="D77" i="364" s="1"/>
  <c r="W76" i="364"/>
  <c r="X76" i="364" s="1"/>
  <c r="V76" i="364"/>
  <c r="U76" i="364"/>
  <c r="T76" i="364"/>
  <c r="S76" i="364"/>
  <c r="E76" i="364"/>
  <c r="D76" i="364"/>
  <c r="W75" i="364"/>
  <c r="X75" i="364" s="1"/>
  <c r="V75" i="364"/>
  <c r="U75" i="364"/>
  <c r="T75" i="364"/>
  <c r="S75" i="364"/>
  <c r="E75" i="364"/>
  <c r="D75" i="364"/>
  <c r="W74" i="364"/>
  <c r="X74" i="364" s="1"/>
  <c r="V74" i="364"/>
  <c r="U74" i="364"/>
  <c r="T74" i="364"/>
  <c r="S74" i="364"/>
  <c r="E74" i="364"/>
  <c r="D74" i="364" s="1"/>
  <c r="W73" i="364"/>
  <c r="X73" i="364" s="1"/>
  <c r="V73" i="364"/>
  <c r="U73" i="364"/>
  <c r="T73" i="364"/>
  <c r="S73" i="364"/>
  <c r="E73" i="364"/>
  <c r="D73" i="364"/>
  <c r="W72" i="364"/>
  <c r="X72" i="364" s="1"/>
  <c r="V72" i="364"/>
  <c r="U72" i="364"/>
  <c r="T72" i="364"/>
  <c r="S72" i="364"/>
  <c r="E72" i="364"/>
  <c r="D72" i="364" s="1"/>
  <c r="W71" i="364"/>
  <c r="X71" i="364" s="1"/>
  <c r="V71" i="364"/>
  <c r="U71" i="364"/>
  <c r="T71" i="364"/>
  <c r="S71" i="364"/>
  <c r="E71" i="364"/>
  <c r="D71" i="364" s="1"/>
  <c r="W70" i="364"/>
  <c r="X70" i="364" s="1"/>
  <c r="V70" i="364"/>
  <c r="U70" i="364"/>
  <c r="T70" i="364"/>
  <c r="S70" i="364"/>
  <c r="E70" i="364"/>
  <c r="D70" i="364" s="1"/>
  <c r="W69" i="364"/>
  <c r="X69" i="364" s="1"/>
  <c r="V69" i="364"/>
  <c r="U69" i="364"/>
  <c r="T69" i="364"/>
  <c r="S69" i="364"/>
  <c r="E69" i="364"/>
  <c r="D69" i="364" s="1"/>
  <c r="W68" i="364"/>
  <c r="X68" i="364" s="1"/>
  <c r="V68" i="364"/>
  <c r="U68" i="364"/>
  <c r="T68" i="364"/>
  <c r="S68" i="364"/>
  <c r="E68" i="364"/>
  <c r="D68" i="364"/>
  <c r="W67" i="364"/>
  <c r="X67" i="364" s="1"/>
  <c r="V67" i="364"/>
  <c r="U67" i="364"/>
  <c r="T67" i="364"/>
  <c r="S67" i="364"/>
  <c r="E67" i="364"/>
  <c r="D67" i="364"/>
  <c r="W66" i="364"/>
  <c r="X66" i="364" s="1"/>
  <c r="V66" i="364"/>
  <c r="U66" i="364"/>
  <c r="T66" i="364"/>
  <c r="S66" i="364"/>
  <c r="E66" i="364"/>
  <c r="D66" i="364" s="1"/>
  <c r="W65" i="364"/>
  <c r="X65" i="364" s="1"/>
  <c r="V65" i="364"/>
  <c r="U65" i="364"/>
  <c r="T65" i="364"/>
  <c r="S65" i="364"/>
  <c r="E65" i="364"/>
  <c r="D65" i="364"/>
  <c r="W64" i="364"/>
  <c r="X64" i="364" s="1"/>
  <c r="V64" i="364"/>
  <c r="U64" i="364"/>
  <c r="T64" i="364"/>
  <c r="S64" i="364"/>
  <c r="E64" i="364"/>
  <c r="D64" i="364" s="1"/>
  <c r="W63" i="364"/>
  <c r="X63" i="364" s="1"/>
  <c r="V63" i="364"/>
  <c r="U63" i="364"/>
  <c r="T63" i="364"/>
  <c r="S63" i="364"/>
  <c r="E63" i="364"/>
  <c r="D63" i="364" s="1"/>
  <c r="W62" i="364"/>
  <c r="X62" i="364" s="1"/>
  <c r="V62" i="364"/>
  <c r="U62" i="364"/>
  <c r="T62" i="364"/>
  <c r="S62" i="364"/>
  <c r="E62" i="364"/>
  <c r="D62" i="364" s="1"/>
  <c r="W61" i="364"/>
  <c r="X61" i="364" s="1"/>
  <c r="V61" i="364"/>
  <c r="U61" i="364"/>
  <c r="T61" i="364"/>
  <c r="S61" i="364"/>
  <c r="E61" i="364"/>
  <c r="D61" i="364" s="1"/>
  <c r="W60" i="364"/>
  <c r="X60" i="364" s="1"/>
  <c r="V60" i="364"/>
  <c r="U60" i="364"/>
  <c r="T60" i="364"/>
  <c r="S60" i="364"/>
  <c r="E60" i="364"/>
  <c r="D60" i="364"/>
  <c r="W59" i="364"/>
  <c r="X59" i="364" s="1"/>
  <c r="V59" i="364"/>
  <c r="U59" i="364"/>
  <c r="T59" i="364"/>
  <c r="S59" i="364"/>
  <c r="E59" i="364"/>
  <c r="D59" i="364"/>
  <c r="W58" i="364"/>
  <c r="X58" i="364" s="1"/>
  <c r="V58" i="364"/>
  <c r="U58" i="364"/>
  <c r="T58" i="364"/>
  <c r="S58" i="364"/>
  <c r="E58" i="364"/>
  <c r="D58" i="364" s="1"/>
  <c r="W57" i="364"/>
  <c r="X57" i="364" s="1"/>
  <c r="V57" i="364"/>
  <c r="U57" i="364"/>
  <c r="T57" i="364"/>
  <c r="S57" i="364"/>
  <c r="E57" i="364"/>
  <c r="D57" i="364"/>
  <c r="W56" i="364"/>
  <c r="X56" i="364" s="1"/>
  <c r="V56" i="364"/>
  <c r="U56" i="364"/>
  <c r="T56" i="364"/>
  <c r="S56" i="364"/>
  <c r="E56" i="364"/>
  <c r="D56" i="364" s="1"/>
  <c r="W55" i="364"/>
  <c r="X55" i="364" s="1"/>
  <c r="V55" i="364"/>
  <c r="U55" i="364"/>
  <c r="T55" i="364"/>
  <c r="S55" i="364"/>
  <c r="E55" i="364"/>
  <c r="D55" i="364" s="1"/>
  <c r="W54" i="364"/>
  <c r="X54" i="364" s="1"/>
  <c r="V54" i="364"/>
  <c r="U54" i="364"/>
  <c r="T54" i="364"/>
  <c r="S54" i="364"/>
  <c r="E54" i="364"/>
  <c r="D54" i="364" s="1"/>
  <c r="W53" i="364"/>
  <c r="X53" i="364" s="1"/>
  <c r="V53" i="364"/>
  <c r="U53" i="364"/>
  <c r="T53" i="364"/>
  <c r="S53" i="364"/>
  <c r="E53" i="364"/>
  <c r="D53" i="364" s="1"/>
  <c r="W52" i="364"/>
  <c r="X52" i="364" s="1"/>
  <c r="V52" i="364"/>
  <c r="U52" i="364"/>
  <c r="T52" i="364"/>
  <c r="S52" i="364"/>
  <c r="E52" i="364"/>
  <c r="D52" i="364"/>
  <c r="W51" i="364"/>
  <c r="X51" i="364" s="1"/>
  <c r="V51" i="364"/>
  <c r="U51" i="364"/>
  <c r="T51" i="364"/>
  <c r="S51" i="364"/>
  <c r="E51" i="364"/>
  <c r="D51" i="364"/>
  <c r="W50" i="364"/>
  <c r="X50" i="364" s="1"/>
  <c r="V50" i="364"/>
  <c r="U50" i="364"/>
  <c r="T50" i="364"/>
  <c r="S50" i="364"/>
  <c r="E50" i="364"/>
  <c r="D50" i="364" s="1"/>
  <c r="W49" i="364"/>
  <c r="X49" i="364" s="1"/>
  <c r="V49" i="364"/>
  <c r="U49" i="364"/>
  <c r="T49" i="364"/>
  <c r="S49" i="364"/>
  <c r="E49" i="364"/>
  <c r="D49" i="364"/>
  <c r="W48" i="364"/>
  <c r="X48" i="364" s="1"/>
  <c r="V48" i="364"/>
  <c r="U48" i="364"/>
  <c r="T48" i="364"/>
  <c r="S48" i="364"/>
  <c r="E48" i="364"/>
  <c r="D48" i="364" s="1"/>
  <c r="W47" i="364"/>
  <c r="X47" i="364" s="1"/>
  <c r="V47" i="364"/>
  <c r="U47" i="364"/>
  <c r="T47" i="364"/>
  <c r="S47" i="364"/>
  <c r="E47" i="364"/>
  <c r="D47" i="364" s="1"/>
  <c r="W46" i="364"/>
  <c r="X46" i="364" s="1"/>
  <c r="V46" i="364"/>
  <c r="U46" i="364"/>
  <c r="T46" i="364"/>
  <c r="S46" i="364"/>
  <c r="E46" i="364"/>
  <c r="D46" i="364"/>
  <c r="W45" i="364"/>
  <c r="X45" i="364" s="1"/>
  <c r="V45" i="364"/>
  <c r="U45" i="364"/>
  <c r="T45" i="364"/>
  <c r="S45" i="364"/>
  <c r="E45" i="364"/>
  <c r="D45" i="364" s="1"/>
  <c r="W44" i="364"/>
  <c r="X44" i="364" s="1"/>
  <c r="V44" i="364"/>
  <c r="U44" i="364"/>
  <c r="T44" i="364"/>
  <c r="S44" i="364"/>
  <c r="E44" i="364"/>
  <c r="D44" i="364"/>
  <c r="W43" i="364"/>
  <c r="X43" i="364" s="1"/>
  <c r="V43" i="364"/>
  <c r="U43" i="364"/>
  <c r="T43" i="364"/>
  <c r="S43" i="364"/>
  <c r="E43" i="364"/>
  <c r="D43" i="364"/>
  <c r="W42" i="364"/>
  <c r="X42" i="364" s="1"/>
  <c r="V42" i="364"/>
  <c r="U42" i="364"/>
  <c r="T42" i="364"/>
  <c r="S42" i="364"/>
  <c r="E42" i="364"/>
  <c r="D42" i="364" s="1"/>
  <c r="W41" i="364"/>
  <c r="X41" i="364" s="1"/>
  <c r="V41" i="364"/>
  <c r="U41" i="364"/>
  <c r="T41" i="364"/>
  <c r="S41" i="364"/>
  <c r="E41" i="364"/>
  <c r="D41" i="364"/>
  <c r="W40" i="364"/>
  <c r="X40" i="364" s="1"/>
  <c r="V40" i="364"/>
  <c r="U40" i="364"/>
  <c r="T40" i="364"/>
  <c r="S40" i="364"/>
  <c r="E40" i="364"/>
  <c r="D40" i="364" s="1"/>
  <c r="W39" i="364"/>
  <c r="X39" i="364" s="1"/>
  <c r="V39" i="364"/>
  <c r="U39" i="364"/>
  <c r="T39" i="364"/>
  <c r="S39" i="364"/>
  <c r="E39" i="364"/>
  <c r="D39" i="364" s="1"/>
  <c r="W38" i="364"/>
  <c r="X38" i="364" s="1"/>
  <c r="V38" i="364"/>
  <c r="U38" i="364"/>
  <c r="T38" i="364"/>
  <c r="S38" i="364"/>
  <c r="E38" i="364"/>
  <c r="D38" i="364"/>
  <c r="W37" i="364"/>
  <c r="X37" i="364" s="1"/>
  <c r="V37" i="364"/>
  <c r="U37" i="364"/>
  <c r="T37" i="364"/>
  <c r="S37" i="364"/>
  <c r="E37" i="364"/>
  <c r="D37" i="364" s="1"/>
  <c r="W36" i="364"/>
  <c r="X36" i="364" s="1"/>
  <c r="V36" i="364"/>
  <c r="U36" i="364"/>
  <c r="T36" i="364"/>
  <c r="S36" i="364"/>
  <c r="E36" i="364"/>
  <c r="D36" i="364"/>
  <c r="W35" i="364"/>
  <c r="X28" i="364" s="1"/>
  <c r="O28" i="364" s="1"/>
  <c r="V35" i="364"/>
  <c r="U35" i="364"/>
  <c r="T35" i="364"/>
  <c r="S35" i="364"/>
  <c r="E35" i="364"/>
  <c r="D35" i="364"/>
  <c r="T32" i="364"/>
  <c r="L32" i="364" s="1"/>
  <c r="N32" i="364"/>
  <c r="H32" i="364"/>
  <c r="D32" i="364"/>
  <c r="C32" i="364" s="1"/>
  <c r="X31" i="364"/>
  <c r="O31" i="364" s="1"/>
  <c r="N31" i="364"/>
  <c r="H31" i="364"/>
  <c r="D31" i="364" s="1"/>
  <c r="C31" i="364" s="1"/>
  <c r="V30" i="364"/>
  <c r="N30" i="364"/>
  <c r="H30" i="364"/>
  <c r="D30" i="364" s="1"/>
  <c r="C30" i="364" s="1"/>
  <c r="U29" i="364"/>
  <c r="T29" i="364"/>
  <c r="N29" i="364"/>
  <c r="H29" i="364"/>
  <c r="D29" i="364"/>
  <c r="C29" i="364" s="1"/>
  <c r="T28" i="364"/>
  <c r="N28" i="364"/>
  <c r="H28" i="364"/>
  <c r="D28" i="364"/>
  <c r="C28" i="364"/>
  <c r="N27" i="364"/>
  <c r="H27" i="364"/>
  <c r="D27" i="364" s="1"/>
  <c r="C27" i="364" s="1"/>
  <c r="T26" i="364"/>
  <c r="N26" i="364"/>
  <c r="M26" i="364"/>
  <c r="L26" i="364"/>
  <c r="H26" i="364"/>
  <c r="D26" i="364"/>
  <c r="C26" i="364" s="1"/>
  <c r="T25" i="364"/>
  <c r="N25" i="364"/>
  <c r="M25" i="364"/>
  <c r="L25" i="364"/>
  <c r="H25" i="364"/>
  <c r="D25" i="364"/>
  <c r="C25" i="364" s="1"/>
  <c r="T24" i="364"/>
  <c r="N24" i="364"/>
  <c r="M24" i="364"/>
  <c r="L24" i="364"/>
  <c r="H24" i="364"/>
  <c r="D24" i="364"/>
  <c r="C24" i="364" s="1"/>
  <c r="N23" i="364"/>
  <c r="H23" i="364"/>
  <c r="D23" i="364" s="1"/>
  <c r="C23" i="364" s="1"/>
  <c r="X22" i="364"/>
  <c r="O22" i="364" s="1"/>
  <c r="N22" i="364"/>
  <c r="H22" i="364"/>
  <c r="D22" i="364" s="1"/>
  <c r="C22" i="364" s="1"/>
  <c r="W21" i="364"/>
  <c r="P21" i="364" s="1"/>
  <c r="N21" i="364"/>
  <c r="H21" i="364"/>
  <c r="T21" i="364" s="1"/>
  <c r="D21" i="364"/>
  <c r="C21" i="364" s="1"/>
  <c r="V20" i="364"/>
  <c r="N20" i="364"/>
  <c r="H20" i="364"/>
  <c r="D20" i="364" s="1"/>
  <c r="C20" i="364" s="1"/>
  <c r="U19" i="364"/>
  <c r="T19" i="364"/>
  <c r="N19" i="364"/>
  <c r="H19" i="364"/>
  <c r="D19" i="364"/>
  <c r="C19" i="364" s="1"/>
  <c r="T18" i="364"/>
  <c r="N18" i="364"/>
  <c r="H18" i="364"/>
  <c r="D18" i="364"/>
  <c r="C18" i="364"/>
  <c r="N17" i="364"/>
  <c r="H17" i="364"/>
  <c r="T17" i="364" s="1"/>
  <c r="D17" i="364"/>
  <c r="C17" i="364"/>
  <c r="N16" i="364"/>
  <c r="H33" i="364" s="1"/>
  <c r="H16" i="364"/>
  <c r="T16" i="364" s="1"/>
  <c r="N15" i="364"/>
  <c r="H15" i="364"/>
  <c r="D15" i="364" s="1"/>
  <c r="C15" i="364" s="1"/>
  <c r="T14" i="364"/>
  <c r="N14" i="364"/>
  <c r="M14" i="364"/>
  <c r="L14" i="364"/>
  <c r="H14" i="364"/>
  <c r="D14" i="364"/>
  <c r="C14" i="364" s="1"/>
  <c r="N13" i="364"/>
  <c r="N6" i="364" s="1"/>
  <c r="H13" i="364"/>
  <c r="D13" i="364" s="1"/>
  <c r="C13" i="364" s="1"/>
  <c r="X12" i="364"/>
  <c r="O12" i="364" s="1"/>
  <c r="N12" i="364"/>
  <c r="H12" i="364"/>
  <c r="D12" i="364" s="1"/>
  <c r="C12" i="364" s="1"/>
  <c r="AE11" i="364"/>
  <c r="AE12" i="364" s="1"/>
  <c r="AE13" i="364" s="1"/>
  <c r="AE14" i="364" s="1"/>
  <c r="AE15" i="364" s="1"/>
  <c r="AE16" i="364" s="1"/>
  <c r="AE17" i="364" s="1"/>
  <c r="AE18" i="364" s="1"/>
  <c r="AE19" i="364" s="1"/>
  <c r="AE20" i="364" s="1"/>
  <c r="AE21" i="364" s="1"/>
  <c r="AE22" i="364" s="1"/>
  <c r="AE23" i="364" s="1"/>
  <c r="AE24" i="364" s="1"/>
  <c r="AE25" i="364" s="1"/>
  <c r="AE26" i="364" s="1"/>
  <c r="AE27" i="364" s="1"/>
  <c r="AE28" i="364" s="1"/>
  <c r="AE29" i="364" s="1"/>
  <c r="AE30" i="364" s="1"/>
  <c r="AE31" i="364" s="1"/>
  <c r="AE32" i="364" s="1"/>
  <c r="W11" i="364"/>
  <c r="P11" i="364" s="1"/>
  <c r="T11" i="364"/>
  <c r="N11" i="364"/>
  <c r="L11" i="364"/>
  <c r="H11" i="364"/>
  <c r="D11" i="364"/>
  <c r="C11" i="364" s="1"/>
  <c r="AE10" i="364"/>
  <c r="V10" i="364"/>
  <c r="N10" i="364"/>
  <c r="F33" i="364" s="1"/>
  <c r="H10" i="364"/>
  <c r="D10" i="364" s="1"/>
  <c r="C10" i="364" s="1"/>
  <c r="N9" i="364"/>
  <c r="H9" i="364"/>
  <c r="D9" i="364" s="1"/>
  <c r="C9" i="364" s="1"/>
  <c r="H4" i="364"/>
  <c r="W188" i="363"/>
  <c r="X188" i="363" s="1"/>
  <c r="V188" i="363"/>
  <c r="U188" i="363"/>
  <c r="S188" i="363"/>
  <c r="T188" i="363" s="1"/>
  <c r="E188" i="363"/>
  <c r="D188" i="363"/>
  <c r="W187" i="363"/>
  <c r="X187" i="363" s="1"/>
  <c r="V187" i="363"/>
  <c r="U187" i="363"/>
  <c r="S187" i="363"/>
  <c r="T187" i="363" s="1"/>
  <c r="E187" i="363"/>
  <c r="D187" i="363" s="1"/>
  <c r="W186" i="363"/>
  <c r="X186" i="363" s="1"/>
  <c r="V186" i="363"/>
  <c r="U186" i="363"/>
  <c r="S186" i="363"/>
  <c r="T186" i="363" s="1"/>
  <c r="E186" i="363"/>
  <c r="D186" i="363" s="1"/>
  <c r="W185" i="363"/>
  <c r="X185" i="363" s="1"/>
  <c r="V185" i="363"/>
  <c r="U185" i="363"/>
  <c r="S185" i="363"/>
  <c r="T185" i="363" s="1"/>
  <c r="E185" i="363"/>
  <c r="D185" i="363" s="1"/>
  <c r="W184" i="363"/>
  <c r="X184" i="363" s="1"/>
  <c r="V184" i="363"/>
  <c r="U184" i="363"/>
  <c r="S184" i="363"/>
  <c r="T184" i="363" s="1"/>
  <c r="E184" i="363"/>
  <c r="D184" i="363" s="1"/>
  <c r="W183" i="363"/>
  <c r="X183" i="363" s="1"/>
  <c r="V183" i="363"/>
  <c r="U183" i="363"/>
  <c r="S183" i="363"/>
  <c r="T183" i="363" s="1"/>
  <c r="E183" i="363"/>
  <c r="D183" i="363" s="1"/>
  <c r="W182" i="363"/>
  <c r="X182" i="363" s="1"/>
  <c r="V182" i="363"/>
  <c r="U182" i="363"/>
  <c r="S182" i="363"/>
  <c r="T182" i="363" s="1"/>
  <c r="E182" i="363"/>
  <c r="D182" i="363" s="1"/>
  <c r="W181" i="363"/>
  <c r="X181" i="363" s="1"/>
  <c r="V181" i="363"/>
  <c r="U181" i="363"/>
  <c r="S181" i="363"/>
  <c r="T181" i="363" s="1"/>
  <c r="E181" i="363"/>
  <c r="D181" i="363" s="1"/>
  <c r="W180" i="363"/>
  <c r="X180" i="363" s="1"/>
  <c r="V180" i="363"/>
  <c r="U180" i="363"/>
  <c r="S180" i="363"/>
  <c r="T180" i="363" s="1"/>
  <c r="E180" i="363"/>
  <c r="D180" i="363" s="1"/>
  <c r="W179" i="363"/>
  <c r="X179" i="363" s="1"/>
  <c r="V179" i="363"/>
  <c r="U179" i="363"/>
  <c r="S179" i="363"/>
  <c r="T179" i="363" s="1"/>
  <c r="E179" i="363"/>
  <c r="D179" i="363" s="1"/>
  <c r="W178" i="363"/>
  <c r="X178" i="363" s="1"/>
  <c r="V178" i="363"/>
  <c r="U178" i="363"/>
  <c r="S178" i="363"/>
  <c r="T178" i="363" s="1"/>
  <c r="E178" i="363"/>
  <c r="D178" i="363" s="1"/>
  <c r="W177" i="363"/>
  <c r="X177" i="363" s="1"/>
  <c r="V177" i="363"/>
  <c r="U177" i="363"/>
  <c r="S177" i="363"/>
  <c r="T177" i="363" s="1"/>
  <c r="E177" i="363"/>
  <c r="D177" i="363" s="1"/>
  <c r="W176" i="363"/>
  <c r="X176" i="363" s="1"/>
  <c r="V176" i="363"/>
  <c r="U176" i="363"/>
  <c r="S176" i="363"/>
  <c r="T176" i="363" s="1"/>
  <c r="E176" i="363"/>
  <c r="D176" i="363" s="1"/>
  <c r="W175" i="363"/>
  <c r="X175" i="363" s="1"/>
  <c r="V175" i="363"/>
  <c r="U175" i="363"/>
  <c r="S175" i="363"/>
  <c r="T175" i="363" s="1"/>
  <c r="E175" i="363"/>
  <c r="D175" i="363" s="1"/>
  <c r="W174" i="363"/>
  <c r="X174" i="363" s="1"/>
  <c r="V174" i="363"/>
  <c r="U174" i="363"/>
  <c r="S174" i="363"/>
  <c r="T174" i="363" s="1"/>
  <c r="E174" i="363"/>
  <c r="D174" i="363" s="1"/>
  <c r="W173" i="363"/>
  <c r="X173" i="363" s="1"/>
  <c r="V173" i="363"/>
  <c r="U173" i="363"/>
  <c r="S173" i="363"/>
  <c r="T173" i="363" s="1"/>
  <c r="E173" i="363"/>
  <c r="D173" i="363" s="1"/>
  <c r="W172" i="363"/>
  <c r="X172" i="363" s="1"/>
  <c r="V172" i="363"/>
  <c r="U172" i="363"/>
  <c r="S172" i="363"/>
  <c r="T172" i="363" s="1"/>
  <c r="E172" i="363"/>
  <c r="D172" i="363" s="1"/>
  <c r="W171" i="363"/>
  <c r="X171" i="363" s="1"/>
  <c r="V171" i="363"/>
  <c r="U171" i="363"/>
  <c r="S171" i="363"/>
  <c r="T171" i="363" s="1"/>
  <c r="E171" i="363"/>
  <c r="D171" i="363" s="1"/>
  <c r="W170" i="363"/>
  <c r="X170" i="363" s="1"/>
  <c r="V170" i="363"/>
  <c r="U170" i="363"/>
  <c r="S170" i="363"/>
  <c r="T170" i="363" s="1"/>
  <c r="E170" i="363"/>
  <c r="D170" i="363" s="1"/>
  <c r="W169" i="363"/>
  <c r="X169" i="363" s="1"/>
  <c r="V169" i="363"/>
  <c r="U169" i="363"/>
  <c r="S169" i="363"/>
  <c r="T169" i="363" s="1"/>
  <c r="E169" i="363"/>
  <c r="D169" i="363" s="1"/>
  <c r="W168" i="363"/>
  <c r="X168" i="363" s="1"/>
  <c r="V168" i="363"/>
  <c r="U168" i="363"/>
  <c r="S168" i="363"/>
  <c r="T168" i="363" s="1"/>
  <c r="E168" i="363"/>
  <c r="D168" i="363" s="1"/>
  <c r="W167" i="363"/>
  <c r="X167" i="363" s="1"/>
  <c r="V167" i="363"/>
  <c r="U167" i="363"/>
  <c r="S167" i="363"/>
  <c r="T167" i="363" s="1"/>
  <c r="E167" i="363"/>
  <c r="D167" i="363" s="1"/>
  <c r="W166" i="363"/>
  <c r="X166" i="363" s="1"/>
  <c r="V166" i="363"/>
  <c r="U166" i="363"/>
  <c r="S166" i="363"/>
  <c r="T166" i="363" s="1"/>
  <c r="E166" i="363"/>
  <c r="D166" i="363" s="1"/>
  <c r="W165" i="363"/>
  <c r="X165" i="363" s="1"/>
  <c r="V165" i="363"/>
  <c r="U165" i="363"/>
  <c r="S165" i="363"/>
  <c r="T165" i="363" s="1"/>
  <c r="E165" i="363"/>
  <c r="D165" i="363" s="1"/>
  <c r="W164" i="363"/>
  <c r="X164" i="363" s="1"/>
  <c r="V164" i="363"/>
  <c r="U164" i="363"/>
  <c r="S164" i="363"/>
  <c r="T164" i="363" s="1"/>
  <c r="E164" i="363"/>
  <c r="D164" i="363" s="1"/>
  <c r="W163" i="363"/>
  <c r="X163" i="363" s="1"/>
  <c r="V163" i="363"/>
  <c r="U163" i="363"/>
  <c r="S163" i="363"/>
  <c r="T163" i="363" s="1"/>
  <c r="E163" i="363"/>
  <c r="D163" i="363" s="1"/>
  <c r="W162" i="363"/>
  <c r="X162" i="363" s="1"/>
  <c r="V162" i="363"/>
  <c r="U162" i="363"/>
  <c r="S162" i="363"/>
  <c r="T162" i="363" s="1"/>
  <c r="E162" i="363"/>
  <c r="D162" i="363" s="1"/>
  <c r="W161" i="363"/>
  <c r="X161" i="363" s="1"/>
  <c r="V161" i="363"/>
  <c r="U161" i="363"/>
  <c r="S161" i="363"/>
  <c r="T161" i="363" s="1"/>
  <c r="E161" i="363"/>
  <c r="D161" i="363" s="1"/>
  <c r="W160" i="363"/>
  <c r="X160" i="363" s="1"/>
  <c r="V160" i="363"/>
  <c r="U160" i="363"/>
  <c r="S160" i="363"/>
  <c r="T160" i="363" s="1"/>
  <c r="E160" i="363"/>
  <c r="D160" i="363" s="1"/>
  <c r="W159" i="363"/>
  <c r="X159" i="363" s="1"/>
  <c r="V159" i="363"/>
  <c r="U159" i="363"/>
  <c r="S159" i="363"/>
  <c r="T159" i="363" s="1"/>
  <c r="E159" i="363"/>
  <c r="D159" i="363" s="1"/>
  <c r="W158" i="363"/>
  <c r="X158" i="363" s="1"/>
  <c r="V158" i="363"/>
  <c r="U158" i="363"/>
  <c r="S158" i="363"/>
  <c r="T158" i="363" s="1"/>
  <c r="E158" i="363"/>
  <c r="D158" i="363" s="1"/>
  <c r="W157" i="363"/>
  <c r="X157" i="363" s="1"/>
  <c r="V157" i="363"/>
  <c r="U157" i="363"/>
  <c r="S157" i="363"/>
  <c r="T157" i="363" s="1"/>
  <c r="E157" i="363"/>
  <c r="D157" i="363" s="1"/>
  <c r="W156" i="363"/>
  <c r="X156" i="363" s="1"/>
  <c r="V156" i="363"/>
  <c r="U156" i="363"/>
  <c r="S156" i="363"/>
  <c r="T156" i="363" s="1"/>
  <c r="E156" i="363"/>
  <c r="D156" i="363" s="1"/>
  <c r="W155" i="363"/>
  <c r="X155" i="363" s="1"/>
  <c r="V155" i="363"/>
  <c r="U155" i="363"/>
  <c r="S155" i="363"/>
  <c r="T155" i="363" s="1"/>
  <c r="E155" i="363"/>
  <c r="D155" i="363" s="1"/>
  <c r="W154" i="363"/>
  <c r="X154" i="363" s="1"/>
  <c r="V154" i="363"/>
  <c r="U154" i="363"/>
  <c r="S154" i="363"/>
  <c r="T154" i="363" s="1"/>
  <c r="E154" i="363"/>
  <c r="D154" i="363" s="1"/>
  <c r="W153" i="363"/>
  <c r="X153" i="363" s="1"/>
  <c r="V153" i="363"/>
  <c r="U153" i="363"/>
  <c r="S153" i="363"/>
  <c r="T153" i="363" s="1"/>
  <c r="E153" i="363"/>
  <c r="D153" i="363" s="1"/>
  <c r="W152" i="363"/>
  <c r="X152" i="363" s="1"/>
  <c r="V152" i="363"/>
  <c r="U152" i="363"/>
  <c r="S152" i="363"/>
  <c r="T152" i="363" s="1"/>
  <c r="E152" i="363"/>
  <c r="D152" i="363" s="1"/>
  <c r="W151" i="363"/>
  <c r="X151" i="363" s="1"/>
  <c r="V151" i="363"/>
  <c r="U151" i="363"/>
  <c r="S151" i="363"/>
  <c r="T151" i="363" s="1"/>
  <c r="E151" i="363"/>
  <c r="D151" i="363" s="1"/>
  <c r="W150" i="363"/>
  <c r="X150" i="363" s="1"/>
  <c r="V150" i="363"/>
  <c r="U150" i="363"/>
  <c r="S150" i="363"/>
  <c r="T150" i="363" s="1"/>
  <c r="E150" i="363"/>
  <c r="D150" i="363" s="1"/>
  <c r="W149" i="363"/>
  <c r="X149" i="363" s="1"/>
  <c r="V149" i="363"/>
  <c r="U149" i="363"/>
  <c r="S149" i="363"/>
  <c r="T149" i="363" s="1"/>
  <c r="E149" i="363"/>
  <c r="D149" i="363" s="1"/>
  <c r="W148" i="363"/>
  <c r="X148" i="363" s="1"/>
  <c r="V148" i="363"/>
  <c r="U148" i="363"/>
  <c r="S148" i="363"/>
  <c r="T148" i="363" s="1"/>
  <c r="E148" i="363"/>
  <c r="D148" i="363" s="1"/>
  <c r="W147" i="363"/>
  <c r="X147" i="363" s="1"/>
  <c r="V147" i="363"/>
  <c r="U147" i="363"/>
  <c r="S147" i="363"/>
  <c r="T147" i="363" s="1"/>
  <c r="E147" i="363"/>
  <c r="D147" i="363" s="1"/>
  <c r="W146" i="363"/>
  <c r="X146" i="363" s="1"/>
  <c r="V146" i="363"/>
  <c r="U146" i="363"/>
  <c r="S146" i="363"/>
  <c r="T146" i="363" s="1"/>
  <c r="E146" i="363"/>
  <c r="D146" i="363" s="1"/>
  <c r="W145" i="363"/>
  <c r="X145" i="363" s="1"/>
  <c r="V145" i="363"/>
  <c r="U145" i="363"/>
  <c r="S145" i="363"/>
  <c r="T145" i="363" s="1"/>
  <c r="E145" i="363"/>
  <c r="D145" i="363" s="1"/>
  <c r="W144" i="363"/>
  <c r="X144" i="363" s="1"/>
  <c r="V144" i="363"/>
  <c r="U144" i="363"/>
  <c r="S144" i="363"/>
  <c r="T144" i="363" s="1"/>
  <c r="E144" i="363"/>
  <c r="D144" i="363" s="1"/>
  <c r="W143" i="363"/>
  <c r="X143" i="363" s="1"/>
  <c r="V143" i="363"/>
  <c r="U143" i="363"/>
  <c r="S143" i="363"/>
  <c r="T143" i="363" s="1"/>
  <c r="E143" i="363"/>
  <c r="D143" i="363" s="1"/>
  <c r="W142" i="363"/>
  <c r="X142" i="363" s="1"/>
  <c r="V142" i="363"/>
  <c r="U142" i="363"/>
  <c r="S142" i="363"/>
  <c r="T142" i="363" s="1"/>
  <c r="E142" i="363"/>
  <c r="D142" i="363" s="1"/>
  <c r="W141" i="363"/>
  <c r="X141" i="363" s="1"/>
  <c r="V141" i="363"/>
  <c r="U141" i="363"/>
  <c r="S141" i="363"/>
  <c r="T141" i="363" s="1"/>
  <c r="E141" i="363"/>
  <c r="D141" i="363" s="1"/>
  <c r="W140" i="363"/>
  <c r="X140" i="363" s="1"/>
  <c r="V140" i="363"/>
  <c r="U140" i="363"/>
  <c r="S140" i="363"/>
  <c r="T140" i="363" s="1"/>
  <c r="E140" i="363"/>
  <c r="D140" i="363" s="1"/>
  <c r="W139" i="363"/>
  <c r="X139" i="363" s="1"/>
  <c r="V139" i="363"/>
  <c r="U139" i="363"/>
  <c r="S139" i="363"/>
  <c r="T139" i="363" s="1"/>
  <c r="E139" i="363"/>
  <c r="D139" i="363" s="1"/>
  <c r="W138" i="363"/>
  <c r="X138" i="363" s="1"/>
  <c r="V138" i="363"/>
  <c r="U138" i="363"/>
  <c r="S138" i="363"/>
  <c r="T138" i="363" s="1"/>
  <c r="E138" i="363"/>
  <c r="D138" i="363" s="1"/>
  <c r="W137" i="363"/>
  <c r="X137" i="363" s="1"/>
  <c r="V137" i="363"/>
  <c r="U137" i="363"/>
  <c r="S137" i="363"/>
  <c r="T137" i="363" s="1"/>
  <c r="E137" i="363"/>
  <c r="D137" i="363" s="1"/>
  <c r="W136" i="363"/>
  <c r="X136" i="363" s="1"/>
  <c r="V136" i="363"/>
  <c r="U136" i="363"/>
  <c r="S136" i="363"/>
  <c r="T136" i="363" s="1"/>
  <c r="E136" i="363"/>
  <c r="D136" i="363" s="1"/>
  <c r="W135" i="363"/>
  <c r="X135" i="363" s="1"/>
  <c r="V135" i="363"/>
  <c r="U135" i="363"/>
  <c r="S135" i="363"/>
  <c r="T135" i="363" s="1"/>
  <c r="E135" i="363"/>
  <c r="D135" i="363" s="1"/>
  <c r="W134" i="363"/>
  <c r="X134" i="363" s="1"/>
  <c r="V134" i="363"/>
  <c r="U134" i="363"/>
  <c r="S134" i="363"/>
  <c r="T134" i="363" s="1"/>
  <c r="E134" i="363"/>
  <c r="D134" i="363" s="1"/>
  <c r="W133" i="363"/>
  <c r="X133" i="363" s="1"/>
  <c r="V133" i="363"/>
  <c r="U133" i="363"/>
  <c r="S133" i="363"/>
  <c r="T133" i="363" s="1"/>
  <c r="E133" i="363"/>
  <c r="D133" i="363" s="1"/>
  <c r="W132" i="363"/>
  <c r="X132" i="363" s="1"/>
  <c r="V132" i="363"/>
  <c r="U132" i="363"/>
  <c r="S132" i="363"/>
  <c r="T132" i="363" s="1"/>
  <c r="E132" i="363"/>
  <c r="D132" i="363" s="1"/>
  <c r="W131" i="363"/>
  <c r="X131" i="363" s="1"/>
  <c r="V131" i="363"/>
  <c r="U131" i="363"/>
  <c r="S131" i="363"/>
  <c r="T131" i="363" s="1"/>
  <c r="E131" i="363"/>
  <c r="D131" i="363" s="1"/>
  <c r="W130" i="363"/>
  <c r="X130" i="363" s="1"/>
  <c r="V130" i="363"/>
  <c r="U130" i="363"/>
  <c r="S130" i="363"/>
  <c r="T130" i="363" s="1"/>
  <c r="E130" i="363"/>
  <c r="D130" i="363" s="1"/>
  <c r="W129" i="363"/>
  <c r="X129" i="363" s="1"/>
  <c r="V129" i="363"/>
  <c r="U129" i="363"/>
  <c r="S129" i="363"/>
  <c r="T129" i="363" s="1"/>
  <c r="E129" i="363"/>
  <c r="D129" i="363" s="1"/>
  <c r="W128" i="363"/>
  <c r="X128" i="363" s="1"/>
  <c r="V128" i="363"/>
  <c r="U128" i="363"/>
  <c r="S128" i="363"/>
  <c r="T128" i="363" s="1"/>
  <c r="E128" i="363"/>
  <c r="D128" i="363" s="1"/>
  <c r="W127" i="363"/>
  <c r="X127" i="363" s="1"/>
  <c r="V127" i="363"/>
  <c r="U127" i="363"/>
  <c r="S127" i="363"/>
  <c r="T127" i="363" s="1"/>
  <c r="E127" i="363"/>
  <c r="D127" i="363" s="1"/>
  <c r="W126" i="363"/>
  <c r="X126" i="363" s="1"/>
  <c r="V126" i="363"/>
  <c r="U126" i="363"/>
  <c r="S126" i="363"/>
  <c r="T126" i="363" s="1"/>
  <c r="E126" i="363"/>
  <c r="D126" i="363" s="1"/>
  <c r="W125" i="363"/>
  <c r="X125" i="363" s="1"/>
  <c r="V125" i="363"/>
  <c r="U125" i="363"/>
  <c r="S125" i="363"/>
  <c r="T125" i="363" s="1"/>
  <c r="E125" i="363"/>
  <c r="D125" i="363" s="1"/>
  <c r="W124" i="363"/>
  <c r="X124" i="363" s="1"/>
  <c r="V124" i="363"/>
  <c r="U124" i="363"/>
  <c r="S124" i="363"/>
  <c r="T124" i="363" s="1"/>
  <c r="E124" i="363"/>
  <c r="D124" i="363" s="1"/>
  <c r="W123" i="363"/>
  <c r="X123" i="363" s="1"/>
  <c r="V123" i="363"/>
  <c r="U123" i="363"/>
  <c r="S123" i="363"/>
  <c r="T123" i="363" s="1"/>
  <c r="E123" i="363"/>
  <c r="D123" i="363" s="1"/>
  <c r="W122" i="363"/>
  <c r="X122" i="363" s="1"/>
  <c r="V122" i="363"/>
  <c r="U122" i="363"/>
  <c r="S122" i="363"/>
  <c r="T122" i="363" s="1"/>
  <c r="E122" i="363"/>
  <c r="D122" i="363" s="1"/>
  <c r="W121" i="363"/>
  <c r="X121" i="363" s="1"/>
  <c r="V121" i="363"/>
  <c r="U121" i="363"/>
  <c r="S121" i="363"/>
  <c r="T121" i="363" s="1"/>
  <c r="E121" i="363"/>
  <c r="D121" i="363" s="1"/>
  <c r="W120" i="363"/>
  <c r="X120" i="363" s="1"/>
  <c r="V120" i="363"/>
  <c r="U120" i="363"/>
  <c r="S120" i="363"/>
  <c r="T120" i="363" s="1"/>
  <c r="E120" i="363"/>
  <c r="D120" i="363" s="1"/>
  <c r="W119" i="363"/>
  <c r="X119" i="363" s="1"/>
  <c r="V119" i="363"/>
  <c r="U119" i="363"/>
  <c r="S119" i="363"/>
  <c r="T119" i="363" s="1"/>
  <c r="E119" i="363"/>
  <c r="D119" i="363" s="1"/>
  <c r="W118" i="363"/>
  <c r="X118" i="363" s="1"/>
  <c r="V118" i="363"/>
  <c r="U118" i="363"/>
  <c r="S118" i="363"/>
  <c r="T118" i="363" s="1"/>
  <c r="E118" i="363"/>
  <c r="D118" i="363" s="1"/>
  <c r="W117" i="363"/>
  <c r="X117" i="363" s="1"/>
  <c r="V117" i="363"/>
  <c r="U117" i="363"/>
  <c r="S117" i="363"/>
  <c r="T117" i="363" s="1"/>
  <c r="E117" i="363"/>
  <c r="D117" i="363" s="1"/>
  <c r="W116" i="363"/>
  <c r="X116" i="363" s="1"/>
  <c r="V116" i="363"/>
  <c r="U116" i="363"/>
  <c r="S116" i="363"/>
  <c r="T116" i="363" s="1"/>
  <c r="E116" i="363"/>
  <c r="D116" i="363" s="1"/>
  <c r="W115" i="363"/>
  <c r="X115" i="363" s="1"/>
  <c r="V115" i="363"/>
  <c r="U115" i="363"/>
  <c r="S115" i="363"/>
  <c r="T115" i="363" s="1"/>
  <c r="E115" i="363"/>
  <c r="D115" i="363" s="1"/>
  <c r="W114" i="363"/>
  <c r="X114" i="363" s="1"/>
  <c r="V114" i="363"/>
  <c r="U114" i="363"/>
  <c r="S114" i="363"/>
  <c r="T114" i="363" s="1"/>
  <c r="E114" i="363"/>
  <c r="D114" i="363"/>
  <c r="W113" i="363"/>
  <c r="X113" i="363" s="1"/>
  <c r="V113" i="363"/>
  <c r="U113" i="363"/>
  <c r="T113" i="363"/>
  <c r="S113" i="363"/>
  <c r="E113" i="363"/>
  <c r="D113" i="363" s="1"/>
  <c r="W112" i="363"/>
  <c r="X112" i="363" s="1"/>
  <c r="V112" i="363"/>
  <c r="U112" i="363"/>
  <c r="S112" i="363"/>
  <c r="T112" i="363" s="1"/>
  <c r="E112" i="363"/>
  <c r="D112" i="363"/>
  <c r="W111" i="363"/>
  <c r="X111" i="363" s="1"/>
  <c r="V111" i="363"/>
  <c r="U111" i="363"/>
  <c r="T111" i="363"/>
  <c r="S111" i="363"/>
  <c r="E111" i="363"/>
  <c r="D111" i="363" s="1"/>
  <c r="W110" i="363"/>
  <c r="X110" i="363" s="1"/>
  <c r="V110" i="363"/>
  <c r="U110" i="363"/>
  <c r="S110" i="363"/>
  <c r="T110" i="363" s="1"/>
  <c r="E110" i="363"/>
  <c r="D110" i="363"/>
  <c r="W109" i="363"/>
  <c r="X109" i="363" s="1"/>
  <c r="V109" i="363"/>
  <c r="U109" i="363"/>
  <c r="T109" i="363"/>
  <c r="S109" i="363"/>
  <c r="E109" i="363"/>
  <c r="D109" i="363" s="1"/>
  <c r="W108" i="363"/>
  <c r="X108" i="363" s="1"/>
  <c r="V108" i="363"/>
  <c r="U108" i="363"/>
  <c r="S108" i="363"/>
  <c r="T108" i="363" s="1"/>
  <c r="E108" i="363"/>
  <c r="D108" i="363"/>
  <c r="W107" i="363"/>
  <c r="X107" i="363" s="1"/>
  <c r="V107" i="363"/>
  <c r="U107" i="363"/>
  <c r="T107" i="363"/>
  <c r="S107" i="363"/>
  <c r="E107" i="363"/>
  <c r="D107" i="363" s="1"/>
  <c r="W106" i="363"/>
  <c r="X106" i="363" s="1"/>
  <c r="V106" i="363"/>
  <c r="U106" i="363"/>
  <c r="S106" i="363"/>
  <c r="T106" i="363" s="1"/>
  <c r="E106" i="363"/>
  <c r="D106" i="363"/>
  <c r="W105" i="363"/>
  <c r="X105" i="363" s="1"/>
  <c r="V105" i="363"/>
  <c r="U105" i="363"/>
  <c r="T105" i="363"/>
  <c r="S105" i="363"/>
  <c r="E105" i="363"/>
  <c r="D105" i="363" s="1"/>
  <c r="W104" i="363"/>
  <c r="X104" i="363" s="1"/>
  <c r="V104" i="363"/>
  <c r="U104" i="363"/>
  <c r="S104" i="363"/>
  <c r="T104" i="363" s="1"/>
  <c r="E104" i="363"/>
  <c r="D104" i="363"/>
  <c r="W103" i="363"/>
  <c r="X103" i="363" s="1"/>
  <c r="V103" i="363"/>
  <c r="U103" i="363"/>
  <c r="S103" i="363"/>
  <c r="T103" i="363" s="1"/>
  <c r="E103" i="363"/>
  <c r="D103" i="363"/>
  <c r="W102" i="363"/>
  <c r="X102" i="363" s="1"/>
  <c r="V102" i="363"/>
  <c r="U102" i="363"/>
  <c r="S102" i="363"/>
  <c r="T102" i="363" s="1"/>
  <c r="E102" i="363"/>
  <c r="D102" i="363"/>
  <c r="W101" i="363"/>
  <c r="X101" i="363" s="1"/>
  <c r="V101" i="363"/>
  <c r="U101" i="363"/>
  <c r="S101" i="363"/>
  <c r="T101" i="363" s="1"/>
  <c r="E101" i="363"/>
  <c r="D101" i="363"/>
  <c r="W100" i="363"/>
  <c r="X100" i="363" s="1"/>
  <c r="V100" i="363"/>
  <c r="U100" i="363"/>
  <c r="S100" i="363"/>
  <c r="T100" i="363" s="1"/>
  <c r="E100" i="363"/>
  <c r="D100" i="363"/>
  <c r="W99" i="363"/>
  <c r="X99" i="363" s="1"/>
  <c r="V99" i="363"/>
  <c r="U99" i="363"/>
  <c r="S99" i="363"/>
  <c r="T99" i="363" s="1"/>
  <c r="E99" i="363"/>
  <c r="D99" i="363"/>
  <c r="W98" i="363"/>
  <c r="X98" i="363" s="1"/>
  <c r="V98" i="363"/>
  <c r="U98" i="363"/>
  <c r="S98" i="363"/>
  <c r="T98" i="363" s="1"/>
  <c r="E98" i="363"/>
  <c r="D98" i="363"/>
  <c r="W97" i="363"/>
  <c r="X97" i="363" s="1"/>
  <c r="V97" i="363"/>
  <c r="U97" i="363"/>
  <c r="S97" i="363"/>
  <c r="T97" i="363" s="1"/>
  <c r="E97" i="363"/>
  <c r="D97" i="363"/>
  <c r="W96" i="363"/>
  <c r="X96" i="363" s="1"/>
  <c r="V96" i="363"/>
  <c r="U96" i="363"/>
  <c r="S96" i="363"/>
  <c r="T96" i="363" s="1"/>
  <c r="E96" i="363"/>
  <c r="D96" i="363"/>
  <c r="W95" i="363"/>
  <c r="X95" i="363" s="1"/>
  <c r="V95" i="363"/>
  <c r="U95" i="363"/>
  <c r="S95" i="363"/>
  <c r="T95" i="363" s="1"/>
  <c r="E95" i="363"/>
  <c r="D95" i="363"/>
  <c r="W94" i="363"/>
  <c r="X94" i="363" s="1"/>
  <c r="V94" i="363"/>
  <c r="U94" i="363"/>
  <c r="S94" i="363"/>
  <c r="T94" i="363" s="1"/>
  <c r="E94" i="363"/>
  <c r="D94" i="363"/>
  <c r="W93" i="363"/>
  <c r="X93" i="363" s="1"/>
  <c r="V93" i="363"/>
  <c r="U93" i="363"/>
  <c r="S93" i="363"/>
  <c r="T93" i="363" s="1"/>
  <c r="E93" i="363"/>
  <c r="D93" i="363"/>
  <c r="W92" i="363"/>
  <c r="X92" i="363" s="1"/>
  <c r="V92" i="363"/>
  <c r="U92" i="363"/>
  <c r="S92" i="363"/>
  <c r="T92" i="363" s="1"/>
  <c r="E92" i="363"/>
  <c r="D92" i="363" s="1"/>
  <c r="W91" i="363"/>
  <c r="X91" i="363" s="1"/>
  <c r="V91" i="363"/>
  <c r="U91" i="363"/>
  <c r="S91" i="363"/>
  <c r="T91" i="363" s="1"/>
  <c r="E91" i="363"/>
  <c r="D91" i="363" s="1"/>
  <c r="W90" i="363"/>
  <c r="X90" i="363" s="1"/>
  <c r="V90" i="363"/>
  <c r="U90" i="363"/>
  <c r="S90" i="363"/>
  <c r="T90" i="363" s="1"/>
  <c r="E90" i="363"/>
  <c r="D90" i="363" s="1"/>
  <c r="W89" i="363"/>
  <c r="X89" i="363" s="1"/>
  <c r="V89" i="363"/>
  <c r="U89" i="363"/>
  <c r="S89" i="363"/>
  <c r="T89" i="363" s="1"/>
  <c r="E89" i="363"/>
  <c r="D89" i="363" s="1"/>
  <c r="W88" i="363"/>
  <c r="X88" i="363" s="1"/>
  <c r="V88" i="363"/>
  <c r="U88" i="363"/>
  <c r="S88" i="363"/>
  <c r="T88" i="363" s="1"/>
  <c r="E88" i="363"/>
  <c r="D88" i="363" s="1"/>
  <c r="W87" i="363"/>
  <c r="X87" i="363" s="1"/>
  <c r="V87" i="363"/>
  <c r="U87" i="363"/>
  <c r="S87" i="363"/>
  <c r="T87" i="363" s="1"/>
  <c r="E87" i="363"/>
  <c r="D87" i="363" s="1"/>
  <c r="W86" i="363"/>
  <c r="X86" i="363" s="1"/>
  <c r="V86" i="363"/>
  <c r="U86" i="363"/>
  <c r="S86" i="363"/>
  <c r="T86" i="363" s="1"/>
  <c r="E86" i="363"/>
  <c r="D86" i="363" s="1"/>
  <c r="W85" i="363"/>
  <c r="X85" i="363" s="1"/>
  <c r="V85" i="363"/>
  <c r="U85" i="363"/>
  <c r="S85" i="363"/>
  <c r="T85" i="363" s="1"/>
  <c r="E85" i="363"/>
  <c r="D85" i="363" s="1"/>
  <c r="W84" i="363"/>
  <c r="X84" i="363" s="1"/>
  <c r="V84" i="363"/>
  <c r="U84" i="363"/>
  <c r="S84" i="363"/>
  <c r="T84" i="363" s="1"/>
  <c r="E84" i="363"/>
  <c r="D84" i="363" s="1"/>
  <c r="W83" i="363"/>
  <c r="X83" i="363" s="1"/>
  <c r="V83" i="363"/>
  <c r="U83" i="363"/>
  <c r="S83" i="363"/>
  <c r="T83" i="363" s="1"/>
  <c r="E83" i="363"/>
  <c r="D83" i="363" s="1"/>
  <c r="W82" i="363"/>
  <c r="X82" i="363" s="1"/>
  <c r="V82" i="363"/>
  <c r="U82" i="363"/>
  <c r="S82" i="363"/>
  <c r="T82" i="363" s="1"/>
  <c r="E82" i="363"/>
  <c r="D82" i="363" s="1"/>
  <c r="W81" i="363"/>
  <c r="X81" i="363" s="1"/>
  <c r="V81" i="363"/>
  <c r="U81" i="363"/>
  <c r="S81" i="363"/>
  <c r="T81" i="363" s="1"/>
  <c r="E81" i="363"/>
  <c r="D81" i="363" s="1"/>
  <c r="W80" i="363"/>
  <c r="X80" i="363" s="1"/>
  <c r="V80" i="363"/>
  <c r="U80" i="363"/>
  <c r="S80" i="363"/>
  <c r="T80" i="363" s="1"/>
  <c r="E80" i="363"/>
  <c r="D80" i="363" s="1"/>
  <c r="W79" i="363"/>
  <c r="X79" i="363" s="1"/>
  <c r="V79" i="363"/>
  <c r="U79" i="363"/>
  <c r="S79" i="363"/>
  <c r="E79" i="363"/>
  <c r="D79" i="363" s="1"/>
  <c r="W78" i="363"/>
  <c r="X78" i="363" s="1"/>
  <c r="V78" i="363"/>
  <c r="U78" i="363"/>
  <c r="S78" i="363"/>
  <c r="T78" i="363" s="1"/>
  <c r="E78" i="363"/>
  <c r="D78" i="363" s="1"/>
  <c r="W77" i="363"/>
  <c r="X77" i="363" s="1"/>
  <c r="V77" i="363"/>
  <c r="U77" i="363"/>
  <c r="S77" i="363"/>
  <c r="T77" i="363" s="1"/>
  <c r="E77" i="363"/>
  <c r="D77" i="363" s="1"/>
  <c r="W76" i="363"/>
  <c r="X76" i="363" s="1"/>
  <c r="V76" i="363"/>
  <c r="U76" i="363"/>
  <c r="S76" i="363"/>
  <c r="T76" i="363" s="1"/>
  <c r="E76" i="363"/>
  <c r="D76" i="363" s="1"/>
  <c r="W75" i="363"/>
  <c r="X75" i="363" s="1"/>
  <c r="V75" i="363"/>
  <c r="U75" i="363"/>
  <c r="S75" i="363"/>
  <c r="T75" i="363" s="1"/>
  <c r="E75" i="363"/>
  <c r="D75" i="363" s="1"/>
  <c r="W74" i="363"/>
  <c r="X74" i="363" s="1"/>
  <c r="V74" i="363"/>
  <c r="U74" i="363"/>
  <c r="S74" i="363"/>
  <c r="T74" i="363" s="1"/>
  <c r="E74" i="363"/>
  <c r="D74" i="363" s="1"/>
  <c r="W73" i="363"/>
  <c r="X73" i="363" s="1"/>
  <c r="V73" i="363"/>
  <c r="U73" i="363"/>
  <c r="S73" i="363"/>
  <c r="T73" i="363" s="1"/>
  <c r="E73" i="363"/>
  <c r="D73" i="363" s="1"/>
  <c r="W72" i="363"/>
  <c r="X72" i="363" s="1"/>
  <c r="V72" i="363"/>
  <c r="U72" i="363"/>
  <c r="S72" i="363"/>
  <c r="T72" i="363" s="1"/>
  <c r="E72" i="363"/>
  <c r="D72" i="363" s="1"/>
  <c r="W71" i="363"/>
  <c r="X71" i="363" s="1"/>
  <c r="V71" i="363"/>
  <c r="U71" i="363"/>
  <c r="S71" i="363"/>
  <c r="T71" i="363" s="1"/>
  <c r="E71" i="363"/>
  <c r="D71" i="363" s="1"/>
  <c r="W70" i="363"/>
  <c r="X70" i="363" s="1"/>
  <c r="V70" i="363"/>
  <c r="U70" i="363"/>
  <c r="S70" i="363"/>
  <c r="T70" i="363" s="1"/>
  <c r="E70" i="363"/>
  <c r="D70" i="363" s="1"/>
  <c r="W69" i="363"/>
  <c r="X69" i="363" s="1"/>
  <c r="V69" i="363"/>
  <c r="U69" i="363"/>
  <c r="S69" i="363"/>
  <c r="T69" i="363" s="1"/>
  <c r="E69" i="363"/>
  <c r="D69" i="363" s="1"/>
  <c r="W68" i="363"/>
  <c r="X68" i="363" s="1"/>
  <c r="V68" i="363"/>
  <c r="U68" i="363"/>
  <c r="S68" i="363"/>
  <c r="T68" i="363" s="1"/>
  <c r="E68" i="363"/>
  <c r="D68" i="363" s="1"/>
  <c r="W67" i="363"/>
  <c r="X67" i="363" s="1"/>
  <c r="V67" i="363"/>
  <c r="U67" i="363"/>
  <c r="S67" i="363"/>
  <c r="T67" i="363" s="1"/>
  <c r="E67" i="363"/>
  <c r="D67" i="363" s="1"/>
  <c r="W66" i="363"/>
  <c r="X66" i="363" s="1"/>
  <c r="V66" i="363"/>
  <c r="U66" i="363"/>
  <c r="S66" i="363"/>
  <c r="T66" i="363" s="1"/>
  <c r="E66" i="363"/>
  <c r="D66" i="363" s="1"/>
  <c r="W65" i="363"/>
  <c r="X65" i="363" s="1"/>
  <c r="V65" i="363"/>
  <c r="U65" i="363"/>
  <c r="S65" i="363"/>
  <c r="T65" i="363" s="1"/>
  <c r="E65" i="363"/>
  <c r="D65" i="363" s="1"/>
  <c r="W64" i="363"/>
  <c r="X64" i="363" s="1"/>
  <c r="V64" i="363"/>
  <c r="U64" i="363"/>
  <c r="S64" i="363"/>
  <c r="T64" i="363" s="1"/>
  <c r="E64" i="363"/>
  <c r="D64" i="363" s="1"/>
  <c r="W63" i="363"/>
  <c r="X63" i="363" s="1"/>
  <c r="V63" i="363"/>
  <c r="U63" i="363"/>
  <c r="S63" i="363"/>
  <c r="T63" i="363" s="1"/>
  <c r="E63" i="363"/>
  <c r="D63" i="363" s="1"/>
  <c r="W62" i="363"/>
  <c r="X62" i="363" s="1"/>
  <c r="V62" i="363"/>
  <c r="U62" i="363"/>
  <c r="S62" i="363"/>
  <c r="T62" i="363" s="1"/>
  <c r="E62" i="363"/>
  <c r="D62" i="363" s="1"/>
  <c r="W61" i="363"/>
  <c r="X61" i="363" s="1"/>
  <c r="V61" i="363"/>
  <c r="U61" i="363"/>
  <c r="S61" i="363"/>
  <c r="T61" i="363" s="1"/>
  <c r="E61" i="363"/>
  <c r="D61" i="363" s="1"/>
  <c r="W60" i="363"/>
  <c r="X60" i="363" s="1"/>
  <c r="V60" i="363"/>
  <c r="U60" i="363"/>
  <c r="S60" i="363"/>
  <c r="T60" i="363" s="1"/>
  <c r="E60" i="363"/>
  <c r="D60" i="363" s="1"/>
  <c r="W59" i="363"/>
  <c r="X59" i="363" s="1"/>
  <c r="V59" i="363"/>
  <c r="U59" i="363"/>
  <c r="S59" i="363"/>
  <c r="T59" i="363" s="1"/>
  <c r="E59" i="363"/>
  <c r="D59" i="363" s="1"/>
  <c r="W58" i="363"/>
  <c r="X58" i="363" s="1"/>
  <c r="V58" i="363"/>
  <c r="U58" i="363"/>
  <c r="S58" i="363"/>
  <c r="T58" i="363" s="1"/>
  <c r="E58" i="363"/>
  <c r="D58" i="363" s="1"/>
  <c r="W57" i="363"/>
  <c r="X57" i="363" s="1"/>
  <c r="V57" i="363"/>
  <c r="U57" i="363"/>
  <c r="S57" i="363"/>
  <c r="T57" i="363" s="1"/>
  <c r="E57" i="363"/>
  <c r="D57" i="363" s="1"/>
  <c r="W56" i="363"/>
  <c r="X56" i="363" s="1"/>
  <c r="V56" i="363"/>
  <c r="U56" i="363"/>
  <c r="S56" i="363"/>
  <c r="T56" i="363" s="1"/>
  <c r="E56" i="363"/>
  <c r="D56" i="363" s="1"/>
  <c r="W55" i="363"/>
  <c r="X55" i="363" s="1"/>
  <c r="V55" i="363"/>
  <c r="U55" i="363"/>
  <c r="S55" i="363"/>
  <c r="T55" i="363" s="1"/>
  <c r="E55" i="363"/>
  <c r="D55" i="363" s="1"/>
  <c r="W54" i="363"/>
  <c r="X54" i="363" s="1"/>
  <c r="V54" i="363"/>
  <c r="U54" i="363"/>
  <c r="S54" i="363"/>
  <c r="T54" i="363" s="1"/>
  <c r="E54" i="363"/>
  <c r="D54" i="363" s="1"/>
  <c r="W53" i="363"/>
  <c r="X53" i="363" s="1"/>
  <c r="V53" i="363"/>
  <c r="U53" i="363"/>
  <c r="S53" i="363"/>
  <c r="T53" i="363" s="1"/>
  <c r="E53" i="363"/>
  <c r="D53" i="363" s="1"/>
  <c r="W52" i="363"/>
  <c r="X52" i="363" s="1"/>
  <c r="V52" i="363"/>
  <c r="U52" i="363"/>
  <c r="S52" i="363"/>
  <c r="T52" i="363" s="1"/>
  <c r="E52" i="363"/>
  <c r="D52" i="363" s="1"/>
  <c r="W51" i="363"/>
  <c r="X51" i="363" s="1"/>
  <c r="V51" i="363"/>
  <c r="U51" i="363"/>
  <c r="S51" i="363"/>
  <c r="T51" i="363" s="1"/>
  <c r="E51" i="363"/>
  <c r="D51" i="363" s="1"/>
  <c r="W50" i="363"/>
  <c r="X50" i="363" s="1"/>
  <c r="V50" i="363"/>
  <c r="U50" i="363"/>
  <c r="S50" i="363"/>
  <c r="T50" i="363" s="1"/>
  <c r="E50" i="363"/>
  <c r="D50" i="363" s="1"/>
  <c r="W49" i="363"/>
  <c r="X49" i="363" s="1"/>
  <c r="V49" i="363"/>
  <c r="U49" i="363"/>
  <c r="S49" i="363"/>
  <c r="T49" i="363" s="1"/>
  <c r="E49" i="363"/>
  <c r="D49" i="363"/>
  <c r="W48" i="363"/>
  <c r="X48" i="363" s="1"/>
  <c r="V48" i="363"/>
  <c r="U48" i="363"/>
  <c r="S48" i="363"/>
  <c r="T48" i="363" s="1"/>
  <c r="E48" i="363"/>
  <c r="D48" i="363" s="1"/>
  <c r="W47" i="363"/>
  <c r="X47" i="363" s="1"/>
  <c r="V47" i="363"/>
  <c r="U47" i="363"/>
  <c r="S47" i="363"/>
  <c r="T47" i="363" s="1"/>
  <c r="E47" i="363"/>
  <c r="D47" i="363" s="1"/>
  <c r="W46" i="363"/>
  <c r="X46" i="363" s="1"/>
  <c r="V46" i="363"/>
  <c r="U46" i="363"/>
  <c r="S46" i="363"/>
  <c r="T46" i="363" s="1"/>
  <c r="E46" i="363"/>
  <c r="D46" i="363" s="1"/>
  <c r="W45" i="363"/>
  <c r="X45" i="363" s="1"/>
  <c r="V45" i="363"/>
  <c r="U45" i="363"/>
  <c r="S45" i="363"/>
  <c r="T45" i="363" s="1"/>
  <c r="E45" i="363"/>
  <c r="D45" i="363" s="1"/>
  <c r="W44" i="363"/>
  <c r="X44" i="363" s="1"/>
  <c r="V44" i="363"/>
  <c r="U44" i="363"/>
  <c r="S44" i="363"/>
  <c r="T44" i="363" s="1"/>
  <c r="E44" i="363"/>
  <c r="D44" i="363" s="1"/>
  <c r="W43" i="363"/>
  <c r="X43" i="363" s="1"/>
  <c r="V43" i="363"/>
  <c r="U43" i="363"/>
  <c r="S43" i="363"/>
  <c r="T43" i="363" s="1"/>
  <c r="E43" i="363"/>
  <c r="D43" i="363" s="1"/>
  <c r="W42" i="363"/>
  <c r="X42" i="363" s="1"/>
  <c r="V42" i="363"/>
  <c r="U42" i="363"/>
  <c r="S42" i="363"/>
  <c r="T42" i="363" s="1"/>
  <c r="E42" i="363"/>
  <c r="D42" i="363" s="1"/>
  <c r="W41" i="363"/>
  <c r="X41" i="363" s="1"/>
  <c r="V41" i="363"/>
  <c r="U41" i="363"/>
  <c r="S41" i="363"/>
  <c r="T41" i="363" s="1"/>
  <c r="E41" i="363"/>
  <c r="D41" i="363" s="1"/>
  <c r="W40" i="363"/>
  <c r="X40" i="363" s="1"/>
  <c r="V40" i="363"/>
  <c r="U40" i="363"/>
  <c r="S40" i="363"/>
  <c r="T40" i="363" s="1"/>
  <c r="E40" i="363"/>
  <c r="D40" i="363" s="1"/>
  <c r="W39" i="363"/>
  <c r="X39" i="363" s="1"/>
  <c r="V39" i="363"/>
  <c r="U39" i="363"/>
  <c r="S39" i="363"/>
  <c r="T39" i="363" s="1"/>
  <c r="E39" i="363"/>
  <c r="D39" i="363" s="1"/>
  <c r="W38" i="363"/>
  <c r="X38" i="363" s="1"/>
  <c r="V38" i="363"/>
  <c r="U38" i="363"/>
  <c r="S38" i="363"/>
  <c r="T38" i="363" s="1"/>
  <c r="E38" i="363"/>
  <c r="D38" i="363" s="1"/>
  <c r="W37" i="363"/>
  <c r="X37" i="363" s="1"/>
  <c r="V37" i="363"/>
  <c r="U37" i="363"/>
  <c r="S37" i="363"/>
  <c r="T37" i="363" s="1"/>
  <c r="E37" i="363"/>
  <c r="D37" i="363" s="1"/>
  <c r="W36" i="363"/>
  <c r="X36" i="363" s="1"/>
  <c r="V36" i="363"/>
  <c r="U36" i="363"/>
  <c r="S36" i="363"/>
  <c r="T36" i="363" s="1"/>
  <c r="E36" i="363"/>
  <c r="D36" i="363" s="1"/>
  <c r="W35" i="363"/>
  <c r="V35" i="363"/>
  <c r="U35" i="363"/>
  <c r="S35" i="363"/>
  <c r="E35" i="363"/>
  <c r="D35" i="363" s="1"/>
  <c r="H32" i="363"/>
  <c r="T32" i="363" s="1"/>
  <c r="H31" i="363"/>
  <c r="D31" i="363" s="1"/>
  <c r="H30" i="363"/>
  <c r="T30" i="363" s="1"/>
  <c r="N29" i="363"/>
  <c r="H29" i="363"/>
  <c r="D29" i="363" s="1"/>
  <c r="H28" i="363"/>
  <c r="T28" i="363" s="1"/>
  <c r="D28" i="363"/>
  <c r="H27" i="363"/>
  <c r="D27" i="363" s="1"/>
  <c r="H26" i="363"/>
  <c r="T26" i="363" s="1"/>
  <c r="H25" i="363"/>
  <c r="D25" i="363" s="1"/>
  <c r="H24" i="363"/>
  <c r="D24" i="363" s="1"/>
  <c r="H23" i="363"/>
  <c r="D23" i="363" s="1"/>
  <c r="H22" i="363"/>
  <c r="T22" i="363" s="1"/>
  <c r="H21" i="363"/>
  <c r="D21" i="363" s="1"/>
  <c r="N20" i="363"/>
  <c r="H20" i="363"/>
  <c r="T20" i="363" s="1"/>
  <c r="H19" i="363"/>
  <c r="D19" i="363" s="1"/>
  <c r="H18" i="363"/>
  <c r="T18" i="363" s="1"/>
  <c r="H17" i="363"/>
  <c r="D17" i="363" s="1"/>
  <c r="H16" i="363"/>
  <c r="T16" i="363" s="1"/>
  <c r="H15" i="363"/>
  <c r="D15" i="363" s="1"/>
  <c r="H14" i="363"/>
  <c r="T14" i="363" s="1"/>
  <c r="N13" i="363"/>
  <c r="H13" i="363"/>
  <c r="D13" i="363" s="1"/>
  <c r="H12" i="363"/>
  <c r="T12" i="363" s="1"/>
  <c r="AE11" i="363"/>
  <c r="AE12" i="363" s="1"/>
  <c r="AE13" i="363" s="1"/>
  <c r="AE14" i="363" s="1"/>
  <c r="AE15" i="363" s="1"/>
  <c r="AE16" i="363" s="1"/>
  <c r="AE17" i="363" s="1"/>
  <c r="AE18" i="363" s="1"/>
  <c r="AE19" i="363" s="1"/>
  <c r="AE20" i="363" s="1"/>
  <c r="AE21" i="363" s="1"/>
  <c r="AE22" i="363" s="1"/>
  <c r="AE23" i="363" s="1"/>
  <c r="AE24" i="363" s="1"/>
  <c r="AE25" i="363" s="1"/>
  <c r="AE26" i="363" s="1"/>
  <c r="AE27" i="363" s="1"/>
  <c r="AE28" i="363" s="1"/>
  <c r="AE29" i="363" s="1"/>
  <c r="AE30" i="363" s="1"/>
  <c r="AE31" i="363" s="1"/>
  <c r="AE32" i="363" s="1"/>
  <c r="N11" i="363"/>
  <c r="H11" i="363"/>
  <c r="D11" i="363" s="1"/>
  <c r="AE10" i="363"/>
  <c r="H10" i="363"/>
  <c r="T10" i="363" s="1"/>
  <c r="M10" i="363" s="1"/>
  <c r="H9" i="363"/>
  <c r="T9" i="363" s="1"/>
  <c r="H4" i="363"/>
  <c r="W188" i="362"/>
  <c r="X188" i="362" s="1"/>
  <c r="V188" i="362"/>
  <c r="U188" i="362"/>
  <c r="S188" i="362"/>
  <c r="T188" i="362" s="1"/>
  <c r="E188" i="362"/>
  <c r="D188" i="362"/>
  <c r="W187" i="362"/>
  <c r="X187" i="362" s="1"/>
  <c r="V187" i="362"/>
  <c r="U187" i="362"/>
  <c r="S187" i="362"/>
  <c r="T187" i="362" s="1"/>
  <c r="E187" i="362"/>
  <c r="D187" i="362" s="1"/>
  <c r="W186" i="362"/>
  <c r="X186" i="362" s="1"/>
  <c r="V186" i="362"/>
  <c r="U186" i="362"/>
  <c r="S186" i="362"/>
  <c r="T186" i="362" s="1"/>
  <c r="E186" i="362"/>
  <c r="D186" i="362"/>
  <c r="W185" i="362"/>
  <c r="X185" i="362" s="1"/>
  <c r="V185" i="362"/>
  <c r="U185" i="362"/>
  <c r="S185" i="362"/>
  <c r="T185" i="362" s="1"/>
  <c r="E185" i="362"/>
  <c r="D185" i="362"/>
  <c r="W184" i="362"/>
  <c r="X184" i="362" s="1"/>
  <c r="V184" i="362"/>
  <c r="U184" i="362"/>
  <c r="S184" i="362"/>
  <c r="T184" i="362" s="1"/>
  <c r="E184" i="362"/>
  <c r="D184" i="362" s="1"/>
  <c r="W183" i="362"/>
  <c r="X183" i="362" s="1"/>
  <c r="V183" i="362"/>
  <c r="U183" i="362"/>
  <c r="S183" i="362"/>
  <c r="T183" i="362" s="1"/>
  <c r="E183" i="362"/>
  <c r="D183" i="362" s="1"/>
  <c r="W182" i="362"/>
  <c r="X182" i="362" s="1"/>
  <c r="V182" i="362"/>
  <c r="U182" i="362"/>
  <c r="S182" i="362"/>
  <c r="T182" i="362" s="1"/>
  <c r="E182" i="362"/>
  <c r="D182" i="362"/>
  <c r="W181" i="362"/>
  <c r="X181" i="362" s="1"/>
  <c r="V181" i="362"/>
  <c r="U181" i="362"/>
  <c r="S181" i="362"/>
  <c r="T181" i="362" s="1"/>
  <c r="E181" i="362"/>
  <c r="D181" i="362"/>
  <c r="W180" i="362"/>
  <c r="X180" i="362" s="1"/>
  <c r="V180" i="362"/>
  <c r="U180" i="362"/>
  <c r="S180" i="362"/>
  <c r="T180" i="362" s="1"/>
  <c r="E180" i="362"/>
  <c r="D180" i="362" s="1"/>
  <c r="W179" i="362"/>
  <c r="X179" i="362" s="1"/>
  <c r="V179" i="362"/>
  <c r="U179" i="362"/>
  <c r="S179" i="362"/>
  <c r="T179" i="362" s="1"/>
  <c r="E179" i="362"/>
  <c r="D179" i="362" s="1"/>
  <c r="W178" i="362"/>
  <c r="X178" i="362" s="1"/>
  <c r="V178" i="362"/>
  <c r="U178" i="362"/>
  <c r="S178" i="362"/>
  <c r="T178" i="362" s="1"/>
  <c r="E178" i="362"/>
  <c r="D178" i="362"/>
  <c r="W177" i="362"/>
  <c r="X177" i="362" s="1"/>
  <c r="V177" i="362"/>
  <c r="U177" i="362"/>
  <c r="S177" i="362"/>
  <c r="T177" i="362" s="1"/>
  <c r="E177" i="362"/>
  <c r="D177" i="362"/>
  <c r="W176" i="362"/>
  <c r="X176" i="362" s="1"/>
  <c r="V176" i="362"/>
  <c r="U176" i="362"/>
  <c r="S176" i="362"/>
  <c r="T176" i="362" s="1"/>
  <c r="E176" i="362"/>
  <c r="D176" i="362" s="1"/>
  <c r="W175" i="362"/>
  <c r="X175" i="362" s="1"/>
  <c r="V175" i="362"/>
  <c r="U175" i="362"/>
  <c r="S175" i="362"/>
  <c r="T175" i="362" s="1"/>
  <c r="E175" i="362"/>
  <c r="D175" i="362" s="1"/>
  <c r="W174" i="362"/>
  <c r="X174" i="362" s="1"/>
  <c r="V174" i="362"/>
  <c r="U174" i="362"/>
  <c r="S174" i="362"/>
  <c r="T174" i="362" s="1"/>
  <c r="E174" i="362"/>
  <c r="D174" i="362"/>
  <c r="W173" i="362"/>
  <c r="X173" i="362" s="1"/>
  <c r="V173" i="362"/>
  <c r="U173" i="362"/>
  <c r="S173" i="362"/>
  <c r="T173" i="362" s="1"/>
  <c r="E173" i="362"/>
  <c r="D173" i="362"/>
  <c r="W172" i="362"/>
  <c r="X172" i="362" s="1"/>
  <c r="V172" i="362"/>
  <c r="U172" i="362"/>
  <c r="S172" i="362"/>
  <c r="T172" i="362" s="1"/>
  <c r="E172" i="362"/>
  <c r="D172" i="362" s="1"/>
  <c r="W171" i="362"/>
  <c r="X171" i="362" s="1"/>
  <c r="V171" i="362"/>
  <c r="U171" i="362"/>
  <c r="S171" i="362"/>
  <c r="T171" i="362" s="1"/>
  <c r="E171" i="362"/>
  <c r="D171" i="362" s="1"/>
  <c r="W170" i="362"/>
  <c r="X170" i="362" s="1"/>
  <c r="V170" i="362"/>
  <c r="U170" i="362"/>
  <c r="S170" i="362"/>
  <c r="T170" i="362" s="1"/>
  <c r="E170" i="362"/>
  <c r="D170" i="362"/>
  <c r="W169" i="362"/>
  <c r="X169" i="362" s="1"/>
  <c r="V169" i="362"/>
  <c r="U169" i="362"/>
  <c r="S169" i="362"/>
  <c r="T169" i="362" s="1"/>
  <c r="E169" i="362"/>
  <c r="D169" i="362"/>
  <c r="W168" i="362"/>
  <c r="X168" i="362" s="1"/>
  <c r="V168" i="362"/>
  <c r="U168" i="362"/>
  <c r="S168" i="362"/>
  <c r="T168" i="362" s="1"/>
  <c r="E168" i="362"/>
  <c r="D168" i="362" s="1"/>
  <c r="W167" i="362"/>
  <c r="X167" i="362" s="1"/>
  <c r="V167" i="362"/>
  <c r="U167" i="362"/>
  <c r="S167" i="362"/>
  <c r="T167" i="362" s="1"/>
  <c r="E167" i="362"/>
  <c r="D167" i="362" s="1"/>
  <c r="W166" i="362"/>
  <c r="X166" i="362" s="1"/>
  <c r="V166" i="362"/>
  <c r="U166" i="362"/>
  <c r="S166" i="362"/>
  <c r="T166" i="362" s="1"/>
  <c r="E166" i="362"/>
  <c r="D166" i="362"/>
  <c r="W165" i="362"/>
  <c r="X165" i="362" s="1"/>
  <c r="V165" i="362"/>
  <c r="U165" i="362"/>
  <c r="S165" i="362"/>
  <c r="T165" i="362" s="1"/>
  <c r="E165" i="362"/>
  <c r="D165" i="362"/>
  <c r="W164" i="362"/>
  <c r="X164" i="362" s="1"/>
  <c r="V164" i="362"/>
  <c r="U164" i="362"/>
  <c r="S164" i="362"/>
  <c r="T164" i="362" s="1"/>
  <c r="E164" i="362"/>
  <c r="D164" i="362" s="1"/>
  <c r="W163" i="362"/>
  <c r="X163" i="362" s="1"/>
  <c r="V163" i="362"/>
  <c r="U163" i="362"/>
  <c r="S163" i="362"/>
  <c r="T163" i="362" s="1"/>
  <c r="E163" i="362"/>
  <c r="D163" i="362" s="1"/>
  <c r="W162" i="362"/>
  <c r="X162" i="362" s="1"/>
  <c r="V162" i="362"/>
  <c r="U162" i="362"/>
  <c r="S162" i="362"/>
  <c r="T162" i="362" s="1"/>
  <c r="E162" i="362"/>
  <c r="D162" i="362"/>
  <c r="W161" i="362"/>
  <c r="X161" i="362" s="1"/>
  <c r="V161" i="362"/>
  <c r="U161" i="362"/>
  <c r="S161" i="362"/>
  <c r="T161" i="362" s="1"/>
  <c r="E161" i="362"/>
  <c r="D161" i="362"/>
  <c r="W160" i="362"/>
  <c r="X160" i="362" s="1"/>
  <c r="V160" i="362"/>
  <c r="U160" i="362"/>
  <c r="S160" i="362"/>
  <c r="T160" i="362" s="1"/>
  <c r="E160" i="362"/>
  <c r="D160" i="362" s="1"/>
  <c r="W159" i="362"/>
  <c r="X159" i="362" s="1"/>
  <c r="V159" i="362"/>
  <c r="U159" i="362"/>
  <c r="S159" i="362"/>
  <c r="T159" i="362" s="1"/>
  <c r="E159" i="362"/>
  <c r="D159" i="362" s="1"/>
  <c r="W158" i="362"/>
  <c r="X158" i="362" s="1"/>
  <c r="V158" i="362"/>
  <c r="U158" i="362"/>
  <c r="S158" i="362"/>
  <c r="T158" i="362" s="1"/>
  <c r="E158" i="362"/>
  <c r="D158" i="362"/>
  <c r="W157" i="362"/>
  <c r="X157" i="362" s="1"/>
  <c r="V157" i="362"/>
  <c r="U157" i="362"/>
  <c r="S157" i="362"/>
  <c r="T157" i="362" s="1"/>
  <c r="E157" i="362"/>
  <c r="D157" i="362"/>
  <c r="W156" i="362"/>
  <c r="X156" i="362" s="1"/>
  <c r="V156" i="362"/>
  <c r="U156" i="362"/>
  <c r="S156" i="362"/>
  <c r="T156" i="362" s="1"/>
  <c r="E156" i="362"/>
  <c r="D156" i="362" s="1"/>
  <c r="W155" i="362"/>
  <c r="X155" i="362" s="1"/>
  <c r="V155" i="362"/>
  <c r="U155" i="362"/>
  <c r="S155" i="362"/>
  <c r="T155" i="362" s="1"/>
  <c r="E155" i="362"/>
  <c r="D155" i="362" s="1"/>
  <c r="W154" i="362"/>
  <c r="X154" i="362" s="1"/>
  <c r="V154" i="362"/>
  <c r="U154" i="362"/>
  <c r="S154" i="362"/>
  <c r="T154" i="362" s="1"/>
  <c r="E154" i="362"/>
  <c r="D154" i="362"/>
  <c r="W153" i="362"/>
  <c r="X153" i="362" s="1"/>
  <c r="V153" i="362"/>
  <c r="U153" i="362"/>
  <c r="S153" i="362"/>
  <c r="T153" i="362" s="1"/>
  <c r="E153" i="362"/>
  <c r="D153" i="362"/>
  <c r="W152" i="362"/>
  <c r="X152" i="362" s="1"/>
  <c r="V152" i="362"/>
  <c r="U152" i="362"/>
  <c r="S152" i="362"/>
  <c r="T152" i="362" s="1"/>
  <c r="E152" i="362"/>
  <c r="D152" i="362" s="1"/>
  <c r="W151" i="362"/>
  <c r="X151" i="362" s="1"/>
  <c r="V151" i="362"/>
  <c r="U151" i="362"/>
  <c r="S151" i="362"/>
  <c r="T151" i="362" s="1"/>
  <c r="E151" i="362"/>
  <c r="D151" i="362" s="1"/>
  <c r="W150" i="362"/>
  <c r="X150" i="362" s="1"/>
  <c r="V150" i="362"/>
  <c r="U150" i="362"/>
  <c r="S150" i="362"/>
  <c r="T150" i="362" s="1"/>
  <c r="E150" i="362"/>
  <c r="D150" i="362"/>
  <c r="W149" i="362"/>
  <c r="X149" i="362" s="1"/>
  <c r="V149" i="362"/>
  <c r="U149" i="362"/>
  <c r="S149" i="362"/>
  <c r="T149" i="362" s="1"/>
  <c r="E149" i="362"/>
  <c r="D149" i="362"/>
  <c r="W148" i="362"/>
  <c r="X148" i="362" s="1"/>
  <c r="V148" i="362"/>
  <c r="U148" i="362"/>
  <c r="S148" i="362"/>
  <c r="T148" i="362" s="1"/>
  <c r="E148" i="362"/>
  <c r="D148" i="362" s="1"/>
  <c r="W147" i="362"/>
  <c r="X147" i="362" s="1"/>
  <c r="V147" i="362"/>
  <c r="U147" i="362"/>
  <c r="S147" i="362"/>
  <c r="T147" i="362" s="1"/>
  <c r="E147" i="362"/>
  <c r="D147" i="362" s="1"/>
  <c r="W146" i="362"/>
  <c r="X146" i="362" s="1"/>
  <c r="V146" i="362"/>
  <c r="U146" i="362"/>
  <c r="S146" i="362"/>
  <c r="T146" i="362" s="1"/>
  <c r="E146" i="362"/>
  <c r="D146" i="362"/>
  <c r="W145" i="362"/>
  <c r="X145" i="362" s="1"/>
  <c r="V145" i="362"/>
  <c r="U145" i="362"/>
  <c r="S145" i="362"/>
  <c r="T145" i="362" s="1"/>
  <c r="E145" i="362"/>
  <c r="D145" i="362"/>
  <c r="W144" i="362"/>
  <c r="X144" i="362" s="1"/>
  <c r="V144" i="362"/>
  <c r="U144" i="362"/>
  <c r="S144" i="362"/>
  <c r="T144" i="362" s="1"/>
  <c r="E144" i="362"/>
  <c r="D144" i="362" s="1"/>
  <c r="W143" i="362"/>
  <c r="X143" i="362" s="1"/>
  <c r="V143" i="362"/>
  <c r="U143" i="362"/>
  <c r="S143" i="362"/>
  <c r="T143" i="362" s="1"/>
  <c r="E143" i="362"/>
  <c r="D143" i="362" s="1"/>
  <c r="W142" i="362"/>
  <c r="X142" i="362" s="1"/>
  <c r="V142" i="362"/>
  <c r="U142" i="362"/>
  <c r="S142" i="362"/>
  <c r="T142" i="362" s="1"/>
  <c r="E142" i="362"/>
  <c r="D142" i="362"/>
  <c r="W141" i="362"/>
  <c r="X141" i="362" s="1"/>
  <c r="V141" i="362"/>
  <c r="U141" i="362"/>
  <c r="S141" i="362"/>
  <c r="T141" i="362" s="1"/>
  <c r="E141" i="362"/>
  <c r="D141" i="362"/>
  <c r="W140" i="362"/>
  <c r="X140" i="362" s="1"/>
  <c r="V140" i="362"/>
  <c r="U140" i="362"/>
  <c r="S140" i="362"/>
  <c r="T140" i="362" s="1"/>
  <c r="E140" i="362"/>
  <c r="D140" i="362" s="1"/>
  <c r="W139" i="362"/>
  <c r="X139" i="362" s="1"/>
  <c r="V139" i="362"/>
  <c r="U139" i="362"/>
  <c r="S139" i="362"/>
  <c r="T139" i="362" s="1"/>
  <c r="E139" i="362"/>
  <c r="D139" i="362" s="1"/>
  <c r="W138" i="362"/>
  <c r="X138" i="362" s="1"/>
  <c r="V138" i="362"/>
  <c r="U138" i="362"/>
  <c r="S138" i="362"/>
  <c r="T138" i="362" s="1"/>
  <c r="E138" i="362"/>
  <c r="D138" i="362"/>
  <c r="W137" i="362"/>
  <c r="X137" i="362" s="1"/>
  <c r="V137" i="362"/>
  <c r="U137" i="362"/>
  <c r="S137" i="362"/>
  <c r="T137" i="362" s="1"/>
  <c r="E137" i="362"/>
  <c r="D137" i="362"/>
  <c r="W136" i="362"/>
  <c r="X136" i="362" s="1"/>
  <c r="V136" i="362"/>
  <c r="U136" i="362"/>
  <c r="S136" i="362"/>
  <c r="T136" i="362" s="1"/>
  <c r="E136" i="362"/>
  <c r="D136" i="362" s="1"/>
  <c r="W135" i="362"/>
  <c r="X135" i="362" s="1"/>
  <c r="V135" i="362"/>
  <c r="U135" i="362"/>
  <c r="S135" i="362"/>
  <c r="T135" i="362" s="1"/>
  <c r="E135" i="362"/>
  <c r="D135" i="362" s="1"/>
  <c r="W134" i="362"/>
  <c r="X134" i="362" s="1"/>
  <c r="V134" i="362"/>
  <c r="U134" i="362"/>
  <c r="S134" i="362"/>
  <c r="T134" i="362" s="1"/>
  <c r="E134" i="362"/>
  <c r="D134" i="362"/>
  <c r="W133" i="362"/>
  <c r="X133" i="362" s="1"/>
  <c r="V133" i="362"/>
  <c r="U133" i="362"/>
  <c r="S133" i="362"/>
  <c r="T133" i="362" s="1"/>
  <c r="E133" i="362"/>
  <c r="D133" i="362"/>
  <c r="W132" i="362"/>
  <c r="X132" i="362" s="1"/>
  <c r="V132" i="362"/>
  <c r="U132" i="362"/>
  <c r="S132" i="362"/>
  <c r="T132" i="362" s="1"/>
  <c r="E132" i="362"/>
  <c r="D132" i="362" s="1"/>
  <c r="W131" i="362"/>
  <c r="X131" i="362" s="1"/>
  <c r="V131" i="362"/>
  <c r="U131" i="362"/>
  <c r="S131" i="362"/>
  <c r="T131" i="362" s="1"/>
  <c r="E131" i="362"/>
  <c r="D131" i="362" s="1"/>
  <c r="W130" i="362"/>
  <c r="X130" i="362" s="1"/>
  <c r="V130" i="362"/>
  <c r="U130" i="362"/>
  <c r="S130" i="362"/>
  <c r="T130" i="362" s="1"/>
  <c r="E130" i="362"/>
  <c r="D130" i="362"/>
  <c r="W129" i="362"/>
  <c r="X129" i="362" s="1"/>
  <c r="V129" i="362"/>
  <c r="U129" i="362"/>
  <c r="S129" i="362"/>
  <c r="T129" i="362" s="1"/>
  <c r="E129" i="362"/>
  <c r="D129" i="362"/>
  <c r="W128" i="362"/>
  <c r="X128" i="362" s="1"/>
  <c r="V128" i="362"/>
  <c r="U128" i="362"/>
  <c r="S128" i="362"/>
  <c r="T128" i="362" s="1"/>
  <c r="E128" i="362"/>
  <c r="D128" i="362" s="1"/>
  <c r="W127" i="362"/>
  <c r="X127" i="362" s="1"/>
  <c r="V127" i="362"/>
  <c r="U127" i="362"/>
  <c r="S127" i="362"/>
  <c r="T127" i="362" s="1"/>
  <c r="E127" i="362"/>
  <c r="D127" i="362" s="1"/>
  <c r="W126" i="362"/>
  <c r="X126" i="362" s="1"/>
  <c r="V126" i="362"/>
  <c r="U126" i="362"/>
  <c r="S126" i="362"/>
  <c r="T126" i="362" s="1"/>
  <c r="E126" i="362"/>
  <c r="D126" i="362"/>
  <c r="W125" i="362"/>
  <c r="X125" i="362" s="1"/>
  <c r="V125" i="362"/>
  <c r="U125" i="362"/>
  <c r="S125" i="362"/>
  <c r="T125" i="362" s="1"/>
  <c r="E125" i="362"/>
  <c r="D125" i="362"/>
  <c r="W124" i="362"/>
  <c r="X124" i="362" s="1"/>
  <c r="V124" i="362"/>
  <c r="U124" i="362"/>
  <c r="S124" i="362"/>
  <c r="T124" i="362" s="1"/>
  <c r="E124" i="362"/>
  <c r="D124" i="362" s="1"/>
  <c r="W123" i="362"/>
  <c r="X123" i="362" s="1"/>
  <c r="V123" i="362"/>
  <c r="U123" i="362"/>
  <c r="S123" i="362"/>
  <c r="T123" i="362" s="1"/>
  <c r="E123" i="362"/>
  <c r="D123" i="362" s="1"/>
  <c r="W122" i="362"/>
  <c r="X122" i="362" s="1"/>
  <c r="V122" i="362"/>
  <c r="U122" i="362"/>
  <c r="S122" i="362"/>
  <c r="T122" i="362" s="1"/>
  <c r="E122" i="362"/>
  <c r="D122" i="362"/>
  <c r="W121" i="362"/>
  <c r="X121" i="362" s="1"/>
  <c r="V121" i="362"/>
  <c r="U121" i="362"/>
  <c r="S121" i="362"/>
  <c r="T121" i="362" s="1"/>
  <c r="E121" i="362"/>
  <c r="D121" i="362"/>
  <c r="W120" i="362"/>
  <c r="X120" i="362" s="1"/>
  <c r="V120" i="362"/>
  <c r="U120" i="362"/>
  <c r="S120" i="362"/>
  <c r="T120" i="362" s="1"/>
  <c r="E120" i="362"/>
  <c r="D120" i="362" s="1"/>
  <c r="W119" i="362"/>
  <c r="X119" i="362" s="1"/>
  <c r="V119" i="362"/>
  <c r="U119" i="362"/>
  <c r="S119" i="362"/>
  <c r="T119" i="362" s="1"/>
  <c r="E119" i="362"/>
  <c r="D119" i="362" s="1"/>
  <c r="W118" i="362"/>
  <c r="X118" i="362" s="1"/>
  <c r="V118" i="362"/>
  <c r="U118" i="362"/>
  <c r="S118" i="362"/>
  <c r="T118" i="362" s="1"/>
  <c r="E118" i="362"/>
  <c r="D118" i="362" s="1"/>
  <c r="W117" i="362"/>
  <c r="X117" i="362" s="1"/>
  <c r="V117" i="362"/>
  <c r="U117" i="362"/>
  <c r="S117" i="362"/>
  <c r="T117" i="362" s="1"/>
  <c r="E117" i="362"/>
  <c r="D117" i="362"/>
  <c r="W116" i="362"/>
  <c r="X116" i="362" s="1"/>
  <c r="V116" i="362"/>
  <c r="U116" i="362"/>
  <c r="S116" i="362"/>
  <c r="T116" i="362" s="1"/>
  <c r="E116" i="362"/>
  <c r="D116" i="362" s="1"/>
  <c r="W115" i="362"/>
  <c r="X115" i="362" s="1"/>
  <c r="V115" i="362"/>
  <c r="U115" i="362"/>
  <c r="S115" i="362"/>
  <c r="T115" i="362" s="1"/>
  <c r="E115" i="362"/>
  <c r="D115" i="362" s="1"/>
  <c r="W114" i="362"/>
  <c r="X114" i="362" s="1"/>
  <c r="V114" i="362"/>
  <c r="U114" i="362"/>
  <c r="S114" i="362"/>
  <c r="T114" i="362" s="1"/>
  <c r="E114" i="362"/>
  <c r="D114" i="362" s="1"/>
  <c r="W113" i="362"/>
  <c r="X113" i="362" s="1"/>
  <c r="V113" i="362"/>
  <c r="U113" i="362"/>
  <c r="S113" i="362"/>
  <c r="T113" i="362" s="1"/>
  <c r="E113" i="362"/>
  <c r="D113" i="362"/>
  <c r="W112" i="362"/>
  <c r="X112" i="362" s="1"/>
  <c r="V112" i="362"/>
  <c r="U112" i="362"/>
  <c r="S112" i="362"/>
  <c r="T112" i="362" s="1"/>
  <c r="E112" i="362"/>
  <c r="D112" i="362" s="1"/>
  <c r="W111" i="362"/>
  <c r="X111" i="362" s="1"/>
  <c r="V111" i="362"/>
  <c r="U111" i="362"/>
  <c r="S111" i="362"/>
  <c r="T111" i="362" s="1"/>
  <c r="E111" i="362"/>
  <c r="D111" i="362" s="1"/>
  <c r="W110" i="362"/>
  <c r="X110" i="362" s="1"/>
  <c r="V110" i="362"/>
  <c r="U110" i="362"/>
  <c r="S110" i="362"/>
  <c r="T110" i="362" s="1"/>
  <c r="E110" i="362"/>
  <c r="D110" i="362" s="1"/>
  <c r="W109" i="362"/>
  <c r="X109" i="362" s="1"/>
  <c r="V109" i="362"/>
  <c r="U109" i="362"/>
  <c r="S109" i="362"/>
  <c r="T109" i="362" s="1"/>
  <c r="E109" i="362"/>
  <c r="D109" i="362"/>
  <c r="W108" i="362"/>
  <c r="X108" i="362" s="1"/>
  <c r="V108" i="362"/>
  <c r="U108" i="362"/>
  <c r="S108" i="362"/>
  <c r="T108" i="362" s="1"/>
  <c r="E108" i="362"/>
  <c r="D108" i="362" s="1"/>
  <c r="W107" i="362"/>
  <c r="X107" i="362" s="1"/>
  <c r="V107" i="362"/>
  <c r="U107" i="362"/>
  <c r="S107" i="362"/>
  <c r="T107" i="362" s="1"/>
  <c r="E107" i="362"/>
  <c r="D107" i="362" s="1"/>
  <c r="W106" i="362"/>
  <c r="X106" i="362" s="1"/>
  <c r="V106" i="362"/>
  <c r="U106" i="362"/>
  <c r="S106" i="362"/>
  <c r="T106" i="362" s="1"/>
  <c r="E106" i="362"/>
  <c r="D106" i="362" s="1"/>
  <c r="W105" i="362"/>
  <c r="X105" i="362" s="1"/>
  <c r="V105" i="362"/>
  <c r="U105" i="362"/>
  <c r="S105" i="362"/>
  <c r="T105" i="362" s="1"/>
  <c r="E105" i="362"/>
  <c r="D105" i="362"/>
  <c r="W104" i="362"/>
  <c r="X104" i="362" s="1"/>
  <c r="V104" i="362"/>
  <c r="U104" i="362"/>
  <c r="S104" i="362"/>
  <c r="T104" i="362" s="1"/>
  <c r="E104" i="362"/>
  <c r="D104" i="362"/>
  <c r="X103" i="362"/>
  <c r="W103" i="362"/>
  <c r="V103" i="362"/>
  <c r="U103" i="362"/>
  <c r="S103" i="362"/>
  <c r="T103" i="362" s="1"/>
  <c r="E103" i="362"/>
  <c r="D103" i="362"/>
  <c r="X102" i="362"/>
  <c r="W102" i="362"/>
  <c r="V102" i="362"/>
  <c r="U102" i="362"/>
  <c r="S102" i="362"/>
  <c r="T102" i="362" s="1"/>
  <c r="E102" i="362"/>
  <c r="D102" i="362"/>
  <c r="X101" i="362"/>
  <c r="W101" i="362"/>
  <c r="V101" i="362"/>
  <c r="U101" i="362"/>
  <c r="S101" i="362"/>
  <c r="T101" i="362" s="1"/>
  <c r="E101" i="362"/>
  <c r="D101" i="362"/>
  <c r="X100" i="362"/>
  <c r="W100" i="362"/>
  <c r="V100" i="362"/>
  <c r="U100" i="362"/>
  <c r="S100" i="362"/>
  <c r="T100" i="362" s="1"/>
  <c r="E100" i="362"/>
  <c r="D100" i="362"/>
  <c r="X99" i="362"/>
  <c r="W99" i="362"/>
  <c r="V99" i="362"/>
  <c r="U99" i="362"/>
  <c r="S99" i="362"/>
  <c r="T99" i="362" s="1"/>
  <c r="E99" i="362"/>
  <c r="D99" i="362"/>
  <c r="X98" i="362"/>
  <c r="W98" i="362"/>
  <c r="V98" i="362"/>
  <c r="U98" i="362"/>
  <c r="S98" i="362"/>
  <c r="T98" i="362" s="1"/>
  <c r="E98" i="362"/>
  <c r="D98" i="362"/>
  <c r="X97" i="362"/>
  <c r="W97" i="362"/>
  <c r="V97" i="362"/>
  <c r="U97" i="362"/>
  <c r="S97" i="362"/>
  <c r="T97" i="362" s="1"/>
  <c r="E97" i="362"/>
  <c r="D97" i="362"/>
  <c r="X96" i="362"/>
  <c r="W96" i="362"/>
  <c r="V96" i="362"/>
  <c r="U96" i="362"/>
  <c r="S96" i="362"/>
  <c r="T96" i="362" s="1"/>
  <c r="E96" i="362"/>
  <c r="D96" i="362"/>
  <c r="X95" i="362"/>
  <c r="W95" i="362"/>
  <c r="V95" i="362"/>
  <c r="U95" i="362"/>
  <c r="S95" i="362"/>
  <c r="T95" i="362" s="1"/>
  <c r="E95" i="362"/>
  <c r="D95" i="362"/>
  <c r="X94" i="362"/>
  <c r="W94" i="362"/>
  <c r="V94" i="362"/>
  <c r="U94" i="362"/>
  <c r="S94" i="362"/>
  <c r="T94" i="362" s="1"/>
  <c r="E94" i="362"/>
  <c r="D94" i="362"/>
  <c r="X93" i="362"/>
  <c r="W93" i="362"/>
  <c r="V93" i="362"/>
  <c r="U93" i="362"/>
  <c r="S93" i="362"/>
  <c r="T93" i="362" s="1"/>
  <c r="E93" i="362"/>
  <c r="D93" i="362"/>
  <c r="X92" i="362"/>
  <c r="W92" i="362"/>
  <c r="V92" i="362"/>
  <c r="U92" i="362"/>
  <c r="S92" i="362"/>
  <c r="T92" i="362" s="1"/>
  <c r="E92" i="362"/>
  <c r="D92" i="362"/>
  <c r="X91" i="362"/>
  <c r="W91" i="362"/>
  <c r="V91" i="362"/>
  <c r="U91" i="362"/>
  <c r="S91" i="362"/>
  <c r="T91" i="362" s="1"/>
  <c r="E91" i="362"/>
  <c r="D91" i="362"/>
  <c r="W90" i="362"/>
  <c r="X90" i="362" s="1"/>
  <c r="V90" i="362"/>
  <c r="U90" i="362"/>
  <c r="S90" i="362"/>
  <c r="T90" i="362" s="1"/>
  <c r="E90" i="362"/>
  <c r="D90" i="362"/>
  <c r="X89" i="362"/>
  <c r="W89" i="362"/>
  <c r="V89" i="362"/>
  <c r="U89" i="362"/>
  <c r="S89" i="362"/>
  <c r="T89" i="362" s="1"/>
  <c r="E89" i="362"/>
  <c r="D89" i="362"/>
  <c r="W88" i="362"/>
  <c r="X88" i="362" s="1"/>
  <c r="V88" i="362"/>
  <c r="U88" i="362"/>
  <c r="S88" i="362"/>
  <c r="T88" i="362" s="1"/>
  <c r="E88" i="362"/>
  <c r="D88" i="362" s="1"/>
  <c r="W87" i="362"/>
  <c r="X87" i="362" s="1"/>
  <c r="V87" i="362"/>
  <c r="U87" i="362"/>
  <c r="S87" i="362"/>
  <c r="T87" i="362" s="1"/>
  <c r="E87" i="362"/>
  <c r="D87" i="362" s="1"/>
  <c r="W86" i="362"/>
  <c r="X86" i="362" s="1"/>
  <c r="V86" i="362"/>
  <c r="U86" i="362"/>
  <c r="S86" i="362"/>
  <c r="T86" i="362" s="1"/>
  <c r="E86" i="362"/>
  <c r="D86" i="362"/>
  <c r="W85" i="362"/>
  <c r="X85" i="362" s="1"/>
  <c r="V85" i="362"/>
  <c r="U85" i="362"/>
  <c r="S85" i="362"/>
  <c r="T85" i="362" s="1"/>
  <c r="E85" i="362"/>
  <c r="D85" i="362" s="1"/>
  <c r="W84" i="362"/>
  <c r="X84" i="362" s="1"/>
  <c r="V84" i="362"/>
  <c r="U84" i="362"/>
  <c r="S84" i="362"/>
  <c r="T84" i="362" s="1"/>
  <c r="E84" i="362"/>
  <c r="D84" i="362" s="1"/>
  <c r="W83" i="362"/>
  <c r="X83" i="362" s="1"/>
  <c r="V83" i="362"/>
  <c r="U83" i="362"/>
  <c r="S83" i="362"/>
  <c r="T83" i="362" s="1"/>
  <c r="E83" i="362"/>
  <c r="D83" i="362" s="1"/>
  <c r="W82" i="362"/>
  <c r="X82" i="362" s="1"/>
  <c r="V82" i="362"/>
  <c r="U82" i="362"/>
  <c r="S82" i="362"/>
  <c r="T82" i="362" s="1"/>
  <c r="E82" i="362"/>
  <c r="D82" i="362" s="1"/>
  <c r="W81" i="362"/>
  <c r="X81" i="362" s="1"/>
  <c r="V81" i="362"/>
  <c r="U81" i="362"/>
  <c r="S81" i="362"/>
  <c r="T81" i="362" s="1"/>
  <c r="E81" i="362"/>
  <c r="D81" i="362" s="1"/>
  <c r="W80" i="362"/>
  <c r="X80" i="362" s="1"/>
  <c r="V80" i="362"/>
  <c r="U80" i="362"/>
  <c r="S80" i="362"/>
  <c r="T80" i="362" s="1"/>
  <c r="E80" i="362"/>
  <c r="D80" i="362" s="1"/>
  <c r="W79" i="362"/>
  <c r="X79" i="362" s="1"/>
  <c r="V79" i="362"/>
  <c r="U79" i="362"/>
  <c r="S79" i="362"/>
  <c r="T79" i="362" s="1"/>
  <c r="E79" i="362"/>
  <c r="D79" i="362" s="1"/>
  <c r="W78" i="362"/>
  <c r="X78" i="362" s="1"/>
  <c r="V78" i="362"/>
  <c r="U78" i="362"/>
  <c r="S78" i="362"/>
  <c r="T78" i="362" s="1"/>
  <c r="E78" i="362"/>
  <c r="D78" i="362" s="1"/>
  <c r="W77" i="362"/>
  <c r="X77" i="362" s="1"/>
  <c r="V77" i="362"/>
  <c r="U77" i="362"/>
  <c r="S77" i="362"/>
  <c r="T77" i="362" s="1"/>
  <c r="E77" i="362"/>
  <c r="D77" i="362"/>
  <c r="W76" i="362"/>
  <c r="X76" i="362" s="1"/>
  <c r="V76" i="362"/>
  <c r="U76" i="362"/>
  <c r="S76" i="362"/>
  <c r="T76" i="362" s="1"/>
  <c r="E76" i="362"/>
  <c r="D76" i="362" s="1"/>
  <c r="W75" i="362"/>
  <c r="X75" i="362" s="1"/>
  <c r="V75" i="362"/>
  <c r="U75" i="362"/>
  <c r="S75" i="362"/>
  <c r="T75" i="362" s="1"/>
  <c r="E75" i="362"/>
  <c r="D75" i="362" s="1"/>
  <c r="W74" i="362"/>
  <c r="X74" i="362" s="1"/>
  <c r="V74" i="362"/>
  <c r="U74" i="362"/>
  <c r="S74" i="362"/>
  <c r="T74" i="362" s="1"/>
  <c r="E74" i="362"/>
  <c r="D74" i="362"/>
  <c r="W73" i="362"/>
  <c r="X73" i="362" s="1"/>
  <c r="V73" i="362"/>
  <c r="U73" i="362"/>
  <c r="S73" i="362"/>
  <c r="T73" i="362" s="1"/>
  <c r="E73" i="362"/>
  <c r="D73" i="362"/>
  <c r="W72" i="362"/>
  <c r="X72" i="362" s="1"/>
  <c r="V72" i="362"/>
  <c r="U72" i="362"/>
  <c r="S72" i="362"/>
  <c r="T72" i="362" s="1"/>
  <c r="E72" i="362"/>
  <c r="D72" i="362" s="1"/>
  <c r="W71" i="362"/>
  <c r="X71" i="362" s="1"/>
  <c r="V71" i="362"/>
  <c r="U71" i="362"/>
  <c r="S71" i="362"/>
  <c r="T71" i="362" s="1"/>
  <c r="E71" i="362"/>
  <c r="D71" i="362" s="1"/>
  <c r="W70" i="362"/>
  <c r="X70" i="362" s="1"/>
  <c r="V70" i="362"/>
  <c r="U70" i="362"/>
  <c r="S70" i="362"/>
  <c r="T70" i="362" s="1"/>
  <c r="E70" i="362"/>
  <c r="D70" i="362" s="1"/>
  <c r="W69" i="362"/>
  <c r="X69" i="362" s="1"/>
  <c r="V69" i="362"/>
  <c r="U69" i="362"/>
  <c r="S69" i="362"/>
  <c r="T69" i="362" s="1"/>
  <c r="E69" i="362"/>
  <c r="D69" i="362" s="1"/>
  <c r="W68" i="362"/>
  <c r="X68" i="362" s="1"/>
  <c r="V68" i="362"/>
  <c r="U68" i="362"/>
  <c r="S68" i="362"/>
  <c r="T68" i="362" s="1"/>
  <c r="E68" i="362"/>
  <c r="D68" i="362" s="1"/>
  <c r="W67" i="362"/>
  <c r="X67" i="362" s="1"/>
  <c r="V67" i="362"/>
  <c r="U67" i="362"/>
  <c r="S67" i="362"/>
  <c r="T67" i="362" s="1"/>
  <c r="E67" i="362"/>
  <c r="D67" i="362" s="1"/>
  <c r="W66" i="362"/>
  <c r="X66" i="362" s="1"/>
  <c r="V66" i="362"/>
  <c r="U66" i="362"/>
  <c r="S66" i="362"/>
  <c r="T66" i="362" s="1"/>
  <c r="E66" i="362"/>
  <c r="D66" i="362" s="1"/>
  <c r="W65" i="362"/>
  <c r="X65" i="362" s="1"/>
  <c r="V65" i="362"/>
  <c r="U65" i="362"/>
  <c r="S65" i="362"/>
  <c r="T65" i="362" s="1"/>
  <c r="E65" i="362"/>
  <c r="D65" i="362" s="1"/>
  <c r="W64" i="362"/>
  <c r="X64" i="362" s="1"/>
  <c r="V64" i="362"/>
  <c r="U64" i="362"/>
  <c r="S64" i="362"/>
  <c r="T64" i="362" s="1"/>
  <c r="E64" i="362"/>
  <c r="D64" i="362" s="1"/>
  <c r="W63" i="362"/>
  <c r="X63" i="362" s="1"/>
  <c r="V63" i="362"/>
  <c r="U63" i="362"/>
  <c r="S63" i="362"/>
  <c r="T63" i="362" s="1"/>
  <c r="E63" i="362"/>
  <c r="D63" i="362" s="1"/>
  <c r="W62" i="362"/>
  <c r="X62" i="362" s="1"/>
  <c r="V62" i="362"/>
  <c r="U62" i="362"/>
  <c r="S62" i="362"/>
  <c r="T62" i="362" s="1"/>
  <c r="E62" i="362"/>
  <c r="D62" i="362" s="1"/>
  <c r="W61" i="362"/>
  <c r="X61" i="362" s="1"/>
  <c r="V61" i="362"/>
  <c r="U61" i="362"/>
  <c r="S61" i="362"/>
  <c r="T61" i="362" s="1"/>
  <c r="E61" i="362"/>
  <c r="D61" i="362" s="1"/>
  <c r="W60" i="362"/>
  <c r="X60" i="362" s="1"/>
  <c r="V60" i="362"/>
  <c r="U60" i="362"/>
  <c r="S60" i="362"/>
  <c r="T60" i="362" s="1"/>
  <c r="E60" i="362"/>
  <c r="D60" i="362" s="1"/>
  <c r="W59" i="362"/>
  <c r="X59" i="362" s="1"/>
  <c r="V59" i="362"/>
  <c r="U59" i="362"/>
  <c r="S59" i="362"/>
  <c r="T59" i="362" s="1"/>
  <c r="E59" i="362"/>
  <c r="D59" i="362" s="1"/>
  <c r="W58" i="362"/>
  <c r="X58" i="362" s="1"/>
  <c r="V58" i="362"/>
  <c r="U58" i="362"/>
  <c r="S58" i="362"/>
  <c r="T58" i="362" s="1"/>
  <c r="E58" i="362"/>
  <c r="D58" i="362" s="1"/>
  <c r="W57" i="362"/>
  <c r="X57" i="362" s="1"/>
  <c r="V57" i="362"/>
  <c r="U57" i="362"/>
  <c r="S57" i="362"/>
  <c r="T57" i="362" s="1"/>
  <c r="E57" i="362"/>
  <c r="D57" i="362" s="1"/>
  <c r="W56" i="362"/>
  <c r="X56" i="362" s="1"/>
  <c r="V56" i="362"/>
  <c r="U56" i="362"/>
  <c r="S56" i="362"/>
  <c r="T56" i="362" s="1"/>
  <c r="E56" i="362"/>
  <c r="D56" i="362" s="1"/>
  <c r="W55" i="362"/>
  <c r="X55" i="362" s="1"/>
  <c r="V55" i="362"/>
  <c r="U55" i="362"/>
  <c r="S55" i="362"/>
  <c r="T55" i="362" s="1"/>
  <c r="E55" i="362"/>
  <c r="D55" i="362" s="1"/>
  <c r="W54" i="362"/>
  <c r="X54" i="362" s="1"/>
  <c r="V54" i="362"/>
  <c r="U54" i="362"/>
  <c r="S54" i="362"/>
  <c r="T54" i="362" s="1"/>
  <c r="E54" i="362"/>
  <c r="D54" i="362" s="1"/>
  <c r="W53" i="362"/>
  <c r="X53" i="362" s="1"/>
  <c r="V53" i="362"/>
  <c r="U53" i="362"/>
  <c r="S53" i="362"/>
  <c r="T53" i="362" s="1"/>
  <c r="E53" i="362"/>
  <c r="D53" i="362" s="1"/>
  <c r="W52" i="362"/>
  <c r="X52" i="362" s="1"/>
  <c r="V52" i="362"/>
  <c r="U52" i="362"/>
  <c r="S52" i="362"/>
  <c r="T52" i="362" s="1"/>
  <c r="E52" i="362"/>
  <c r="D52" i="362" s="1"/>
  <c r="W51" i="362"/>
  <c r="X51" i="362" s="1"/>
  <c r="V51" i="362"/>
  <c r="U51" i="362"/>
  <c r="S51" i="362"/>
  <c r="T51" i="362" s="1"/>
  <c r="E51" i="362"/>
  <c r="D51" i="362" s="1"/>
  <c r="W50" i="362"/>
  <c r="X50" i="362" s="1"/>
  <c r="V50" i="362"/>
  <c r="U50" i="362"/>
  <c r="S50" i="362"/>
  <c r="T50" i="362" s="1"/>
  <c r="E50" i="362"/>
  <c r="D50" i="362" s="1"/>
  <c r="W49" i="362"/>
  <c r="X49" i="362" s="1"/>
  <c r="V49" i="362"/>
  <c r="U49" i="362"/>
  <c r="S49" i="362"/>
  <c r="T49" i="362" s="1"/>
  <c r="E49" i="362"/>
  <c r="D49" i="362" s="1"/>
  <c r="W48" i="362"/>
  <c r="X48" i="362" s="1"/>
  <c r="V48" i="362"/>
  <c r="U48" i="362"/>
  <c r="S48" i="362"/>
  <c r="T48" i="362" s="1"/>
  <c r="E48" i="362"/>
  <c r="D48" i="362" s="1"/>
  <c r="W47" i="362"/>
  <c r="X47" i="362" s="1"/>
  <c r="V47" i="362"/>
  <c r="U47" i="362"/>
  <c r="S47" i="362"/>
  <c r="T47" i="362" s="1"/>
  <c r="E47" i="362"/>
  <c r="D47" i="362" s="1"/>
  <c r="W46" i="362"/>
  <c r="X46" i="362" s="1"/>
  <c r="V46" i="362"/>
  <c r="U46" i="362"/>
  <c r="S46" i="362"/>
  <c r="T46" i="362" s="1"/>
  <c r="E46" i="362"/>
  <c r="D46" i="362" s="1"/>
  <c r="W45" i="362"/>
  <c r="X45" i="362" s="1"/>
  <c r="V45" i="362"/>
  <c r="U45" i="362"/>
  <c r="S45" i="362"/>
  <c r="T45" i="362" s="1"/>
  <c r="E45" i="362"/>
  <c r="D45" i="362" s="1"/>
  <c r="W44" i="362"/>
  <c r="V44" i="362"/>
  <c r="U44" i="362"/>
  <c r="S44" i="362"/>
  <c r="T44" i="362" s="1"/>
  <c r="E44" i="362"/>
  <c r="D44" i="362" s="1"/>
  <c r="W43" i="362"/>
  <c r="X43" i="362" s="1"/>
  <c r="V43" i="362"/>
  <c r="U43" i="362"/>
  <c r="S43" i="362"/>
  <c r="T43" i="362" s="1"/>
  <c r="E43" i="362"/>
  <c r="D43" i="362" s="1"/>
  <c r="W42" i="362"/>
  <c r="X42" i="362" s="1"/>
  <c r="V42" i="362"/>
  <c r="U42" i="362"/>
  <c r="S42" i="362"/>
  <c r="T42" i="362" s="1"/>
  <c r="E42" i="362"/>
  <c r="D42" i="362" s="1"/>
  <c r="W41" i="362"/>
  <c r="X41" i="362" s="1"/>
  <c r="V41" i="362"/>
  <c r="U41" i="362"/>
  <c r="S41" i="362"/>
  <c r="T41" i="362" s="1"/>
  <c r="E41" i="362"/>
  <c r="D41" i="362" s="1"/>
  <c r="W40" i="362"/>
  <c r="X40" i="362" s="1"/>
  <c r="V40" i="362"/>
  <c r="U40" i="362"/>
  <c r="S40" i="362"/>
  <c r="T40" i="362" s="1"/>
  <c r="E40" i="362"/>
  <c r="D40" i="362" s="1"/>
  <c r="W39" i="362"/>
  <c r="X39" i="362" s="1"/>
  <c r="V39" i="362"/>
  <c r="U39" i="362"/>
  <c r="S39" i="362"/>
  <c r="T39" i="362" s="1"/>
  <c r="E39" i="362"/>
  <c r="D39" i="362" s="1"/>
  <c r="W38" i="362"/>
  <c r="X38" i="362" s="1"/>
  <c r="V38" i="362"/>
  <c r="U38" i="362"/>
  <c r="S38" i="362"/>
  <c r="T38" i="362" s="1"/>
  <c r="E38" i="362"/>
  <c r="D38" i="362" s="1"/>
  <c r="W37" i="362"/>
  <c r="X37" i="362" s="1"/>
  <c r="V37" i="362"/>
  <c r="U37" i="362"/>
  <c r="S37" i="362"/>
  <c r="T37" i="362" s="1"/>
  <c r="E37" i="362"/>
  <c r="D37" i="362" s="1"/>
  <c r="W36" i="362"/>
  <c r="X36" i="362" s="1"/>
  <c r="V36" i="362"/>
  <c r="U36" i="362"/>
  <c r="S36" i="362"/>
  <c r="T36" i="362" s="1"/>
  <c r="E36" i="362"/>
  <c r="D36" i="362" s="1"/>
  <c r="W35" i="362"/>
  <c r="V35" i="362"/>
  <c r="U35" i="362"/>
  <c r="S35" i="362"/>
  <c r="T35" i="362" s="1"/>
  <c r="E35" i="362"/>
  <c r="D35" i="362" s="1"/>
  <c r="H32" i="362"/>
  <c r="D32" i="362" s="1"/>
  <c r="H31" i="362"/>
  <c r="D31" i="362" s="1"/>
  <c r="H30" i="362"/>
  <c r="T30" i="362" s="1"/>
  <c r="H29" i="362"/>
  <c r="T29" i="362" s="1"/>
  <c r="H28" i="362"/>
  <c r="D28" i="362" s="1"/>
  <c r="H27" i="362"/>
  <c r="T27" i="362" s="1"/>
  <c r="H26" i="362"/>
  <c r="D26" i="362" s="1"/>
  <c r="H25" i="362"/>
  <c r="T25" i="362" s="1"/>
  <c r="N24" i="362"/>
  <c r="H24" i="362"/>
  <c r="T24" i="362" s="1"/>
  <c r="H23" i="362"/>
  <c r="T23" i="362" s="1"/>
  <c r="H22" i="362"/>
  <c r="D22" i="362" s="1"/>
  <c r="H21" i="362"/>
  <c r="D21" i="362" s="1"/>
  <c r="H20" i="362"/>
  <c r="T20" i="362" s="1"/>
  <c r="H19" i="362"/>
  <c r="T19" i="362" s="1"/>
  <c r="H18" i="362"/>
  <c r="H17" i="362"/>
  <c r="T17" i="362" s="1"/>
  <c r="H16" i="362"/>
  <c r="T16" i="362" s="1"/>
  <c r="U15" i="362"/>
  <c r="H14" i="362"/>
  <c r="D14" i="362" s="1"/>
  <c r="H13" i="362"/>
  <c r="D13" i="362" s="1"/>
  <c r="H12" i="362"/>
  <c r="D12" i="362" s="1"/>
  <c r="H11" i="362"/>
  <c r="D11" i="362" s="1"/>
  <c r="AE10" i="362"/>
  <c r="AE11" i="362" s="1"/>
  <c r="AE12" i="362" s="1"/>
  <c r="AE13" i="362" s="1"/>
  <c r="AE14" i="362" s="1"/>
  <c r="AE15" i="362" s="1"/>
  <c r="AE16" i="362" s="1"/>
  <c r="AE17" i="362" s="1"/>
  <c r="AE18" i="362" s="1"/>
  <c r="AE19" i="362" s="1"/>
  <c r="AE20" i="362" s="1"/>
  <c r="AE21" i="362" s="1"/>
  <c r="AE22" i="362" s="1"/>
  <c r="AE23" i="362" s="1"/>
  <c r="AE24" i="362" s="1"/>
  <c r="AE25" i="362" s="1"/>
  <c r="AE26" i="362" s="1"/>
  <c r="AE27" i="362" s="1"/>
  <c r="AE28" i="362" s="1"/>
  <c r="AE29" i="362" s="1"/>
  <c r="AE30" i="362" s="1"/>
  <c r="AE31" i="362" s="1"/>
  <c r="AE32" i="362" s="1"/>
  <c r="H10" i="362"/>
  <c r="D10" i="362" s="1"/>
  <c r="H9" i="362"/>
  <c r="T9" i="362" s="1"/>
  <c r="D9" i="362"/>
  <c r="H4" i="362"/>
  <c r="W188" i="361"/>
  <c r="X188" i="361" s="1"/>
  <c r="V188" i="361"/>
  <c r="U188" i="361"/>
  <c r="S188" i="361"/>
  <c r="T188" i="361" s="1"/>
  <c r="E188" i="361"/>
  <c r="D188" i="361"/>
  <c r="X187" i="361"/>
  <c r="W187" i="361"/>
  <c r="V187" i="361"/>
  <c r="U187" i="361"/>
  <c r="S187" i="361"/>
  <c r="T187" i="361" s="1"/>
  <c r="E187" i="361"/>
  <c r="D187" i="361"/>
  <c r="W186" i="361"/>
  <c r="X186" i="361" s="1"/>
  <c r="V186" i="361"/>
  <c r="U186" i="361"/>
  <c r="S186" i="361"/>
  <c r="T186" i="361" s="1"/>
  <c r="E186" i="361"/>
  <c r="D186" i="361"/>
  <c r="X185" i="361"/>
  <c r="W185" i="361"/>
  <c r="V185" i="361"/>
  <c r="U185" i="361"/>
  <c r="S185" i="361"/>
  <c r="T185" i="361" s="1"/>
  <c r="E185" i="361"/>
  <c r="D185" i="361"/>
  <c r="X184" i="361"/>
  <c r="W184" i="361"/>
  <c r="V184" i="361"/>
  <c r="U184" i="361"/>
  <c r="S184" i="361"/>
  <c r="T184" i="361" s="1"/>
  <c r="E184" i="361"/>
  <c r="D184" i="361"/>
  <c r="W183" i="361"/>
  <c r="X183" i="361" s="1"/>
  <c r="V183" i="361"/>
  <c r="U183" i="361"/>
  <c r="S183" i="361"/>
  <c r="T183" i="361" s="1"/>
  <c r="E183" i="361"/>
  <c r="D183" i="361"/>
  <c r="X182" i="361"/>
  <c r="W182" i="361"/>
  <c r="V182" i="361"/>
  <c r="U182" i="361"/>
  <c r="S182" i="361"/>
  <c r="T182" i="361" s="1"/>
  <c r="E182" i="361"/>
  <c r="D182" i="361"/>
  <c r="W181" i="361"/>
  <c r="X181" i="361" s="1"/>
  <c r="V181" i="361"/>
  <c r="U181" i="361"/>
  <c r="S181" i="361"/>
  <c r="T181" i="361" s="1"/>
  <c r="E181" i="361"/>
  <c r="D181" i="361"/>
  <c r="W180" i="361"/>
  <c r="X180" i="361" s="1"/>
  <c r="V180" i="361"/>
  <c r="U180" i="361"/>
  <c r="S180" i="361"/>
  <c r="T180" i="361" s="1"/>
  <c r="E180" i="361"/>
  <c r="D180" i="361"/>
  <c r="X179" i="361"/>
  <c r="W179" i="361"/>
  <c r="V179" i="361"/>
  <c r="U179" i="361"/>
  <c r="S179" i="361"/>
  <c r="T179" i="361" s="1"/>
  <c r="E179" i="361"/>
  <c r="D179" i="361"/>
  <c r="W178" i="361"/>
  <c r="X178" i="361" s="1"/>
  <c r="V178" i="361"/>
  <c r="U178" i="361"/>
  <c r="S178" i="361"/>
  <c r="T178" i="361" s="1"/>
  <c r="E178" i="361"/>
  <c r="D178" i="361"/>
  <c r="X177" i="361"/>
  <c r="W177" i="361"/>
  <c r="V177" i="361"/>
  <c r="U177" i="361"/>
  <c r="S177" i="361"/>
  <c r="T177" i="361" s="1"/>
  <c r="E177" i="361"/>
  <c r="D177" i="361"/>
  <c r="X176" i="361"/>
  <c r="W176" i="361"/>
  <c r="V176" i="361"/>
  <c r="U176" i="361"/>
  <c r="S176" i="361"/>
  <c r="T176" i="361" s="1"/>
  <c r="E176" i="361"/>
  <c r="D176" i="361"/>
  <c r="W175" i="361"/>
  <c r="X175" i="361" s="1"/>
  <c r="V175" i="361"/>
  <c r="U175" i="361"/>
  <c r="S175" i="361"/>
  <c r="T175" i="361" s="1"/>
  <c r="E175" i="361"/>
  <c r="D175" i="361"/>
  <c r="X174" i="361"/>
  <c r="W174" i="361"/>
  <c r="V174" i="361"/>
  <c r="U174" i="361"/>
  <c r="S174" i="361"/>
  <c r="T174" i="361" s="1"/>
  <c r="E174" i="361"/>
  <c r="D174" i="361"/>
  <c r="W173" i="361"/>
  <c r="X173" i="361" s="1"/>
  <c r="V173" i="361"/>
  <c r="U173" i="361"/>
  <c r="S173" i="361"/>
  <c r="T173" i="361" s="1"/>
  <c r="E173" i="361"/>
  <c r="D173" i="361"/>
  <c r="W172" i="361"/>
  <c r="X172" i="361" s="1"/>
  <c r="V172" i="361"/>
  <c r="U172" i="361"/>
  <c r="S172" i="361"/>
  <c r="T172" i="361" s="1"/>
  <c r="E172" i="361"/>
  <c r="D172" i="361" s="1"/>
  <c r="X171" i="361"/>
  <c r="W171" i="361"/>
  <c r="V171" i="361"/>
  <c r="U171" i="361"/>
  <c r="S171" i="361"/>
  <c r="T171" i="361" s="1"/>
  <c r="E171" i="361"/>
  <c r="D171" i="361" s="1"/>
  <c r="W170" i="361"/>
  <c r="X170" i="361" s="1"/>
  <c r="V170" i="361"/>
  <c r="U170" i="361"/>
  <c r="S170" i="361"/>
  <c r="T170" i="361" s="1"/>
  <c r="E170" i="361"/>
  <c r="D170" i="361"/>
  <c r="X169" i="361"/>
  <c r="W169" i="361"/>
  <c r="V169" i="361"/>
  <c r="U169" i="361"/>
  <c r="S169" i="361"/>
  <c r="T169" i="361" s="1"/>
  <c r="E169" i="361"/>
  <c r="D169" i="361" s="1"/>
  <c r="X168" i="361"/>
  <c r="W168" i="361"/>
  <c r="V168" i="361"/>
  <c r="U168" i="361"/>
  <c r="S168" i="361"/>
  <c r="T168" i="361" s="1"/>
  <c r="E168" i="361"/>
  <c r="D168" i="361"/>
  <c r="W167" i="361"/>
  <c r="X167" i="361" s="1"/>
  <c r="V167" i="361"/>
  <c r="U167" i="361"/>
  <c r="S167" i="361"/>
  <c r="T167" i="361" s="1"/>
  <c r="E167" i="361"/>
  <c r="D167" i="361"/>
  <c r="X166" i="361"/>
  <c r="W166" i="361"/>
  <c r="V166" i="361"/>
  <c r="U166" i="361"/>
  <c r="S166" i="361"/>
  <c r="T166" i="361" s="1"/>
  <c r="E166" i="361"/>
  <c r="D166" i="361" s="1"/>
  <c r="W165" i="361"/>
  <c r="X165" i="361" s="1"/>
  <c r="V165" i="361"/>
  <c r="U165" i="361"/>
  <c r="S165" i="361"/>
  <c r="T165" i="361" s="1"/>
  <c r="E165" i="361"/>
  <c r="D165" i="361"/>
  <c r="W164" i="361"/>
  <c r="X164" i="361" s="1"/>
  <c r="V164" i="361"/>
  <c r="U164" i="361"/>
  <c r="S164" i="361"/>
  <c r="T164" i="361" s="1"/>
  <c r="E164" i="361"/>
  <c r="D164" i="361" s="1"/>
  <c r="X163" i="361"/>
  <c r="W163" i="361"/>
  <c r="V163" i="361"/>
  <c r="U163" i="361"/>
  <c r="S163" i="361"/>
  <c r="T163" i="361" s="1"/>
  <c r="E163" i="361"/>
  <c r="D163" i="361" s="1"/>
  <c r="W162" i="361"/>
  <c r="X162" i="361" s="1"/>
  <c r="V162" i="361"/>
  <c r="U162" i="361"/>
  <c r="S162" i="361"/>
  <c r="T162" i="361" s="1"/>
  <c r="E162" i="361"/>
  <c r="D162" i="361"/>
  <c r="X161" i="361"/>
  <c r="W161" i="361"/>
  <c r="V161" i="361"/>
  <c r="U161" i="361"/>
  <c r="S161" i="361"/>
  <c r="T161" i="361" s="1"/>
  <c r="E161" i="361"/>
  <c r="D161" i="361" s="1"/>
  <c r="X160" i="361"/>
  <c r="W160" i="361"/>
  <c r="V160" i="361"/>
  <c r="U160" i="361"/>
  <c r="S160" i="361"/>
  <c r="T160" i="361" s="1"/>
  <c r="E160" i="361"/>
  <c r="D160" i="361" s="1"/>
  <c r="W159" i="361"/>
  <c r="X159" i="361" s="1"/>
  <c r="V159" i="361"/>
  <c r="U159" i="361"/>
  <c r="S159" i="361"/>
  <c r="T159" i="361" s="1"/>
  <c r="E159" i="361"/>
  <c r="D159" i="361"/>
  <c r="X158" i="361"/>
  <c r="W158" i="361"/>
  <c r="V158" i="361"/>
  <c r="U158" i="361"/>
  <c r="S158" i="361"/>
  <c r="T158" i="361" s="1"/>
  <c r="E158" i="361"/>
  <c r="D158" i="361" s="1"/>
  <c r="W157" i="361"/>
  <c r="X157" i="361" s="1"/>
  <c r="V157" i="361"/>
  <c r="U157" i="361"/>
  <c r="S157" i="361"/>
  <c r="T157" i="361" s="1"/>
  <c r="E157" i="361"/>
  <c r="D157" i="361"/>
  <c r="W156" i="361"/>
  <c r="X156" i="361" s="1"/>
  <c r="V156" i="361"/>
  <c r="U156" i="361"/>
  <c r="S156" i="361"/>
  <c r="T156" i="361" s="1"/>
  <c r="E156" i="361"/>
  <c r="D156" i="361" s="1"/>
  <c r="X155" i="361"/>
  <c r="W155" i="361"/>
  <c r="V155" i="361"/>
  <c r="U155" i="361"/>
  <c r="S155" i="361"/>
  <c r="T155" i="361" s="1"/>
  <c r="E155" i="361"/>
  <c r="D155" i="361" s="1"/>
  <c r="W154" i="361"/>
  <c r="X154" i="361" s="1"/>
  <c r="V154" i="361"/>
  <c r="U154" i="361"/>
  <c r="S154" i="361"/>
  <c r="T154" i="361" s="1"/>
  <c r="E154" i="361"/>
  <c r="D154" i="361"/>
  <c r="X153" i="361"/>
  <c r="W153" i="361"/>
  <c r="V153" i="361"/>
  <c r="U153" i="361"/>
  <c r="S153" i="361"/>
  <c r="T153" i="361" s="1"/>
  <c r="E153" i="361"/>
  <c r="D153" i="361" s="1"/>
  <c r="X152" i="361"/>
  <c r="W152" i="361"/>
  <c r="V152" i="361"/>
  <c r="U152" i="361"/>
  <c r="S152" i="361"/>
  <c r="T152" i="361" s="1"/>
  <c r="E152" i="361"/>
  <c r="D152" i="361" s="1"/>
  <c r="W151" i="361"/>
  <c r="X151" i="361" s="1"/>
  <c r="V151" i="361"/>
  <c r="U151" i="361"/>
  <c r="S151" i="361"/>
  <c r="T151" i="361" s="1"/>
  <c r="E151" i="361"/>
  <c r="D151" i="361"/>
  <c r="X150" i="361"/>
  <c r="W150" i="361"/>
  <c r="V150" i="361"/>
  <c r="U150" i="361"/>
  <c r="S150" i="361"/>
  <c r="T150" i="361" s="1"/>
  <c r="E150" i="361"/>
  <c r="D150" i="361" s="1"/>
  <c r="W149" i="361"/>
  <c r="X149" i="361" s="1"/>
  <c r="V149" i="361"/>
  <c r="U149" i="361"/>
  <c r="S149" i="361"/>
  <c r="T149" i="361" s="1"/>
  <c r="E149" i="361"/>
  <c r="D149" i="361"/>
  <c r="W148" i="361"/>
  <c r="X148" i="361" s="1"/>
  <c r="V148" i="361"/>
  <c r="U148" i="361"/>
  <c r="S148" i="361"/>
  <c r="T148" i="361" s="1"/>
  <c r="E148" i="361"/>
  <c r="D148" i="361" s="1"/>
  <c r="X147" i="361"/>
  <c r="W147" i="361"/>
  <c r="V147" i="361"/>
  <c r="U147" i="361"/>
  <c r="S147" i="361"/>
  <c r="T147" i="361" s="1"/>
  <c r="E147" i="361"/>
  <c r="D147" i="361" s="1"/>
  <c r="W146" i="361"/>
  <c r="X146" i="361" s="1"/>
  <c r="V146" i="361"/>
  <c r="U146" i="361"/>
  <c r="S146" i="361"/>
  <c r="T146" i="361" s="1"/>
  <c r="E146" i="361"/>
  <c r="D146" i="361"/>
  <c r="X145" i="361"/>
  <c r="W145" i="361"/>
  <c r="V145" i="361"/>
  <c r="U145" i="361"/>
  <c r="S145" i="361"/>
  <c r="T145" i="361" s="1"/>
  <c r="E145" i="361"/>
  <c r="D145" i="361" s="1"/>
  <c r="X144" i="361"/>
  <c r="W144" i="361"/>
  <c r="V144" i="361"/>
  <c r="U144" i="361"/>
  <c r="S144" i="361"/>
  <c r="T144" i="361" s="1"/>
  <c r="E144" i="361"/>
  <c r="D144" i="361"/>
  <c r="W143" i="361"/>
  <c r="X143" i="361" s="1"/>
  <c r="V143" i="361"/>
  <c r="U143" i="361"/>
  <c r="S143" i="361"/>
  <c r="T143" i="361" s="1"/>
  <c r="E143" i="361"/>
  <c r="D143" i="361"/>
  <c r="X142" i="361"/>
  <c r="W142" i="361"/>
  <c r="V142" i="361"/>
  <c r="U142" i="361"/>
  <c r="S142" i="361"/>
  <c r="T142" i="361" s="1"/>
  <c r="E142" i="361"/>
  <c r="D142" i="361" s="1"/>
  <c r="X141" i="361"/>
  <c r="W141" i="361"/>
  <c r="V141" i="361"/>
  <c r="U141" i="361"/>
  <c r="S141" i="361"/>
  <c r="T141" i="361" s="1"/>
  <c r="E141" i="361"/>
  <c r="D141" i="361"/>
  <c r="W140" i="361"/>
  <c r="X140" i="361" s="1"/>
  <c r="V140" i="361"/>
  <c r="U140" i="361"/>
  <c r="S140" i="361"/>
  <c r="T140" i="361" s="1"/>
  <c r="E140" i="361"/>
  <c r="D140" i="361" s="1"/>
  <c r="X139" i="361"/>
  <c r="W139" i="361"/>
  <c r="V139" i="361"/>
  <c r="U139" i="361"/>
  <c r="S139" i="361"/>
  <c r="T139" i="361" s="1"/>
  <c r="E139" i="361"/>
  <c r="D139" i="361" s="1"/>
  <c r="W138" i="361"/>
  <c r="X138" i="361" s="1"/>
  <c r="V138" i="361"/>
  <c r="U138" i="361"/>
  <c r="S138" i="361"/>
  <c r="T138" i="361" s="1"/>
  <c r="E138" i="361"/>
  <c r="D138" i="361"/>
  <c r="X137" i="361"/>
  <c r="W137" i="361"/>
  <c r="V137" i="361"/>
  <c r="U137" i="361"/>
  <c r="S137" i="361"/>
  <c r="T137" i="361" s="1"/>
  <c r="E137" i="361"/>
  <c r="D137" i="361" s="1"/>
  <c r="X136" i="361"/>
  <c r="W136" i="361"/>
  <c r="V136" i="361"/>
  <c r="U136" i="361"/>
  <c r="S136" i="361"/>
  <c r="T136" i="361" s="1"/>
  <c r="E136" i="361"/>
  <c r="D136" i="361" s="1"/>
  <c r="W135" i="361"/>
  <c r="X135" i="361" s="1"/>
  <c r="V135" i="361"/>
  <c r="U135" i="361"/>
  <c r="S135" i="361"/>
  <c r="T135" i="361" s="1"/>
  <c r="E135" i="361"/>
  <c r="D135" i="361"/>
  <c r="X134" i="361"/>
  <c r="W134" i="361"/>
  <c r="V134" i="361"/>
  <c r="U134" i="361"/>
  <c r="S134" i="361"/>
  <c r="T134" i="361" s="1"/>
  <c r="E134" i="361"/>
  <c r="D134" i="361" s="1"/>
  <c r="X133" i="361"/>
  <c r="W133" i="361"/>
  <c r="V133" i="361"/>
  <c r="U133" i="361"/>
  <c r="S133" i="361"/>
  <c r="T133" i="361" s="1"/>
  <c r="E133" i="361"/>
  <c r="D133" i="361"/>
  <c r="W132" i="361"/>
  <c r="X132" i="361" s="1"/>
  <c r="V132" i="361"/>
  <c r="U132" i="361"/>
  <c r="S132" i="361"/>
  <c r="T132" i="361" s="1"/>
  <c r="E132" i="361"/>
  <c r="D132" i="361" s="1"/>
  <c r="X131" i="361"/>
  <c r="W131" i="361"/>
  <c r="V131" i="361"/>
  <c r="U131" i="361"/>
  <c r="S131" i="361"/>
  <c r="T131" i="361" s="1"/>
  <c r="E131" i="361"/>
  <c r="D131" i="361"/>
  <c r="W130" i="361"/>
  <c r="X130" i="361" s="1"/>
  <c r="V130" i="361"/>
  <c r="U130" i="361"/>
  <c r="S130" i="361"/>
  <c r="T130" i="361" s="1"/>
  <c r="E130" i="361"/>
  <c r="D130" i="361"/>
  <c r="X129" i="361"/>
  <c r="W129" i="361"/>
  <c r="V129" i="361"/>
  <c r="U129" i="361"/>
  <c r="S129" i="361"/>
  <c r="T129" i="361" s="1"/>
  <c r="E129" i="361"/>
  <c r="D129" i="361" s="1"/>
  <c r="X128" i="361"/>
  <c r="W128" i="361"/>
  <c r="V128" i="361"/>
  <c r="U128" i="361"/>
  <c r="S128" i="361"/>
  <c r="T128" i="361" s="1"/>
  <c r="E128" i="361"/>
  <c r="D128" i="361"/>
  <c r="W127" i="361"/>
  <c r="X127" i="361" s="1"/>
  <c r="V127" i="361"/>
  <c r="U127" i="361"/>
  <c r="S127" i="361"/>
  <c r="T127" i="361" s="1"/>
  <c r="E127" i="361"/>
  <c r="D127" i="361" s="1"/>
  <c r="X126" i="361"/>
  <c r="W126" i="361"/>
  <c r="V126" i="361"/>
  <c r="U126" i="361"/>
  <c r="S126" i="361"/>
  <c r="T126" i="361" s="1"/>
  <c r="E126" i="361"/>
  <c r="D126" i="361"/>
  <c r="X125" i="361"/>
  <c r="W125" i="361"/>
  <c r="V125" i="361"/>
  <c r="U125" i="361"/>
  <c r="S125" i="361"/>
  <c r="T125" i="361" s="1"/>
  <c r="E125" i="361"/>
  <c r="D125" i="361"/>
  <c r="X124" i="361"/>
  <c r="W124" i="361"/>
  <c r="V124" i="361"/>
  <c r="U124" i="361"/>
  <c r="S124" i="361"/>
  <c r="T124" i="361" s="1"/>
  <c r="E124" i="361"/>
  <c r="D124" i="361" s="1"/>
  <c r="X123" i="361"/>
  <c r="W123" i="361"/>
  <c r="V123" i="361"/>
  <c r="U123" i="361"/>
  <c r="S123" i="361"/>
  <c r="T123" i="361" s="1"/>
  <c r="E123" i="361"/>
  <c r="D123" i="361"/>
  <c r="W122" i="361"/>
  <c r="X122" i="361" s="1"/>
  <c r="V122" i="361"/>
  <c r="U122" i="361"/>
  <c r="S122" i="361"/>
  <c r="T122" i="361" s="1"/>
  <c r="E122" i="361"/>
  <c r="D122" i="361"/>
  <c r="X121" i="361"/>
  <c r="W121" i="361"/>
  <c r="V121" i="361"/>
  <c r="U121" i="361"/>
  <c r="S121" i="361"/>
  <c r="T121" i="361" s="1"/>
  <c r="E121" i="361"/>
  <c r="D121" i="361" s="1"/>
  <c r="X120" i="361"/>
  <c r="W120" i="361"/>
  <c r="V120" i="361"/>
  <c r="U120" i="361"/>
  <c r="S120" i="361"/>
  <c r="T120" i="361" s="1"/>
  <c r="E120" i="361"/>
  <c r="D120" i="361" s="1"/>
  <c r="W119" i="361"/>
  <c r="X119" i="361" s="1"/>
  <c r="V119" i="361"/>
  <c r="U119" i="361"/>
  <c r="S119" i="361"/>
  <c r="T119" i="361" s="1"/>
  <c r="E119" i="361"/>
  <c r="D119" i="361"/>
  <c r="X118" i="361"/>
  <c r="W118" i="361"/>
  <c r="V118" i="361"/>
  <c r="U118" i="361"/>
  <c r="S118" i="361"/>
  <c r="T118" i="361" s="1"/>
  <c r="E118" i="361"/>
  <c r="D118" i="361"/>
  <c r="X117" i="361"/>
  <c r="W117" i="361"/>
  <c r="V117" i="361"/>
  <c r="U117" i="361"/>
  <c r="S117" i="361"/>
  <c r="T117" i="361" s="1"/>
  <c r="E117" i="361"/>
  <c r="D117" i="361"/>
  <c r="W116" i="361"/>
  <c r="X116" i="361" s="1"/>
  <c r="V116" i="361"/>
  <c r="U116" i="361"/>
  <c r="S116" i="361"/>
  <c r="T116" i="361" s="1"/>
  <c r="E116" i="361"/>
  <c r="D116" i="361" s="1"/>
  <c r="W115" i="361"/>
  <c r="X115" i="361" s="1"/>
  <c r="V115" i="361"/>
  <c r="U115" i="361"/>
  <c r="S115" i="361"/>
  <c r="T115" i="361" s="1"/>
  <c r="E115" i="361"/>
  <c r="D115" i="361"/>
  <c r="W114" i="361"/>
  <c r="X114" i="361" s="1"/>
  <c r="V114" i="361"/>
  <c r="U114" i="361"/>
  <c r="S114" i="361"/>
  <c r="T114" i="361" s="1"/>
  <c r="E114" i="361"/>
  <c r="D114" i="361"/>
  <c r="X113" i="361"/>
  <c r="W113" i="361"/>
  <c r="V113" i="361"/>
  <c r="U113" i="361"/>
  <c r="S113" i="361"/>
  <c r="T113" i="361" s="1"/>
  <c r="E113" i="361"/>
  <c r="D113" i="361" s="1"/>
  <c r="X112" i="361"/>
  <c r="W112" i="361"/>
  <c r="V112" i="361"/>
  <c r="U112" i="361"/>
  <c r="S112" i="361"/>
  <c r="T112" i="361" s="1"/>
  <c r="E112" i="361"/>
  <c r="D112" i="361"/>
  <c r="W111" i="361"/>
  <c r="X111" i="361" s="1"/>
  <c r="V111" i="361"/>
  <c r="U111" i="361"/>
  <c r="S111" i="361"/>
  <c r="T111" i="361" s="1"/>
  <c r="E111" i="361"/>
  <c r="D111" i="361" s="1"/>
  <c r="X110" i="361"/>
  <c r="W110" i="361"/>
  <c r="V110" i="361"/>
  <c r="U110" i="361"/>
  <c r="S110" i="361"/>
  <c r="T110" i="361" s="1"/>
  <c r="E110" i="361"/>
  <c r="D110" i="361"/>
  <c r="X109" i="361"/>
  <c r="W109" i="361"/>
  <c r="V109" i="361"/>
  <c r="U109" i="361"/>
  <c r="S109" i="361"/>
  <c r="T109" i="361" s="1"/>
  <c r="E109" i="361"/>
  <c r="D109" i="361"/>
  <c r="X108" i="361"/>
  <c r="W108" i="361"/>
  <c r="V108" i="361"/>
  <c r="U108" i="361"/>
  <c r="S108" i="361"/>
  <c r="T108" i="361" s="1"/>
  <c r="E108" i="361"/>
  <c r="D108" i="361" s="1"/>
  <c r="X107" i="361"/>
  <c r="W107" i="361"/>
  <c r="V107" i="361"/>
  <c r="U107" i="361"/>
  <c r="S107" i="361"/>
  <c r="T107" i="361" s="1"/>
  <c r="E107" i="361"/>
  <c r="D107" i="361"/>
  <c r="W106" i="361"/>
  <c r="X106" i="361" s="1"/>
  <c r="V106" i="361"/>
  <c r="U106" i="361"/>
  <c r="S106" i="361"/>
  <c r="T106" i="361" s="1"/>
  <c r="E106" i="361"/>
  <c r="D106" i="361"/>
  <c r="X105" i="361"/>
  <c r="W105" i="361"/>
  <c r="V105" i="361"/>
  <c r="U105" i="361"/>
  <c r="S105" i="361"/>
  <c r="T105" i="361" s="1"/>
  <c r="E105" i="361"/>
  <c r="D105" i="361" s="1"/>
  <c r="X104" i="361"/>
  <c r="W104" i="361"/>
  <c r="V104" i="361"/>
  <c r="U104" i="361"/>
  <c r="S104" i="361"/>
  <c r="T104" i="361" s="1"/>
  <c r="E104" i="361"/>
  <c r="D104" i="361" s="1"/>
  <c r="W103" i="361"/>
  <c r="X103" i="361" s="1"/>
  <c r="V103" i="361"/>
  <c r="U103" i="361"/>
  <c r="S103" i="361"/>
  <c r="T103" i="361" s="1"/>
  <c r="E103" i="361"/>
  <c r="D103" i="361" s="1"/>
  <c r="W102" i="361"/>
  <c r="X102" i="361" s="1"/>
  <c r="V102" i="361"/>
  <c r="U102" i="361"/>
  <c r="S102" i="361"/>
  <c r="T102" i="361" s="1"/>
  <c r="E102" i="361"/>
  <c r="D102" i="361"/>
  <c r="W101" i="361"/>
  <c r="X101" i="361" s="1"/>
  <c r="V101" i="361"/>
  <c r="U101" i="361"/>
  <c r="T101" i="361"/>
  <c r="S101" i="361"/>
  <c r="E101" i="361"/>
  <c r="D101" i="361"/>
  <c r="W100" i="361"/>
  <c r="X100" i="361" s="1"/>
  <c r="V100" i="361"/>
  <c r="U100" i="361"/>
  <c r="T100" i="361"/>
  <c r="S100" i="361"/>
  <c r="E100" i="361"/>
  <c r="D100" i="361"/>
  <c r="W99" i="361"/>
  <c r="X99" i="361" s="1"/>
  <c r="V99" i="361"/>
  <c r="U99" i="361"/>
  <c r="S99" i="361"/>
  <c r="T99" i="361" s="1"/>
  <c r="E99" i="361"/>
  <c r="D99" i="361" s="1"/>
  <c r="W98" i="361"/>
  <c r="X98" i="361" s="1"/>
  <c r="V98" i="361"/>
  <c r="U98" i="361"/>
  <c r="T98" i="361"/>
  <c r="S98" i="361"/>
  <c r="E98" i="361"/>
  <c r="D98" i="361" s="1"/>
  <c r="W97" i="361"/>
  <c r="X97" i="361" s="1"/>
  <c r="V97" i="361"/>
  <c r="U97" i="361"/>
  <c r="T97" i="361"/>
  <c r="S97" i="361"/>
  <c r="E97" i="361"/>
  <c r="D97" i="361"/>
  <c r="W96" i="361"/>
  <c r="X96" i="361" s="1"/>
  <c r="V96" i="361"/>
  <c r="U96" i="361"/>
  <c r="S96" i="361"/>
  <c r="T96" i="361" s="1"/>
  <c r="E96" i="361"/>
  <c r="D96" i="361" s="1"/>
  <c r="W95" i="361"/>
  <c r="X95" i="361" s="1"/>
  <c r="V95" i="361"/>
  <c r="U95" i="361"/>
  <c r="S95" i="361"/>
  <c r="T95" i="361" s="1"/>
  <c r="E95" i="361"/>
  <c r="D95" i="361" s="1"/>
  <c r="W94" i="361"/>
  <c r="X94" i="361" s="1"/>
  <c r="V94" i="361"/>
  <c r="U94" i="361"/>
  <c r="S94" i="361"/>
  <c r="T94" i="361" s="1"/>
  <c r="E94" i="361"/>
  <c r="D94" i="361"/>
  <c r="W93" i="361"/>
  <c r="X93" i="361" s="1"/>
  <c r="V93" i="361"/>
  <c r="U93" i="361"/>
  <c r="T93" i="361"/>
  <c r="S93" i="361"/>
  <c r="E93" i="361"/>
  <c r="D93" i="361"/>
  <c r="W92" i="361"/>
  <c r="X92" i="361" s="1"/>
  <c r="V92" i="361"/>
  <c r="U92" i="361"/>
  <c r="T92" i="361"/>
  <c r="S92" i="361"/>
  <c r="E92" i="361"/>
  <c r="D92" i="361"/>
  <c r="W91" i="361"/>
  <c r="X91" i="361" s="1"/>
  <c r="V91" i="361"/>
  <c r="U91" i="361"/>
  <c r="S91" i="361"/>
  <c r="T91" i="361" s="1"/>
  <c r="E91" i="361"/>
  <c r="D91" i="361" s="1"/>
  <c r="W90" i="361"/>
  <c r="X90" i="361" s="1"/>
  <c r="V90" i="361"/>
  <c r="U90" i="361"/>
  <c r="S90" i="361"/>
  <c r="T90" i="361" s="1"/>
  <c r="E90" i="361"/>
  <c r="D90" i="361" s="1"/>
  <c r="W89" i="361"/>
  <c r="X89" i="361" s="1"/>
  <c r="V89" i="361"/>
  <c r="U89" i="361"/>
  <c r="S89" i="361"/>
  <c r="T89" i="361" s="1"/>
  <c r="E89" i="361"/>
  <c r="D89" i="361" s="1"/>
  <c r="W88" i="361"/>
  <c r="X88" i="361" s="1"/>
  <c r="V88" i="361"/>
  <c r="U88" i="361"/>
  <c r="S88" i="361"/>
  <c r="T88" i="361" s="1"/>
  <c r="E88" i="361"/>
  <c r="D88" i="361" s="1"/>
  <c r="W87" i="361"/>
  <c r="X87" i="361" s="1"/>
  <c r="V87" i="361"/>
  <c r="U87" i="361"/>
  <c r="W31" i="361" s="1"/>
  <c r="P31" i="361" s="1"/>
  <c r="S87" i="361"/>
  <c r="T87" i="361" s="1"/>
  <c r="E87" i="361"/>
  <c r="D87" i="361" s="1"/>
  <c r="W86" i="361"/>
  <c r="X86" i="361" s="1"/>
  <c r="V86" i="361"/>
  <c r="U86" i="361"/>
  <c r="S86" i="361"/>
  <c r="T86" i="361" s="1"/>
  <c r="E86" i="361"/>
  <c r="D86" i="361" s="1"/>
  <c r="W85" i="361"/>
  <c r="X85" i="361" s="1"/>
  <c r="V85" i="361"/>
  <c r="U85" i="361"/>
  <c r="S85" i="361"/>
  <c r="T85" i="361" s="1"/>
  <c r="V30" i="361" s="1"/>
  <c r="E85" i="361"/>
  <c r="D85" i="361" s="1"/>
  <c r="W84" i="361"/>
  <c r="X84" i="361" s="1"/>
  <c r="V84" i="361"/>
  <c r="U84" i="361"/>
  <c r="S84" i="361"/>
  <c r="T84" i="361" s="1"/>
  <c r="E84" i="361"/>
  <c r="D84" i="361" s="1"/>
  <c r="W83" i="361"/>
  <c r="X83" i="361" s="1"/>
  <c r="V83" i="361"/>
  <c r="U83" i="361"/>
  <c r="S83" i="361"/>
  <c r="T83" i="361" s="1"/>
  <c r="E83" i="361"/>
  <c r="D83" i="361" s="1"/>
  <c r="W82" i="361"/>
  <c r="X82" i="361" s="1"/>
  <c r="V82" i="361"/>
  <c r="U82" i="361"/>
  <c r="S82" i="361"/>
  <c r="T82" i="361" s="1"/>
  <c r="E82" i="361"/>
  <c r="D82" i="361" s="1"/>
  <c r="W81" i="361"/>
  <c r="X81" i="361" s="1"/>
  <c r="V81" i="361"/>
  <c r="U81" i="361"/>
  <c r="S81" i="361"/>
  <c r="T81" i="361" s="1"/>
  <c r="E81" i="361"/>
  <c r="D81" i="361" s="1"/>
  <c r="W80" i="361"/>
  <c r="X80" i="361" s="1"/>
  <c r="V80" i="361"/>
  <c r="U80" i="361"/>
  <c r="S80" i="361"/>
  <c r="T80" i="361" s="1"/>
  <c r="E80" i="361"/>
  <c r="D80" i="361" s="1"/>
  <c r="W79" i="361"/>
  <c r="X79" i="361" s="1"/>
  <c r="V79" i="361"/>
  <c r="U79" i="361"/>
  <c r="S79" i="361"/>
  <c r="T79" i="361" s="1"/>
  <c r="E79" i="361"/>
  <c r="D79" i="361" s="1"/>
  <c r="W78" i="361"/>
  <c r="X78" i="361" s="1"/>
  <c r="V78" i="361"/>
  <c r="U78" i="361"/>
  <c r="S78" i="361"/>
  <c r="T78" i="361" s="1"/>
  <c r="E78" i="361"/>
  <c r="D78" i="361" s="1"/>
  <c r="W77" i="361"/>
  <c r="X77" i="361" s="1"/>
  <c r="V77" i="361"/>
  <c r="U77" i="361"/>
  <c r="S77" i="361"/>
  <c r="T77" i="361" s="1"/>
  <c r="E77" i="361"/>
  <c r="D77" i="361" s="1"/>
  <c r="W76" i="361"/>
  <c r="X76" i="361" s="1"/>
  <c r="V76" i="361"/>
  <c r="U76" i="361"/>
  <c r="S76" i="361"/>
  <c r="T76" i="361" s="1"/>
  <c r="E76" i="361"/>
  <c r="D76" i="361" s="1"/>
  <c r="W75" i="361"/>
  <c r="X75" i="361" s="1"/>
  <c r="V75" i="361"/>
  <c r="U75" i="361"/>
  <c r="S75" i="361"/>
  <c r="T75" i="361" s="1"/>
  <c r="E75" i="361"/>
  <c r="D75" i="361" s="1"/>
  <c r="W74" i="361"/>
  <c r="X74" i="361" s="1"/>
  <c r="V74" i="361"/>
  <c r="U74" i="361"/>
  <c r="S74" i="361"/>
  <c r="T74" i="361" s="1"/>
  <c r="E74" i="361"/>
  <c r="D74" i="361" s="1"/>
  <c r="W73" i="361"/>
  <c r="X73" i="361" s="1"/>
  <c r="V73" i="361"/>
  <c r="U73" i="361"/>
  <c r="S73" i="361"/>
  <c r="T73" i="361" s="1"/>
  <c r="E73" i="361"/>
  <c r="D73" i="361" s="1"/>
  <c r="W72" i="361"/>
  <c r="X72" i="361" s="1"/>
  <c r="V72" i="361"/>
  <c r="U72" i="361"/>
  <c r="S72" i="361"/>
  <c r="T72" i="361" s="1"/>
  <c r="E72" i="361"/>
  <c r="D72" i="361" s="1"/>
  <c r="W71" i="361"/>
  <c r="X71" i="361" s="1"/>
  <c r="V71" i="361"/>
  <c r="U71" i="361"/>
  <c r="S71" i="361"/>
  <c r="T71" i="361" s="1"/>
  <c r="E71" i="361"/>
  <c r="D71" i="361" s="1"/>
  <c r="W70" i="361"/>
  <c r="X70" i="361" s="1"/>
  <c r="V70" i="361"/>
  <c r="U70" i="361"/>
  <c r="S70" i="361"/>
  <c r="T70" i="361" s="1"/>
  <c r="E70" i="361"/>
  <c r="D70" i="361" s="1"/>
  <c r="W69" i="361"/>
  <c r="X69" i="361" s="1"/>
  <c r="V69" i="361"/>
  <c r="U69" i="361"/>
  <c r="S69" i="361"/>
  <c r="T69" i="361" s="1"/>
  <c r="E69" i="361"/>
  <c r="D69" i="361" s="1"/>
  <c r="W68" i="361"/>
  <c r="X68" i="361" s="1"/>
  <c r="V68" i="361"/>
  <c r="U68" i="361"/>
  <c r="S68" i="361"/>
  <c r="T68" i="361" s="1"/>
  <c r="E68" i="361"/>
  <c r="D68" i="361" s="1"/>
  <c r="W67" i="361"/>
  <c r="X67" i="361" s="1"/>
  <c r="V67" i="361"/>
  <c r="U67" i="361"/>
  <c r="S67" i="361"/>
  <c r="T67" i="361" s="1"/>
  <c r="E67" i="361"/>
  <c r="D67" i="361" s="1"/>
  <c r="W66" i="361"/>
  <c r="X66" i="361" s="1"/>
  <c r="V66" i="361"/>
  <c r="U66" i="361"/>
  <c r="S66" i="361"/>
  <c r="T66" i="361" s="1"/>
  <c r="E66" i="361"/>
  <c r="D66" i="361" s="1"/>
  <c r="W65" i="361"/>
  <c r="X65" i="361" s="1"/>
  <c r="V65" i="361"/>
  <c r="U65" i="361"/>
  <c r="S65" i="361"/>
  <c r="T65" i="361" s="1"/>
  <c r="E65" i="361"/>
  <c r="D65" i="361" s="1"/>
  <c r="W64" i="361"/>
  <c r="X64" i="361" s="1"/>
  <c r="V64" i="361"/>
  <c r="U64" i="361"/>
  <c r="S64" i="361"/>
  <c r="T64" i="361" s="1"/>
  <c r="E64" i="361"/>
  <c r="D64" i="361" s="1"/>
  <c r="W63" i="361"/>
  <c r="X63" i="361" s="1"/>
  <c r="V63" i="361"/>
  <c r="U63" i="361"/>
  <c r="S63" i="361"/>
  <c r="T63" i="361" s="1"/>
  <c r="E63" i="361"/>
  <c r="D63" i="361" s="1"/>
  <c r="W62" i="361"/>
  <c r="X62" i="361" s="1"/>
  <c r="V62" i="361"/>
  <c r="U62" i="361"/>
  <c r="S62" i="361"/>
  <c r="T62" i="361" s="1"/>
  <c r="E62" i="361"/>
  <c r="D62" i="361" s="1"/>
  <c r="W61" i="361"/>
  <c r="X61" i="361" s="1"/>
  <c r="V61" i="361"/>
  <c r="U61" i="361"/>
  <c r="T61" i="361"/>
  <c r="S61" i="361"/>
  <c r="E61" i="361"/>
  <c r="D61" i="361" s="1"/>
  <c r="W60" i="361"/>
  <c r="X60" i="361" s="1"/>
  <c r="V60" i="361"/>
  <c r="U60" i="361"/>
  <c r="S60" i="361"/>
  <c r="T60" i="361" s="1"/>
  <c r="E60" i="361"/>
  <c r="D60" i="361" s="1"/>
  <c r="W59" i="361"/>
  <c r="X59" i="361" s="1"/>
  <c r="V59" i="361"/>
  <c r="U59" i="361"/>
  <c r="S59" i="361"/>
  <c r="T59" i="361" s="1"/>
  <c r="E59" i="361"/>
  <c r="D59" i="361" s="1"/>
  <c r="W58" i="361"/>
  <c r="X58" i="361" s="1"/>
  <c r="V58" i="361"/>
  <c r="U58" i="361"/>
  <c r="S58" i="361"/>
  <c r="T58" i="361" s="1"/>
  <c r="E58" i="361"/>
  <c r="D58" i="361" s="1"/>
  <c r="W57" i="361"/>
  <c r="X57" i="361" s="1"/>
  <c r="V57" i="361"/>
  <c r="U57" i="361"/>
  <c r="S57" i="361"/>
  <c r="T57" i="361" s="1"/>
  <c r="E57" i="361"/>
  <c r="D57" i="361"/>
  <c r="W56" i="361"/>
  <c r="X56" i="361" s="1"/>
  <c r="V56" i="361"/>
  <c r="U56" i="361"/>
  <c r="S56" i="361"/>
  <c r="T56" i="361" s="1"/>
  <c r="E56" i="361"/>
  <c r="D56" i="361" s="1"/>
  <c r="W55" i="361"/>
  <c r="X55" i="361" s="1"/>
  <c r="V55" i="361"/>
  <c r="U55" i="361"/>
  <c r="S55" i="361"/>
  <c r="T55" i="361" s="1"/>
  <c r="E55" i="361"/>
  <c r="D55" i="361" s="1"/>
  <c r="W54" i="361"/>
  <c r="X54" i="361" s="1"/>
  <c r="V54" i="361"/>
  <c r="U54" i="361"/>
  <c r="S54" i="361"/>
  <c r="T54" i="361" s="1"/>
  <c r="E54" i="361"/>
  <c r="D54" i="361" s="1"/>
  <c r="W53" i="361"/>
  <c r="X53" i="361" s="1"/>
  <c r="V53" i="361"/>
  <c r="U53" i="361"/>
  <c r="S53" i="361"/>
  <c r="T53" i="361" s="1"/>
  <c r="E53" i="361"/>
  <c r="D53" i="361" s="1"/>
  <c r="W52" i="361"/>
  <c r="X52" i="361" s="1"/>
  <c r="V52" i="361"/>
  <c r="U52" i="361"/>
  <c r="S52" i="361"/>
  <c r="T52" i="361" s="1"/>
  <c r="E52" i="361"/>
  <c r="D52" i="361" s="1"/>
  <c r="W51" i="361"/>
  <c r="X51" i="361" s="1"/>
  <c r="V51" i="361"/>
  <c r="U51" i="361"/>
  <c r="S51" i="361"/>
  <c r="T51" i="361" s="1"/>
  <c r="E51" i="361"/>
  <c r="D51" i="361" s="1"/>
  <c r="W50" i="361"/>
  <c r="X50" i="361" s="1"/>
  <c r="V50" i="361"/>
  <c r="U50" i="361"/>
  <c r="S50" i="361"/>
  <c r="T50" i="361" s="1"/>
  <c r="E50" i="361"/>
  <c r="D50" i="361" s="1"/>
  <c r="W49" i="361"/>
  <c r="X49" i="361" s="1"/>
  <c r="V49" i="361"/>
  <c r="U49" i="361"/>
  <c r="S49" i="361"/>
  <c r="T49" i="361" s="1"/>
  <c r="E49" i="361"/>
  <c r="D49" i="361" s="1"/>
  <c r="W48" i="361"/>
  <c r="X48" i="361" s="1"/>
  <c r="V48" i="361"/>
  <c r="U48" i="361"/>
  <c r="S48" i="361"/>
  <c r="T48" i="361" s="1"/>
  <c r="E48" i="361"/>
  <c r="D48" i="361" s="1"/>
  <c r="W47" i="361"/>
  <c r="X47" i="361" s="1"/>
  <c r="V47" i="361"/>
  <c r="U47" i="361"/>
  <c r="S47" i="361"/>
  <c r="T47" i="361" s="1"/>
  <c r="E47" i="361"/>
  <c r="D47" i="361" s="1"/>
  <c r="W46" i="361"/>
  <c r="X46" i="361" s="1"/>
  <c r="V46" i="361"/>
  <c r="U46" i="361"/>
  <c r="S46" i="361"/>
  <c r="T46" i="361" s="1"/>
  <c r="E46" i="361"/>
  <c r="D46" i="361" s="1"/>
  <c r="W45" i="361"/>
  <c r="X45" i="361" s="1"/>
  <c r="V45" i="361"/>
  <c r="U45" i="361"/>
  <c r="S45" i="361"/>
  <c r="T45" i="361" s="1"/>
  <c r="E45" i="361"/>
  <c r="D45" i="361" s="1"/>
  <c r="W44" i="361"/>
  <c r="X44" i="361" s="1"/>
  <c r="V44" i="361"/>
  <c r="U44" i="361"/>
  <c r="S44" i="361"/>
  <c r="T44" i="361" s="1"/>
  <c r="E44" i="361"/>
  <c r="D44" i="361" s="1"/>
  <c r="W43" i="361"/>
  <c r="X43" i="361" s="1"/>
  <c r="V43" i="361"/>
  <c r="U43" i="361"/>
  <c r="S43" i="361"/>
  <c r="T43" i="361" s="1"/>
  <c r="E43" i="361"/>
  <c r="D43" i="361" s="1"/>
  <c r="W42" i="361"/>
  <c r="X42" i="361" s="1"/>
  <c r="V42" i="361"/>
  <c r="U42" i="361"/>
  <c r="S42" i="361"/>
  <c r="T42" i="361" s="1"/>
  <c r="E42" i="361"/>
  <c r="D42" i="361" s="1"/>
  <c r="W41" i="361"/>
  <c r="X41" i="361" s="1"/>
  <c r="V41" i="361"/>
  <c r="U41" i="361"/>
  <c r="S41" i="361"/>
  <c r="T41" i="361" s="1"/>
  <c r="E41" i="361"/>
  <c r="D41" i="361" s="1"/>
  <c r="W40" i="361"/>
  <c r="X40" i="361" s="1"/>
  <c r="V40" i="361"/>
  <c r="U40" i="361"/>
  <c r="S40" i="361"/>
  <c r="T40" i="361" s="1"/>
  <c r="E40" i="361"/>
  <c r="D40" i="361" s="1"/>
  <c r="W39" i="361"/>
  <c r="X39" i="361" s="1"/>
  <c r="V39" i="361"/>
  <c r="U39" i="361"/>
  <c r="S39" i="361"/>
  <c r="T39" i="361" s="1"/>
  <c r="E39" i="361"/>
  <c r="D39" i="361" s="1"/>
  <c r="W38" i="361"/>
  <c r="X38" i="361" s="1"/>
  <c r="V38" i="361"/>
  <c r="U38" i="361"/>
  <c r="S38" i="361"/>
  <c r="T38" i="361" s="1"/>
  <c r="E38" i="361"/>
  <c r="D38" i="361" s="1"/>
  <c r="W37" i="361"/>
  <c r="X37" i="361" s="1"/>
  <c r="V37" i="361"/>
  <c r="U37" i="361"/>
  <c r="S37" i="361"/>
  <c r="T37" i="361" s="1"/>
  <c r="E37" i="361"/>
  <c r="D37" i="361" s="1"/>
  <c r="W36" i="361"/>
  <c r="X36" i="361" s="1"/>
  <c r="V36" i="361"/>
  <c r="U36" i="361"/>
  <c r="S36" i="361"/>
  <c r="T36" i="361" s="1"/>
  <c r="E36" i="361"/>
  <c r="D36" i="361" s="1"/>
  <c r="W35" i="361"/>
  <c r="X29" i="361" s="1"/>
  <c r="O29" i="361" s="1"/>
  <c r="V35" i="361"/>
  <c r="U35" i="361"/>
  <c r="S35" i="361"/>
  <c r="T35" i="361" s="1"/>
  <c r="E35" i="361"/>
  <c r="D35" i="361" s="1"/>
  <c r="X32" i="361"/>
  <c r="O32" i="361" s="1"/>
  <c r="H32" i="361"/>
  <c r="D32" i="361" s="1"/>
  <c r="N31" i="361"/>
  <c r="H31" i="361"/>
  <c r="D31" i="361" s="1"/>
  <c r="N30" i="361"/>
  <c r="H30" i="361"/>
  <c r="D30" i="361" s="1"/>
  <c r="H29" i="361"/>
  <c r="T29" i="361" s="1"/>
  <c r="H28" i="361"/>
  <c r="D28" i="361" s="1"/>
  <c r="H27" i="361"/>
  <c r="D27" i="361" s="1"/>
  <c r="H26" i="361"/>
  <c r="D26" i="361" s="1"/>
  <c r="H25" i="361"/>
  <c r="T25" i="361" s="1"/>
  <c r="H24" i="361"/>
  <c r="T24" i="361" s="1"/>
  <c r="H23" i="361"/>
  <c r="D23" i="361" s="1"/>
  <c r="H22" i="361"/>
  <c r="T22" i="361" s="1"/>
  <c r="W21" i="361"/>
  <c r="P21" i="361" s="1"/>
  <c r="H21" i="361"/>
  <c r="D21" i="361" s="1"/>
  <c r="H20" i="361"/>
  <c r="D20" i="361" s="1"/>
  <c r="H19" i="361"/>
  <c r="T19" i="361" s="1"/>
  <c r="D19" i="361"/>
  <c r="H18" i="361"/>
  <c r="T18" i="361" s="1"/>
  <c r="H17" i="361"/>
  <c r="T17" i="361" s="1"/>
  <c r="H16" i="361"/>
  <c r="D16" i="361" s="1"/>
  <c r="H15" i="361"/>
  <c r="D15" i="361" s="1"/>
  <c r="H14" i="361"/>
  <c r="D14" i="361" s="1"/>
  <c r="H13" i="361"/>
  <c r="D13" i="361" s="1"/>
  <c r="H12" i="361"/>
  <c r="D12" i="361" s="1"/>
  <c r="H11" i="361"/>
  <c r="D11" i="361" s="1"/>
  <c r="AE10" i="361"/>
  <c r="AE11" i="361" s="1"/>
  <c r="AE12" i="361" s="1"/>
  <c r="AE13" i="361" s="1"/>
  <c r="AE14" i="361" s="1"/>
  <c r="AE15" i="361" s="1"/>
  <c r="AE16" i="361" s="1"/>
  <c r="AE17" i="361" s="1"/>
  <c r="AE18" i="361" s="1"/>
  <c r="AE19" i="361" s="1"/>
  <c r="AE20" i="361" s="1"/>
  <c r="AE21" i="361" s="1"/>
  <c r="AE22" i="361" s="1"/>
  <c r="AE23" i="361" s="1"/>
  <c r="AE24" i="361" s="1"/>
  <c r="AE25" i="361" s="1"/>
  <c r="AE26" i="361" s="1"/>
  <c r="AE27" i="361" s="1"/>
  <c r="AE28" i="361" s="1"/>
  <c r="AE29" i="361" s="1"/>
  <c r="AE30" i="361" s="1"/>
  <c r="AE31" i="361" s="1"/>
  <c r="AE32" i="361" s="1"/>
  <c r="N10" i="361"/>
  <c r="H10" i="361"/>
  <c r="D10" i="361" s="1"/>
  <c r="H9" i="361"/>
  <c r="D9" i="361" s="1"/>
  <c r="H4" i="361"/>
  <c r="W188" i="360"/>
  <c r="X188" i="360" s="1"/>
  <c r="V188" i="360"/>
  <c r="U188" i="360"/>
  <c r="S188" i="360"/>
  <c r="T188" i="360" s="1"/>
  <c r="E188" i="360"/>
  <c r="D188" i="360"/>
  <c r="W187" i="360"/>
  <c r="X187" i="360" s="1"/>
  <c r="V187" i="360"/>
  <c r="U187" i="360"/>
  <c r="S187" i="360"/>
  <c r="T187" i="360" s="1"/>
  <c r="E187" i="360"/>
  <c r="D187" i="360"/>
  <c r="W186" i="360"/>
  <c r="X186" i="360" s="1"/>
  <c r="V186" i="360"/>
  <c r="U186" i="360"/>
  <c r="S186" i="360"/>
  <c r="T186" i="360" s="1"/>
  <c r="E186" i="360"/>
  <c r="D186" i="360"/>
  <c r="W185" i="360"/>
  <c r="X185" i="360" s="1"/>
  <c r="V185" i="360"/>
  <c r="U185" i="360"/>
  <c r="S185" i="360"/>
  <c r="T185" i="360" s="1"/>
  <c r="E185" i="360"/>
  <c r="D185" i="360"/>
  <c r="W184" i="360"/>
  <c r="X184" i="360" s="1"/>
  <c r="V184" i="360"/>
  <c r="U184" i="360"/>
  <c r="S184" i="360"/>
  <c r="T184" i="360" s="1"/>
  <c r="E184" i="360"/>
  <c r="D184" i="360"/>
  <c r="W183" i="360"/>
  <c r="X183" i="360" s="1"/>
  <c r="V183" i="360"/>
  <c r="U183" i="360"/>
  <c r="S183" i="360"/>
  <c r="T183" i="360" s="1"/>
  <c r="E183" i="360"/>
  <c r="D183" i="360"/>
  <c r="W182" i="360"/>
  <c r="X182" i="360" s="1"/>
  <c r="V182" i="360"/>
  <c r="U182" i="360"/>
  <c r="S182" i="360"/>
  <c r="T182" i="360" s="1"/>
  <c r="E182" i="360"/>
  <c r="D182" i="360"/>
  <c r="W181" i="360"/>
  <c r="X181" i="360" s="1"/>
  <c r="V181" i="360"/>
  <c r="U181" i="360"/>
  <c r="S181" i="360"/>
  <c r="T181" i="360" s="1"/>
  <c r="E181" i="360"/>
  <c r="D181" i="360"/>
  <c r="W180" i="360"/>
  <c r="X180" i="360" s="1"/>
  <c r="V180" i="360"/>
  <c r="U180" i="360"/>
  <c r="S180" i="360"/>
  <c r="T180" i="360" s="1"/>
  <c r="E180" i="360"/>
  <c r="D180" i="360"/>
  <c r="W179" i="360"/>
  <c r="X179" i="360" s="1"/>
  <c r="V179" i="360"/>
  <c r="U179" i="360"/>
  <c r="S179" i="360"/>
  <c r="T179" i="360" s="1"/>
  <c r="E179" i="360"/>
  <c r="D179" i="360"/>
  <c r="W178" i="360"/>
  <c r="X178" i="360" s="1"/>
  <c r="V178" i="360"/>
  <c r="U178" i="360"/>
  <c r="S178" i="360"/>
  <c r="T178" i="360" s="1"/>
  <c r="E178" i="360"/>
  <c r="D178" i="360"/>
  <c r="W177" i="360"/>
  <c r="X177" i="360" s="1"/>
  <c r="V177" i="360"/>
  <c r="U177" i="360"/>
  <c r="S177" i="360"/>
  <c r="T177" i="360" s="1"/>
  <c r="E177" i="360"/>
  <c r="D177" i="360"/>
  <c r="W176" i="360"/>
  <c r="X176" i="360" s="1"/>
  <c r="V176" i="360"/>
  <c r="U176" i="360"/>
  <c r="S176" i="360"/>
  <c r="T176" i="360" s="1"/>
  <c r="E176" i="360"/>
  <c r="D176" i="360"/>
  <c r="W175" i="360"/>
  <c r="X175" i="360" s="1"/>
  <c r="V175" i="360"/>
  <c r="U175" i="360"/>
  <c r="S175" i="360"/>
  <c r="T175" i="360" s="1"/>
  <c r="E175" i="360"/>
  <c r="D175" i="360"/>
  <c r="W174" i="360"/>
  <c r="X174" i="360" s="1"/>
  <c r="V174" i="360"/>
  <c r="U174" i="360"/>
  <c r="S174" i="360"/>
  <c r="T174" i="360" s="1"/>
  <c r="E174" i="360"/>
  <c r="D174" i="360"/>
  <c r="W173" i="360"/>
  <c r="X173" i="360" s="1"/>
  <c r="V173" i="360"/>
  <c r="U173" i="360"/>
  <c r="S173" i="360"/>
  <c r="T173" i="360" s="1"/>
  <c r="E173" i="360"/>
  <c r="D173" i="360"/>
  <c r="W172" i="360"/>
  <c r="X172" i="360" s="1"/>
  <c r="V172" i="360"/>
  <c r="U172" i="360"/>
  <c r="S172" i="360"/>
  <c r="T172" i="360" s="1"/>
  <c r="E172" i="360"/>
  <c r="D172" i="360"/>
  <c r="W171" i="360"/>
  <c r="X171" i="360" s="1"/>
  <c r="V171" i="360"/>
  <c r="U171" i="360"/>
  <c r="S171" i="360"/>
  <c r="T171" i="360" s="1"/>
  <c r="E171" i="360"/>
  <c r="D171" i="360" s="1"/>
  <c r="W170" i="360"/>
  <c r="X170" i="360" s="1"/>
  <c r="V170" i="360"/>
  <c r="U170" i="360"/>
  <c r="S170" i="360"/>
  <c r="T170" i="360" s="1"/>
  <c r="E170" i="360"/>
  <c r="D170" i="360"/>
  <c r="W169" i="360"/>
  <c r="X169" i="360" s="1"/>
  <c r="V169" i="360"/>
  <c r="U169" i="360"/>
  <c r="S169" i="360"/>
  <c r="T169" i="360" s="1"/>
  <c r="E169" i="360"/>
  <c r="D169" i="360"/>
  <c r="W168" i="360"/>
  <c r="X168" i="360" s="1"/>
  <c r="V168" i="360"/>
  <c r="U168" i="360"/>
  <c r="S168" i="360"/>
  <c r="T168" i="360" s="1"/>
  <c r="E168" i="360"/>
  <c r="D168" i="360" s="1"/>
  <c r="W167" i="360"/>
  <c r="X167" i="360" s="1"/>
  <c r="V167" i="360"/>
  <c r="U167" i="360"/>
  <c r="S167" i="360"/>
  <c r="T167" i="360" s="1"/>
  <c r="E167" i="360"/>
  <c r="D167" i="360" s="1"/>
  <c r="W166" i="360"/>
  <c r="X166" i="360" s="1"/>
  <c r="V166" i="360"/>
  <c r="U166" i="360"/>
  <c r="S166" i="360"/>
  <c r="T166" i="360" s="1"/>
  <c r="E166" i="360"/>
  <c r="D166" i="360"/>
  <c r="W165" i="360"/>
  <c r="X165" i="360" s="1"/>
  <c r="V165" i="360"/>
  <c r="U165" i="360"/>
  <c r="S165" i="360"/>
  <c r="T165" i="360" s="1"/>
  <c r="E165" i="360"/>
  <c r="D165" i="360"/>
  <c r="W164" i="360"/>
  <c r="X164" i="360" s="1"/>
  <c r="V164" i="360"/>
  <c r="U164" i="360"/>
  <c r="S164" i="360"/>
  <c r="T164" i="360" s="1"/>
  <c r="E164" i="360"/>
  <c r="D164" i="360" s="1"/>
  <c r="W163" i="360"/>
  <c r="X163" i="360" s="1"/>
  <c r="V163" i="360"/>
  <c r="U163" i="360"/>
  <c r="S163" i="360"/>
  <c r="T163" i="360" s="1"/>
  <c r="E163" i="360"/>
  <c r="D163" i="360" s="1"/>
  <c r="W162" i="360"/>
  <c r="X162" i="360" s="1"/>
  <c r="V162" i="360"/>
  <c r="U162" i="360"/>
  <c r="S162" i="360"/>
  <c r="T162" i="360" s="1"/>
  <c r="E162" i="360"/>
  <c r="D162" i="360"/>
  <c r="W161" i="360"/>
  <c r="X161" i="360" s="1"/>
  <c r="V161" i="360"/>
  <c r="U161" i="360"/>
  <c r="S161" i="360"/>
  <c r="T161" i="360" s="1"/>
  <c r="E161" i="360"/>
  <c r="D161" i="360"/>
  <c r="W160" i="360"/>
  <c r="X160" i="360" s="1"/>
  <c r="V160" i="360"/>
  <c r="U160" i="360"/>
  <c r="S160" i="360"/>
  <c r="T160" i="360" s="1"/>
  <c r="E160" i="360"/>
  <c r="D160" i="360" s="1"/>
  <c r="W159" i="360"/>
  <c r="X159" i="360" s="1"/>
  <c r="V159" i="360"/>
  <c r="U159" i="360"/>
  <c r="S159" i="360"/>
  <c r="T159" i="360" s="1"/>
  <c r="E159" i="360"/>
  <c r="D159" i="360" s="1"/>
  <c r="X158" i="360"/>
  <c r="W158" i="360"/>
  <c r="V158" i="360"/>
  <c r="U158" i="360"/>
  <c r="S158" i="360"/>
  <c r="T158" i="360" s="1"/>
  <c r="E158" i="360"/>
  <c r="D158" i="360"/>
  <c r="X157" i="360"/>
  <c r="W157" i="360"/>
  <c r="V157" i="360"/>
  <c r="U157" i="360"/>
  <c r="S157" i="360"/>
  <c r="T157" i="360" s="1"/>
  <c r="E157" i="360"/>
  <c r="D157" i="360"/>
  <c r="X156" i="360"/>
  <c r="W156" i="360"/>
  <c r="V156" i="360"/>
  <c r="U156" i="360"/>
  <c r="S156" i="360"/>
  <c r="T156" i="360" s="1"/>
  <c r="E156" i="360"/>
  <c r="D156" i="360" s="1"/>
  <c r="W155" i="360"/>
  <c r="X155" i="360" s="1"/>
  <c r="V155" i="360"/>
  <c r="U155" i="360"/>
  <c r="S155" i="360"/>
  <c r="T155" i="360" s="1"/>
  <c r="E155" i="360"/>
  <c r="D155" i="360"/>
  <c r="W154" i="360"/>
  <c r="X154" i="360" s="1"/>
  <c r="V154" i="360"/>
  <c r="U154" i="360"/>
  <c r="S154" i="360"/>
  <c r="T154" i="360" s="1"/>
  <c r="E154" i="360"/>
  <c r="D154" i="360"/>
  <c r="X153" i="360"/>
  <c r="W153" i="360"/>
  <c r="V153" i="360"/>
  <c r="U153" i="360"/>
  <c r="S153" i="360"/>
  <c r="T153" i="360" s="1"/>
  <c r="E153" i="360"/>
  <c r="D153" i="360" s="1"/>
  <c r="W152" i="360"/>
  <c r="X152" i="360" s="1"/>
  <c r="V152" i="360"/>
  <c r="U152" i="360"/>
  <c r="S152" i="360"/>
  <c r="T152" i="360" s="1"/>
  <c r="E152" i="360"/>
  <c r="D152" i="360" s="1"/>
  <c r="W151" i="360"/>
  <c r="X151" i="360" s="1"/>
  <c r="V151" i="360"/>
  <c r="U151" i="360"/>
  <c r="S151" i="360"/>
  <c r="T151" i="360" s="1"/>
  <c r="E151" i="360"/>
  <c r="D151" i="360" s="1"/>
  <c r="X150" i="360"/>
  <c r="W150" i="360"/>
  <c r="V150" i="360"/>
  <c r="U150" i="360"/>
  <c r="S150" i="360"/>
  <c r="T150" i="360" s="1"/>
  <c r="E150" i="360"/>
  <c r="D150" i="360"/>
  <c r="X149" i="360"/>
  <c r="W149" i="360"/>
  <c r="V149" i="360"/>
  <c r="U149" i="360"/>
  <c r="S149" i="360"/>
  <c r="T149" i="360" s="1"/>
  <c r="E149" i="360"/>
  <c r="D149" i="360"/>
  <c r="X148" i="360"/>
  <c r="W148" i="360"/>
  <c r="V148" i="360"/>
  <c r="U148" i="360"/>
  <c r="S148" i="360"/>
  <c r="T148" i="360" s="1"/>
  <c r="E148" i="360"/>
  <c r="D148" i="360" s="1"/>
  <c r="W147" i="360"/>
  <c r="X147" i="360" s="1"/>
  <c r="V147" i="360"/>
  <c r="U147" i="360"/>
  <c r="S147" i="360"/>
  <c r="T147" i="360" s="1"/>
  <c r="E147" i="360"/>
  <c r="D147" i="360"/>
  <c r="W146" i="360"/>
  <c r="X146" i="360" s="1"/>
  <c r="V146" i="360"/>
  <c r="U146" i="360"/>
  <c r="S146" i="360"/>
  <c r="T146" i="360" s="1"/>
  <c r="E146" i="360"/>
  <c r="D146" i="360"/>
  <c r="X145" i="360"/>
  <c r="W145" i="360"/>
  <c r="V145" i="360"/>
  <c r="U145" i="360"/>
  <c r="S145" i="360"/>
  <c r="T145" i="360" s="1"/>
  <c r="E145" i="360"/>
  <c r="D145" i="360" s="1"/>
  <c r="W144" i="360"/>
  <c r="X144" i="360" s="1"/>
  <c r="V144" i="360"/>
  <c r="U144" i="360"/>
  <c r="S144" i="360"/>
  <c r="T144" i="360" s="1"/>
  <c r="E144" i="360"/>
  <c r="D144" i="360" s="1"/>
  <c r="W143" i="360"/>
  <c r="X143" i="360" s="1"/>
  <c r="V143" i="360"/>
  <c r="U143" i="360"/>
  <c r="S143" i="360"/>
  <c r="T143" i="360" s="1"/>
  <c r="E143" i="360"/>
  <c r="D143" i="360" s="1"/>
  <c r="X142" i="360"/>
  <c r="W142" i="360"/>
  <c r="V142" i="360"/>
  <c r="U142" i="360"/>
  <c r="S142" i="360"/>
  <c r="T142" i="360" s="1"/>
  <c r="E142" i="360"/>
  <c r="D142" i="360"/>
  <c r="X141" i="360"/>
  <c r="W141" i="360"/>
  <c r="V141" i="360"/>
  <c r="U141" i="360"/>
  <c r="S141" i="360"/>
  <c r="T141" i="360" s="1"/>
  <c r="E141" i="360"/>
  <c r="D141" i="360"/>
  <c r="X140" i="360"/>
  <c r="W140" i="360"/>
  <c r="V140" i="360"/>
  <c r="U140" i="360"/>
  <c r="S140" i="360"/>
  <c r="T140" i="360" s="1"/>
  <c r="E140" i="360"/>
  <c r="D140" i="360" s="1"/>
  <c r="W139" i="360"/>
  <c r="X139" i="360" s="1"/>
  <c r="V139" i="360"/>
  <c r="U139" i="360"/>
  <c r="S139" i="360"/>
  <c r="T139" i="360" s="1"/>
  <c r="E139" i="360"/>
  <c r="D139" i="360"/>
  <c r="W138" i="360"/>
  <c r="X138" i="360" s="1"/>
  <c r="V138" i="360"/>
  <c r="U138" i="360"/>
  <c r="S138" i="360"/>
  <c r="T138" i="360" s="1"/>
  <c r="E138" i="360"/>
  <c r="D138" i="360"/>
  <c r="X137" i="360"/>
  <c r="W137" i="360"/>
  <c r="V137" i="360"/>
  <c r="U137" i="360"/>
  <c r="S137" i="360"/>
  <c r="T137" i="360" s="1"/>
  <c r="E137" i="360"/>
  <c r="D137" i="360" s="1"/>
  <c r="W136" i="360"/>
  <c r="X136" i="360" s="1"/>
  <c r="V136" i="360"/>
  <c r="U136" i="360"/>
  <c r="S136" i="360"/>
  <c r="T136" i="360" s="1"/>
  <c r="E136" i="360"/>
  <c r="D136" i="360" s="1"/>
  <c r="W135" i="360"/>
  <c r="X135" i="360" s="1"/>
  <c r="V135" i="360"/>
  <c r="U135" i="360"/>
  <c r="S135" i="360"/>
  <c r="T135" i="360" s="1"/>
  <c r="E135" i="360"/>
  <c r="D135" i="360" s="1"/>
  <c r="X134" i="360"/>
  <c r="W134" i="360"/>
  <c r="V134" i="360"/>
  <c r="U134" i="360"/>
  <c r="S134" i="360"/>
  <c r="T134" i="360" s="1"/>
  <c r="E134" i="360"/>
  <c r="D134" i="360"/>
  <c r="X133" i="360"/>
  <c r="W133" i="360"/>
  <c r="V133" i="360"/>
  <c r="U133" i="360"/>
  <c r="S133" i="360"/>
  <c r="T133" i="360" s="1"/>
  <c r="E133" i="360"/>
  <c r="D133" i="360"/>
  <c r="X132" i="360"/>
  <c r="W132" i="360"/>
  <c r="V132" i="360"/>
  <c r="U132" i="360"/>
  <c r="S132" i="360"/>
  <c r="T132" i="360" s="1"/>
  <c r="E132" i="360"/>
  <c r="D132" i="360" s="1"/>
  <c r="W131" i="360"/>
  <c r="X131" i="360" s="1"/>
  <c r="V131" i="360"/>
  <c r="U131" i="360"/>
  <c r="S131" i="360"/>
  <c r="T131" i="360" s="1"/>
  <c r="E131" i="360"/>
  <c r="D131" i="360"/>
  <c r="W130" i="360"/>
  <c r="X130" i="360" s="1"/>
  <c r="V130" i="360"/>
  <c r="U130" i="360"/>
  <c r="S130" i="360"/>
  <c r="T130" i="360" s="1"/>
  <c r="E130" i="360"/>
  <c r="D130" i="360"/>
  <c r="X129" i="360"/>
  <c r="W129" i="360"/>
  <c r="V129" i="360"/>
  <c r="U129" i="360"/>
  <c r="S129" i="360"/>
  <c r="T129" i="360" s="1"/>
  <c r="E129" i="360"/>
  <c r="D129" i="360" s="1"/>
  <c r="W128" i="360"/>
  <c r="X128" i="360" s="1"/>
  <c r="V128" i="360"/>
  <c r="U128" i="360"/>
  <c r="S128" i="360"/>
  <c r="T128" i="360" s="1"/>
  <c r="E128" i="360"/>
  <c r="D128" i="360" s="1"/>
  <c r="W127" i="360"/>
  <c r="X127" i="360" s="1"/>
  <c r="V127" i="360"/>
  <c r="U127" i="360"/>
  <c r="S127" i="360"/>
  <c r="T127" i="360" s="1"/>
  <c r="E127" i="360"/>
  <c r="D127" i="360" s="1"/>
  <c r="X126" i="360"/>
  <c r="W126" i="360"/>
  <c r="V126" i="360"/>
  <c r="U126" i="360"/>
  <c r="S126" i="360"/>
  <c r="T126" i="360" s="1"/>
  <c r="E126" i="360"/>
  <c r="D126" i="360"/>
  <c r="X125" i="360"/>
  <c r="W125" i="360"/>
  <c r="V125" i="360"/>
  <c r="U125" i="360"/>
  <c r="S125" i="360"/>
  <c r="T125" i="360" s="1"/>
  <c r="E125" i="360"/>
  <c r="D125" i="360"/>
  <c r="X124" i="360"/>
  <c r="W124" i="360"/>
  <c r="V124" i="360"/>
  <c r="U124" i="360"/>
  <c r="S124" i="360"/>
  <c r="T124" i="360" s="1"/>
  <c r="E124" i="360"/>
  <c r="D124" i="360" s="1"/>
  <c r="W123" i="360"/>
  <c r="X123" i="360" s="1"/>
  <c r="V123" i="360"/>
  <c r="U123" i="360"/>
  <c r="S123" i="360"/>
  <c r="T123" i="360" s="1"/>
  <c r="E123" i="360"/>
  <c r="D123" i="360"/>
  <c r="W122" i="360"/>
  <c r="X122" i="360" s="1"/>
  <c r="V122" i="360"/>
  <c r="U122" i="360"/>
  <c r="S122" i="360"/>
  <c r="T122" i="360" s="1"/>
  <c r="E122" i="360"/>
  <c r="D122" i="360"/>
  <c r="X121" i="360"/>
  <c r="W121" i="360"/>
  <c r="V121" i="360"/>
  <c r="U121" i="360"/>
  <c r="S121" i="360"/>
  <c r="T121" i="360" s="1"/>
  <c r="E121" i="360"/>
  <c r="D121" i="360" s="1"/>
  <c r="W120" i="360"/>
  <c r="X120" i="360" s="1"/>
  <c r="V120" i="360"/>
  <c r="U120" i="360"/>
  <c r="S120" i="360"/>
  <c r="T120" i="360" s="1"/>
  <c r="E120" i="360"/>
  <c r="D120" i="360" s="1"/>
  <c r="W119" i="360"/>
  <c r="X119" i="360" s="1"/>
  <c r="V119" i="360"/>
  <c r="U119" i="360"/>
  <c r="S119" i="360"/>
  <c r="T119" i="360" s="1"/>
  <c r="E119" i="360"/>
  <c r="D119" i="360" s="1"/>
  <c r="X118" i="360"/>
  <c r="W118" i="360"/>
  <c r="V118" i="360"/>
  <c r="U118" i="360"/>
  <c r="S118" i="360"/>
  <c r="T118" i="360" s="1"/>
  <c r="E118" i="360"/>
  <c r="D118" i="360" s="1"/>
  <c r="X117" i="360"/>
  <c r="W117" i="360"/>
  <c r="V117" i="360"/>
  <c r="U117" i="360"/>
  <c r="S117" i="360"/>
  <c r="T117" i="360" s="1"/>
  <c r="E117" i="360"/>
  <c r="D117" i="360"/>
  <c r="X116" i="360"/>
  <c r="W116" i="360"/>
  <c r="V116" i="360"/>
  <c r="U116" i="360"/>
  <c r="S116" i="360"/>
  <c r="T116" i="360" s="1"/>
  <c r="E116" i="360"/>
  <c r="D116" i="360" s="1"/>
  <c r="W115" i="360"/>
  <c r="X115" i="360" s="1"/>
  <c r="V115" i="360"/>
  <c r="U115" i="360"/>
  <c r="S115" i="360"/>
  <c r="T115" i="360" s="1"/>
  <c r="E115" i="360"/>
  <c r="D115" i="360"/>
  <c r="W114" i="360"/>
  <c r="X114" i="360" s="1"/>
  <c r="V114" i="360"/>
  <c r="U114" i="360"/>
  <c r="S114" i="360"/>
  <c r="T114" i="360" s="1"/>
  <c r="E114" i="360"/>
  <c r="D114" i="360"/>
  <c r="X113" i="360"/>
  <c r="W113" i="360"/>
  <c r="V113" i="360"/>
  <c r="U113" i="360"/>
  <c r="S113" i="360"/>
  <c r="T113" i="360" s="1"/>
  <c r="E113" i="360"/>
  <c r="D113" i="360" s="1"/>
  <c r="W112" i="360"/>
  <c r="X112" i="360" s="1"/>
  <c r="V112" i="360"/>
  <c r="U112" i="360"/>
  <c r="S112" i="360"/>
  <c r="T112" i="360" s="1"/>
  <c r="E112" i="360"/>
  <c r="D112" i="360" s="1"/>
  <c r="W111" i="360"/>
  <c r="X111" i="360" s="1"/>
  <c r="V111" i="360"/>
  <c r="U111" i="360"/>
  <c r="S111" i="360"/>
  <c r="T111" i="360" s="1"/>
  <c r="E111" i="360"/>
  <c r="D111" i="360" s="1"/>
  <c r="X110" i="360"/>
  <c r="W110" i="360"/>
  <c r="V110" i="360"/>
  <c r="U110" i="360"/>
  <c r="S110" i="360"/>
  <c r="T110" i="360" s="1"/>
  <c r="E110" i="360"/>
  <c r="D110" i="360"/>
  <c r="X109" i="360"/>
  <c r="W109" i="360"/>
  <c r="V109" i="360"/>
  <c r="U109" i="360"/>
  <c r="S109" i="360"/>
  <c r="T109" i="360" s="1"/>
  <c r="E109" i="360"/>
  <c r="D109" i="360"/>
  <c r="X108" i="360"/>
  <c r="W108" i="360"/>
  <c r="V108" i="360"/>
  <c r="U108" i="360"/>
  <c r="S108" i="360"/>
  <c r="T108" i="360" s="1"/>
  <c r="E108" i="360"/>
  <c r="D108" i="360" s="1"/>
  <c r="W107" i="360"/>
  <c r="X107" i="360" s="1"/>
  <c r="V107" i="360"/>
  <c r="U107" i="360"/>
  <c r="S107" i="360"/>
  <c r="T107" i="360" s="1"/>
  <c r="E107" i="360"/>
  <c r="D107" i="360"/>
  <c r="W106" i="360"/>
  <c r="X106" i="360" s="1"/>
  <c r="V106" i="360"/>
  <c r="U106" i="360"/>
  <c r="S106" i="360"/>
  <c r="T106" i="360" s="1"/>
  <c r="E106" i="360"/>
  <c r="D106" i="360"/>
  <c r="X105" i="360"/>
  <c r="W105" i="360"/>
  <c r="V105" i="360"/>
  <c r="U105" i="360"/>
  <c r="S105" i="360"/>
  <c r="T105" i="360" s="1"/>
  <c r="E105" i="360"/>
  <c r="D105" i="360" s="1"/>
  <c r="W104" i="360"/>
  <c r="X104" i="360" s="1"/>
  <c r="V104" i="360"/>
  <c r="U104" i="360"/>
  <c r="S104" i="360"/>
  <c r="T104" i="360" s="1"/>
  <c r="E104" i="360"/>
  <c r="D104" i="360" s="1"/>
  <c r="W103" i="360"/>
  <c r="X103" i="360" s="1"/>
  <c r="V103" i="360"/>
  <c r="U103" i="360"/>
  <c r="S103" i="360"/>
  <c r="T103" i="360" s="1"/>
  <c r="E103" i="360"/>
  <c r="D103" i="360" s="1"/>
  <c r="W102" i="360"/>
  <c r="X102" i="360" s="1"/>
  <c r="V102" i="360"/>
  <c r="U102" i="360"/>
  <c r="S102" i="360"/>
  <c r="T102" i="360" s="1"/>
  <c r="E102" i="360"/>
  <c r="D102" i="360" s="1"/>
  <c r="W101" i="360"/>
  <c r="X101" i="360" s="1"/>
  <c r="V101" i="360"/>
  <c r="U101" i="360"/>
  <c r="S101" i="360"/>
  <c r="T101" i="360" s="1"/>
  <c r="E101" i="360"/>
  <c r="D101" i="360" s="1"/>
  <c r="W100" i="360"/>
  <c r="X100" i="360" s="1"/>
  <c r="V100" i="360"/>
  <c r="U100" i="360"/>
  <c r="S100" i="360"/>
  <c r="T100" i="360" s="1"/>
  <c r="E100" i="360"/>
  <c r="D100" i="360" s="1"/>
  <c r="W99" i="360"/>
  <c r="X99" i="360" s="1"/>
  <c r="V99" i="360"/>
  <c r="U99" i="360"/>
  <c r="S99" i="360"/>
  <c r="T99" i="360" s="1"/>
  <c r="E99" i="360"/>
  <c r="D99" i="360" s="1"/>
  <c r="W98" i="360"/>
  <c r="X98" i="360" s="1"/>
  <c r="V98" i="360"/>
  <c r="U98" i="360"/>
  <c r="S98" i="360"/>
  <c r="T98" i="360" s="1"/>
  <c r="E98" i="360"/>
  <c r="D98" i="360" s="1"/>
  <c r="W97" i="360"/>
  <c r="X97" i="360" s="1"/>
  <c r="V97" i="360"/>
  <c r="U97" i="360"/>
  <c r="S97" i="360"/>
  <c r="T97" i="360" s="1"/>
  <c r="E97" i="360"/>
  <c r="D97" i="360" s="1"/>
  <c r="W96" i="360"/>
  <c r="X96" i="360" s="1"/>
  <c r="V96" i="360"/>
  <c r="U96" i="360"/>
  <c r="T96" i="360"/>
  <c r="S96" i="360"/>
  <c r="E96" i="360"/>
  <c r="D96" i="360" s="1"/>
  <c r="W95" i="360"/>
  <c r="X95" i="360" s="1"/>
  <c r="V95" i="360"/>
  <c r="U95" i="360"/>
  <c r="S95" i="360"/>
  <c r="T95" i="360" s="1"/>
  <c r="E95" i="360"/>
  <c r="D95" i="360" s="1"/>
  <c r="W94" i="360"/>
  <c r="X94" i="360" s="1"/>
  <c r="V94" i="360"/>
  <c r="U94" i="360"/>
  <c r="S94" i="360"/>
  <c r="T94" i="360" s="1"/>
  <c r="E94" i="360"/>
  <c r="D94" i="360" s="1"/>
  <c r="W93" i="360"/>
  <c r="X93" i="360" s="1"/>
  <c r="V93" i="360"/>
  <c r="U93" i="360"/>
  <c r="T93" i="360"/>
  <c r="S93" i="360"/>
  <c r="E93" i="360"/>
  <c r="D93" i="360" s="1"/>
  <c r="W92" i="360"/>
  <c r="X92" i="360" s="1"/>
  <c r="V92" i="360"/>
  <c r="U92" i="360"/>
  <c r="T92" i="360"/>
  <c r="S92" i="360"/>
  <c r="E92" i="360"/>
  <c r="D92" i="360" s="1"/>
  <c r="W91" i="360"/>
  <c r="X91" i="360" s="1"/>
  <c r="V91" i="360"/>
  <c r="U91" i="360"/>
  <c r="S91" i="360"/>
  <c r="T91" i="360" s="1"/>
  <c r="E91" i="360"/>
  <c r="D91" i="360" s="1"/>
  <c r="W90" i="360"/>
  <c r="X90" i="360" s="1"/>
  <c r="V90" i="360"/>
  <c r="U90" i="360"/>
  <c r="S90" i="360"/>
  <c r="T90" i="360" s="1"/>
  <c r="E90" i="360"/>
  <c r="D90" i="360" s="1"/>
  <c r="W89" i="360"/>
  <c r="X89" i="360" s="1"/>
  <c r="V89" i="360"/>
  <c r="U89" i="360"/>
  <c r="T89" i="360"/>
  <c r="S89" i="360"/>
  <c r="E89" i="360"/>
  <c r="D89" i="360" s="1"/>
  <c r="W88" i="360"/>
  <c r="X88" i="360" s="1"/>
  <c r="V88" i="360"/>
  <c r="U88" i="360"/>
  <c r="S88" i="360"/>
  <c r="T88" i="360" s="1"/>
  <c r="E88" i="360"/>
  <c r="D88" i="360" s="1"/>
  <c r="W87" i="360"/>
  <c r="X87" i="360" s="1"/>
  <c r="V87" i="360"/>
  <c r="U87" i="360"/>
  <c r="S87" i="360"/>
  <c r="T87" i="360" s="1"/>
  <c r="E87" i="360"/>
  <c r="D87" i="360" s="1"/>
  <c r="W86" i="360"/>
  <c r="X86" i="360" s="1"/>
  <c r="V86" i="360"/>
  <c r="U86" i="360"/>
  <c r="S86" i="360"/>
  <c r="T86" i="360" s="1"/>
  <c r="E86" i="360"/>
  <c r="D86" i="360" s="1"/>
  <c r="W85" i="360"/>
  <c r="X85" i="360" s="1"/>
  <c r="V85" i="360"/>
  <c r="U85" i="360"/>
  <c r="S85" i="360"/>
  <c r="T85" i="360" s="1"/>
  <c r="E85" i="360"/>
  <c r="D85" i="360" s="1"/>
  <c r="W84" i="360"/>
  <c r="X84" i="360" s="1"/>
  <c r="V84" i="360"/>
  <c r="U84" i="360"/>
  <c r="S84" i="360"/>
  <c r="T84" i="360" s="1"/>
  <c r="E84" i="360"/>
  <c r="D84" i="360" s="1"/>
  <c r="W83" i="360"/>
  <c r="X83" i="360" s="1"/>
  <c r="V83" i="360"/>
  <c r="U83" i="360"/>
  <c r="S83" i="360"/>
  <c r="T83" i="360" s="1"/>
  <c r="E83" i="360"/>
  <c r="D83" i="360" s="1"/>
  <c r="W82" i="360"/>
  <c r="X82" i="360" s="1"/>
  <c r="V82" i="360"/>
  <c r="U82" i="360"/>
  <c r="S82" i="360"/>
  <c r="T82" i="360" s="1"/>
  <c r="E82" i="360"/>
  <c r="D82" i="360" s="1"/>
  <c r="W81" i="360"/>
  <c r="X81" i="360" s="1"/>
  <c r="V81" i="360"/>
  <c r="U81" i="360"/>
  <c r="S81" i="360"/>
  <c r="T81" i="360" s="1"/>
  <c r="E81" i="360"/>
  <c r="D81" i="360" s="1"/>
  <c r="W80" i="360"/>
  <c r="X80" i="360" s="1"/>
  <c r="V80" i="360"/>
  <c r="U80" i="360"/>
  <c r="S80" i="360"/>
  <c r="T80" i="360" s="1"/>
  <c r="E80" i="360"/>
  <c r="D80" i="360" s="1"/>
  <c r="W79" i="360"/>
  <c r="X79" i="360" s="1"/>
  <c r="V79" i="360"/>
  <c r="U79" i="360"/>
  <c r="S79" i="360"/>
  <c r="T79" i="360" s="1"/>
  <c r="E79" i="360"/>
  <c r="D79" i="360" s="1"/>
  <c r="W78" i="360"/>
  <c r="X78" i="360" s="1"/>
  <c r="V78" i="360"/>
  <c r="U78" i="360"/>
  <c r="S78" i="360"/>
  <c r="T78" i="360" s="1"/>
  <c r="E78" i="360"/>
  <c r="D78" i="360" s="1"/>
  <c r="W77" i="360"/>
  <c r="X77" i="360" s="1"/>
  <c r="V77" i="360"/>
  <c r="U77" i="360"/>
  <c r="S77" i="360"/>
  <c r="T77" i="360" s="1"/>
  <c r="E77" i="360"/>
  <c r="D77" i="360" s="1"/>
  <c r="W76" i="360"/>
  <c r="X76" i="360" s="1"/>
  <c r="V76" i="360"/>
  <c r="U76" i="360"/>
  <c r="S76" i="360"/>
  <c r="T76" i="360" s="1"/>
  <c r="E76" i="360"/>
  <c r="D76" i="360" s="1"/>
  <c r="W75" i="360"/>
  <c r="X75" i="360" s="1"/>
  <c r="V75" i="360"/>
  <c r="U75" i="360"/>
  <c r="S75" i="360"/>
  <c r="T75" i="360" s="1"/>
  <c r="E75" i="360"/>
  <c r="D75" i="360" s="1"/>
  <c r="W74" i="360"/>
  <c r="X74" i="360" s="1"/>
  <c r="V74" i="360"/>
  <c r="U74" i="360"/>
  <c r="S74" i="360"/>
  <c r="T74" i="360" s="1"/>
  <c r="E74" i="360"/>
  <c r="D74" i="360" s="1"/>
  <c r="W73" i="360"/>
  <c r="X73" i="360" s="1"/>
  <c r="V73" i="360"/>
  <c r="U73" i="360"/>
  <c r="S73" i="360"/>
  <c r="T73" i="360" s="1"/>
  <c r="E73" i="360"/>
  <c r="D73" i="360" s="1"/>
  <c r="W72" i="360"/>
  <c r="X72" i="360" s="1"/>
  <c r="V72" i="360"/>
  <c r="U72" i="360"/>
  <c r="S72" i="360"/>
  <c r="T72" i="360" s="1"/>
  <c r="E72" i="360"/>
  <c r="D72" i="360" s="1"/>
  <c r="W71" i="360"/>
  <c r="X71" i="360" s="1"/>
  <c r="V71" i="360"/>
  <c r="U71" i="360"/>
  <c r="S71" i="360"/>
  <c r="T71" i="360" s="1"/>
  <c r="E71" i="360"/>
  <c r="D71" i="360" s="1"/>
  <c r="W70" i="360"/>
  <c r="X70" i="360" s="1"/>
  <c r="V70" i="360"/>
  <c r="U70" i="360"/>
  <c r="S70" i="360"/>
  <c r="T70" i="360" s="1"/>
  <c r="E70" i="360"/>
  <c r="D70" i="360" s="1"/>
  <c r="W69" i="360"/>
  <c r="X69" i="360" s="1"/>
  <c r="V69" i="360"/>
  <c r="U69" i="360"/>
  <c r="S69" i="360"/>
  <c r="T69" i="360" s="1"/>
  <c r="E69" i="360"/>
  <c r="D69" i="360" s="1"/>
  <c r="W68" i="360"/>
  <c r="X68" i="360" s="1"/>
  <c r="V68" i="360"/>
  <c r="U68" i="360"/>
  <c r="S68" i="360"/>
  <c r="T68" i="360" s="1"/>
  <c r="E68" i="360"/>
  <c r="D68" i="360" s="1"/>
  <c r="W67" i="360"/>
  <c r="X67" i="360" s="1"/>
  <c r="V67" i="360"/>
  <c r="U67" i="360"/>
  <c r="S67" i="360"/>
  <c r="T67" i="360" s="1"/>
  <c r="E67" i="360"/>
  <c r="D67" i="360" s="1"/>
  <c r="W66" i="360"/>
  <c r="X66" i="360" s="1"/>
  <c r="V66" i="360"/>
  <c r="U66" i="360"/>
  <c r="S66" i="360"/>
  <c r="T66" i="360" s="1"/>
  <c r="E66" i="360"/>
  <c r="D66" i="360" s="1"/>
  <c r="W65" i="360"/>
  <c r="X65" i="360" s="1"/>
  <c r="V65" i="360"/>
  <c r="U65" i="360"/>
  <c r="S65" i="360"/>
  <c r="T65" i="360" s="1"/>
  <c r="E65" i="360"/>
  <c r="D65" i="360" s="1"/>
  <c r="W64" i="360"/>
  <c r="X64" i="360" s="1"/>
  <c r="V64" i="360"/>
  <c r="U64" i="360"/>
  <c r="S64" i="360"/>
  <c r="T64" i="360" s="1"/>
  <c r="E64" i="360"/>
  <c r="D64" i="360" s="1"/>
  <c r="W63" i="360"/>
  <c r="X63" i="360" s="1"/>
  <c r="V63" i="360"/>
  <c r="U63" i="360"/>
  <c r="S63" i="360"/>
  <c r="T63" i="360" s="1"/>
  <c r="E63" i="360"/>
  <c r="D63" i="360" s="1"/>
  <c r="W62" i="360"/>
  <c r="X62" i="360" s="1"/>
  <c r="V62" i="360"/>
  <c r="U62" i="360"/>
  <c r="S62" i="360"/>
  <c r="T62" i="360" s="1"/>
  <c r="E62" i="360"/>
  <c r="D62" i="360" s="1"/>
  <c r="W61" i="360"/>
  <c r="X61" i="360" s="1"/>
  <c r="V61" i="360"/>
  <c r="U61" i="360"/>
  <c r="S61" i="360"/>
  <c r="T61" i="360" s="1"/>
  <c r="E61" i="360"/>
  <c r="D61" i="360" s="1"/>
  <c r="W60" i="360"/>
  <c r="X60" i="360" s="1"/>
  <c r="V60" i="360"/>
  <c r="U60" i="360"/>
  <c r="S60" i="360"/>
  <c r="T60" i="360" s="1"/>
  <c r="E60" i="360"/>
  <c r="D60" i="360" s="1"/>
  <c r="W59" i="360"/>
  <c r="X59" i="360" s="1"/>
  <c r="V59" i="360"/>
  <c r="U59" i="360"/>
  <c r="S59" i="360"/>
  <c r="T59" i="360" s="1"/>
  <c r="E59" i="360"/>
  <c r="D59" i="360" s="1"/>
  <c r="W58" i="360"/>
  <c r="X58" i="360" s="1"/>
  <c r="V58" i="360"/>
  <c r="U58" i="360"/>
  <c r="S58" i="360"/>
  <c r="T58" i="360" s="1"/>
  <c r="E58" i="360"/>
  <c r="D58" i="360" s="1"/>
  <c r="W57" i="360"/>
  <c r="X57" i="360" s="1"/>
  <c r="V57" i="360"/>
  <c r="U57" i="360"/>
  <c r="S57" i="360"/>
  <c r="T57" i="360" s="1"/>
  <c r="E57" i="360"/>
  <c r="D57" i="360" s="1"/>
  <c r="W56" i="360"/>
  <c r="X56" i="360" s="1"/>
  <c r="V56" i="360"/>
  <c r="U56" i="360"/>
  <c r="S56" i="360"/>
  <c r="T56" i="360" s="1"/>
  <c r="E56" i="360"/>
  <c r="D56" i="360"/>
  <c r="W55" i="360"/>
  <c r="X55" i="360" s="1"/>
  <c r="V55" i="360"/>
  <c r="U55" i="360"/>
  <c r="S55" i="360"/>
  <c r="T55" i="360" s="1"/>
  <c r="E55" i="360"/>
  <c r="D55" i="360" s="1"/>
  <c r="W54" i="360"/>
  <c r="X54" i="360" s="1"/>
  <c r="V54" i="360"/>
  <c r="U54" i="360"/>
  <c r="S54" i="360"/>
  <c r="T54" i="360" s="1"/>
  <c r="E54" i="360"/>
  <c r="D54" i="360" s="1"/>
  <c r="W53" i="360"/>
  <c r="X53" i="360" s="1"/>
  <c r="V53" i="360"/>
  <c r="U53" i="360"/>
  <c r="S53" i="360"/>
  <c r="T53" i="360" s="1"/>
  <c r="E53" i="360"/>
  <c r="D53" i="360" s="1"/>
  <c r="W52" i="360"/>
  <c r="X52" i="360" s="1"/>
  <c r="V52" i="360"/>
  <c r="U52" i="360"/>
  <c r="S52" i="360"/>
  <c r="T52" i="360" s="1"/>
  <c r="E52" i="360"/>
  <c r="D52" i="360" s="1"/>
  <c r="W51" i="360"/>
  <c r="X51" i="360" s="1"/>
  <c r="V51" i="360"/>
  <c r="U51" i="360"/>
  <c r="S51" i="360"/>
  <c r="T51" i="360" s="1"/>
  <c r="E51" i="360"/>
  <c r="D51" i="360" s="1"/>
  <c r="W50" i="360"/>
  <c r="X50" i="360" s="1"/>
  <c r="V50" i="360"/>
  <c r="U50" i="360"/>
  <c r="S50" i="360"/>
  <c r="T50" i="360" s="1"/>
  <c r="E50" i="360"/>
  <c r="D50" i="360" s="1"/>
  <c r="W49" i="360"/>
  <c r="X49" i="360" s="1"/>
  <c r="V49" i="360"/>
  <c r="U49" i="360"/>
  <c r="S49" i="360"/>
  <c r="T49" i="360" s="1"/>
  <c r="E49" i="360"/>
  <c r="D49" i="360" s="1"/>
  <c r="W48" i="360"/>
  <c r="X48" i="360" s="1"/>
  <c r="V48" i="360"/>
  <c r="U48" i="360"/>
  <c r="S48" i="360"/>
  <c r="T48" i="360" s="1"/>
  <c r="E48" i="360"/>
  <c r="D48" i="360" s="1"/>
  <c r="W47" i="360"/>
  <c r="X47" i="360" s="1"/>
  <c r="V47" i="360"/>
  <c r="U47" i="360"/>
  <c r="S47" i="360"/>
  <c r="T47" i="360" s="1"/>
  <c r="E47" i="360"/>
  <c r="D47" i="360" s="1"/>
  <c r="W46" i="360"/>
  <c r="X46" i="360" s="1"/>
  <c r="V46" i="360"/>
  <c r="U46" i="360"/>
  <c r="S46" i="360"/>
  <c r="T46" i="360" s="1"/>
  <c r="E46" i="360"/>
  <c r="D46" i="360" s="1"/>
  <c r="W45" i="360"/>
  <c r="X45" i="360" s="1"/>
  <c r="V45" i="360"/>
  <c r="U45" i="360"/>
  <c r="S45" i="360"/>
  <c r="T45" i="360" s="1"/>
  <c r="E45" i="360"/>
  <c r="D45" i="360" s="1"/>
  <c r="W44" i="360"/>
  <c r="X44" i="360" s="1"/>
  <c r="V44" i="360"/>
  <c r="U44" i="360"/>
  <c r="S44" i="360"/>
  <c r="T44" i="360" s="1"/>
  <c r="E44" i="360"/>
  <c r="D44" i="360" s="1"/>
  <c r="W43" i="360"/>
  <c r="X43" i="360" s="1"/>
  <c r="V43" i="360"/>
  <c r="U43" i="360"/>
  <c r="S43" i="360"/>
  <c r="T43" i="360" s="1"/>
  <c r="E43" i="360"/>
  <c r="D43" i="360" s="1"/>
  <c r="W42" i="360"/>
  <c r="X42" i="360" s="1"/>
  <c r="V42" i="360"/>
  <c r="U42" i="360"/>
  <c r="S42" i="360"/>
  <c r="T42" i="360" s="1"/>
  <c r="E42" i="360"/>
  <c r="D42" i="360" s="1"/>
  <c r="W41" i="360"/>
  <c r="X41" i="360" s="1"/>
  <c r="V41" i="360"/>
  <c r="U41" i="360"/>
  <c r="S41" i="360"/>
  <c r="T41" i="360" s="1"/>
  <c r="E41" i="360"/>
  <c r="D41" i="360" s="1"/>
  <c r="W40" i="360"/>
  <c r="X40" i="360" s="1"/>
  <c r="V40" i="360"/>
  <c r="U40" i="360"/>
  <c r="S40" i="360"/>
  <c r="T40" i="360" s="1"/>
  <c r="E40" i="360"/>
  <c r="D40" i="360" s="1"/>
  <c r="W39" i="360"/>
  <c r="X39" i="360" s="1"/>
  <c r="V39" i="360"/>
  <c r="U39" i="360"/>
  <c r="S39" i="360"/>
  <c r="T39" i="360" s="1"/>
  <c r="E39" i="360"/>
  <c r="D39" i="360" s="1"/>
  <c r="W38" i="360"/>
  <c r="X38" i="360" s="1"/>
  <c r="V38" i="360"/>
  <c r="U38" i="360"/>
  <c r="S38" i="360"/>
  <c r="T38" i="360" s="1"/>
  <c r="E38" i="360"/>
  <c r="D38" i="360" s="1"/>
  <c r="W37" i="360"/>
  <c r="X37" i="360" s="1"/>
  <c r="V37" i="360"/>
  <c r="U37" i="360"/>
  <c r="S37" i="360"/>
  <c r="T37" i="360" s="1"/>
  <c r="E37" i="360"/>
  <c r="D37" i="360" s="1"/>
  <c r="W36" i="360"/>
  <c r="X36" i="360" s="1"/>
  <c r="V36" i="360"/>
  <c r="U36" i="360"/>
  <c r="S36" i="360"/>
  <c r="T36" i="360" s="1"/>
  <c r="E36" i="360"/>
  <c r="D36" i="360" s="1"/>
  <c r="W35" i="360"/>
  <c r="X35" i="360" s="1"/>
  <c r="V35" i="360"/>
  <c r="U35" i="360"/>
  <c r="S35" i="360"/>
  <c r="T35" i="360" s="1"/>
  <c r="E35" i="360"/>
  <c r="D35" i="360" s="1"/>
  <c r="H32" i="360"/>
  <c r="T32" i="360" s="1"/>
  <c r="H31" i="360"/>
  <c r="D31" i="360" s="1"/>
  <c r="H30" i="360"/>
  <c r="T30" i="360" s="1"/>
  <c r="H29" i="360"/>
  <c r="T29" i="360" s="1"/>
  <c r="H28" i="360"/>
  <c r="D28" i="360" s="1"/>
  <c r="H27" i="360"/>
  <c r="D27" i="360" s="1"/>
  <c r="H26" i="360"/>
  <c r="D26" i="360" s="1"/>
  <c r="H25" i="360"/>
  <c r="T25" i="360" s="1"/>
  <c r="D25" i="360"/>
  <c r="N24" i="360"/>
  <c r="H24" i="360"/>
  <c r="T24" i="360" s="1"/>
  <c r="H23" i="360"/>
  <c r="N23" i="360" s="1"/>
  <c r="H22" i="360"/>
  <c r="T22" i="360" s="1"/>
  <c r="N21" i="360"/>
  <c r="H21" i="360"/>
  <c r="D21" i="360" s="1"/>
  <c r="H20" i="360"/>
  <c r="T20" i="360" s="1"/>
  <c r="H19" i="360"/>
  <c r="T19" i="360" s="1"/>
  <c r="H18" i="360"/>
  <c r="D18" i="360" s="1"/>
  <c r="H17" i="360"/>
  <c r="T17" i="360" s="1"/>
  <c r="H16" i="360"/>
  <c r="T16" i="360" s="1"/>
  <c r="H15" i="360"/>
  <c r="T15" i="360" s="1"/>
  <c r="H14" i="360"/>
  <c r="N14" i="360" s="1"/>
  <c r="H13" i="360"/>
  <c r="D13" i="360" s="1"/>
  <c r="AE12" i="360"/>
  <c r="AE13" i="360" s="1"/>
  <c r="AE14" i="360" s="1"/>
  <c r="AE15" i="360" s="1"/>
  <c r="AE16" i="360" s="1"/>
  <c r="AE17" i="360" s="1"/>
  <c r="AE18" i="360" s="1"/>
  <c r="AE19" i="360" s="1"/>
  <c r="AE20" i="360" s="1"/>
  <c r="AE21" i="360" s="1"/>
  <c r="AE22" i="360" s="1"/>
  <c r="AE23" i="360" s="1"/>
  <c r="AE24" i="360" s="1"/>
  <c r="AE25" i="360" s="1"/>
  <c r="AE26" i="360" s="1"/>
  <c r="AE27" i="360" s="1"/>
  <c r="AE28" i="360" s="1"/>
  <c r="AE29" i="360" s="1"/>
  <c r="AE30" i="360" s="1"/>
  <c r="AE31" i="360" s="1"/>
  <c r="AE32" i="360" s="1"/>
  <c r="H12" i="360"/>
  <c r="T12" i="360" s="1"/>
  <c r="AE11" i="360"/>
  <c r="H11" i="360"/>
  <c r="D11" i="360" s="1"/>
  <c r="AE10" i="360"/>
  <c r="N10" i="360"/>
  <c r="H10" i="360"/>
  <c r="T10" i="360" s="1"/>
  <c r="H9" i="360"/>
  <c r="T9" i="360" s="1"/>
  <c r="H4" i="360"/>
  <c r="W188" i="359"/>
  <c r="X188" i="359" s="1"/>
  <c r="V188" i="359"/>
  <c r="U188" i="359"/>
  <c r="S188" i="359"/>
  <c r="T188" i="359" s="1"/>
  <c r="E188" i="359"/>
  <c r="D188" i="359"/>
  <c r="W187" i="359"/>
  <c r="X187" i="359" s="1"/>
  <c r="V187" i="359"/>
  <c r="U187" i="359"/>
  <c r="S187" i="359"/>
  <c r="T187" i="359" s="1"/>
  <c r="E187" i="359"/>
  <c r="D187" i="359"/>
  <c r="W186" i="359"/>
  <c r="X186" i="359" s="1"/>
  <c r="V186" i="359"/>
  <c r="U186" i="359"/>
  <c r="S186" i="359"/>
  <c r="T186" i="359" s="1"/>
  <c r="E186" i="359"/>
  <c r="D186" i="359"/>
  <c r="W185" i="359"/>
  <c r="X185" i="359" s="1"/>
  <c r="V185" i="359"/>
  <c r="U185" i="359"/>
  <c r="S185" i="359"/>
  <c r="T185" i="359" s="1"/>
  <c r="E185" i="359"/>
  <c r="D185" i="359"/>
  <c r="W184" i="359"/>
  <c r="X184" i="359" s="1"/>
  <c r="V184" i="359"/>
  <c r="U184" i="359"/>
  <c r="S184" i="359"/>
  <c r="T184" i="359" s="1"/>
  <c r="E184" i="359"/>
  <c r="D184" i="359"/>
  <c r="W183" i="359"/>
  <c r="X183" i="359" s="1"/>
  <c r="V183" i="359"/>
  <c r="U183" i="359"/>
  <c r="S183" i="359"/>
  <c r="T183" i="359" s="1"/>
  <c r="E183" i="359"/>
  <c r="D183" i="359"/>
  <c r="W182" i="359"/>
  <c r="X182" i="359" s="1"/>
  <c r="V182" i="359"/>
  <c r="U182" i="359"/>
  <c r="S182" i="359"/>
  <c r="T182" i="359" s="1"/>
  <c r="E182" i="359"/>
  <c r="D182" i="359"/>
  <c r="W181" i="359"/>
  <c r="X181" i="359" s="1"/>
  <c r="V181" i="359"/>
  <c r="U181" i="359"/>
  <c r="S181" i="359"/>
  <c r="T181" i="359" s="1"/>
  <c r="E181" i="359"/>
  <c r="D181" i="359"/>
  <c r="W180" i="359"/>
  <c r="X180" i="359" s="1"/>
  <c r="V180" i="359"/>
  <c r="U180" i="359"/>
  <c r="S180" i="359"/>
  <c r="T180" i="359" s="1"/>
  <c r="E180" i="359"/>
  <c r="D180" i="359"/>
  <c r="W179" i="359"/>
  <c r="X179" i="359" s="1"/>
  <c r="V179" i="359"/>
  <c r="U179" i="359"/>
  <c r="S179" i="359"/>
  <c r="T179" i="359" s="1"/>
  <c r="E179" i="359"/>
  <c r="D179" i="359"/>
  <c r="W178" i="359"/>
  <c r="X178" i="359" s="1"/>
  <c r="V178" i="359"/>
  <c r="U178" i="359"/>
  <c r="S178" i="359"/>
  <c r="T178" i="359" s="1"/>
  <c r="E178" i="359"/>
  <c r="D178" i="359"/>
  <c r="W177" i="359"/>
  <c r="X177" i="359" s="1"/>
  <c r="V177" i="359"/>
  <c r="U177" i="359"/>
  <c r="S177" i="359"/>
  <c r="T177" i="359" s="1"/>
  <c r="E177" i="359"/>
  <c r="D177" i="359"/>
  <c r="W176" i="359"/>
  <c r="X176" i="359" s="1"/>
  <c r="V176" i="359"/>
  <c r="U176" i="359"/>
  <c r="S176" i="359"/>
  <c r="T176" i="359" s="1"/>
  <c r="E176" i="359"/>
  <c r="D176" i="359"/>
  <c r="W175" i="359"/>
  <c r="X175" i="359" s="1"/>
  <c r="V175" i="359"/>
  <c r="U175" i="359"/>
  <c r="S175" i="359"/>
  <c r="T175" i="359" s="1"/>
  <c r="E175" i="359"/>
  <c r="D175" i="359"/>
  <c r="W174" i="359"/>
  <c r="X174" i="359" s="1"/>
  <c r="V174" i="359"/>
  <c r="U174" i="359"/>
  <c r="S174" i="359"/>
  <c r="T174" i="359" s="1"/>
  <c r="E174" i="359"/>
  <c r="D174" i="359"/>
  <c r="W173" i="359"/>
  <c r="X173" i="359" s="1"/>
  <c r="V173" i="359"/>
  <c r="U173" i="359"/>
  <c r="S173" i="359"/>
  <c r="T173" i="359" s="1"/>
  <c r="E173" i="359"/>
  <c r="D173" i="359"/>
  <c r="W172" i="359"/>
  <c r="X172" i="359" s="1"/>
  <c r="V172" i="359"/>
  <c r="U172" i="359"/>
  <c r="S172" i="359"/>
  <c r="T172" i="359" s="1"/>
  <c r="E172" i="359"/>
  <c r="D172" i="359"/>
  <c r="W171" i="359"/>
  <c r="X171" i="359" s="1"/>
  <c r="V171" i="359"/>
  <c r="U171" i="359"/>
  <c r="S171" i="359"/>
  <c r="T171" i="359" s="1"/>
  <c r="E171" i="359"/>
  <c r="D171" i="359"/>
  <c r="W170" i="359"/>
  <c r="X170" i="359" s="1"/>
  <c r="V170" i="359"/>
  <c r="U170" i="359"/>
  <c r="S170" i="359"/>
  <c r="T170" i="359" s="1"/>
  <c r="E170" i="359"/>
  <c r="D170" i="359"/>
  <c r="W169" i="359"/>
  <c r="X169" i="359" s="1"/>
  <c r="V169" i="359"/>
  <c r="U169" i="359"/>
  <c r="S169" i="359"/>
  <c r="T169" i="359" s="1"/>
  <c r="E169" i="359"/>
  <c r="D169" i="359"/>
  <c r="W168" i="359"/>
  <c r="X168" i="359" s="1"/>
  <c r="V168" i="359"/>
  <c r="U168" i="359"/>
  <c r="S168" i="359"/>
  <c r="T168" i="359" s="1"/>
  <c r="E168" i="359"/>
  <c r="D168" i="359"/>
  <c r="W167" i="359"/>
  <c r="X167" i="359" s="1"/>
  <c r="V167" i="359"/>
  <c r="U167" i="359"/>
  <c r="S167" i="359"/>
  <c r="T167" i="359" s="1"/>
  <c r="E167" i="359"/>
  <c r="D167" i="359" s="1"/>
  <c r="W166" i="359"/>
  <c r="X166" i="359" s="1"/>
  <c r="V166" i="359"/>
  <c r="U166" i="359"/>
  <c r="S166" i="359"/>
  <c r="T166" i="359" s="1"/>
  <c r="E166" i="359"/>
  <c r="D166" i="359" s="1"/>
  <c r="W165" i="359"/>
  <c r="X165" i="359" s="1"/>
  <c r="V165" i="359"/>
  <c r="U165" i="359"/>
  <c r="S165" i="359"/>
  <c r="T165" i="359" s="1"/>
  <c r="E165" i="359"/>
  <c r="D165" i="359"/>
  <c r="W164" i="359"/>
  <c r="X164" i="359" s="1"/>
  <c r="V164" i="359"/>
  <c r="U164" i="359"/>
  <c r="S164" i="359"/>
  <c r="T164" i="359" s="1"/>
  <c r="E164" i="359"/>
  <c r="D164" i="359"/>
  <c r="W163" i="359"/>
  <c r="X163" i="359" s="1"/>
  <c r="V163" i="359"/>
  <c r="U163" i="359"/>
  <c r="S163" i="359"/>
  <c r="T163" i="359" s="1"/>
  <c r="E163" i="359"/>
  <c r="D163" i="359" s="1"/>
  <c r="W162" i="359"/>
  <c r="X162" i="359" s="1"/>
  <c r="V162" i="359"/>
  <c r="U162" i="359"/>
  <c r="S162" i="359"/>
  <c r="T162" i="359" s="1"/>
  <c r="E162" i="359"/>
  <c r="D162" i="359" s="1"/>
  <c r="W161" i="359"/>
  <c r="X161" i="359" s="1"/>
  <c r="V161" i="359"/>
  <c r="U161" i="359"/>
  <c r="S161" i="359"/>
  <c r="T161" i="359" s="1"/>
  <c r="E161" i="359"/>
  <c r="D161" i="359" s="1"/>
  <c r="W160" i="359"/>
  <c r="X160" i="359" s="1"/>
  <c r="V160" i="359"/>
  <c r="U160" i="359"/>
  <c r="S160" i="359"/>
  <c r="T160" i="359" s="1"/>
  <c r="E160" i="359"/>
  <c r="D160" i="359"/>
  <c r="W159" i="359"/>
  <c r="X159" i="359" s="1"/>
  <c r="V159" i="359"/>
  <c r="U159" i="359"/>
  <c r="S159" i="359"/>
  <c r="T159" i="359" s="1"/>
  <c r="E159" i="359"/>
  <c r="D159" i="359" s="1"/>
  <c r="W158" i="359"/>
  <c r="X158" i="359" s="1"/>
  <c r="V158" i="359"/>
  <c r="U158" i="359"/>
  <c r="S158" i="359"/>
  <c r="T158" i="359" s="1"/>
  <c r="E158" i="359"/>
  <c r="D158" i="359" s="1"/>
  <c r="W157" i="359"/>
  <c r="X157" i="359" s="1"/>
  <c r="V157" i="359"/>
  <c r="U157" i="359"/>
  <c r="S157" i="359"/>
  <c r="T157" i="359" s="1"/>
  <c r="E157" i="359"/>
  <c r="D157" i="359" s="1"/>
  <c r="W156" i="359"/>
  <c r="X156" i="359" s="1"/>
  <c r="V156" i="359"/>
  <c r="U156" i="359"/>
  <c r="S156" i="359"/>
  <c r="T156" i="359" s="1"/>
  <c r="E156" i="359"/>
  <c r="D156" i="359"/>
  <c r="W155" i="359"/>
  <c r="X155" i="359" s="1"/>
  <c r="V155" i="359"/>
  <c r="U155" i="359"/>
  <c r="S155" i="359"/>
  <c r="T155" i="359" s="1"/>
  <c r="E155" i="359"/>
  <c r="D155" i="359" s="1"/>
  <c r="W154" i="359"/>
  <c r="X154" i="359" s="1"/>
  <c r="V154" i="359"/>
  <c r="U154" i="359"/>
  <c r="S154" i="359"/>
  <c r="T154" i="359" s="1"/>
  <c r="E154" i="359"/>
  <c r="D154" i="359" s="1"/>
  <c r="W153" i="359"/>
  <c r="X153" i="359" s="1"/>
  <c r="V153" i="359"/>
  <c r="U153" i="359"/>
  <c r="S153" i="359"/>
  <c r="T153" i="359" s="1"/>
  <c r="E153" i="359"/>
  <c r="D153" i="359" s="1"/>
  <c r="W152" i="359"/>
  <c r="X152" i="359" s="1"/>
  <c r="V152" i="359"/>
  <c r="U152" i="359"/>
  <c r="S152" i="359"/>
  <c r="T152" i="359" s="1"/>
  <c r="E152" i="359"/>
  <c r="D152" i="359"/>
  <c r="W151" i="359"/>
  <c r="X151" i="359" s="1"/>
  <c r="V151" i="359"/>
  <c r="U151" i="359"/>
  <c r="S151" i="359"/>
  <c r="T151" i="359" s="1"/>
  <c r="E151" i="359"/>
  <c r="D151" i="359" s="1"/>
  <c r="W150" i="359"/>
  <c r="X150" i="359" s="1"/>
  <c r="V150" i="359"/>
  <c r="U150" i="359"/>
  <c r="S150" i="359"/>
  <c r="T150" i="359" s="1"/>
  <c r="E150" i="359"/>
  <c r="D150" i="359" s="1"/>
  <c r="W149" i="359"/>
  <c r="X149" i="359" s="1"/>
  <c r="V149" i="359"/>
  <c r="U149" i="359"/>
  <c r="S149" i="359"/>
  <c r="T149" i="359" s="1"/>
  <c r="E149" i="359"/>
  <c r="D149" i="359"/>
  <c r="W148" i="359"/>
  <c r="X148" i="359" s="1"/>
  <c r="V148" i="359"/>
  <c r="U148" i="359"/>
  <c r="S148" i="359"/>
  <c r="T148" i="359" s="1"/>
  <c r="E148" i="359"/>
  <c r="D148" i="359"/>
  <c r="W147" i="359"/>
  <c r="X147" i="359" s="1"/>
  <c r="V147" i="359"/>
  <c r="U147" i="359"/>
  <c r="S147" i="359"/>
  <c r="T147" i="359" s="1"/>
  <c r="E147" i="359"/>
  <c r="D147" i="359" s="1"/>
  <c r="W146" i="359"/>
  <c r="X146" i="359" s="1"/>
  <c r="V146" i="359"/>
  <c r="U146" i="359"/>
  <c r="S146" i="359"/>
  <c r="T146" i="359" s="1"/>
  <c r="E146" i="359"/>
  <c r="D146" i="359" s="1"/>
  <c r="W145" i="359"/>
  <c r="X145" i="359" s="1"/>
  <c r="V145" i="359"/>
  <c r="U145" i="359"/>
  <c r="S145" i="359"/>
  <c r="T145" i="359" s="1"/>
  <c r="E145" i="359"/>
  <c r="D145" i="359" s="1"/>
  <c r="W144" i="359"/>
  <c r="X144" i="359" s="1"/>
  <c r="V144" i="359"/>
  <c r="U144" i="359"/>
  <c r="S144" i="359"/>
  <c r="T144" i="359" s="1"/>
  <c r="E144" i="359"/>
  <c r="D144" i="359"/>
  <c r="W143" i="359"/>
  <c r="X143" i="359" s="1"/>
  <c r="V143" i="359"/>
  <c r="U143" i="359"/>
  <c r="S143" i="359"/>
  <c r="T143" i="359" s="1"/>
  <c r="E143" i="359"/>
  <c r="D143" i="359" s="1"/>
  <c r="W142" i="359"/>
  <c r="X142" i="359" s="1"/>
  <c r="V142" i="359"/>
  <c r="U142" i="359"/>
  <c r="S142" i="359"/>
  <c r="T142" i="359" s="1"/>
  <c r="E142" i="359"/>
  <c r="D142" i="359" s="1"/>
  <c r="W141" i="359"/>
  <c r="X141" i="359" s="1"/>
  <c r="V141" i="359"/>
  <c r="U141" i="359"/>
  <c r="S141" i="359"/>
  <c r="T141" i="359" s="1"/>
  <c r="E141" i="359"/>
  <c r="D141" i="359" s="1"/>
  <c r="W140" i="359"/>
  <c r="X140" i="359" s="1"/>
  <c r="V140" i="359"/>
  <c r="U140" i="359"/>
  <c r="S140" i="359"/>
  <c r="T140" i="359" s="1"/>
  <c r="E140" i="359"/>
  <c r="D140" i="359"/>
  <c r="W139" i="359"/>
  <c r="X139" i="359" s="1"/>
  <c r="V139" i="359"/>
  <c r="U139" i="359"/>
  <c r="S139" i="359"/>
  <c r="T139" i="359" s="1"/>
  <c r="E139" i="359"/>
  <c r="D139" i="359" s="1"/>
  <c r="W138" i="359"/>
  <c r="X138" i="359" s="1"/>
  <c r="V138" i="359"/>
  <c r="U138" i="359"/>
  <c r="S138" i="359"/>
  <c r="T138" i="359" s="1"/>
  <c r="E138" i="359"/>
  <c r="D138" i="359" s="1"/>
  <c r="W137" i="359"/>
  <c r="X137" i="359" s="1"/>
  <c r="V137" i="359"/>
  <c r="U137" i="359"/>
  <c r="S137" i="359"/>
  <c r="T137" i="359" s="1"/>
  <c r="E137" i="359"/>
  <c r="D137" i="359" s="1"/>
  <c r="W136" i="359"/>
  <c r="X136" i="359" s="1"/>
  <c r="V136" i="359"/>
  <c r="U136" i="359"/>
  <c r="S136" i="359"/>
  <c r="T136" i="359" s="1"/>
  <c r="E136" i="359"/>
  <c r="D136" i="359"/>
  <c r="W135" i="359"/>
  <c r="X135" i="359" s="1"/>
  <c r="V135" i="359"/>
  <c r="U135" i="359"/>
  <c r="S135" i="359"/>
  <c r="T135" i="359" s="1"/>
  <c r="E135" i="359"/>
  <c r="D135" i="359" s="1"/>
  <c r="W134" i="359"/>
  <c r="X134" i="359" s="1"/>
  <c r="V134" i="359"/>
  <c r="U134" i="359"/>
  <c r="S134" i="359"/>
  <c r="T134" i="359" s="1"/>
  <c r="E134" i="359"/>
  <c r="D134" i="359"/>
  <c r="W133" i="359"/>
  <c r="X133" i="359" s="1"/>
  <c r="V133" i="359"/>
  <c r="U133" i="359"/>
  <c r="S133" i="359"/>
  <c r="T133" i="359" s="1"/>
  <c r="E133" i="359"/>
  <c r="D133" i="359" s="1"/>
  <c r="X132" i="359"/>
  <c r="W132" i="359"/>
  <c r="V132" i="359"/>
  <c r="U132" i="359"/>
  <c r="S132" i="359"/>
  <c r="T132" i="359" s="1"/>
  <c r="E132" i="359"/>
  <c r="D132" i="359" s="1"/>
  <c r="W131" i="359"/>
  <c r="X131" i="359" s="1"/>
  <c r="V131" i="359"/>
  <c r="U131" i="359"/>
  <c r="S131" i="359"/>
  <c r="T131" i="359" s="1"/>
  <c r="E131" i="359"/>
  <c r="D131" i="359" s="1"/>
  <c r="X130" i="359"/>
  <c r="W130" i="359"/>
  <c r="V130" i="359"/>
  <c r="U130" i="359"/>
  <c r="S130" i="359"/>
  <c r="T130" i="359" s="1"/>
  <c r="E130" i="359"/>
  <c r="D130" i="359"/>
  <c r="X129" i="359"/>
  <c r="W129" i="359"/>
  <c r="V129" i="359"/>
  <c r="U129" i="359"/>
  <c r="S129" i="359"/>
  <c r="T129" i="359" s="1"/>
  <c r="E129" i="359"/>
  <c r="D129" i="359"/>
  <c r="X128" i="359"/>
  <c r="W128" i="359"/>
  <c r="V128" i="359"/>
  <c r="U128" i="359"/>
  <c r="S128" i="359"/>
  <c r="T128" i="359" s="1"/>
  <c r="E128" i="359"/>
  <c r="D128" i="359"/>
  <c r="W127" i="359"/>
  <c r="X127" i="359" s="1"/>
  <c r="V127" i="359"/>
  <c r="U127" i="359"/>
  <c r="S127" i="359"/>
  <c r="T127" i="359" s="1"/>
  <c r="E127" i="359"/>
  <c r="D127" i="359" s="1"/>
  <c r="W126" i="359"/>
  <c r="X126" i="359" s="1"/>
  <c r="V126" i="359"/>
  <c r="U126" i="359"/>
  <c r="S126" i="359"/>
  <c r="T126" i="359" s="1"/>
  <c r="E126" i="359"/>
  <c r="D126" i="359"/>
  <c r="W125" i="359"/>
  <c r="X125" i="359" s="1"/>
  <c r="V125" i="359"/>
  <c r="U125" i="359"/>
  <c r="S125" i="359"/>
  <c r="T125" i="359" s="1"/>
  <c r="E125" i="359"/>
  <c r="D125" i="359" s="1"/>
  <c r="X124" i="359"/>
  <c r="W124" i="359"/>
  <c r="V124" i="359"/>
  <c r="U124" i="359"/>
  <c r="S124" i="359"/>
  <c r="T124" i="359" s="1"/>
  <c r="E124" i="359"/>
  <c r="D124" i="359" s="1"/>
  <c r="W123" i="359"/>
  <c r="X123" i="359" s="1"/>
  <c r="V123" i="359"/>
  <c r="U123" i="359"/>
  <c r="S123" i="359"/>
  <c r="T123" i="359" s="1"/>
  <c r="E123" i="359"/>
  <c r="D123" i="359" s="1"/>
  <c r="X122" i="359"/>
  <c r="W122" i="359"/>
  <c r="V122" i="359"/>
  <c r="U122" i="359"/>
  <c r="S122" i="359"/>
  <c r="T122" i="359" s="1"/>
  <c r="E122" i="359"/>
  <c r="D122" i="359"/>
  <c r="X121" i="359"/>
  <c r="W121" i="359"/>
  <c r="V121" i="359"/>
  <c r="U121" i="359"/>
  <c r="S121" i="359"/>
  <c r="T121" i="359" s="1"/>
  <c r="E121" i="359"/>
  <c r="D121" i="359"/>
  <c r="X120" i="359"/>
  <c r="W120" i="359"/>
  <c r="V120" i="359"/>
  <c r="U120" i="359"/>
  <c r="S120" i="359"/>
  <c r="T120" i="359" s="1"/>
  <c r="E120" i="359"/>
  <c r="D120" i="359"/>
  <c r="W119" i="359"/>
  <c r="X119" i="359" s="1"/>
  <c r="V119" i="359"/>
  <c r="U119" i="359"/>
  <c r="S119" i="359"/>
  <c r="T119" i="359" s="1"/>
  <c r="E119" i="359"/>
  <c r="D119" i="359" s="1"/>
  <c r="W118" i="359"/>
  <c r="X118" i="359" s="1"/>
  <c r="V118" i="359"/>
  <c r="U118" i="359"/>
  <c r="S118" i="359"/>
  <c r="T118" i="359" s="1"/>
  <c r="E118" i="359"/>
  <c r="D118" i="359"/>
  <c r="W117" i="359"/>
  <c r="X117" i="359" s="1"/>
  <c r="V117" i="359"/>
  <c r="U117" i="359"/>
  <c r="S117" i="359"/>
  <c r="T117" i="359" s="1"/>
  <c r="E117" i="359"/>
  <c r="D117" i="359" s="1"/>
  <c r="X116" i="359"/>
  <c r="W116" i="359"/>
  <c r="V116" i="359"/>
  <c r="U116" i="359"/>
  <c r="S116" i="359"/>
  <c r="T116" i="359" s="1"/>
  <c r="E116" i="359"/>
  <c r="D116" i="359" s="1"/>
  <c r="W115" i="359"/>
  <c r="X115" i="359" s="1"/>
  <c r="V115" i="359"/>
  <c r="U115" i="359"/>
  <c r="S115" i="359"/>
  <c r="T115" i="359" s="1"/>
  <c r="E115" i="359"/>
  <c r="D115" i="359" s="1"/>
  <c r="X114" i="359"/>
  <c r="W114" i="359"/>
  <c r="V114" i="359"/>
  <c r="U114" i="359"/>
  <c r="S114" i="359"/>
  <c r="T114" i="359" s="1"/>
  <c r="E114" i="359"/>
  <c r="D114" i="359"/>
  <c r="X113" i="359"/>
  <c r="W113" i="359"/>
  <c r="V113" i="359"/>
  <c r="U113" i="359"/>
  <c r="S113" i="359"/>
  <c r="T113" i="359" s="1"/>
  <c r="E113" i="359"/>
  <c r="D113" i="359"/>
  <c r="X112" i="359"/>
  <c r="W112" i="359"/>
  <c r="V112" i="359"/>
  <c r="U112" i="359"/>
  <c r="S112" i="359"/>
  <c r="T112" i="359" s="1"/>
  <c r="E112" i="359"/>
  <c r="D112" i="359"/>
  <c r="X111" i="359"/>
  <c r="W111" i="359"/>
  <c r="V111" i="359"/>
  <c r="U111" i="359"/>
  <c r="S111" i="359"/>
  <c r="T111" i="359" s="1"/>
  <c r="E111" i="359"/>
  <c r="D111" i="359" s="1"/>
  <c r="W110" i="359"/>
  <c r="X110" i="359" s="1"/>
  <c r="V110" i="359"/>
  <c r="U110" i="359"/>
  <c r="S110" i="359"/>
  <c r="T110" i="359" s="1"/>
  <c r="E110" i="359"/>
  <c r="D110" i="359"/>
  <c r="W109" i="359"/>
  <c r="X109" i="359" s="1"/>
  <c r="V109" i="359"/>
  <c r="U109" i="359"/>
  <c r="S109" i="359"/>
  <c r="T109" i="359" s="1"/>
  <c r="E109" i="359"/>
  <c r="D109" i="359" s="1"/>
  <c r="X108" i="359"/>
  <c r="W108" i="359"/>
  <c r="V108" i="359"/>
  <c r="U108" i="359"/>
  <c r="S108" i="359"/>
  <c r="T108" i="359" s="1"/>
  <c r="E108" i="359"/>
  <c r="D108" i="359" s="1"/>
  <c r="W107" i="359"/>
  <c r="X107" i="359" s="1"/>
  <c r="V107" i="359"/>
  <c r="U107" i="359"/>
  <c r="S107" i="359"/>
  <c r="T107" i="359" s="1"/>
  <c r="E107" i="359"/>
  <c r="D107" i="359"/>
  <c r="X106" i="359"/>
  <c r="W106" i="359"/>
  <c r="V106" i="359"/>
  <c r="U106" i="359"/>
  <c r="S106" i="359"/>
  <c r="T106" i="359" s="1"/>
  <c r="E106" i="359"/>
  <c r="D106" i="359"/>
  <c r="X105" i="359"/>
  <c r="W105" i="359"/>
  <c r="V105" i="359"/>
  <c r="U105" i="359"/>
  <c r="S105" i="359"/>
  <c r="T105" i="359" s="1"/>
  <c r="E105" i="359"/>
  <c r="D105" i="359"/>
  <c r="W104" i="359"/>
  <c r="X104" i="359" s="1"/>
  <c r="V104" i="359"/>
  <c r="U104" i="359"/>
  <c r="S104" i="359"/>
  <c r="T104" i="359" s="1"/>
  <c r="E104" i="359"/>
  <c r="D104" i="359"/>
  <c r="W103" i="359"/>
  <c r="X103" i="359" s="1"/>
  <c r="V103" i="359"/>
  <c r="U103" i="359"/>
  <c r="S103" i="359"/>
  <c r="T103" i="359" s="1"/>
  <c r="E103" i="359"/>
  <c r="D103" i="359"/>
  <c r="X102" i="359"/>
  <c r="W102" i="359"/>
  <c r="V102" i="359"/>
  <c r="U102" i="359"/>
  <c r="S102" i="359"/>
  <c r="T102" i="359" s="1"/>
  <c r="E102" i="359"/>
  <c r="D102" i="359"/>
  <c r="X101" i="359"/>
  <c r="W101" i="359"/>
  <c r="V101" i="359"/>
  <c r="U101" i="359"/>
  <c r="S101" i="359"/>
  <c r="T101" i="359" s="1"/>
  <c r="E101" i="359"/>
  <c r="D101" i="359"/>
  <c r="X100" i="359"/>
  <c r="W100" i="359"/>
  <c r="V100" i="359"/>
  <c r="U100" i="359"/>
  <c r="S100" i="359"/>
  <c r="T100" i="359" s="1"/>
  <c r="E100" i="359"/>
  <c r="D100" i="359" s="1"/>
  <c r="X99" i="359"/>
  <c r="W99" i="359"/>
  <c r="V99" i="359"/>
  <c r="U99" i="359"/>
  <c r="S99" i="359"/>
  <c r="T99" i="359" s="1"/>
  <c r="E99" i="359"/>
  <c r="D99" i="359" s="1"/>
  <c r="W98" i="359"/>
  <c r="X98" i="359" s="1"/>
  <c r="V98" i="359"/>
  <c r="U98" i="359"/>
  <c r="S98" i="359"/>
  <c r="T98" i="359" s="1"/>
  <c r="E98" i="359"/>
  <c r="D98" i="359" s="1"/>
  <c r="X97" i="359"/>
  <c r="W97" i="359"/>
  <c r="V97" i="359"/>
  <c r="U97" i="359"/>
  <c r="S97" i="359"/>
  <c r="T97" i="359" s="1"/>
  <c r="E97" i="359"/>
  <c r="D97" i="359" s="1"/>
  <c r="X96" i="359"/>
  <c r="W96" i="359"/>
  <c r="V96" i="359"/>
  <c r="U96" i="359"/>
  <c r="S96" i="359"/>
  <c r="T96" i="359" s="1"/>
  <c r="E96" i="359"/>
  <c r="D96" i="359" s="1"/>
  <c r="X95" i="359"/>
  <c r="W95" i="359"/>
  <c r="V95" i="359"/>
  <c r="U95" i="359"/>
  <c r="S95" i="359"/>
  <c r="T95" i="359" s="1"/>
  <c r="E95" i="359"/>
  <c r="D95" i="359" s="1"/>
  <c r="W94" i="359"/>
  <c r="X94" i="359" s="1"/>
  <c r="V94" i="359"/>
  <c r="U94" i="359"/>
  <c r="S94" i="359"/>
  <c r="T94" i="359" s="1"/>
  <c r="E94" i="359"/>
  <c r="D94" i="359" s="1"/>
  <c r="X93" i="359"/>
  <c r="W93" i="359"/>
  <c r="V93" i="359"/>
  <c r="U93" i="359"/>
  <c r="S93" i="359"/>
  <c r="T93" i="359" s="1"/>
  <c r="E93" i="359"/>
  <c r="D93" i="359" s="1"/>
  <c r="X92" i="359"/>
  <c r="W92" i="359"/>
  <c r="V92" i="359"/>
  <c r="U92" i="359"/>
  <c r="S92" i="359"/>
  <c r="T92" i="359" s="1"/>
  <c r="E92" i="359"/>
  <c r="D92" i="359" s="1"/>
  <c r="X91" i="359"/>
  <c r="W91" i="359"/>
  <c r="V91" i="359"/>
  <c r="U91" i="359"/>
  <c r="S91" i="359"/>
  <c r="T91" i="359" s="1"/>
  <c r="E91" i="359"/>
  <c r="D91" i="359" s="1"/>
  <c r="W90" i="359"/>
  <c r="X90" i="359" s="1"/>
  <c r="V90" i="359"/>
  <c r="U90" i="359"/>
  <c r="S90" i="359"/>
  <c r="T90" i="359" s="1"/>
  <c r="E90" i="359"/>
  <c r="D90" i="359" s="1"/>
  <c r="X89" i="359"/>
  <c r="W89" i="359"/>
  <c r="V89" i="359"/>
  <c r="U89" i="359"/>
  <c r="S89" i="359"/>
  <c r="T89" i="359" s="1"/>
  <c r="E89" i="359"/>
  <c r="D89" i="359" s="1"/>
  <c r="X88" i="359"/>
  <c r="W88" i="359"/>
  <c r="V88" i="359"/>
  <c r="U88" i="359"/>
  <c r="S88" i="359"/>
  <c r="T88" i="359" s="1"/>
  <c r="E88" i="359"/>
  <c r="D88" i="359" s="1"/>
  <c r="X87" i="359"/>
  <c r="W87" i="359"/>
  <c r="V87" i="359"/>
  <c r="U87" i="359"/>
  <c r="S87" i="359"/>
  <c r="T87" i="359" s="1"/>
  <c r="E87" i="359"/>
  <c r="D87" i="359" s="1"/>
  <c r="W86" i="359"/>
  <c r="X86" i="359" s="1"/>
  <c r="V86" i="359"/>
  <c r="U86" i="359"/>
  <c r="S86" i="359"/>
  <c r="T86" i="359" s="1"/>
  <c r="E86" i="359"/>
  <c r="D86" i="359" s="1"/>
  <c r="X85" i="359"/>
  <c r="W85" i="359"/>
  <c r="V85" i="359"/>
  <c r="U85" i="359"/>
  <c r="S85" i="359"/>
  <c r="T85" i="359" s="1"/>
  <c r="E85" i="359"/>
  <c r="D85" i="359" s="1"/>
  <c r="X84" i="359"/>
  <c r="W84" i="359"/>
  <c r="V84" i="359"/>
  <c r="U84" i="359"/>
  <c r="S84" i="359"/>
  <c r="T84" i="359" s="1"/>
  <c r="E84" i="359"/>
  <c r="D84" i="359" s="1"/>
  <c r="X83" i="359"/>
  <c r="W83" i="359"/>
  <c r="V83" i="359"/>
  <c r="U83" i="359"/>
  <c r="S83" i="359"/>
  <c r="T83" i="359" s="1"/>
  <c r="E83" i="359"/>
  <c r="D83" i="359" s="1"/>
  <c r="W82" i="359"/>
  <c r="X82" i="359" s="1"/>
  <c r="V82" i="359"/>
  <c r="U82" i="359"/>
  <c r="S82" i="359"/>
  <c r="T82" i="359" s="1"/>
  <c r="E82" i="359"/>
  <c r="D82" i="359" s="1"/>
  <c r="X81" i="359"/>
  <c r="W81" i="359"/>
  <c r="V81" i="359"/>
  <c r="U81" i="359"/>
  <c r="S81" i="359"/>
  <c r="T81" i="359" s="1"/>
  <c r="E81" i="359"/>
  <c r="D81" i="359" s="1"/>
  <c r="X80" i="359"/>
  <c r="W80" i="359"/>
  <c r="V80" i="359"/>
  <c r="U80" i="359"/>
  <c r="S80" i="359"/>
  <c r="T80" i="359" s="1"/>
  <c r="E80" i="359"/>
  <c r="D80" i="359" s="1"/>
  <c r="X79" i="359"/>
  <c r="W79" i="359"/>
  <c r="V79" i="359"/>
  <c r="U79" i="359"/>
  <c r="S79" i="359"/>
  <c r="T79" i="359" s="1"/>
  <c r="E79" i="359"/>
  <c r="D79" i="359" s="1"/>
  <c r="W78" i="359"/>
  <c r="X78" i="359" s="1"/>
  <c r="V78" i="359"/>
  <c r="U78" i="359"/>
  <c r="S78" i="359"/>
  <c r="T78" i="359" s="1"/>
  <c r="E78" i="359"/>
  <c r="D78" i="359" s="1"/>
  <c r="X77" i="359"/>
  <c r="W77" i="359"/>
  <c r="V77" i="359"/>
  <c r="U77" i="359"/>
  <c r="S77" i="359"/>
  <c r="T77" i="359" s="1"/>
  <c r="E77" i="359"/>
  <c r="D77" i="359" s="1"/>
  <c r="X76" i="359"/>
  <c r="W76" i="359"/>
  <c r="V76" i="359"/>
  <c r="U76" i="359"/>
  <c r="S76" i="359"/>
  <c r="T76" i="359" s="1"/>
  <c r="E76" i="359"/>
  <c r="D76" i="359" s="1"/>
  <c r="X75" i="359"/>
  <c r="W75" i="359"/>
  <c r="V75" i="359"/>
  <c r="U75" i="359"/>
  <c r="S75" i="359"/>
  <c r="T75" i="359" s="1"/>
  <c r="E75" i="359"/>
  <c r="D75" i="359" s="1"/>
  <c r="W74" i="359"/>
  <c r="X74" i="359" s="1"/>
  <c r="V74" i="359"/>
  <c r="U74" i="359"/>
  <c r="S74" i="359"/>
  <c r="T74" i="359" s="1"/>
  <c r="E74" i="359"/>
  <c r="D74" i="359" s="1"/>
  <c r="X73" i="359"/>
  <c r="W73" i="359"/>
  <c r="V73" i="359"/>
  <c r="U73" i="359"/>
  <c r="S73" i="359"/>
  <c r="T73" i="359" s="1"/>
  <c r="E73" i="359"/>
  <c r="D73" i="359" s="1"/>
  <c r="X72" i="359"/>
  <c r="W72" i="359"/>
  <c r="V72" i="359"/>
  <c r="U72" i="359"/>
  <c r="S72" i="359"/>
  <c r="T72" i="359" s="1"/>
  <c r="E72" i="359"/>
  <c r="D72" i="359" s="1"/>
  <c r="X71" i="359"/>
  <c r="W71" i="359"/>
  <c r="V71" i="359"/>
  <c r="U71" i="359"/>
  <c r="S71" i="359"/>
  <c r="T71" i="359" s="1"/>
  <c r="E71" i="359"/>
  <c r="D71" i="359" s="1"/>
  <c r="W70" i="359"/>
  <c r="X70" i="359" s="1"/>
  <c r="V70" i="359"/>
  <c r="U70" i="359"/>
  <c r="S70" i="359"/>
  <c r="T70" i="359" s="1"/>
  <c r="E70" i="359"/>
  <c r="D70" i="359" s="1"/>
  <c r="X69" i="359"/>
  <c r="W69" i="359"/>
  <c r="V69" i="359"/>
  <c r="U69" i="359"/>
  <c r="S69" i="359"/>
  <c r="T69" i="359" s="1"/>
  <c r="E69" i="359"/>
  <c r="D69" i="359" s="1"/>
  <c r="X68" i="359"/>
  <c r="W68" i="359"/>
  <c r="V68" i="359"/>
  <c r="U68" i="359"/>
  <c r="S68" i="359"/>
  <c r="T68" i="359" s="1"/>
  <c r="E68" i="359"/>
  <c r="D68" i="359" s="1"/>
  <c r="X67" i="359"/>
  <c r="W67" i="359"/>
  <c r="V67" i="359"/>
  <c r="U67" i="359"/>
  <c r="S67" i="359"/>
  <c r="T67" i="359" s="1"/>
  <c r="E67" i="359"/>
  <c r="D67" i="359" s="1"/>
  <c r="W66" i="359"/>
  <c r="X66" i="359" s="1"/>
  <c r="V66" i="359"/>
  <c r="U66" i="359"/>
  <c r="S66" i="359"/>
  <c r="T66" i="359" s="1"/>
  <c r="E66" i="359"/>
  <c r="D66" i="359" s="1"/>
  <c r="X65" i="359"/>
  <c r="W65" i="359"/>
  <c r="V65" i="359"/>
  <c r="U65" i="359"/>
  <c r="S65" i="359"/>
  <c r="T65" i="359" s="1"/>
  <c r="E65" i="359"/>
  <c r="D65" i="359" s="1"/>
  <c r="X64" i="359"/>
  <c r="W64" i="359"/>
  <c r="V64" i="359"/>
  <c r="U64" i="359"/>
  <c r="S64" i="359"/>
  <c r="T64" i="359" s="1"/>
  <c r="E64" i="359"/>
  <c r="D64" i="359" s="1"/>
  <c r="X63" i="359"/>
  <c r="W63" i="359"/>
  <c r="V63" i="359"/>
  <c r="U63" i="359"/>
  <c r="S63" i="359"/>
  <c r="T63" i="359" s="1"/>
  <c r="E63" i="359"/>
  <c r="D63" i="359" s="1"/>
  <c r="W62" i="359"/>
  <c r="X62" i="359" s="1"/>
  <c r="V62" i="359"/>
  <c r="U62" i="359"/>
  <c r="S62" i="359"/>
  <c r="T62" i="359" s="1"/>
  <c r="E62" i="359"/>
  <c r="D62" i="359" s="1"/>
  <c r="X61" i="359"/>
  <c r="W61" i="359"/>
  <c r="V61" i="359"/>
  <c r="U61" i="359"/>
  <c r="S61" i="359"/>
  <c r="T61" i="359" s="1"/>
  <c r="E61" i="359"/>
  <c r="D61" i="359" s="1"/>
  <c r="X60" i="359"/>
  <c r="W60" i="359"/>
  <c r="V60" i="359"/>
  <c r="U60" i="359"/>
  <c r="S60" i="359"/>
  <c r="T60" i="359" s="1"/>
  <c r="E60" i="359"/>
  <c r="D60" i="359" s="1"/>
  <c r="X59" i="359"/>
  <c r="W59" i="359"/>
  <c r="V59" i="359"/>
  <c r="U59" i="359"/>
  <c r="S59" i="359"/>
  <c r="T59" i="359" s="1"/>
  <c r="E59" i="359"/>
  <c r="D59" i="359" s="1"/>
  <c r="W58" i="359"/>
  <c r="X58" i="359" s="1"/>
  <c r="V58" i="359"/>
  <c r="U58" i="359"/>
  <c r="S58" i="359"/>
  <c r="T58" i="359" s="1"/>
  <c r="E58" i="359"/>
  <c r="D58" i="359" s="1"/>
  <c r="W57" i="359"/>
  <c r="X57" i="359" s="1"/>
  <c r="V57" i="359"/>
  <c r="U57" i="359"/>
  <c r="S57" i="359"/>
  <c r="T57" i="359" s="1"/>
  <c r="E57" i="359"/>
  <c r="D57" i="359" s="1"/>
  <c r="W56" i="359"/>
  <c r="X56" i="359" s="1"/>
  <c r="V56" i="359"/>
  <c r="U56" i="359"/>
  <c r="S56" i="359"/>
  <c r="T56" i="359" s="1"/>
  <c r="E56" i="359"/>
  <c r="D56" i="359" s="1"/>
  <c r="W55" i="359"/>
  <c r="X55" i="359" s="1"/>
  <c r="V55" i="359"/>
  <c r="U55" i="359"/>
  <c r="S55" i="359"/>
  <c r="T55" i="359" s="1"/>
  <c r="E55" i="359"/>
  <c r="D55" i="359" s="1"/>
  <c r="W54" i="359"/>
  <c r="X54" i="359" s="1"/>
  <c r="V54" i="359"/>
  <c r="U54" i="359"/>
  <c r="S54" i="359"/>
  <c r="T54" i="359" s="1"/>
  <c r="E54" i="359"/>
  <c r="D54" i="359" s="1"/>
  <c r="W53" i="359"/>
  <c r="X53" i="359" s="1"/>
  <c r="V53" i="359"/>
  <c r="U53" i="359"/>
  <c r="S53" i="359"/>
  <c r="T53" i="359" s="1"/>
  <c r="E53" i="359"/>
  <c r="D53" i="359" s="1"/>
  <c r="W52" i="359"/>
  <c r="X52" i="359" s="1"/>
  <c r="V52" i="359"/>
  <c r="U52" i="359"/>
  <c r="S52" i="359"/>
  <c r="T52" i="359" s="1"/>
  <c r="E52" i="359"/>
  <c r="D52" i="359" s="1"/>
  <c r="W51" i="359"/>
  <c r="X51" i="359" s="1"/>
  <c r="V51" i="359"/>
  <c r="U51" i="359"/>
  <c r="S51" i="359"/>
  <c r="T51" i="359" s="1"/>
  <c r="E51" i="359"/>
  <c r="D51" i="359" s="1"/>
  <c r="W50" i="359"/>
  <c r="X50" i="359" s="1"/>
  <c r="V50" i="359"/>
  <c r="U50" i="359"/>
  <c r="S50" i="359"/>
  <c r="T50" i="359" s="1"/>
  <c r="E50" i="359"/>
  <c r="D50" i="359" s="1"/>
  <c r="W49" i="359"/>
  <c r="X49" i="359" s="1"/>
  <c r="V49" i="359"/>
  <c r="U49" i="359"/>
  <c r="S49" i="359"/>
  <c r="T49" i="359" s="1"/>
  <c r="E49" i="359"/>
  <c r="D49" i="359" s="1"/>
  <c r="W48" i="359"/>
  <c r="X48" i="359" s="1"/>
  <c r="V48" i="359"/>
  <c r="U48" i="359"/>
  <c r="S48" i="359"/>
  <c r="T48" i="359" s="1"/>
  <c r="E48" i="359"/>
  <c r="D48" i="359" s="1"/>
  <c r="W47" i="359"/>
  <c r="X47" i="359" s="1"/>
  <c r="V47" i="359"/>
  <c r="U47" i="359"/>
  <c r="S47" i="359"/>
  <c r="T47" i="359" s="1"/>
  <c r="E47" i="359"/>
  <c r="D47" i="359" s="1"/>
  <c r="W46" i="359"/>
  <c r="X46" i="359" s="1"/>
  <c r="V46" i="359"/>
  <c r="U46" i="359"/>
  <c r="S46" i="359"/>
  <c r="T46" i="359" s="1"/>
  <c r="E46" i="359"/>
  <c r="D46" i="359" s="1"/>
  <c r="X45" i="359"/>
  <c r="W45" i="359"/>
  <c r="V45" i="359"/>
  <c r="U45" i="359"/>
  <c r="S45" i="359"/>
  <c r="T45" i="359" s="1"/>
  <c r="E45" i="359"/>
  <c r="D45" i="359" s="1"/>
  <c r="W44" i="359"/>
  <c r="X44" i="359" s="1"/>
  <c r="V44" i="359"/>
  <c r="U44" i="359"/>
  <c r="S44" i="359"/>
  <c r="T44" i="359" s="1"/>
  <c r="E44" i="359"/>
  <c r="D44" i="359" s="1"/>
  <c r="W43" i="359"/>
  <c r="X43" i="359" s="1"/>
  <c r="V43" i="359"/>
  <c r="U43" i="359"/>
  <c r="S43" i="359"/>
  <c r="T43" i="359" s="1"/>
  <c r="E43" i="359"/>
  <c r="D43" i="359" s="1"/>
  <c r="W42" i="359"/>
  <c r="X42" i="359" s="1"/>
  <c r="V42" i="359"/>
  <c r="U42" i="359"/>
  <c r="S42" i="359"/>
  <c r="T42" i="359" s="1"/>
  <c r="E42" i="359"/>
  <c r="D42" i="359" s="1"/>
  <c r="W41" i="359"/>
  <c r="V41" i="359"/>
  <c r="U41" i="359"/>
  <c r="S41" i="359"/>
  <c r="T41" i="359" s="1"/>
  <c r="E41" i="359"/>
  <c r="D41" i="359" s="1"/>
  <c r="W40" i="359"/>
  <c r="X40" i="359" s="1"/>
  <c r="V40" i="359"/>
  <c r="U40" i="359"/>
  <c r="S40" i="359"/>
  <c r="T40" i="359" s="1"/>
  <c r="E40" i="359"/>
  <c r="D40" i="359" s="1"/>
  <c r="W39" i="359"/>
  <c r="X39" i="359" s="1"/>
  <c r="V39" i="359"/>
  <c r="U39" i="359"/>
  <c r="S39" i="359"/>
  <c r="T39" i="359" s="1"/>
  <c r="E39" i="359"/>
  <c r="D39" i="359" s="1"/>
  <c r="W38" i="359"/>
  <c r="V38" i="359"/>
  <c r="U38" i="359"/>
  <c r="S38" i="359"/>
  <c r="T38" i="359" s="1"/>
  <c r="E38" i="359"/>
  <c r="D38" i="359" s="1"/>
  <c r="W37" i="359"/>
  <c r="X37" i="359" s="1"/>
  <c r="V37" i="359"/>
  <c r="U37" i="359"/>
  <c r="S37" i="359"/>
  <c r="T37" i="359" s="1"/>
  <c r="E37" i="359"/>
  <c r="D37" i="359" s="1"/>
  <c r="W36" i="359"/>
  <c r="X36" i="359" s="1"/>
  <c r="V36" i="359"/>
  <c r="U36" i="359"/>
  <c r="S36" i="359"/>
  <c r="T36" i="359" s="1"/>
  <c r="E36" i="359"/>
  <c r="D36" i="359" s="1"/>
  <c r="W35" i="359"/>
  <c r="V35" i="359"/>
  <c r="U35" i="359"/>
  <c r="S35" i="359"/>
  <c r="T35" i="359" s="1"/>
  <c r="E35" i="359"/>
  <c r="D35" i="359" s="1"/>
  <c r="T32" i="359"/>
  <c r="M32" i="359" s="1"/>
  <c r="N32" i="359"/>
  <c r="H32" i="359"/>
  <c r="D32" i="359"/>
  <c r="C32" i="359"/>
  <c r="N31" i="359"/>
  <c r="H31" i="359"/>
  <c r="T31" i="359" s="1"/>
  <c r="D31" i="359"/>
  <c r="C31" i="359" s="1"/>
  <c r="T30" i="359"/>
  <c r="N30" i="359"/>
  <c r="M30" i="359"/>
  <c r="H30" i="359"/>
  <c r="D30" i="359" s="1"/>
  <c r="C30" i="359" s="1"/>
  <c r="T29" i="359"/>
  <c r="N29" i="359"/>
  <c r="M29" i="359"/>
  <c r="L29" i="359"/>
  <c r="H29" i="359"/>
  <c r="D29" i="359"/>
  <c r="C29" i="359" s="1"/>
  <c r="N28" i="359"/>
  <c r="H28" i="359"/>
  <c r="T28" i="359" s="1"/>
  <c r="N27" i="359"/>
  <c r="J33" i="359" s="1"/>
  <c r="H27" i="359"/>
  <c r="T27" i="359" s="1"/>
  <c r="D27" i="359"/>
  <c r="C27" i="359" s="1"/>
  <c r="T26" i="359"/>
  <c r="N26" i="359"/>
  <c r="H26" i="359"/>
  <c r="D26" i="359"/>
  <c r="C26" i="359"/>
  <c r="T25" i="359"/>
  <c r="N25" i="359"/>
  <c r="L25" i="359"/>
  <c r="H25" i="359"/>
  <c r="D25" i="359"/>
  <c r="C25" i="359"/>
  <c r="T24" i="359"/>
  <c r="N24" i="359"/>
  <c r="M24" i="359"/>
  <c r="H24" i="359"/>
  <c r="D24" i="359"/>
  <c r="C24" i="359"/>
  <c r="T23" i="359"/>
  <c r="N23" i="359"/>
  <c r="L23" i="359"/>
  <c r="H23" i="359"/>
  <c r="D23" i="359"/>
  <c r="C23" i="359"/>
  <c r="N22" i="359"/>
  <c r="H22" i="359"/>
  <c r="D22" i="359" s="1"/>
  <c r="C22" i="359" s="1"/>
  <c r="N21" i="359"/>
  <c r="H21" i="359"/>
  <c r="T21" i="359" s="1"/>
  <c r="D21" i="359"/>
  <c r="C21" i="359" s="1"/>
  <c r="T20" i="359"/>
  <c r="N20" i="359"/>
  <c r="M20" i="359"/>
  <c r="H20" i="359"/>
  <c r="D20" i="359" s="1"/>
  <c r="C20" i="359" s="1"/>
  <c r="N19" i="359"/>
  <c r="H19" i="359"/>
  <c r="D19" i="359" s="1"/>
  <c r="C19" i="359" s="1"/>
  <c r="N18" i="359"/>
  <c r="H18" i="359"/>
  <c r="T18" i="359" s="1"/>
  <c r="H17" i="359"/>
  <c r="T17" i="359" s="1"/>
  <c r="H16" i="359"/>
  <c r="T16" i="359" s="1"/>
  <c r="H15" i="359"/>
  <c r="T15" i="359" s="1"/>
  <c r="H14" i="359"/>
  <c r="T14" i="359" s="1"/>
  <c r="H13" i="359"/>
  <c r="T13" i="359" s="1"/>
  <c r="AE12" i="359"/>
  <c r="AE13" i="359" s="1"/>
  <c r="AE14" i="359" s="1"/>
  <c r="AE15" i="359" s="1"/>
  <c r="AE16" i="359" s="1"/>
  <c r="AE17" i="359" s="1"/>
  <c r="AE18" i="359" s="1"/>
  <c r="AE19" i="359" s="1"/>
  <c r="AE20" i="359" s="1"/>
  <c r="AE21" i="359" s="1"/>
  <c r="AE22" i="359" s="1"/>
  <c r="AE23" i="359" s="1"/>
  <c r="AE24" i="359" s="1"/>
  <c r="AE25" i="359" s="1"/>
  <c r="AE26" i="359" s="1"/>
  <c r="AE27" i="359" s="1"/>
  <c r="AE28" i="359" s="1"/>
  <c r="AE29" i="359" s="1"/>
  <c r="AE30" i="359" s="1"/>
  <c r="AE31" i="359" s="1"/>
  <c r="AE32" i="359" s="1"/>
  <c r="H12" i="359"/>
  <c r="D12" i="359" s="1"/>
  <c r="AE11" i="359"/>
  <c r="H11" i="359"/>
  <c r="T11" i="359" s="1"/>
  <c r="AE10" i="359"/>
  <c r="H10" i="359"/>
  <c r="D10" i="359" s="1"/>
  <c r="H9" i="359"/>
  <c r="T9" i="359" s="1"/>
  <c r="H4" i="359"/>
  <c r="W188" i="358"/>
  <c r="X188" i="358" s="1"/>
  <c r="V188" i="358"/>
  <c r="U188" i="358"/>
  <c r="S188" i="358"/>
  <c r="T188" i="358" s="1"/>
  <c r="E188" i="358"/>
  <c r="D188" i="358"/>
  <c r="W187" i="358"/>
  <c r="X187" i="358" s="1"/>
  <c r="V187" i="358"/>
  <c r="U187" i="358"/>
  <c r="S187" i="358"/>
  <c r="T187" i="358" s="1"/>
  <c r="E187" i="358"/>
  <c r="D187" i="358"/>
  <c r="W186" i="358"/>
  <c r="X186" i="358" s="1"/>
  <c r="V186" i="358"/>
  <c r="U186" i="358"/>
  <c r="S186" i="358"/>
  <c r="T186" i="358" s="1"/>
  <c r="E186" i="358"/>
  <c r="D186" i="358"/>
  <c r="W185" i="358"/>
  <c r="X185" i="358" s="1"/>
  <c r="V185" i="358"/>
  <c r="U185" i="358"/>
  <c r="S185" i="358"/>
  <c r="T185" i="358" s="1"/>
  <c r="E185" i="358"/>
  <c r="D185" i="358"/>
  <c r="W184" i="358"/>
  <c r="X184" i="358" s="1"/>
  <c r="V184" i="358"/>
  <c r="U184" i="358"/>
  <c r="S184" i="358"/>
  <c r="T184" i="358" s="1"/>
  <c r="E184" i="358"/>
  <c r="D184" i="358"/>
  <c r="W183" i="358"/>
  <c r="X183" i="358" s="1"/>
  <c r="V183" i="358"/>
  <c r="U183" i="358"/>
  <c r="S183" i="358"/>
  <c r="T183" i="358" s="1"/>
  <c r="E183" i="358"/>
  <c r="D183" i="358"/>
  <c r="W182" i="358"/>
  <c r="X182" i="358" s="1"/>
  <c r="V182" i="358"/>
  <c r="U182" i="358"/>
  <c r="S182" i="358"/>
  <c r="T182" i="358" s="1"/>
  <c r="E182" i="358"/>
  <c r="D182" i="358"/>
  <c r="W181" i="358"/>
  <c r="X181" i="358" s="1"/>
  <c r="V181" i="358"/>
  <c r="U181" i="358"/>
  <c r="S181" i="358"/>
  <c r="T181" i="358" s="1"/>
  <c r="E181" i="358"/>
  <c r="D181" i="358"/>
  <c r="W180" i="358"/>
  <c r="X180" i="358" s="1"/>
  <c r="V180" i="358"/>
  <c r="U180" i="358"/>
  <c r="S180" i="358"/>
  <c r="T180" i="358" s="1"/>
  <c r="E180" i="358"/>
  <c r="D180" i="358"/>
  <c r="W179" i="358"/>
  <c r="X179" i="358" s="1"/>
  <c r="V179" i="358"/>
  <c r="U179" i="358"/>
  <c r="S179" i="358"/>
  <c r="T179" i="358" s="1"/>
  <c r="E179" i="358"/>
  <c r="D179" i="358"/>
  <c r="W178" i="358"/>
  <c r="X178" i="358" s="1"/>
  <c r="V178" i="358"/>
  <c r="U178" i="358"/>
  <c r="S178" i="358"/>
  <c r="T178" i="358" s="1"/>
  <c r="E178" i="358"/>
  <c r="D178" i="358"/>
  <c r="W177" i="358"/>
  <c r="X177" i="358" s="1"/>
  <c r="V177" i="358"/>
  <c r="U177" i="358"/>
  <c r="S177" i="358"/>
  <c r="T177" i="358" s="1"/>
  <c r="E177" i="358"/>
  <c r="D177" i="358"/>
  <c r="W176" i="358"/>
  <c r="X176" i="358" s="1"/>
  <c r="V176" i="358"/>
  <c r="U176" i="358"/>
  <c r="S176" i="358"/>
  <c r="T176" i="358" s="1"/>
  <c r="E176" i="358"/>
  <c r="D176" i="358"/>
  <c r="W175" i="358"/>
  <c r="X175" i="358" s="1"/>
  <c r="V175" i="358"/>
  <c r="U175" i="358"/>
  <c r="S175" i="358"/>
  <c r="T175" i="358" s="1"/>
  <c r="E175" i="358"/>
  <c r="D175" i="358"/>
  <c r="W174" i="358"/>
  <c r="X174" i="358" s="1"/>
  <c r="V174" i="358"/>
  <c r="U174" i="358"/>
  <c r="S174" i="358"/>
  <c r="T174" i="358" s="1"/>
  <c r="E174" i="358"/>
  <c r="D174" i="358"/>
  <c r="W173" i="358"/>
  <c r="X173" i="358" s="1"/>
  <c r="V173" i="358"/>
  <c r="U173" i="358"/>
  <c r="S173" i="358"/>
  <c r="T173" i="358" s="1"/>
  <c r="E173" i="358"/>
  <c r="D173" i="358"/>
  <c r="W172" i="358"/>
  <c r="X172" i="358" s="1"/>
  <c r="V172" i="358"/>
  <c r="U172" i="358"/>
  <c r="S172" i="358"/>
  <c r="T172" i="358" s="1"/>
  <c r="E172" i="358"/>
  <c r="D172" i="358"/>
  <c r="W171" i="358"/>
  <c r="X171" i="358" s="1"/>
  <c r="V171" i="358"/>
  <c r="U171" i="358"/>
  <c r="S171" i="358"/>
  <c r="T171" i="358" s="1"/>
  <c r="E171" i="358"/>
  <c r="D171" i="358"/>
  <c r="W170" i="358"/>
  <c r="X170" i="358" s="1"/>
  <c r="V170" i="358"/>
  <c r="U170" i="358"/>
  <c r="S170" i="358"/>
  <c r="T170" i="358" s="1"/>
  <c r="E170" i="358"/>
  <c r="D170" i="358"/>
  <c r="W169" i="358"/>
  <c r="X169" i="358" s="1"/>
  <c r="V169" i="358"/>
  <c r="U169" i="358"/>
  <c r="S169" i="358"/>
  <c r="T169" i="358" s="1"/>
  <c r="E169" i="358"/>
  <c r="D169" i="358"/>
  <c r="W168" i="358"/>
  <c r="X168" i="358" s="1"/>
  <c r="V168" i="358"/>
  <c r="U168" i="358"/>
  <c r="S168" i="358"/>
  <c r="T168" i="358" s="1"/>
  <c r="E168" i="358"/>
  <c r="D168" i="358" s="1"/>
  <c r="W167" i="358"/>
  <c r="X167" i="358" s="1"/>
  <c r="V167" i="358"/>
  <c r="U167" i="358"/>
  <c r="S167" i="358"/>
  <c r="T167" i="358" s="1"/>
  <c r="E167" i="358"/>
  <c r="D167" i="358" s="1"/>
  <c r="W166" i="358"/>
  <c r="X166" i="358" s="1"/>
  <c r="V166" i="358"/>
  <c r="U166" i="358"/>
  <c r="S166" i="358"/>
  <c r="T166" i="358" s="1"/>
  <c r="E166" i="358"/>
  <c r="D166" i="358"/>
  <c r="W165" i="358"/>
  <c r="X165" i="358" s="1"/>
  <c r="V165" i="358"/>
  <c r="U165" i="358"/>
  <c r="S165" i="358"/>
  <c r="T165" i="358" s="1"/>
  <c r="E165" i="358"/>
  <c r="D165" i="358"/>
  <c r="W164" i="358"/>
  <c r="X164" i="358" s="1"/>
  <c r="V164" i="358"/>
  <c r="U164" i="358"/>
  <c r="S164" i="358"/>
  <c r="T164" i="358" s="1"/>
  <c r="E164" i="358"/>
  <c r="D164" i="358" s="1"/>
  <c r="W163" i="358"/>
  <c r="X163" i="358" s="1"/>
  <c r="V163" i="358"/>
  <c r="U163" i="358"/>
  <c r="S163" i="358"/>
  <c r="T163" i="358" s="1"/>
  <c r="E163" i="358"/>
  <c r="D163" i="358" s="1"/>
  <c r="W162" i="358"/>
  <c r="X162" i="358" s="1"/>
  <c r="V162" i="358"/>
  <c r="U162" i="358"/>
  <c r="S162" i="358"/>
  <c r="T162" i="358" s="1"/>
  <c r="E162" i="358"/>
  <c r="D162" i="358"/>
  <c r="W161" i="358"/>
  <c r="X161" i="358" s="1"/>
  <c r="V161" i="358"/>
  <c r="U161" i="358"/>
  <c r="S161" i="358"/>
  <c r="T161" i="358" s="1"/>
  <c r="E161" i="358"/>
  <c r="D161" i="358"/>
  <c r="W160" i="358"/>
  <c r="X160" i="358" s="1"/>
  <c r="V160" i="358"/>
  <c r="U160" i="358"/>
  <c r="S160" i="358"/>
  <c r="T160" i="358" s="1"/>
  <c r="E160" i="358"/>
  <c r="D160" i="358" s="1"/>
  <c r="W159" i="358"/>
  <c r="X159" i="358" s="1"/>
  <c r="V159" i="358"/>
  <c r="U159" i="358"/>
  <c r="S159" i="358"/>
  <c r="T159" i="358" s="1"/>
  <c r="E159" i="358"/>
  <c r="D159" i="358" s="1"/>
  <c r="W158" i="358"/>
  <c r="X158" i="358" s="1"/>
  <c r="V158" i="358"/>
  <c r="U158" i="358"/>
  <c r="S158" i="358"/>
  <c r="T158" i="358" s="1"/>
  <c r="E158" i="358"/>
  <c r="D158" i="358"/>
  <c r="W157" i="358"/>
  <c r="X157" i="358" s="1"/>
  <c r="V157" i="358"/>
  <c r="U157" i="358"/>
  <c r="S157" i="358"/>
  <c r="T157" i="358" s="1"/>
  <c r="E157" i="358"/>
  <c r="D157" i="358"/>
  <c r="W156" i="358"/>
  <c r="X156" i="358" s="1"/>
  <c r="V156" i="358"/>
  <c r="U156" i="358"/>
  <c r="S156" i="358"/>
  <c r="T156" i="358" s="1"/>
  <c r="E156" i="358"/>
  <c r="D156" i="358" s="1"/>
  <c r="W155" i="358"/>
  <c r="X155" i="358" s="1"/>
  <c r="V155" i="358"/>
  <c r="U155" i="358"/>
  <c r="S155" i="358"/>
  <c r="T155" i="358" s="1"/>
  <c r="E155" i="358"/>
  <c r="D155" i="358" s="1"/>
  <c r="W154" i="358"/>
  <c r="X154" i="358" s="1"/>
  <c r="V154" i="358"/>
  <c r="U154" i="358"/>
  <c r="S154" i="358"/>
  <c r="T154" i="358" s="1"/>
  <c r="E154" i="358"/>
  <c r="D154" i="358"/>
  <c r="W153" i="358"/>
  <c r="X153" i="358" s="1"/>
  <c r="V153" i="358"/>
  <c r="U153" i="358"/>
  <c r="S153" i="358"/>
  <c r="T153" i="358" s="1"/>
  <c r="E153" i="358"/>
  <c r="D153" i="358"/>
  <c r="W152" i="358"/>
  <c r="X152" i="358" s="1"/>
  <c r="V152" i="358"/>
  <c r="U152" i="358"/>
  <c r="S152" i="358"/>
  <c r="T152" i="358" s="1"/>
  <c r="E152" i="358"/>
  <c r="D152" i="358" s="1"/>
  <c r="W151" i="358"/>
  <c r="X151" i="358" s="1"/>
  <c r="V151" i="358"/>
  <c r="U151" i="358"/>
  <c r="S151" i="358"/>
  <c r="T151" i="358" s="1"/>
  <c r="E151" i="358"/>
  <c r="D151" i="358" s="1"/>
  <c r="W150" i="358"/>
  <c r="X150" i="358" s="1"/>
  <c r="V150" i="358"/>
  <c r="U150" i="358"/>
  <c r="S150" i="358"/>
  <c r="T150" i="358" s="1"/>
  <c r="E150" i="358"/>
  <c r="D150" i="358"/>
  <c r="X149" i="358"/>
  <c r="W149" i="358"/>
  <c r="V149" i="358"/>
  <c r="U149" i="358"/>
  <c r="S149" i="358"/>
  <c r="T149" i="358" s="1"/>
  <c r="E149" i="358"/>
  <c r="D149" i="358" s="1"/>
  <c r="W148" i="358"/>
  <c r="X148" i="358" s="1"/>
  <c r="V148" i="358"/>
  <c r="U148" i="358"/>
  <c r="S148" i="358"/>
  <c r="T148" i="358" s="1"/>
  <c r="E148" i="358"/>
  <c r="D148" i="358"/>
  <c r="W147" i="358"/>
  <c r="X147" i="358" s="1"/>
  <c r="V147" i="358"/>
  <c r="U147" i="358"/>
  <c r="S147" i="358"/>
  <c r="T147" i="358" s="1"/>
  <c r="E147" i="358"/>
  <c r="D147" i="358"/>
  <c r="X146" i="358"/>
  <c r="W146" i="358"/>
  <c r="V146" i="358"/>
  <c r="U146" i="358"/>
  <c r="S146" i="358"/>
  <c r="T146" i="358" s="1"/>
  <c r="E146" i="358"/>
  <c r="D146" i="358" s="1"/>
  <c r="W145" i="358"/>
  <c r="X145" i="358" s="1"/>
  <c r="V145" i="358"/>
  <c r="U145" i="358"/>
  <c r="S145" i="358"/>
  <c r="T145" i="358" s="1"/>
  <c r="E145" i="358"/>
  <c r="D145" i="358" s="1"/>
  <c r="W144" i="358"/>
  <c r="X144" i="358" s="1"/>
  <c r="V144" i="358"/>
  <c r="U144" i="358"/>
  <c r="S144" i="358"/>
  <c r="T144" i="358" s="1"/>
  <c r="E144" i="358"/>
  <c r="D144" i="358" s="1"/>
  <c r="X143" i="358"/>
  <c r="W143" i="358"/>
  <c r="V143" i="358"/>
  <c r="U143" i="358"/>
  <c r="S143" i="358"/>
  <c r="T143" i="358" s="1"/>
  <c r="E143" i="358"/>
  <c r="D143" i="358"/>
  <c r="X142" i="358"/>
  <c r="W142" i="358"/>
  <c r="V142" i="358"/>
  <c r="U142" i="358"/>
  <c r="S142" i="358"/>
  <c r="T142" i="358" s="1"/>
  <c r="E142" i="358"/>
  <c r="D142" i="358"/>
  <c r="X141" i="358"/>
  <c r="W141" i="358"/>
  <c r="V141" i="358"/>
  <c r="U141" i="358"/>
  <c r="S141" i="358"/>
  <c r="T141" i="358" s="1"/>
  <c r="E141" i="358"/>
  <c r="D141" i="358" s="1"/>
  <c r="W140" i="358"/>
  <c r="X140" i="358" s="1"/>
  <c r="V140" i="358"/>
  <c r="U140" i="358"/>
  <c r="S140" i="358"/>
  <c r="T140" i="358" s="1"/>
  <c r="E140" i="358"/>
  <c r="D140" i="358"/>
  <c r="W139" i="358"/>
  <c r="X139" i="358" s="1"/>
  <c r="V139" i="358"/>
  <c r="U139" i="358"/>
  <c r="S139" i="358"/>
  <c r="T139" i="358" s="1"/>
  <c r="E139" i="358"/>
  <c r="D139" i="358"/>
  <c r="X138" i="358"/>
  <c r="W138" i="358"/>
  <c r="V138" i="358"/>
  <c r="U138" i="358"/>
  <c r="S138" i="358"/>
  <c r="T138" i="358" s="1"/>
  <c r="E138" i="358"/>
  <c r="D138" i="358" s="1"/>
  <c r="W137" i="358"/>
  <c r="X137" i="358" s="1"/>
  <c r="V137" i="358"/>
  <c r="U137" i="358"/>
  <c r="S137" i="358"/>
  <c r="T137" i="358" s="1"/>
  <c r="E137" i="358"/>
  <c r="D137" i="358" s="1"/>
  <c r="W136" i="358"/>
  <c r="X136" i="358" s="1"/>
  <c r="V136" i="358"/>
  <c r="U136" i="358"/>
  <c r="S136" i="358"/>
  <c r="T136" i="358" s="1"/>
  <c r="E136" i="358"/>
  <c r="D136" i="358" s="1"/>
  <c r="X135" i="358"/>
  <c r="W135" i="358"/>
  <c r="V135" i="358"/>
  <c r="U135" i="358"/>
  <c r="S135" i="358"/>
  <c r="T135" i="358" s="1"/>
  <c r="E135" i="358"/>
  <c r="D135" i="358"/>
  <c r="X134" i="358"/>
  <c r="W134" i="358"/>
  <c r="V134" i="358"/>
  <c r="U134" i="358"/>
  <c r="S134" i="358"/>
  <c r="T134" i="358" s="1"/>
  <c r="E134" i="358"/>
  <c r="D134" i="358"/>
  <c r="X133" i="358"/>
  <c r="W133" i="358"/>
  <c r="V133" i="358"/>
  <c r="U133" i="358"/>
  <c r="S133" i="358"/>
  <c r="T133" i="358" s="1"/>
  <c r="E133" i="358"/>
  <c r="D133" i="358" s="1"/>
  <c r="W132" i="358"/>
  <c r="X132" i="358" s="1"/>
  <c r="V132" i="358"/>
  <c r="U132" i="358"/>
  <c r="S132" i="358"/>
  <c r="T132" i="358" s="1"/>
  <c r="E132" i="358"/>
  <c r="D132" i="358"/>
  <c r="W131" i="358"/>
  <c r="X131" i="358" s="1"/>
  <c r="V131" i="358"/>
  <c r="U131" i="358"/>
  <c r="S131" i="358"/>
  <c r="T131" i="358" s="1"/>
  <c r="E131" i="358"/>
  <c r="D131" i="358"/>
  <c r="X130" i="358"/>
  <c r="W130" i="358"/>
  <c r="V130" i="358"/>
  <c r="U130" i="358"/>
  <c r="S130" i="358"/>
  <c r="T130" i="358" s="1"/>
  <c r="E130" i="358"/>
  <c r="D130" i="358" s="1"/>
  <c r="W129" i="358"/>
  <c r="X129" i="358" s="1"/>
  <c r="V129" i="358"/>
  <c r="U129" i="358"/>
  <c r="S129" i="358"/>
  <c r="T129" i="358" s="1"/>
  <c r="E129" i="358"/>
  <c r="D129" i="358" s="1"/>
  <c r="W128" i="358"/>
  <c r="X128" i="358" s="1"/>
  <c r="V128" i="358"/>
  <c r="U128" i="358"/>
  <c r="S128" i="358"/>
  <c r="T128" i="358" s="1"/>
  <c r="E128" i="358"/>
  <c r="D128" i="358" s="1"/>
  <c r="X127" i="358"/>
  <c r="W127" i="358"/>
  <c r="V127" i="358"/>
  <c r="U127" i="358"/>
  <c r="S127" i="358"/>
  <c r="T127" i="358" s="1"/>
  <c r="E127" i="358"/>
  <c r="D127" i="358"/>
  <c r="X126" i="358"/>
  <c r="W126" i="358"/>
  <c r="V126" i="358"/>
  <c r="U126" i="358"/>
  <c r="S126" i="358"/>
  <c r="T126" i="358" s="1"/>
  <c r="E126" i="358"/>
  <c r="D126" i="358"/>
  <c r="X125" i="358"/>
  <c r="W125" i="358"/>
  <c r="V125" i="358"/>
  <c r="U125" i="358"/>
  <c r="S125" i="358"/>
  <c r="T125" i="358" s="1"/>
  <c r="E125" i="358"/>
  <c r="D125" i="358" s="1"/>
  <c r="W124" i="358"/>
  <c r="X124" i="358" s="1"/>
  <c r="V124" i="358"/>
  <c r="U124" i="358"/>
  <c r="S124" i="358"/>
  <c r="T124" i="358" s="1"/>
  <c r="E124" i="358"/>
  <c r="D124" i="358"/>
  <c r="W123" i="358"/>
  <c r="X123" i="358" s="1"/>
  <c r="V123" i="358"/>
  <c r="U123" i="358"/>
  <c r="S123" i="358"/>
  <c r="T123" i="358" s="1"/>
  <c r="E123" i="358"/>
  <c r="D123" i="358"/>
  <c r="X122" i="358"/>
  <c r="W122" i="358"/>
  <c r="V122" i="358"/>
  <c r="U122" i="358"/>
  <c r="S122" i="358"/>
  <c r="T122" i="358" s="1"/>
  <c r="E122" i="358"/>
  <c r="D122" i="358" s="1"/>
  <c r="W121" i="358"/>
  <c r="X121" i="358" s="1"/>
  <c r="V121" i="358"/>
  <c r="U121" i="358"/>
  <c r="S121" i="358"/>
  <c r="T121" i="358" s="1"/>
  <c r="E121" i="358"/>
  <c r="D121" i="358" s="1"/>
  <c r="W120" i="358"/>
  <c r="X120" i="358" s="1"/>
  <c r="V120" i="358"/>
  <c r="U120" i="358"/>
  <c r="S120" i="358"/>
  <c r="T120" i="358" s="1"/>
  <c r="E120" i="358"/>
  <c r="D120" i="358" s="1"/>
  <c r="X119" i="358"/>
  <c r="W119" i="358"/>
  <c r="V119" i="358"/>
  <c r="U119" i="358"/>
  <c r="S119" i="358"/>
  <c r="T119" i="358" s="1"/>
  <c r="E119" i="358"/>
  <c r="D119" i="358"/>
  <c r="X118" i="358"/>
  <c r="W118" i="358"/>
  <c r="V118" i="358"/>
  <c r="U118" i="358"/>
  <c r="S118" i="358"/>
  <c r="T118" i="358" s="1"/>
  <c r="E118" i="358"/>
  <c r="D118" i="358"/>
  <c r="X117" i="358"/>
  <c r="W117" i="358"/>
  <c r="V117" i="358"/>
  <c r="U117" i="358"/>
  <c r="S117" i="358"/>
  <c r="T117" i="358" s="1"/>
  <c r="E117" i="358"/>
  <c r="D117" i="358" s="1"/>
  <c r="W116" i="358"/>
  <c r="X116" i="358" s="1"/>
  <c r="V116" i="358"/>
  <c r="U116" i="358"/>
  <c r="S116" i="358"/>
  <c r="T116" i="358" s="1"/>
  <c r="E116" i="358"/>
  <c r="D116" i="358"/>
  <c r="W115" i="358"/>
  <c r="X115" i="358" s="1"/>
  <c r="V115" i="358"/>
  <c r="U115" i="358"/>
  <c r="S115" i="358"/>
  <c r="T115" i="358" s="1"/>
  <c r="E115" i="358"/>
  <c r="D115" i="358"/>
  <c r="X114" i="358"/>
  <c r="W114" i="358"/>
  <c r="V114" i="358"/>
  <c r="U114" i="358"/>
  <c r="S114" i="358"/>
  <c r="T114" i="358" s="1"/>
  <c r="E114" i="358"/>
  <c r="D114" i="358" s="1"/>
  <c r="W113" i="358"/>
  <c r="X113" i="358" s="1"/>
  <c r="V113" i="358"/>
  <c r="U113" i="358"/>
  <c r="S113" i="358"/>
  <c r="T113" i="358" s="1"/>
  <c r="E113" i="358"/>
  <c r="D113" i="358" s="1"/>
  <c r="W112" i="358"/>
  <c r="X112" i="358" s="1"/>
  <c r="V112" i="358"/>
  <c r="U112" i="358"/>
  <c r="S112" i="358"/>
  <c r="T112" i="358" s="1"/>
  <c r="E112" i="358"/>
  <c r="D112" i="358" s="1"/>
  <c r="X111" i="358"/>
  <c r="W111" i="358"/>
  <c r="V111" i="358"/>
  <c r="U111" i="358"/>
  <c r="S111" i="358"/>
  <c r="T111" i="358" s="1"/>
  <c r="E111" i="358"/>
  <c r="D111" i="358" s="1"/>
  <c r="X110" i="358"/>
  <c r="W110" i="358"/>
  <c r="V110" i="358"/>
  <c r="U110" i="358"/>
  <c r="S110" i="358"/>
  <c r="T110" i="358" s="1"/>
  <c r="E110" i="358"/>
  <c r="D110" i="358"/>
  <c r="W109" i="358"/>
  <c r="X109" i="358" s="1"/>
  <c r="V109" i="358"/>
  <c r="U109" i="358"/>
  <c r="S109" i="358"/>
  <c r="T109" i="358" s="1"/>
  <c r="E109" i="358"/>
  <c r="D109" i="358" s="1"/>
  <c r="X108" i="358"/>
  <c r="W108" i="358"/>
  <c r="V108" i="358"/>
  <c r="U108" i="358"/>
  <c r="S108" i="358"/>
  <c r="T108" i="358" s="1"/>
  <c r="E108" i="358"/>
  <c r="D108" i="358"/>
  <c r="W107" i="358"/>
  <c r="X107" i="358" s="1"/>
  <c r="V107" i="358"/>
  <c r="U107" i="358"/>
  <c r="S107" i="358"/>
  <c r="T107" i="358" s="1"/>
  <c r="E107" i="358"/>
  <c r="D107" i="358"/>
  <c r="X106" i="358"/>
  <c r="W106" i="358"/>
  <c r="V106" i="358"/>
  <c r="U106" i="358"/>
  <c r="S106" i="358"/>
  <c r="T106" i="358" s="1"/>
  <c r="E106" i="358"/>
  <c r="D106" i="358" s="1"/>
  <c r="W105" i="358"/>
  <c r="X105" i="358" s="1"/>
  <c r="V105" i="358"/>
  <c r="U105" i="358"/>
  <c r="S105" i="358"/>
  <c r="T105" i="358" s="1"/>
  <c r="E105" i="358"/>
  <c r="D105" i="358" s="1"/>
  <c r="W104" i="358"/>
  <c r="X104" i="358" s="1"/>
  <c r="V104" i="358"/>
  <c r="U104" i="358"/>
  <c r="S104" i="358"/>
  <c r="T104" i="358" s="1"/>
  <c r="E104" i="358"/>
  <c r="D104" i="358"/>
  <c r="X103" i="358"/>
  <c r="W103" i="358"/>
  <c r="V103" i="358"/>
  <c r="U103" i="358"/>
  <c r="S103" i="358"/>
  <c r="T103" i="358" s="1"/>
  <c r="E103" i="358"/>
  <c r="D103" i="358" s="1"/>
  <c r="X102" i="358"/>
  <c r="W102" i="358"/>
  <c r="V102" i="358"/>
  <c r="U102" i="358"/>
  <c r="S102" i="358"/>
  <c r="T102" i="358" s="1"/>
  <c r="E102" i="358"/>
  <c r="D102" i="358"/>
  <c r="X101" i="358"/>
  <c r="W101" i="358"/>
  <c r="V101" i="358"/>
  <c r="U101" i="358"/>
  <c r="S101" i="358"/>
  <c r="T101" i="358" s="1"/>
  <c r="E101" i="358"/>
  <c r="D101" i="358" s="1"/>
  <c r="X100" i="358"/>
  <c r="W100" i="358"/>
  <c r="V100" i="358"/>
  <c r="U100" i="358"/>
  <c r="S100" i="358"/>
  <c r="T100" i="358" s="1"/>
  <c r="E100" i="358"/>
  <c r="D100" i="358" s="1"/>
  <c r="X99" i="358"/>
  <c r="W99" i="358"/>
  <c r="V99" i="358"/>
  <c r="U99" i="358"/>
  <c r="S99" i="358"/>
  <c r="T99" i="358" s="1"/>
  <c r="E99" i="358"/>
  <c r="D99" i="358"/>
  <c r="X98" i="358"/>
  <c r="W98" i="358"/>
  <c r="V98" i="358"/>
  <c r="U98" i="358"/>
  <c r="S98" i="358"/>
  <c r="T98" i="358" s="1"/>
  <c r="E98" i="358"/>
  <c r="D98" i="358" s="1"/>
  <c r="X97" i="358"/>
  <c r="W97" i="358"/>
  <c r="V97" i="358"/>
  <c r="U97" i="358"/>
  <c r="S97" i="358"/>
  <c r="T97" i="358" s="1"/>
  <c r="E97" i="358"/>
  <c r="D97" i="358" s="1"/>
  <c r="X96" i="358"/>
  <c r="W96" i="358"/>
  <c r="V96" i="358"/>
  <c r="U96" i="358"/>
  <c r="S96" i="358"/>
  <c r="T96" i="358" s="1"/>
  <c r="E96" i="358"/>
  <c r="D96" i="358"/>
  <c r="X95" i="358"/>
  <c r="W95" i="358"/>
  <c r="V95" i="358"/>
  <c r="U95" i="358"/>
  <c r="S95" i="358"/>
  <c r="T95" i="358" s="1"/>
  <c r="E95" i="358"/>
  <c r="D95" i="358" s="1"/>
  <c r="X94" i="358"/>
  <c r="W94" i="358"/>
  <c r="V94" i="358"/>
  <c r="U94" i="358"/>
  <c r="S94" i="358"/>
  <c r="T94" i="358" s="1"/>
  <c r="E94" i="358"/>
  <c r="D94" i="358"/>
  <c r="X93" i="358"/>
  <c r="W93" i="358"/>
  <c r="V93" i="358"/>
  <c r="U93" i="358"/>
  <c r="S93" i="358"/>
  <c r="T93" i="358" s="1"/>
  <c r="E93" i="358"/>
  <c r="D93" i="358" s="1"/>
  <c r="X92" i="358"/>
  <c r="W92" i="358"/>
  <c r="V92" i="358"/>
  <c r="U92" i="358"/>
  <c r="S92" i="358"/>
  <c r="T92" i="358" s="1"/>
  <c r="E92" i="358"/>
  <c r="D92" i="358" s="1"/>
  <c r="X91" i="358"/>
  <c r="W91" i="358"/>
  <c r="V91" i="358"/>
  <c r="U91" i="358"/>
  <c r="S91" i="358"/>
  <c r="T91" i="358" s="1"/>
  <c r="E91" i="358"/>
  <c r="D91" i="358"/>
  <c r="X90" i="358"/>
  <c r="W90" i="358"/>
  <c r="V90" i="358"/>
  <c r="U90" i="358"/>
  <c r="S90" i="358"/>
  <c r="T90" i="358" s="1"/>
  <c r="E90" i="358"/>
  <c r="D90" i="358" s="1"/>
  <c r="X89" i="358"/>
  <c r="W89" i="358"/>
  <c r="V89" i="358"/>
  <c r="U89" i="358"/>
  <c r="S89" i="358"/>
  <c r="T89" i="358" s="1"/>
  <c r="E89" i="358"/>
  <c r="D89" i="358" s="1"/>
  <c r="X88" i="358"/>
  <c r="W88" i="358"/>
  <c r="V88" i="358"/>
  <c r="U88" i="358"/>
  <c r="S88" i="358"/>
  <c r="T88" i="358" s="1"/>
  <c r="E88" i="358"/>
  <c r="D88" i="358"/>
  <c r="X87" i="358"/>
  <c r="W87" i="358"/>
  <c r="V87" i="358"/>
  <c r="U87" i="358"/>
  <c r="S87" i="358"/>
  <c r="T87" i="358" s="1"/>
  <c r="E87" i="358"/>
  <c r="D87" i="358" s="1"/>
  <c r="X86" i="358"/>
  <c r="W86" i="358"/>
  <c r="V86" i="358"/>
  <c r="U86" i="358"/>
  <c r="S86" i="358"/>
  <c r="T86" i="358" s="1"/>
  <c r="E86" i="358"/>
  <c r="D86" i="358"/>
  <c r="X85" i="358"/>
  <c r="W85" i="358"/>
  <c r="V85" i="358"/>
  <c r="U85" i="358"/>
  <c r="S85" i="358"/>
  <c r="T85" i="358" s="1"/>
  <c r="E85" i="358"/>
  <c r="D85" i="358" s="1"/>
  <c r="X84" i="358"/>
  <c r="W84" i="358"/>
  <c r="V84" i="358"/>
  <c r="U84" i="358"/>
  <c r="S84" i="358"/>
  <c r="T84" i="358" s="1"/>
  <c r="E84" i="358"/>
  <c r="D84" i="358" s="1"/>
  <c r="X83" i="358"/>
  <c r="W83" i="358"/>
  <c r="V83" i="358"/>
  <c r="U83" i="358"/>
  <c r="S83" i="358"/>
  <c r="T83" i="358" s="1"/>
  <c r="E83" i="358"/>
  <c r="D83" i="358"/>
  <c r="X82" i="358"/>
  <c r="W82" i="358"/>
  <c r="V82" i="358"/>
  <c r="U82" i="358"/>
  <c r="S82" i="358"/>
  <c r="T82" i="358" s="1"/>
  <c r="E82" i="358"/>
  <c r="D82" i="358" s="1"/>
  <c r="X81" i="358"/>
  <c r="W81" i="358"/>
  <c r="V81" i="358"/>
  <c r="U81" i="358"/>
  <c r="S81" i="358"/>
  <c r="T81" i="358" s="1"/>
  <c r="E81" i="358"/>
  <c r="D81" i="358" s="1"/>
  <c r="X80" i="358"/>
  <c r="W80" i="358"/>
  <c r="V80" i="358"/>
  <c r="U80" i="358"/>
  <c r="S80" i="358"/>
  <c r="T80" i="358" s="1"/>
  <c r="E80" i="358"/>
  <c r="D80" i="358"/>
  <c r="X79" i="358"/>
  <c r="W79" i="358"/>
  <c r="V79" i="358"/>
  <c r="U79" i="358"/>
  <c r="S79" i="358"/>
  <c r="T79" i="358" s="1"/>
  <c r="E79" i="358"/>
  <c r="D79" i="358" s="1"/>
  <c r="X78" i="358"/>
  <c r="W78" i="358"/>
  <c r="V78" i="358"/>
  <c r="U78" i="358"/>
  <c r="S78" i="358"/>
  <c r="T78" i="358" s="1"/>
  <c r="E78" i="358"/>
  <c r="D78" i="358"/>
  <c r="X77" i="358"/>
  <c r="W77" i="358"/>
  <c r="V77" i="358"/>
  <c r="U77" i="358"/>
  <c r="S77" i="358"/>
  <c r="T77" i="358" s="1"/>
  <c r="E77" i="358"/>
  <c r="D77" i="358" s="1"/>
  <c r="X76" i="358"/>
  <c r="W76" i="358"/>
  <c r="V76" i="358"/>
  <c r="U76" i="358"/>
  <c r="S76" i="358"/>
  <c r="T76" i="358" s="1"/>
  <c r="E76" i="358"/>
  <c r="D76" i="358" s="1"/>
  <c r="X75" i="358"/>
  <c r="W75" i="358"/>
  <c r="V75" i="358"/>
  <c r="U75" i="358"/>
  <c r="S75" i="358"/>
  <c r="T75" i="358" s="1"/>
  <c r="E75" i="358"/>
  <c r="D75" i="358"/>
  <c r="X74" i="358"/>
  <c r="W74" i="358"/>
  <c r="V74" i="358"/>
  <c r="U74" i="358"/>
  <c r="S74" i="358"/>
  <c r="T74" i="358" s="1"/>
  <c r="E74" i="358"/>
  <c r="D74" i="358" s="1"/>
  <c r="X73" i="358"/>
  <c r="W73" i="358"/>
  <c r="V73" i="358"/>
  <c r="U73" i="358"/>
  <c r="S73" i="358"/>
  <c r="T73" i="358" s="1"/>
  <c r="E73" i="358"/>
  <c r="D73" i="358" s="1"/>
  <c r="X72" i="358"/>
  <c r="W72" i="358"/>
  <c r="V72" i="358"/>
  <c r="U72" i="358"/>
  <c r="S72" i="358"/>
  <c r="T72" i="358" s="1"/>
  <c r="E72" i="358"/>
  <c r="D72" i="358"/>
  <c r="X71" i="358"/>
  <c r="W71" i="358"/>
  <c r="V71" i="358"/>
  <c r="U71" i="358"/>
  <c r="S71" i="358"/>
  <c r="T71" i="358" s="1"/>
  <c r="E71" i="358"/>
  <c r="D71" i="358" s="1"/>
  <c r="X70" i="358"/>
  <c r="W70" i="358"/>
  <c r="V70" i="358"/>
  <c r="U70" i="358"/>
  <c r="S70" i="358"/>
  <c r="T70" i="358" s="1"/>
  <c r="E70" i="358"/>
  <c r="D70" i="358" s="1"/>
  <c r="X69" i="358"/>
  <c r="W69" i="358"/>
  <c r="V69" i="358"/>
  <c r="U69" i="358"/>
  <c r="S69" i="358"/>
  <c r="T69" i="358" s="1"/>
  <c r="E69" i="358"/>
  <c r="D69" i="358" s="1"/>
  <c r="X68" i="358"/>
  <c r="W68" i="358"/>
  <c r="V68" i="358"/>
  <c r="U68" i="358"/>
  <c r="S68" i="358"/>
  <c r="T68" i="358" s="1"/>
  <c r="E68" i="358"/>
  <c r="D68" i="358" s="1"/>
  <c r="X67" i="358"/>
  <c r="W67" i="358"/>
  <c r="V67" i="358"/>
  <c r="U67" i="358"/>
  <c r="S67" i="358"/>
  <c r="T67" i="358" s="1"/>
  <c r="E67" i="358"/>
  <c r="D67" i="358"/>
  <c r="X66" i="358"/>
  <c r="W66" i="358"/>
  <c r="V66" i="358"/>
  <c r="U66" i="358"/>
  <c r="S66" i="358"/>
  <c r="T66" i="358" s="1"/>
  <c r="E66" i="358"/>
  <c r="D66" i="358" s="1"/>
  <c r="X65" i="358"/>
  <c r="W65" i="358"/>
  <c r="V65" i="358"/>
  <c r="U65" i="358"/>
  <c r="S65" i="358"/>
  <c r="T65" i="358" s="1"/>
  <c r="E65" i="358"/>
  <c r="D65" i="358" s="1"/>
  <c r="X64" i="358"/>
  <c r="W64" i="358"/>
  <c r="V64" i="358"/>
  <c r="U64" i="358"/>
  <c r="S64" i="358"/>
  <c r="T64" i="358" s="1"/>
  <c r="E64" i="358"/>
  <c r="D64" i="358"/>
  <c r="X63" i="358"/>
  <c r="W63" i="358"/>
  <c r="V63" i="358"/>
  <c r="U63" i="358"/>
  <c r="S63" i="358"/>
  <c r="T63" i="358" s="1"/>
  <c r="E63" i="358"/>
  <c r="D63" i="358" s="1"/>
  <c r="X62" i="358"/>
  <c r="W62" i="358"/>
  <c r="V62" i="358"/>
  <c r="U62" i="358"/>
  <c r="S62" i="358"/>
  <c r="T62" i="358" s="1"/>
  <c r="E62" i="358"/>
  <c r="D62" i="358"/>
  <c r="X61" i="358"/>
  <c r="W61" i="358"/>
  <c r="V61" i="358"/>
  <c r="U61" i="358"/>
  <c r="S61" i="358"/>
  <c r="T61" i="358" s="1"/>
  <c r="E61" i="358"/>
  <c r="D61" i="358" s="1"/>
  <c r="X60" i="358"/>
  <c r="W60" i="358"/>
  <c r="V60" i="358"/>
  <c r="U60" i="358"/>
  <c r="S60" i="358"/>
  <c r="T60" i="358" s="1"/>
  <c r="E60" i="358"/>
  <c r="D60" i="358" s="1"/>
  <c r="X59" i="358"/>
  <c r="W59" i="358"/>
  <c r="V59" i="358"/>
  <c r="U59" i="358"/>
  <c r="S59" i="358"/>
  <c r="T59" i="358" s="1"/>
  <c r="E59" i="358"/>
  <c r="D59" i="358"/>
  <c r="X58" i="358"/>
  <c r="W58" i="358"/>
  <c r="V58" i="358"/>
  <c r="U58" i="358"/>
  <c r="S58" i="358"/>
  <c r="T58" i="358" s="1"/>
  <c r="E58" i="358"/>
  <c r="D58" i="358" s="1"/>
  <c r="X57" i="358"/>
  <c r="W57" i="358"/>
  <c r="V57" i="358"/>
  <c r="U57" i="358"/>
  <c r="S57" i="358"/>
  <c r="T57" i="358" s="1"/>
  <c r="E57" i="358"/>
  <c r="D57" i="358" s="1"/>
  <c r="X56" i="358"/>
  <c r="W56" i="358"/>
  <c r="V56" i="358"/>
  <c r="U56" i="358"/>
  <c r="S56" i="358"/>
  <c r="T56" i="358" s="1"/>
  <c r="E56" i="358"/>
  <c r="D56" i="358"/>
  <c r="X55" i="358"/>
  <c r="W55" i="358"/>
  <c r="V55" i="358"/>
  <c r="U55" i="358"/>
  <c r="S55" i="358"/>
  <c r="T55" i="358" s="1"/>
  <c r="E55" i="358"/>
  <c r="D55" i="358" s="1"/>
  <c r="X54" i="358"/>
  <c r="W54" i="358"/>
  <c r="V54" i="358"/>
  <c r="U54" i="358"/>
  <c r="S54" i="358"/>
  <c r="T54" i="358" s="1"/>
  <c r="E54" i="358"/>
  <c r="D54" i="358"/>
  <c r="X53" i="358"/>
  <c r="W53" i="358"/>
  <c r="V53" i="358"/>
  <c r="U53" i="358"/>
  <c r="S53" i="358"/>
  <c r="T53" i="358" s="1"/>
  <c r="E53" i="358"/>
  <c r="D53" i="358" s="1"/>
  <c r="X52" i="358"/>
  <c r="W52" i="358"/>
  <c r="V52" i="358"/>
  <c r="U52" i="358"/>
  <c r="S52" i="358"/>
  <c r="T52" i="358" s="1"/>
  <c r="E52" i="358"/>
  <c r="D52" i="358" s="1"/>
  <c r="X51" i="358"/>
  <c r="W51" i="358"/>
  <c r="V51" i="358"/>
  <c r="U51" i="358"/>
  <c r="S51" i="358"/>
  <c r="T51" i="358" s="1"/>
  <c r="E51" i="358"/>
  <c r="D51" i="358"/>
  <c r="X50" i="358"/>
  <c r="W50" i="358"/>
  <c r="V50" i="358"/>
  <c r="U50" i="358"/>
  <c r="S50" i="358"/>
  <c r="T50" i="358" s="1"/>
  <c r="E50" i="358"/>
  <c r="D50" i="358" s="1"/>
  <c r="X49" i="358"/>
  <c r="W49" i="358"/>
  <c r="V49" i="358"/>
  <c r="U49" i="358"/>
  <c r="S49" i="358"/>
  <c r="T49" i="358" s="1"/>
  <c r="E49" i="358"/>
  <c r="D49" i="358" s="1"/>
  <c r="X48" i="358"/>
  <c r="W48" i="358"/>
  <c r="V48" i="358"/>
  <c r="U48" i="358"/>
  <c r="S48" i="358"/>
  <c r="T48" i="358" s="1"/>
  <c r="E48" i="358"/>
  <c r="D48" i="358"/>
  <c r="X47" i="358"/>
  <c r="W47" i="358"/>
  <c r="V47" i="358"/>
  <c r="U47" i="358"/>
  <c r="S47" i="358"/>
  <c r="T47" i="358" s="1"/>
  <c r="E47" i="358"/>
  <c r="D47" i="358" s="1"/>
  <c r="X46" i="358"/>
  <c r="W46" i="358"/>
  <c r="V46" i="358"/>
  <c r="U46" i="358"/>
  <c r="S46" i="358"/>
  <c r="T46" i="358" s="1"/>
  <c r="E46" i="358"/>
  <c r="D46" i="358"/>
  <c r="X45" i="358"/>
  <c r="W45" i="358"/>
  <c r="V45" i="358"/>
  <c r="U45" i="358"/>
  <c r="S45" i="358"/>
  <c r="T45" i="358" s="1"/>
  <c r="E45" i="358"/>
  <c r="D45" i="358" s="1"/>
  <c r="X44" i="358"/>
  <c r="W44" i="358"/>
  <c r="V44" i="358"/>
  <c r="U44" i="358"/>
  <c r="S44" i="358"/>
  <c r="T44" i="358" s="1"/>
  <c r="E44" i="358"/>
  <c r="D44" i="358" s="1"/>
  <c r="W43" i="358"/>
  <c r="X43" i="358" s="1"/>
  <c r="V43" i="358"/>
  <c r="U43" i="358"/>
  <c r="S43" i="358"/>
  <c r="T43" i="358" s="1"/>
  <c r="E43" i="358"/>
  <c r="D43" i="358"/>
  <c r="X42" i="358"/>
  <c r="W42" i="358"/>
  <c r="V42" i="358"/>
  <c r="U42" i="358"/>
  <c r="S42" i="358"/>
  <c r="T42" i="358" s="1"/>
  <c r="E42" i="358"/>
  <c r="D42" i="358" s="1"/>
  <c r="X41" i="358"/>
  <c r="W41" i="358"/>
  <c r="V41" i="358"/>
  <c r="U41" i="358"/>
  <c r="S41" i="358"/>
  <c r="T41" i="358" s="1"/>
  <c r="E41" i="358"/>
  <c r="D41" i="358" s="1"/>
  <c r="W40" i="358"/>
  <c r="V32" i="358" s="1"/>
  <c r="V40" i="358"/>
  <c r="U40" i="358"/>
  <c r="S40" i="358"/>
  <c r="T40" i="358" s="1"/>
  <c r="E40" i="358"/>
  <c r="D40" i="358"/>
  <c r="X39" i="358"/>
  <c r="W39" i="358"/>
  <c r="V39" i="358"/>
  <c r="U39" i="358"/>
  <c r="S39" i="358"/>
  <c r="T39" i="358" s="1"/>
  <c r="E39" i="358"/>
  <c r="D39" i="358" s="1"/>
  <c r="X38" i="358"/>
  <c r="W38" i="358"/>
  <c r="V38" i="358"/>
  <c r="U38" i="358"/>
  <c r="S38" i="358"/>
  <c r="T38" i="358" s="1"/>
  <c r="E38" i="358"/>
  <c r="D38" i="358"/>
  <c r="W37" i="358"/>
  <c r="X30" i="358" s="1"/>
  <c r="O30" i="358" s="1"/>
  <c r="V37" i="358"/>
  <c r="U37" i="358"/>
  <c r="S37" i="358"/>
  <c r="T37" i="358" s="1"/>
  <c r="E37" i="358"/>
  <c r="D37" i="358" s="1"/>
  <c r="X36" i="358"/>
  <c r="W36" i="358"/>
  <c r="V36" i="358"/>
  <c r="U36" i="358"/>
  <c r="S36" i="358"/>
  <c r="T36" i="358" s="1"/>
  <c r="E36" i="358"/>
  <c r="D36" i="358" s="1"/>
  <c r="W35" i="358"/>
  <c r="X35" i="358" s="1"/>
  <c r="V35" i="358"/>
  <c r="U35" i="358"/>
  <c r="S35" i="358"/>
  <c r="T35" i="358" s="1"/>
  <c r="E35" i="358"/>
  <c r="D35" i="358"/>
  <c r="W32" i="358"/>
  <c r="P32" i="358" s="1"/>
  <c r="N32" i="358"/>
  <c r="H32" i="358"/>
  <c r="D32" i="358" s="1"/>
  <c r="C32" i="358" s="1"/>
  <c r="T31" i="358"/>
  <c r="N31" i="358"/>
  <c r="H31" i="358"/>
  <c r="D31" i="358" s="1"/>
  <c r="C31" i="358" s="1"/>
  <c r="N30" i="358"/>
  <c r="H30" i="358"/>
  <c r="T30" i="358" s="1"/>
  <c r="D30" i="358"/>
  <c r="C30" i="358" s="1"/>
  <c r="T29" i="358"/>
  <c r="L29" i="358" s="1"/>
  <c r="N29" i="358"/>
  <c r="M29" i="358"/>
  <c r="H29" i="358"/>
  <c r="D29" i="358" s="1"/>
  <c r="C29" i="358" s="1"/>
  <c r="X28" i="358"/>
  <c r="O28" i="358" s="1"/>
  <c r="N28" i="358"/>
  <c r="H28" i="358"/>
  <c r="T28" i="358" s="1"/>
  <c r="D28" i="358"/>
  <c r="C28" i="358" s="1"/>
  <c r="W27" i="358"/>
  <c r="P27" i="358" s="1"/>
  <c r="N27" i="358"/>
  <c r="H27" i="358"/>
  <c r="D27" i="358" s="1"/>
  <c r="C27" i="358" s="1"/>
  <c r="V26" i="358"/>
  <c r="N26" i="358"/>
  <c r="H26" i="358"/>
  <c r="D26" i="358" s="1"/>
  <c r="C26" i="358" s="1"/>
  <c r="U25" i="358"/>
  <c r="N25" i="358"/>
  <c r="H25" i="358"/>
  <c r="T25" i="358" s="1"/>
  <c r="U24" i="358"/>
  <c r="N24" i="358"/>
  <c r="J33" i="358" s="1"/>
  <c r="H24" i="358"/>
  <c r="T24" i="358" s="1"/>
  <c r="U23" i="358"/>
  <c r="T23" i="358"/>
  <c r="N23" i="358"/>
  <c r="H23" i="358"/>
  <c r="D23" i="358"/>
  <c r="C23" i="358" s="1"/>
  <c r="T22" i="358"/>
  <c r="N22" i="358"/>
  <c r="H22" i="358"/>
  <c r="D22" i="358"/>
  <c r="C22" i="358"/>
  <c r="N21" i="358"/>
  <c r="H21" i="358"/>
  <c r="D21" i="358" s="1"/>
  <c r="C21" i="358" s="1"/>
  <c r="N20" i="358"/>
  <c r="H20" i="358"/>
  <c r="T20" i="358" s="1"/>
  <c r="D20" i="358"/>
  <c r="C20" i="358" s="1"/>
  <c r="T19" i="358"/>
  <c r="L19" i="358" s="1"/>
  <c r="N19" i="358"/>
  <c r="M19" i="358"/>
  <c r="H19" i="358"/>
  <c r="D19" i="358" s="1"/>
  <c r="C19" i="358" s="1"/>
  <c r="X18" i="358"/>
  <c r="O18" i="358" s="1"/>
  <c r="N18" i="358"/>
  <c r="H18" i="358"/>
  <c r="T18" i="358" s="1"/>
  <c r="D18" i="358"/>
  <c r="C18" i="358" s="1"/>
  <c r="W17" i="358"/>
  <c r="P17" i="358" s="1"/>
  <c r="N17" i="358"/>
  <c r="H17" i="358"/>
  <c r="T17" i="358" s="1"/>
  <c r="D17" i="358"/>
  <c r="C17" i="358" s="1"/>
  <c r="W16" i="358"/>
  <c r="P16" i="358" s="1"/>
  <c r="T16" i="358"/>
  <c r="N16" i="358"/>
  <c r="M16" i="358"/>
  <c r="L16" i="358"/>
  <c r="H16" i="358"/>
  <c r="D16" i="358"/>
  <c r="C16" i="358" s="1"/>
  <c r="W15" i="358"/>
  <c r="P15" i="358" s="1"/>
  <c r="N15" i="358"/>
  <c r="H15" i="358"/>
  <c r="D15" i="358" s="1"/>
  <c r="C15" i="358" s="1"/>
  <c r="V14" i="358"/>
  <c r="N14" i="358"/>
  <c r="H14" i="358"/>
  <c r="D14" i="358" s="1"/>
  <c r="C14" i="358" s="1"/>
  <c r="U13" i="358"/>
  <c r="T13" i="358"/>
  <c r="N13" i="358"/>
  <c r="H13" i="358"/>
  <c r="D13" i="358"/>
  <c r="C13" i="358" s="1"/>
  <c r="T12" i="358"/>
  <c r="N12" i="358"/>
  <c r="H12" i="358"/>
  <c r="D12" i="358"/>
  <c r="C12" i="358"/>
  <c r="N11" i="358"/>
  <c r="H11" i="358"/>
  <c r="D11" i="358" s="1"/>
  <c r="C11" i="358" s="1"/>
  <c r="AE10" i="358"/>
  <c r="AE11" i="358" s="1"/>
  <c r="AE12" i="358" s="1"/>
  <c r="AE13" i="358" s="1"/>
  <c r="AE14" i="358" s="1"/>
  <c r="AE15" i="358" s="1"/>
  <c r="AE16" i="358" s="1"/>
  <c r="AE17" i="358" s="1"/>
  <c r="AE18" i="358" s="1"/>
  <c r="AE19" i="358" s="1"/>
  <c r="AE20" i="358" s="1"/>
  <c r="AE21" i="358" s="1"/>
  <c r="AE22" i="358" s="1"/>
  <c r="AE23" i="358" s="1"/>
  <c r="AE24" i="358" s="1"/>
  <c r="AE25" i="358" s="1"/>
  <c r="AE26" i="358" s="1"/>
  <c r="AE27" i="358" s="1"/>
  <c r="AE28" i="358" s="1"/>
  <c r="AE29" i="358" s="1"/>
  <c r="AE30" i="358" s="1"/>
  <c r="AE31" i="358" s="1"/>
  <c r="AE32" i="358" s="1"/>
  <c r="N10" i="358"/>
  <c r="H10" i="358"/>
  <c r="T10" i="358" s="1"/>
  <c r="D10" i="358"/>
  <c r="C10" i="358" s="1"/>
  <c r="X9" i="358"/>
  <c r="O9" i="358" s="1"/>
  <c r="N9" i="358"/>
  <c r="N5" i="358" s="1"/>
  <c r="H9" i="358"/>
  <c r="T9" i="358" s="1"/>
  <c r="D9" i="358"/>
  <c r="C9" i="358" s="1"/>
  <c r="H4" i="358"/>
  <c r="X188" i="357"/>
  <c r="W188" i="357"/>
  <c r="V188" i="357"/>
  <c r="U188" i="357"/>
  <c r="S188" i="357"/>
  <c r="T188" i="357" s="1"/>
  <c r="E188" i="357"/>
  <c r="D188" i="357"/>
  <c r="X187" i="357"/>
  <c r="W187" i="357"/>
  <c r="V187" i="357"/>
  <c r="U187" i="357"/>
  <c r="S187" i="357"/>
  <c r="T187" i="357" s="1"/>
  <c r="E187" i="357"/>
  <c r="D187" i="357"/>
  <c r="X186" i="357"/>
  <c r="W186" i="357"/>
  <c r="V186" i="357"/>
  <c r="U186" i="357"/>
  <c r="S186" i="357"/>
  <c r="T186" i="357" s="1"/>
  <c r="E186" i="357"/>
  <c r="D186" i="357"/>
  <c r="X185" i="357"/>
  <c r="W185" i="357"/>
  <c r="V185" i="357"/>
  <c r="U185" i="357"/>
  <c r="S185" i="357"/>
  <c r="T185" i="357" s="1"/>
  <c r="E185" i="357"/>
  <c r="D185" i="357"/>
  <c r="X184" i="357"/>
  <c r="W184" i="357"/>
  <c r="V184" i="357"/>
  <c r="U184" i="357"/>
  <c r="S184" i="357"/>
  <c r="T184" i="357" s="1"/>
  <c r="E184" i="357"/>
  <c r="D184" i="357"/>
  <c r="X183" i="357"/>
  <c r="W183" i="357"/>
  <c r="V183" i="357"/>
  <c r="U183" i="357"/>
  <c r="S183" i="357"/>
  <c r="T183" i="357" s="1"/>
  <c r="E183" i="357"/>
  <c r="D183" i="357"/>
  <c r="X182" i="357"/>
  <c r="W182" i="357"/>
  <c r="V182" i="357"/>
  <c r="U182" i="357"/>
  <c r="S182" i="357"/>
  <c r="T182" i="357" s="1"/>
  <c r="E182" i="357"/>
  <c r="D182" i="357"/>
  <c r="X181" i="357"/>
  <c r="W181" i="357"/>
  <c r="V181" i="357"/>
  <c r="U181" i="357"/>
  <c r="S181" i="357"/>
  <c r="T181" i="357" s="1"/>
  <c r="E181" i="357"/>
  <c r="D181" i="357"/>
  <c r="X180" i="357"/>
  <c r="W180" i="357"/>
  <c r="V180" i="357"/>
  <c r="U180" i="357"/>
  <c r="S180" i="357"/>
  <c r="T180" i="357" s="1"/>
  <c r="E180" i="357"/>
  <c r="D180" i="357"/>
  <c r="X179" i="357"/>
  <c r="W179" i="357"/>
  <c r="V179" i="357"/>
  <c r="U179" i="357"/>
  <c r="S179" i="357"/>
  <c r="T179" i="357" s="1"/>
  <c r="E179" i="357"/>
  <c r="D179" i="357"/>
  <c r="X178" i="357"/>
  <c r="W178" i="357"/>
  <c r="V178" i="357"/>
  <c r="U178" i="357"/>
  <c r="S178" i="357"/>
  <c r="T178" i="357" s="1"/>
  <c r="E178" i="357"/>
  <c r="D178" i="357"/>
  <c r="X177" i="357"/>
  <c r="W177" i="357"/>
  <c r="V177" i="357"/>
  <c r="U177" i="357"/>
  <c r="S177" i="357"/>
  <c r="T177" i="357" s="1"/>
  <c r="E177" i="357"/>
  <c r="D177" i="357"/>
  <c r="X176" i="357"/>
  <c r="W176" i="357"/>
  <c r="V176" i="357"/>
  <c r="U176" i="357"/>
  <c r="S176" i="357"/>
  <c r="T176" i="357" s="1"/>
  <c r="E176" i="357"/>
  <c r="D176" i="357"/>
  <c r="X175" i="357"/>
  <c r="W175" i="357"/>
  <c r="V175" i="357"/>
  <c r="U175" i="357"/>
  <c r="S175" i="357"/>
  <c r="T175" i="357" s="1"/>
  <c r="E175" i="357"/>
  <c r="D175" i="357"/>
  <c r="X174" i="357"/>
  <c r="W174" i="357"/>
  <c r="V174" i="357"/>
  <c r="U174" i="357"/>
  <c r="S174" i="357"/>
  <c r="T174" i="357" s="1"/>
  <c r="E174" i="357"/>
  <c r="D174" i="357"/>
  <c r="X173" i="357"/>
  <c r="W173" i="357"/>
  <c r="V173" i="357"/>
  <c r="U173" i="357"/>
  <c r="S173" i="357"/>
  <c r="T173" i="357" s="1"/>
  <c r="E173" i="357"/>
  <c r="D173" i="357"/>
  <c r="X172" i="357"/>
  <c r="W172" i="357"/>
  <c r="V172" i="357"/>
  <c r="U172" i="357"/>
  <c r="S172" i="357"/>
  <c r="T172" i="357" s="1"/>
  <c r="E172" i="357"/>
  <c r="D172" i="357"/>
  <c r="X171" i="357"/>
  <c r="W171" i="357"/>
  <c r="V171" i="357"/>
  <c r="U171" i="357"/>
  <c r="S171" i="357"/>
  <c r="T171" i="357" s="1"/>
  <c r="E171" i="357"/>
  <c r="D171" i="357"/>
  <c r="X170" i="357"/>
  <c r="W170" i="357"/>
  <c r="V170" i="357"/>
  <c r="U170" i="357"/>
  <c r="S170" i="357"/>
  <c r="T170" i="357" s="1"/>
  <c r="E170" i="357"/>
  <c r="D170" i="357"/>
  <c r="X169" i="357"/>
  <c r="W169" i="357"/>
  <c r="V169" i="357"/>
  <c r="U169" i="357"/>
  <c r="S169" i="357"/>
  <c r="T169" i="357" s="1"/>
  <c r="E169" i="357"/>
  <c r="D169" i="357"/>
  <c r="X168" i="357"/>
  <c r="W168" i="357"/>
  <c r="V168" i="357"/>
  <c r="U168" i="357"/>
  <c r="S168" i="357"/>
  <c r="T168" i="357" s="1"/>
  <c r="E168" i="357"/>
  <c r="D168" i="357"/>
  <c r="X167" i="357"/>
  <c r="W167" i="357"/>
  <c r="V167" i="357"/>
  <c r="U167" i="357"/>
  <c r="S167" i="357"/>
  <c r="T167" i="357" s="1"/>
  <c r="E167" i="357"/>
  <c r="D167" i="357" s="1"/>
  <c r="X166" i="357"/>
  <c r="W166" i="357"/>
  <c r="V166" i="357"/>
  <c r="U166" i="357"/>
  <c r="S166" i="357"/>
  <c r="T166" i="357" s="1"/>
  <c r="E166" i="357"/>
  <c r="D166" i="357" s="1"/>
  <c r="X165" i="357"/>
  <c r="W165" i="357"/>
  <c r="V165" i="357"/>
  <c r="U165" i="357"/>
  <c r="S165" i="357"/>
  <c r="T165" i="357" s="1"/>
  <c r="E165" i="357"/>
  <c r="D165" i="357"/>
  <c r="X164" i="357"/>
  <c r="W164" i="357"/>
  <c r="V164" i="357"/>
  <c r="U164" i="357"/>
  <c r="S164" i="357"/>
  <c r="T164" i="357" s="1"/>
  <c r="E164" i="357"/>
  <c r="D164" i="357"/>
  <c r="X163" i="357"/>
  <c r="W163" i="357"/>
  <c r="V163" i="357"/>
  <c r="U163" i="357"/>
  <c r="S163" i="357"/>
  <c r="T163" i="357" s="1"/>
  <c r="E163" i="357"/>
  <c r="D163" i="357"/>
  <c r="X162" i="357"/>
  <c r="W162" i="357"/>
  <c r="V162" i="357"/>
  <c r="U162" i="357"/>
  <c r="S162" i="357"/>
  <c r="T162" i="357" s="1"/>
  <c r="E162" i="357"/>
  <c r="D162" i="357"/>
  <c r="X161" i="357"/>
  <c r="W161" i="357"/>
  <c r="V161" i="357"/>
  <c r="U161" i="357"/>
  <c r="S161" i="357"/>
  <c r="T161" i="357" s="1"/>
  <c r="E161" i="357"/>
  <c r="D161" i="357" s="1"/>
  <c r="X160" i="357"/>
  <c r="W160" i="357"/>
  <c r="V160" i="357"/>
  <c r="U160" i="357"/>
  <c r="S160" i="357"/>
  <c r="T160" i="357" s="1"/>
  <c r="E160" i="357"/>
  <c r="D160" i="357"/>
  <c r="X159" i="357"/>
  <c r="W159" i="357"/>
  <c r="V159" i="357"/>
  <c r="U159" i="357"/>
  <c r="S159" i="357"/>
  <c r="T159" i="357" s="1"/>
  <c r="E159" i="357"/>
  <c r="D159" i="357" s="1"/>
  <c r="X158" i="357"/>
  <c r="W158" i="357"/>
  <c r="V158" i="357"/>
  <c r="U158" i="357"/>
  <c r="S158" i="357"/>
  <c r="T158" i="357" s="1"/>
  <c r="E158" i="357"/>
  <c r="D158" i="357" s="1"/>
  <c r="X157" i="357"/>
  <c r="W157" i="357"/>
  <c r="V157" i="357"/>
  <c r="U157" i="357"/>
  <c r="S157" i="357"/>
  <c r="T157" i="357" s="1"/>
  <c r="E157" i="357"/>
  <c r="D157" i="357" s="1"/>
  <c r="X156" i="357"/>
  <c r="W156" i="357"/>
  <c r="V156" i="357"/>
  <c r="U156" i="357"/>
  <c r="S156" i="357"/>
  <c r="T156" i="357" s="1"/>
  <c r="E156" i="357"/>
  <c r="D156" i="357"/>
  <c r="X155" i="357"/>
  <c r="W155" i="357"/>
  <c r="V155" i="357"/>
  <c r="U155" i="357"/>
  <c r="S155" i="357"/>
  <c r="T155" i="357" s="1"/>
  <c r="E155" i="357"/>
  <c r="D155" i="357"/>
  <c r="X154" i="357"/>
  <c r="W154" i="357"/>
  <c r="V154" i="357"/>
  <c r="U154" i="357"/>
  <c r="S154" i="357"/>
  <c r="T154" i="357" s="1"/>
  <c r="E154" i="357"/>
  <c r="D154" i="357"/>
  <c r="X153" i="357"/>
  <c r="W153" i="357"/>
  <c r="V153" i="357"/>
  <c r="U153" i="357"/>
  <c r="S153" i="357"/>
  <c r="T153" i="357" s="1"/>
  <c r="E153" i="357"/>
  <c r="D153" i="357" s="1"/>
  <c r="X152" i="357"/>
  <c r="W152" i="357"/>
  <c r="V152" i="357"/>
  <c r="U152" i="357"/>
  <c r="S152" i="357"/>
  <c r="T152" i="357" s="1"/>
  <c r="E152" i="357"/>
  <c r="D152" i="357"/>
  <c r="X151" i="357"/>
  <c r="W151" i="357"/>
  <c r="V151" i="357"/>
  <c r="U151" i="357"/>
  <c r="S151" i="357"/>
  <c r="T151" i="357" s="1"/>
  <c r="E151" i="357"/>
  <c r="D151" i="357" s="1"/>
  <c r="X150" i="357"/>
  <c r="W150" i="357"/>
  <c r="V150" i="357"/>
  <c r="U150" i="357"/>
  <c r="S150" i="357"/>
  <c r="T150" i="357" s="1"/>
  <c r="E150" i="357"/>
  <c r="D150" i="357" s="1"/>
  <c r="X149" i="357"/>
  <c r="W149" i="357"/>
  <c r="V149" i="357"/>
  <c r="U149" i="357"/>
  <c r="S149" i="357"/>
  <c r="T149" i="357" s="1"/>
  <c r="E149" i="357"/>
  <c r="D149" i="357"/>
  <c r="X148" i="357"/>
  <c r="W148" i="357"/>
  <c r="V148" i="357"/>
  <c r="U148" i="357"/>
  <c r="S148" i="357"/>
  <c r="T148" i="357" s="1"/>
  <c r="E148" i="357"/>
  <c r="D148" i="357"/>
  <c r="X147" i="357"/>
  <c r="W147" i="357"/>
  <c r="V147" i="357"/>
  <c r="U147" i="357"/>
  <c r="S147" i="357"/>
  <c r="T147" i="357" s="1"/>
  <c r="E147" i="357"/>
  <c r="D147" i="357"/>
  <c r="X146" i="357"/>
  <c r="W146" i="357"/>
  <c r="V146" i="357"/>
  <c r="U146" i="357"/>
  <c r="S146" i="357"/>
  <c r="T146" i="357" s="1"/>
  <c r="E146" i="357"/>
  <c r="D146" i="357" s="1"/>
  <c r="X145" i="357"/>
  <c r="W145" i="357"/>
  <c r="V145" i="357"/>
  <c r="U145" i="357"/>
  <c r="S145" i="357"/>
  <c r="T145" i="357" s="1"/>
  <c r="E145" i="357"/>
  <c r="D145" i="357"/>
  <c r="X144" i="357"/>
  <c r="W144" i="357"/>
  <c r="V144" i="357"/>
  <c r="U144" i="357"/>
  <c r="S144" i="357"/>
  <c r="T144" i="357" s="1"/>
  <c r="E144" i="357"/>
  <c r="D144" i="357"/>
  <c r="X143" i="357"/>
  <c r="W143" i="357"/>
  <c r="V143" i="357"/>
  <c r="U143" i="357"/>
  <c r="S143" i="357"/>
  <c r="T143" i="357" s="1"/>
  <c r="E143" i="357"/>
  <c r="D143" i="357" s="1"/>
  <c r="X142" i="357"/>
  <c r="W142" i="357"/>
  <c r="V142" i="357"/>
  <c r="U142" i="357"/>
  <c r="S142" i="357"/>
  <c r="T142" i="357" s="1"/>
  <c r="E142" i="357"/>
  <c r="D142" i="357" s="1"/>
  <c r="X141" i="357"/>
  <c r="W141" i="357"/>
  <c r="V141" i="357"/>
  <c r="U141" i="357"/>
  <c r="S141" i="357"/>
  <c r="T141" i="357" s="1"/>
  <c r="E141" i="357"/>
  <c r="D141" i="357" s="1"/>
  <c r="X140" i="357"/>
  <c r="W140" i="357"/>
  <c r="V140" i="357"/>
  <c r="U140" i="357"/>
  <c r="S140" i="357"/>
  <c r="T140" i="357" s="1"/>
  <c r="E140" i="357"/>
  <c r="D140" i="357"/>
  <c r="X139" i="357"/>
  <c r="W139" i="357"/>
  <c r="V139" i="357"/>
  <c r="U139" i="357"/>
  <c r="S139" i="357"/>
  <c r="T139" i="357" s="1"/>
  <c r="E139" i="357"/>
  <c r="D139" i="357"/>
  <c r="X138" i="357"/>
  <c r="W138" i="357"/>
  <c r="V138" i="357"/>
  <c r="U138" i="357"/>
  <c r="S138" i="357"/>
  <c r="T138" i="357" s="1"/>
  <c r="E138" i="357"/>
  <c r="D138" i="357" s="1"/>
  <c r="X137" i="357"/>
  <c r="W137" i="357"/>
  <c r="V137" i="357"/>
  <c r="U137" i="357"/>
  <c r="S137" i="357"/>
  <c r="T137" i="357" s="1"/>
  <c r="E137" i="357"/>
  <c r="D137" i="357"/>
  <c r="X136" i="357"/>
  <c r="W136" i="357"/>
  <c r="V136" i="357"/>
  <c r="U136" i="357"/>
  <c r="S136" i="357"/>
  <c r="T136" i="357" s="1"/>
  <c r="E136" i="357"/>
  <c r="D136" i="357" s="1"/>
  <c r="X135" i="357"/>
  <c r="W135" i="357"/>
  <c r="V135" i="357"/>
  <c r="U135" i="357"/>
  <c r="S135" i="357"/>
  <c r="T135" i="357" s="1"/>
  <c r="E135" i="357"/>
  <c r="D135" i="357" s="1"/>
  <c r="X134" i="357"/>
  <c r="W134" i="357"/>
  <c r="V134" i="357"/>
  <c r="U134" i="357"/>
  <c r="S134" i="357"/>
  <c r="T134" i="357" s="1"/>
  <c r="E134" i="357"/>
  <c r="D134" i="357" s="1"/>
  <c r="X133" i="357"/>
  <c r="W133" i="357"/>
  <c r="V133" i="357"/>
  <c r="U133" i="357"/>
  <c r="S133" i="357"/>
  <c r="T133" i="357" s="1"/>
  <c r="E133" i="357"/>
  <c r="D133" i="357" s="1"/>
  <c r="X132" i="357"/>
  <c r="W132" i="357"/>
  <c r="V132" i="357"/>
  <c r="U132" i="357"/>
  <c r="S132" i="357"/>
  <c r="T132" i="357" s="1"/>
  <c r="E132" i="357"/>
  <c r="D132" i="357"/>
  <c r="X131" i="357"/>
  <c r="W131" i="357"/>
  <c r="V131" i="357"/>
  <c r="U131" i="357"/>
  <c r="S131" i="357"/>
  <c r="T131" i="357" s="1"/>
  <c r="E131" i="357"/>
  <c r="D131" i="357"/>
  <c r="X130" i="357"/>
  <c r="W130" i="357"/>
  <c r="V130" i="357"/>
  <c r="U130" i="357"/>
  <c r="S130" i="357"/>
  <c r="T130" i="357" s="1"/>
  <c r="E130" i="357"/>
  <c r="D130" i="357" s="1"/>
  <c r="X129" i="357"/>
  <c r="W129" i="357"/>
  <c r="V129" i="357"/>
  <c r="U129" i="357"/>
  <c r="S129" i="357"/>
  <c r="T129" i="357" s="1"/>
  <c r="E129" i="357"/>
  <c r="D129" i="357"/>
  <c r="X128" i="357"/>
  <c r="W128" i="357"/>
  <c r="V128" i="357"/>
  <c r="U128" i="357"/>
  <c r="S128" i="357"/>
  <c r="T128" i="357" s="1"/>
  <c r="E128" i="357"/>
  <c r="D128" i="357" s="1"/>
  <c r="X127" i="357"/>
  <c r="W127" i="357"/>
  <c r="V127" i="357"/>
  <c r="U127" i="357"/>
  <c r="S127" i="357"/>
  <c r="T127" i="357" s="1"/>
  <c r="E127" i="357"/>
  <c r="D127" i="357" s="1"/>
  <c r="X126" i="357"/>
  <c r="W126" i="357"/>
  <c r="V126" i="357"/>
  <c r="U126" i="357"/>
  <c r="S126" i="357"/>
  <c r="T126" i="357" s="1"/>
  <c r="E126" i="357"/>
  <c r="D126" i="357" s="1"/>
  <c r="X125" i="357"/>
  <c r="W125" i="357"/>
  <c r="V125" i="357"/>
  <c r="U125" i="357"/>
  <c r="S125" i="357"/>
  <c r="T125" i="357" s="1"/>
  <c r="E125" i="357"/>
  <c r="D125" i="357" s="1"/>
  <c r="X124" i="357"/>
  <c r="W124" i="357"/>
  <c r="V124" i="357"/>
  <c r="U124" i="357"/>
  <c r="S124" i="357"/>
  <c r="T124" i="357" s="1"/>
  <c r="E124" i="357"/>
  <c r="D124" i="357"/>
  <c r="X123" i="357"/>
  <c r="W123" i="357"/>
  <c r="V123" i="357"/>
  <c r="U123" i="357"/>
  <c r="S123" i="357"/>
  <c r="T123" i="357" s="1"/>
  <c r="E123" i="357"/>
  <c r="D123" i="357"/>
  <c r="X122" i="357"/>
  <c r="W122" i="357"/>
  <c r="V122" i="357"/>
  <c r="U122" i="357"/>
  <c r="S122" i="357"/>
  <c r="T122" i="357" s="1"/>
  <c r="E122" i="357"/>
  <c r="D122" i="357" s="1"/>
  <c r="X121" i="357"/>
  <c r="W121" i="357"/>
  <c r="V121" i="357"/>
  <c r="U121" i="357"/>
  <c r="S121" i="357"/>
  <c r="T121" i="357" s="1"/>
  <c r="E121" i="357"/>
  <c r="D121" i="357"/>
  <c r="X120" i="357"/>
  <c r="W120" i="357"/>
  <c r="V120" i="357"/>
  <c r="U120" i="357"/>
  <c r="S120" i="357"/>
  <c r="T120" i="357" s="1"/>
  <c r="E120" i="357"/>
  <c r="D120" i="357" s="1"/>
  <c r="X119" i="357"/>
  <c r="W119" i="357"/>
  <c r="V119" i="357"/>
  <c r="U119" i="357"/>
  <c r="S119" i="357"/>
  <c r="T119" i="357" s="1"/>
  <c r="E119" i="357"/>
  <c r="D119" i="357" s="1"/>
  <c r="X118" i="357"/>
  <c r="W118" i="357"/>
  <c r="V118" i="357"/>
  <c r="U118" i="357"/>
  <c r="S118" i="357"/>
  <c r="T118" i="357" s="1"/>
  <c r="E118" i="357"/>
  <c r="D118" i="357" s="1"/>
  <c r="X117" i="357"/>
  <c r="W117" i="357"/>
  <c r="V117" i="357"/>
  <c r="U117" i="357"/>
  <c r="S117" i="357"/>
  <c r="T117" i="357" s="1"/>
  <c r="E117" i="357"/>
  <c r="D117" i="357" s="1"/>
  <c r="W116" i="357"/>
  <c r="X116" i="357" s="1"/>
  <c r="V116" i="357"/>
  <c r="U116" i="357"/>
  <c r="S116" i="357"/>
  <c r="T116" i="357" s="1"/>
  <c r="E116" i="357"/>
  <c r="D116" i="357"/>
  <c r="X115" i="357"/>
  <c r="W115" i="357"/>
  <c r="V115" i="357"/>
  <c r="U115" i="357"/>
  <c r="S115" i="357"/>
  <c r="T115" i="357" s="1"/>
  <c r="E115" i="357"/>
  <c r="D115" i="357"/>
  <c r="W114" i="357"/>
  <c r="X114" i="357" s="1"/>
  <c r="V114" i="357"/>
  <c r="U114" i="357"/>
  <c r="S114" i="357"/>
  <c r="T114" i="357" s="1"/>
  <c r="E114" i="357"/>
  <c r="D114" i="357"/>
  <c r="W113" i="357"/>
  <c r="X113" i="357" s="1"/>
  <c r="V113" i="357"/>
  <c r="U113" i="357"/>
  <c r="S113" i="357"/>
  <c r="T113" i="357" s="1"/>
  <c r="E113" i="357"/>
  <c r="D113" i="357"/>
  <c r="W112" i="357"/>
  <c r="X112" i="357" s="1"/>
  <c r="V112" i="357"/>
  <c r="U112" i="357"/>
  <c r="S112" i="357"/>
  <c r="T112" i="357" s="1"/>
  <c r="E112" i="357"/>
  <c r="D112" i="357" s="1"/>
  <c r="W111" i="357"/>
  <c r="X111" i="357" s="1"/>
  <c r="V111" i="357"/>
  <c r="U111" i="357"/>
  <c r="S111" i="357"/>
  <c r="T111" i="357" s="1"/>
  <c r="E111" i="357"/>
  <c r="D111" i="357" s="1"/>
  <c r="W110" i="357"/>
  <c r="X110" i="357" s="1"/>
  <c r="V110" i="357"/>
  <c r="U110" i="357"/>
  <c r="S110" i="357"/>
  <c r="T110" i="357" s="1"/>
  <c r="E110" i="357"/>
  <c r="D110" i="357" s="1"/>
  <c r="X109" i="357"/>
  <c r="W109" i="357"/>
  <c r="V109" i="357"/>
  <c r="U109" i="357"/>
  <c r="S109" i="357"/>
  <c r="T109" i="357" s="1"/>
  <c r="E109" i="357"/>
  <c r="D109" i="357"/>
  <c r="W108" i="357"/>
  <c r="X108" i="357" s="1"/>
  <c r="V108" i="357"/>
  <c r="U108" i="357"/>
  <c r="S108" i="357"/>
  <c r="T108" i="357" s="1"/>
  <c r="E108" i="357"/>
  <c r="D108" i="357"/>
  <c r="X107" i="357"/>
  <c r="W107" i="357"/>
  <c r="V107" i="357"/>
  <c r="U107" i="357"/>
  <c r="S107" i="357"/>
  <c r="T107" i="357" s="1"/>
  <c r="E107" i="357"/>
  <c r="D107" i="357"/>
  <c r="X106" i="357"/>
  <c r="W106" i="357"/>
  <c r="V106" i="357"/>
  <c r="U106" i="357"/>
  <c r="S106" i="357"/>
  <c r="T106" i="357" s="1"/>
  <c r="E106" i="357"/>
  <c r="D106" i="357"/>
  <c r="W105" i="357"/>
  <c r="X105" i="357" s="1"/>
  <c r="V105" i="357"/>
  <c r="U105" i="357"/>
  <c r="S105" i="357"/>
  <c r="T105" i="357" s="1"/>
  <c r="E105" i="357"/>
  <c r="D105" i="357"/>
  <c r="W104" i="357"/>
  <c r="X104" i="357" s="1"/>
  <c r="V104" i="357"/>
  <c r="U104" i="357"/>
  <c r="S104" i="357"/>
  <c r="T104" i="357" s="1"/>
  <c r="E104" i="357"/>
  <c r="D104" i="357" s="1"/>
  <c r="W103" i="357"/>
  <c r="X103" i="357" s="1"/>
  <c r="V103" i="357"/>
  <c r="U103" i="357"/>
  <c r="T103" i="357"/>
  <c r="S103" i="357"/>
  <c r="E103" i="357"/>
  <c r="D103" i="357" s="1"/>
  <c r="W102" i="357"/>
  <c r="X102" i="357" s="1"/>
  <c r="V102" i="357"/>
  <c r="U102" i="357"/>
  <c r="T102" i="357"/>
  <c r="S102" i="357"/>
  <c r="E102" i="357"/>
  <c r="D102" i="357" s="1"/>
  <c r="W101" i="357"/>
  <c r="X101" i="357" s="1"/>
  <c r="V101" i="357"/>
  <c r="U101" i="357"/>
  <c r="T101" i="357"/>
  <c r="S101" i="357"/>
  <c r="E101" i="357"/>
  <c r="D101" i="357" s="1"/>
  <c r="W100" i="357"/>
  <c r="X100" i="357" s="1"/>
  <c r="V100" i="357"/>
  <c r="U100" i="357"/>
  <c r="T100" i="357"/>
  <c r="S100" i="357"/>
  <c r="E100" i="357"/>
  <c r="D100" i="357" s="1"/>
  <c r="W99" i="357"/>
  <c r="X99" i="357" s="1"/>
  <c r="V99" i="357"/>
  <c r="U99" i="357"/>
  <c r="T99" i="357"/>
  <c r="S99" i="357"/>
  <c r="E99" i="357"/>
  <c r="D99" i="357" s="1"/>
  <c r="W98" i="357"/>
  <c r="X98" i="357" s="1"/>
  <c r="V98" i="357"/>
  <c r="U98" i="357"/>
  <c r="T98" i="357"/>
  <c r="S98" i="357"/>
  <c r="E98" i="357"/>
  <c r="D98" i="357" s="1"/>
  <c r="W97" i="357"/>
  <c r="X97" i="357" s="1"/>
  <c r="V97" i="357"/>
  <c r="U97" i="357"/>
  <c r="T97" i="357"/>
  <c r="S97" i="357"/>
  <c r="E97" i="357"/>
  <c r="D97" i="357" s="1"/>
  <c r="W96" i="357"/>
  <c r="X96" i="357" s="1"/>
  <c r="V96" i="357"/>
  <c r="U96" i="357"/>
  <c r="T96" i="357"/>
  <c r="S96" i="357"/>
  <c r="E96" i="357"/>
  <c r="D96" i="357" s="1"/>
  <c r="W95" i="357"/>
  <c r="X95" i="357" s="1"/>
  <c r="V95" i="357"/>
  <c r="U95" i="357"/>
  <c r="T95" i="357"/>
  <c r="S95" i="357"/>
  <c r="E95" i="357"/>
  <c r="D95" i="357" s="1"/>
  <c r="W94" i="357"/>
  <c r="X94" i="357" s="1"/>
  <c r="V94" i="357"/>
  <c r="U94" i="357"/>
  <c r="T94" i="357"/>
  <c r="S94" i="357"/>
  <c r="E94" i="357"/>
  <c r="D94" i="357" s="1"/>
  <c r="W93" i="357"/>
  <c r="X93" i="357" s="1"/>
  <c r="V93" i="357"/>
  <c r="U93" i="357"/>
  <c r="T93" i="357"/>
  <c r="S93" i="357"/>
  <c r="E93" i="357"/>
  <c r="D93" i="357" s="1"/>
  <c r="W92" i="357"/>
  <c r="X92" i="357" s="1"/>
  <c r="V92" i="357"/>
  <c r="U92" i="357"/>
  <c r="T92" i="357"/>
  <c r="S92" i="357"/>
  <c r="E92" i="357"/>
  <c r="D92" i="357" s="1"/>
  <c r="W91" i="357"/>
  <c r="X91" i="357" s="1"/>
  <c r="V91" i="357"/>
  <c r="U91" i="357"/>
  <c r="T91" i="357"/>
  <c r="S91" i="357"/>
  <c r="E91" i="357"/>
  <c r="D91" i="357" s="1"/>
  <c r="W90" i="357"/>
  <c r="X90" i="357" s="1"/>
  <c r="V90" i="357"/>
  <c r="U90" i="357"/>
  <c r="T90" i="357"/>
  <c r="S90" i="357"/>
  <c r="E90" i="357"/>
  <c r="D90" i="357" s="1"/>
  <c r="W89" i="357"/>
  <c r="X89" i="357" s="1"/>
  <c r="V89" i="357"/>
  <c r="U89" i="357"/>
  <c r="T89" i="357"/>
  <c r="S89" i="357"/>
  <c r="E89" i="357"/>
  <c r="D89" i="357" s="1"/>
  <c r="W88" i="357"/>
  <c r="X88" i="357" s="1"/>
  <c r="V88" i="357"/>
  <c r="U88" i="357"/>
  <c r="T88" i="357"/>
  <c r="S88" i="357"/>
  <c r="E88" i="357"/>
  <c r="D88" i="357" s="1"/>
  <c r="W87" i="357"/>
  <c r="X87" i="357" s="1"/>
  <c r="V87" i="357"/>
  <c r="U87" i="357"/>
  <c r="T87" i="357"/>
  <c r="S87" i="357"/>
  <c r="E87" i="357"/>
  <c r="D87" i="357" s="1"/>
  <c r="W86" i="357"/>
  <c r="X86" i="357" s="1"/>
  <c r="V86" i="357"/>
  <c r="U86" i="357"/>
  <c r="T86" i="357"/>
  <c r="S86" i="357"/>
  <c r="E86" i="357"/>
  <c r="D86" i="357" s="1"/>
  <c r="W85" i="357"/>
  <c r="X85" i="357" s="1"/>
  <c r="V85" i="357"/>
  <c r="U85" i="357"/>
  <c r="T85" i="357"/>
  <c r="S85" i="357"/>
  <c r="E85" i="357"/>
  <c r="D85" i="357" s="1"/>
  <c r="W84" i="357"/>
  <c r="X84" i="357" s="1"/>
  <c r="V84" i="357"/>
  <c r="U84" i="357"/>
  <c r="T84" i="357"/>
  <c r="S84" i="357"/>
  <c r="E84" i="357"/>
  <c r="D84" i="357" s="1"/>
  <c r="W83" i="357"/>
  <c r="X83" i="357" s="1"/>
  <c r="V83" i="357"/>
  <c r="U83" i="357"/>
  <c r="T83" i="357"/>
  <c r="S83" i="357"/>
  <c r="E83" i="357"/>
  <c r="D83" i="357" s="1"/>
  <c r="W82" i="357"/>
  <c r="X82" i="357" s="1"/>
  <c r="V82" i="357"/>
  <c r="U82" i="357"/>
  <c r="T82" i="357"/>
  <c r="S82" i="357"/>
  <c r="E82" i="357"/>
  <c r="D82" i="357" s="1"/>
  <c r="W81" i="357"/>
  <c r="X81" i="357" s="1"/>
  <c r="V81" i="357"/>
  <c r="U81" i="357"/>
  <c r="T81" i="357"/>
  <c r="S81" i="357"/>
  <c r="E81" i="357"/>
  <c r="D81" i="357" s="1"/>
  <c r="W80" i="357"/>
  <c r="X80" i="357" s="1"/>
  <c r="V80" i="357"/>
  <c r="U80" i="357"/>
  <c r="T80" i="357"/>
  <c r="S80" i="357"/>
  <c r="E80" i="357"/>
  <c r="D80" i="357" s="1"/>
  <c r="W79" i="357"/>
  <c r="X79" i="357" s="1"/>
  <c r="V79" i="357"/>
  <c r="U79" i="357"/>
  <c r="T79" i="357"/>
  <c r="S79" i="357"/>
  <c r="E79" i="357"/>
  <c r="D79" i="357" s="1"/>
  <c r="W78" i="357"/>
  <c r="X78" i="357" s="1"/>
  <c r="V78" i="357"/>
  <c r="U78" i="357"/>
  <c r="T78" i="357"/>
  <c r="S78" i="357"/>
  <c r="E78" i="357"/>
  <c r="D78" i="357" s="1"/>
  <c r="W77" i="357"/>
  <c r="X77" i="357" s="1"/>
  <c r="V77" i="357"/>
  <c r="U77" i="357"/>
  <c r="T77" i="357"/>
  <c r="S77" i="357"/>
  <c r="E77" i="357"/>
  <c r="D77" i="357" s="1"/>
  <c r="W76" i="357"/>
  <c r="X76" i="357" s="1"/>
  <c r="V76" i="357"/>
  <c r="U76" i="357"/>
  <c r="T76" i="357"/>
  <c r="S76" i="357"/>
  <c r="E76" i="357"/>
  <c r="D76" i="357" s="1"/>
  <c r="W75" i="357"/>
  <c r="X75" i="357" s="1"/>
  <c r="V75" i="357"/>
  <c r="U75" i="357"/>
  <c r="T75" i="357"/>
  <c r="S75" i="357"/>
  <c r="E75" i="357"/>
  <c r="D75" i="357" s="1"/>
  <c r="W74" i="357"/>
  <c r="X74" i="357" s="1"/>
  <c r="V74" i="357"/>
  <c r="U74" i="357"/>
  <c r="T74" i="357"/>
  <c r="S74" i="357"/>
  <c r="E74" i="357"/>
  <c r="D74" i="357" s="1"/>
  <c r="W73" i="357"/>
  <c r="X73" i="357" s="1"/>
  <c r="V73" i="357"/>
  <c r="U73" i="357"/>
  <c r="T73" i="357"/>
  <c r="S73" i="357"/>
  <c r="E73" i="357"/>
  <c r="D73" i="357" s="1"/>
  <c r="W72" i="357"/>
  <c r="X72" i="357" s="1"/>
  <c r="V72" i="357"/>
  <c r="U72" i="357"/>
  <c r="T72" i="357"/>
  <c r="S72" i="357"/>
  <c r="E72" i="357"/>
  <c r="D72" i="357" s="1"/>
  <c r="W71" i="357"/>
  <c r="X71" i="357" s="1"/>
  <c r="V71" i="357"/>
  <c r="U71" i="357"/>
  <c r="T71" i="357"/>
  <c r="S71" i="357"/>
  <c r="E71" i="357"/>
  <c r="D71" i="357" s="1"/>
  <c r="W70" i="357"/>
  <c r="X70" i="357" s="1"/>
  <c r="V70" i="357"/>
  <c r="U70" i="357"/>
  <c r="T70" i="357"/>
  <c r="S70" i="357"/>
  <c r="E70" i="357"/>
  <c r="D70" i="357" s="1"/>
  <c r="W69" i="357"/>
  <c r="X69" i="357" s="1"/>
  <c r="V69" i="357"/>
  <c r="U69" i="357"/>
  <c r="T69" i="357"/>
  <c r="S69" i="357"/>
  <c r="E69" i="357"/>
  <c r="D69" i="357" s="1"/>
  <c r="W68" i="357"/>
  <c r="X68" i="357" s="1"/>
  <c r="V68" i="357"/>
  <c r="U68" i="357"/>
  <c r="T68" i="357"/>
  <c r="S68" i="357"/>
  <c r="E68" i="357"/>
  <c r="D68" i="357" s="1"/>
  <c r="W67" i="357"/>
  <c r="X67" i="357" s="1"/>
  <c r="V67" i="357"/>
  <c r="U67" i="357"/>
  <c r="T67" i="357"/>
  <c r="S67" i="357"/>
  <c r="E67" i="357"/>
  <c r="D67" i="357" s="1"/>
  <c r="W66" i="357"/>
  <c r="X66" i="357" s="1"/>
  <c r="V66" i="357"/>
  <c r="U66" i="357"/>
  <c r="T66" i="357"/>
  <c r="S66" i="357"/>
  <c r="E66" i="357"/>
  <c r="D66" i="357" s="1"/>
  <c r="W65" i="357"/>
  <c r="X65" i="357" s="1"/>
  <c r="V65" i="357"/>
  <c r="U65" i="357"/>
  <c r="T65" i="357"/>
  <c r="S65" i="357"/>
  <c r="E65" i="357"/>
  <c r="D65" i="357" s="1"/>
  <c r="W64" i="357"/>
  <c r="X64" i="357" s="1"/>
  <c r="V64" i="357"/>
  <c r="U64" i="357"/>
  <c r="T64" i="357"/>
  <c r="S64" i="357"/>
  <c r="E64" i="357"/>
  <c r="D64" i="357" s="1"/>
  <c r="W63" i="357"/>
  <c r="X63" i="357" s="1"/>
  <c r="V63" i="357"/>
  <c r="U63" i="357"/>
  <c r="T63" i="357"/>
  <c r="S63" i="357"/>
  <c r="E63" i="357"/>
  <c r="D63" i="357" s="1"/>
  <c r="W62" i="357"/>
  <c r="X62" i="357" s="1"/>
  <c r="V62" i="357"/>
  <c r="U62" i="357"/>
  <c r="T62" i="357"/>
  <c r="S62" i="357"/>
  <c r="E62" i="357"/>
  <c r="D62" i="357" s="1"/>
  <c r="W61" i="357"/>
  <c r="X61" i="357" s="1"/>
  <c r="V61" i="357"/>
  <c r="U61" i="357"/>
  <c r="T61" i="357"/>
  <c r="S61" i="357"/>
  <c r="E61" i="357"/>
  <c r="D61" i="357" s="1"/>
  <c r="W60" i="357"/>
  <c r="X60" i="357" s="1"/>
  <c r="V60" i="357"/>
  <c r="U60" i="357"/>
  <c r="T60" i="357"/>
  <c r="S60" i="357"/>
  <c r="E60" i="357"/>
  <c r="D60" i="357" s="1"/>
  <c r="W59" i="357"/>
  <c r="X59" i="357" s="1"/>
  <c r="V59" i="357"/>
  <c r="U59" i="357"/>
  <c r="S59" i="357"/>
  <c r="T59" i="357" s="1"/>
  <c r="E59" i="357"/>
  <c r="D59" i="357" s="1"/>
  <c r="W58" i="357"/>
  <c r="X58" i="357" s="1"/>
  <c r="V58" i="357"/>
  <c r="U58" i="357"/>
  <c r="T58" i="357"/>
  <c r="S58" i="357"/>
  <c r="E58" i="357"/>
  <c r="D58" i="357" s="1"/>
  <c r="W57" i="357"/>
  <c r="X57" i="357" s="1"/>
  <c r="V57" i="357"/>
  <c r="U57" i="357"/>
  <c r="T57" i="357"/>
  <c r="S57" i="357"/>
  <c r="E57" i="357"/>
  <c r="D57" i="357" s="1"/>
  <c r="W56" i="357"/>
  <c r="X56" i="357" s="1"/>
  <c r="V56" i="357"/>
  <c r="U56" i="357"/>
  <c r="T56" i="357"/>
  <c r="S56" i="357"/>
  <c r="E56" i="357"/>
  <c r="D56" i="357" s="1"/>
  <c r="W55" i="357"/>
  <c r="X55" i="357" s="1"/>
  <c r="V55" i="357"/>
  <c r="U55" i="357"/>
  <c r="S55" i="357"/>
  <c r="T55" i="357" s="1"/>
  <c r="E55" i="357"/>
  <c r="D55" i="357" s="1"/>
  <c r="W54" i="357"/>
  <c r="X54" i="357" s="1"/>
  <c r="V54" i="357"/>
  <c r="U54" i="357"/>
  <c r="T54" i="357"/>
  <c r="S54" i="357"/>
  <c r="E54" i="357"/>
  <c r="D54" i="357" s="1"/>
  <c r="W53" i="357"/>
  <c r="X53" i="357" s="1"/>
  <c r="V53" i="357"/>
  <c r="U53" i="357"/>
  <c r="S53" i="357"/>
  <c r="T53" i="357" s="1"/>
  <c r="E53" i="357"/>
  <c r="D53" i="357" s="1"/>
  <c r="W52" i="357"/>
  <c r="X52" i="357" s="1"/>
  <c r="V52" i="357"/>
  <c r="U52" i="357"/>
  <c r="T52" i="357"/>
  <c r="S52" i="357"/>
  <c r="E52" i="357"/>
  <c r="D52" i="357" s="1"/>
  <c r="X51" i="357"/>
  <c r="W51" i="357"/>
  <c r="V51" i="357"/>
  <c r="U51" i="357"/>
  <c r="S51" i="357"/>
  <c r="T51" i="357" s="1"/>
  <c r="E51" i="357"/>
  <c r="D51" i="357" s="1"/>
  <c r="X50" i="357"/>
  <c r="W50" i="357"/>
  <c r="V50" i="357"/>
  <c r="U50" i="357"/>
  <c r="T50" i="357"/>
  <c r="S50" i="357"/>
  <c r="E50" i="357"/>
  <c r="D50" i="357" s="1"/>
  <c r="W49" i="357"/>
  <c r="X49" i="357" s="1"/>
  <c r="V49" i="357"/>
  <c r="U49" i="357"/>
  <c r="S49" i="357"/>
  <c r="T49" i="357" s="1"/>
  <c r="E49" i="357"/>
  <c r="D49" i="357" s="1"/>
  <c r="X48" i="357"/>
  <c r="W48" i="357"/>
  <c r="V48" i="357"/>
  <c r="U48" i="357"/>
  <c r="S48" i="357"/>
  <c r="T48" i="357" s="1"/>
  <c r="E48" i="357"/>
  <c r="D48" i="357" s="1"/>
  <c r="W47" i="357"/>
  <c r="X47" i="357" s="1"/>
  <c r="V47" i="357"/>
  <c r="U47" i="357"/>
  <c r="T47" i="357"/>
  <c r="S47" i="357"/>
  <c r="E47" i="357"/>
  <c r="D47" i="357" s="1"/>
  <c r="X46" i="357"/>
  <c r="W46" i="357"/>
  <c r="V46" i="357"/>
  <c r="U46" i="357"/>
  <c r="T46" i="357"/>
  <c r="S46" i="357"/>
  <c r="E46" i="357"/>
  <c r="D46" i="357" s="1"/>
  <c r="W45" i="357"/>
  <c r="X45" i="357" s="1"/>
  <c r="V45" i="357"/>
  <c r="U45" i="357"/>
  <c r="S45" i="357"/>
  <c r="T45" i="357" s="1"/>
  <c r="E45" i="357"/>
  <c r="D45" i="357" s="1"/>
  <c r="W44" i="357"/>
  <c r="X44" i="357" s="1"/>
  <c r="V44" i="357"/>
  <c r="U44" i="357"/>
  <c r="T44" i="357"/>
  <c r="S44" i="357"/>
  <c r="E44" i="357"/>
  <c r="D44" i="357" s="1"/>
  <c r="X43" i="357"/>
  <c r="W43" i="357"/>
  <c r="V43" i="357"/>
  <c r="U43" i="357"/>
  <c r="S43" i="357"/>
  <c r="T43" i="357" s="1"/>
  <c r="E43" i="357"/>
  <c r="D43" i="357" s="1"/>
  <c r="X42" i="357"/>
  <c r="W42" i="357"/>
  <c r="V42" i="357"/>
  <c r="U42" i="357"/>
  <c r="T42" i="357"/>
  <c r="S42" i="357"/>
  <c r="E42" i="357"/>
  <c r="D42" i="357" s="1"/>
  <c r="W41" i="357"/>
  <c r="X41" i="357" s="1"/>
  <c r="V41" i="357"/>
  <c r="U41" i="357"/>
  <c r="S41" i="357"/>
  <c r="T41" i="357" s="1"/>
  <c r="E41" i="357"/>
  <c r="D41" i="357" s="1"/>
  <c r="X40" i="357"/>
  <c r="W40" i="357"/>
  <c r="V40" i="357"/>
  <c r="U40" i="357"/>
  <c r="S40" i="357"/>
  <c r="T40" i="357" s="1"/>
  <c r="E40" i="357"/>
  <c r="D40" i="357" s="1"/>
  <c r="W39" i="357"/>
  <c r="X39" i="357" s="1"/>
  <c r="V39" i="357"/>
  <c r="U39" i="357"/>
  <c r="T39" i="357"/>
  <c r="S39" i="357"/>
  <c r="E39" i="357"/>
  <c r="D39" i="357" s="1"/>
  <c r="X38" i="357"/>
  <c r="W38" i="357"/>
  <c r="V38" i="357"/>
  <c r="U38" i="357"/>
  <c r="T38" i="357"/>
  <c r="S38" i="357"/>
  <c r="E38" i="357"/>
  <c r="D38" i="357" s="1"/>
  <c r="W37" i="357"/>
  <c r="V27" i="357" s="1"/>
  <c r="V37" i="357"/>
  <c r="U37" i="357"/>
  <c r="S37" i="357"/>
  <c r="T37" i="357" s="1"/>
  <c r="E37" i="357"/>
  <c r="D37" i="357" s="1"/>
  <c r="W36" i="357"/>
  <c r="W28" i="357" s="1"/>
  <c r="P28" i="357" s="1"/>
  <c r="V36" i="357"/>
  <c r="U36" i="357"/>
  <c r="T36" i="357"/>
  <c r="S36" i="357"/>
  <c r="E36" i="357"/>
  <c r="D36" i="357" s="1"/>
  <c r="X35" i="357"/>
  <c r="W35" i="357"/>
  <c r="V35" i="357"/>
  <c r="U35" i="357"/>
  <c r="S35" i="357"/>
  <c r="T35" i="357" s="1"/>
  <c r="E35" i="357"/>
  <c r="D35" i="357" s="1"/>
  <c r="N32" i="357"/>
  <c r="H32" i="357"/>
  <c r="T32" i="357" s="1"/>
  <c r="D32" i="357"/>
  <c r="C32" i="357" s="1"/>
  <c r="X31" i="357"/>
  <c r="O31" i="357" s="1"/>
  <c r="N31" i="357"/>
  <c r="H31" i="357"/>
  <c r="D31" i="357" s="1"/>
  <c r="C31" i="357" s="1"/>
  <c r="T30" i="357"/>
  <c r="N30" i="357"/>
  <c r="H30" i="357"/>
  <c r="D30" i="357"/>
  <c r="C30" i="357"/>
  <c r="N29" i="357"/>
  <c r="H29" i="357"/>
  <c r="D29" i="357" s="1"/>
  <c r="C29" i="357" s="1"/>
  <c r="X28" i="357"/>
  <c r="O28" i="357" s="1"/>
  <c r="N28" i="357"/>
  <c r="M28" i="357"/>
  <c r="L28" i="357"/>
  <c r="H28" i="357"/>
  <c r="T28" i="357" s="1"/>
  <c r="D28" i="357"/>
  <c r="C28" i="357" s="1"/>
  <c r="U27" i="357"/>
  <c r="N27" i="357"/>
  <c r="H27" i="357"/>
  <c r="T27" i="357" s="1"/>
  <c r="D27" i="357"/>
  <c r="C27" i="357"/>
  <c r="T26" i="357"/>
  <c r="N26" i="357"/>
  <c r="H26" i="357"/>
  <c r="D26" i="357" s="1"/>
  <c r="C26" i="357" s="1"/>
  <c r="N25" i="357"/>
  <c r="H25" i="357"/>
  <c r="T25" i="357" s="1"/>
  <c r="N24" i="357"/>
  <c r="J33" i="357" s="1"/>
  <c r="H24" i="357"/>
  <c r="T24" i="357" s="1"/>
  <c r="N23" i="357"/>
  <c r="H23" i="357"/>
  <c r="D23" i="357" s="1"/>
  <c r="C23" i="357" s="1"/>
  <c r="N22" i="357"/>
  <c r="H22" i="357"/>
  <c r="T22" i="357" s="1"/>
  <c r="D22" i="357"/>
  <c r="C22" i="357" s="1"/>
  <c r="X21" i="357"/>
  <c r="O21" i="357" s="1"/>
  <c r="N21" i="357"/>
  <c r="H21" i="357"/>
  <c r="D21" i="357" s="1"/>
  <c r="C21" i="357" s="1"/>
  <c r="W20" i="357"/>
  <c r="P20" i="357" s="1"/>
  <c r="T20" i="357"/>
  <c r="N20" i="357"/>
  <c r="M20" i="357"/>
  <c r="L20" i="357"/>
  <c r="H20" i="357"/>
  <c r="D20" i="357"/>
  <c r="C20" i="357" s="1"/>
  <c r="V19" i="357"/>
  <c r="N19" i="357"/>
  <c r="H19" i="357"/>
  <c r="D19" i="357" s="1"/>
  <c r="C19" i="357" s="1"/>
  <c r="U18" i="357"/>
  <c r="N18" i="357"/>
  <c r="H18" i="357"/>
  <c r="T18" i="357" s="1"/>
  <c r="D18" i="357"/>
  <c r="C18" i="357" s="1"/>
  <c r="T17" i="357"/>
  <c r="N17" i="357"/>
  <c r="H17" i="357"/>
  <c r="D17" i="357"/>
  <c r="C17" i="357" s="1"/>
  <c r="T16" i="357"/>
  <c r="N16" i="357"/>
  <c r="H33" i="357" s="1"/>
  <c r="H16" i="357"/>
  <c r="D16" i="357"/>
  <c r="C16" i="357" s="1"/>
  <c r="T15" i="357"/>
  <c r="N15" i="357"/>
  <c r="H15" i="357"/>
  <c r="D15" i="357"/>
  <c r="C15" i="357"/>
  <c r="T14" i="357"/>
  <c r="N14" i="357"/>
  <c r="H14" i="357"/>
  <c r="D14" i="357" s="1"/>
  <c r="C14" i="357" s="1"/>
  <c r="N13" i="357"/>
  <c r="H13" i="357"/>
  <c r="D13" i="357" s="1"/>
  <c r="C13" i="357" s="1"/>
  <c r="N12" i="357"/>
  <c r="N5" i="357" s="1"/>
  <c r="H12" i="357"/>
  <c r="T12" i="357" s="1"/>
  <c r="D12" i="357"/>
  <c r="C12" i="357" s="1"/>
  <c r="X11" i="357"/>
  <c r="O11" i="357" s="1"/>
  <c r="N11" i="357"/>
  <c r="N6" i="357" s="1"/>
  <c r="H11" i="357"/>
  <c r="D11" i="357" s="1"/>
  <c r="C11" i="357" s="1"/>
  <c r="AE10" i="357"/>
  <c r="AE11" i="357" s="1"/>
  <c r="AE12" i="357" s="1"/>
  <c r="AE13" i="357" s="1"/>
  <c r="AE14" i="357" s="1"/>
  <c r="AE15" i="357" s="1"/>
  <c r="AE16" i="357" s="1"/>
  <c r="AE17" i="357" s="1"/>
  <c r="AE18" i="357" s="1"/>
  <c r="AE19" i="357" s="1"/>
  <c r="AE20" i="357" s="1"/>
  <c r="AE21" i="357" s="1"/>
  <c r="AE22" i="357" s="1"/>
  <c r="AE23" i="357" s="1"/>
  <c r="AE24" i="357" s="1"/>
  <c r="AE25" i="357" s="1"/>
  <c r="AE26" i="357" s="1"/>
  <c r="AE27" i="357" s="1"/>
  <c r="AE28" i="357" s="1"/>
  <c r="AE29" i="357" s="1"/>
  <c r="AE30" i="357" s="1"/>
  <c r="AE31" i="357" s="1"/>
  <c r="AE32" i="357" s="1"/>
  <c r="W10" i="357"/>
  <c r="P10" i="357" s="1"/>
  <c r="T10" i="357"/>
  <c r="N10" i="357"/>
  <c r="M10" i="357"/>
  <c r="L10" i="357"/>
  <c r="H10" i="357"/>
  <c r="D10" i="357"/>
  <c r="C10" i="357" s="1"/>
  <c r="U9" i="357"/>
  <c r="N9" i="357"/>
  <c r="H9" i="357"/>
  <c r="T9" i="357" s="1"/>
  <c r="D9" i="357"/>
  <c r="C9" i="357" s="1"/>
  <c r="H4" i="357"/>
  <c r="W188" i="356"/>
  <c r="X188" i="356" s="1"/>
  <c r="V188" i="356"/>
  <c r="U188" i="356"/>
  <c r="S188" i="356"/>
  <c r="T188" i="356" s="1"/>
  <c r="E188" i="356"/>
  <c r="D188" i="356"/>
  <c r="W187" i="356"/>
  <c r="X187" i="356" s="1"/>
  <c r="V187" i="356"/>
  <c r="U187" i="356"/>
  <c r="S187" i="356"/>
  <c r="T187" i="356" s="1"/>
  <c r="E187" i="356"/>
  <c r="D187" i="356"/>
  <c r="W186" i="356"/>
  <c r="X186" i="356" s="1"/>
  <c r="V186" i="356"/>
  <c r="U186" i="356"/>
  <c r="S186" i="356"/>
  <c r="T186" i="356" s="1"/>
  <c r="E186" i="356"/>
  <c r="D186" i="356"/>
  <c r="W185" i="356"/>
  <c r="X185" i="356" s="1"/>
  <c r="V185" i="356"/>
  <c r="U185" i="356"/>
  <c r="S185" i="356"/>
  <c r="T185" i="356" s="1"/>
  <c r="E185" i="356"/>
  <c r="D185" i="356"/>
  <c r="W184" i="356"/>
  <c r="X184" i="356" s="1"/>
  <c r="V184" i="356"/>
  <c r="U184" i="356"/>
  <c r="S184" i="356"/>
  <c r="T184" i="356" s="1"/>
  <c r="E184" i="356"/>
  <c r="D184" i="356"/>
  <c r="W183" i="356"/>
  <c r="X183" i="356" s="1"/>
  <c r="V183" i="356"/>
  <c r="U183" i="356"/>
  <c r="S183" i="356"/>
  <c r="T183" i="356" s="1"/>
  <c r="E183" i="356"/>
  <c r="D183" i="356"/>
  <c r="W182" i="356"/>
  <c r="X182" i="356" s="1"/>
  <c r="V182" i="356"/>
  <c r="U182" i="356"/>
  <c r="S182" i="356"/>
  <c r="T182" i="356" s="1"/>
  <c r="E182" i="356"/>
  <c r="D182" i="356"/>
  <c r="W181" i="356"/>
  <c r="X181" i="356" s="1"/>
  <c r="V181" i="356"/>
  <c r="U181" i="356"/>
  <c r="S181" i="356"/>
  <c r="T181" i="356" s="1"/>
  <c r="E181" i="356"/>
  <c r="D181" i="356"/>
  <c r="W180" i="356"/>
  <c r="X180" i="356" s="1"/>
  <c r="V180" i="356"/>
  <c r="U180" i="356"/>
  <c r="S180" i="356"/>
  <c r="T180" i="356" s="1"/>
  <c r="E180" i="356"/>
  <c r="D180" i="356"/>
  <c r="W179" i="356"/>
  <c r="X179" i="356" s="1"/>
  <c r="V179" i="356"/>
  <c r="U179" i="356"/>
  <c r="S179" i="356"/>
  <c r="T179" i="356" s="1"/>
  <c r="E179" i="356"/>
  <c r="D179" i="356"/>
  <c r="W178" i="356"/>
  <c r="X178" i="356" s="1"/>
  <c r="V178" i="356"/>
  <c r="U178" i="356"/>
  <c r="S178" i="356"/>
  <c r="T178" i="356" s="1"/>
  <c r="E178" i="356"/>
  <c r="D178" i="356"/>
  <c r="W177" i="356"/>
  <c r="X177" i="356" s="1"/>
  <c r="V177" i="356"/>
  <c r="U177" i="356"/>
  <c r="S177" i="356"/>
  <c r="T177" i="356" s="1"/>
  <c r="E177" i="356"/>
  <c r="D177" i="356"/>
  <c r="W176" i="356"/>
  <c r="X176" i="356" s="1"/>
  <c r="V176" i="356"/>
  <c r="U176" i="356"/>
  <c r="S176" i="356"/>
  <c r="T176" i="356" s="1"/>
  <c r="E176" i="356"/>
  <c r="D176" i="356"/>
  <c r="W175" i="356"/>
  <c r="X175" i="356" s="1"/>
  <c r="V175" i="356"/>
  <c r="U175" i="356"/>
  <c r="S175" i="356"/>
  <c r="T175" i="356" s="1"/>
  <c r="E175" i="356"/>
  <c r="D175" i="356"/>
  <c r="W174" i="356"/>
  <c r="X174" i="356" s="1"/>
  <c r="V174" i="356"/>
  <c r="U174" i="356"/>
  <c r="S174" i="356"/>
  <c r="T174" i="356" s="1"/>
  <c r="E174" i="356"/>
  <c r="D174" i="356"/>
  <c r="W173" i="356"/>
  <c r="X173" i="356" s="1"/>
  <c r="V173" i="356"/>
  <c r="U173" i="356"/>
  <c r="S173" i="356"/>
  <c r="T173" i="356" s="1"/>
  <c r="E173" i="356"/>
  <c r="D173" i="356"/>
  <c r="W172" i="356"/>
  <c r="X172" i="356" s="1"/>
  <c r="V172" i="356"/>
  <c r="U172" i="356"/>
  <c r="S172" i="356"/>
  <c r="T172" i="356" s="1"/>
  <c r="E172" i="356"/>
  <c r="D172" i="356"/>
  <c r="W171" i="356"/>
  <c r="X171" i="356" s="1"/>
  <c r="V171" i="356"/>
  <c r="U171" i="356"/>
  <c r="S171" i="356"/>
  <c r="T171" i="356" s="1"/>
  <c r="E171" i="356"/>
  <c r="D171" i="356" s="1"/>
  <c r="W170" i="356"/>
  <c r="X170" i="356" s="1"/>
  <c r="V170" i="356"/>
  <c r="U170" i="356"/>
  <c r="S170" i="356"/>
  <c r="T170" i="356" s="1"/>
  <c r="E170" i="356"/>
  <c r="D170" i="356"/>
  <c r="W169" i="356"/>
  <c r="X169" i="356" s="1"/>
  <c r="V169" i="356"/>
  <c r="U169" i="356"/>
  <c r="S169" i="356"/>
  <c r="T169" i="356" s="1"/>
  <c r="E169" i="356"/>
  <c r="D169" i="356" s="1"/>
  <c r="W168" i="356"/>
  <c r="X168" i="356" s="1"/>
  <c r="V168" i="356"/>
  <c r="U168" i="356"/>
  <c r="S168" i="356"/>
  <c r="T168" i="356" s="1"/>
  <c r="E168" i="356"/>
  <c r="D168" i="356"/>
  <c r="W167" i="356"/>
  <c r="X167" i="356" s="1"/>
  <c r="V167" i="356"/>
  <c r="U167" i="356"/>
  <c r="S167" i="356"/>
  <c r="T167" i="356" s="1"/>
  <c r="E167" i="356"/>
  <c r="D167" i="356" s="1"/>
  <c r="W166" i="356"/>
  <c r="X166" i="356" s="1"/>
  <c r="V166" i="356"/>
  <c r="U166" i="356"/>
  <c r="S166" i="356"/>
  <c r="T166" i="356" s="1"/>
  <c r="E166" i="356"/>
  <c r="D166" i="356"/>
  <c r="W165" i="356"/>
  <c r="X165" i="356" s="1"/>
  <c r="V165" i="356"/>
  <c r="U165" i="356"/>
  <c r="S165" i="356"/>
  <c r="T165" i="356" s="1"/>
  <c r="E165" i="356"/>
  <c r="D165" i="356" s="1"/>
  <c r="W164" i="356"/>
  <c r="X164" i="356" s="1"/>
  <c r="V164" i="356"/>
  <c r="U164" i="356"/>
  <c r="S164" i="356"/>
  <c r="T164" i="356" s="1"/>
  <c r="E164" i="356"/>
  <c r="D164" i="356"/>
  <c r="W163" i="356"/>
  <c r="X163" i="356" s="1"/>
  <c r="V163" i="356"/>
  <c r="U163" i="356"/>
  <c r="S163" i="356"/>
  <c r="T163" i="356" s="1"/>
  <c r="E163" i="356"/>
  <c r="D163" i="356" s="1"/>
  <c r="W162" i="356"/>
  <c r="X162" i="356" s="1"/>
  <c r="V162" i="356"/>
  <c r="U162" i="356"/>
  <c r="S162" i="356"/>
  <c r="T162" i="356" s="1"/>
  <c r="E162" i="356"/>
  <c r="D162" i="356"/>
  <c r="W161" i="356"/>
  <c r="X161" i="356" s="1"/>
  <c r="V161" i="356"/>
  <c r="U161" i="356"/>
  <c r="S161" i="356"/>
  <c r="T161" i="356" s="1"/>
  <c r="E161" i="356"/>
  <c r="D161" i="356" s="1"/>
  <c r="W160" i="356"/>
  <c r="X160" i="356" s="1"/>
  <c r="V160" i="356"/>
  <c r="U160" i="356"/>
  <c r="S160" i="356"/>
  <c r="T160" i="356" s="1"/>
  <c r="E160" i="356"/>
  <c r="D160" i="356"/>
  <c r="W159" i="356"/>
  <c r="X159" i="356" s="1"/>
  <c r="V159" i="356"/>
  <c r="U159" i="356"/>
  <c r="S159" i="356"/>
  <c r="T159" i="356" s="1"/>
  <c r="E159" i="356"/>
  <c r="D159" i="356" s="1"/>
  <c r="W158" i="356"/>
  <c r="X158" i="356" s="1"/>
  <c r="V158" i="356"/>
  <c r="U158" i="356"/>
  <c r="S158" i="356"/>
  <c r="T158" i="356" s="1"/>
  <c r="E158" i="356"/>
  <c r="D158" i="356"/>
  <c r="W157" i="356"/>
  <c r="X157" i="356" s="1"/>
  <c r="V157" i="356"/>
  <c r="U157" i="356"/>
  <c r="S157" i="356"/>
  <c r="T157" i="356" s="1"/>
  <c r="E157" i="356"/>
  <c r="D157" i="356" s="1"/>
  <c r="W156" i="356"/>
  <c r="X156" i="356" s="1"/>
  <c r="V156" i="356"/>
  <c r="U156" i="356"/>
  <c r="S156" i="356"/>
  <c r="T156" i="356" s="1"/>
  <c r="E156" i="356"/>
  <c r="D156" i="356"/>
  <c r="W155" i="356"/>
  <c r="X155" i="356" s="1"/>
  <c r="V155" i="356"/>
  <c r="U155" i="356"/>
  <c r="S155" i="356"/>
  <c r="T155" i="356" s="1"/>
  <c r="E155" i="356"/>
  <c r="D155" i="356" s="1"/>
  <c r="W154" i="356"/>
  <c r="X154" i="356" s="1"/>
  <c r="V154" i="356"/>
  <c r="U154" i="356"/>
  <c r="S154" i="356"/>
  <c r="T154" i="356" s="1"/>
  <c r="E154" i="356"/>
  <c r="D154" i="356"/>
  <c r="W153" i="356"/>
  <c r="X153" i="356" s="1"/>
  <c r="V153" i="356"/>
  <c r="U153" i="356"/>
  <c r="S153" i="356"/>
  <c r="T153" i="356" s="1"/>
  <c r="E153" i="356"/>
  <c r="D153" i="356" s="1"/>
  <c r="W152" i="356"/>
  <c r="X152" i="356" s="1"/>
  <c r="V152" i="356"/>
  <c r="U152" i="356"/>
  <c r="S152" i="356"/>
  <c r="T152" i="356" s="1"/>
  <c r="E152" i="356"/>
  <c r="D152" i="356"/>
  <c r="W151" i="356"/>
  <c r="X151" i="356" s="1"/>
  <c r="V151" i="356"/>
  <c r="U151" i="356"/>
  <c r="S151" i="356"/>
  <c r="T151" i="356" s="1"/>
  <c r="E151" i="356"/>
  <c r="D151" i="356" s="1"/>
  <c r="W150" i="356"/>
  <c r="X150" i="356" s="1"/>
  <c r="V150" i="356"/>
  <c r="U150" i="356"/>
  <c r="S150" i="356"/>
  <c r="T150" i="356" s="1"/>
  <c r="E150" i="356"/>
  <c r="D150" i="356"/>
  <c r="W149" i="356"/>
  <c r="X149" i="356" s="1"/>
  <c r="V149" i="356"/>
  <c r="U149" i="356"/>
  <c r="S149" i="356"/>
  <c r="T149" i="356" s="1"/>
  <c r="E149" i="356"/>
  <c r="D149" i="356" s="1"/>
  <c r="W148" i="356"/>
  <c r="X148" i="356" s="1"/>
  <c r="V148" i="356"/>
  <c r="U148" i="356"/>
  <c r="S148" i="356"/>
  <c r="T148" i="356" s="1"/>
  <c r="E148" i="356"/>
  <c r="D148" i="356"/>
  <c r="W147" i="356"/>
  <c r="X147" i="356" s="1"/>
  <c r="V147" i="356"/>
  <c r="U147" i="356"/>
  <c r="S147" i="356"/>
  <c r="T147" i="356" s="1"/>
  <c r="E147" i="356"/>
  <c r="D147" i="356" s="1"/>
  <c r="W146" i="356"/>
  <c r="X146" i="356" s="1"/>
  <c r="V146" i="356"/>
  <c r="U146" i="356"/>
  <c r="S146" i="356"/>
  <c r="T146" i="356" s="1"/>
  <c r="E146" i="356"/>
  <c r="D146" i="356"/>
  <c r="W145" i="356"/>
  <c r="X145" i="356" s="1"/>
  <c r="V145" i="356"/>
  <c r="U145" i="356"/>
  <c r="S145" i="356"/>
  <c r="T145" i="356" s="1"/>
  <c r="E145" i="356"/>
  <c r="D145" i="356" s="1"/>
  <c r="W144" i="356"/>
  <c r="X144" i="356" s="1"/>
  <c r="V144" i="356"/>
  <c r="U144" i="356"/>
  <c r="S144" i="356"/>
  <c r="T144" i="356" s="1"/>
  <c r="E144" i="356"/>
  <c r="D144" i="356"/>
  <c r="W143" i="356"/>
  <c r="X143" i="356" s="1"/>
  <c r="V143" i="356"/>
  <c r="U143" i="356"/>
  <c r="S143" i="356"/>
  <c r="T143" i="356" s="1"/>
  <c r="E143" i="356"/>
  <c r="D143" i="356" s="1"/>
  <c r="W142" i="356"/>
  <c r="X142" i="356" s="1"/>
  <c r="V142" i="356"/>
  <c r="U142" i="356"/>
  <c r="S142" i="356"/>
  <c r="T142" i="356" s="1"/>
  <c r="E142" i="356"/>
  <c r="D142" i="356"/>
  <c r="W141" i="356"/>
  <c r="X141" i="356" s="1"/>
  <c r="V141" i="356"/>
  <c r="U141" i="356"/>
  <c r="S141" i="356"/>
  <c r="T141" i="356" s="1"/>
  <c r="E141" i="356"/>
  <c r="D141" i="356" s="1"/>
  <c r="W140" i="356"/>
  <c r="X140" i="356" s="1"/>
  <c r="V140" i="356"/>
  <c r="U140" i="356"/>
  <c r="S140" i="356"/>
  <c r="T140" i="356" s="1"/>
  <c r="E140" i="356"/>
  <c r="D140" i="356"/>
  <c r="W139" i="356"/>
  <c r="X139" i="356" s="1"/>
  <c r="V139" i="356"/>
  <c r="U139" i="356"/>
  <c r="S139" i="356"/>
  <c r="T139" i="356" s="1"/>
  <c r="E139" i="356"/>
  <c r="D139" i="356" s="1"/>
  <c r="W138" i="356"/>
  <c r="X138" i="356" s="1"/>
  <c r="V138" i="356"/>
  <c r="U138" i="356"/>
  <c r="S138" i="356"/>
  <c r="T138" i="356" s="1"/>
  <c r="E138" i="356"/>
  <c r="D138" i="356"/>
  <c r="W137" i="356"/>
  <c r="X137" i="356" s="1"/>
  <c r="V137" i="356"/>
  <c r="U137" i="356"/>
  <c r="S137" i="356"/>
  <c r="T137" i="356" s="1"/>
  <c r="E137" i="356"/>
  <c r="D137" i="356"/>
  <c r="X136" i="356"/>
  <c r="W136" i="356"/>
  <c r="V136" i="356"/>
  <c r="U136" i="356"/>
  <c r="S136" i="356"/>
  <c r="T136" i="356" s="1"/>
  <c r="E136" i="356"/>
  <c r="D136" i="356"/>
  <c r="W135" i="356"/>
  <c r="X135" i="356" s="1"/>
  <c r="V135" i="356"/>
  <c r="U135" i="356"/>
  <c r="S135" i="356"/>
  <c r="T135" i="356" s="1"/>
  <c r="E135" i="356"/>
  <c r="D135" i="356" s="1"/>
  <c r="W134" i="356"/>
  <c r="X134" i="356" s="1"/>
  <c r="V134" i="356"/>
  <c r="U134" i="356"/>
  <c r="S134" i="356"/>
  <c r="T134" i="356" s="1"/>
  <c r="E134" i="356"/>
  <c r="D134" i="356" s="1"/>
  <c r="W133" i="356"/>
  <c r="X133" i="356" s="1"/>
  <c r="V133" i="356"/>
  <c r="U133" i="356"/>
  <c r="S133" i="356"/>
  <c r="T133" i="356" s="1"/>
  <c r="E133" i="356"/>
  <c r="D133" i="356"/>
  <c r="X132" i="356"/>
  <c r="W132" i="356"/>
  <c r="V132" i="356"/>
  <c r="U132" i="356"/>
  <c r="S132" i="356"/>
  <c r="T132" i="356" s="1"/>
  <c r="E132" i="356"/>
  <c r="D132" i="356"/>
  <c r="X131" i="356"/>
  <c r="W131" i="356"/>
  <c r="V131" i="356"/>
  <c r="U131" i="356"/>
  <c r="S131" i="356"/>
  <c r="T131" i="356" s="1"/>
  <c r="E131" i="356"/>
  <c r="D131" i="356" s="1"/>
  <c r="W130" i="356"/>
  <c r="X130" i="356" s="1"/>
  <c r="V130" i="356"/>
  <c r="U130" i="356"/>
  <c r="S130" i="356"/>
  <c r="T130" i="356" s="1"/>
  <c r="E130" i="356"/>
  <c r="D130" i="356"/>
  <c r="W129" i="356"/>
  <c r="X129" i="356" s="1"/>
  <c r="V129" i="356"/>
  <c r="U129" i="356"/>
  <c r="S129" i="356"/>
  <c r="T129" i="356" s="1"/>
  <c r="E129" i="356"/>
  <c r="D129" i="356"/>
  <c r="X128" i="356"/>
  <c r="W128" i="356"/>
  <c r="V128" i="356"/>
  <c r="U128" i="356"/>
  <c r="S128" i="356"/>
  <c r="T128" i="356" s="1"/>
  <c r="E128" i="356"/>
  <c r="D128" i="356"/>
  <c r="W127" i="356"/>
  <c r="X127" i="356" s="1"/>
  <c r="V127" i="356"/>
  <c r="U127" i="356"/>
  <c r="S127" i="356"/>
  <c r="T127" i="356" s="1"/>
  <c r="E127" i="356"/>
  <c r="D127" i="356" s="1"/>
  <c r="W126" i="356"/>
  <c r="X126" i="356" s="1"/>
  <c r="V126" i="356"/>
  <c r="U126" i="356"/>
  <c r="S126" i="356"/>
  <c r="T126" i="356" s="1"/>
  <c r="E126" i="356"/>
  <c r="D126" i="356" s="1"/>
  <c r="W125" i="356"/>
  <c r="X125" i="356" s="1"/>
  <c r="V125" i="356"/>
  <c r="U125" i="356"/>
  <c r="S125" i="356"/>
  <c r="T125" i="356" s="1"/>
  <c r="E125" i="356"/>
  <c r="D125" i="356"/>
  <c r="X124" i="356"/>
  <c r="W124" i="356"/>
  <c r="V124" i="356"/>
  <c r="U124" i="356"/>
  <c r="S124" i="356"/>
  <c r="T124" i="356" s="1"/>
  <c r="E124" i="356"/>
  <c r="D124" i="356"/>
  <c r="X123" i="356"/>
  <c r="W123" i="356"/>
  <c r="V123" i="356"/>
  <c r="U123" i="356"/>
  <c r="S123" i="356"/>
  <c r="T123" i="356" s="1"/>
  <c r="E123" i="356"/>
  <c r="D123" i="356" s="1"/>
  <c r="W122" i="356"/>
  <c r="X122" i="356" s="1"/>
  <c r="V122" i="356"/>
  <c r="U122" i="356"/>
  <c r="S122" i="356"/>
  <c r="T122" i="356" s="1"/>
  <c r="E122" i="356"/>
  <c r="D122" i="356"/>
  <c r="W121" i="356"/>
  <c r="X121" i="356" s="1"/>
  <c r="V121" i="356"/>
  <c r="U121" i="356"/>
  <c r="S121" i="356"/>
  <c r="T121" i="356" s="1"/>
  <c r="E121" i="356"/>
  <c r="D121" i="356"/>
  <c r="X120" i="356"/>
  <c r="W120" i="356"/>
  <c r="V120" i="356"/>
  <c r="U120" i="356"/>
  <c r="S120" i="356"/>
  <c r="T120" i="356" s="1"/>
  <c r="E120" i="356"/>
  <c r="D120" i="356"/>
  <c r="W119" i="356"/>
  <c r="X119" i="356" s="1"/>
  <c r="V119" i="356"/>
  <c r="U119" i="356"/>
  <c r="S119" i="356"/>
  <c r="T119" i="356" s="1"/>
  <c r="E119" i="356"/>
  <c r="D119" i="356" s="1"/>
  <c r="W118" i="356"/>
  <c r="X118" i="356" s="1"/>
  <c r="V118" i="356"/>
  <c r="U118" i="356"/>
  <c r="S118" i="356"/>
  <c r="T118" i="356" s="1"/>
  <c r="E118" i="356"/>
  <c r="D118" i="356" s="1"/>
  <c r="W117" i="356"/>
  <c r="X117" i="356" s="1"/>
  <c r="V117" i="356"/>
  <c r="U117" i="356"/>
  <c r="S117" i="356"/>
  <c r="T117" i="356" s="1"/>
  <c r="E117" i="356"/>
  <c r="D117" i="356"/>
  <c r="X116" i="356"/>
  <c r="W116" i="356"/>
  <c r="V116" i="356"/>
  <c r="U116" i="356"/>
  <c r="S116" i="356"/>
  <c r="T116" i="356" s="1"/>
  <c r="E116" i="356"/>
  <c r="D116" i="356"/>
  <c r="X115" i="356"/>
  <c r="W115" i="356"/>
  <c r="V115" i="356"/>
  <c r="U115" i="356"/>
  <c r="S115" i="356"/>
  <c r="T115" i="356" s="1"/>
  <c r="E115" i="356"/>
  <c r="D115" i="356" s="1"/>
  <c r="W114" i="356"/>
  <c r="X114" i="356" s="1"/>
  <c r="V114" i="356"/>
  <c r="U114" i="356"/>
  <c r="S114" i="356"/>
  <c r="T114" i="356" s="1"/>
  <c r="E114" i="356"/>
  <c r="D114" i="356"/>
  <c r="W113" i="356"/>
  <c r="X113" i="356" s="1"/>
  <c r="V113" i="356"/>
  <c r="U113" i="356"/>
  <c r="S113" i="356"/>
  <c r="T113" i="356" s="1"/>
  <c r="E113" i="356"/>
  <c r="D113" i="356"/>
  <c r="X112" i="356"/>
  <c r="W112" i="356"/>
  <c r="V112" i="356"/>
  <c r="U112" i="356"/>
  <c r="S112" i="356"/>
  <c r="T112" i="356" s="1"/>
  <c r="E112" i="356"/>
  <c r="D112" i="356"/>
  <c r="W111" i="356"/>
  <c r="X111" i="356" s="1"/>
  <c r="V111" i="356"/>
  <c r="U111" i="356"/>
  <c r="S111" i="356"/>
  <c r="T111" i="356" s="1"/>
  <c r="E111" i="356"/>
  <c r="D111" i="356" s="1"/>
  <c r="W110" i="356"/>
  <c r="X110" i="356" s="1"/>
  <c r="V110" i="356"/>
  <c r="U110" i="356"/>
  <c r="S110" i="356"/>
  <c r="T110" i="356" s="1"/>
  <c r="E110" i="356"/>
  <c r="D110" i="356" s="1"/>
  <c r="W109" i="356"/>
  <c r="X109" i="356" s="1"/>
  <c r="V109" i="356"/>
  <c r="U109" i="356"/>
  <c r="S109" i="356"/>
  <c r="T109" i="356" s="1"/>
  <c r="E109" i="356"/>
  <c r="D109" i="356"/>
  <c r="X108" i="356"/>
  <c r="W108" i="356"/>
  <c r="V108" i="356"/>
  <c r="U108" i="356"/>
  <c r="S108" i="356"/>
  <c r="T108" i="356" s="1"/>
  <c r="E108" i="356"/>
  <c r="D108" i="356"/>
  <c r="X107" i="356"/>
  <c r="W107" i="356"/>
  <c r="V107" i="356"/>
  <c r="U107" i="356"/>
  <c r="S107" i="356"/>
  <c r="T107" i="356" s="1"/>
  <c r="E107" i="356"/>
  <c r="D107" i="356" s="1"/>
  <c r="W106" i="356"/>
  <c r="X106" i="356" s="1"/>
  <c r="V106" i="356"/>
  <c r="U106" i="356"/>
  <c r="S106" i="356"/>
  <c r="T106" i="356" s="1"/>
  <c r="E106" i="356"/>
  <c r="D106" i="356"/>
  <c r="W105" i="356"/>
  <c r="X105" i="356" s="1"/>
  <c r="V105" i="356"/>
  <c r="U105" i="356"/>
  <c r="S105" i="356"/>
  <c r="T105" i="356" s="1"/>
  <c r="E105" i="356"/>
  <c r="D105" i="356"/>
  <c r="X104" i="356"/>
  <c r="W104" i="356"/>
  <c r="V104" i="356"/>
  <c r="U104" i="356"/>
  <c r="S104" i="356"/>
  <c r="T104" i="356" s="1"/>
  <c r="E104" i="356"/>
  <c r="D104" i="356"/>
  <c r="W103" i="356"/>
  <c r="X103" i="356" s="1"/>
  <c r="V103" i="356"/>
  <c r="U103" i="356"/>
  <c r="T103" i="356"/>
  <c r="S103" i="356"/>
  <c r="E103" i="356"/>
  <c r="D103" i="356"/>
  <c r="W102" i="356"/>
  <c r="X102" i="356" s="1"/>
  <c r="V102" i="356"/>
  <c r="U102" i="356"/>
  <c r="T102" i="356"/>
  <c r="S102" i="356"/>
  <c r="E102" i="356"/>
  <c r="D102" i="356"/>
  <c r="W101" i="356"/>
  <c r="X101" i="356" s="1"/>
  <c r="V101" i="356"/>
  <c r="U101" i="356"/>
  <c r="T101" i="356"/>
  <c r="S101" i="356"/>
  <c r="E101" i="356"/>
  <c r="D101" i="356"/>
  <c r="W100" i="356"/>
  <c r="X100" i="356" s="1"/>
  <c r="V100" i="356"/>
  <c r="U100" i="356"/>
  <c r="T100" i="356"/>
  <c r="S100" i="356"/>
  <c r="E100" i="356"/>
  <c r="D100" i="356"/>
  <c r="W99" i="356"/>
  <c r="X99" i="356" s="1"/>
  <c r="V99" i="356"/>
  <c r="U99" i="356"/>
  <c r="T99" i="356"/>
  <c r="S99" i="356"/>
  <c r="E99" i="356"/>
  <c r="D99" i="356"/>
  <c r="W98" i="356"/>
  <c r="X98" i="356" s="1"/>
  <c r="V98" i="356"/>
  <c r="U98" i="356"/>
  <c r="T98" i="356"/>
  <c r="S98" i="356"/>
  <c r="E98" i="356"/>
  <c r="D98" i="356"/>
  <c r="W97" i="356"/>
  <c r="X97" i="356" s="1"/>
  <c r="V97" i="356"/>
  <c r="U97" i="356"/>
  <c r="T97" i="356"/>
  <c r="S97" i="356"/>
  <c r="E97" i="356"/>
  <c r="D97" i="356"/>
  <c r="W96" i="356"/>
  <c r="X96" i="356" s="1"/>
  <c r="V96" i="356"/>
  <c r="U96" i="356"/>
  <c r="T96" i="356"/>
  <c r="S96" i="356"/>
  <c r="E96" i="356"/>
  <c r="D96" i="356"/>
  <c r="W95" i="356"/>
  <c r="X95" i="356" s="1"/>
  <c r="V95" i="356"/>
  <c r="U95" i="356"/>
  <c r="T95" i="356"/>
  <c r="S95" i="356"/>
  <c r="E95" i="356"/>
  <c r="D95" i="356"/>
  <c r="W94" i="356"/>
  <c r="X94" i="356" s="1"/>
  <c r="V94" i="356"/>
  <c r="U94" i="356"/>
  <c r="T94" i="356"/>
  <c r="S94" i="356"/>
  <c r="E94" i="356"/>
  <c r="D94" i="356"/>
  <c r="W93" i="356"/>
  <c r="X93" i="356" s="1"/>
  <c r="V93" i="356"/>
  <c r="U93" i="356"/>
  <c r="T93" i="356"/>
  <c r="S93" i="356"/>
  <c r="E93" i="356"/>
  <c r="D93" i="356"/>
  <c r="W92" i="356"/>
  <c r="X92" i="356" s="1"/>
  <c r="V92" i="356"/>
  <c r="U92" i="356"/>
  <c r="T92" i="356"/>
  <c r="S92" i="356"/>
  <c r="E92" i="356"/>
  <c r="D92" i="356"/>
  <c r="W91" i="356"/>
  <c r="X91" i="356" s="1"/>
  <c r="V91" i="356"/>
  <c r="U91" i="356"/>
  <c r="T91" i="356"/>
  <c r="S91" i="356"/>
  <c r="E91" i="356"/>
  <c r="D91" i="356"/>
  <c r="W90" i="356"/>
  <c r="X90" i="356" s="1"/>
  <c r="V90" i="356"/>
  <c r="U90" i="356"/>
  <c r="T90" i="356"/>
  <c r="S90" i="356"/>
  <c r="E90" i="356"/>
  <c r="D90" i="356"/>
  <c r="W89" i="356"/>
  <c r="X89" i="356" s="1"/>
  <c r="V89" i="356"/>
  <c r="U89" i="356"/>
  <c r="T89" i="356"/>
  <c r="S89" i="356"/>
  <c r="E89" i="356"/>
  <c r="D89" i="356"/>
  <c r="W88" i="356"/>
  <c r="X88" i="356" s="1"/>
  <c r="V88" i="356"/>
  <c r="U88" i="356"/>
  <c r="T88" i="356"/>
  <c r="S88" i="356"/>
  <c r="E88" i="356"/>
  <c r="D88" i="356"/>
  <c r="W87" i="356"/>
  <c r="X87" i="356" s="1"/>
  <c r="V87" i="356"/>
  <c r="U87" i="356"/>
  <c r="T87" i="356"/>
  <c r="S87" i="356"/>
  <c r="E87" i="356"/>
  <c r="D87" i="356"/>
  <c r="W86" i="356"/>
  <c r="X86" i="356" s="1"/>
  <c r="V86" i="356"/>
  <c r="U86" i="356"/>
  <c r="T86" i="356"/>
  <c r="S86" i="356"/>
  <c r="E86" i="356"/>
  <c r="D86" i="356"/>
  <c r="W85" i="356"/>
  <c r="X85" i="356" s="1"/>
  <c r="V85" i="356"/>
  <c r="U85" i="356"/>
  <c r="T85" i="356"/>
  <c r="S85" i="356"/>
  <c r="E85" i="356"/>
  <c r="D85" i="356"/>
  <c r="W84" i="356"/>
  <c r="X84" i="356" s="1"/>
  <c r="V84" i="356"/>
  <c r="U84" i="356"/>
  <c r="T84" i="356"/>
  <c r="S84" i="356"/>
  <c r="E84" i="356"/>
  <c r="D84" i="356" s="1"/>
  <c r="W83" i="356"/>
  <c r="X83" i="356" s="1"/>
  <c r="V83" i="356"/>
  <c r="U83" i="356"/>
  <c r="T83" i="356"/>
  <c r="S83" i="356"/>
  <c r="E83" i="356"/>
  <c r="D83" i="356" s="1"/>
  <c r="W82" i="356"/>
  <c r="X82" i="356" s="1"/>
  <c r="V82" i="356"/>
  <c r="U82" i="356"/>
  <c r="T82" i="356"/>
  <c r="S82" i="356"/>
  <c r="E82" i="356"/>
  <c r="D82" i="356" s="1"/>
  <c r="W81" i="356"/>
  <c r="X81" i="356" s="1"/>
  <c r="V81" i="356"/>
  <c r="U81" i="356"/>
  <c r="T81" i="356"/>
  <c r="S81" i="356"/>
  <c r="E81" i="356"/>
  <c r="D81" i="356" s="1"/>
  <c r="W80" i="356"/>
  <c r="X80" i="356" s="1"/>
  <c r="V80" i="356"/>
  <c r="U80" i="356"/>
  <c r="T80" i="356"/>
  <c r="S80" i="356"/>
  <c r="E80" i="356"/>
  <c r="D80" i="356" s="1"/>
  <c r="W79" i="356"/>
  <c r="X79" i="356" s="1"/>
  <c r="V79" i="356"/>
  <c r="U79" i="356"/>
  <c r="T79" i="356"/>
  <c r="S79" i="356"/>
  <c r="E79" i="356"/>
  <c r="D79" i="356" s="1"/>
  <c r="W78" i="356"/>
  <c r="X78" i="356" s="1"/>
  <c r="V78" i="356"/>
  <c r="U78" i="356"/>
  <c r="T78" i="356"/>
  <c r="S78" i="356"/>
  <c r="E78" i="356"/>
  <c r="D78" i="356" s="1"/>
  <c r="W77" i="356"/>
  <c r="X77" i="356" s="1"/>
  <c r="V77" i="356"/>
  <c r="U77" i="356"/>
  <c r="T77" i="356"/>
  <c r="S77" i="356"/>
  <c r="E77" i="356"/>
  <c r="D77" i="356" s="1"/>
  <c r="W76" i="356"/>
  <c r="X76" i="356" s="1"/>
  <c r="V76" i="356"/>
  <c r="U76" i="356"/>
  <c r="S76" i="356"/>
  <c r="T76" i="356" s="1"/>
  <c r="E76" i="356"/>
  <c r="D76" i="356" s="1"/>
  <c r="W75" i="356"/>
  <c r="X75" i="356" s="1"/>
  <c r="V75" i="356"/>
  <c r="U75" i="356"/>
  <c r="S75" i="356"/>
  <c r="T75" i="356" s="1"/>
  <c r="E75" i="356"/>
  <c r="D75" i="356" s="1"/>
  <c r="W74" i="356"/>
  <c r="X74" i="356" s="1"/>
  <c r="V74" i="356"/>
  <c r="U74" i="356"/>
  <c r="T74" i="356"/>
  <c r="S74" i="356"/>
  <c r="E74" i="356"/>
  <c r="D74" i="356" s="1"/>
  <c r="W73" i="356"/>
  <c r="X73" i="356" s="1"/>
  <c r="V73" i="356"/>
  <c r="U73" i="356"/>
  <c r="T73" i="356"/>
  <c r="S73" i="356"/>
  <c r="E73" i="356"/>
  <c r="D73" i="356" s="1"/>
  <c r="W72" i="356"/>
  <c r="X72" i="356" s="1"/>
  <c r="V72" i="356"/>
  <c r="U72" i="356"/>
  <c r="S72" i="356"/>
  <c r="T72" i="356" s="1"/>
  <c r="E72" i="356"/>
  <c r="D72" i="356" s="1"/>
  <c r="W71" i="356"/>
  <c r="X71" i="356" s="1"/>
  <c r="V71" i="356"/>
  <c r="U71" i="356"/>
  <c r="S71" i="356"/>
  <c r="T71" i="356" s="1"/>
  <c r="E71" i="356"/>
  <c r="D71" i="356" s="1"/>
  <c r="W70" i="356"/>
  <c r="X70" i="356" s="1"/>
  <c r="V70" i="356"/>
  <c r="U70" i="356"/>
  <c r="T70" i="356"/>
  <c r="S70" i="356"/>
  <c r="E70" i="356"/>
  <c r="D70" i="356" s="1"/>
  <c r="W69" i="356"/>
  <c r="X69" i="356" s="1"/>
  <c r="V69" i="356"/>
  <c r="U69" i="356"/>
  <c r="T69" i="356"/>
  <c r="S69" i="356"/>
  <c r="E69" i="356"/>
  <c r="D69" i="356" s="1"/>
  <c r="W68" i="356"/>
  <c r="X68" i="356" s="1"/>
  <c r="V68" i="356"/>
  <c r="U68" i="356"/>
  <c r="S68" i="356"/>
  <c r="T68" i="356" s="1"/>
  <c r="E68" i="356"/>
  <c r="D68" i="356" s="1"/>
  <c r="W67" i="356"/>
  <c r="X67" i="356" s="1"/>
  <c r="V67" i="356"/>
  <c r="U67" i="356"/>
  <c r="S67" i="356"/>
  <c r="T67" i="356" s="1"/>
  <c r="E67" i="356"/>
  <c r="D67" i="356" s="1"/>
  <c r="W66" i="356"/>
  <c r="X66" i="356" s="1"/>
  <c r="V66" i="356"/>
  <c r="U66" i="356"/>
  <c r="T66" i="356"/>
  <c r="S66" i="356"/>
  <c r="E66" i="356"/>
  <c r="D66" i="356" s="1"/>
  <c r="W65" i="356"/>
  <c r="X65" i="356" s="1"/>
  <c r="V65" i="356"/>
  <c r="U65" i="356"/>
  <c r="T65" i="356"/>
  <c r="S65" i="356"/>
  <c r="E65" i="356"/>
  <c r="D65" i="356" s="1"/>
  <c r="W64" i="356"/>
  <c r="X64" i="356" s="1"/>
  <c r="V64" i="356"/>
  <c r="U64" i="356"/>
  <c r="S64" i="356"/>
  <c r="T64" i="356" s="1"/>
  <c r="E64" i="356"/>
  <c r="D64" i="356" s="1"/>
  <c r="W63" i="356"/>
  <c r="X63" i="356" s="1"/>
  <c r="V63" i="356"/>
  <c r="U63" i="356"/>
  <c r="S63" i="356"/>
  <c r="T63" i="356" s="1"/>
  <c r="E63" i="356"/>
  <c r="D63" i="356" s="1"/>
  <c r="W62" i="356"/>
  <c r="X62" i="356" s="1"/>
  <c r="V62" i="356"/>
  <c r="U62" i="356"/>
  <c r="T62" i="356"/>
  <c r="S62" i="356"/>
  <c r="E62" i="356"/>
  <c r="D62" i="356" s="1"/>
  <c r="W61" i="356"/>
  <c r="X61" i="356" s="1"/>
  <c r="V61" i="356"/>
  <c r="U61" i="356"/>
  <c r="T61" i="356"/>
  <c r="S61" i="356"/>
  <c r="E61" i="356"/>
  <c r="D61" i="356" s="1"/>
  <c r="W60" i="356"/>
  <c r="X60" i="356" s="1"/>
  <c r="V60" i="356"/>
  <c r="U60" i="356"/>
  <c r="S60" i="356"/>
  <c r="T60" i="356" s="1"/>
  <c r="E60" i="356"/>
  <c r="D60" i="356" s="1"/>
  <c r="W59" i="356"/>
  <c r="X59" i="356" s="1"/>
  <c r="V59" i="356"/>
  <c r="U59" i="356"/>
  <c r="S59" i="356"/>
  <c r="T59" i="356" s="1"/>
  <c r="E59" i="356"/>
  <c r="D59" i="356" s="1"/>
  <c r="W58" i="356"/>
  <c r="X58" i="356" s="1"/>
  <c r="V58" i="356"/>
  <c r="U58" i="356"/>
  <c r="T58" i="356"/>
  <c r="S58" i="356"/>
  <c r="E58" i="356"/>
  <c r="D58" i="356" s="1"/>
  <c r="W57" i="356"/>
  <c r="X57" i="356" s="1"/>
  <c r="V57" i="356"/>
  <c r="U57" i="356"/>
  <c r="T57" i="356"/>
  <c r="S57" i="356"/>
  <c r="E57" i="356"/>
  <c r="D57" i="356" s="1"/>
  <c r="W56" i="356"/>
  <c r="X56" i="356" s="1"/>
  <c r="V56" i="356"/>
  <c r="U56" i="356"/>
  <c r="S56" i="356"/>
  <c r="T56" i="356" s="1"/>
  <c r="E56" i="356"/>
  <c r="D56" i="356" s="1"/>
  <c r="W55" i="356"/>
  <c r="X55" i="356" s="1"/>
  <c r="V55" i="356"/>
  <c r="U55" i="356"/>
  <c r="S55" i="356"/>
  <c r="T55" i="356" s="1"/>
  <c r="E55" i="356"/>
  <c r="D55" i="356" s="1"/>
  <c r="W54" i="356"/>
  <c r="X54" i="356" s="1"/>
  <c r="V54" i="356"/>
  <c r="U54" i="356"/>
  <c r="T54" i="356"/>
  <c r="S54" i="356"/>
  <c r="E54" i="356"/>
  <c r="D54" i="356" s="1"/>
  <c r="W53" i="356"/>
  <c r="X53" i="356" s="1"/>
  <c r="V53" i="356"/>
  <c r="U53" i="356"/>
  <c r="T53" i="356"/>
  <c r="S53" i="356"/>
  <c r="E53" i="356"/>
  <c r="D53" i="356" s="1"/>
  <c r="W52" i="356"/>
  <c r="X52" i="356" s="1"/>
  <c r="V52" i="356"/>
  <c r="U52" i="356"/>
  <c r="S52" i="356"/>
  <c r="T52" i="356" s="1"/>
  <c r="E52" i="356"/>
  <c r="D52" i="356" s="1"/>
  <c r="W51" i="356"/>
  <c r="X51" i="356" s="1"/>
  <c r="V51" i="356"/>
  <c r="U51" i="356"/>
  <c r="S51" i="356"/>
  <c r="T51" i="356" s="1"/>
  <c r="E51" i="356"/>
  <c r="D51" i="356" s="1"/>
  <c r="W50" i="356"/>
  <c r="X50" i="356" s="1"/>
  <c r="V50" i="356"/>
  <c r="U50" i="356"/>
  <c r="T50" i="356"/>
  <c r="S50" i="356"/>
  <c r="E50" i="356"/>
  <c r="D50" i="356" s="1"/>
  <c r="W49" i="356"/>
  <c r="X49" i="356" s="1"/>
  <c r="V49" i="356"/>
  <c r="U49" i="356"/>
  <c r="T49" i="356"/>
  <c r="S49" i="356"/>
  <c r="E49" i="356"/>
  <c r="D49" i="356" s="1"/>
  <c r="W48" i="356"/>
  <c r="X48" i="356" s="1"/>
  <c r="V48" i="356"/>
  <c r="U48" i="356"/>
  <c r="S48" i="356"/>
  <c r="T48" i="356" s="1"/>
  <c r="E48" i="356"/>
  <c r="D48" i="356" s="1"/>
  <c r="W47" i="356"/>
  <c r="X47" i="356" s="1"/>
  <c r="V47" i="356"/>
  <c r="U47" i="356"/>
  <c r="S47" i="356"/>
  <c r="T47" i="356" s="1"/>
  <c r="E47" i="356"/>
  <c r="D47" i="356" s="1"/>
  <c r="W46" i="356"/>
  <c r="X46" i="356" s="1"/>
  <c r="V46" i="356"/>
  <c r="U46" i="356"/>
  <c r="T46" i="356"/>
  <c r="S46" i="356"/>
  <c r="E46" i="356"/>
  <c r="D46" i="356" s="1"/>
  <c r="W45" i="356"/>
  <c r="X45" i="356" s="1"/>
  <c r="V45" i="356"/>
  <c r="U45" i="356"/>
  <c r="T45" i="356"/>
  <c r="S45" i="356"/>
  <c r="E45" i="356"/>
  <c r="D45" i="356" s="1"/>
  <c r="W44" i="356"/>
  <c r="X44" i="356" s="1"/>
  <c r="V44" i="356"/>
  <c r="U44" i="356"/>
  <c r="S44" i="356"/>
  <c r="T44" i="356" s="1"/>
  <c r="E44" i="356"/>
  <c r="D44" i="356" s="1"/>
  <c r="W43" i="356"/>
  <c r="X43" i="356" s="1"/>
  <c r="V43" i="356"/>
  <c r="U43" i="356"/>
  <c r="S43" i="356"/>
  <c r="T43" i="356" s="1"/>
  <c r="E43" i="356"/>
  <c r="D43" i="356" s="1"/>
  <c r="W42" i="356"/>
  <c r="X42" i="356" s="1"/>
  <c r="V42" i="356"/>
  <c r="U42" i="356"/>
  <c r="T42" i="356"/>
  <c r="S42" i="356"/>
  <c r="E42" i="356"/>
  <c r="D42" i="356" s="1"/>
  <c r="W41" i="356"/>
  <c r="X41" i="356" s="1"/>
  <c r="V41" i="356"/>
  <c r="U41" i="356"/>
  <c r="T41" i="356"/>
  <c r="S41" i="356"/>
  <c r="E41" i="356"/>
  <c r="D41" i="356" s="1"/>
  <c r="W40" i="356"/>
  <c r="X40" i="356" s="1"/>
  <c r="V40" i="356"/>
  <c r="U40" i="356"/>
  <c r="S40" i="356"/>
  <c r="T40" i="356" s="1"/>
  <c r="E40" i="356"/>
  <c r="D40" i="356" s="1"/>
  <c r="W39" i="356"/>
  <c r="X39" i="356" s="1"/>
  <c r="V39" i="356"/>
  <c r="U39" i="356"/>
  <c r="S39" i="356"/>
  <c r="T39" i="356" s="1"/>
  <c r="E39" i="356"/>
  <c r="D39" i="356" s="1"/>
  <c r="W38" i="356"/>
  <c r="X38" i="356" s="1"/>
  <c r="V38" i="356"/>
  <c r="U38" i="356"/>
  <c r="T38" i="356"/>
  <c r="S38" i="356"/>
  <c r="E38" i="356"/>
  <c r="D38" i="356" s="1"/>
  <c r="W37" i="356"/>
  <c r="X37" i="356" s="1"/>
  <c r="V37" i="356"/>
  <c r="U37" i="356"/>
  <c r="T37" i="356"/>
  <c r="S37" i="356"/>
  <c r="E37" i="356"/>
  <c r="D37" i="356" s="1"/>
  <c r="W36" i="356"/>
  <c r="X36" i="356" s="1"/>
  <c r="V36" i="356"/>
  <c r="U36" i="356"/>
  <c r="S36" i="356"/>
  <c r="T36" i="356" s="1"/>
  <c r="E36" i="356"/>
  <c r="D36" i="356" s="1"/>
  <c r="W35" i="356"/>
  <c r="W32" i="356" s="1"/>
  <c r="P32" i="356" s="1"/>
  <c r="V35" i="356"/>
  <c r="U35" i="356"/>
  <c r="S35" i="356"/>
  <c r="T35" i="356" s="1"/>
  <c r="E35" i="356"/>
  <c r="D35" i="356" s="1"/>
  <c r="N32" i="356"/>
  <c r="L32" i="356"/>
  <c r="H32" i="356"/>
  <c r="T32" i="356" s="1"/>
  <c r="M32" i="356" s="1"/>
  <c r="X31" i="356"/>
  <c r="O31" i="356" s="1"/>
  <c r="T31" i="356"/>
  <c r="L31" i="356" s="1"/>
  <c r="N31" i="356"/>
  <c r="H31" i="356"/>
  <c r="D31" i="356"/>
  <c r="C31" i="356" s="1"/>
  <c r="T30" i="356"/>
  <c r="N30" i="356"/>
  <c r="J33" i="356" s="1"/>
  <c r="M30" i="356"/>
  <c r="L30" i="356"/>
  <c r="H30" i="356"/>
  <c r="D30" i="356"/>
  <c r="C30" i="356" s="1"/>
  <c r="W29" i="356"/>
  <c r="P29" i="356" s="1"/>
  <c r="N29" i="356"/>
  <c r="H29" i="356"/>
  <c r="D29" i="356" s="1"/>
  <c r="C29" i="356" s="1"/>
  <c r="N28" i="356"/>
  <c r="H28" i="356"/>
  <c r="T28" i="356" s="1"/>
  <c r="M28" i="356" s="1"/>
  <c r="V27" i="356"/>
  <c r="T27" i="356"/>
  <c r="L27" i="356" s="1"/>
  <c r="N27" i="356"/>
  <c r="H27" i="356"/>
  <c r="D27" i="356" s="1"/>
  <c r="C27" i="356" s="1"/>
  <c r="N26" i="356"/>
  <c r="H26" i="356"/>
  <c r="T26" i="356" s="1"/>
  <c r="D26" i="356"/>
  <c r="C26" i="356" s="1"/>
  <c r="V25" i="356"/>
  <c r="N25" i="356"/>
  <c r="H25" i="356"/>
  <c r="T25" i="356" s="1"/>
  <c r="U24" i="356"/>
  <c r="T24" i="356"/>
  <c r="N24" i="356"/>
  <c r="H24" i="356"/>
  <c r="D24" i="356"/>
  <c r="C24" i="356" s="1"/>
  <c r="T23" i="356"/>
  <c r="N23" i="356"/>
  <c r="M23" i="356"/>
  <c r="L23" i="356"/>
  <c r="H23" i="356"/>
  <c r="D23" i="356"/>
  <c r="C23" i="356" s="1"/>
  <c r="N22" i="356"/>
  <c r="H22" i="356"/>
  <c r="T22" i="356" s="1"/>
  <c r="D22" i="356"/>
  <c r="C22" i="356" s="1"/>
  <c r="V21" i="356"/>
  <c r="T21" i="356"/>
  <c r="L21" i="356" s="1"/>
  <c r="N21" i="356"/>
  <c r="H21" i="356"/>
  <c r="D21" i="356"/>
  <c r="C21" i="356" s="1"/>
  <c r="T20" i="356"/>
  <c r="N20" i="356"/>
  <c r="M20" i="356"/>
  <c r="L20" i="356"/>
  <c r="H20" i="356"/>
  <c r="D20" i="356"/>
  <c r="C20" i="356" s="1"/>
  <c r="N19" i="356"/>
  <c r="H19" i="356"/>
  <c r="D19" i="356" s="1"/>
  <c r="C19" i="356" s="1"/>
  <c r="W18" i="356"/>
  <c r="P18" i="356" s="1"/>
  <c r="N18" i="356"/>
  <c r="H18" i="356"/>
  <c r="T18" i="356" s="1"/>
  <c r="T17" i="356"/>
  <c r="N17" i="356"/>
  <c r="H17" i="356"/>
  <c r="D17" i="356" s="1"/>
  <c r="C17" i="356" s="1"/>
  <c r="N16" i="356"/>
  <c r="H33" i="356" s="1"/>
  <c r="H16" i="356"/>
  <c r="D16" i="356" s="1"/>
  <c r="C16" i="356" s="1"/>
  <c r="X15" i="356"/>
  <c r="O15" i="356" s="1"/>
  <c r="N15" i="356"/>
  <c r="H15" i="356"/>
  <c r="D15" i="356" s="1"/>
  <c r="C15" i="356" s="1"/>
  <c r="U14" i="356"/>
  <c r="T14" i="356"/>
  <c r="N14" i="356"/>
  <c r="H14" i="356"/>
  <c r="D14" i="356"/>
  <c r="C14" i="356" s="1"/>
  <c r="T13" i="356"/>
  <c r="N13" i="356"/>
  <c r="H13" i="356"/>
  <c r="D13" i="356" s="1"/>
  <c r="C13" i="356" s="1"/>
  <c r="T12" i="356"/>
  <c r="N12" i="356"/>
  <c r="M12" i="356"/>
  <c r="L12" i="356"/>
  <c r="H12" i="356"/>
  <c r="D12" i="356"/>
  <c r="C12" i="356" s="1"/>
  <c r="AE11" i="356"/>
  <c r="AE12" i="356" s="1"/>
  <c r="AE13" i="356" s="1"/>
  <c r="AE14" i="356" s="1"/>
  <c r="AE15" i="356" s="1"/>
  <c r="AE16" i="356" s="1"/>
  <c r="AE17" i="356" s="1"/>
  <c r="AE18" i="356" s="1"/>
  <c r="AE19" i="356" s="1"/>
  <c r="AE20" i="356" s="1"/>
  <c r="AE21" i="356" s="1"/>
  <c r="AE22" i="356" s="1"/>
  <c r="AE23" i="356" s="1"/>
  <c r="AE24" i="356" s="1"/>
  <c r="AE25" i="356" s="1"/>
  <c r="AE26" i="356" s="1"/>
  <c r="AE27" i="356" s="1"/>
  <c r="AE28" i="356" s="1"/>
  <c r="AE29" i="356" s="1"/>
  <c r="AE30" i="356" s="1"/>
  <c r="AE31" i="356" s="1"/>
  <c r="AE32" i="356" s="1"/>
  <c r="N11" i="356"/>
  <c r="H11" i="356"/>
  <c r="D11" i="356" s="1"/>
  <c r="C11" i="356" s="1"/>
  <c r="AE10" i="356"/>
  <c r="N10" i="356"/>
  <c r="N5" i="356" s="1"/>
  <c r="H10" i="356"/>
  <c r="D10" i="356" s="1"/>
  <c r="C10" i="356" s="1"/>
  <c r="W9" i="356"/>
  <c r="P9" i="356" s="1"/>
  <c r="N9" i="356"/>
  <c r="H9" i="356"/>
  <c r="T9" i="356" s="1"/>
  <c r="H4" i="356"/>
  <c r="W188" i="355"/>
  <c r="X188" i="355" s="1"/>
  <c r="V188" i="355"/>
  <c r="U188" i="355"/>
  <c r="T188" i="355"/>
  <c r="S188" i="355"/>
  <c r="E188" i="355"/>
  <c r="D188" i="355"/>
  <c r="W187" i="355"/>
  <c r="X187" i="355" s="1"/>
  <c r="V187" i="355"/>
  <c r="U187" i="355"/>
  <c r="T187" i="355"/>
  <c r="S187" i="355"/>
  <c r="E187" i="355"/>
  <c r="D187" i="355"/>
  <c r="W186" i="355"/>
  <c r="X186" i="355" s="1"/>
  <c r="V186" i="355"/>
  <c r="U186" i="355"/>
  <c r="T186" i="355"/>
  <c r="S186" i="355"/>
  <c r="E186" i="355"/>
  <c r="D186" i="355"/>
  <c r="W185" i="355"/>
  <c r="X185" i="355" s="1"/>
  <c r="V185" i="355"/>
  <c r="U185" i="355"/>
  <c r="T185" i="355"/>
  <c r="S185" i="355"/>
  <c r="E185" i="355"/>
  <c r="D185" i="355"/>
  <c r="W184" i="355"/>
  <c r="X184" i="355" s="1"/>
  <c r="V184" i="355"/>
  <c r="U184" i="355"/>
  <c r="T184" i="355"/>
  <c r="S184" i="355"/>
  <c r="E184" i="355"/>
  <c r="D184" i="355"/>
  <c r="W183" i="355"/>
  <c r="X183" i="355" s="1"/>
  <c r="V183" i="355"/>
  <c r="U183" i="355"/>
  <c r="T183" i="355"/>
  <c r="S183" i="355"/>
  <c r="E183" i="355"/>
  <c r="D183" i="355"/>
  <c r="W182" i="355"/>
  <c r="X182" i="355" s="1"/>
  <c r="V182" i="355"/>
  <c r="U182" i="355"/>
  <c r="T182" i="355"/>
  <c r="S182" i="355"/>
  <c r="E182" i="355"/>
  <c r="D182" i="355"/>
  <c r="W181" i="355"/>
  <c r="X181" i="355" s="1"/>
  <c r="V181" i="355"/>
  <c r="U181" i="355"/>
  <c r="T181" i="355"/>
  <c r="S181" i="355"/>
  <c r="E181" i="355"/>
  <c r="D181" i="355"/>
  <c r="W180" i="355"/>
  <c r="X180" i="355" s="1"/>
  <c r="V180" i="355"/>
  <c r="U180" i="355"/>
  <c r="T180" i="355"/>
  <c r="S180" i="355"/>
  <c r="E180" i="355"/>
  <c r="D180" i="355"/>
  <c r="W179" i="355"/>
  <c r="X179" i="355" s="1"/>
  <c r="V179" i="355"/>
  <c r="U179" i="355"/>
  <c r="T179" i="355"/>
  <c r="S179" i="355"/>
  <c r="E179" i="355"/>
  <c r="D179" i="355"/>
  <c r="W178" i="355"/>
  <c r="X178" i="355" s="1"/>
  <c r="V178" i="355"/>
  <c r="U178" i="355"/>
  <c r="T178" i="355"/>
  <c r="S178" i="355"/>
  <c r="E178" i="355"/>
  <c r="D178" i="355"/>
  <c r="W177" i="355"/>
  <c r="X177" i="355" s="1"/>
  <c r="V177" i="355"/>
  <c r="U177" i="355"/>
  <c r="T177" i="355"/>
  <c r="S177" i="355"/>
  <c r="E177" i="355"/>
  <c r="D177" i="355"/>
  <c r="W176" i="355"/>
  <c r="X176" i="355" s="1"/>
  <c r="V176" i="355"/>
  <c r="U176" i="355"/>
  <c r="T176" i="355"/>
  <c r="S176" i="355"/>
  <c r="E176" i="355"/>
  <c r="D176" i="355"/>
  <c r="W175" i="355"/>
  <c r="X175" i="355" s="1"/>
  <c r="V175" i="355"/>
  <c r="U175" i="355"/>
  <c r="T175" i="355"/>
  <c r="S175" i="355"/>
  <c r="E175" i="355"/>
  <c r="D175" i="355"/>
  <c r="W174" i="355"/>
  <c r="X174" i="355" s="1"/>
  <c r="V174" i="355"/>
  <c r="U174" i="355"/>
  <c r="T174" i="355"/>
  <c r="S174" i="355"/>
  <c r="E174" i="355"/>
  <c r="D174" i="355"/>
  <c r="W173" i="355"/>
  <c r="X173" i="355" s="1"/>
  <c r="V173" i="355"/>
  <c r="U173" i="355"/>
  <c r="T173" i="355"/>
  <c r="S173" i="355"/>
  <c r="E173" i="355"/>
  <c r="D173" i="355"/>
  <c r="W172" i="355"/>
  <c r="X172" i="355" s="1"/>
  <c r="V172" i="355"/>
  <c r="U172" i="355"/>
  <c r="T172" i="355"/>
  <c r="S172" i="355"/>
  <c r="E172" i="355"/>
  <c r="D172" i="355"/>
  <c r="W171" i="355"/>
  <c r="X171" i="355" s="1"/>
  <c r="V171" i="355"/>
  <c r="U171" i="355"/>
  <c r="T171" i="355"/>
  <c r="S171" i="355"/>
  <c r="E171" i="355"/>
  <c r="D171" i="355"/>
  <c r="W170" i="355"/>
  <c r="X170" i="355" s="1"/>
  <c r="V170" i="355"/>
  <c r="U170" i="355"/>
  <c r="T170" i="355"/>
  <c r="S170" i="355"/>
  <c r="E170" i="355"/>
  <c r="D170" i="355"/>
  <c r="W169" i="355"/>
  <c r="X169" i="355" s="1"/>
  <c r="V169" i="355"/>
  <c r="U169" i="355"/>
  <c r="T169" i="355"/>
  <c r="S169" i="355"/>
  <c r="E169" i="355"/>
  <c r="D169" i="355"/>
  <c r="W168" i="355"/>
  <c r="X168" i="355" s="1"/>
  <c r="V168" i="355"/>
  <c r="U168" i="355"/>
  <c r="T168" i="355"/>
  <c r="S168" i="355"/>
  <c r="E168" i="355"/>
  <c r="D168" i="355"/>
  <c r="W167" i="355"/>
  <c r="X167" i="355" s="1"/>
  <c r="V167" i="355"/>
  <c r="U167" i="355"/>
  <c r="T167" i="355"/>
  <c r="S167" i="355"/>
  <c r="E167" i="355"/>
  <c r="D167" i="355"/>
  <c r="W166" i="355"/>
  <c r="X166" i="355" s="1"/>
  <c r="V166" i="355"/>
  <c r="U166" i="355"/>
  <c r="T166" i="355"/>
  <c r="S166" i="355"/>
  <c r="E166" i="355"/>
  <c r="D166" i="355"/>
  <c r="W165" i="355"/>
  <c r="X165" i="355" s="1"/>
  <c r="V165" i="355"/>
  <c r="U165" i="355"/>
  <c r="T165" i="355"/>
  <c r="S165" i="355"/>
  <c r="E165" i="355"/>
  <c r="D165" i="355"/>
  <c r="W164" i="355"/>
  <c r="X164" i="355" s="1"/>
  <c r="V164" i="355"/>
  <c r="U164" i="355"/>
  <c r="T164" i="355"/>
  <c r="S164" i="355"/>
  <c r="E164" i="355"/>
  <c r="D164" i="355"/>
  <c r="W163" i="355"/>
  <c r="X163" i="355" s="1"/>
  <c r="V163" i="355"/>
  <c r="U163" i="355"/>
  <c r="T163" i="355"/>
  <c r="S163" i="355"/>
  <c r="E163" i="355"/>
  <c r="D163" i="355"/>
  <c r="W162" i="355"/>
  <c r="X162" i="355" s="1"/>
  <c r="V162" i="355"/>
  <c r="U162" i="355"/>
  <c r="T162" i="355"/>
  <c r="S162" i="355"/>
  <c r="E162" i="355"/>
  <c r="D162" i="355"/>
  <c r="W161" i="355"/>
  <c r="X161" i="355" s="1"/>
  <c r="V161" i="355"/>
  <c r="U161" i="355"/>
  <c r="T161" i="355"/>
  <c r="S161" i="355"/>
  <c r="E161" i="355"/>
  <c r="D161" i="355"/>
  <c r="W160" i="355"/>
  <c r="X160" i="355" s="1"/>
  <c r="V160" i="355"/>
  <c r="U160" i="355"/>
  <c r="T160" i="355"/>
  <c r="S160" i="355"/>
  <c r="E160" i="355"/>
  <c r="D160" i="355" s="1"/>
  <c r="W159" i="355"/>
  <c r="X159" i="355" s="1"/>
  <c r="V159" i="355"/>
  <c r="U159" i="355"/>
  <c r="T159" i="355"/>
  <c r="S159" i="355"/>
  <c r="E159" i="355"/>
  <c r="D159" i="355"/>
  <c r="W158" i="355"/>
  <c r="X158" i="355" s="1"/>
  <c r="V158" i="355"/>
  <c r="U158" i="355"/>
  <c r="T158" i="355"/>
  <c r="S158" i="355"/>
  <c r="E158" i="355"/>
  <c r="D158" i="355"/>
  <c r="W157" i="355"/>
  <c r="X157" i="355" s="1"/>
  <c r="V157" i="355"/>
  <c r="U157" i="355"/>
  <c r="T157" i="355"/>
  <c r="S157" i="355"/>
  <c r="E157" i="355"/>
  <c r="D157" i="355"/>
  <c r="W156" i="355"/>
  <c r="X156" i="355" s="1"/>
  <c r="V156" i="355"/>
  <c r="U156" i="355"/>
  <c r="T156" i="355"/>
  <c r="S156" i="355"/>
  <c r="E156" i="355"/>
  <c r="D156" i="355" s="1"/>
  <c r="W155" i="355"/>
  <c r="X155" i="355" s="1"/>
  <c r="V155" i="355"/>
  <c r="U155" i="355"/>
  <c r="T155" i="355"/>
  <c r="S155" i="355"/>
  <c r="E155" i="355"/>
  <c r="D155" i="355"/>
  <c r="W154" i="355"/>
  <c r="X154" i="355" s="1"/>
  <c r="V154" i="355"/>
  <c r="U154" i="355"/>
  <c r="T154" i="355"/>
  <c r="S154" i="355"/>
  <c r="E154" i="355"/>
  <c r="D154" i="355"/>
  <c r="W153" i="355"/>
  <c r="X153" i="355" s="1"/>
  <c r="V153" i="355"/>
  <c r="U153" i="355"/>
  <c r="T153" i="355"/>
  <c r="S153" i="355"/>
  <c r="E153" i="355"/>
  <c r="D153" i="355" s="1"/>
  <c r="W152" i="355"/>
  <c r="X152" i="355" s="1"/>
  <c r="V152" i="355"/>
  <c r="U152" i="355"/>
  <c r="T152" i="355"/>
  <c r="S152" i="355"/>
  <c r="E152" i="355"/>
  <c r="D152" i="355" s="1"/>
  <c r="W151" i="355"/>
  <c r="X151" i="355" s="1"/>
  <c r="V151" i="355"/>
  <c r="U151" i="355"/>
  <c r="T151" i="355"/>
  <c r="S151" i="355"/>
  <c r="E151" i="355"/>
  <c r="D151" i="355"/>
  <c r="W150" i="355"/>
  <c r="X150" i="355" s="1"/>
  <c r="V150" i="355"/>
  <c r="U150" i="355"/>
  <c r="T150" i="355"/>
  <c r="S150" i="355"/>
  <c r="E150" i="355"/>
  <c r="D150" i="355"/>
  <c r="W149" i="355"/>
  <c r="X149" i="355" s="1"/>
  <c r="V149" i="355"/>
  <c r="U149" i="355"/>
  <c r="T149" i="355"/>
  <c r="S149" i="355"/>
  <c r="E149" i="355"/>
  <c r="D149" i="355"/>
  <c r="W148" i="355"/>
  <c r="X148" i="355" s="1"/>
  <c r="V148" i="355"/>
  <c r="U148" i="355"/>
  <c r="T148" i="355"/>
  <c r="S148" i="355"/>
  <c r="E148" i="355"/>
  <c r="D148" i="355" s="1"/>
  <c r="W147" i="355"/>
  <c r="X147" i="355" s="1"/>
  <c r="V147" i="355"/>
  <c r="U147" i="355"/>
  <c r="T147" i="355"/>
  <c r="S147" i="355"/>
  <c r="E147" i="355"/>
  <c r="D147" i="355"/>
  <c r="W146" i="355"/>
  <c r="X146" i="355" s="1"/>
  <c r="V146" i="355"/>
  <c r="U146" i="355"/>
  <c r="T146" i="355"/>
  <c r="S146" i="355"/>
  <c r="E146" i="355"/>
  <c r="D146" i="355"/>
  <c r="W145" i="355"/>
  <c r="X145" i="355" s="1"/>
  <c r="V145" i="355"/>
  <c r="U145" i="355"/>
  <c r="T145" i="355"/>
  <c r="S145" i="355"/>
  <c r="E145" i="355"/>
  <c r="D145" i="355" s="1"/>
  <c r="W144" i="355"/>
  <c r="X144" i="355" s="1"/>
  <c r="V144" i="355"/>
  <c r="U144" i="355"/>
  <c r="T144" i="355"/>
  <c r="S144" i="355"/>
  <c r="E144" i="355"/>
  <c r="D144" i="355" s="1"/>
  <c r="W143" i="355"/>
  <c r="X143" i="355" s="1"/>
  <c r="V143" i="355"/>
  <c r="U143" i="355"/>
  <c r="T143" i="355"/>
  <c r="S143" i="355"/>
  <c r="E143" i="355"/>
  <c r="D143" i="355"/>
  <c r="W142" i="355"/>
  <c r="X142" i="355" s="1"/>
  <c r="V142" i="355"/>
  <c r="U142" i="355"/>
  <c r="T142" i="355"/>
  <c r="S142" i="355"/>
  <c r="E142" i="355"/>
  <c r="D142" i="355"/>
  <c r="W141" i="355"/>
  <c r="X141" i="355" s="1"/>
  <c r="V141" i="355"/>
  <c r="U141" i="355"/>
  <c r="T141" i="355"/>
  <c r="S141" i="355"/>
  <c r="E141" i="355"/>
  <c r="D141" i="355"/>
  <c r="W140" i="355"/>
  <c r="X140" i="355" s="1"/>
  <c r="V140" i="355"/>
  <c r="U140" i="355"/>
  <c r="T140" i="355"/>
  <c r="S140" i="355"/>
  <c r="E140" i="355"/>
  <c r="D140" i="355" s="1"/>
  <c r="W139" i="355"/>
  <c r="X139" i="355" s="1"/>
  <c r="V139" i="355"/>
  <c r="U139" i="355"/>
  <c r="T139" i="355"/>
  <c r="S139" i="355"/>
  <c r="E139" i="355"/>
  <c r="D139" i="355"/>
  <c r="W138" i="355"/>
  <c r="X138" i="355" s="1"/>
  <c r="V138" i="355"/>
  <c r="U138" i="355"/>
  <c r="T138" i="355"/>
  <c r="S138" i="355"/>
  <c r="E138" i="355"/>
  <c r="D138" i="355"/>
  <c r="W137" i="355"/>
  <c r="X137" i="355" s="1"/>
  <c r="V137" i="355"/>
  <c r="U137" i="355"/>
  <c r="T137" i="355"/>
  <c r="S137" i="355"/>
  <c r="E137" i="355"/>
  <c r="D137" i="355" s="1"/>
  <c r="W136" i="355"/>
  <c r="X136" i="355" s="1"/>
  <c r="V136" i="355"/>
  <c r="U136" i="355"/>
  <c r="T136" i="355"/>
  <c r="S136" i="355"/>
  <c r="E136" i="355"/>
  <c r="D136" i="355" s="1"/>
  <c r="W135" i="355"/>
  <c r="X135" i="355" s="1"/>
  <c r="V135" i="355"/>
  <c r="U135" i="355"/>
  <c r="T135" i="355"/>
  <c r="S135" i="355"/>
  <c r="E135" i="355"/>
  <c r="D135" i="355"/>
  <c r="W134" i="355"/>
  <c r="X134" i="355" s="1"/>
  <c r="V134" i="355"/>
  <c r="U134" i="355"/>
  <c r="T134" i="355"/>
  <c r="S134" i="355"/>
  <c r="E134" i="355"/>
  <c r="D134" i="355"/>
  <c r="W133" i="355"/>
  <c r="X133" i="355" s="1"/>
  <c r="V133" i="355"/>
  <c r="U133" i="355"/>
  <c r="T133" i="355"/>
  <c r="S133" i="355"/>
  <c r="E133" i="355"/>
  <c r="D133" i="355"/>
  <c r="W132" i="355"/>
  <c r="X132" i="355" s="1"/>
  <c r="V132" i="355"/>
  <c r="U132" i="355"/>
  <c r="T132" i="355"/>
  <c r="S132" i="355"/>
  <c r="E132" i="355"/>
  <c r="D132" i="355" s="1"/>
  <c r="W131" i="355"/>
  <c r="X131" i="355" s="1"/>
  <c r="V131" i="355"/>
  <c r="U131" i="355"/>
  <c r="T131" i="355"/>
  <c r="S131" i="355"/>
  <c r="E131" i="355"/>
  <c r="D131" i="355"/>
  <c r="W130" i="355"/>
  <c r="X130" i="355" s="1"/>
  <c r="V130" i="355"/>
  <c r="U130" i="355"/>
  <c r="T130" i="355"/>
  <c r="S130" i="355"/>
  <c r="E130" i="355"/>
  <c r="D130" i="355"/>
  <c r="W129" i="355"/>
  <c r="X129" i="355" s="1"/>
  <c r="V129" i="355"/>
  <c r="U129" i="355"/>
  <c r="T129" i="355"/>
  <c r="S129" i="355"/>
  <c r="E129" i="355"/>
  <c r="D129" i="355" s="1"/>
  <c r="W128" i="355"/>
  <c r="X128" i="355" s="1"/>
  <c r="V128" i="355"/>
  <c r="U128" i="355"/>
  <c r="T128" i="355"/>
  <c r="S128" i="355"/>
  <c r="E128" i="355"/>
  <c r="D128" i="355" s="1"/>
  <c r="W127" i="355"/>
  <c r="X127" i="355" s="1"/>
  <c r="V127" i="355"/>
  <c r="U127" i="355"/>
  <c r="T127" i="355"/>
  <c r="S127" i="355"/>
  <c r="E127" i="355"/>
  <c r="D127" i="355"/>
  <c r="W126" i="355"/>
  <c r="X126" i="355" s="1"/>
  <c r="V126" i="355"/>
  <c r="U126" i="355"/>
  <c r="T126" i="355"/>
  <c r="S126" i="355"/>
  <c r="E126" i="355"/>
  <c r="D126" i="355"/>
  <c r="W125" i="355"/>
  <c r="X125" i="355" s="1"/>
  <c r="V125" i="355"/>
  <c r="U125" i="355"/>
  <c r="T125" i="355"/>
  <c r="S125" i="355"/>
  <c r="E125" i="355"/>
  <c r="D125" i="355"/>
  <c r="W124" i="355"/>
  <c r="X124" i="355" s="1"/>
  <c r="V124" i="355"/>
  <c r="U124" i="355"/>
  <c r="T124" i="355"/>
  <c r="S124" i="355"/>
  <c r="E124" i="355"/>
  <c r="D124" i="355" s="1"/>
  <c r="W123" i="355"/>
  <c r="X123" i="355" s="1"/>
  <c r="V123" i="355"/>
  <c r="U123" i="355"/>
  <c r="T123" i="355"/>
  <c r="S123" i="355"/>
  <c r="E123" i="355"/>
  <c r="D123" i="355"/>
  <c r="W122" i="355"/>
  <c r="X122" i="355" s="1"/>
  <c r="V122" i="355"/>
  <c r="U122" i="355"/>
  <c r="T122" i="355"/>
  <c r="S122" i="355"/>
  <c r="E122" i="355"/>
  <c r="D122" i="355"/>
  <c r="W121" i="355"/>
  <c r="X121" i="355" s="1"/>
  <c r="V121" i="355"/>
  <c r="U121" i="355"/>
  <c r="T121" i="355"/>
  <c r="S121" i="355"/>
  <c r="E121" i="355"/>
  <c r="D121" i="355" s="1"/>
  <c r="W120" i="355"/>
  <c r="X120" i="355" s="1"/>
  <c r="V120" i="355"/>
  <c r="U120" i="355"/>
  <c r="T120" i="355"/>
  <c r="S120" i="355"/>
  <c r="E120" i="355"/>
  <c r="D120" i="355"/>
  <c r="W119" i="355"/>
  <c r="X119" i="355" s="1"/>
  <c r="V119" i="355"/>
  <c r="U119" i="355"/>
  <c r="T119" i="355"/>
  <c r="S119" i="355"/>
  <c r="E119" i="355"/>
  <c r="D119" i="355" s="1"/>
  <c r="W118" i="355"/>
  <c r="X118" i="355" s="1"/>
  <c r="V118" i="355"/>
  <c r="U118" i="355"/>
  <c r="T118" i="355"/>
  <c r="S118" i="355"/>
  <c r="E118" i="355"/>
  <c r="D118" i="355"/>
  <c r="W117" i="355"/>
  <c r="X117" i="355" s="1"/>
  <c r="V117" i="355"/>
  <c r="U117" i="355"/>
  <c r="T117" i="355"/>
  <c r="S117" i="355"/>
  <c r="E117" i="355"/>
  <c r="D117" i="355"/>
  <c r="W116" i="355"/>
  <c r="X116" i="355" s="1"/>
  <c r="V116" i="355"/>
  <c r="U116" i="355"/>
  <c r="T116" i="355"/>
  <c r="S116" i="355"/>
  <c r="E116" i="355"/>
  <c r="D116" i="355" s="1"/>
  <c r="W115" i="355"/>
  <c r="X115" i="355" s="1"/>
  <c r="V115" i="355"/>
  <c r="U115" i="355"/>
  <c r="T115" i="355"/>
  <c r="S115" i="355"/>
  <c r="E115" i="355"/>
  <c r="D115" i="355"/>
  <c r="W114" i="355"/>
  <c r="X114" i="355" s="1"/>
  <c r="V114" i="355"/>
  <c r="U114" i="355"/>
  <c r="T114" i="355"/>
  <c r="S114" i="355"/>
  <c r="E114" i="355"/>
  <c r="D114" i="355"/>
  <c r="W113" i="355"/>
  <c r="X113" i="355" s="1"/>
  <c r="V113" i="355"/>
  <c r="U113" i="355"/>
  <c r="T113" i="355"/>
  <c r="S113" i="355"/>
  <c r="E113" i="355"/>
  <c r="D113" i="355" s="1"/>
  <c r="W112" i="355"/>
  <c r="X112" i="355" s="1"/>
  <c r="V112" i="355"/>
  <c r="U112" i="355"/>
  <c r="T112" i="355"/>
  <c r="S112" i="355"/>
  <c r="E112" i="355"/>
  <c r="D112" i="355"/>
  <c r="W111" i="355"/>
  <c r="X111" i="355" s="1"/>
  <c r="V111" i="355"/>
  <c r="U111" i="355"/>
  <c r="T111" i="355"/>
  <c r="S111" i="355"/>
  <c r="E111" i="355"/>
  <c r="D111" i="355" s="1"/>
  <c r="W110" i="355"/>
  <c r="X110" i="355" s="1"/>
  <c r="V110" i="355"/>
  <c r="U110" i="355"/>
  <c r="T110" i="355"/>
  <c r="S110" i="355"/>
  <c r="E110" i="355"/>
  <c r="D110" i="355"/>
  <c r="W109" i="355"/>
  <c r="X109" i="355" s="1"/>
  <c r="V109" i="355"/>
  <c r="U109" i="355"/>
  <c r="T109" i="355"/>
  <c r="S109" i="355"/>
  <c r="E109" i="355"/>
  <c r="D109" i="355"/>
  <c r="W108" i="355"/>
  <c r="X108" i="355" s="1"/>
  <c r="V108" i="355"/>
  <c r="U108" i="355"/>
  <c r="T108" i="355"/>
  <c r="S108" i="355"/>
  <c r="E108" i="355"/>
  <c r="D108" i="355" s="1"/>
  <c r="W107" i="355"/>
  <c r="X107" i="355" s="1"/>
  <c r="V107" i="355"/>
  <c r="U107" i="355"/>
  <c r="T107" i="355"/>
  <c r="S107" i="355"/>
  <c r="E107" i="355"/>
  <c r="D107" i="355"/>
  <c r="W106" i="355"/>
  <c r="X106" i="355" s="1"/>
  <c r="V106" i="355"/>
  <c r="U106" i="355"/>
  <c r="T106" i="355"/>
  <c r="S106" i="355"/>
  <c r="E106" i="355"/>
  <c r="D106" i="355"/>
  <c r="W105" i="355"/>
  <c r="X105" i="355" s="1"/>
  <c r="V105" i="355"/>
  <c r="U105" i="355"/>
  <c r="T105" i="355"/>
  <c r="S105" i="355"/>
  <c r="E105" i="355"/>
  <c r="D105" i="355" s="1"/>
  <c r="W104" i="355"/>
  <c r="X104" i="355" s="1"/>
  <c r="V104" i="355"/>
  <c r="U104" i="355"/>
  <c r="T104" i="355"/>
  <c r="S104" i="355"/>
  <c r="E104" i="355"/>
  <c r="D104" i="355"/>
  <c r="W103" i="355"/>
  <c r="X103" i="355" s="1"/>
  <c r="V103" i="355"/>
  <c r="U103" i="355"/>
  <c r="T103" i="355"/>
  <c r="S103" i="355"/>
  <c r="E103" i="355"/>
  <c r="D103" i="355" s="1"/>
  <c r="W102" i="355"/>
  <c r="X102" i="355" s="1"/>
  <c r="V102" i="355"/>
  <c r="U102" i="355"/>
  <c r="T102" i="355"/>
  <c r="S102" i="355"/>
  <c r="E102" i="355"/>
  <c r="D102" i="355" s="1"/>
  <c r="W101" i="355"/>
  <c r="X101" i="355" s="1"/>
  <c r="V101" i="355"/>
  <c r="U101" i="355"/>
  <c r="T101" i="355"/>
  <c r="S101" i="355"/>
  <c r="E101" i="355"/>
  <c r="D101" i="355"/>
  <c r="W100" i="355"/>
  <c r="X100" i="355" s="1"/>
  <c r="V100" i="355"/>
  <c r="U100" i="355"/>
  <c r="T100" i="355"/>
  <c r="S100" i="355"/>
  <c r="E100" i="355"/>
  <c r="D100" i="355"/>
  <c r="W99" i="355"/>
  <c r="X99" i="355" s="1"/>
  <c r="V99" i="355"/>
  <c r="U99" i="355"/>
  <c r="T99" i="355"/>
  <c r="S99" i="355"/>
  <c r="E99" i="355"/>
  <c r="D99" i="355" s="1"/>
  <c r="W98" i="355"/>
  <c r="X98" i="355" s="1"/>
  <c r="V98" i="355"/>
  <c r="U98" i="355"/>
  <c r="T98" i="355"/>
  <c r="S98" i="355"/>
  <c r="E98" i="355"/>
  <c r="D98" i="355"/>
  <c r="W97" i="355"/>
  <c r="X97" i="355" s="1"/>
  <c r="V97" i="355"/>
  <c r="U97" i="355"/>
  <c r="T97" i="355"/>
  <c r="S97" i="355"/>
  <c r="E97" i="355"/>
  <c r="D97" i="355" s="1"/>
  <c r="W96" i="355"/>
  <c r="X96" i="355" s="1"/>
  <c r="V96" i="355"/>
  <c r="U96" i="355"/>
  <c r="T96" i="355"/>
  <c r="S96" i="355"/>
  <c r="E96" i="355"/>
  <c r="D96" i="355"/>
  <c r="W95" i="355"/>
  <c r="X95" i="355" s="1"/>
  <c r="V95" i="355"/>
  <c r="U95" i="355"/>
  <c r="T95" i="355"/>
  <c r="S95" i="355"/>
  <c r="E95" i="355"/>
  <c r="D95" i="355" s="1"/>
  <c r="W94" i="355"/>
  <c r="X94" i="355" s="1"/>
  <c r="V94" i="355"/>
  <c r="U94" i="355"/>
  <c r="T94" i="355"/>
  <c r="S94" i="355"/>
  <c r="E94" i="355"/>
  <c r="D94" i="355" s="1"/>
  <c r="W93" i="355"/>
  <c r="X93" i="355" s="1"/>
  <c r="V93" i="355"/>
  <c r="U93" i="355"/>
  <c r="T93" i="355"/>
  <c r="S93" i="355"/>
  <c r="E93" i="355"/>
  <c r="D93" i="355"/>
  <c r="W92" i="355"/>
  <c r="X92" i="355" s="1"/>
  <c r="V92" i="355"/>
  <c r="U92" i="355"/>
  <c r="T92" i="355"/>
  <c r="S92" i="355"/>
  <c r="E92" i="355"/>
  <c r="D92" i="355"/>
  <c r="W91" i="355"/>
  <c r="X91" i="355" s="1"/>
  <c r="V91" i="355"/>
  <c r="U91" i="355"/>
  <c r="T91" i="355"/>
  <c r="S91" i="355"/>
  <c r="E91" i="355"/>
  <c r="D91" i="355" s="1"/>
  <c r="W90" i="355"/>
  <c r="X90" i="355" s="1"/>
  <c r="V90" i="355"/>
  <c r="U90" i="355"/>
  <c r="T90" i="355"/>
  <c r="S90" i="355"/>
  <c r="E90" i="355"/>
  <c r="D90" i="355"/>
  <c r="W89" i="355"/>
  <c r="X89" i="355" s="1"/>
  <c r="V89" i="355"/>
  <c r="U89" i="355"/>
  <c r="T89" i="355"/>
  <c r="S89" i="355"/>
  <c r="E89" i="355"/>
  <c r="D89" i="355" s="1"/>
  <c r="W88" i="355"/>
  <c r="X88" i="355" s="1"/>
  <c r="V88" i="355"/>
  <c r="U88" i="355"/>
  <c r="T88" i="355"/>
  <c r="S88" i="355"/>
  <c r="E88" i="355"/>
  <c r="D88" i="355"/>
  <c r="W87" i="355"/>
  <c r="X87" i="355" s="1"/>
  <c r="V87" i="355"/>
  <c r="U87" i="355"/>
  <c r="S87" i="355"/>
  <c r="T87" i="355" s="1"/>
  <c r="E87" i="355"/>
  <c r="D87" i="355" s="1"/>
  <c r="W86" i="355"/>
  <c r="X86" i="355" s="1"/>
  <c r="V86" i="355"/>
  <c r="U86" i="355"/>
  <c r="S86" i="355"/>
  <c r="T86" i="355" s="1"/>
  <c r="E86" i="355"/>
  <c r="D86" i="355" s="1"/>
  <c r="W85" i="355"/>
  <c r="X85" i="355" s="1"/>
  <c r="V85" i="355"/>
  <c r="U85" i="355"/>
  <c r="T85" i="355"/>
  <c r="S85" i="355"/>
  <c r="E85" i="355"/>
  <c r="D85" i="355"/>
  <c r="W84" i="355"/>
  <c r="X84" i="355" s="1"/>
  <c r="V84" i="355"/>
  <c r="U84" i="355"/>
  <c r="S84" i="355"/>
  <c r="T84" i="355" s="1"/>
  <c r="E84" i="355"/>
  <c r="D84" i="355"/>
  <c r="W83" i="355"/>
  <c r="X83" i="355" s="1"/>
  <c r="V83" i="355"/>
  <c r="U83" i="355"/>
  <c r="T83" i="355"/>
  <c r="S83" i="355"/>
  <c r="E83" i="355"/>
  <c r="D83" i="355" s="1"/>
  <c r="W82" i="355"/>
  <c r="X82" i="355" s="1"/>
  <c r="V82" i="355"/>
  <c r="U82" i="355"/>
  <c r="S82" i="355"/>
  <c r="T82" i="355" s="1"/>
  <c r="E82" i="355"/>
  <c r="D82" i="355"/>
  <c r="W81" i="355"/>
  <c r="X81" i="355" s="1"/>
  <c r="V81" i="355"/>
  <c r="U81" i="355"/>
  <c r="T81" i="355"/>
  <c r="S81" i="355"/>
  <c r="E81" i="355"/>
  <c r="D81" i="355" s="1"/>
  <c r="W80" i="355"/>
  <c r="X80" i="355" s="1"/>
  <c r="V80" i="355"/>
  <c r="U80" i="355"/>
  <c r="T80" i="355"/>
  <c r="S80" i="355"/>
  <c r="E80" i="355"/>
  <c r="D80" i="355"/>
  <c r="W79" i="355"/>
  <c r="X79" i="355" s="1"/>
  <c r="V79" i="355"/>
  <c r="U79" i="355"/>
  <c r="S79" i="355"/>
  <c r="T79" i="355" s="1"/>
  <c r="E79" i="355"/>
  <c r="D79" i="355" s="1"/>
  <c r="W78" i="355"/>
  <c r="X78" i="355" s="1"/>
  <c r="V78" i="355"/>
  <c r="U78" i="355"/>
  <c r="S78" i="355"/>
  <c r="T78" i="355" s="1"/>
  <c r="E78" i="355"/>
  <c r="D78" i="355" s="1"/>
  <c r="W77" i="355"/>
  <c r="X77" i="355" s="1"/>
  <c r="V77" i="355"/>
  <c r="U77" i="355"/>
  <c r="T77" i="355"/>
  <c r="S77" i="355"/>
  <c r="E77" i="355"/>
  <c r="D77" i="355"/>
  <c r="W76" i="355"/>
  <c r="X76" i="355" s="1"/>
  <c r="V76" i="355"/>
  <c r="U76" i="355"/>
  <c r="S76" i="355"/>
  <c r="T76" i="355" s="1"/>
  <c r="E76" i="355"/>
  <c r="D76" i="355"/>
  <c r="W75" i="355"/>
  <c r="X75" i="355" s="1"/>
  <c r="V75" i="355"/>
  <c r="U75" i="355"/>
  <c r="T75" i="355"/>
  <c r="S75" i="355"/>
  <c r="E75" i="355"/>
  <c r="D75" i="355" s="1"/>
  <c r="W74" i="355"/>
  <c r="X74" i="355" s="1"/>
  <c r="V74" i="355"/>
  <c r="U74" i="355"/>
  <c r="S74" i="355"/>
  <c r="T74" i="355" s="1"/>
  <c r="E74" i="355"/>
  <c r="D74" i="355"/>
  <c r="W73" i="355"/>
  <c r="X73" i="355" s="1"/>
  <c r="V73" i="355"/>
  <c r="U73" i="355"/>
  <c r="T73" i="355"/>
  <c r="S73" i="355"/>
  <c r="E73" i="355"/>
  <c r="D73" i="355" s="1"/>
  <c r="W72" i="355"/>
  <c r="X72" i="355" s="1"/>
  <c r="V72" i="355"/>
  <c r="U72" i="355"/>
  <c r="T72" i="355"/>
  <c r="S72" i="355"/>
  <c r="E72" i="355"/>
  <c r="D72" i="355"/>
  <c r="W71" i="355"/>
  <c r="X71" i="355" s="1"/>
  <c r="V71" i="355"/>
  <c r="U71" i="355"/>
  <c r="S71" i="355"/>
  <c r="T71" i="355" s="1"/>
  <c r="E71" i="355"/>
  <c r="D71" i="355" s="1"/>
  <c r="W70" i="355"/>
  <c r="X70" i="355" s="1"/>
  <c r="V70" i="355"/>
  <c r="U70" i="355"/>
  <c r="S70" i="355"/>
  <c r="T70" i="355" s="1"/>
  <c r="E70" i="355"/>
  <c r="D70" i="355" s="1"/>
  <c r="W69" i="355"/>
  <c r="X69" i="355" s="1"/>
  <c r="V69" i="355"/>
  <c r="U69" i="355"/>
  <c r="T69" i="355"/>
  <c r="S69" i="355"/>
  <c r="E69" i="355"/>
  <c r="D69" i="355"/>
  <c r="W68" i="355"/>
  <c r="X68" i="355" s="1"/>
  <c r="V68" i="355"/>
  <c r="U68" i="355"/>
  <c r="S68" i="355"/>
  <c r="T68" i="355" s="1"/>
  <c r="E68" i="355"/>
  <c r="D68" i="355"/>
  <c r="W67" i="355"/>
  <c r="X67" i="355" s="1"/>
  <c r="V67" i="355"/>
  <c r="U67" i="355"/>
  <c r="T67" i="355"/>
  <c r="S67" i="355"/>
  <c r="E67" i="355"/>
  <c r="D67" i="355" s="1"/>
  <c r="W66" i="355"/>
  <c r="X66" i="355" s="1"/>
  <c r="V66" i="355"/>
  <c r="U66" i="355"/>
  <c r="S66" i="355"/>
  <c r="T66" i="355" s="1"/>
  <c r="E66" i="355"/>
  <c r="D66" i="355"/>
  <c r="W65" i="355"/>
  <c r="X65" i="355" s="1"/>
  <c r="V65" i="355"/>
  <c r="U65" i="355"/>
  <c r="T65" i="355"/>
  <c r="S65" i="355"/>
  <c r="E65" i="355"/>
  <c r="D65" i="355" s="1"/>
  <c r="W64" i="355"/>
  <c r="X64" i="355" s="1"/>
  <c r="V64" i="355"/>
  <c r="U64" i="355"/>
  <c r="T64" i="355"/>
  <c r="S64" i="355"/>
  <c r="E64" i="355"/>
  <c r="D64" i="355"/>
  <c r="W63" i="355"/>
  <c r="X63" i="355" s="1"/>
  <c r="V63" i="355"/>
  <c r="U63" i="355"/>
  <c r="S63" i="355"/>
  <c r="T63" i="355" s="1"/>
  <c r="E63" i="355"/>
  <c r="D63" i="355" s="1"/>
  <c r="W62" i="355"/>
  <c r="X62" i="355" s="1"/>
  <c r="V62" i="355"/>
  <c r="U62" i="355"/>
  <c r="S62" i="355"/>
  <c r="T62" i="355" s="1"/>
  <c r="E62" i="355"/>
  <c r="D62" i="355" s="1"/>
  <c r="W61" i="355"/>
  <c r="X61" i="355" s="1"/>
  <c r="V61" i="355"/>
  <c r="U61" i="355"/>
  <c r="T61" i="355"/>
  <c r="S61" i="355"/>
  <c r="E61" i="355"/>
  <c r="D61" i="355"/>
  <c r="W60" i="355"/>
  <c r="X60" i="355" s="1"/>
  <c r="V60" i="355"/>
  <c r="U60" i="355"/>
  <c r="S60" i="355"/>
  <c r="T60" i="355" s="1"/>
  <c r="E60" i="355"/>
  <c r="D60" i="355"/>
  <c r="W59" i="355"/>
  <c r="X59" i="355" s="1"/>
  <c r="V59" i="355"/>
  <c r="U59" i="355"/>
  <c r="T59" i="355"/>
  <c r="S59" i="355"/>
  <c r="E59" i="355"/>
  <c r="D59" i="355" s="1"/>
  <c r="W58" i="355"/>
  <c r="X58" i="355" s="1"/>
  <c r="V58" i="355"/>
  <c r="U58" i="355"/>
  <c r="S58" i="355"/>
  <c r="T58" i="355" s="1"/>
  <c r="E58" i="355"/>
  <c r="D58" i="355"/>
  <c r="W57" i="355"/>
  <c r="X57" i="355" s="1"/>
  <c r="V57" i="355"/>
  <c r="U57" i="355"/>
  <c r="T57" i="355"/>
  <c r="S57" i="355"/>
  <c r="E57" i="355"/>
  <c r="D57" i="355" s="1"/>
  <c r="W56" i="355"/>
  <c r="X56" i="355" s="1"/>
  <c r="V56" i="355"/>
  <c r="U56" i="355"/>
  <c r="T56" i="355"/>
  <c r="S56" i="355"/>
  <c r="E56" i="355"/>
  <c r="D56" i="355"/>
  <c r="W55" i="355"/>
  <c r="X55" i="355" s="1"/>
  <c r="V55" i="355"/>
  <c r="U55" i="355"/>
  <c r="S55" i="355"/>
  <c r="T55" i="355" s="1"/>
  <c r="E55" i="355"/>
  <c r="D55" i="355" s="1"/>
  <c r="W54" i="355"/>
  <c r="X54" i="355" s="1"/>
  <c r="V54" i="355"/>
  <c r="U54" i="355"/>
  <c r="S54" i="355"/>
  <c r="T54" i="355" s="1"/>
  <c r="E54" i="355"/>
  <c r="D54" i="355" s="1"/>
  <c r="W53" i="355"/>
  <c r="X53" i="355" s="1"/>
  <c r="V53" i="355"/>
  <c r="U53" i="355"/>
  <c r="T53" i="355"/>
  <c r="S53" i="355"/>
  <c r="E53" i="355"/>
  <c r="D53" i="355"/>
  <c r="W52" i="355"/>
  <c r="X52" i="355" s="1"/>
  <c r="V52" i="355"/>
  <c r="U52" i="355"/>
  <c r="S52" i="355"/>
  <c r="T52" i="355" s="1"/>
  <c r="E52" i="355"/>
  <c r="D52" i="355"/>
  <c r="W51" i="355"/>
  <c r="X51" i="355" s="1"/>
  <c r="V51" i="355"/>
  <c r="U51" i="355"/>
  <c r="T51" i="355"/>
  <c r="S51" i="355"/>
  <c r="E51" i="355"/>
  <c r="D51" i="355" s="1"/>
  <c r="W50" i="355"/>
  <c r="X50" i="355" s="1"/>
  <c r="V50" i="355"/>
  <c r="U50" i="355"/>
  <c r="S50" i="355"/>
  <c r="T50" i="355" s="1"/>
  <c r="E50" i="355"/>
  <c r="D50" i="355"/>
  <c r="W49" i="355"/>
  <c r="X49" i="355" s="1"/>
  <c r="V49" i="355"/>
  <c r="U49" i="355"/>
  <c r="T49" i="355"/>
  <c r="S49" i="355"/>
  <c r="E49" i="355"/>
  <c r="D49" i="355" s="1"/>
  <c r="W48" i="355"/>
  <c r="X48" i="355" s="1"/>
  <c r="V48" i="355"/>
  <c r="U48" i="355"/>
  <c r="T48" i="355"/>
  <c r="S48" i="355"/>
  <c r="E48" i="355"/>
  <c r="D48" i="355"/>
  <c r="W47" i="355"/>
  <c r="X47" i="355" s="1"/>
  <c r="V47" i="355"/>
  <c r="U47" i="355"/>
  <c r="S47" i="355"/>
  <c r="T47" i="355" s="1"/>
  <c r="E47" i="355"/>
  <c r="D47" i="355" s="1"/>
  <c r="W46" i="355"/>
  <c r="X46" i="355" s="1"/>
  <c r="V46" i="355"/>
  <c r="U46" i="355"/>
  <c r="S46" i="355"/>
  <c r="T46" i="355" s="1"/>
  <c r="E46" i="355"/>
  <c r="D46" i="355" s="1"/>
  <c r="W45" i="355"/>
  <c r="X45" i="355" s="1"/>
  <c r="V45" i="355"/>
  <c r="U45" i="355"/>
  <c r="T45" i="355"/>
  <c r="S45" i="355"/>
  <c r="E45" i="355"/>
  <c r="D45" i="355"/>
  <c r="W44" i="355"/>
  <c r="X44" i="355" s="1"/>
  <c r="V44" i="355"/>
  <c r="U44" i="355"/>
  <c r="S44" i="355"/>
  <c r="T44" i="355" s="1"/>
  <c r="E44" i="355"/>
  <c r="D44" i="355"/>
  <c r="W43" i="355"/>
  <c r="X43" i="355" s="1"/>
  <c r="V43" i="355"/>
  <c r="U43" i="355"/>
  <c r="T43" i="355"/>
  <c r="S43" i="355"/>
  <c r="E43" i="355"/>
  <c r="D43" i="355" s="1"/>
  <c r="W42" i="355"/>
  <c r="X42" i="355" s="1"/>
  <c r="V42" i="355"/>
  <c r="U42" i="355"/>
  <c r="S42" i="355"/>
  <c r="T42" i="355" s="1"/>
  <c r="E42" i="355"/>
  <c r="D42" i="355"/>
  <c r="W41" i="355"/>
  <c r="X41" i="355" s="1"/>
  <c r="V41" i="355"/>
  <c r="U41" i="355"/>
  <c r="T41" i="355"/>
  <c r="S41" i="355"/>
  <c r="E41" i="355"/>
  <c r="D41" i="355" s="1"/>
  <c r="W40" i="355"/>
  <c r="X40" i="355" s="1"/>
  <c r="V40" i="355"/>
  <c r="U40" i="355"/>
  <c r="T40" i="355"/>
  <c r="S40" i="355"/>
  <c r="E40" i="355"/>
  <c r="D40" i="355"/>
  <c r="W39" i="355"/>
  <c r="X39" i="355" s="1"/>
  <c r="V39" i="355"/>
  <c r="U39" i="355"/>
  <c r="S39" i="355"/>
  <c r="T39" i="355" s="1"/>
  <c r="E39" i="355"/>
  <c r="D39" i="355" s="1"/>
  <c r="W38" i="355"/>
  <c r="X38" i="355" s="1"/>
  <c r="V38" i="355"/>
  <c r="U38" i="355"/>
  <c r="S38" i="355"/>
  <c r="T38" i="355" s="1"/>
  <c r="E38" i="355"/>
  <c r="D38" i="355" s="1"/>
  <c r="W37" i="355"/>
  <c r="X37" i="355" s="1"/>
  <c r="V37" i="355"/>
  <c r="U37" i="355"/>
  <c r="T37" i="355"/>
  <c r="S37" i="355"/>
  <c r="E37" i="355"/>
  <c r="D37" i="355"/>
  <c r="W36" i="355"/>
  <c r="X36" i="355" s="1"/>
  <c r="V36" i="355"/>
  <c r="U36" i="355"/>
  <c r="S36" i="355"/>
  <c r="T36" i="355" s="1"/>
  <c r="E36" i="355"/>
  <c r="D36" i="355"/>
  <c r="W35" i="355"/>
  <c r="W30" i="355" s="1"/>
  <c r="P30" i="355" s="1"/>
  <c r="V35" i="355"/>
  <c r="U35" i="355"/>
  <c r="T35" i="355"/>
  <c r="S35" i="355"/>
  <c r="E35" i="355"/>
  <c r="D35" i="355" s="1"/>
  <c r="X32" i="355"/>
  <c r="O32" i="355" s="1"/>
  <c r="N32" i="355"/>
  <c r="H32" i="355"/>
  <c r="D32" i="355" s="1"/>
  <c r="C32" i="355" s="1"/>
  <c r="W31" i="355"/>
  <c r="P31" i="355" s="1"/>
  <c r="T31" i="355"/>
  <c r="N31" i="355"/>
  <c r="H31" i="355"/>
  <c r="D31" i="355"/>
  <c r="C31" i="355"/>
  <c r="X30" i="355"/>
  <c r="T30" i="355"/>
  <c r="O30" i="355"/>
  <c r="N30" i="355"/>
  <c r="H30" i="355"/>
  <c r="D30" i="355" s="1"/>
  <c r="C30" i="355" s="1"/>
  <c r="X29" i="355"/>
  <c r="O29" i="355" s="1"/>
  <c r="V29" i="355"/>
  <c r="U29" i="355"/>
  <c r="N29" i="355"/>
  <c r="M29" i="355"/>
  <c r="L29" i="355"/>
  <c r="H29" i="355"/>
  <c r="T29" i="355" s="1"/>
  <c r="D29" i="355"/>
  <c r="C29" i="355" s="1"/>
  <c r="W28" i="355"/>
  <c r="P28" i="355" s="1"/>
  <c r="V28" i="355"/>
  <c r="U28" i="355"/>
  <c r="N28" i="355"/>
  <c r="H28" i="355"/>
  <c r="D28" i="355" s="1"/>
  <c r="C28" i="355" s="1"/>
  <c r="X27" i="355"/>
  <c r="O27" i="355" s="1"/>
  <c r="U27" i="355"/>
  <c r="T27" i="355"/>
  <c r="L27" i="355" s="1"/>
  <c r="N27" i="355"/>
  <c r="M27" i="355"/>
  <c r="H27" i="355"/>
  <c r="D27" i="355"/>
  <c r="C27" i="355" s="1"/>
  <c r="X26" i="355"/>
  <c r="W26" i="355"/>
  <c r="P26" i="355" s="1"/>
  <c r="V26" i="355"/>
  <c r="T26" i="355"/>
  <c r="O26" i="355"/>
  <c r="N26" i="355"/>
  <c r="L26" i="355"/>
  <c r="H26" i="355"/>
  <c r="D26" i="355" s="1"/>
  <c r="C26" i="355" s="1"/>
  <c r="W25" i="355"/>
  <c r="V25" i="355"/>
  <c r="U25" i="355"/>
  <c r="P25" i="355"/>
  <c r="N25" i="355"/>
  <c r="J33" i="355" s="1"/>
  <c r="H25" i="355"/>
  <c r="T25" i="355" s="1"/>
  <c r="W24" i="355"/>
  <c r="P24" i="355" s="1"/>
  <c r="V24" i="355"/>
  <c r="U24" i="355"/>
  <c r="N24" i="355"/>
  <c r="H24" i="355"/>
  <c r="T24" i="355" s="1"/>
  <c r="W23" i="355"/>
  <c r="P23" i="355" s="1"/>
  <c r="V23" i="355"/>
  <c r="U23" i="355"/>
  <c r="N23" i="355"/>
  <c r="H23" i="355"/>
  <c r="D23" i="355" s="1"/>
  <c r="C23" i="355" s="1"/>
  <c r="X22" i="355"/>
  <c r="O22" i="355" s="1"/>
  <c r="V22" i="355"/>
  <c r="U22" i="355"/>
  <c r="N22" i="355"/>
  <c r="H22" i="355"/>
  <c r="T22" i="355" s="1"/>
  <c r="D22" i="355"/>
  <c r="C22" i="355" s="1"/>
  <c r="X21" i="355"/>
  <c r="O21" i="355" s="1"/>
  <c r="W21" i="355"/>
  <c r="P21" i="355" s="1"/>
  <c r="U21" i="355"/>
  <c r="T21" i="355"/>
  <c r="N21" i="355"/>
  <c r="H21" i="355"/>
  <c r="D21" i="355"/>
  <c r="C21" i="355"/>
  <c r="X20" i="355"/>
  <c r="O20" i="355" s="1"/>
  <c r="W20" i="355"/>
  <c r="V20" i="355"/>
  <c r="T20" i="355"/>
  <c r="M20" i="355" s="1"/>
  <c r="P20" i="355"/>
  <c r="N20" i="355"/>
  <c r="H20" i="355"/>
  <c r="D20" i="355" s="1"/>
  <c r="C20" i="355" s="1"/>
  <c r="W19" i="355"/>
  <c r="V19" i="355"/>
  <c r="U19" i="355"/>
  <c r="P19" i="355"/>
  <c r="N19" i="355"/>
  <c r="H19" i="355"/>
  <c r="T19" i="355" s="1"/>
  <c r="D19" i="355"/>
  <c r="C19" i="355" s="1"/>
  <c r="X18" i="355"/>
  <c r="V18" i="355"/>
  <c r="U18" i="355"/>
  <c r="T18" i="355"/>
  <c r="M18" i="355" s="1"/>
  <c r="O18" i="355"/>
  <c r="N18" i="355"/>
  <c r="H18" i="355"/>
  <c r="D18" i="355" s="1"/>
  <c r="C18" i="355" s="1"/>
  <c r="X17" i="355"/>
  <c r="O17" i="355" s="1"/>
  <c r="W17" i="355"/>
  <c r="U17" i="355"/>
  <c r="P17" i="355"/>
  <c r="N17" i="355"/>
  <c r="H17" i="355"/>
  <c r="T17" i="355" s="1"/>
  <c r="X16" i="355"/>
  <c r="O16" i="355" s="1"/>
  <c r="W16" i="355"/>
  <c r="P16" i="355" s="1"/>
  <c r="U16" i="355"/>
  <c r="N16" i="355"/>
  <c r="H33" i="355" s="1"/>
  <c r="H16" i="355"/>
  <c r="T16" i="355" s="1"/>
  <c r="X15" i="355"/>
  <c r="O15" i="355" s="1"/>
  <c r="W15" i="355"/>
  <c r="P15" i="355" s="1"/>
  <c r="U15" i="355"/>
  <c r="T15" i="355"/>
  <c r="N15" i="355"/>
  <c r="M15" i="355"/>
  <c r="L15" i="355"/>
  <c r="H15" i="355"/>
  <c r="D15" i="355"/>
  <c r="C15" i="355" s="1"/>
  <c r="X14" i="355"/>
  <c r="O14" i="355" s="1"/>
  <c r="W14" i="355"/>
  <c r="P14" i="355" s="1"/>
  <c r="V14" i="355"/>
  <c r="T14" i="355"/>
  <c r="N14" i="355"/>
  <c r="L14" i="355"/>
  <c r="H14" i="355"/>
  <c r="D14" i="355" s="1"/>
  <c r="C14" i="355" s="1"/>
  <c r="W13" i="355"/>
  <c r="V13" i="355"/>
  <c r="U13" i="355"/>
  <c r="P13" i="355"/>
  <c r="N13" i="355"/>
  <c r="H13" i="355"/>
  <c r="D13" i="355" s="1"/>
  <c r="C13" i="355" s="1"/>
  <c r="X12" i="355"/>
  <c r="V12" i="355"/>
  <c r="U12" i="355"/>
  <c r="O12" i="355"/>
  <c r="N12" i="355"/>
  <c r="H12" i="355"/>
  <c r="T12" i="355" s="1"/>
  <c r="D12" i="355"/>
  <c r="C12" i="355" s="1"/>
  <c r="X11" i="355"/>
  <c r="O11" i="355" s="1"/>
  <c r="W11" i="355"/>
  <c r="U11" i="355"/>
  <c r="T11" i="355"/>
  <c r="P11" i="355"/>
  <c r="N11" i="355"/>
  <c r="H11" i="355"/>
  <c r="D11" i="355"/>
  <c r="C11" i="355"/>
  <c r="AE10" i="355"/>
  <c r="AE11" i="355" s="1"/>
  <c r="AE12" i="355" s="1"/>
  <c r="AE13" i="355" s="1"/>
  <c r="AE14" i="355" s="1"/>
  <c r="AE15" i="355" s="1"/>
  <c r="AE16" i="355" s="1"/>
  <c r="AE17" i="355" s="1"/>
  <c r="AE18" i="355" s="1"/>
  <c r="AE19" i="355" s="1"/>
  <c r="AE20" i="355" s="1"/>
  <c r="AE21" i="355" s="1"/>
  <c r="AE22" i="355" s="1"/>
  <c r="AE23" i="355" s="1"/>
  <c r="AE24" i="355" s="1"/>
  <c r="AE25" i="355" s="1"/>
  <c r="AE26" i="355" s="1"/>
  <c r="AE27" i="355" s="1"/>
  <c r="AE28" i="355" s="1"/>
  <c r="AE29" i="355" s="1"/>
  <c r="AE30" i="355" s="1"/>
  <c r="AE31" i="355" s="1"/>
  <c r="AE32" i="355" s="1"/>
  <c r="X10" i="355"/>
  <c r="O10" i="355" s="1"/>
  <c r="W10" i="355"/>
  <c r="V10" i="355"/>
  <c r="T10" i="355"/>
  <c r="M10" i="355" s="1"/>
  <c r="P10" i="355"/>
  <c r="N10" i="355"/>
  <c r="H10" i="355"/>
  <c r="D10" i="355" s="1"/>
  <c r="C10" i="355" s="1"/>
  <c r="X9" i="355"/>
  <c r="V9" i="355"/>
  <c r="U9" i="355"/>
  <c r="O9" i="355"/>
  <c r="N9" i="355"/>
  <c r="H9" i="355"/>
  <c r="T9" i="355" s="1"/>
  <c r="N5" i="355"/>
  <c r="N4" i="355"/>
  <c r="H4" i="355"/>
  <c r="X188" i="354"/>
  <c r="W188" i="354"/>
  <c r="V188" i="354"/>
  <c r="U188" i="354"/>
  <c r="S188" i="354"/>
  <c r="T188" i="354" s="1"/>
  <c r="E188" i="354"/>
  <c r="D188" i="354"/>
  <c r="X187" i="354"/>
  <c r="W187" i="354"/>
  <c r="V187" i="354"/>
  <c r="U187" i="354"/>
  <c r="S187" i="354"/>
  <c r="T187" i="354" s="1"/>
  <c r="E187" i="354"/>
  <c r="D187" i="354"/>
  <c r="X186" i="354"/>
  <c r="W186" i="354"/>
  <c r="V186" i="354"/>
  <c r="U186" i="354"/>
  <c r="S186" i="354"/>
  <c r="T186" i="354" s="1"/>
  <c r="E186" i="354"/>
  <c r="D186" i="354"/>
  <c r="X185" i="354"/>
  <c r="W185" i="354"/>
  <c r="V185" i="354"/>
  <c r="U185" i="354"/>
  <c r="S185" i="354"/>
  <c r="T185" i="354" s="1"/>
  <c r="E185" i="354"/>
  <c r="D185" i="354"/>
  <c r="X184" i="354"/>
  <c r="W184" i="354"/>
  <c r="V184" i="354"/>
  <c r="U184" i="354"/>
  <c r="S184" i="354"/>
  <c r="T184" i="354" s="1"/>
  <c r="E184" i="354"/>
  <c r="D184" i="354"/>
  <c r="X183" i="354"/>
  <c r="W183" i="354"/>
  <c r="V183" i="354"/>
  <c r="U183" i="354"/>
  <c r="S183" i="354"/>
  <c r="T183" i="354" s="1"/>
  <c r="E183" i="354"/>
  <c r="D183" i="354"/>
  <c r="X182" i="354"/>
  <c r="W182" i="354"/>
  <c r="V182" i="354"/>
  <c r="U182" i="354"/>
  <c r="S182" i="354"/>
  <c r="T182" i="354" s="1"/>
  <c r="E182" i="354"/>
  <c r="D182" i="354"/>
  <c r="X181" i="354"/>
  <c r="W181" i="354"/>
  <c r="V181" i="354"/>
  <c r="U181" i="354"/>
  <c r="S181" i="354"/>
  <c r="T181" i="354" s="1"/>
  <c r="E181" i="354"/>
  <c r="D181" i="354"/>
  <c r="X180" i="354"/>
  <c r="W180" i="354"/>
  <c r="V180" i="354"/>
  <c r="U180" i="354"/>
  <c r="S180" i="354"/>
  <c r="T180" i="354" s="1"/>
  <c r="E180" i="354"/>
  <c r="D180" i="354"/>
  <c r="X179" i="354"/>
  <c r="W179" i="354"/>
  <c r="V179" i="354"/>
  <c r="U179" i="354"/>
  <c r="S179" i="354"/>
  <c r="T179" i="354" s="1"/>
  <c r="E179" i="354"/>
  <c r="D179" i="354"/>
  <c r="X178" i="354"/>
  <c r="W178" i="354"/>
  <c r="V178" i="354"/>
  <c r="U178" i="354"/>
  <c r="S178" i="354"/>
  <c r="T178" i="354" s="1"/>
  <c r="E178" i="354"/>
  <c r="D178" i="354"/>
  <c r="X177" i="354"/>
  <c r="W177" i="354"/>
  <c r="V177" i="354"/>
  <c r="U177" i="354"/>
  <c r="S177" i="354"/>
  <c r="T177" i="354" s="1"/>
  <c r="E177" i="354"/>
  <c r="D177" i="354" s="1"/>
  <c r="X176" i="354"/>
  <c r="W176" i="354"/>
  <c r="V176" i="354"/>
  <c r="U176" i="354"/>
  <c r="S176" i="354"/>
  <c r="T176" i="354" s="1"/>
  <c r="E176" i="354"/>
  <c r="D176" i="354"/>
  <c r="X175" i="354"/>
  <c r="W175" i="354"/>
  <c r="V175" i="354"/>
  <c r="U175" i="354"/>
  <c r="S175" i="354"/>
  <c r="T175" i="354" s="1"/>
  <c r="E175" i="354"/>
  <c r="D175" i="354" s="1"/>
  <c r="X174" i="354"/>
  <c r="W174" i="354"/>
  <c r="V174" i="354"/>
  <c r="U174" i="354"/>
  <c r="S174" i="354"/>
  <c r="T174" i="354" s="1"/>
  <c r="E174" i="354"/>
  <c r="D174" i="354" s="1"/>
  <c r="X173" i="354"/>
  <c r="W173" i="354"/>
  <c r="V173" i="354"/>
  <c r="U173" i="354"/>
  <c r="S173" i="354"/>
  <c r="T173" i="354" s="1"/>
  <c r="E173" i="354"/>
  <c r="D173" i="354"/>
  <c r="X172" i="354"/>
  <c r="W172" i="354"/>
  <c r="V172" i="354"/>
  <c r="U172" i="354"/>
  <c r="S172" i="354"/>
  <c r="T172" i="354" s="1"/>
  <c r="E172" i="354"/>
  <c r="D172" i="354" s="1"/>
  <c r="X171" i="354"/>
  <c r="W171" i="354"/>
  <c r="V171" i="354"/>
  <c r="U171" i="354"/>
  <c r="S171" i="354"/>
  <c r="T171" i="354" s="1"/>
  <c r="E171" i="354"/>
  <c r="D171" i="354"/>
  <c r="X170" i="354"/>
  <c r="W170" i="354"/>
  <c r="V170" i="354"/>
  <c r="U170" i="354"/>
  <c r="S170" i="354"/>
  <c r="T170" i="354" s="1"/>
  <c r="E170" i="354"/>
  <c r="D170" i="354"/>
  <c r="X169" i="354"/>
  <c r="W169" i="354"/>
  <c r="V169" i="354"/>
  <c r="U169" i="354"/>
  <c r="S169" i="354"/>
  <c r="T169" i="354" s="1"/>
  <c r="E169" i="354"/>
  <c r="D169" i="354" s="1"/>
  <c r="X168" i="354"/>
  <c r="W168" i="354"/>
  <c r="V168" i="354"/>
  <c r="U168" i="354"/>
  <c r="S168" i="354"/>
  <c r="T168" i="354" s="1"/>
  <c r="E168" i="354"/>
  <c r="D168" i="354"/>
  <c r="X167" i="354"/>
  <c r="W167" i="354"/>
  <c r="V167" i="354"/>
  <c r="U167" i="354"/>
  <c r="S167" i="354"/>
  <c r="T167" i="354" s="1"/>
  <c r="E167" i="354"/>
  <c r="D167" i="354" s="1"/>
  <c r="X166" i="354"/>
  <c r="W166" i="354"/>
  <c r="V166" i="354"/>
  <c r="U166" i="354"/>
  <c r="S166" i="354"/>
  <c r="T166" i="354" s="1"/>
  <c r="E166" i="354"/>
  <c r="D166" i="354" s="1"/>
  <c r="X165" i="354"/>
  <c r="W165" i="354"/>
  <c r="V165" i="354"/>
  <c r="U165" i="354"/>
  <c r="S165" i="354"/>
  <c r="T165" i="354" s="1"/>
  <c r="E165" i="354"/>
  <c r="D165" i="354"/>
  <c r="X164" i="354"/>
  <c r="W164" i="354"/>
  <c r="V164" i="354"/>
  <c r="U164" i="354"/>
  <c r="S164" i="354"/>
  <c r="T164" i="354" s="1"/>
  <c r="E164" i="354"/>
  <c r="D164" i="354" s="1"/>
  <c r="X163" i="354"/>
  <c r="W163" i="354"/>
  <c r="V163" i="354"/>
  <c r="U163" i="354"/>
  <c r="S163" i="354"/>
  <c r="T163" i="354" s="1"/>
  <c r="E163" i="354"/>
  <c r="D163" i="354"/>
  <c r="X162" i="354"/>
  <c r="W162" i="354"/>
  <c r="V162" i="354"/>
  <c r="U162" i="354"/>
  <c r="S162" i="354"/>
  <c r="T162" i="354" s="1"/>
  <c r="E162" i="354"/>
  <c r="D162" i="354"/>
  <c r="X161" i="354"/>
  <c r="W161" i="354"/>
  <c r="V161" i="354"/>
  <c r="U161" i="354"/>
  <c r="S161" i="354"/>
  <c r="T161" i="354" s="1"/>
  <c r="E161" i="354"/>
  <c r="D161" i="354" s="1"/>
  <c r="X160" i="354"/>
  <c r="W160" i="354"/>
  <c r="V160" i="354"/>
  <c r="U160" i="354"/>
  <c r="S160" i="354"/>
  <c r="T160" i="354" s="1"/>
  <c r="E160" i="354"/>
  <c r="D160" i="354"/>
  <c r="X159" i="354"/>
  <c r="W159" i="354"/>
  <c r="V159" i="354"/>
  <c r="U159" i="354"/>
  <c r="S159" i="354"/>
  <c r="T159" i="354" s="1"/>
  <c r="E159" i="354"/>
  <c r="D159" i="354" s="1"/>
  <c r="X158" i="354"/>
  <c r="W158" i="354"/>
  <c r="V158" i="354"/>
  <c r="U158" i="354"/>
  <c r="S158" i="354"/>
  <c r="T158" i="354" s="1"/>
  <c r="E158" i="354"/>
  <c r="D158" i="354" s="1"/>
  <c r="X157" i="354"/>
  <c r="W157" i="354"/>
  <c r="V157" i="354"/>
  <c r="U157" i="354"/>
  <c r="S157" i="354"/>
  <c r="T157" i="354" s="1"/>
  <c r="E157" i="354"/>
  <c r="D157" i="354"/>
  <c r="X156" i="354"/>
  <c r="W156" i="354"/>
  <c r="V156" i="354"/>
  <c r="U156" i="354"/>
  <c r="S156" i="354"/>
  <c r="T156" i="354" s="1"/>
  <c r="E156" i="354"/>
  <c r="D156" i="354" s="1"/>
  <c r="X155" i="354"/>
  <c r="W155" i="354"/>
  <c r="V155" i="354"/>
  <c r="U155" i="354"/>
  <c r="S155" i="354"/>
  <c r="T155" i="354" s="1"/>
  <c r="E155" i="354"/>
  <c r="D155" i="354"/>
  <c r="X154" i="354"/>
  <c r="W154" i="354"/>
  <c r="V154" i="354"/>
  <c r="U154" i="354"/>
  <c r="S154" i="354"/>
  <c r="T154" i="354" s="1"/>
  <c r="E154" i="354"/>
  <c r="D154" i="354"/>
  <c r="X153" i="354"/>
  <c r="W153" i="354"/>
  <c r="V153" i="354"/>
  <c r="U153" i="354"/>
  <c r="S153" i="354"/>
  <c r="T153" i="354" s="1"/>
  <c r="E153" i="354"/>
  <c r="D153" i="354" s="1"/>
  <c r="X152" i="354"/>
  <c r="W152" i="354"/>
  <c r="V152" i="354"/>
  <c r="U152" i="354"/>
  <c r="S152" i="354"/>
  <c r="T152" i="354" s="1"/>
  <c r="E152" i="354"/>
  <c r="D152" i="354"/>
  <c r="X151" i="354"/>
  <c r="W151" i="354"/>
  <c r="V151" i="354"/>
  <c r="U151" i="354"/>
  <c r="S151" i="354"/>
  <c r="T151" i="354" s="1"/>
  <c r="E151" i="354"/>
  <c r="D151" i="354" s="1"/>
  <c r="X150" i="354"/>
  <c r="W150" i="354"/>
  <c r="V150" i="354"/>
  <c r="U150" i="354"/>
  <c r="S150" i="354"/>
  <c r="T150" i="354" s="1"/>
  <c r="E150" i="354"/>
  <c r="D150" i="354" s="1"/>
  <c r="X149" i="354"/>
  <c r="W149" i="354"/>
  <c r="V149" i="354"/>
  <c r="U149" i="354"/>
  <c r="S149" i="354"/>
  <c r="T149" i="354" s="1"/>
  <c r="E149" i="354"/>
  <c r="D149" i="354"/>
  <c r="X148" i="354"/>
  <c r="W148" i="354"/>
  <c r="V148" i="354"/>
  <c r="U148" i="354"/>
  <c r="S148" i="354"/>
  <c r="T148" i="354" s="1"/>
  <c r="E148" i="354"/>
  <c r="D148" i="354" s="1"/>
  <c r="X147" i="354"/>
  <c r="W147" i="354"/>
  <c r="V147" i="354"/>
  <c r="U147" i="354"/>
  <c r="S147" i="354"/>
  <c r="T147" i="354" s="1"/>
  <c r="E147" i="354"/>
  <c r="D147" i="354"/>
  <c r="X146" i="354"/>
  <c r="W146" i="354"/>
  <c r="V146" i="354"/>
  <c r="U146" i="354"/>
  <c r="S146" i="354"/>
  <c r="T146" i="354" s="1"/>
  <c r="E146" i="354"/>
  <c r="D146" i="354"/>
  <c r="X145" i="354"/>
  <c r="W145" i="354"/>
  <c r="V145" i="354"/>
  <c r="U145" i="354"/>
  <c r="S145" i="354"/>
  <c r="T145" i="354" s="1"/>
  <c r="E145" i="354"/>
  <c r="D145" i="354" s="1"/>
  <c r="X144" i="354"/>
  <c r="W144" i="354"/>
  <c r="V144" i="354"/>
  <c r="U144" i="354"/>
  <c r="S144" i="354"/>
  <c r="T144" i="354" s="1"/>
  <c r="E144" i="354"/>
  <c r="D144" i="354"/>
  <c r="X143" i="354"/>
  <c r="W143" i="354"/>
  <c r="V143" i="354"/>
  <c r="U143" i="354"/>
  <c r="S143" i="354"/>
  <c r="T143" i="354" s="1"/>
  <c r="E143" i="354"/>
  <c r="D143" i="354" s="1"/>
  <c r="X142" i="354"/>
  <c r="W142" i="354"/>
  <c r="V142" i="354"/>
  <c r="U142" i="354"/>
  <c r="S142" i="354"/>
  <c r="T142" i="354" s="1"/>
  <c r="E142" i="354"/>
  <c r="D142" i="354" s="1"/>
  <c r="X141" i="354"/>
  <c r="W141" i="354"/>
  <c r="V141" i="354"/>
  <c r="U141" i="354"/>
  <c r="S141" i="354"/>
  <c r="T141" i="354" s="1"/>
  <c r="E141" i="354"/>
  <c r="D141" i="354"/>
  <c r="X140" i="354"/>
  <c r="W140" i="354"/>
  <c r="V140" i="354"/>
  <c r="U140" i="354"/>
  <c r="S140" i="354"/>
  <c r="T140" i="354" s="1"/>
  <c r="E140" i="354"/>
  <c r="D140" i="354" s="1"/>
  <c r="X139" i="354"/>
  <c r="W139" i="354"/>
  <c r="V139" i="354"/>
  <c r="U139" i="354"/>
  <c r="S139" i="354"/>
  <c r="T139" i="354" s="1"/>
  <c r="E139" i="354"/>
  <c r="D139" i="354"/>
  <c r="W138" i="354"/>
  <c r="X138" i="354" s="1"/>
  <c r="V138" i="354"/>
  <c r="U138" i="354"/>
  <c r="S138" i="354"/>
  <c r="T138" i="354" s="1"/>
  <c r="E138" i="354"/>
  <c r="D138" i="354"/>
  <c r="X137" i="354"/>
  <c r="W137" i="354"/>
  <c r="V137" i="354"/>
  <c r="U137" i="354"/>
  <c r="S137" i="354"/>
  <c r="T137" i="354" s="1"/>
  <c r="E137" i="354"/>
  <c r="D137" i="354" s="1"/>
  <c r="W136" i="354"/>
  <c r="X136" i="354" s="1"/>
  <c r="V136" i="354"/>
  <c r="U136" i="354"/>
  <c r="S136" i="354"/>
  <c r="T136" i="354" s="1"/>
  <c r="E136" i="354"/>
  <c r="D136" i="354"/>
  <c r="W135" i="354"/>
  <c r="X135" i="354" s="1"/>
  <c r="V135" i="354"/>
  <c r="U135" i="354"/>
  <c r="S135" i="354"/>
  <c r="T135" i="354" s="1"/>
  <c r="E135" i="354"/>
  <c r="D135" i="354" s="1"/>
  <c r="X134" i="354"/>
  <c r="W134" i="354"/>
  <c r="V134" i="354"/>
  <c r="U134" i="354"/>
  <c r="S134" i="354"/>
  <c r="T134" i="354" s="1"/>
  <c r="E134" i="354"/>
  <c r="D134" i="354" s="1"/>
  <c r="W133" i="354"/>
  <c r="X133" i="354" s="1"/>
  <c r="V133" i="354"/>
  <c r="U133" i="354"/>
  <c r="S133" i="354"/>
  <c r="T133" i="354" s="1"/>
  <c r="E133" i="354"/>
  <c r="D133" i="354"/>
  <c r="X132" i="354"/>
  <c r="W132" i="354"/>
  <c r="V132" i="354"/>
  <c r="U132" i="354"/>
  <c r="S132" i="354"/>
  <c r="T132" i="354" s="1"/>
  <c r="E132" i="354"/>
  <c r="D132" i="354" s="1"/>
  <c r="X131" i="354"/>
  <c r="W131" i="354"/>
  <c r="V131" i="354"/>
  <c r="U131" i="354"/>
  <c r="S131" i="354"/>
  <c r="T131" i="354" s="1"/>
  <c r="E131" i="354"/>
  <c r="D131" i="354"/>
  <c r="W130" i="354"/>
  <c r="X130" i="354" s="1"/>
  <c r="V130" i="354"/>
  <c r="U130" i="354"/>
  <c r="S130" i="354"/>
  <c r="T130" i="354" s="1"/>
  <c r="E130" i="354"/>
  <c r="D130" i="354"/>
  <c r="X129" i="354"/>
  <c r="W129" i="354"/>
  <c r="V129" i="354"/>
  <c r="U129" i="354"/>
  <c r="S129" i="354"/>
  <c r="T129" i="354" s="1"/>
  <c r="E129" i="354"/>
  <c r="D129" i="354" s="1"/>
  <c r="W128" i="354"/>
  <c r="X128" i="354" s="1"/>
  <c r="V128" i="354"/>
  <c r="U128" i="354"/>
  <c r="S128" i="354"/>
  <c r="T128" i="354" s="1"/>
  <c r="E128" i="354"/>
  <c r="D128" i="354"/>
  <c r="W127" i="354"/>
  <c r="X127" i="354" s="1"/>
  <c r="V127" i="354"/>
  <c r="U127" i="354"/>
  <c r="S127" i="354"/>
  <c r="T127" i="354" s="1"/>
  <c r="E127" i="354"/>
  <c r="D127" i="354" s="1"/>
  <c r="X126" i="354"/>
  <c r="W126" i="354"/>
  <c r="V126" i="354"/>
  <c r="U126" i="354"/>
  <c r="S126" i="354"/>
  <c r="T126" i="354" s="1"/>
  <c r="E126" i="354"/>
  <c r="D126" i="354" s="1"/>
  <c r="W125" i="354"/>
  <c r="X125" i="354" s="1"/>
  <c r="V125" i="354"/>
  <c r="U125" i="354"/>
  <c r="S125" i="354"/>
  <c r="T125" i="354" s="1"/>
  <c r="E125" i="354"/>
  <c r="D125" i="354"/>
  <c r="X124" i="354"/>
  <c r="W124" i="354"/>
  <c r="V124" i="354"/>
  <c r="U124" i="354"/>
  <c r="S124" i="354"/>
  <c r="T124" i="354" s="1"/>
  <c r="E124" i="354"/>
  <c r="D124" i="354" s="1"/>
  <c r="X123" i="354"/>
  <c r="W123" i="354"/>
  <c r="V123" i="354"/>
  <c r="U123" i="354"/>
  <c r="S123" i="354"/>
  <c r="T123" i="354" s="1"/>
  <c r="E123" i="354"/>
  <c r="D123" i="354"/>
  <c r="W122" i="354"/>
  <c r="X122" i="354" s="1"/>
  <c r="V122" i="354"/>
  <c r="U122" i="354"/>
  <c r="S122" i="354"/>
  <c r="T122" i="354" s="1"/>
  <c r="E122" i="354"/>
  <c r="D122" i="354"/>
  <c r="X121" i="354"/>
  <c r="W121" i="354"/>
  <c r="V121" i="354"/>
  <c r="U121" i="354"/>
  <c r="S121" i="354"/>
  <c r="T121" i="354" s="1"/>
  <c r="E121" i="354"/>
  <c r="D121" i="354" s="1"/>
  <c r="W120" i="354"/>
  <c r="X120" i="354" s="1"/>
  <c r="V120" i="354"/>
  <c r="U120" i="354"/>
  <c r="S120" i="354"/>
  <c r="T120" i="354" s="1"/>
  <c r="E120" i="354"/>
  <c r="D120" i="354"/>
  <c r="W119" i="354"/>
  <c r="X119" i="354" s="1"/>
  <c r="V119" i="354"/>
  <c r="U119" i="354"/>
  <c r="S119" i="354"/>
  <c r="T119" i="354" s="1"/>
  <c r="E119" i="354"/>
  <c r="D119" i="354" s="1"/>
  <c r="X118" i="354"/>
  <c r="W118" i="354"/>
  <c r="V118" i="354"/>
  <c r="U118" i="354"/>
  <c r="S118" i="354"/>
  <c r="T118" i="354" s="1"/>
  <c r="E118" i="354"/>
  <c r="D118" i="354" s="1"/>
  <c r="W117" i="354"/>
  <c r="X117" i="354" s="1"/>
  <c r="V117" i="354"/>
  <c r="U117" i="354"/>
  <c r="S117" i="354"/>
  <c r="T117" i="354" s="1"/>
  <c r="E117" i="354"/>
  <c r="D117" i="354"/>
  <c r="X116" i="354"/>
  <c r="W116" i="354"/>
  <c r="V116" i="354"/>
  <c r="U116" i="354"/>
  <c r="S116" i="354"/>
  <c r="T116" i="354" s="1"/>
  <c r="E116" i="354"/>
  <c r="D116" i="354" s="1"/>
  <c r="X115" i="354"/>
  <c r="W115" i="354"/>
  <c r="V115" i="354"/>
  <c r="U115" i="354"/>
  <c r="S115" i="354"/>
  <c r="T115" i="354" s="1"/>
  <c r="E115" i="354"/>
  <c r="D115" i="354"/>
  <c r="W114" i="354"/>
  <c r="X114" i="354" s="1"/>
  <c r="V114" i="354"/>
  <c r="U114" i="354"/>
  <c r="S114" i="354"/>
  <c r="T114" i="354" s="1"/>
  <c r="E114" i="354"/>
  <c r="D114" i="354"/>
  <c r="X113" i="354"/>
  <c r="W113" i="354"/>
  <c r="V113" i="354"/>
  <c r="U113" i="354"/>
  <c r="S113" i="354"/>
  <c r="T113" i="354" s="1"/>
  <c r="E113" i="354"/>
  <c r="D113" i="354" s="1"/>
  <c r="W112" i="354"/>
  <c r="X112" i="354" s="1"/>
  <c r="V112" i="354"/>
  <c r="U112" i="354"/>
  <c r="S112" i="354"/>
  <c r="T112" i="354" s="1"/>
  <c r="E112" i="354"/>
  <c r="D112" i="354"/>
  <c r="W111" i="354"/>
  <c r="X111" i="354" s="1"/>
  <c r="V111" i="354"/>
  <c r="U111" i="354"/>
  <c r="S111" i="354"/>
  <c r="T111" i="354" s="1"/>
  <c r="E111" i="354"/>
  <c r="D111" i="354" s="1"/>
  <c r="X110" i="354"/>
  <c r="W110" i="354"/>
  <c r="V110" i="354"/>
  <c r="U110" i="354"/>
  <c r="S110" i="354"/>
  <c r="T110" i="354" s="1"/>
  <c r="E110" i="354"/>
  <c r="D110" i="354" s="1"/>
  <c r="W109" i="354"/>
  <c r="X109" i="354" s="1"/>
  <c r="V109" i="354"/>
  <c r="U109" i="354"/>
  <c r="S109" i="354"/>
  <c r="T109" i="354" s="1"/>
  <c r="E109" i="354"/>
  <c r="D109" i="354"/>
  <c r="X108" i="354"/>
  <c r="W108" i="354"/>
  <c r="V108" i="354"/>
  <c r="U108" i="354"/>
  <c r="S108" i="354"/>
  <c r="T108" i="354" s="1"/>
  <c r="E108" i="354"/>
  <c r="D108" i="354" s="1"/>
  <c r="W107" i="354"/>
  <c r="X107" i="354" s="1"/>
  <c r="V107" i="354"/>
  <c r="U107" i="354"/>
  <c r="S107" i="354"/>
  <c r="T107" i="354" s="1"/>
  <c r="E107" i="354"/>
  <c r="D107" i="354"/>
  <c r="W106" i="354"/>
  <c r="X106" i="354" s="1"/>
  <c r="V106" i="354"/>
  <c r="U106" i="354"/>
  <c r="S106" i="354"/>
  <c r="T106" i="354" s="1"/>
  <c r="E106" i="354"/>
  <c r="D106" i="354"/>
  <c r="X105" i="354"/>
  <c r="W105" i="354"/>
  <c r="V105" i="354"/>
  <c r="U105" i="354"/>
  <c r="S105" i="354"/>
  <c r="T105" i="354" s="1"/>
  <c r="E105" i="354"/>
  <c r="D105" i="354" s="1"/>
  <c r="W104" i="354"/>
  <c r="X104" i="354" s="1"/>
  <c r="V104" i="354"/>
  <c r="U104" i="354"/>
  <c r="S104" i="354"/>
  <c r="T104" i="354" s="1"/>
  <c r="E104" i="354"/>
  <c r="D104" i="354"/>
  <c r="W103" i="354"/>
  <c r="X103" i="354" s="1"/>
  <c r="V103" i="354"/>
  <c r="U103" i="354"/>
  <c r="S103" i="354"/>
  <c r="T103" i="354" s="1"/>
  <c r="E103" i="354"/>
  <c r="D103" i="354"/>
  <c r="W102" i="354"/>
  <c r="X102" i="354" s="1"/>
  <c r="V102" i="354"/>
  <c r="U102" i="354"/>
  <c r="T102" i="354"/>
  <c r="S102" i="354"/>
  <c r="E102" i="354"/>
  <c r="D102" i="354"/>
  <c r="W101" i="354"/>
  <c r="X101" i="354" s="1"/>
  <c r="V101" i="354"/>
  <c r="U101" i="354"/>
  <c r="S101" i="354"/>
  <c r="T101" i="354" s="1"/>
  <c r="E101" i="354"/>
  <c r="D101" i="354"/>
  <c r="W100" i="354"/>
  <c r="X100" i="354" s="1"/>
  <c r="V100" i="354"/>
  <c r="U100" i="354"/>
  <c r="S100" i="354"/>
  <c r="T100" i="354" s="1"/>
  <c r="E100" i="354"/>
  <c r="D100" i="354"/>
  <c r="W99" i="354"/>
  <c r="X99" i="354" s="1"/>
  <c r="V99" i="354"/>
  <c r="U99" i="354"/>
  <c r="S99" i="354"/>
  <c r="T99" i="354" s="1"/>
  <c r="E99" i="354"/>
  <c r="D99" i="354"/>
  <c r="W98" i="354"/>
  <c r="X98" i="354" s="1"/>
  <c r="V98" i="354"/>
  <c r="U98" i="354"/>
  <c r="S98" i="354"/>
  <c r="T98" i="354" s="1"/>
  <c r="E98" i="354"/>
  <c r="D98" i="354"/>
  <c r="W97" i="354"/>
  <c r="X97" i="354" s="1"/>
  <c r="V97" i="354"/>
  <c r="U97" i="354"/>
  <c r="T97" i="354"/>
  <c r="S97" i="354"/>
  <c r="E97" i="354"/>
  <c r="D97" i="354"/>
  <c r="W96" i="354"/>
  <c r="X96" i="354" s="1"/>
  <c r="V96" i="354"/>
  <c r="U96" i="354"/>
  <c r="S96" i="354"/>
  <c r="T96" i="354" s="1"/>
  <c r="E96" i="354"/>
  <c r="D96" i="354"/>
  <c r="W95" i="354"/>
  <c r="X95" i="354" s="1"/>
  <c r="V95" i="354"/>
  <c r="U95" i="354"/>
  <c r="S95" i="354"/>
  <c r="T95" i="354" s="1"/>
  <c r="E95" i="354"/>
  <c r="D95" i="354"/>
  <c r="W94" i="354"/>
  <c r="X94" i="354" s="1"/>
  <c r="V94" i="354"/>
  <c r="U94" i="354"/>
  <c r="T94" i="354"/>
  <c r="S94" i="354"/>
  <c r="E94" i="354"/>
  <c r="D94" i="354"/>
  <c r="W93" i="354"/>
  <c r="X93" i="354" s="1"/>
  <c r="V93" i="354"/>
  <c r="U93" i="354"/>
  <c r="S93" i="354"/>
  <c r="T93" i="354" s="1"/>
  <c r="E93" i="354"/>
  <c r="D93" i="354"/>
  <c r="W92" i="354"/>
  <c r="X92" i="354" s="1"/>
  <c r="V92" i="354"/>
  <c r="U92" i="354"/>
  <c r="S92" i="354"/>
  <c r="T92" i="354" s="1"/>
  <c r="E92" i="354"/>
  <c r="D92" i="354"/>
  <c r="W91" i="354"/>
  <c r="X91" i="354" s="1"/>
  <c r="V91" i="354"/>
  <c r="U91" i="354"/>
  <c r="S91" i="354"/>
  <c r="T91" i="354" s="1"/>
  <c r="E91" i="354"/>
  <c r="D91" i="354"/>
  <c r="W90" i="354"/>
  <c r="X90" i="354" s="1"/>
  <c r="V90" i="354"/>
  <c r="U90" i="354"/>
  <c r="S90" i="354"/>
  <c r="T90" i="354" s="1"/>
  <c r="E90" i="354"/>
  <c r="D90" i="354"/>
  <c r="W89" i="354"/>
  <c r="X89" i="354" s="1"/>
  <c r="V89" i="354"/>
  <c r="U89" i="354"/>
  <c r="T89" i="354"/>
  <c r="S89" i="354"/>
  <c r="E89" i="354"/>
  <c r="D89" i="354"/>
  <c r="W88" i="354"/>
  <c r="X88" i="354" s="1"/>
  <c r="V88" i="354"/>
  <c r="U88" i="354"/>
  <c r="S88" i="354"/>
  <c r="T88" i="354" s="1"/>
  <c r="E88" i="354"/>
  <c r="D88" i="354"/>
  <c r="W87" i="354"/>
  <c r="X87" i="354" s="1"/>
  <c r="V87" i="354"/>
  <c r="U87" i="354"/>
  <c r="S87" i="354"/>
  <c r="T87" i="354" s="1"/>
  <c r="E87" i="354"/>
  <c r="D87" i="354" s="1"/>
  <c r="W86" i="354"/>
  <c r="X86" i="354" s="1"/>
  <c r="V86" i="354"/>
  <c r="U86" i="354"/>
  <c r="T86" i="354"/>
  <c r="S86" i="354"/>
  <c r="E86" i="354"/>
  <c r="D86" i="354"/>
  <c r="W85" i="354"/>
  <c r="X85" i="354" s="1"/>
  <c r="V85" i="354"/>
  <c r="U85" i="354"/>
  <c r="S85" i="354"/>
  <c r="T85" i="354" s="1"/>
  <c r="E85" i="354"/>
  <c r="D85" i="354"/>
  <c r="W84" i="354"/>
  <c r="X84" i="354" s="1"/>
  <c r="V84" i="354"/>
  <c r="U84" i="354"/>
  <c r="S84" i="354"/>
  <c r="T84" i="354" s="1"/>
  <c r="E84" i="354"/>
  <c r="D84" i="354" s="1"/>
  <c r="W83" i="354"/>
  <c r="X83" i="354" s="1"/>
  <c r="V83" i="354"/>
  <c r="U83" i="354"/>
  <c r="S83" i="354"/>
  <c r="T83" i="354" s="1"/>
  <c r="E83" i="354"/>
  <c r="D83" i="354"/>
  <c r="W82" i="354"/>
  <c r="X82" i="354" s="1"/>
  <c r="V82" i="354"/>
  <c r="U82" i="354"/>
  <c r="S82" i="354"/>
  <c r="T82" i="354" s="1"/>
  <c r="E82" i="354"/>
  <c r="D82" i="354"/>
  <c r="W81" i="354"/>
  <c r="X81" i="354" s="1"/>
  <c r="V81" i="354"/>
  <c r="U81" i="354"/>
  <c r="T81" i="354"/>
  <c r="S81" i="354"/>
  <c r="E81" i="354"/>
  <c r="D81" i="354"/>
  <c r="W80" i="354"/>
  <c r="X80" i="354" s="1"/>
  <c r="V80" i="354"/>
  <c r="U80" i="354"/>
  <c r="S80" i="354"/>
  <c r="T80" i="354" s="1"/>
  <c r="E80" i="354"/>
  <c r="D80" i="354"/>
  <c r="W79" i="354"/>
  <c r="X79" i="354" s="1"/>
  <c r="V79" i="354"/>
  <c r="U79" i="354"/>
  <c r="S79" i="354"/>
  <c r="T79" i="354" s="1"/>
  <c r="E79" i="354"/>
  <c r="D79" i="354" s="1"/>
  <c r="W78" i="354"/>
  <c r="X78" i="354" s="1"/>
  <c r="V78" i="354"/>
  <c r="U78" i="354"/>
  <c r="T78" i="354"/>
  <c r="S78" i="354"/>
  <c r="E78" i="354"/>
  <c r="D78" i="354"/>
  <c r="W77" i="354"/>
  <c r="X77" i="354" s="1"/>
  <c r="V77" i="354"/>
  <c r="U77" i="354"/>
  <c r="S77" i="354"/>
  <c r="T77" i="354" s="1"/>
  <c r="E77" i="354"/>
  <c r="D77" i="354"/>
  <c r="W76" i="354"/>
  <c r="X76" i="354" s="1"/>
  <c r="V76" i="354"/>
  <c r="U76" i="354"/>
  <c r="S76" i="354"/>
  <c r="T76" i="354" s="1"/>
  <c r="E76" i="354"/>
  <c r="D76" i="354" s="1"/>
  <c r="W75" i="354"/>
  <c r="X75" i="354" s="1"/>
  <c r="V75" i="354"/>
  <c r="U75" i="354"/>
  <c r="S75" i="354"/>
  <c r="T75" i="354" s="1"/>
  <c r="E75" i="354"/>
  <c r="D75" i="354"/>
  <c r="W74" i="354"/>
  <c r="X74" i="354" s="1"/>
  <c r="V74" i="354"/>
  <c r="U74" i="354"/>
  <c r="S74" i="354"/>
  <c r="T74" i="354" s="1"/>
  <c r="E74" i="354"/>
  <c r="D74" i="354"/>
  <c r="W73" i="354"/>
  <c r="X73" i="354" s="1"/>
  <c r="V73" i="354"/>
  <c r="U73" i="354"/>
  <c r="T73" i="354"/>
  <c r="S73" i="354"/>
  <c r="E73" i="354"/>
  <c r="D73" i="354"/>
  <c r="W72" i="354"/>
  <c r="X72" i="354" s="1"/>
  <c r="V72" i="354"/>
  <c r="U72" i="354"/>
  <c r="S72" i="354"/>
  <c r="T72" i="354" s="1"/>
  <c r="E72" i="354"/>
  <c r="D72" i="354"/>
  <c r="W71" i="354"/>
  <c r="X71" i="354" s="1"/>
  <c r="V71" i="354"/>
  <c r="U71" i="354"/>
  <c r="S71" i="354"/>
  <c r="T71" i="354" s="1"/>
  <c r="E71" i="354"/>
  <c r="D71" i="354" s="1"/>
  <c r="W70" i="354"/>
  <c r="X70" i="354" s="1"/>
  <c r="V70" i="354"/>
  <c r="U70" i="354"/>
  <c r="T70" i="354"/>
  <c r="S70" i="354"/>
  <c r="E70" i="354"/>
  <c r="D70" i="354"/>
  <c r="W69" i="354"/>
  <c r="X69" i="354" s="1"/>
  <c r="V69" i="354"/>
  <c r="U69" i="354"/>
  <c r="S69" i="354"/>
  <c r="T69" i="354" s="1"/>
  <c r="E69" i="354"/>
  <c r="D69" i="354"/>
  <c r="W68" i="354"/>
  <c r="X68" i="354" s="1"/>
  <c r="V68" i="354"/>
  <c r="U68" i="354"/>
  <c r="S68" i="354"/>
  <c r="T68" i="354" s="1"/>
  <c r="E68" i="354"/>
  <c r="D68" i="354" s="1"/>
  <c r="W67" i="354"/>
  <c r="X67" i="354" s="1"/>
  <c r="V67" i="354"/>
  <c r="U67" i="354"/>
  <c r="S67" i="354"/>
  <c r="T67" i="354" s="1"/>
  <c r="E67" i="354"/>
  <c r="D67" i="354"/>
  <c r="W66" i="354"/>
  <c r="X66" i="354" s="1"/>
  <c r="V66" i="354"/>
  <c r="U66" i="354"/>
  <c r="S66" i="354"/>
  <c r="T66" i="354" s="1"/>
  <c r="E66" i="354"/>
  <c r="D66" i="354"/>
  <c r="W65" i="354"/>
  <c r="X65" i="354" s="1"/>
  <c r="V65" i="354"/>
  <c r="U65" i="354"/>
  <c r="T65" i="354"/>
  <c r="S65" i="354"/>
  <c r="E65" i="354"/>
  <c r="D65" i="354"/>
  <c r="W64" i="354"/>
  <c r="X64" i="354" s="1"/>
  <c r="V64" i="354"/>
  <c r="U64" i="354"/>
  <c r="S64" i="354"/>
  <c r="T64" i="354" s="1"/>
  <c r="E64" i="354"/>
  <c r="D64" i="354"/>
  <c r="W63" i="354"/>
  <c r="X63" i="354" s="1"/>
  <c r="V63" i="354"/>
  <c r="U63" i="354"/>
  <c r="S63" i="354"/>
  <c r="T63" i="354" s="1"/>
  <c r="E63" i="354"/>
  <c r="D63" i="354" s="1"/>
  <c r="W62" i="354"/>
  <c r="X62" i="354" s="1"/>
  <c r="V62" i="354"/>
  <c r="U62" i="354"/>
  <c r="T62" i="354"/>
  <c r="S62" i="354"/>
  <c r="E62" i="354"/>
  <c r="D62" i="354"/>
  <c r="W61" i="354"/>
  <c r="X61" i="354" s="1"/>
  <c r="V61" i="354"/>
  <c r="U61" i="354"/>
  <c r="S61" i="354"/>
  <c r="T61" i="354" s="1"/>
  <c r="E61" i="354"/>
  <c r="D61" i="354"/>
  <c r="W60" i="354"/>
  <c r="X60" i="354" s="1"/>
  <c r="V60" i="354"/>
  <c r="U60" i="354"/>
  <c r="S60" i="354"/>
  <c r="T60" i="354" s="1"/>
  <c r="E60" i="354"/>
  <c r="D60" i="354" s="1"/>
  <c r="W59" i="354"/>
  <c r="X59" i="354" s="1"/>
  <c r="V59" i="354"/>
  <c r="U59" i="354"/>
  <c r="S59" i="354"/>
  <c r="T59" i="354" s="1"/>
  <c r="E59" i="354"/>
  <c r="D59" i="354"/>
  <c r="W58" i="354"/>
  <c r="X58" i="354" s="1"/>
  <c r="V58" i="354"/>
  <c r="U58" i="354"/>
  <c r="S58" i="354"/>
  <c r="T58" i="354" s="1"/>
  <c r="E58" i="354"/>
  <c r="D58" i="354"/>
  <c r="W57" i="354"/>
  <c r="X57" i="354" s="1"/>
  <c r="V57" i="354"/>
  <c r="U57" i="354"/>
  <c r="T57" i="354"/>
  <c r="S57" i="354"/>
  <c r="E57" i="354"/>
  <c r="D57" i="354"/>
  <c r="W56" i="354"/>
  <c r="X56" i="354" s="1"/>
  <c r="V56" i="354"/>
  <c r="U56" i="354"/>
  <c r="S56" i="354"/>
  <c r="T56" i="354" s="1"/>
  <c r="E56" i="354"/>
  <c r="D56" i="354"/>
  <c r="W55" i="354"/>
  <c r="X55" i="354" s="1"/>
  <c r="V55" i="354"/>
  <c r="U55" i="354"/>
  <c r="S55" i="354"/>
  <c r="T55" i="354" s="1"/>
  <c r="E55" i="354"/>
  <c r="D55" i="354" s="1"/>
  <c r="W54" i="354"/>
  <c r="X54" i="354" s="1"/>
  <c r="V54" i="354"/>
  <c r="U54" i="354"/>
  <c r="T54" i="354"/>
  <c r="S54" i="354"/>
  <c r="E54" i="354"/>
  <c r="D54" i="354"/>
  <c r="W53" i="354"/>
  <c r="X53" i="354" s="1"/>
  <c r="V53" i="354"/>
  <c r="U53" i="354"/>
  <c r="S53" i="354"/>
  <c r="T53" i="354" s="1"/>
  <c r="E53" i="354"/>
  <c r="D53" i="354"/>
  <c r="W52" i="354"/>
  <c r="X52" i="354" s="1"/>
  <c r="V52" i="354"/>
  <c r="U52" i="354"/>
  <c r="S52" i="354"/>
  <c r="T52" i="354" s="1"/>
  <c r="E52" i="354"/>
  <c r="D52" i="354" s="1"/>
  <c r="W51" i="354"/>
  <c r="X51" i="354" s="1"/>
  <c r="V51" i="354"/>
  <c r="U51" i="354"/>
  <c r="S51" i="354"/>
  <c r="T51" i="354" s="1"/>
  <c r="E51" i="354"/>
  <c r="D51" i="354"/>
  <c r="W50" i="354"/>
  <c r="X50" i="354" s="1"/>
  <c r="V50" i="354"/>
  <c r="U50" i="354"/>
  <c r="S50" i="354"/>
  <c r="T50" i="354" s="1"/>
  <c r="E50" i="354"/>
  <c r="D50" i="354"/>
  <c r="W49" i="354"/>
  <c r="X49" i="354" s="1"/>
  <c r="V49" i="354"/>
  <c r="U49" i="354"/>
  <c r="T49" i="354"/>
  <c r="S49" i="354"/>
  <c r="E49" i="354"/>
  <c r="D49" i="354"/>
  <c r="W48" i="354"/>
  <c r="X48" i="354" s="1"/>
  <c r="V48" i="354"/>
  <c r="U48" i="354"/>
  <c r="S48" i="354"/>
  <c r="T48" i="354" s="1"/>
  <c r="E48" i="354"/>
  <c r="D48" i="354"/>
  <c r="W47" i="354"/>
  <c r="X47" i="354" s="1"/>
  <c r="V47" i="354"/>
  <c r="U47" i="354"/>
  <c r="S47" i="354"/>
  <c r="T47" i="354" s="1"/>
  <c r="E47" i="354"/>
  <c r="D47" i="354" s="1"/>
  <c r="W46" i="354"/>
  <c r="X46" i="354" s="1"/>
  <c r="V46" i="354"/>
  <c r="U46" i="354"/>
  <c r="T46" i="354"/>
  <c r="S46" i="354"/>
  <c r="E46" i="354"/>
  <c r="D46" i="354"/>
  <c r="W45" i="354"/>
  <c r="X45" i="354" s="1"/>
  <c r="V45" i="354"/>
  <c r="U45" i="354"/>
  <c r="S45" i="354"/>
  <c r="T45" i="354" s="1"/>
  <c r="E45" i="354"/>
  <c r="D45" i="354"/>
  <c r="W44" i="354"/>
  <c r="X44" i="354" s="1"/>
  <c r="V44" i="354"/>
  <c r="U44" i="354"/>
  <c r="S44" i="354"/>
  <c r="T44" i="354" s="1"/>
  <c r="E44" i="354"/>
  <c r="D44" i="354" s="1"/>
  <c r="W43" i="354"/>
  <c r="X43" i="354" s="1"/>
  <c r="V43" i="354"/>
  <c r="U43" i="354"/>
  <c r="S43" i="354"/>
  <c r="T43" i="354" s="1"/>
  <c r="E43" i="354"/>
  <c r="D43" i="354"/>
  <c r="W42" i="354"/>
  <c r="X42" i="354" s="1"/>
  <c r="V42" i="354"/>
  <c r="U42" i="354"/>
  <c r="S42" i="354"/>
  <c r="T42" i="354" s="1"/>
  <c r="E42" i="354"/>
  <c r="D42" i="354"/>
  <c r="W41" i="354"/>
  <c r="X41" i="354" s="1"/>
  <c r="V41" i="354"/>
  <c r="U41" i="354"/>
  <c r="T41" i="354"/>
  <c r="S41" i="354"/>
  <c r="E41" i="354"/>
  <c r="D41" i="354"/>
  <c r="W40" i="354"/>
  <c r="X40" i="354" s="1"/>
  <c r="V40" i="354"/>
  <c r="U40" i="354"/>
  <c r="S40" i="354"/>
  <c r="T40" i="354" s="1"/>
  <c r="E40" i="354"/>
  <c r="D40" i="354"/>
  <c r="W39" i="354"/>
  <c r="X39" i="354" s="1"/>
  <c r="V39" i="354"/>
  <c r="U39" i="354"/>
  <c r="S39" i="354"/>
  <c r="T39" i="354" s="1"/>
  <c r="E39" i="354"/>
  <c r="D39" i="354" s="1"/>
  <c r="W38" i="354"/>
  <c r="X38" i="354" s="1"/>
  <c r="V38" i="354"/>
  <c r="U38" i="354"/>
  <c r="T38" i="354"/>
  <c r="S38" i="354"/>
  <c r="E38" i="354"/>
  <c r="D38" i="354"/>
  <c r="W37" i="354"/>
  <c r="X37" i="354" s="1"/>
  <c r="V37" i="354"/>
  <c r="U37" i="354"/>
  <c r="S37" i="354"/>
  <c r="T37" i="354" s="1"/>
  <c r="E37" i="354"/>
  <c r="D37" i="354"/>
  <c r="W36" i="354"/>
  <c r="X36" i="354" s="1"/>
  <c r="V36" i="354"/>
  <c r="U36" i="354"/>
  <c r="S36" i="354"/>
  <c r="T36" i="354" s="1"/>
  <c r="E36" i="354"/>
  <c r="D36" i="354" s="1"/>
  <c r="W35" i="354"/>
  <c r="X30" i="354" s="1"/>
  <c r="O30" i="354" s="1"/>
  <c r="V35" i="354"/>
  <c r="U35" i="354"/>
  <c r="S35" i="354"/>
  <c r="T35" i="354" s="1"/>
  <c r="E35" i="354"/>
  <c r="D35" i="354"/>
  <c r="V32" i="354"/>
  <c r="N32" i="354"/>
  <c r="H32" i="354"/>
  <c r="D32" i="354" s="1"/>
  <c r="C32" i="354" s="1"/>
  <c r="U31" i="354"/>
  <c r="N31" i="354"/>
  <c r="H31" i="354"/>
  <c r="T31" i="354" s="1"/>
  <c r="D31" i="354"/>
  <c r="C31" i="354" s="1"/>
  <c r="T30" i="354"/>
  <c r="N30" i="354"/>
  <c r="H30" i="354"/>
  <c r="D30" i="354"/>
  <c r="C30" i="354"/>
  <c r="T29" i="354"/>
  <c r="N29" i="354"/>
  <c r="H29" i="354"/>
  <c r="D29" i="354"/>
  <c r="C29" i="354"/>
  <c r="T28" i="354"/>
  <c r="N28" i="354"/>
  <c r="L28" i="354"/>
  <c r="H28" i="354"/>
  <c r="D28" i="354"/>
  <c r="C28" i="354"/>
  <c r="N27" i="354"/>
  <c r="H27" i="354"/>
  <c r="D27" i="354" s="1"/>
  <c r="C27" i="354" s="1"/>
  <c r="X26" i="354"/>
  <c r="O26" i="354" s="1"/>
  <c r="N26" i="354"/>
  <c r="H26" i="354"/>
  <c r="T26" i="354" s="1"/>
  <c r="D26" i="354"/>
  <c r="C26" i="354" s="1"/>
  <c r="W25" i="354"/>
  <c r="P25" i="354" s="1"/>
  <c r="T25" i="354"/>
  <c r="N25" i="354"/>
  <c r="M25" i="354"/>
  <c r="L25" i="354"/>
  <c r="H25" i="354"/>
  <c r="D25" i="354"/>
  <c r="C25" i="354" s="1"/>
  <c r="W24" i="354"/>
  <c r="P24" i="354" s="1"/>
  <c r="T24" i="354"/>
  <c r="L24" i="354" s="1"/>
  <c r="N24" i="354"/>
  <c r="J33" i="354" s="1"/>
  <c r="M24" i="354"/>
  <c r="H24" i="354"/>
  <c r="D24" i="354"/>
  <c r="C24" i="354" s="1"/>
  <c r="W23" i="354"/>
  <c r="P23" i="354" s="1"/>
  <c r="T23" i="354"/>
  <c r="N23" i="354"/>
  <c r="M23" i="354"/>
  <c r="L23" i="354"/>
  <c r="H23" i="354"/>
  <c r="D23" i="354"/>
  <c r="C23" i="354"/>
  <c r="V22" i="354"/>
  <c r="N22" i="354"/>
  <c r="H22" i="354"/>
  <c r="D22" i="354" s="1"/>
  <c r="C22" i="354" s="1"/>
  <c r="U21" i="354"/>
  <c r="N21" i="354"/>
  <c r="H21" i="354"/>
  <c r="T21" i="354" s="1"/>
  <c r="D21" i="354"/>
  <c r="C21" i="354" s="1"/>
  <c r="T20" i="354"/>
  <c r="N20" i="354"/>
  <c r="H20" i="354"/>
  <c r="D20" i="354"/>
  <c r="C20" i="354"/>
  <c r="T19" i="354"/>
  <c r="N19" i="354"/>
  <c r="H19" i="354"/>
  <c r="D19" i="354"/>
  <c r="C19" i="354"/>
  <c r="T18" i="354"/>
  <c r="N18" i="354"/>
  <c r="L18" i="354"/>
  <c r="H18" i="354"/>
  <c r="D18" i="354"/>
  <c r="C18" i="354"/>
  <c r="T17" i="354"/>
  <c r="M17" i="354" s="1"/>
  <c r="N17" i="354"/>
  <c r="H17" i="354"/>
  <c r="D17" i="354"/>
  <c r="C17" i="354"/>
  <c r="T16" i="354"/>
  <c r="M16" i="354" s="1"/>
  <c r="N16" i="354"/>
  <c r="H33" i="354" s="1"/>
  <c r="L16" i="354"/>
  <c r="H16" i="354"/>
  <c r="D16" i="354"/>
  <c r="C16" i="354"/>
  <c r="N15" i="354"/>
  <c r="N6" i="354" s="1"/>
  <c r="H15" i="354"/>
  <c r="D15" i="354" s="1"/>
  <c r="C15" i="354" s="1"/>
  <c r="X14" i="354"/>
  <c r="O14" i="354" s="1"/>
  <c r="N14" i="354"/>
  <c r="H14" i="354"/>
  <c r="T14" i="354" s="1"/>
  <c r="D14" i="354"/>
  <c r="C14" i="354" s="1"/>
  <c r="W13" i="354"/>
  <c r="P13" i="354" s="1"/>
  <c r="T13" i="354"/>
  <c r="N13" i="354"/>
  <c r="M13" i="354"/>
  <c r="L13" i="354"/>
  <c r="H13" i="354"/>
  <c r="D13" i="354"/>
  <c r="C13" i="354"/>
  <c r="V12" i="354"/>
  <c r="N12" i="354"/>
  <c r="H12" i="354"/>
  <c r="D12" i="354" s="1"/>
  <c r="C12" i="354" s="1"/>
  <c r="AE11" i="354"/>
  <c r="AE12" i="354" s="1"/>
  <c r="AE13" i="354" s="1"/>
  <c r="AE14" i="354" s="1"/>
  <c r="AE15" i="354" s="1"/>
  <c r="AE16" i="354" s="1"/>
  <c r="AE17" i="354" s="1"/>
  <c r="AE18" i="354" s="1"/>
  <c r="AE19" i="354" s="1"/>
  <c r="AE20" i="354" s="1"/>
  <c r="AE21" i="354" s="1"/>
  <c r="AE22" i="354" s="1"/>
  <c r="AE23" i="354" s="1"/>
  <c r="AE24" i="354" s="1"/>
  <c r="AE25" i="354" s="1"/>
  <c r="AE26" i="354" s="1"/>
  <c r="AE27" i="354" s="1"/>
  <c r="AE28" i="354" s="1"/>
  <c r="AE29" i="354" s="1"/>
  <c r="AE30" i="354" s="1"/>
  <c r="AE31" i="354" s="1"/>
  <c r="AE32" i="354" s="1"/>
  <c r="U11" i="354"/>
  <c r="N11" i="354"/>
  <c r="H11" i="354"/>
  <c r="T11" i="354" s="1"/>
  <c r="D11" i="354"/>
  <c r="C11" i="354" s="1"/>
  <c r="AE10" i="354"/>
  <c r="T10" i="354"/>
  <c r="N10" i="354"/>
  <c r="N4" i="354" s="1"/>
  <c r="H10" i="354"/>
  <c r="D10" i="354"/>
  <c r="C10" i="354"/>
  <c r="N9" i="354"/>
  <c r="H9" i="354"/>
  <c r="T9" i="354" s="1"/>
  <c r="D9" i="354"/>
  <c r="C9" i="354"/>
  <c r="H4" i="354"/>
  <c r="X188" i="353"/>
  <c r="W188" i="353"/>
  <c r="V188" i="353"/>
  <c r="U188" i="353"/>
  <c r="S188" i="353"/>
  <c r="T188" i="353" s="1"/>
  <c r="E188" i="353"/>
  <c r="D188" i="353"/>
  <c r="X187" i="353"/>
  <c r="W187" i="353"/>
  <c r="V187" i="353"/>
  <c r="U187" i="353"/>
  <c r="S187" i="353"/>
  <c r="T187" i="353" s="1"/>
  <c r="E187" i="353"/>
  <c r="D187" i="353"/>
  <c r="W186" i="353"/>
  <c r="X186" i="353" s="1"/>
  <c r="V186" i="353"/>
  <c r="U186" i="353"/>
  <c r="S186" i="353"/>
  <c r="T186" i="353" s="1"/>
  <c r="E186" i="353"/>
  <c r="D186" i="353"/>
  <c r="X185" i="353"/>
  <c r="W185" i="353"/>
  <c r="V185" i="353"/>
  <c r="U185" i="353"/>
  <c r="S185" i="353"/>
  <c r="T185" i="353" s="1"/>
  <c r="E185" i="353"/>
  <c r="D185" i="353"/>
  <c r="W184" i="353"/>
  <c r="X184" i="353" s="1"/>
  <c r="V184" i="353"/>
  <c r="U184" i="353"/>
  <c r="S184" i="353"/>
  <c r="T184" i="353" s="1"/>
  <c r="E184" i="353"/>
  <c r="D184" i="353"/>
  <c r="W183" i="353"/>
  <c r="X183" i="353" s="1"/>
  <c r="V183" i="353"/>
  <c r="U183" i="353"/>
  <c r="S183" i="353"/>
  <c r="T183" i="353" s="1"/>
  <c r="E183" i="353"/>
  <c r="D183" i="353"/>
  <c r="X182" i="353"/>
  <c r="W182" i="353"/>
  <c r="V182" i="353"/>
  <c r="U182" i="353"/>
  <c r="S182" i="353"/>
  <c r="T182" i="353" s="1"/>
  <c r="E182" i="353"/>
  <c r="D182" i="353"/>
  <c r="W181" i="353"/>
  <c r="X181" i="353" s="1"/>
  <c r="V181" i="353"/>
  <c r="U181" i="353"/>
  <c r="S181" i="353"/>
  <c r="T181" i="353" s="1"/>
  <c r="E181" i="353"/>
  <c r="D181" i="353"/>
  <c r="X180" i="353"/>
  <c r="W180" i="353"/>
  <c r="V180" i="353"/>
  <c r="U180" i="353"/>
  <c r="S180" i="353"/>
  <c r="T180" i="353" s="1"/>
  <c r="E180" i="353"/>
  <c r="D180" i="353"/>
  <c r="X179" i="353"/>
  <c r="W179" i="353"/>
  <c r="V179" i="353"/>
  <c r="U179" i="353"/>
  <c r="S179" i="353"/>
  <c r="T179" i="353" s="1"/>
  <c r="E179" i="353"/>
  <c r="D179" i="353"/>
  <c r="W178" i="353"/>
  <c r="X178" i="353" s="1"/>
  <c r="V178" i="353"/>
  <c r="U178" i="353"/>
  <c r="S178" i="353"/>
  <c r="T178" i="353" s="1"/>
  <c r="E178" i="353"/>
  <c r="D178" i="353"/>
  <c r="X177" i="353"/>
  <c r="W177" i="353"/>
  <c r="V177" i="353"/>
  <c r="U177" i="353"/>
  <c r="S177" i="353"/>
  <c r="T177" i="353" s="1"/>
  <c r="E177" i="353"/>
  <c r="D177" i="353"/>
  <c r="W176" i="353"/>
  <c r="X176" i="353" s="1"/>
  <c r="V176" i="353"/>
  <c r="U176" i="353"/>
  <c r="S176" i="353"/>
  <c r="T176" i="353" s="1"/>
  <c r="E176" i="353"/>
  <c r="D176" i="353"/>
  <c r="W175" i="353"/>
  <c r="X175" i="353" s="1"/>
  <c r="V175" i="353"/>
  <c r="U175" i="353"/>
  <c r="S175" i="353"/>
  <c r="T175" i="353" s="1"/>
  <c r="E175" i="353"/>
  <c r="D175" i="353"/>
  <c r="X174" i="353"/>
  <c r="W174" i="353"/>
  <c r="V174" i="353"/>
  <c r="U174" i="353"/>
  <c r="S174" i="353"/>
  <c r="T174" i="353" s="1"/>
  <c r="E174" i="353"/>
  <c r="D174" i="353"/>
  <c r="W173" i="353"/>
  <c r="X173" i="353" s="1"/>
  <c r="V173" i="353"/>
  <c r="U173" i="353"/>
  <c r="S173" i="353"/>
  <c r="T173" i="353" s="1"/>
  <c r="E173" i="353"/>
  <c r="D173" i="353"/>
  <c r="X172" i="353"/>
  <c r="W172" i="353"/>
  <c r="V172" i="353"/>
  <c r="U172" i="353"/>
  <c r="S172" i="353"/>
  <c r="T172" i="353" s="1"/>
  <c r="E172" i="353"/>
  <c r="D172" i="353" s="1"/>
  <c r="X171" i="353"/>
  <c r="W171" i="353"/>
  <c r="V171" i="353"/>
  <c r="U171" i="353"/>
  <c r="S171" i="353"/>
  <c r="T171" i="353" s="1"/>
  <c r="E171" i="353"/>
  <c r="D171" i="353" s="1"/>
  <c r="W170" i="353"/>
  <c r="X170" i="353" s="1"/>
  <c r="V170" i="353"/>
  <c r="U170" i="353"/>
  <c r="S170" i="353"/>
  <c r="T170" i="353" s="1"/>
  <c r="E170" i="353"/>
  <c r="D170" i="353"/>
  <c r="X169" i="353"/>
  <c r="W169" i="353"/>
  <c r="V169" i="353"/>
  <c r="U169" i="353"/>
  <c r="S169" i="353"/>
  <c r="T169" i="353" s="1"/>
  <c r="E169" i="353"/>
  <c r="D169" i="353" s="1"/>
  <c r="W168" i="353"/>
  <c r="X168" i="353" s="1"/>
  <c r="V168" i="353"/>
  <c r="U168" i="353"/>
  <c r="S168" i="353"/>
  <c r="T168" i="353" s="1"/>
  <c r="E168" i="353"/>
  <c r="D168" i="353"/>
  <c r="W167" i="353"/>
  <c r="X167" i="353" s="1"/>
  <c r="V167" i="353"/>
  <c r="U167" i="353"/>
  <c r="S167" i="353"/>
  <c r="T167" i="353" s="1"/>
  <c r="E167" i="353"/>
  <c r="D167" i="353" s="1"/>
  <c r="X166" i="353"/>
  <c r="W166" i="353"/>
  <c r="V166" i="353"/>
  <c r="U166" i="353"/>
  <c r="S166" i="353"/>
  <c r="T166" i="353" s="1"/>
  <c r="E166" i="353"/>
  <c r="D166" i="353" s="1"/>
  <c r="W165" i="353"/>
  <c r="X165" i="353" s="1"/>
  <c r="V165" i="353"/>
  <c r="U165" i="353"/>
  <c r="S165" i="353"/>
  <c r="T165" i="353" s="1"/>
  <c r="E165" i="353"/>
  <c r="D165" i="353"/>
  <c r="X164" i="353"/>
  <c r="W164" i="353"/>
  <c r="V164" i="353"/>
  <c r="U164" i="353"/>
  <c r="S164" i="353"/>
  <c r="T164" i="353" s="1"/>
  <c r="E164" i="353"/>
  <c r="D164" i="353" s="1"/>
  <c r="X163" i="353"/>
  <c r="W163" i="353"/>
  <c r="V163" i="353"/>
  <c r="U163" i="353"/>
  <c r="S163" i="353"/>
  <c r="T163" i="353" s="1"/>
  <c r="E163" i="353"/>
  <c r="D163" i="353" s="1"/>
  <c r="W162" i="353"/>
  <c r="X162" i="353" s="1"/>
  <c r="V162" i="353"/>
  <c r="U162" i="353"/>
  <c r="S162" i="353"/>
  <c r="T162" i="353" s="1"/>
  <c r="E162" i="353"/>
  <c r="D162" i="353"/>
  <c r="X161" i="353"/>
  <c r="W161" i="353"/>
  <c r="V161" i="353"/>
  <c r="U161" i="353"/>
  <c r="S161" i="353"/>
  <c r="T161" i="353" s="1"/>
  <c r="E161" i="353"/>
  <c r="D161" i="353" s="1"/>
  <c r="X160" i="353"/>
  <c r="W160" i="353"/>
  <c r="V160" i="353"/>
  <c r="U160" i="353"/>
  <c r="S160" i="353"/>
  <c r="T160" i="353" s="1"/>
  <c r="E160" i="353"/>
  <c r="D160" i="353"/>
  <c r="W159" i="353"/>
  <c r="X159" i="353" s="1"/>
  <c r="V159" i="353"/>
  <c r="U159" i="353"/>
  <c r="S159" i="353"/>
  <c r="T159" i="353" s="1"/>
  <c r="E159" i="353"/>
  <c r="D159" i="353" s="1"/>
  <c r="X158" i="353"/>
  <c r="W158" i="353"/>
  <c r="V158" i="353"/>
  <c r="U158" i="353"/>
  <c r="S158" i="353"/>
  <c r="T158" i="353" s="1"/>
  <c r="E158" i="353"/>
  <c r="D158" i="353" s="1"/>
  <c r="W157" i="353"/>
  <c r="X157" i="353" s="1"/>
  <c r="V157" i="353"/>
  <c r="U157" i="353"/>
  <c r="S157" i="353"/>
  <c r="T157" i="353" s="1"/>
  <c r="E157" i="353"/>
  <c r="D157" i="353"/>
  <c r="X156" i="353"/>
  <c r="W156" i="353"/>
  <c r="V156" i="353"/>
  <c r="U156" i="353"/>
  <c r="S156" i="353"/>
  <c r="T156" i="353" s="1"/>
  <c r="E156" i="353"/>
  <c r="D156" i="353" s="1"/>
  <c r="X155" i="353"/>
  <c r="W155" i="353"/>
  <c r="V155" i="353"/>
  <c r="U155" i="353"/>
  <c r="S155" i="353"/>
  <c r="T155" i="353" s="1"/>
  <c r="E155" i="353"/>
  <c r="D155" i="353" s="1"/>
  <c r="W154" i="353"/>
  <c r="X154" i="353" s="1"/>
  <c r="V154" i="353"/>
  <c r="U154" i="353"/>
  <c r="S154" i="353"/>
  <c r="T154" i="353" s="1"/>
  <c r="E154" i="353"/>
  <c r="D154" i="353"/>
  <c r="X153" i="353"/>
  <c r="W153" i="353"/>
  <c r="V153" i="353"/>
  <c r="U153" i="353"/>
  <c r="S153" i="353"/>
  <c r="T153" i="353" s="1"/>
  <c r="E153" i="353"/>
  <c r="D153" i="353" s="1"/>
  <c r="X152" i="353"/>
  <c r="W152" i="353"/>
  <c r="V152" i="353"/>
  <c r="U152" i="353"/>
  <c r="S152" i="353"/>
  <c r="T152" i="353" s="1"/>
  <c r="E152" i="353"/>
  <c r="D152" i="353"/>
  <c r="W151" i="353"/>
  <c r="X151" i="353" s="1"/>
  <c r="V151" i="353"/>
  <c r="U151" i="353"/>
  <c r="S151" i="353"/>
  <c r="T151" i="353" s="1"/>
  <c r="E151" i="353"/>
  <c r="D151" i="353" s="1"/>
  <c r="X150" i="353"/>
  <c r="W150" i="353"/>
  <c r="V150" i="353"/>
  <c r="U150" i="353"/>
  <c r="S150" i="353"/>
  <c r="T150" i="353" s="1"/>
  <c r="E150" i="353"/>
  <c r="D150" i="353" s="1"/>
  <c r="W149" i="353"/>
  <c r="X149" i="353" s="1"/>
  <c r="V149" i="353"/>
  <c r="U149" i="353"/>
  <c r="S149" i="353"/>
  <c r="T149" i="353" s="1"/>
  <c r="E149" i="353"/>
  <c r="D149" i="353"/>
  <c r="X148" i="353"/>
  <c r="W148" i="353"/>
  <c r="V148" i="353"/>
  <c r="U148" i="353"/>
  <c r="S148" i="353"/>
  <c r="T148" i="353" s="1"/>
  <c r="E148" i="353"/>
  <c r="D148" i="353" s="1"/>
  <c r="X147" i="353"/>
  <c r="W147" i="353"/>
  <c r="V147" i="353"/>
  <c r="U147" i="353"/>
  <c r="S147" i="353"/>
  <c r="T147" i="353" s="1"/>
  <c r="E147" i="353"/>
  <c r="D147" i="353" s="1"/>
  <c r="W146" i="353"/>
  <c r="X146" i="353" s="1"/>
  <c r="V146" i="353"/>
  <c r="U146" i="353"/>
  <c r="S146" i="353"/>
  <c r="T146" i="353" s="1"/>
  <c r="E146" i="353"/>
  <c r="D146" i="353"/>
  <c r="X145" i="353"/>
  <c r="W145" i="353"/>
  <c r="V145" i="353"/>
  <c r="U145" i="353"/>
  <c r="S145" i="353"/>
  <c r="T145" i="353" s="1"/>
  <c r="E145" i="353"/>
  <c r="D145" i="353" s="1"/>
  <c r="X144" i="353"/>
  <c r="W144" i="353"/>
  <c r="V144" i="353"/>
  <c r="U144" i="353"/>
  <c r="S144" i="353"/>
  <c r="T144" i="353" s="1"/>
  <c r="E144" i="353"/>
  <c r="D144" i="353"/>
  <c r="W143" i="353"/>
  <c r="X143" i="353" s="1"/>
  <c r="V143" i="353"/>
  <c r="U143" i="353"/>
  <c r="S143" i="353"/>
  <c r="T143" i="353" s="1"/>
  <c r="E143" i="353"/>
  <c r="D143" i="353" s="1"/>
  <c r="X142" i="353"/>
  <c r="W142" i="353"/>
  <c r="V142" i="353"/>
  <c r="U142" i="353"/>
  <c r="S142" i="353"/>
  <c r="T142" i="353" s="1"/>
  <c r="E142" i="353"/>
  <c r="D142" i="353" s="1"/>
  <c r="W141" i="353"/>
  <c r="X141" i="353" s="1"/>
  <c r="V141" i="353"/>
  <c r="U141" i="353"/>
  <c r="S141" i="353"/>
  <c r="T141" i="353" s="1"/>
  <c r="E141" i="353"/>
  <c r="D141" i="353"/>
  <c r="X140" i="353"/>
  <c r="W140" i="353"/>
  <c r="V140" i="353"/>
  <c r="U140" i="353"/>
  <c r="S140" i="353"/>
  <c r="T140" i="353" s="1"/>
  <c r="E140" i="353"/>
  <c r="D140" i="353" s="1"/>
  <c r="W139" i="353"/>
  <c r="X139" i="353" s="1"/>
  <c r="V139" i="353"/>
  <c r="U139" i="353"/>
  <c r="S139" i="353"/>
  <c r="T139" i="353" s="1"/>
  <c r="E139" i="353"/>
  <c r="D139" i="353" s="1"/>
  <c r="W138" i="353"/>
  <c r="X138" i="353" s="1"/>
  <c r="V138" i="353"/>
  <c r="U138" i="353"/>
  <c r="S138" i="353"/>
  <c r="T138" i="353" s="1"/>
  <c r="E138" i="353"/>
  <c r="D138" i="353"/>
  <c r="X137" i="353"/>
  <c r="W137" i="353"/>
  <c r="V137" i="353"/>
  <c r="U137" i="353"/>
  <c r="S137" i="353"/>
  <c r="T137" i="353" s="1"/>
  <c r="E137" i="353"/>
  <c r="D137" i="353" s="1"/>
  <c r="X136" i="353"/>
  <c r="W136" i="353"/>
  <c r="V136" i="353"/>
  <c r="U136" i="353"/>
  <c r="S136" i="353"/>
  <c r="T136" i="353" s="1"/>
  <c r="E136" i="353"/>
  <c r="D136" i="353"/>
  <c r="W135" i="353"/>
  <c r="X135" i="353" s="1"/>
  <c r="V135" i="353"/>
  <c r="U135" i="353"/>
  <c r="S135" i="353"/>
  <c r="T135" i="353" s="1"/>
  <c r="E135" i="353"/>
  <c r="D135" i="353" s="1"/>
  <c r="X134" i="353"/>
  <c r="W134" i="353"/>
  <c r="V134" i="353"/>
  <c r="U134" i="353"/>
  <c r="S134" i="353"/>
  <c r="T134" i="353" s="1"/>
  <c r="E134" i="353"/>
  <c r="D134" i="353"/>
  <c r="W133" i="353"/>
  <c r="X133" i="353" s="1"/>
  <c r="V133" i="353"/>
  <c r="U133" i="353"/>
  <c r="S133" i="353"/>
  <c r="T133" i="353" s="1"/>
  <c r="E133" i="353"/>
  <c r="D133" i="353"/>
  <c r="X132" i="353"/>
  <c r="W132" i="353"/>
  <c r="V132" i="353"/>
  <c r="U132" i="353"/>
  <c r="S132" i="353"/>
  <c r="T132" i="353" s="1"/>
  <c r="E132" i="353"/>
  <c r="D132" i="353" s="1"/>
  <c r="X131" i="353"/>
  <c r="W131" i="353"/>
  <c r="V131" i="353"/>
  <c r="U131" i="353"/>
  <c r="S131" i="353"/>
  <c r="T131" i="353" s="1"/>
  <c r="E131" i="353"/>
  <c r="D131" i="353" s="1"/>
  <c r="W130" i="353"/>
  <c r="X130" i="353" s="1"/>
  <c r="V130" i="353"/>
  <c r="U130" i="353"/>
  <c r="S130" i="353"/>
  <c r="T130" i="353" s="1"/>
  <c r="E130" i="353"/>
  <c r="D130" i="353"/>
  <c r="X129" i="353"/>
  <c r="W129" i="353"/>
  <c r="V129" i="353"/>
  <c r="U129" i="353"/>
  <c r="S129" i="353"/>
  <c r="T129" i="353" s="1"/>
  <c r="E129" i="353"/>
  <c r="D129" i="353" s="1"/>
  <c r="X128" i="353"/>
  <c r="W128" i="353"/>
  <c r="V128" i="353"/>
  <c r="U128" i="353"/>
  <c r="S128" i="353"/>
  <c r="T128" i="353" s="1"/>
  <c r="E128" i="353"/>
  <c r="D128" i="353"/>
  <c r="W127" i="353"/>
  <c r="X127" i="353" s="1"/>
  <c r="V127" i="353"/>
  <c r="U127" i="353"/>
  <c r="S127" i="353"/>
  <c r="T127" i="353" s="1"/>
  <c r="E127" i="353"/>
  <c r="D127" i="353" s="1"/>
  <c r="X126" i="353"/>
  <c r="W126" i="353"/>
  <c r="V126" i="353"/>
  <c r="U126" i="353"/>
  <c r="S126" i="353"/>
  <c r="T126" i="353" s="1"/>
  <c r="E126" i="353"/>
  <c r="D126" i="353" s="1"/>
  <c r="W125" i="353"/>
  <c r="X125" i="353" s="1"/>
  <c r="V125" i="353"/>
  <c r="U125" i="353"/>
  <c r="S125" i="353"/>
  <c r="T125" i="353" s="1"/>
  <c r="E125" i="353"/>
  <c r="D125" i="353"/>
  <c r="X124" i="353"/>
  <c r="W124" i="353"/>
  <c r="V124" i="353"/>
  <c r="U124" i="353"/>
  <c r="S124" i="353"/>
  <c r="T124" i="353" s="1"/>
  <c r="E124" i="353"/>
  <c r="D124" i="353" s="1"/>
  <c r="X123" i="353"/>
  <c r="W123" i="353"/>
  <c r="V123" i="353"/>
  <c r="U123" i="353"/>
  <c r="S123" i="353"/>
  <c r="T123" i="353" s="1"/>
  <c r="E123" i="353"/>
  <c r="D123" i="353" s="1"/>
  <c r="W122" i="353"/>
  <c r="X122" i="353" s="1"/>
  <c r="V122" i="353"/>
  <c r="U122" i="353"/>
  <c r="S122" i="353"/>
  <c r="T122" i="353" s="1"/>
  <c r="E122" i="353"/>
  <c r="D122" i="353"/>
  <c r="X121" i="353"/>
  <c r="W121" i="353"/>
  <c r="V121" i="353"/>
  <c r="U121" i="353"/>
  <c r="S121" i="353"/>
  <c r="T121" i="353" s="1"/>
  <c r="E121" i="353"/>
  <c r="D121" i="353" s="1"/>
  <c r="X120" i="353"/>
  <c r="W120" i="353"/>
  <c r="V120" i="353"/>
  <c r="U120" i="353"/>
  <c r="S120" i="353"/>
  <c r="T120" i="353" s="1"/>
  <c r="E120" i="353"/>
  <c r="D120" i="353"/>
  <c r="W119" i="353"/>
  <c r="X119" i="353" s="1"/>
  <c r="V119" i="353"/>
  <c r="U119" i="353"/>
  <c r="S119" i="353"/>
  <c r="T119" i="353" s="1"/>
  <c r="E119" i="353"/>
  <c r="D119" i="353" s="1"/>
  <c r="X118" i="353"/>
  <c r="W118" i="353"/>
  <c r="V118" i="353"/>
  <c r="U118" i="353"/>
  <c r="S118" i="353"/>
  <c r="T118" i="353" s="1"/>
  <c r="E118" i="353"/>
  <c r="D118" i="353"/>
  <c r="W117" i="353"/>
  <c r="X117" i="353" s="1"/>
  <c r="V117" i="353"/>
  <c r="U117" i="353"/>
  <c r="S117" i="353"/>
  <c r="T117" i="353" s="1"/>
  <c r="E117" i="353"/>
  <c r="D117" i="353"/>
  <c r="X116" i="353"/>
  <c r="W116" i="353"/>
  <c r="V116" i="353"/>
  <c r="U116" i="353"/>
  <c r="S116" i="353"/>
  <c r="T116" i="353" s="1"/>
  <c r="E116" i="353"/>
  <c r="D116" i="353" s="1"/>
  <c r="W115" i="353"/>
  <c r="X115" i="353" s="1"/>
  <c r="V115" i="353"/>
  <c r="U115" i="353"/>
  <c r="S115" i="353"/>
  <c r="T115" i="353" s="1"/>
  <c r="E115" i="353"/>
  <c r="D115" i="353" s="1"/>
  <c r="W114" i="353"/>
  <c r="X114" i="353" s="1"/>
  <c r="V114" i="353"/>
  <c r="U114" i="353"/>
  <c r="S114" i="353"/>
  <c r="T114" i="353" s="1"/>
  <c r="E114" i="353"/>
  <c r="D114" i="353"/>
  <c r="X113" i="353"/>
  <c r="W113" i="353"/>
  <c r="V113" i="353"/>
  <c r="U113" i="353"/>
  <c r="S113" i="353"/>
  <c r="T113" i="353" s="1"/>
  <c r="E113" i="353"/>
  <c r="D113" i="353" s="1"/>
  <c r="X112" i="353"/>
  <c r="W112" i="353"/>
  <c r="V112" i="353"/>
  <c r="U112" i="353"/>
  <c r="S112" i="353"/>
  <c r="T112" i="353" s="1"/>
  <c r="E112" i="353"/>
  <c r="D112" i="353"/>
  <c r="W111" i="353"/>
  <c r="X111" i="353" s="1"/>
  <c r="V111" i="353"/>
  <c r="U111" i="353"/>
  <c r="S111" i="353"/>
  <c r="T111" i="353" s="1"/>
  <c r="E111" i="353"/>
  <c r="D111" i="353" s="1"/>
  <c r="X110" i="353"/>
  <c r="W110" i="353"/>
  <c r="V110" i="353"/>
  <c r="U110" i="353"/>
  <c r="S110" i="353"/>
  <c r="T110" i="353" s="1"/>
  <c r="E110" i="353"/>
  <c r="D110" i="353" s="1"/>
  <c r="W109" i="353"/>
  <c r="X109" i="353" s="1"/>
  <c r="V109" i="353"/>
  <c r="U109" i="353"/>
  <c r="S109" i="353"/>
  <c r="T109" i="353" s="1"/>
  <c r="E109" i="353"/>
  <c r="D109" i="353"/>
  <c r="X108" i="353"/>
  <c r="W108" i="353"/>
  <c r="V108" i="353"/>
  <c r="U108" i="353"/>
  <c r="S108" i="353"/>
  <c r="T108" i="353" s="1"/>
  <c r="E108" i="353"/>
  <c r="D108" i="353" s="1"/>
  <c r="X107" i="353"/>
  <c r="W107" i="353"/>
  <c r="V107" i="353"/>
  <c r="U107" i="353"/>
  <c r="S107" i="353"/>
  <c r="T107" i="353" s="1"/>
  <c r="E107" i="353"/>
  <c r="D107" i="353" s="1"/>
  <c r="W106" i="353"/>
  <c r="X106" i="353" s="1"/>
  <c r="V106" i="353"/>
  <c r="U106" i="353"/>
  <c r="S106" i="353"/>
  <c r="T106" i="353" s="1"/>
  <c r="E106" i="353"/>
  <c r="D106" i="353"/>
  <c r="X105" i="353"/>
  <c r="W105" i="353"/>
  <c r="V105" i="353"/>
  <c r="U105" i="353"/>
  <c r="S105" i="353"/>
  <c r="T105" i="353" s="1"/>
  <c r="E105" i="353"/>
  <c r="D105" i="353" s="1"/>
  <c r="X104" i="353"/>
  <c r="W104" i="353"/>
  <c r="V104" i="353"/>
  <c r="U104" i="353"/>
  <c r="S104" i="353"/>
  <c r="T104" i="353" s="1"/>
  <c r="E104" i="353"/>
  <c r="D104" i="353"/>
  <c r="W103" i="353"/>
  <c r="X103" i="353" s="1"/>
  <c r="V103" i="353"/>
  <c r="U103" i="353"/>
  <c r="S103" i="353"/>
  <c r="T103" i="353" s="1"/>
  <c r="E103" i="353"/>
  <c r="D103" i="353"/>
  <c r="W102" i="353"/>
  <c r="X102" i="353" s="1"/>
  <c r="V102" i="353"/>
  <c r="U102" i="353"/>
  <c r="S102" i="353"/>
  <c r="T102" i="353" s="1"/>
  <c r="E102" i="353"/>
  <c r="D102" i="353"/>
  <c r="W101" i="353"/>
  <c r="X101" i="353" s="1"/>
  <c r="V101" i="353"/>
  <c r="U101" i="353"/>
  <c r="T101" i="353"/>
  <c r="S101" i="353"/>
  <c r="E101" i="353"/>
  <c r="D101" i="353"/>
  <c r="W100" i="353"/>
  <c r="X100" i="353" s="1"/>
  <c r="V100" i="353"/>
  <c r="U100" i="353"/>
  <c r="S100" i="353"/>
  <c r="T100" i="353" s="1"/>
  <c r="E100" i="353"/>
  <c r="D100" i="353"/>
  <c r="W99" i="353"/>
  <c r="X99" i="353" s="1"/>
  <c r="V99" i="353"/>
  <c r="U99" i="353"/>
  <c r="T99" i="353"/>
  <c r="S99" i="353"/>
  <c r="E99" i="353"/>
  <c r="D99" i="353"/>
  <c r="W98" i="353"/>
  <c r="X98" i="353" s="1"/>
  <c r="V98" i="353"/>
  <c r="U98" i="353"/>
  <c r="S98" i="353"/>
  <c r="T98" i="353" s="1"/>
  <c r="E98" i="353"/>
  <c r="D98" i="353"/>
  <c r="W97" i="353"/>
  <c r="X97" i="353" s="1"/>
  <c r="V97" i="353"/>
  <c r="U97" i="353"/>
  <c r="T97" i="353"/>
  <c r="S97" i="353"/>
  <c r="E97" i="353"/>
  <c r="D97" i="353"/>
  <c r="W96" i="353"/>
  <c r="X96" i="353" s="1"/>
  <c r="V96" i="353"/>
  <c r="U96" i="353"/>
  <c r="T96" i="353"/>
  <c r="S96" i="353"/>
  <c r="E96" i="353"/>
  <c r="D96" i="353"/>
  <c r="W95" i="353"/>
  <c r="X95" i="353" s="1"/>
  <c r="V95" i="353"/>
  <c r="U95" i="353"/>
  <c r="S95" i="353"/>
  <c r="T95" i="353" s="1"/>
  <c r="E95" i="353"/>
  <c r="D95" i="353"/>
  <c r="W94" i="353"/>
  <c r="X94" i="353" s="1"/>
  <c r="V94" i="353"/>
  <c r="U94" i="353"/>
  <c r="S94" i="353"/>
  <c r="T94" i="353" s="1"/>
  <c r="E94" i="353"/>
  <c r="D94" i="353"/>
  <c r="W93" i="353"/>
  <c r="X93" i="353" s="1"/>
  <c r="V93" i="353"/>
  <c r="U93" i="353"/>
  <c r="T93" i="353"/>
  <c r="S93" i="353"/>
  <c r="E93" i="353"/>
  <c r="D93" i="353"/>
  <c r="W92" i="353"/>
  <c r="X92" i="353" s="1"/>
  <c r="V92" i="353"/>
  <c r="U92" i="353"/>
  <c r="S92" i="353"/>
  <c r="T92" i="353" s="1"/>
  <c r="E92" i="353"/>
  <c r="D92" i="353"/>
  <c r="W91" i="353"/>
  <c r="X91" i="353" s="1"/>
  <c r="V91" i="353"/>
  <c r="U91" i="353"/>
  <c r="T91" i="353"/>
  <c r="S91" i="353"/>
  <c r="E91" i="353"/>
  <c r="D91" i="353" s="1"/>
  <c r="W90" i="353"/>
  <c r="X90" i="353" s="1"/>
  <c r="V90" i="353"/>
  <c r="U90" i="353"/>
  <c r="S90" i="353"/>
  <c r="T90" i="353" s="1"/>
  <c r="E90" i="353"/>
  <c r="D90" i="353"/>
  <c r="W89" i="353"/>
  <c r="X89" i="353" s="1"/>
  <c r="V89" i="353"/>
  <c r="U89" i="353"/>
  <c r="T89" i="353"/>
  <c r="S89" i="353"/>
  <c r="E89" i="353"/>
  <c r="D89" i="353" s="1"/>
  <c r="W88" i="353"/>
  <c r="X88" i="353" s="1"/>
  <c r="V88" i="353"/>
  <c r="U88" i="353"/>
  <c r="T88" i="353"/>
  <c r="S88" i="353"/>
  <c r="E88" i="353"/>
  <c r="D88" i="353"/>
  <c r="W87" i="353"/>
  <c r="X87" i="353" s="1"/>
  <c r="V87" i="353"/>
  <c r="U87" i="353"/>
  <c r="S87" i="353"/>
  <c r="T87" i="353" s="1"/>
  <c r="E87" i="353"/>
  <c r="D87" i="353" s="1"/>
  <c r="W86" i="353"/>
  <c r="X86" i="353" s="1"/>
  <c r="V86" i="353"/>
  <c r="U86" i="353"/>
  <c r="S86" i="353"/>
  <c r="T86" i="353" s="1"/>
  <c r="E86" i="353"/>
  <c r="D86" i="353" s="1"/>
  <c r="W85" i="353"/>
  <c r="X85" i="353" s="1"/>
  <c r="V85" i="353"/>
  <c r="U85" i="353"/>
  <c r="T85" i="353"/>
  <c r="S85" i="353"/>
  <c r="E85" i="353"/>
  <c r="D85" i="353"/>
  <c r="W84" i="353"/>
  <c r="X84" i="353" s="1"/>
  <c r="V84" i="353"/>
  <c r="U84" i="353"/>
  <c r="S84" i="353"/>
  <c r="T84" i="353" s="1"/>
  <c r="E84" i="353"/>
  <c r="D84" i="353"/>
  <c r="W83" i="353"/>
  <c r="X83" i="353" s="1"/>
  <c r="V83" i="353"/>
  <c r="U83" i="353"/>
  <c r="T83" i="353"/>
  <c r="S83" i="353"/>
  <c r="E83" i="353"/>
  <c r="D83" i="353" s="1"/>
  <c r="W82" i="353"/>
  <c r="X82" i="353" s="1"/>
  <c r="V82" i="353"/>
  <c r="U82" i="353"/>
  <c r="S82" i="353"/>
  <c r="T82" i="353" s="1"/>
  <c r="E82" i="353"/>
  <c r="D82" i="353"/>
  <c r="W81" i="353"/>
  <c r="X81" i="353" s="1"/>
  <c r="V81" i="353"/>
  <c r="U81" i="353"/>
  <c r="T81" i="353"/>
  <c r="S81" i="353"/>
  <c r="E81" i="353"/>
  <c r="D81" i="353" s="1"/>
  <c r="W80" i="353"/>
  <c r="X80" i="353" s="1"/>
  <c r="V80" i="353"/>
  <c r="U80" i="353"/>
  <c r="T80" i="353"/>
  <c r="S80" i="353"/>
  <c r="E80" i="353"/>
  <c r="D80" i="353"/>
  <c r="W79" i="353"/>
  <c r="X79" i="353" s="1"/>
  <c r="V79" i="353"/>
  <c r="U79" i="353"/>
  <c r="S79" i="353"/>
  <c r="T79" i="353" s="1"/>
  <c r="E79" i="353"/>
  <c r="D79" i="353" s="1"/>
  <c r="W78" i="353"/>
  <c r="X78" i="353" s="1"/>
  <c r="V78" i="353"/>
  <c r="U78" i="353"/>
  <c r="S78" i="353"/>
  <c r="T78" i="353" s="1"/>
  <c r="E78" i="353"/>
  <c r="D78" i="353" s="1"/>
  <c r="W77" i="353"/>
  <c r="X77" i="353" s="1"/>
  <c r="V77" i="353"/>
  <c r="U77" i="353"/>
  <c r="T77" i="353"/>
  <c r="S77" i="353"/>
  <c r="E77" i="353"/>
  <c r="D77" i="353"/>
  <c r="W76" i="353"/>
  <c r="X76" i="353" s="1"/>
  <c r="V76" i="353"/>
  <c r="U76" i="353"/>
  <c r="S76" i="353"/>
  <c r="T76" i="353" s="1"/>
  <c r="E76" i="353"/>
  <c r="D76" i="353"/>
  <c r="W75" i="353"/>
  <c r="X75" i="353" s="1"/>
  <c r="V75" i="353"/>
  <c r="U75" i="353"/>
  <c r="T75" i="353"/>
  <c r="S75" i="353"/>
  <c r="E75" i="353"/>
  <c r="D75" i="353" s="1"/>
  <c r="W74" i="353"/>
  <c r="X74" i="353" s="1"/>
  <c r="V74" i="353"/>
  <c r="U74" i="353"/>
  <c r="S74" i="353"/>
  <c r="T74" i="353" s="1"/>
  <c r="E74" i="353"/>
  <c r="D74" i="353"/>
  <c r="W73" i="353"/>
  <c r="X73" i="353" s="1"/>
  <c r="V73" i="353"/>
  <c r="U73" i="353"/>
  <c r="T73" i="353"/>
  <c r="S73" i="353"/>
  <c r="E73" i="353"/>
  <c r="D73" i="353" s="1"/>
  <c r="W72" i="353"/>
  <c r="X72" i="353" s="1"/>
  <c r="V72" i="353"/>
  <c r="U72" i="353"/>
  <c r="T72" i="353"/>
  <c r="S72" i="353"/>
  <c r="E72" i="353"/>
  <c r="D72" i="353"/>
  <c r="W71" i="353"/>
  <c r="X71" i="353" s="1"/>
  <c r="V71" i="353"/>
  <c r="U71" i="353"/>
  <c r="S71" i="353"/>
  <c r="T71" i="353" s="1"/>
  <c r="E71" i="353"/>
  <c r="D71" i="353" s="1"/>
  <c r="W70" i="353"/>
  <c r="X70" i="353" s="1"/>
  <c r="V70" i="353"/>
  <c r="U70" i="353"/>
  <c r="S70" i="353"/>
  <c r="T70" i="353" s="1"/>
  <c r="E70" i="353"/>
  <c r="D70" i="353" s="1"/>
  <c r="W69" i="353"/>
  <c r="X69" i="353" s="1"/>
  <c r="V69" i="353"/>
  <c r="U69" i="353"/>
  <c r="T69" i="353"/>
  <c r="S69" i="353"/>
  <c r="E69" i="353"/>
  <c r="D69" i="353"/>
  <c r="W68" i="353"/>
  <c r="X68" i="353" s="1"/>
  <c r="V68" i="353"/>
  <c r="U68" i="353"/>
  <c r="S68" i="353"/>
  <c r="T68" i="353" s="1"/>
  <c r="E68" i="353"/>
  <c r="D68" i="353"/>
  <c r="W67" i="353"/>
  <c r="X67" i="353" s="1"/>
  <c r="V67" i="353"/>
  <c r="U67" i="353"/>
  <c r="T67" i="353"/>
  <c r="S67" i="353"/>
  <c r="E67" i="353"/>
  <c r="D67" i="353" s="1"/>
  <c r="W66" i="353"/>
  <c r="X66" i="353" s="1"/>
  <c r="V66" i="353"/>
  <c r="U66" i="353"/>
  <c r="S66" i="353"/>
  <c r="T66" i="353" s="1"/>
  <c r="E66" i="353"/>
  <c r="D66" i="353"/>
  <c r="W65" i="353"/>
  <c r="X65" i="353" s="1"/>
  <c r="V65" i="353"/>
  <c r="U65" i="353"/>
  <c r="T65" i="353"/>
  <c r="S65" i="353"/>
  <c r="E65" i="353"/>
  <c r="D65" i="353" s="1"/>
  <c r="W64" i="353"/>
  <c r="X64" i="353" s="1"/>
  <c r="V64" i="353"/>
  <c r="U64" i="353"/>
  <c r="T64" i="353"/>
  <c r="S64" i="353"/>
  <c r="E64" i="353"/>
  <c r="D64" i="353"/>
  <c r="W63" i="353"/>
  <c r="X63" i="353" s="1"/>
  <c r="V63" i="353"/>
  <c r="U63" i="353"/>
  <c r="S63" i="353"/>
  <c r="T63" i="353" s="1"/>
  <c r="E63" i="353"/>
  <c r="D63" i="353" s="1"/>
  <c r="W62" i="353"/>
  <c r="X62" i="353" s="1"/>
  <c r="V62" i="353"/>
  <c r="U62" i="353"/>
  <c r="S62" i="353"/>
  <c r="T62" i="353" s="1"/>
  <c r="E62" i="353"/>
  <c r="D62" i="353" s="1"/>
  <c r="W61" i="353"/>
  <c r="X61" i="353" s="1"/>
  <c r="V61" i="353"/>
  <c r="U61" i="353"/>
  <c r="T61" i="353"/>
  <c r="S61" i="353"/>
  <c r="E61" i="353"/>
  <c r="D61" i="353"/>
  <c r="W60" i="353"/>
  <c r="X60" i="353" s="1"/>
  <c r="V60" i="353"/>
  <c r="U60" i="353"/>
  <c r="S60" i="353"/>
  <c r="T60" i="353" s="1"/>
  <c r="E60" i="353"/>
  <c r="D60" i="353"/>
  <c r="W59" i="353"/>
  <c r="X59" i="353" s="1"/>
  <c r="V59" i="353"/>
  <c r="U59" i="353"/>
  <c r="T59" i="353"/>
  <c r="S59" i="353"/>
  <c r="E59" i="353"/>
  <c r="D59" i="353" s="1"/>
  <c r="W58" i="353"/>
  <c r="X58" i="353" s="1"/>
  <c r="V58" i="353"/>
  <c r="U58" i="353"/>
  <c r="S58" i="353"/>
  <c r="T58" i="353" s="1"/>
  <c r="E58" i="353"/>
  <c r="D58" i="353"/>
  <c r="W57" i="353"/>
  <c r="X57" i="353" s="1"/>
  <c r="V57" i="353"/>
  <c r="U57" i="353"/>
  <c r="T57" i="353"/>
  <c r="S57" i="353"/>
  <c r="E57" i="353"/>
  <c r="D57" i="353" s="1"/>
  <c r="W56" i="353"/>
  <c r="X56" i="353" s="1"/>
  <c r="V56" i="353"/>
  <c r="U56" i="353"/>
  <c r="T56" i="353"/>
  <c r="S56" i="353"/>
  <c r="E56" i="353"/>
  <c r="D56" i="353"/>
  <c r="W55" i="353"/>
  <c r="X55" i="353" s="1"/>
  <c r="V55" i="353"/>
  <c r="U55" i="353"/>
  <c r="S55" i="353"/>
  <c r="T55" i="353" s="1"/>
  <c r="E55" i="353"/>
  <c r="D55" i="353" s="1"/>
  <c r="W54" i="353"/>
  <c r="X54" i="353" s="1"/>
  <c r="V54" i="353"/>
  <c r="U54" i="353"/>
  <c r="S54" i="353"/>
  <c r="T54" i="353" s="1"/>
  <c r="E54" i="353"/>
  <c r="D54" i="353" s="1"/>
  <c r="W53" i="353"/>
  <c r="X53" i="353" s="1"/>
  <c r="V53" i="353"/>
  <c r="U53" i="353"/>
  <c r="T53" i="353"/>
  <c r="S53" i="353"/>
  <c r="E53" i="353"/>
  <c r="D53" i="353"/>
  <c r="W52" i="353"/>
  <c r="X52" i="353" s="1"/>
  <c r="V52" i="353"/>
  <c r="U52" i="353"/>
  <c r="S52" i="353"/>
  <c r="T52" i="353" s="1"/>
  <c r="E52" i="353"/>
  <c r="D52" i="353"/>
  <c r="W51" i="353"/>
  <c r="X51" i="353" s="1"/>
  <c r="V51" i="353"/>
  <c r="U51" i="353"/>
  <c r="T51" i="353"/>
  <c r="S51" i="353"/>
  <c r="E51" i="353"/>
  <c r="D51" i="353" s="1"/>
  <c r="W50" i="353"/>
  <c r="X50" i="353" s="1"/>
  <c r="V50" i="353"/>
  <c r="U50" i="353"/>
  <c r="S50" i="353"/>
  <c r="T50" i="353" s="1"/>
  <c r="E50" i="353"/>
  <c r="D50" i="353"/>
  <c r="W49" i="353"/>
  <c r="X49" i="353" s="1"/>
  <c r="V49" i="353"/>
  <c r="U49" i="353"/>
  <c r="T49" i="353"/>
  <c r="S49" i="353"/>
  <c r="E49" i="353"/>
  <c r="D49" i="353" s="1"/>
  <c r="W48" i="353"/>
  <c r="X48" i="353" s="1"/>
  <c r="V48" i="353"/>
  <c r="U48" i="353"/>
  <c r="T48" i="353"/>
  <c r="S48" i="353"/>
  <c r="E48" i="353"/>
  <c r="D48" i="353"/>
  <c r="W47" i="353"/>
  <c r="X47" i="353" s="1"/>
  <c r="V47" i="353"/>
  <c r="U47" i="353"/>
  <c r="S47" i="353"/>
  <c r="T47" i="353" s="1"/>
  <c r="E47" i="353"/>
  <c r="D47" i="353" s="1"/>
  <c r="W46" i="353"/>
  <c r="X46" i="353" s="1"/>
  <c r="V46" i="353"/>
  <c r="U46" i="353"/>
  <c r="S46" i="353"/>
  <c r="T46" i="353" s="1"/>
  <c r="E46" i="353"/>
  <c r="D46" i="353" s="1"/>
  <c r="W45" i="353"/>
  <c r="X45" i="353" s="1"/>
  <c r="V45" i="353"/>
  <c r="U45" i="353"/>
  <c r="T45" i="353"/>
  <c r="S45" i="353"/>
  <c r="E45" i="353"/>
  <c r="D45" i="353"/>
  <c r="W44" i="353"/>
  <c r="X44" i="353" s="1"/>
  <c r="V44" i="353"/>
  <c r="U44" i="353"/>
  <c r="S44" i="353"/>
  <c r="T44" i="353" s="1"/>
  <c r="E44" i="353"/>
  <c r="D44" i="353"/>
  <c r="W43" i="353"/>
  <c r="X43" i="353" s="1"/>
  <c r="V43" i="353"/>
  <c r="U43" i="353"/>
  <c r="T43" i="353"/>
  <c r="S43" i="353"/>
  <c r="E43" i="353"/>
  <c r="D43" i="353" s="1"/>
  <c r="W42" i="353"/>
  <c r="X42" i="353" s="1"/>
  <c r="V42" i="353"/>
  <c r="U42" i="353"/>
  <c r="S42" i="353"/>
  <c r="T42" i="353" s="1"/>
  <c r="E42" i="353"/>
  <c r="D42" i="353"/>
  <c r="W41" i="353"/>
  <c r="X41" i="353" s="1"/>
  <c r="V41" i="353"/>
  <c r="U41" i="353"/>
  <c r="T41" i="353"/>
  <c r="S41" i="353"/>
  <c r="E41" i="353"/>
  <c r="D41" i="353" s="1"/>
  <c r="W40" i="353"/>
  <c r="X40" i="353" s="1"/>
  <c r="V40" i="353"/>
  <c r="U40" i="353"/>
  <c r="T40" i="353"/>
  <c r="S40" i="353"/>
  <c r="E40" i="353"/>
  <c r="D40" i="353"/>
  <c r="W39" i="353"/>
  <c r="X39" i="353" s="1"/>
  <c r="V39" i="353"/>
  <c r="U39" i="353"/>
  <c r="S39" i="353"/>
  <c r="T39" i="353" s="1"/>
  <c r="E39" i="353"/>
  <c r="D39" i="353" s="1"/>
  <c r="W38" i="353"/>
  <c r="X38" i="353" s="1"/>
  <c r="V38" i="353"/>
  <c r="U38" i="353"/>
  <c r="S38" i="353"/>
  <c r="T38" i="353" s="1"/>
  <c r="E38" i="353"/>
  <c r="D38" i="353" s="1"/>
  <c r="W37" i="353"/>
  <c r="X37" i="353" s="1"/>
  <c r="V37" i="353"/>
  <c r="U37" i="353"/>
  <c r="S37" i="353"/>
  <c r="T37" i="353" s="1"/>
  <c r="E37" i="353"/>
  <c r="D37" i="353" s="1"/>
  <c r="W36" i="353"/>
  <c r="X36" i="353" s="1"/>
  <c r="V36" i="353"/>
  <c r="U36" i="353"/>
  <c r="S36" i="353"/>
  <c r="T36" i="353" s="1"/>
  <c r="E36" i="353"/>
  <c r="D36" i="353" s="1"/>
  <c r="W35" i="353"/>
  <c r="X35" i="353" s="1"/>
  <c r="V35" i="353"/>
  <c r="U35" i="353"/>
  <c r="S35" i="353"/>
  <c r="T35" i="353" s="1"/>
  <c r="E35" i="353"/>
  <c r="D35" i="353" s="1"/>
  <c r="N32" i="353"/>
  <c r="H32" i="353"/>
  <c r="D32" i="353" s="1"/>
  <c r="C32" i="353" s="1"/>
  <c r="X31" i="353"/>
  <c r="O31" i="353" s="1"/>
  <c r="N31" i="353"/>
  <c r="H31" i="353"/>
  <c r="T31" i="353" s="1"/>
  <c r="D31" i="353"/>
  <c r="C31" i="353" s="1"/>
  <c r="W30" i="353"/>
  <c r="P30" i="353" s="1"/>
  <c r="N30" i="353"/>
  <c r="H30" i="353"/>
  <c r="D30" i="353" s="1"/>
  <c r="C30" i="353" s="1"/>
  <c r="V29" i="353"/>
  <c r="N29" i="353"/>
  <c r="H29" i="353"/>
  <c r="D29" i="353" s="1"/>
  <c r="C29" i="353" s="1"/>
  <c r="U28" i="353"/>
  <c r="T28" i="353"/>
  <c r="N28" i="353"/>
  <c r="H28" i="353"/>
  <c r="D28" i="353"/>
  <c r="C28" i="353" s="1"/>
  <c r="T27" i="353"/>
  <c r="N27" i="353"/>
  <c r="H27" i="353"/>
  <c r="D27" i="353"/>
  <c r="C27" i="353"/>
  <c r="N26" i="353"/>
  <c r="H26" i="353"/>
  <c r="D26" i="353" s="1"/>
  <c r="C26" i="353" s="1"/>
  <c r="N25" i="353"/>
  <c r="J33" i="353" s="1"/>
  <c r="H25" i="353"/>
  <c r="T25" i="353" s="1"/>
  <c r="N24" i="353"/>
  <c r="H24" i="353"/>
  <c r="T24" i="353" s="1"/>
  <c r="N23" i="353"/>
  <c r="H23" i="353"/>
  <c r="T23" i="353" s="1"/>
  <c r="D23" i="353"/>
  <c r="C23" i="353" s="1"/>
  <c r="N22" i="353"/>
  <c r="H22" i="353"/>
  <c r="D22" i="353" s="1"/>
  <c r="C22" i="353" s="1"/>
  <c r="X21" i="353"/>
  <c r="O21" i="353" s="1"/>
  <c r="N21" i="353"/>
  <c r="H21" i="353"/>
  <c r="T21" i="353" s="1"/>
  <c r="D21" i="353"/>
  <c r="C21" i="353" s="1"/>
  <c r="W20" i="353"/>
  <c r="P20" i="353" s="1"/>
  <c r="N20" i="353"/>
  <c r="H20" i="353"/>
  <c r="D20" i="353" s="1"/>
  <c r="C20" i="353" s="1"/>
  <c r="V19" i="353"/>
  <c r="N19" i="353"/>
  <c r="H19" i="353"/>
  <c r="D19" i="353" s="1"/>
  <c r="C19" i="353" s="1"/>
  <c r="U18" i="353"/>
  <c r="T18" i="353"/>
  <c r="N18" i="353"/>
  <c r="H18" i="353"/>
  <c r="D18" i="353"/>
  <c r="C18" i="353" s="1"/>
  <c r="T17" i="353"/>
  <c r="N17" i="353"/>
  <c r="H17" i="353"/>
  <c r="D17" i="353"/>
  <c r="C17" i="353" s="1"/>
  <c r="T16" i="353"/>
  <c r="N16" i="353"/>
  <c r="H33" i="353" s="1"/>
  <c r="H16" i="353"/>
  <c r="D16" i="353"/>
  <c r="C16" i="353" s="1"/>
  <c r="T15" i="353"/>
  <c r="N15" i="353"/>
  <c r="H15" i="353"/>
  <c r="D15" i="353" s="1"/>
  <c r="C15" i="353" s="1"/>
  <c r="N14" i="353"/>
  <c r="H14" i="353"/>
  <c r="D14" i="353" s="1"/>
  <c r="C14" i="353" s="1"/>
  <c r="N13" i="353"/>
  <c r="H13" i="353"/>
  <c r="T13" i="353" s="1"/>
  <c r="D13" i="353"/>
  <c r="C13" i="353" s="1"/>
  <c r="N12" i="353"/>
  <c r="H12" i="353"/>
  <c r="D12" i="353" s="1"/>
  <c r="C12" i="353" s="1"/>
  <c r="X11" i="353"/>
  <c r="O11" i="353" s="1"/>
  <c r="N11" i="353"/>
  <c r="H11" i="353"/>
  <c r="T11" i="353" s="1"/>
  <c r="D11" i="353"/>
  <c r="C11" i="353" s="1"/>
  <c r="AE10" i="353"/>
  <c r="AE11" i="353" s="1"/>
  <c r="AE12" i="353" s="1"/>
  <c r="AE13" i="353" s="1"/>
  <c r="AE14" i="353" s="1"/>
  <c r="AE15" i="353" s="1"/>
  <c r="AE16" i="353" s="1"/>
  <c r="AE17" i="353" s="1"/>
  <c r="AE18" i="353" s="1"/>
  <c r="AE19" i="353" s="1"/>
  <c r="AE20" i="353" s="1"/>
  <c r="AE21" i="353" s="1"/>
  <c r="AE22" i="353" s="1"/>
  <c r="AE23" i="353" s="1"/>
  <c r="AE24" i="353" s="1"/>
  <c r="AE25" i="353" s="1"/>
  <c r="AE26" i="353" s="1"/>
  <c r="AE27" i="353" s="1"/>
  <c r="AE28" i="353" s="1"/>
  <c r="AE29" i="353" s="1"/>
  <c r="AE30" i="353" s="1"/>
  <c r="AE31" i="353" s="1"/>
  <c r="AE32" i="353" s="1"/>
  <c r="W10" i="353"/>
  <c r="P10" i="353" s="1"/>
  <c r="N10" i="353"/>
  <c r="H10" i="353"/>
  <c r="D10" i="353" s="1"/>
  <c r="C10" i="353" s="1"/>
  <c r="U9" i="353"/>
  <c r="N9" i="353"/>
  <c r="N6" i="353" s="1"/>
  <c r="H9" i="353"/>
  <c r="T9" i="353" s="1"/>
  <c r="H4" i="353"/>
  <c r="W188" i="352"/>
  <c r="X188" i="352" s="1"/>
  <c r="V188" i="352"/>
  <c r="U188" i="352"/>
  <c r="T188" i="352"/>
  <c r="S188" i="352"/>
  <c r="E188" i="352"/>
  <c r="D188" i="352" s="1"/>
  <c r="W187" i="352"/>
  <c r="X187" i="352" s="1"/>
  <c r="V187" i="352"/>
  <c r="U187" i="352"/>
  <c r="T187" i="352"/>
  <c r="S187" i="352"/>
  <c r="E187" i="352"/>
  <c r="D187" i="352"/>
  <c r="W186" i="352"/>
  <c r="X186" i="352" s="1"/>
  <c r="V186" i="352"/>
  <c r="U186" i="352"/>
  <c r="T186" i="352"/>
  <c r="S186" i="352"/>
  <c r="E186" i="352"/>
  <c r="D186" i="352"/>
  <c r="W185" i="352"/>
  <c r="X185" i="352" s="1"/>
  <c r="V185" i="352"/>
  <c r="U185" i="352"/>
  <c r="T185" i="352"/>
  <c r="S185" i="352"/>
  <c r="E185" i="352"/>
  <c r="D185" i="352"/>
  <c r="W184" i="352"/>
  <c r="X184" i="352" s="1"/>
  <c r="V184" i="352"/>
  <c r="U184" i="352"/>
  <c r="T184" i="352"/>
  <c r="S184" i="352"/>
  <c r="E184" i="352"/>
  <c r="D184" i="352" s="1"/>
  <c r="W183" i="352"/>
  <c r="X183" i="352" s="1"/>
  <c r="V183" i="352"/>
  <c r="U183" i="352"/>
  <c r="T183" i="352"/>
  <c r="S183" i="352"/>
  <c r="E183" i="352"/>
  <c r="D183" i="352" s="1"/>
  <c r="W182" i="352"/>
  <c r="X182" i="352" s="1"/>
  <c r="V182" i="352"/>
  <c r="U182" i="352"/>
  <c r="T182" i="352"/>
  <c r="S182" i="352"/>
  <c r="E182" i="352"/>
  <c r="D182" i="352" s="1"/>
  <c r="W181" i="352"/>
  <c r="X181" i="352" s="1"/>
  <c r="V181" i="352"/>
  <c r="U181" i="352"/>
  <c r="T181" i="352"/>
  <c r="S181" i="352"/>
  <c r="E181" i="352"/>
  <c r="D181" i="352"/>
  <c r="W180" i="352"/>
  <c r="X180" i="352" s="1"/>
  <c r="V180" i="352"/>
  <c r="U180" i="352"/>
  <c r="T180" i="352"/>
  <c r="S180" i="352"/>
  <c r="E180" i="352"/>
  <c r="D180" i="352" s="1"/>
  <c r="W179" i="352"/>
  <c r="X179" i="352" s="1"/>
  <c r="V179" i="352"/>
  <c r="U179" i="352"/>
  <c r="T179" i="352"/>
  <c r="S179" i="352"/>
  <c r="E179" i="352"/>
  <c r="D179" i="352" s="1"/>
  <c r="W178" i="352"/>
  <c r="X178" i="352" s="1"/>
  <c r="V178" i="352"/>
  <c r="U178" i="352"/>
  <c r="T178" i="352"/>
  <c r="S178" i="352"/>
  <c r="E178" i="352"/>
  <c r="D178" i="352"/>
  <c r="W177" i="352"/>
  <c r="X177" i="352" s="1"/>
  <c r="V177" i="352"/>
  <c r="U177" i="352"/>
  <c r="T177" i="352"/>
  <c r="S177" i="352"/>
  <c r="E177" i="352"/>
  <c r="D177" i="352"/>
  <c r="W176" i="352"/>
  <c r="X176" i="352" s="1"/>
  <c r="V176" i="352"/>
  <c r="U176" i="352"/>
  <c r="T176" i="352"/>
  <c r="S176" i="352"/>
  <c r="E176" i="352"/>
  <c r="D176" i="352" s="1"/>
  <c r="W175" i="352"/>
  <c r="X175" i="352" s="1"/>
  <c r="V175" i="352"/>
  <c r="U175" i="352"/>
  <c r="T175" i="352"/>
  <c r="S175" i="352"/>
  <c r="E175" i="352"/>
  <c r="D175" i="352" s="1"/>
  <c r="W174" i="352"/>
  <c r="X174" i="352" s="1"/>
  <c r="V174" i="352"/>
  <c r="U174" i="352"/>
  <c r="T174" i="352"/>
  <c r="S174" i="352"/>
  <c r="E174" i="352"/>
  <c r="D174" i="352" s="1"/>
  <c r="W173" i="352"/>
  <c r="X173" i="352" s="1"/>
  <c r="V173" i="352"/>
  <c r="U173" i="352"/>
  <c r="T173" i="352"/>
  <c r="S173" i="352"/>
  <c r="E173" i="352"/>
  <c r="D173" i="352"/>
  <c r="W172" i="352"/>
  <c r="X172" i="352" s="1"/>
  <c r="V172" i="352"/>
  <c r="U172" i="352"/>
  <c r="T172" i="352"/>
  <c r="S172" i="352"/>
  <c r="E172" i="352"/>
  <c r="D172" i="352" s="1"/>
  <c r="W171" i="352"/>
  <c r="X171" i="352" s="1"/>
  <c r="V171" i="352"/>
  <c r="U171" i="352"/>
  <c r="T171" i="352"/>
  <c r="S171" i="352"/>
  <c r="E171" i="352"/>
  <c r="D171" i="352" s="1"/>
  <c r="W170" i="352"/>
  <c r="X170" i="352" s="1"/>
  <c r="V170" i="352"/>
  <c r="U170" i="352"/>
  <c r="T170" i="352"/>
  <c r="S170" i="352"/>
  <c r="E170" i="352"/>
  <c r="D170" i="352"/>
  <c r="W169" i="352"/>
  <c r="X169" i="352" s="1"/>
  <c r="V169" i="352"/>
  <c r="U169" i="352"/>
  <c r="T169" i="352"/>
  <c r="S169" i="352"/>
  <c r="E169" i="352"/>
  <c r="D169" i="352"/>
  <c r="W168" i="352"/>
  <c r="X168" i="352" s="1"/>
  <c r="V168" i="352"/>
  <c r="U168" i="352"/>
  <c r="T168" i="352"/>
  <c r="S168" i="352"/>
  <c r="E168" i="352"/>
  <c r="D168" i="352" s="1"/>
  <c r="W167" i="352"/>
  <c r="X167" i="352" s="1"/>
  <c r="V167" i="352"/>
  <c r="U167" i="352"/>
  <c r="T167" i="352"/>
  <c r="S167" i="352"/>
  <c r="E167" i="352"/>
  <c r="D167" i="352" s="1"/>
  <c r="W166" i="352"/>
  <c r="X166" i="352" s="1"/>
  <c r="V166" i="352"/>
  <c r="U166" i="352"/>
  <c r="T166" i="352"/>
  <c r="S166" i="352"/>
  <c r="E166" i="352"/>
  <c r="D166" i="352" s="1"/>
  <c r="W165" i="352"/>
  <c r="X165" i="352" s="1"/>
  <c r="V165" i="352"/>
  <c r="U165" i="352"/>
  <c r="T165" i="352"/>
  <c r="S165" i="352"/>
  <c r="E165" i="352"/>
  <c r="D165" i="352"/>
  <c r="W164" i="352"/>
  <c r="X164" i="352" s="1"/>
  <c r="V164" i="352"/>
  <c r="U164" i="352"/>
  <c r="T164" i="352"/>
  <c r="S164" i="352"/>
  <c r="E164" i="352"/>
  <c r="D164" i="352" s="1"/>
  <c r="W163" i="352"/>
  <c r="X163" i="352" s="1"/>
  <c r="V163" i="352"/>
  <c r="U163" i="352"/>
  <c r="T163" i="352"/>
  <c r="S163" i="352"/>
  <c r="E163" i="352"/>
  <c r="D163" i="352" s="1"/>
  <c r="W162" i="352"/>
  <c r="X162" i="352" s="1"/>
  <c r="V162" i="352"/>
  <c r="U162" i="352"/>
  <c r="T162" i="352"/>
  <c r="S162" i="352"/>
  <c r="E162" i="352"/>
  <c r="D162" i="352"/>
  <c r="W161" i="352"/>
  <c r="X161" i="352" s="1"/>
  <c r="V161" i="352"/>
  <c r="U161" i="352"/>
  <c r="T161" i="352"/>
  <c r="S161" i="352"/>
  <c r="E161" i="352"/>
  <c r="D161" i="352"/>
  <c r="W160" i="352"/>
  <c r="X160" i="352" s="1"/>
  <c r="V160" i="352"/>
  <c r="U160" i="352"/>
  <c r="T160" i="352"/>
  <c r="S160" i="352"/>
  <c r="E160" i="352"/>
  <c r="D160" i="352" s="1"/>
  <c r="W159" i="352"/>
  <c r="X159" i="352" s="1"/>
  <c r="V159" i="352"/>
  <c r="U159" i="352"/>
  <c r="T159" i="352"/>
  <c r="S159" i="352"/>
  <c r="E159" i="352"/>
  <c r="D159" i="352" s="1"/>
  <c r="W158" i="352"/>
  <c r="X158" i="352" s="1"/>
  <c r="V158" i="352"/>
  <c r="U158" i="352"/>
  <c r="T158" i="352"/>
  <c r="S158" i="352"/>
  <c r="E158" i="352"/>
  <c r="D158" i="352" s="1"/>
  <c r="W157" i="352"/>
  <c r="X157" i="352" s="1"/>
  <c r="V157" i="352"/>
  <c r="U157" i="352"/>
  <c r="T157" i="352"/>
  <c r="S157" i="352"/>
  <c r="E157" i="352"/>
  <c r="D157" i="352"/>
  <c r="W156" i="352"/>
  <c r="X156" i="352" s="1"/>
  <c r="V156" i="352"/>
  <c r="U156" i="352"/>
  <c r="T156" i="352"/>
  <c r="S156" i="352"/>
  <c r="E156" i="352"/>
  <c r="D156" i="352" s="1"/>
  <c r="W155" i="352"/>
  <c r="X155" i="352" s="1"/>
  <c r="V155" i="352"/>
  <c r="U155" i="352"/>
  <c r="T155" i="352"/>
  <c r="S155" i="352"/>
  <c r="E155" i="352"/>
  <c r="D155" i="352" s="1"/>
  <c r="W154" i="352"/>
  <c r="X154" i="352" s="1"/>
  <c r="V154" i="352"/>
  <c r="U154" i="352"/>
  <c r="T154" i="352"/>
  <c r="S154" i="352"/>
  <c r="E154" i="352"/>
  <c r="D154" i="352"/>
  <c r="W153" i="352"/>
  <c r="X153" i="352" s="1"/>
  <c r="V153" i="352"/>
  <c r="U153" i="352"/>
  <c r="T153" i="352"/>
  <c r="S153" i="352"/>
  <c r="E153" i="352"/>
  <c r="D153" i="352" s="1"/>
  <c r="W152" i="352"/>
  <c r="X152" i="352" s="1"/>
  <c r="V152" i="352"/>
  <c r="U152" i="352"/>
  <c r="T152" i="352"/>
  <c r="S152" i="352"/>
  <c r="E152" i="352"/>
  <c r="D152" i="352" s="1"/>
  <c r="W151" i="352"/>
  <c r="X151" i="352" s="1"/>
  <c r="V151" i="352"/>
  <c r="U151" i="352"/>
  <c r="T151" i="352"/>
  <c r="S151" i="352"/>
  <c r="E151" i="352"/>
  <c r="D151" i="352" s="1"/>
  <c r="W150" i="352"/>
  <c r="X150" i="352" s="1"/>
  <c r="V150" i="352"/>
  <c r="U150" i="352"/>
  <c r="T150" i="352"/>
  <c r="S150" i="352"/>
  <c r="E150" i="352"/>
  <c r="D150" i="352" s="1"/>
  <c r="W149" i="352"/>
  <c r="X149" i="352" s="1"/>
  <c r="V149" i="352"/>
  <c r="U149" i="352"/>
  <c r="T149" i="352"/>
  <c r="S149" i="352"/>
  <c r="E149" i="352"/>
  <c r="D149" i="352"/>
  <c r="W148" i="352"/>
  <c r="X148" i="352" s="1"/>
  <c r="V148" i="352"/>
  <c r="U148" i="352"/>
  <c r="T148" i="352"/>
  <c r="S148" i="352"/>
  <c r="E148" i="352"/>
  <c r="D148" i="352" s="1"/>
  <c r="W147" i="352"/>
  <c r="X147" i="352" s="1"/>
  <c r="V147" i="352"/>
  <c r="U147" i="352"/>
  <c r="T147" i="352"/>
  <c r="S147" i="352"/>
  <c r="E147" i="352"/>
  <c r="D147" i="352" s="1"/>
  <c r="W146" i="352"/>
  <c r="X146" i="352" s="1"/>
  <c r="V146" i="352"/>
  <c r="U146" i="352"/>
  <c r="T146" i="352"/>
  <c r="S146" i="352"/>
  <c r="E146" i="352"/>
  <c r="D146" i="352"/>
  <c r="W145" i="352"/>
  <c r="X145" i="352" s="1"/>
  <c r="V145" i="352"/>
  <c r="U145" i="352"/>
  <c r="T145" i="352"/>
  <c r="S145" i="352"/>
  <c r="E145" i="352"/>
  <c r="D145" i="352" s="1"/>
  <c r="W144" i="352"/>
  <c r="X144" i="352" s="1"/>
  <c r="V144" i="352"/>
  <c r="U144" i="352"/>
  <c r="T144" i="352"/>
  <c r="S144" i="352"/>
  <c r="E144" i="352"/>
  <c r="D144" i="352" s="1"/>
  <c r="W143" i="352"/>
  <c r="X143" i="352" s="1"/>
  <c r="V143" i="352"/>
  <c r="U143" i="352"/>
  <c r="T143" i="352"/>
  <c r="S143" i="352"/>
  <c r="E143" i="352"/>
  <c r="D143" i="352" s="1"/>
  <c r="W142" i="352"/>
  <c r="X142" i="352" s="1"/>
  <c r="V142" i="352"/>
  <c r="U142" i="352"/>
  <c r="T142" i="352"/>
  <c r="S142" i="352"/>
  <c r="E142" i="352"/>
  <c r="D142" i="352" s="1"/>
  <c r="W141" i="352"/>
  <c r="X141" i="352" s="1"/>
  <c r="V141" i="352"/>
  <c r="U141" i="352"/>
  <c r="T141" i="352"/>
  <c r="S141" i="352"/>
  <c r="E141" i="352"/>
  <c r="D141" i="352"/>
  <c r="W140" i="352"/>
  <c r="X140" i="352" s="1"/>
  <c r="V140" i="352"/>
  <c r="U140" i="352"/>
  <c r="T140" i="352"/>
  <c r="S140" i="352"/>
  <c r="E140" i="352"/>
  <c r="D140" i="352"/>
  <c r="W139" i="352"/>
  <c r="X139" i="352" s="1"/>
  <c r="V139" i="352"/>
  <c r="U139" i="352"/>
  <c r="T139" i="352"/>
  <c r="S139" i="352"/>
  <c r="E139" i="352"/>
  <c r="D139" i="352" s="1"/>
  <c r="W138" i="352"/>
  <c r="X138" i="352" s="1"/>
  <c r="V138" i="352"/>
  <c r="U138" i="352"/>
  <c r="T138" i="352"/>
  <c r="S138" i="352"/>
  <c r="E138" i="352"/>
  <c r="D138" i="352"/>
  <c r="W137" i="352"/>
  <c r="X137" i="352" s="1"/>
  <c r="V137" i="352"/>
  <c r="U137" i="352"/>
  <c r="T137" i="352"/>
  <c r="S137" i="352"/>
  <c r="E137" i="352"/>
  <c r="D137" i="352" s="1"/>
  <c r="W136" i="352"/>
  <c r="X136" i="352" s="1"/>
  <c r="V136" i="352"/>
  <c r="U136" i="352"/>
  <c r="T136" i="352"/>
  <c r="S136" i="352"/>
  <c r="E136" i="352"/>
  <c r="D136" i="352" s="1"/>
  <c r="W135" i="352"/>
  <c r="X135" i="352" s="1"/>
  <c r="V135" i="352"/>
  <c r="U135" i="352"/>
  <c r="T135" i="352"/>
  <c r="S135" i="352"/>
  <c r="E135" i="352"/>
  <c r="D135" i="352" s="1"/>
  <c r="W134" i="352"/>
  <c r="X134" i="352" s="1"/>
  <c r="V134" i="352"/>
  <c r="U134" i="352"/>
  <c r="T134" i="352"/>
  <c r="S134" i="352"/>
  <c r="E134" i="352"/>
  <c r="D134" i="352"/>
  <c r="W133" i="352"/>
  <c r="X133" i="352" s="1"/>
  <c r="V133" i="352"/>
  <c r="U133" i="352"/>
  <c r="T133" i="352"/>
  <c r="S133" i="352"/>
  <c r="E133" i="352"/>
  <c r="D133" i="352"/>
  <c r="W132" i="352"/>
  <c r="X132" i="352" s="1"/>
  <c r="V132" i="352"/>
  <c r="U132" i="352"/>
  <c r="T132" i="352"/>
  <c r="S132" i="352"/>
  <c r="E132" i="352"/>
  <c r="D132" i="352" s="1"/>
  <c r="W131" i="352"/>
  <c r="X131" i="352" s="1"/>
  <c r="V131" i="352"/>
  <c r="U131" i="352"/>
  <c r="T131" i="352"/>
  <c r="S131" i="352"/>
  <c r="E131" i="352"/>
  <c r="D131" i="352" s="1"/>
  <c r="W130" i="352"/>
  <c r="X130" i="352" s="1"/>
  <c r="V130" i="352"/>
  <c r="U130" i="352"/>
  <c r="T130" i="352"/>
  <c r="S130" i="352"/>
  <c r="E130" i="352"/>
  <c r="D130" i="352"/>
  <c r="W129" i="352"/>
  <c r="X129" i="352" s="1"/>
  <c r="V129" i="352"/>
  <c r="U129" i="352"/>
  <c r="T129" i="352"/>
  <c r="S129" i="352"/>
  <c r="E129" i="352"/>
  <c r="D129" i="352"/>
  <c r="W128" i="352"/>
  <c r="X128" i="352" s="1"/>
  <c r="V128" i="352"/>
  <c r="U128" i="352"/>
  <c r="T128" i="352"/>
  <c r="S128" i="352"/>
  <c r="E128" i="352"/>
  <c r="D128" i="352" s="1"/>
  <c r="W127" i="352"/>
  <c r="X127" i="352" s="1"/>
  <c r="V127" i="352"/>
  <c r="U127" i="352"/>
  <c r="T127" i="352"/>
  <c r="S127" i="352"/>
  <c r="E127" i="352"/>
  <c r="D127" i="352" s="1"/>
  <c r="W126" i="352"/>
  <c r="X126" i="352" s="1"/>
  <c r="V126" i="352"/>
  <c r="U126" i="352"/>
  <c r="T126" i="352"/>
  <c r="S126" i="352"/>
  <c r="E126" i="352"/>
  <c r="D126" i="352" s="1"/>
  <c r="W125" i="352"/>
  <c r="X125" i="352" s="1"/>
  <c r="V125" i="352"/>
  <c r="U125" i="352"/>
  <c r="T125" i="352"/>
  <c r="S125" i="352"/>
  <c r="E125" i="352"/>
  <c r="D125" i="352"/>
  <c r="W124" i="352"/>
  <c r="X124" i="352" s="1"/>
  <c r="V124" i="352"/>
  <c r="U124" i="352"/>
  <c r="T124" i="352"/>
  <c r="S124" i="352"/>
  <c r="E124" i="352"/>
  <c r="D124" i="352" s="1"/>
  <c r="W123" i="352"/>
  <c r="X123" i="352" s="1"/>
  <c r="V123" i="352"/>
  <c r="U123" i="352"/>
  <c r="T123" i="352"/>
  <c r="S123" i="352"/>
  <c r="E123" i="352"/>
  <c r="D123" i="352" s="1"/>
  <c r="W122" i="352"/>
  <c r="X122" i="352" s="1"/>
  <c r="V122" i="352"/>
  <c r="U122" i="352"/>
  <c r="T122" i="352"/>
  <c r="S122" i="352"/>
  <c r="E122" i="352"/>
  <c r="D122" i="352"/>
  <c r="W121" i="352"/>
  <c r="X121" i="352" s="1"/>
  <c r="V121" i="352"/>
  <c r="U121" i="352"/>
  <c r="T121" i="352"/>
  <c r="S121" i="352"/>
  <c r="E121" i="352"/>
  <c r="D121" i="352"/>
  <c r="W120" i="352"/>
  <c r="X120" i="352" s="1"/>
  <c r="V120" i="352"/>
  <c r="U120" i="352"/>
  <c r="S120" i="352"/>
  <c r="T120" i="352" s="1"/>
  <c r="E120" i="352"/>
  <c r="D120" i="352" s="1"/>
  <c r="W119" i="352"/>
  <c r="X119" i="352" s="1"/>
  <c r="V119" i="352"/>
  <c r="U119" i="352"/>
  <c r="S119" i="352"/>
  <c r="T119" i="352" s="1"/>
  <c r="E119" i="352"/>
  <c r="D119" i="352" s="1"/>
  <c r="W118" i="352"/>
  <c r="X118" i="352" s="1"/>
  <c r="V118" i="352"/>
  <c r="U118" i="352"/>
  <c r="T118" i="352"/>
  <c r="S118" i="352"/>
  <c r="E118" i="352"/>
  <c r="D118" i="352"/>
  <c r="W117" i="352"/>
  <c r="X117" i="352" s="1"/>
  <c r="V117" i="352"/>
  <c r="U117" i="352"/>
  <c r="T117" i="352"/>
  <c r="S117" i="352"/>
  <c r="E117" i="352"/>
  <c r="D117" i="352"/>
  <c r="W116" i="352"/>
  <c r="X116" i="352" s="1"/>
  <c r="V116" i="352"/>
  <c r="U116" i="352"/>
  <c r="S116" i="352"/>
  <c r="T116" i="352" s="1"/>
  <c r="E116" i="352"/>
  <c r="D116" i="352" s="1"/>
  <c r="W115" i="352"/>
  <c r="X115" i="352" s="1"/>
  <c r="V115" i="352"/>
  <c r="U115" i="352"/>
  <c r="S115" i="352"/>
  <c r="T115" i="352" s="1"/>
  <c r="E115" i="352"/>
  <c r="D115" i="352" s="1"/>
  <c r="W114" i="352"/>
  <c r="X114" i="352" s="1"/>
  <c r="V114" i="352"/>
  <c r="U114" i="352"/>
  <c r="T114" i="352"/>
  <c r="S114" i="352"/>
  <c r="E114" i="352"/>
  <c r="D114" i="352"/>
  <c r="W113" i="352"/>
  <c r="X113" i="352" s="1"/>
  <c r="V113" i="352"/>
  <c r="U113" i="352"/>
  <c r="T113" i="352"/>
  <c r="S113" i="352"/>
  <c r="E113" i="352"/>
  <c r="D113" i="352"/>
  <c r="W112" i="352"/>
  <c r="X112" i="352" s="1"/>
  <c r="V112" i="352"/>
  <c r="U112" i="352"/>
  <c r="T112" i="352"/>
  <c r="S112" i="352"/>
  <c r="E112" i="352"/>
  <c r="D112" i="352" s="1"/>
  <c r="W111" i="352"/>
  <c r="X111" i="352" s="1"/>
  <c r="V111" i="352"/>
  <c r="U111" i="352"/>
  <c r="S111" i="352"/>
  <c r="T111" i="352" s="1"/>
  <c r="E111" i="352"/>
  <c r="D111" i="352" s="1"/>
  <c r="W110" i="352"/>
  <c r="X110" i="352" s="1"/>
  <c r="V110" i="352"/>
  <c r="U110" i="352"/>
  <c r="T110" i="352"/>
  <c r="S110" i="352"/>
  <c r="E110" i="352"/>
  <c r="D110" i="352" s="1"/>
  <c r="W109" i="352"/>
  <c r="X109" i="352" s="1"/>
  <c r="V109" i="352"/>
  <c r="U109" i="352"/>
  <c r="T109" i="352"/>
  <c r="S109" i="352"/>
  <c r="E109" i="352"/>
  <c r="D109" i="352"/>
  <c r="W108" i="352"/>
  <c r="X108" i="352" s="1"/>
  <c r="V108" i="352"/>
  <c r="U108" i="352"/>
  <c r="S108" i="352"/>
  <c r="T108" i="352" s="1"/>
  <c r="E108" i="352"/>
  <c r="D108" i="352" s="1"/>
  <c r="W107" i="352"/>
  <c r="X107" i="352" s="1"/>
  <c r="V107" i="352"/>
  <c r="U107" i="352"/>
  <c r="S107" i="352"/>
  <c r="T107" i="352" s="1"/>
  <c r="E107" i="352"/>
  <c r="D107" i="352" s="1"/>
  <c r="W106" i="352"/>
  <c r="X106" i="352" s="1"/>
  <c r="V106" i="352"/>
  <c r="U106" i="352"/>
  <c r="T106" i="352"/>
  <c r="S106" i="352"/>
  <c r="E106" i="352"/>
  <c r="D106" i="352"/>
  <c r="W105" i="352"/>
  <c r="X105" i="352" s="1"/>
  <c r="V105" i="352"/>
  <c r="U105" i="352"/>
  <c r="T105" i="352"/>
  <c r="S105" i="352"/>
  <c r="E105" i="352"/>
  <c r="D105" i="352"/>
  <c r="W104" i="352"/>
  <c r="X104" i="352" s="1"/>
  <c r="V104" i="352"/>
  <c r="U104" i="352"/>
  <c r="T104" i="352"/>
  <c r="S104" i="352"/>
  <c r="E104" i="352"/>
  <c r="D104" i="352" s="1"/>
  <c r="W103" i="352"/>
  <c r="X103" i="352" s="1"/>
  <c r="V103" i="352"/>
  <c r="U103" i="352"/>
  <c r="S103" i="352"/>
  <c r="T103" i="352" s="1"/>
  <c r="E103" i="352"/>
  <c r="D103" i="352" s="1"/>
  <c r="W102" i="352"/>
  <c r="X102" i="352" s="1"/>
  <c r="V102" i="352"/>
  <c r="U102" i="352"/>
  <c r="S102" i="352"/>
  <c r="T102" i="352" s="1"/>
  <c r="E102" i="352"/>
  <c r="D102" i="352" s="1"/>
  <c r="W101" i="352"/>
  <c r="X101" i="352" s="1"/>
  <c r="V101" i="352"/>
  <c r="U101" i="352"/>
  <c r="T101" i="352"/>
  <c r="S101" i="352"/>
  <c r="E101" i="352"/>
  <c r="D101" i="352" s="1"/>
  <c r="W100" i="352"/>
  <c r="X100" i="352" s="1"/>
  <c r="V100" i="352"/>
  <c r="U100" i="352"/>
  <c r="T100" i="352"/>
  <c r="S100" i="352"/>
  <c r="E100" i="352"/>
  <c r="D100" i="352" s="1"/>
  <c r="W99" i="352"/>
  <c r="X99" i="352" s="1"/>
  <c r="V99" i="352"/>
  <c r="U99" i="352"/>
  <c r="S99" i="352"/>
  <c r="T99" i="352" s="1"/>
  <c r="E99" i="352"/>
  <c r="D99" i="352" s="1"/>
  <c r="W98" i="352"/>
  <c r="X98" i="352" s="1"/>
  <c r="V98" i="352"/>
  <c r="U98" i="352"/>
  <c r="S98" i="352"/>
  <c r="T98" i="352" s="1"/>
  <c r="E98" i="352"/>
  <c r="D98" i="352" s="1"/>
  <c r="W97" i="352"/>
  <c r="X97" i="352" s="1"/>
  <c r="V97" i="352"/>
  <c r="U97" i="352"/>
  <c r="T97" i="352"/>
  <c r="S97" i="352"/>
  <c r="E97" i="352"/>
  <c r="D97" i="352" s="1"/>
  <c r="W96" i="352"/>
  <c r="X96" i="352" s="1"/>
  <c r="V96" i="352"/>
  <c r="U96" i="352"/>
  <c r="T96" i="352"/>
  <c r="S96" i="352"/>
  <c r="E96" i="352"/>
  <c r="D96" i="352" s="1"/>
  <c r="W95" i="352"/>
  <c r="X95" i="352" s="1"/>
  <c r="V95" i="352"/>
  <c r="U95" i="352"/>
  <c r="S95" i="352"/>
  <c r="T95" i="352" s="1"/>
  <c r="E95" i="352"/>
  <c r="D95" i="352" s="1"/>
  <c r="W94" i="352"/>
  <c r="X94" i="352" s="1"/>
  <c r="V94" i="352"/>
  <c r="U94" i="352"/>
  <c r="S94" i="352"/>
  <c r="T94" i="352" s="1"/>
  <c r="E94" i="352"/>
  <c r="D94" i="352" s="1"/>
  <c r="W93" i="352"/>
  <c r="X93" i="352" s="1"/>
  <c r="V93" i="352"/>
  <c r="U93" i="352"/>
  <c r="T93" i="352"/>
  <c r="S93" i="352"/>
  <c r="E93" i="352"/>
  <c r="D93" i="352" s="1"/>
  <c r="W92" i="352"/>
  <c r="X92" i="352" s="1"/>
  <c r="V92" i="352"/>
  <c r="U92" i="352"/>
  <c r="T92" i="352"/>
  <c r="S92" i="352"/>
  <c r="E92" i="352"/>
  <c r="D92" i="352" s="1"/>
  <c r="W91" i="352"/>
  <c r="X91" i="352" s="1"/>
  <c r="V91" i="352"/>
  <c r="U91" i="352"/>
  <c r="S91" i="352"/>
  <c r="T91" i="352" s="1"/>
  <c r="E91" i="352"/>
  <c r="D91" i="352" s="1"/>
  <c r="W90" i="352"/>
  <c r="X90" i="352" s="1"/>
  <c r="V90" i="352"/>
  <c r="U90" i="352"/>
  <c r="S90" i="352"/>
  <c r="T90" i="352" s="1"/>
  <c r="E90" i="352"/>
  <c r="D90" i="352" s="1"/>
  <c r="W89" i="352"/>
  <c r="X89" i="352" s="1"/>
  <c r="V89" i="352"/>
  <c r="U89" i="352"/>
  <c r="T89" i="352"/>
  <c r="S89" i="352"/>
  <c r="E89" i="352"/>
  <c r="D89" i="352" s="1"/>
  <c r="W88" i="352"/>
  <c r="X88" i="352" s="1"/>
  <c r="V88" i="352"/>
  <c r="U88" i="352"/>
  <c r="T88" i="352"/>
  <c r="S88" i="352"/>
  <c r="E88" i="352"/>
  <c r="D88" i="352" s="1"/>
  <c r="W87" i="352"/>
  <c r="X87" i="352" s="1"/>
  <c r="V87" i="352"/>
  <c r="U87" i="352"/>
  <c r="S87" i="352"/>
  <c r="T87" i="352" s="1"/>
  <c r="E87" i="352"/>
  <c r="D87" i="352" s="1"/>
  <c r="W86" i="352"/>
  <c r="X86" i="352" s="1"/>
  <c r="V86" i="352"/>
  <c r="U86" i="352"/>
  <c r="S86" i="352"/>
  <c r="T86" i="352" s="1"/>
  <c r="E86" i="352"/>
  <c r="D86" i="352" s="1"/>
  <c r="W85" i="352"/>
  <c r="X85" i="352" s="1"/>
  <c r="V85" i="352"/>
  <c r="U85" i="352"/>
  <c r="T85" i="352"/>
  <c r="S85" i="352"/>
  <c r="E85" i="352"/>
  <c r="D85" i="352" s="1"/>
  <c r="W84" i="352"/>
  <c r="X84" i="352" s="1"/>
  <c r="V84" i="352"/>
  <c r="U84" i="352"/>
  <c r="T84" i="352"/>
  <c r="S84" i="352"/>
  <c r="E84" i="352"/>
  <c r="D84" i="352" s="1"/>
  <c r="W83" i="352"/>
  <c r="X83" i="352" s="1"/>
  <c r="V83" i="352"/>
  <c r="U83" i="352"/>
  <c r="S83" i="352"/>
  <c r="T83" i="352" s="1"/>
  <c r="E83" i="352"/>
  <c r="D83" i="352" s="1"/>
  <c r="W82" i="352"/>
  <c r="X82" i="352" s="1"/>
  <c r="V82" i="352"/>
  <c r="U82" i="352"/>
  <c r="S82" i="352"/>
  <c r="T82" i="352" s="1"/>
  <c r="E82" i="352"/>
  <c r="D82" i="352" s="1"/>
  <c r="W81" i="352"/>
  <c r="X81" i="352" s="1"/>
  <c r="V81" i="352"/>
  <c r="U81" i="352"/>
  <c r="T81" i="352"/>
  <c r="S81" i="352"/>
  <c r="E81" i="352"/>
  <c r="D81" i="352" s="1"/>
  <c r="W80" i="352"/>
  <c r="X80" i="352" s="1"/>
  <c r="V80" i="352"/>
  <c r="U80" i="352"/>
  <c r="T80" i="352"/>
  <c r="S80" i="352"/>
  <c r="E80" i="352"/>
  <c r="D80" i="352" s="1"/>
  <c r="W79" i="352"/>
  <c r="X79" i="352" s="1"/>
  <c r="V79" i="352"/>
  <c r="U79" i="352"/>
  <c r="S79" i="352"/>
  <c r="T79" i="352" s="1"/>
  <c r="E79" i="352"/>
  <c r="D79" i="352" s="1"/>
  <c r="W78" i="352"/>
  <c r="X78" i="352" s="1"/>
  <c r="V78" i="352"/>
  <c r="U78" i="352"/>
  <c r="T78" i="352"/>
  <c r="S78" i="352"/>
  <c r="E78" i="352"/>
  <c r="D78" i="352" s="1"/>
  <c r="W77" i="352"/>
  <c r="X77" i="352" s="1"/>
  <c r="V77" i="352"/>
  <c r="U77" i="352"/>
  <c r="T77" i="352"/>
  <c r="S77" i="352"/>
  <c r="E77" i="352"/>
  <c r="D77" i="352" s="1"/>
  <c r="W76" i="352"/>
  <c r="X76" i="352" s="1"/>
  <c r="V76" i="352"/>
  <c r="U76" i="352"/>
  <c r="T76" i="352"/>
  <c r="S76" i="352"/>
  <c r="E76" i="352"/>
  <c r="D76" i="352" s="1"/>
  <c r="W75" i="352"/>
  <c r="X75" i="352" s="1"/>
  <c r="V75" i="352"/>
  <c r="U75" i="352"/>
  <c r="S75" i="352"/>
  <c r="T75" i="352" s="1"/>
  <c r="E75" i="352"/>
  <c r="D75" i="352" s="1"/>
  <c r="W74" i="352"/>
  <c r="X74" i="352" s="1"/>
  <c r="V74" i="352"/>
  <c r="U74" i="352"/>
  <c r="T74" i="352"/>
  <c r="S74" i="352"/>
  <c r="E74" i="352"/>
  <c r="D74" i="352" s="1"/>
  <c r="W73" i="352"/>
  <c r="X73" i="352" s="1"/>
  <c r="V73" i="352"/>
  <c r="U73" i="352"/>
  <c r="T73" i="352"/>
  <c r="S73" i="352"/>
  <c r="E73" i="352"/>
  <c r="D73" i="352" s="1"/>
  <c r="W72" i="352"/>
  <c r="X72" i="352" s="1"/>
  <c r="V72" i="352"/>
  <c r="U72" i="352"/>
  <c r="T72" i="352"/>
  <c r="S72" i="352"/>
  <c r="E72" i="352"/>
  <c r="D72" i="352" s="1"/>
  <c r="W71" i="352"/>
  <c r="X71" i="352" s="1"/>
  <c r="V71" i="352"/>
  <c r="U71" i="352"/>
  <c r="S71" i="352"/>
  <c r="T71" i="352" s="1"/>
  <c r="E71" i="352"/>
  <c r="D71" i="352" s="1"/>
  <c r="W70" i="352"/>
  <c r="X70" i="352" s="1"/>
  <c r="V70" i="352"/>
  <c r="U70" i="352"/>
  <c r="T70" i="352"/>
  <c r="S70" i="352"/>
  <c r="E70" i="352"/>
  <c r="D70" i="352" s="1"/>
  <c r="W69" i="352"/>
  <c r="X69" i="352" s="1"/>
  <c r="V69" i="352"/>
  <c r="U69" i="352"/>
  <c r="T69" i="352"/>
  <c r="S69" i="352"/>
  <c r="E69" i="352"/>
  <c r="D69" i="352" s="1"/>
  <c r="W68" i="352"/>
  <c r="X68" i="352" s="1"/>
  <c r="V68" i="352"/>
  <c r="U68" i="352"/>
  <c r="T68" i="352"/>
  <c r="S68" i="352"/>
  <c r="E68" i="352"/>
  <c r="D68" i="352" s="1"/>
  <c r="W67" i="352"/>
  <c r="X67" i="352" s="1"/>
  <c r="V67" i="352"/>
  <c r="U67" i="352"/>
  <c r="S67" i="352"/>
  <c r="T67" i="352" s="1"/>
  <c r="E67" i="352"/>
  <c r="D67" i="352" s="1"/>
  <c r="W66" i="352"/>
  <c r="X66" i="352" s="1"/>
  <c r="V66" i="352"/>
  <c r="U66" i="352"/>
  <c r="T66" i="352"/>
  <c r="S66" i="352"/>
  <c r="E66" i="352"/>
  <c r="D66" i="352" s="1"/>
  <c r="W65" i="352"/>
  <c r="X65" i="352" s="1"/>
  <c r="V65" i="352"/>
  <c r="U65" i="352"/>
  <c r="T65" i="352"/>
  <c r="S65" i="352"/>
  <c r="E65" i="352"/>
  <c r="D65" i="352" s="1"/>
  <c r="W64" i="352"/>
  <c r="X64" i="352" s="1"/>
  <c r="V64" i="352"/>
  <c r="U64" i="352"/>
  <c r="T64" i="352"/>
  <c r="S64" i="352"/>
  <c r="E64" i="352"/>
  <c r="D64" i="352" s="1"/>
  <c r="W63" i="352"/>
  <c r="X63" i="352" s="1"/>
  <c r="V63" i="352"/>
  <c r="U63" i="352"/>
  <c r="S63" i="352"/>
  <c r="T63" i="352" s="1"/>
  <c r="E63" i="352"/>
  <c r="D63" i="352" s="1"/>
  <c r="W62" i="352"/>
  <c r="X62" i="352" s="1"/>
  <c r="V62" i="352"/>
  <c r="U62" i="352"/>
  <c r="T62" i="352"/>
  <c r="S62" i="352"/>
  <c r="E62" i="352"/>
  <c r="D62" i="352" s="1"/>
  <c r="W61" i="352"/>
  <c r="X61" i="352" s="1"/>
  <c r="V61" i="352"/>
  <c r="U61" i="352"/>
  <c r="T61" i="352"/>
  <c r="S61" i="352"/>
  <c r="E61" i="352"/>
  <c r="D61" i="352" s="1"/>
  <c r="W60" i="352"/>
  <c r="X60" i="352" s="1"/>
  <c r="V60" i="352"/>
  <c r="U60" i="352"/>
  <c r="T60" i="352"/>
  <c r="S60" i="352"/>
  <c r="E60" i="352"/>
  <c r="D60" i="352" s="1"/>
  <c r="W59" i="352"/>
  <c r="X59" i="352" s="1"/>
  <c r="V59" i="352"/>
  <c r="U59" i="352"/>
  <c r="S59" i="352"/>
  <c r="T59" i="352" s="1"/>
  <c r="E59" i="352"/>
  <c r="D59" i="352" s="1"/>
  <c r="W58" i="352"/>
  <c r="X58" i="352" s="1"/>
  <c r="V58" i="352"/>
  <c r="U58" i="352"/>
  <c r="T58" i="352"/>
  <c r="S58" i="352"/>
  <c r="E58" i="352"/>
  <c r="D58" i="352" s="1"/>
  <c r="W57" i="352"/>
  <c r="X57" i="352" s="1"/>
  <c r="V57" i="352"/>
  <c r="U57" i="352"/>
  <c r="T57" i="352"/>
  <c r="S57" i="352"/>
  <c r="E57" i="352"/>
  <c r="D57" i="352" s="1"/>
  <c r="W56" i="352"/>
  <c r="X56" i="352" s="1"/>
  <c r="V56" i="352"/>
  <c r="U56" i="352"/>
  <c r="T56" i="352"/>
  <c r="S56" i="352"/>
  <c r="E56" i="352"/>
  <c r="D56" i="352" s="1"/>
  <c r="W55" i="352"/>
  <c r="X55" i="352" s="1"/>
  <c r="V55" i="352"/>
  <c r="U55" i="352"/>
  <c r="S55" i="352"/>
  <c r="T55" i="352" s="1"/>
  <c r="E55" i="352"/>
  <c r="D55" i="352" s="1"/>
  <c r="W54" i="352"/>
  <c r="X54" i="352" s="1"/>
  <c r="V54" i="352"/>
  <c r="U54" i="352"/>
  <c r="T54" i="352"/>
  <c r="S54" i="352"/>
  <c r="E54" i="352"/>
  <c r="D54" i="352" s="1"/>
  <c r="W53" i="352"/>
  <c r="X53" i="352" s="1"/>
  <c r="V53" i="352"/>
  <c r="U53" i="352"/>
  <c r="T53" i="352"/>
  <c r="S53" i="352"/>
  <c r="E53" i="352"/>
  <c r="D53" i="352" s="1"/>
  <c r="W52" i="352"/>
  <c r="X52" i="352" s="1"/>
  <c r="V52" i="352"/>
  <c r="U52" i="352"/>
  <c r="T52" i="352"/>
  <c r="S52" i="352"/>
  <c r="E52" i="352"/>
  <c r="D52" i="352" s="1"/>
  <c r="W51" i="352"/>
  <c r="X51" i="352" s="1"/>
  <c r="V51" i="352"/>
  <c r="U51" i="352"/>
  <c r="S51" i="352"/>
  <c r="T51" i="352" s="1"/>
  <c r="E51" i="352"/>
  <c r="D51" i="352" s="1"/>
  <c r="W50" i="352"/>
  <c r="X50" i="352" s="1"/>
  <c r="V50" i="352"/>
  <c r="U50" i="352"/>
  <c r="T50" i="352"/>
  <c r="S50" i="352"/>
  <c r="E50" i="352"/>
  <c r="D50" i="352" s="1"/>
  <c r="W49" i="352"/>
  <c r="X49" i="352" s="1"/>
  <c r="V49" i="352"/>
  <c r="U49" i="352"/>
  <c r="T49" i="352"/>
  <c r="S49" i="352"/>
  <c r="E49" i="352"/>
  <c r="D49" i="352" s="1"/>
  <c r="W48" i="352"/>
  <c r="X48" i="352" s="1"/>
  <c r="V48" i="352"/>
  <c r="U48" i="352"/>
  <c r="T48" i="352"/>
  <c r="S48" i="352"/>
  <c r="E48" i="352"/>
  <c r="D48" i="352" s="1"/>
  <c r="W47" i="352"/>
  <c r="X47" i="352" s="1"/>
  <c r="V47" i="352"/>
  <c r="U47" i="352"/>
  <c r="S47" i="352"/>
  <c r="T47" i="352" s="1"/>
  <c r="E47" i="352"/>
  <c r="D47" i="352" s="1"/>
  <c r="W46" i="352"/>
  <c r="X46" i="352" s="1"/>
  <c r="V46" i="352"/>
  <c r="U46" i="352"/>
  <c r="T46" i="352"/>
  <c r="S46" i="352"/>
  <c r="E46" i="352"/>
  <c r="D46" i="352" s="1"/>
  <c r="W45" i="352"/>
  <c r="X45" i="352" s="1"/>
  <c r="V45" i="352"/>
  <c r="U45" i="352"/>
  <c r="T45" i="352"/>
  <c r="S45" i="352"/>
  <c r="E45" i="352"/>
  <c r="D45" i="352" s="1"/>
  <c r="W44" i="352"/>
  <c r="X44" i="352" s="1"/>
  <c r="V44" i="352"/>
  <c r="U44" i="352"/>
  <c r="T44" i="352"/>
  <c r="S44" i="352"/>
  <c r="E44" i="352"/>
  <c r="D44" i="352" s="1"/>
  <c r="W43" i="352"/>
  <c r="X43" i="352" s="1"/>
  <c r="V43" i="352"/>
  <c r="U43" i="352"/>
  <c r="S43" i="352"/>
  <c r="T43" i="352" s="1"/>
  <c r="E43" i="352"/>
  <c r="D43" i="352" s="1"/>
  <c r="W42" i="352"/>
  <c r="X42" i="352" s="1"/>
  <c r="V42" i="352"/>
  <c r="U42" i="352"/>
  <c r="T42" i="352"/>
  <c r="S42" i="352"/>
  <c r="E42" i="352"/>
  <c r="D42" i="352" s="1"/>
  <c r="W41" i="352"/>
  <c r="X41" i="352" s="1"/>
  <c r="V41" i="352"/>
  <c r="U41" i="352"/>
  <c r="T41" i="352"/>
  <c r="S41" i="352"/>
  <c r="E41" i="352"/>
  <c r="D41" i="352" s="1"/>
  <c r="W40" i="352"/>
  <c r="X40" i="352" s="1"/>
  <c r="V40" i="352"/>
  <c r="U40" i="352"/>
  <c r="T40" i="352"/>
  <c r="S40" i="352"/>
  <c r="E40" i="352"/>
  <c r="D40" i="352" s="1"/>
  <c r="W39" i="352"/>
  <c r="X39" i="352" s="1"/>
  <c r="V39" i="352"/>
  <c r="U39" i="352"/>
  <c r="S39" i="352"/>
  <c r="T39" i="352" s="1"/>
  <c r="E39" i="352"/>
  <c r="D39" i="352" s="1"/>
  <c r="W38" i="352"/>
  <c r="X38" i="352" s="1"/>
  <c r="V38" i="352"/>
  <c r="U38" i="352"/>
  <c r="T38" i="352"/>
  <c r="S38" i="352"/>
  <c r="E38" i="352"/>
  <c r="D38" i="352" s="1"/>
  <c r="W37" i="352"/>
  <c r="X37" i="352" s="1"/>
  <c r="V37" i="352"/>
  <c r="U37" i="352"/>
  <c r="T37" i="352"/>
  <c r="S37" i="352"/>
  <c r="E37" i="352"/>
  <c r="D37" i="352" s="1"/>
  <c r="W36" i="352"/>
  <c r="X36" i="352" s="1"/>
  <c r="V36" i="352"/>
  <c r="U36" i="352"/>
  <c r="T36" i="352"/>
  <c r="S36" i="352"/>
  <c r="E36" i="352"/>
  <c r="D36" i="352" s="1"/>
  <c r="W35" i="352"/>
  <c r="V35" i="352"/>
  <c r="U35" i="352"/>
  <c r="S35" i="352"/>
  <c r="T35" i="352" s="1"/>
  <c r="E35" i="352"/>
  <c r="D35" i="352" s="1"/>
  <c r="W32" i="352"/>
  <c r="P32" i="352" s="1"/>
  <c r="N32" i="352"/>
  <c r="H32" i="352"/>
  <c r="D32" i="352" s="1"/>
  <c r="C32" i="352" s="1"/>
  <c r="T31" i="352"/>
  <c r="N31" i="352"/>
  <c r="H31" i="352"/>
  <c r="D31" i="352"/>
  <c r="C31" i="352"/>
  <c r="N30" i="352"/>
  <c r="H30" i="352"/>
  <c r="D30" i="352" s="1"/>
  <c r="C30" i="352" s="1"/>
  <c r="T29" i="352"/>
  <c r="M29" i="352" s="1"/>
  <c r="N29" i="352"/>
  <c r="L29" i="352"/>
  <c r="H29" i="352"/>
  <c r="D29" i="352"/>
  <c r="C29" i="352" s="1"/>
  <c r="T28" i="352"/>
  <c r="M28" i="352" s="1"/>
  <c r="N28" i="352"/>
  <c r="H28" i="352"/>
  <c r="D28" i="352" s="1"/>
  <c r="C28" i="352" s="1"/>
  <c r="X27" i="352"/>
  <c r="O27" i="352" s="1"/>
  <c r="N27" i="352"/>
  <c r="H27" i="352"/>
  <c r="T27" i="352" s="1"/>
  <c r="D27" i="352"/>
  <c r="C27" i="352" s="1"/>
  <c r="W26" i="352"/>
  <c r="P26" i="352" s="1"/>
  <c r="N26" i="352"/>
  <c r="H26" i="352"/>
  <c r="D26" i="352" s="1"/>
  <c r="C26" i="352" s="1"/>
  <c r="V25" i="352"/>
  <c r="N25" i="352"/>
  <c r="H25" i="352"/>
  <c r="T25" i="352" s="1"/>
  <c r="V24" i="352"/>
  <c r="N24" i="352"/>
  <c r="J33" i="352" s="1"/>
  <c r="H24" i="352"/>
  <c r="T24" i="352" s="1"/>
  <c r="V23" i="352"/>
  <c r="N23" i="352"/>
  <c r="H23" i="352"/>
  <c r="D23" i="352" s="1"/>
  <c r="C23" i="352" s="1"/>
  <c r="U22" i="352"/>
  <c r="T22" i="352"/>
  <c r="N22" i="352"/>
  <c r="H22" i="352"/>
  <c r="D22" i="352"/>
  <c r="C22" i="352" s="1"/>
  <c r="T21" i="352"/>
  <c r="N21" i="352"/>
  <c r="H21" i="352"/>
  <c r="D21" i="352"/>
  <c r="C21" i="352"/>
  <c r="N20" i="352"/>
  <c r="H20" i="352"/>
  <c r="D20" i="352" s="1"/>
  <c r="C20" i="352" s="1"/>
  <c r="T19" i="352"/>
  <c r="M19" i="352" s="1"/>
  <c r="N19" i="352"/>
  <c r="L19" i="352"/>
  <c r="H19" i="352"/>
  <c r="D19" i="352"/>
  <c r="C19" i="352" s="1"/>
  <c r="T18" i="352"/>
  <c r="M18" i="352" s="1"/>
  <c r="N18" i="352"/>
  <c r="H18" i="352"/>
  <c r="D18" i="352" s="1"/>
  <c r="C18" i="352" s="1"/>
  <c r="X17" i="352"/>
  <c r="O17" i="352" s="1"/>
  <c r="N17" i="352"/>
  <c r="H17" i="352"/>
  <c r="T17" i="352" s="1"/>
  <c r="X16" i="352"/>
  <c r="O16" i="352" s="1"/>
  <c r="N16" i="352"/>
  <c r="H33" i="352" s="1"/>
  <c r="H16" i="352"/>
  <c r="T16" i="352" s="1"/>
  <c r="X15" i="352"/>
  <c r="O15" i="352" s="1"/>
  <c r="N15" i="352"/>
  <c r="H15" i="352"/>
  <c r="T15" i="352" s="1"/>
  <c r="D15" i="352"/>
  <c r="C15" i="352" s="1"/>
  <c r="W14" i="352"/>
  <c r="P14" i="352" s="1"/>
  <c r="V14" i="352"/>
  <c r="N14" i="352"/>
  <c r="H14" i="352"/>
  <c r="D14" i="352" s="1"/>
  <c r="C14" i="352" s="1"/>
  <c r="V13" i="352"/>
  <c r="U13" i="352"/>
  <c r="N13" i="352"/>
  <c r="H13" i="352"/>
  <c r="D13" i="352" s="1"/>
  <c r="C13" i="352" s="1"/>
  <c r="X12" i="352"/>
  <c r="O12" i="352" s="1"/>
  <c r="U12" i="352"/>
  <c r="T12" i="352"/>
  <c r="N12" i="352"/>
  <c r="H12" i="352"/>
  <c r="D12" i="352"/>
  <c r="C12" i="352" s="1"/>
  <c r="W11" i="352"/>
  <c r="U11" i="352"/>
  <c r="T11" i="352"/>
  <c r="P11" i="352"/>
  <c r="N11" i="352"/>
  <c r="H11" i="352"/>
  <c r="D11" i="352"/>
  <c r="C11" i="352"/>
  <c r="AE10" i="352"/>
  <c r="AE11" i="352" s="1"/>
  <c r="AE12" i="352" s="1"/>
  <c r="AE13" i="352" s="1"/>
  <c r="AE14" i="352" s="1"/>
  <c r="AE15" i="352" s="1"/>
  <c r="AE16" i="352" s="1"/>
  <c r="AE17" i="352" s="1"/>
  <c r="AE18" i="352" s="1"/>
  <c r="AE19" i="352" s="1"/>
  <c r="AE20" i="352" s="1"/>
  <c r="AE21" i="352" s="1"/>
  <c r="AE22" i="352" s="1"/>
  <c r="AE23" i="352" s="1"/>
  <c r="AE24" i="352" s="1"/>
  <c r="AE25" i="352" s="1"/>
  <c r="AE26" i="352" s="1"/>
  <c r="AE27" i="352" s="1"/>
  <c r="AE28" i="352" s="1"/>
  <c r="AE29" i="352" s="1"/>
  <c r="AE30" i="352" s="1"/>
  <c r="AE31" i="352" s="1"/>
  <c r="AE32" i="352" s="1"/>
  <c r="X10" i="352"/>
  <c r="V10" i="352"/>
  <c r="O10" i="352"/>
  <c r="N10" i="352"/>
  <c r="H10" i="352"/>
  <c r="D10" i="352" s="1"/>
  <c r="C10" i="352" s="1"/>
  <c r="X9" i="352"/>
  <c r="V9" i="352"/>
  <c r="O9" i="352"/>
  <c r="N9" i="352"/>
  <c r="F33" i="352" s="1"/>
  <c r="C33" i="352" s="1"/>
  <c r="H9" i="352"/>
  <c r="T9" i="352" s="1"/>
  <c r="N4" i="352"/>
  <c r="H4" i="352"/>
  <c r="W188" i="351"/>
  <c r="X188" i="351" s="1"/>
  <c r="V188" i="351"/>
  <c r="U188" i="351"/>
  <c r="S188" i="351"/>
  <c r="T188" i="351" s="1"/>
  <c r="E188" i="351"/>
  <c r="D188" i="351"/>
  <c r="W187" i="351"/>
  <c r="X187" i="351" s="1"/>
  <c r="V187" i="351"/>
  <c r="U187" i="351"/>
  <c r="S187" i="351"/>
  <c r="T187" i="351" s="1"/>
  <c r="E187" i="351"/>
  <c r="D187" i="351" s="1"/>
  <c r="W186" i="351"/>
  <c r="X186" i="351" s="1"/>
  <c r="V186" i="351"/>
  <c r="U186" i="351"/>
  <c r="S186" i="351"/>
  <c r="T186" i="351" s="1"/>
  <c r="E186" i="351"/>
  <c r="D186" i="351" s="1"/>
  <c r="W185" i="351"/>
  <c r="X185" i="351" s="1"/>
  <c r="V185" i="351"/>
  <c r="U185" i="351"/>
  <c r="S185" i="351"/>
  <c r="T185" i="351" s="1"/>
  <c r="E185" i="351"/>
  <c r="D185" i="351"/>
  <c r="W184" i="351"/>
  <c r="X184" i="351" s="1"/>
  <c r="V184" i="351"/>
  <c r="U184" i="351"/>
  <c r="S184" i="351"/>
  <c r="T184" i="351" s="1"/>
  <c r="E184" i="351"/>
  <c r="D184" i="351"/>
  <c r="W183" i="351"/>
  <c r="X183" i="351" s="1"/>
  <c r="V183" i="351"/>
  <c r="U183" i="351"/>
  <c r="S183" i="351"/>
  <c r="T183" i="351" s="1"/>
  <c r="E183" i="351"/>
  <c r="D183" i="351" s="1"/>
  <c r="W182" i="351"/>
  <c r="X182" i="351" s="1"/>
  <c r="V182" i="351"/>
  <c r="U182" i="351"/>
  <c r="S182" i="351"/>
  <c r="T182" i="351" s="1"/>
  <c r="E182" i="351"/>
  <c r="D182" i="351" s="1"/>
  <c r="W181" i="351"/>
  <c r="X181" i="351" s="1"/>
  <c r="V181" i="351"/>
  <c r="U181" i="351"/>
  <c r="S181" i="351"/>
  <c r="T181" i="351" s="1"/>
  <c r="E181" i="351"/>
  <c r="D181" i="351"/>
  <c r="W180" i="351"/>
  <c r="X180" i="351" s="1"/>
  <c r="V180" i="351"/>
  <c r="U180" i="351"/>
  <c r="S180" i="351"/>
  <c r="T180" i="351" s="1"/>
  <c r="E180" i="351"/>
  <c r="D180" i="351"/>
  <c r="W179" i="351"/>
  <c r="X179" i="351" s="1"/>
  <c r="V179" i="351"/>
  <c r="U179" i="351"/>
  <c r="S179" i="351"/>
  <c r="T179" i="351" s="1"/>
  <c r="E179" i="351"/>
  <c r="D179" i="351" s="1"/>
  <c r="W178" i="351"/>
  <c r="X178" i="351" s="1"/>
  <c r="V178" i="351"/>
  <c r="U178" i="351"/>
  <c r="S178" i="351"/>
  <c r="T178" i="351" s="1"/>
  <c r="E178" i="351"/>
  <c r="D178" i="351" s="1"/>
  <c r="W177" i="351"/>
  <c r="X177" i="351" s="1"/>
  <c r="V177" i="351"/>
  <c r="U177" i="351"/>
  <c r="S177" i="351"/>
  <c r="T177" i="351" s="1"/>
  <c r="E177" i="351"/>
  <c r="D177" i="351"/>
  <c r="W176" i="351"/>
  <c r="X176" i="351" s="1"/>
  <c r="V176" i="351"/>
  <c r="U176" i="351"/>
  <c r="S176" i="351"/>
  <c r="T176" i="351" s="1"/>
  <c r="E176" i="351"/>
  <c r="D176" i="351"/>
  <c r="W175" i="351"/>
  <c r="X175" i="351" s="1"/>
  <c r="V175" i="351"/>
  <c r="U175" i="351"/>
  <c r="S175" i="351"/>
  <c r="T175" i="351" s="1"/>
  <c r="E175" i="351"/>
  <c r="D175" i="351" s="1"/>
  <c r="W174" i="351"/>
  <c r="X174" i="351" s="1"/>
  <c r="V174" i="351"/>
  <c r="U174" i="351"/>
  <c r="S174" i="351"/>
  <c r="T174" i="351" s="1"/>
  <c r="E174" i="351"/>
  <c r="D174" i="351" s="1"/>
  <c r="W173" i="351"/>
  <c r="X173" i="351" s="1"/>
  <c r="V173" i="351"/>
  <c r="U173" i="351"/>
  <c r="S173" i="351"/>
  <c r="T173" i="351" s="1"/>
  <c r="E173" i="351"/>
  <c r="D173" i="351"/>
  <c r="W172" i="351"/>
  <c r="X172" i="351" s="1"/>
  <c r="V172" i="351"/>
  <c r="U172" i="351"/>
  <c r="S172" i="351"/>
  <c r="T172" i="351" s="1"/>
  <c r="E172" i="351"/>
  <c r="D172" i="351"/>
  <c r="W171" i="351"/>
  <c r="X171" i="351" s="1"/>
  <c r="V171" i="351"/>
  <c r="U171" i="351"/>
  <c r="S171" i="351"/>
  <c r="T171" i="351" s="1"/>
  <c r="E171" i="351"/>
  <c r="D171" i="351" s="1"/>
  <c r="W170" i="351"/>
  <c r="X170" i="351" s="1"/>
  <c r="V170" i="351"/>
  <c r="U170" i="351"/>
  <c r="S170" i="351"/>
  <c r="T170" i="351" s="1"/>
  <c r="E170" i="351"/>
  <c r="D170" i="351" s="1"/>
  <c r="W169" i="351"/>
  <c r="X169" i="351" s="1"/>
  <c r="V169" i="351"/>
  <c r="U169" i="351"/>
  <c r="S169" i="351"/>
  <c r="T169" i="351" s="1"/>
  <c r="E169" i="351"/>
  <c r="D169" i="351"/>
  <c r="W168" i="351"/>
  <c r="X168" i="351" s="1"/>
  <c r="V168" i="351"/>
  <c r="U168" i="351"/>
  <c r="S168" i="351"/>
  <c r="T168" i="351" s="1"/>
  <c r="E168" i="351"/>
  <c r="D168" i="351"/>
  <c r="W167" i="351"/>
  <c r="X167" i="351" s="1"/>
  <c r="V167" i="351"/>
  <c r="U167" i="351"/>
  <c r="S167" i="351"/>
  <c r="T167" i="351" s="1"/>
  <c r="E167" i="351"/>
  <c r="D167" i="351" s="1"/>
  <c r="W166" i="351"/>
  <c r="X166" i="351" s="1"/>
  <c r="V166" i="351"/>
  <c r="U166" i="351"/>
  <c r="S166" i="351"/>
  <c r="T166" i="351" s="1"/>
  <c r="E166" i="351"/>
  <c r="D166" i="351" s="1"/>
  <c r="W165" i="351"/>
  <c r="X165" i="351" s="1"/>
  <c r="V165" i="351"/>
  <c r="U165" i="351"/>
  <c r="S165" i="351"/>
  <c r="T165" i="351" s="1"/>
  <c r="E165" i="351"/>
  <c r="D165" i="351"/>
  <c r="W164" i="351"/>
  <c r="X164" i="351" s="1"/>
  <c r="V164" i="351"/>
  <c r="U164" i="351"/>
  <c r="T164" i="351"/>
  <c r="S164" i="351"/>
  <c r="E164" i="351"/>
  <c r="D164" i="351" s="1"/>
  <c r="W163" i="351"/>
  <c r="X163" i="351" s="1"/>
  <c r="V163" i="351"/>
  <c r="U163" i="351"/>
  <c r="T163" i="351"/>
  <c r="S163" i="351"/>
  <c r="E163" i="351"/>
  <c r="D163" i="351"/>
  <c r="W162" i="351"/>
  <c r="X162" i="351" s="1"/>
  <c r="V162" i="351"/>
  <c r="U162" i="351"/>
  <c r="T162" i="351"/>
  <c r="S162" i="351"/>
  <c r="E162" i="351"/>
  <c r="D162" i="351"/>
  <c r="W161" i="351"/>
  <c r="X161" i="351" s="1"/>
  <c r="V161" i="351"/>
  <c r="U161" i="351"/>
  <c r="T161" i="351"/>
  <c r="S161" i="351"/>
  <c r="E161" i="351"/>
  <c r="D161" i="351" s="1"/>
  <c r="W160" i="351"/>
  <c r="X160" i="351" s="1"/>
  <c r="V160" i="351"/>
  <c r="U160" i="351"/>
  <c r="T160" i="351"/>
  <c r="S160" i="351"/>
  <c r="E160" i="351"/>
  <c r="D160" i="351"/>
  <c r="W159" i="351"/>
  <c r="X159" i="351" s="1"/>
  <c r="V159" i="351"/>
  <c r="U159" i="351"/>
  <c r="T159" i="351"/>
  <c r="S159" i="351"/>
  <c r="E159" i="351"/>
  <c r="D159" i="351" s="1"/>
  <c r="W158" i="351"/>
  <c r="X158" i="351" s="1"/>
  <c r="V158" i="351"/>
  <c r="U158" i="351"/>
  <c r="T158" i="351"/>
  <c r="S158" i="351"/>
  <c r="E158" i="351"/>
  <c r="D158" i="351" s="1"/>
  <c r="W157" i="351"/>
  <c r="X157" i="351" s="1"/>
  <c r="V157" i="351"/>
  <c r="U157" i="351"/>
  <c r="T157" i="351"/>
  <c r="S157" i="351"/>
  <c r="E157" i="351"/>
  <c r="D157" i="351"/>
  <c r="W156" i="351"/>
  <c r="X156" i="351" s="1"/>
  <c r="V156" i="351"/>
  <c r="U156" i="351"/>
  <c r="T156" i="351"/>
  <c r="S156" i="351"/>
  <c r="E156" i="351"/>
  <c r="D156" i="351" s="1"/>
  <c r="W155" i="351"/>
  <c r="X155" i="351" s="1"/>
  <c r="V155" i="351"/>
  <c r="U155" i="351"/>
  <c r="T155" i="351"/>
  <c r="S155" i="351"/>
  <c r="E155" i="351"/>
  <c r="D155" i="351"/>
  <c r="W154" i="351"/>
  <c r="X154" i="351" s="1"/>
  <c r="V154" i="351"/>
  <c r="U154" i="351"/>
  <c r="T154" i="351"/>
  <c r="S154" i="351"/>
  <c r="E154" i="351"/>
  <c r="D154" i="351"/>
  <c r="W153" i="351"/>
  <c r="X153" i="351" s="1"/>
  <c r="V153" i="351"/>
  <c r="U153" i="351"/>
  <c r="T153" i="351"/>
  <c r="S153" i="351"/>
  <c r="E153" i="351"/>
  <c r="D153" i="351" s="1"/>
  <c r="W152" i="351"/>
  <c r="X152" i="351" s="1"/>
  <c r="V152" i="351"/>
  <c r="U152" i="351"/>
  <c r="T152" i="351"/>
  <c r="S152" i="351"/>
  <c r="E152" i="351"/>
  <c r="D152" i="351"/>
  <c r="W151" i="351"/>
  <c r="X151" i="351" s="1"/>
  <c r="V151" i="351"/>
  <c r="U151" i="351"/>
  <c r="T151" i="351"/>
  <c r="S151" i="351"/>
  <c r="E151" i="351"/>
  <c r="D151" i="351" s="1"/>
  <c r="W150" i="351"/>
  <c r="X150" i="351" s="1"/>
  <c r="V150" i="351"/>
  <c r="U150" i="351"/>
  <c r="T150" i="351"/>
  <c r="S150" i="351"/>
  <c r="E150" i="351"/>
  <c r="D150" i="351" s="1"/>
  <c r="W149" i="351"/>
  <c r="X149" i="351" s="1"/>
  <c r="V149" i="351"/>
  <c r="U149" i="351"/>
  <c r="T149" i="351"/>
  <c r="S149" i="351"/>
  <c r="E149" i="351"/>
  <c r="D149" i="351"/>
  <c r="W148" i="351"/>
  <c r="X148" i="351" s="1"/>
  <c r="V148" i="351"/>
  <c r="U148" i="351"/>
  <c r="T148" i="351"/>
  <c r="S148" i="351"/>
  <c r="E148" i="351"/>
  <c r="D148" i="351" s="1"/>
  <c r="W147" i="351"/>
  <c r="X147" i="351" s="1"/>
  <c r="V147" i="351"/>
  <c r="U147" i="351"/>
  <c r="T147" i="351"/>
  <c r="S147" i="351"/>
  <c r="E147" i="351"/>
  <c r="D147" i="351"/>
  <c r="W146" i="351"/>
  <c r="X146" i="351" s="1"/>
  <c r="V146" i="351"/>
  <c r="U146" i="351"/>
  <c r="T146" i="351"/>
  <c r="S146" i="351"/>
  <c r="E146" i="351"/>
  <c r="D146" i="351"/>
  <c r="W145" i="351"/>
  <c r="X145" i="351" s="1"/>
  <c r="V145" i="351"/>
  <c r="U145" i="351"/>
  <c r="T145" i="351"/>
  <c r="S145" i="351"/>
  <c r="E145" i="351"/>
  <c r="D145" i="351" s="1"/>
  <c r="W144" i="351"/>
  <c r="X144" i="351" s="1"/>
  <c r="V144" i="351"/>
  <c r="U144" i="351"/>
  <c r="T144" i="351"/>
  <c r="S144" i="351"/>
  <c r="E144" i="351"/>
  <c r="D144" i="351"/>
  <c r="W143" i="351"/>
  <c r="X143" i="351" s="1"/>
  <c r="V143" i="351"/>
  <c r="U143" i="351"/>
  <c r="T143" i="351"/>
  <c r="S143" i="351"/>
  <c r="E143" i="351"/>
  <c r="D143" i="351" s="1"/>
  <c r="W142" i="351"/>
  <c r="X142" i="351" s="1"/>
  <c r="V142" i="351"/>
  <c r="U142" i="351"/>
  <c r="T142" i="351"/>
  <c r="S142" i="351"/>
  <c r="E142" i="351"/>
  <c r="D142" i="351" s="1"/>
  <c r="W141" i="351"/>
  <c r="X141" i="351" s="1"/>
  <c r="V141" i="351"/>
  <c r="U141" i="351"/>
  <c r="T141" i="351"/>
  <c r="S141" i="351"/>
  <c r="E141" i="351"/>
  <c r="D141" i="351"/>
  <c r="W140" i="351"/>
  <c r="X140" i="351" s="1"/>
  <c r="V140" i="351"/>
  <c r="U140" i="351"/>
  <c r="T140" i="351"/>
  <c r="S140" i="351"/>
  <c r="E140" i="351"/>
  <c r="D140" i="351" s="1"/>
  <c r="W139" i="351"/>
  <c r="X139" i="351" s="1"/>
  <c r="V139" i="351"/>
  <c r="U139" i="351"/>
  <c r="T139" i="351"/>
  <c r="S139" i="351"/>
  <c r="E139" i="351"/>
  <c r="D139" i="351"/>
  <c r="W138" i="351"/>
  <c r="X138" i="351" s="1"/>
  <c r="V138" i="351"/>
  <c r="U138" i="351"/>
  <c r="T138" i="351"/>
  <c r="S138" i="351"/>
  <c r="E138" i="351"/>
  <c r="D138" i="351"/>
  <c r="W137" i="351"/>
  <c r="X137" i="351" s="1"/>
  <c r="V137" i="351"/>
  <c r="U137" i="351"/>
  <c r="T137" i="351"/>
  <c r="S137" i="351"/>
  <c r="E137" i="351"/>
  <c r="D137" i="351" s="1"/>
  <c r="W136" i="351"/>
  <c r="X136" i="351" s="1"/>
  <c r="V136" i="351"/>
  <c r="U136" i="351"/>
  <c r="T136" i="351"/>
  <c r="S136" i="351"/>
  <c r="E136" i="351"/>
  <c r="D136" i="351" s="1"/>
  <c r="W135" i="351"/>
  <c r="X135" i="351" s="1"/>
  <c r="V135" i="351"/>
  <c r="U135" i="351"/>
  <c r="T135" i="351"/>
  <c r="S135" i="351"/>
  <c r="E135" i="351"/>
  <c r="D135" i="351" s="1"/>
  <c r="W134" i="351"/>
  <c r="X134" i="351" s="1"/>
  <c r="V134" i="351"/>
  <c r="U134" i="351"/>
  <c r="T134" i="351"/>
  <c r="S134" i="351"/>
  <c r="E134" i="351"/>
  <c r="D134" i="351" s="1"/>
  <c r="W133" i="351"/>
  <c r="X133" i="351" s="1"/>
  <c r="V133" i="351"/>
  <c r="U133" i="351"/>
  <c r="T133" i="351"/>
  <c r="S133" i="351"/>
  <c r="E133" i="351"/>
  <c r="D133" i="351"/>
  <c r="W132" i="351"/>
  <c r="X132" i="351" s="1"/>
  <c r="V132" i="351"/>
  <c r="U132" i="351"/>
  <c r="T132" i="351"/>
  <c r="S132" i="351"/>
  <c r="E132" i="351"/>
  <c r="D132" i="351" s="1"/>
  <c r="W131" i="351"/>
  <c r="X131" i="351" s="1"/>
  <c r="V131" i="351"/>
  <c r="U131" i="351"/>
  <c r="T131" i="351"/>
  <c r="S131" i="351"/>
  <c r="E131" i="351"/>
  <c r="D131" i="351"/>
  <c r="W130" i="351"/>
  <c r="X130" i="351" s="1"/>
  <c r="V130" i="351"/>
  <c r="U130" i="351"/>
  <c r="T130" i="351"/>
  <c r="S130" i="351"/>
  <c r="E130" i="351"/>
  <c r="D130" i="351"/>
  <c r="W129" i="351"/>
  <c r="X129" i="351" s="1"/>
  <c r="V129" i="351"/>
  <c r="U129" i="351"/>
  <c r="T129" i="351"/>
  <c r="S129" i="351"/>
  <c r="E129" i="351"/>
  <c r="D129" i="351" s="1"/>
  <c r="W128" i="351"/>
  <c r="X128" i="351" s="1"/>
  <c r="V128" i="351"/>
  <c r="U128" i="351"/>
  <c r="T128" i="351"/>
  <c r="S128" i="351"/>
  <c r="E128" i="351"/>
  <c r="D128" i="351" s="1"/>
  <c r="W127" i="351"/>
  <c r="X127" i="351" s="1"/>
  <c r="V127" i="351"/>
  <c r="U127" i="351"/>
  <c r="T127" i="351"/>
  <c r="S127" i="351"/>
  <c r="E127" i="351"/>
  <c r="D127" i="351" s="1"/>
  <c r="W126" i="351"/>
  <c r="X126" i="351" s="1"/>
  <c r="V126" i="351"/>
  <c r="U126" i="351"/>
  <c r="T126" i="351"/>
  <c r="S126" i="351"/>
  <c r="E126" i="351"/>
  <c r="D126" i="351" s="1"/>
  <c r="W125" i="351"/>
  <c r="X125" i="351" s="1"/>
  <c r="V125" i="351"/>
  <c r="U125" i="351"/>
  <c r="T125" i="351"/>
  <c r="S125" i="351"/>
  <c r="E125" i="351"/>
  <c r="D125" i="351"/>
  <c r="W124" i="351"/>
  <c r="X124" i="351" s="1"/>
  <c r="V124" i="351"/>
  <c r="U124" i="351"/>
  <c r="T124" i="351"/>
  <c r="S124" i="351"/>
  <c r="E124" i="351"/>
  <c r="D124" i="351" s="1"/>
  <c r="W123" i="351"/>
  <c r="X123" i="351" s="1"/>
  <c r="V123" i="351"/>
  <c r="U123" i="351"/>
  <c r="T123" i="351"/>
  <c r="S123" i="351"/>
  <c r="E123" i="351"/>
  <c r="D123" i="351"/>
  <c r="W122" i="351"/>
  <c r="X122" i="351" s="1"/>
  <c r="V122" i="351"/>
  <c r="U122" i="351"/>
  <c r="T122" i="351"/>
  <c r="S122" i="351"/>
  <c r="E122" i="351"/>
  <c r="D122" i="351"/>
  <c r="W121" i="351"/>
  <c r="X121" i="351" s="1"/>
  <c r="V121" i="351"/>
  <c r="U121" i="351"/>
  <c r="T121" i="351"/>
  <c r="S121" i="351"/>
  <c r="E121" i="351"/>
  <c r="D121" i="351" s="1"/>
  <c r="W120" i="351"/>
  <c r="X120" i="351" s="1"/>
  <c r="V120" i="351"/>
  <c r="U120" i="351"/>
  <c r="T120" i="351"/>
  <c r="S120" i="351"/>
  <c r="E120" i="351"/>
  <c r="D120" i="351" s="1"/>
  <c r="W119" i="351"/>
  <c r="X119" i="351" s="1"/>
  <c r="V119" i="351"/>
  <c r="U119" i="351"/>
  <c r="T119" i="351"/>
  <c r="S119" i="351"/>
  <c r="E119" i="351"/>
  <c r="D119" i="351" s="1"/>
  <c r="W118" i="351"/>
  <c r="X118" i="351" s="1"/>
  <c r="V118" i="351"/>
  <c r="U118" i="351"/>
  <c r="T118" i="351"/>
  <c r="S118" i="351"/>
  <c r="E118" i="351"/>
  <c r="D118" i="351" s="1"/>
  <c r="W117" i="351"/>
  <c r="X117" i="351" s="1"/>
  <c r="V117" i="351"/>
  <c r="U117" i="351"/>
  <c r="T117" i="351"/>
  <c r="S117" i="351"/>
  <c r="E117" i="351"/>
  <c r="D117" i="351"/>
  <c r="W116" i="351"/>
  <c r="X116" i="351" s="1"/>
  <c r="V116" i="351"/>
  <c r="U116" i="351"/>
  <c r="T116" i="351"/>
  <c r="S116" i="351"/>
  <c r="E116" i="351"/>
  <c r="D116" i="351" s="1"/>
  <c r="W115" i="351"/>
  <c r="X115" i="351" s="1"/>
  <c r="V115" i="351"/>
  <c r="U115" i="351"/>
  <c r="T115" i="351"/>
  <c r="S115" i="351"/>
  <c r="E115" i="351"/>
  <c r="D115" i="351"/>
  <c r="W114" i="351"/>
  <c r="X114" i="351" s="1"/>
  <c r="V114" i="351"/>
  <c r="U114" i="351"/>
  <c r="T114" i="351"/>
  <c r="S114" i="351"/>
  <c r="E114" i="351"/>
  <c r="D114" i="351"/>
  <c r="W113" i="351"/>
  <c r="X113" i="351" s="1"/>
  <c r="V113" i="351"/>
  <c r="U113" i="351"/>
  <c r="T113" i="351"/>
  <c r="S113" i="351"/>
  <c r="E113" i="351"/>
  <c r="D113" i="351" s="1"/>
  <c r="W112" i="351"/>
  <c r="X112" i="351" s="1"/>
  <c r="V112" i="351"/>
  <c r="U112" i="351"/>
  <c r="T112" i="351"/>
  <c r="S112" i="351"/>
  <c r="E112" i="351"/>
  <c r="D112" i="351" s="1"/>
  <c r="W111" i="351"/>
  <c r="X111" i="351" s="1"/>
  <c r="V111" i="351"/>
  <c r="U111" i="351"/>
  <c r="S111" i="351"/>
  <c r="T111" i="351" s="1"/>
  <c r="E111" i="351"/>
  <c r="D111" i="351" s="1"/>
  <c r="W110" i="351"/>
  <c r="X110" i="351" s="1"/>
  <c r="V110" i="351"/>
  <c r="U110" i="351"/>
  <c r="T110" i="351"/>
  <c r="S110" i="351"/>
  <c r="E110" i="351"/>
  <c r="D110" i="351" s="1"/>
  <c r="W109" i="351"/>
  <c r="X109" i="351" s="1"/>
  <c r="V109" i="351"/>
  <c r="U109" i="351"/>
  <c r="S109" i="351"/>
  <c r="T109" i="351" s="1"/>
  <c r="E109" i="351"/>
  <c r="D109" i="351"/>
  <c r="W108" i="351"/>
  <c r="X108" i="351" s="1"/>
  <c r="V108" i="351"/>
  <c r="U108" i="351"/>
  <c r="S108" i="351"/>
  <c r="T108" i="351" s="1"/>
  <c r="E108" i="351"/>
  <c r="D108" i="351" s="1"/>
  <c r="W107" i="351"/>
  <c r="X107" i="351" s="1"/>
  <c r="V107" i="351"/>
  <c r="U107" i="351"/>
  <c r="T107" i="351"/>
  <c r="S107" i="351"/>
  <c r="E107" i="351"/>
  <c r="D107" i="351"/>
  <c r="W106" i="351"/>
  <c r="X106" i="351" s="1"/>
  <c r="V106" i="351"/>
  <c r="U106" i="351"/>
  <c r="T106" i="351"/>
  <c r="S106" i="351"/>
  <c r="E106" i="351"/>
  <c r="D106" i="351"/>
  <c r="W105" i="351"/>
  <c r="X105" i="351" s="1"/>
  <c r="V105" i="351"/>
  <c r="U105" i="351"/>
  <c r="T105" i="351"/>
  <c r="S105" i="351"/>
  <c r="E105" i="351"/>
  <c r="D105" i="351" s="1"/>
  <c r="W104" i="351"/>
  <c r="X104" i="351" s="1"/>
  <c r="V104" i="351"/>
  <c r="U104" i="351"/>
  <c r="T104" i="351"/>
  <c r="S104" i="351"/>
  <c r="E104" i="351"/>
  <c r="D104" i="351" s="1"/>
  <c r="W103" i="351"/>
  <c r="X103" i="351" s="1"/>
  <c r="V103" i="351"/>
  <c r="U103" i="351"/>
  <c r="S103" i="351"/>
  <c r="T103" i="351" s="1"/>
  <c r="E103" i="351"/>
  <c r="D103" i="351" s="1"/>
  <c r="W102" i="351"/>
  <c r="X102" i="351" s="1"/>
  <c r="V102" i="351"/>
  <c r="U102" i="351"/>
  <c r="S102" i="351"/>
  <c r="T102" i="351" s="1"/>
  <c r="E102" i="351"/>
  <c r="D102" i="351" s="1"/>
  <c r="W101" i="351"/>
  <c r="X101" i="351" s="1"/>
  <c r="V101" i="351"/>
  <c r="U101" i="351"/>
  <c r="T101" i="351"/>
  <c r="S101" i="351"/>
  <c r="E101" i="351"/>
  <c r="D101" i="351" s="1"/>
  <c r="W100" i="351"/>
  <c r="X100" i="351" s="1"/>
  <c r="V100" i="351"/>
  <c r="U100" i="351"/>
  <c r="T100" i="351"/>
  <c r="S100" i="351"/>
  <c r="E100" i="351"/>
  <c r="D100" i="351" s="1"/>
  <c r="W99" i="351"/>
  <c r="X99" i="351" s="1"/>
  <c r="V99" i="351"/>
  <c r="U99" i="351"/>
  <c r="S99" i="351"/>
  <c r="T99" i="351" s="1"/>
  <c r="E99" i="351"/>
  <c r="D99" i="351" s="1"/>
  <c r="W98" i="351"/>
  <c r="X98" i="351" s="1"/>
  <c r="V98" i="351"/>
  <c r="U98" i="351"/>
  <c r="S98" i="351"/>
  <c r="T98" i="351" s="1"/>
  <c r="E98" i="351"/>
  <c r="D98" i="351" s="1"/>
  <c r="W97" i="351"/>
  <c r="X97" i="351" s="1"/>
  <c r="V97" i="351"/>
  <c r="U97" i="351"/>
  <c r="T97" i="351"/>
  <c r="S97" i="351"/>
  <c r="E97" i="351"/>
  <c r="D97" i="351" s="1"/>
  <c r="W96" i="351"/>
  <c r="X96" i="351" s="1"/>
  <c r="V96" i="351"/>
  <c r="U96" i="351"/>
  <c r="T96" i="351"/>
  <c r="S96" i="351"/>
  <c r="E96" i="351"/>
  <c r="D96" i="351" s="1"/>
  <c r="W95" i="351"/>
  <c r="X95" i="351" s="1"/>
  <c r="V95" i="351"/>
  <c r="U95" i="351"/>
  <c r="S95" i="351"/>
  <c r="T95" i="351" s="1"/>
  <c r="E95" i="351"/>
  <c r="D95" i="351" s="1"/>
  <c r="W94" i="351"/>
  <c r="X94" i="351" s="1"/>
  <c r="V94" i="351"/>
  <c r="U94" i="351"/>
  <c r="S94" i="351"/>
  <c r="T94" i="351" s="1"/>
  <c r="E94" i="351"/>
  <c r="D94" i="351" s="1"/>
  <c r="W93" i="351"/>
  <c r="X93" i="351" s="1"/>
  <c r="V93" i="351"/>
  <c r="U93" i="351"/>
  <c r="T93" i="351"/>
  <c r="S93" i="351"/>
  <c r="E93" i="351"/>
  <c r="D93" i="351" s="1"/>
  <c r="W92" i="351"/>
  <c r="X92" i="351" s="1"/>
  <c r="V92" i="351"/>
  <c r="U92" i="351"/>
  <c r="T92" i="351"/>
  <c r="S92" i="351"/>
  <c r="E92" i="351"/>
  <c r="D92" i="351" s="1"/>
  <c r="W91" i="351"/>
  <c r="X91" i="351" s="1"/>
  <c r="V91" i="351"/>
  <c r="U91" i="351"/>
  <c r="S91" i="351"/>
  <c r="T91" i="351" s="1"/>
  <c r="E91" i="351"/>
  <c r="D91" i="351" s="1"/>
  <c r="W90" i="351"/>
  <c r="X90" i="351" s="1"/>
  <c r="V90" i="351"/>
  <c r="U90" i="351"/>
  <c r="S90" i="351"/>
  <c r="T90" i="351" s="1"/>
  <c r="E90" i="351"/>
  <c r="D90" i="351" s="1"/>
  <c r="W89" i="351"/>
  <c r="X89" i="351" s="1"/>
  <c r="V89" i="351"/>
  <c r="U89" i="351"/>
  <c r="T89" i="351"/>
  <c r="S89" i="351"/>
  <c r="E89" i="351"/>
  <c r="D89" i="351" s="1"/>
  <c r="W88" i="351"/>
  <c r="X88" i="351" s="1"/>
  <c r="V88" i="351"/>
  <c r="U88" i="351"/>
  <c r="S88" i="351"/>
  <c r="T88" i="351" s="1"/>
  <c r="E88" i="351"/>
  <c r="D88" i="351" s="1"/>
  <c r="W87" i="351"/>
  <c r="X87" i="351" s="1"/>
  <c r="V87" i="351"/>
  <c r="U87" i="351"/>
  <c r="S87" i="351"/>
  <c r="T87" i="351" s="1"/>
  <c r="E87" i="351"/>
  <c r="D87" i="351" s="1"/>
  <c r="W86" i="351"/>
  <c r="X86" i="351" s="1"/>
  <c r="V86" i="351"/>
  <c r="U86" i="351"/>
  <c r="T86" i="351"/>
  <c r="S86" i="351"/>
  <c r="E86" i="351"/>
  <c r="D86" i="351" s="1"/>
  <c r="W85" i="351"/>
  <c r="X85" i="351" s="1"/>
  <c r="V85" i="351"/>
  <c r="U85" i="351"/>
  <c r="T85" i="351"/>
  <c r="S85" i="351"/>
  <c r="E85" i="351"/>
  <c r="D85" i="351" s="1"/>
  <c r="W84" i="351"/>
  <c r="X84" i="351" s="1"/>
  <c r="V84" i="351"/>
  <c r="U84" i="351"/>
  <c r="S84" i="351"/>
  <c r="T84" i="351" s="1"/>
  <c r="E84" i="351"/>
  <c r="D84" i="351" s="1"/>
  <c r="W83" i="351"/>
  <c r="X83" i="351" s="1"/>
  <c r="V83" i="351"/>
  <c r="U83" i="351"/>
  <c r="S83" i="351"/>
  <c r="T83" i="351" s="1"/>
  <c r="E83" i="351"/>
  <c r="D83" i="351" s="1"/>
  <c r="W82" i="351"/>
  <c r="X82" i="351" s="1"/>
  <c r="V82" i="351"/>
  <c r="U82" i="351"/>
  <c r="T82" i="351"/>
  <c r="S82" i="351"/>
  <c r="E82" i="351"/>
  <c r="D82" i="351" s="1"/>
  <c r="W81" i="351"/>
  <c r="X81" i="351" s="1"/>
  <c r="V81" i="351"/>
  <c r="U81" i="351"/>
  <c r="T81" i="351"/>
  <c r="S81" i="351"/>
  <c r="E81" i="351"/>
  <c r="D81" i="351" s="1"/>
  <c r="W80" i="351"/>
  <c r="X80" i="351" s="1"/>
  <c r="V80" i="351"/>
  <c r="U80" i="351"/>
  <c r="S80" i="351"/>
  <c r="T80" i="351" s="1"/>
  <c r="E80" i="351"/>
  <c r="D80" i="351" s="1"/>
  <c r="W79" i="351"/>
  <c r="X79" i="351" s="1"/>
  <c r="V79" i="351"/>
  <c r="U79" i="351"/>
  <c r="S79" i="351"/>
  <c r="T79" i="351" s="1"/>
  <c r="E79" i="351"/>
  <c r="D79" i="351" s="1"/>
  <c r="W78" i="351"/>
  <c r="X78" i="351" s="1"/>
  <c r="V78" i="351"/>
  <c r="U78" i="351"/>
  <c r="T78" i="351"/>
  <c r="S78" i="351"/>
  <c r="E78" i="351"/>
  <c r="D78" i="351" s="1"/>
  <c r="W77" i="351"/>
  <c r="X77" i="351" s="1"/>
  <c r="V77" i="351"/>
  <c r="U77" i="351"/>
  <c r="T77" i="351"/>
  <c r="S77" i="351"/>
  <c r="E77" i="351"/>
  <c r="D77" i="351" s="1"/>
  <c r="W76" i="351"/>
  <c r="X76" i="351" s="1"/>
  <c r="V76" i="351"/>
  <c r="U76" i="351"/>
  <c r="S76" i="351"/>
  <c r="T76" i="351" s="1"/>
  <c r="E76" i="351"/>
  <c r="D76" i="351" s="1"/>
  <c r="W75" i="351"/>
  <c r="X75" i="351" s="1"/>
  <c r="V75" i="351"/>
  <c r="U75" i="351"/>
  <c r="S75" i="351"/>
  <c r="T75" i="351" s="1"/>
  <c r="E75" i="351"/>
  <c r="D75" i="351" s="1"/>
  <c r="W74" i="351"/>
  <c r="X74" i="351" s="1"/>
  <c r="V74" i="351"/>
  <c r="U74" i="351"/>
  <c r="T74" i="351"/>
  <c r="S74" i="351"/>
  <c r="E74" i="351"/>
  <c r="D74" i="351" s="1"/>
  <c r="W73" i="351"/>
  <c r="X73" i="351" s="1"/>
  <c r="V73" i="351"/>
  <c r="U73" i="351"/>
  <c r="T73" i="351"/>
  <c r="S73" i="351"/>
  <c r="E73" i="351"/>
  <c r="D73" i="351" s="1"/>
  <c r="W72" i="351"/>
  <c r="X72" i="351" s="1"/>
  <c r="V72" i="351"/>
  <c r="U72" i="351"/>
  <c r="S72" i="351"/>
  <c r="T72" i="351" s="1"/>
  <c r="E72" i="351"/>
  <c r="D72" i="351" s="1"/>
  <c r="W71" i="351"/>
  <c r="X71" i="351" s="1"/>
  <c r="V71" i="351"/>
  <c r="U71" i="351"/>
  <c r="S71" i="351"/>
  <c r="T71" i="351" s="1"/>
  <c r="E71" i="351"/>
  <c r="D71" i="351" s="1"/>
  <c r="W70" i="351"/>
  <c r="X70" i="351" s="1"/>
  <c r="V70" i="351"/>
  <c r="U70" i="351"/>
  <c r="T70" i="351"/>
  <c r="S70" i="351"/>
  <c r="E70" i="351"/>
  <c r="D70" i="351" s="1"/>
  <c r="W69" i="351"/>
  <c r="X69" i="351" s="1"/>
  <c r="V69" i="351"/>
  <c r="U69" i="351"/>
  <c r="T69" i="351"/>
  <c r="S69" i="351"/>
  <c r="E69" i="351"/>
  <c r="D69" i="351" s="1"/>
  <c r="W68" i="351"/>
  <c r="X68" i="351" s="1"/>
  <c r="V68" i="351"/>
  <c r="U68" i="351"/>
  <c r="S68" i="351"/>
  <c r="T68" i="351" s="1"/>
  <c r="E68" i="351"/>
  <c r="D68" i="351" s="1"/>
  <c r="W67" i="351"/>
  <c r="X67" i="351" s="1"/>
  <c r="V67" i="351"/>
  <c r="U67" i="351"/>
  <c r="S67" i="351"/>
  <c r="T67" i="351" s="1"/>
  <c r="E67" i="351"/>
  <c r="D67" i="351" s="1"/>
  <c r="W66" i="351"/>
  <c r="X66" i="351" s="1"/>
  <c r="V66" i="351"/>
  <c r="U66" i="351"/>
  <c r="T66" i="351"/>
  <c r="S66" i="351"/>
  <c r="E66" i="351"/>
  <c r="D66" i="351" s="1"/>
  <c r="W65" i="351"/>
  <c r="X65" i="351" s="1"/>
  <c r="V65" i="351"/>
  <c r="U65" i="351"/>
  <c r="T65" i="351"/>
  <c r="S65" i="351"/>
  <c r="E65" i="351"/>
  <c r="D65" i="351" s="1"/>
  <c r="W64" i="351"/>
  <c r="X64" i="351" s="1"/>
  <c r="V64" i="351"/>
  <c r="U64" i="351"/>
  <c r="S64" i="351"/>
  <c r="T64" i="351" s="1"/>
  <c r="E64" i="351"/>
  <c r="D64" i="351" s="1"/>
  <c r="W63" i="351"/>
  <c r="X63" i="351" s="1"/>
  <c r="V63" i="351"/>
  <c r="U63" i="351"/>
  <c r="S63" i="351"/>
  <c r="T63" i="351" s="1"/>
  <c r="E63" i="351"/>
  <c r="D63" i="351" s="1"/>
  <c r="W62" i="351"/>
  <c r="X62" i="351" s="1"/>
  <c r="V62" i="351"/>
  <c r="U62" i="351"/>
  <c r="T62" i="351"/>
  <c r="S62" i="351"/>
  <c r="E62" i="351"/>
  <c r="D62" i="351" s="1"/>
  <c r="W61" i="351"/>
  <c r="X61" i="351" s="1"/>
  <c r="V61" i="351"/>
  <c r="U61" i="351"/>
  <c r="T61" i="351"/>
  <c r="S61" i="351"/>
  <c r="E61" i="351"/>
  <c r="D61" i="351" s="1"/>
  <c r="W60" i="351"/>
  <c r="X60" i="351" s="1"/>
  <c r="V60" i="351"/>
  <c r="U60" i="351"/>
  <c r="S60" i="351"/>
  <c r="T60" i="351" s="1"/>
  <c r="E60" i="351"/>
  <c r="D60" i="351" s="1"/>
  <c r="W59" i="351"/>
  <c r="X59" i="351" s="1"/>
  <c r="V59" i="351"/>
  <c r="U59" i="351"/>
  <c r="S59" i="351"/>
  <c r="T59" i="351" s="1"/>
  <c r="E59" i="351"/>
  <c r="D59" i="351" s="1"/>
  <c r="W58" i="351"/>
  <c r="X58" i="351" s="1"/>
  <c r="V58" i="351"/>
  <c r="U58" i="351"/>
  <c r="T58" i="351"/>
  <c r="S58" i="351"/>
  <c r="E58" i="351"/>
  <c r="D58" i="351" s="1"/>
  <c r="W57" i="351"/>
  <c r="X57" i="351" s="1"/>
  <c r="V57" i="351"/>
  <c r="U57" i="351"/>
  <c r="T57" i="351"/>
  <c r="S57" i="351"/>
  <c r="E57" i="351"/>
  <c r="D57" i="351" s="1"/>
  <c r="W56" i="351"/>
  <c r="X56" i="351" s="1"/>
  <c r="V56" i="351"/>
  <c r="U56" i="351"/>
  <c r="S56" i="351"/>
  <c r="T56" i="351" s="1"/>
  <c r="E56" i="351"/>
  <c r="D56" i="351" s="1"/>
  <c r="W55" i="351"/>
  <c r="X55" i="351" s="1"/>
  <c r="V55" i="351"/>
  <c r="U55" i="351"/>
  <c r="S55" i="351"/>
  <c r="T55" i="351" s="1"/>
  <c r="E55" i="351"/>
  <c r="D55" i="351" s="1"/>
  <c r="W54" i="351"/>
  <c r="X54" i="351" s="1"/>
  <c r="V54" i="351"/>
  <c r="U54" i="351"/>
  <c r="T54" i="351"/>
  <c r="S54" i="351"/>
  <c r="E54" i="351"/>
  <c r="D54" i="351" s="1"/>
  <c r="W53" i="351"/>
  <c r="X53" i="351" s="1"/>
  <c r="V53" i="351"/>
  <c r="U53" i="351"/>
  <c r="T53" i="351"/>
  <c r="S53" i="351"/>
  <c r="E53" i="351"/>
  <c r="D53" i="351" s="1"/>
  <c r="W52" i="351"/>
  <c r="X52" i="351" s="1"/>
  <c r="V52" i="351"/>
  <c r="U52" i="351"/>
  <c r="S52" i="351"/>
  <c r="T52" i="351" s="1"/>
  <c r="E52" i="351"/>
  <c r="D52" i="351" s="1"/>
  <c r="W51" i="351"/>
  <c r="X51" i="351" s="1"/>
  <c r="V51" i="351"/>
  <c r="U51" i="351"/>
  <c r="S51" i="351"/>
  <c r="T51" i="351" s="1"/>
  <c r="E51" i="351"/>
  <c r="D51" i="351" s="1"/>
  <c r="W50" i="351"/>
  <c r="X50" i="351" s="1"/>
  <c r="V50" i="351"/>
  <c r="U50" i="351"/>
  <c r="T50" i="351"/>
  <c r="S50" i="351"/>
  <c r="E50" i="351"/>
  <c r="D50" i="351" s="1"/>
  <c r="W49" i="351"/>
  <c r="X49" i="351" s="1"/>
  <c r="V49" i="351"/>
  <c r="U49" i="351"/>
  <c r="T49" i="351"/>
  <c r="S49" i="351"/>
  <c r="E49" i="351"/>
  <c r="D49" i="351" s="1"/>
  <c r="W48" i="351"/>
  <c r="X48" i="351" s="1"/>
  <c r="V48" i="351"/>
  <c r="U48" i="351"/>
  <c r="S48" i="351"/>
  <c r="T48" i="351" s="1"/>
  <c r="E48" i="351"/>
  <c r="D48" i="351" s="1"/>
  <c r="W47" i="351"/>
  <c r="X47" i="351" s="1"/>
  <c r="V47" i="351"/>
  <c r="U47" i="351"/>
  <c r="S47" i="351"/>
  <c r="T47" i="351" s="1"/>
  <c r="E47" i="351"/>
  <c r="D47" i="351" s="1"/>
  <c r="W46" i="351"/>
  <c r="X46" i="351" s="1"/>
  <c r="V46" i="351"/>
  <c r="U46" i="351"/>
  <c r="T46" i="351"/>
  <c r="S46" i="351"/>
  <c r="E46" i="351"/>
  <c r="D46" i="351" s="1"/>
  <c r="W45" i="351"/>
  <c r="X45" i="351" s="1"/>
  <c r="V45" i="351"/>
  <c r="U45" i="351"/>
  <c r="T45" i="351"/>
  <c r="S45" i="351"/>
  <c r="E45" i="351"/>
  <c r="D45" i="351" s="1"/>
  <c r="W44" i="351"/>
  <c r="X44" i="351" s="1"/>
  <c r="V44" i="351"/>
  <c r="U44" i="351"/>
  <c r="S44" i="351"/>
  <c r="T44" i="351" s="1"/>
  <c r="E44" i="351"/>
  <c r="D44" i="351" s="1"/>
  <c r="W43" i="351"/>
  <c r="X43" i="351" s="1"/>
  <c r="V43" i="351"/>
  <c r="U43" i="351"/>
  <c r="S43" i="351"/>
  <c r="T43" i="351" s="1"/>
  <c r="E43" i="351"/>
  <c r="D43" i="351"/>
  <c r="W42" i="351"/>
  <c r="X42" i="351" s="1"/>
  <c r="V42" i="351"/>
  <c r="U42" i="351"/>
  <c r="S42" i="351"/>
  <c r="T42" i="351" s="1"/>
  <c r="E42" i="351"/>
  <c r="D42" i="351" s="1"/>
  <c r="W41" i="351"/>
  <c r="X41" i="351" s="1"/>
  <c r="V41" i="351"/>
  <c r="U41" i="351"/>
  <c r="T41" i="351"/>
  <c r="S41" i="351"/>
  <c r="E41" i="351"/>
  <c r="D41" i="351"/>
  <c r="W40" i="351"/>
  <c r="X40" i="351" s="1"/>
  <c r="V40" i="351"/>
  <c r="U40" i="351"/>
  <c r="S40" i="351"/>
  <c r="T40" i="351" s="1"/>
  <c r="E40" i="351"/>
  <c r="D40" i="351"/>
  <c r="W39" i="351"/>
  <c r="X39" i="351" s="1"/>
  <c r="V39" i="351"/>
  <c r="U39" i="351"/>
  <c r="T39" i="351"/>
  <c r="S39" i="351"/>
  <c r="E39" i="351"/>
  <c r="D39" i="351" s="1"/>
  <c r="W38" i="351"/>
  <c r="X38" i="351" s="1"/>
  <c r="V38" i="351"/>
  <c r="U38" i="351"/>
  <c r="T38" i="351"/>
  <c r="S38" i="351"/>
  <c r="E38" i="351"/>
  <c r="D38" i="351"/>
  <c r="W37" i="351"/>
  <c r="X37" i="351" s="1"/>
  <c r="V37" i="351"/>
  <c r="U37" i="351"/>
  <c r="S37" i="351"/>
  <c r="T37" i="351" s="1"/>
  <c r="E37" i="351"/>
  <c r="D37" i="351" s="1"/>
  <c r="W36" i="351"/>
  <c r="X36" i="351" s="1"/>
  <c r="V36" i="351"/>
  <c r="U36" i="351"/>
  <c r="T36" i="351"/>
  <c r="S36" i="351"/>
  <c r="E36" i="351"/>
  <c r="D36" i="351" s="1"/>
  <c r="W35" i="351"/>
  <c r="X35" i="351" s="1"/>
  <c r="V35" i="351"/>
  <c r="U35" i="351"/>
  <c r="S35" i="351"/>
  <c r="T35" i="351" s="1"/>
  <c r="E35" i="351"/>
  <c r="D35" i="351"/>
  <c r="N32" i="351"/>
  <c r="H32" i="351"/>
  <c r="D32" i="351" s="1"/>
  <c r="C32" i="351" s="1"/>
  <c r="X31" i="351"/>
  <c r="O31" i="351" s="1"/>
  <c r="N31" i="351"/>
  <c r="H31" i="351"/>
  <c r="D31" i="351" s="1"/>
  <c r="C31" i="351" s="1"/>
  <c r="W30" i="351"/>
  <c r="P30" i="351" s="1"/>
  <c r="N30" i="351"/>
  <c r="H30" i="351"/>
  <c r="T30" i="351" s="1"/>
  <c r="D30" i="351"/>
  <c r="C30" i="351" s="1"/>
  <c r="V29" i="351"/>
  <c r="N29" i="351"/>
  <c r="H29" i="351"/>
  <c r="D29" i="351" s="1"/>
  <c r="C29" i="351" s="1"/>
  <c r="U28" i="351"/>
  <c r="N28" i="351"/>
  <c r="H28" i="351"/>
  <c r="T28" i="351" s="1"/>
  <c r="D28" i="351"/>
  <c r="C28" i="351" s="1"/>
  <c r="T27" i="351"/>
  <c r="N27" i="351"/>
  <c r="H27" i="351"/>
  <c r="D27" i="351"/>
  <c r="C27" i="351"/>
  <c r="T26" i="351"/>
  <c r="N26" i="351"/>
  <c r="H26" i="351"/>
  <c r="D26" i="351" s="1"/>
  <c r="C26" i="351" s="1"/>
  <c r="N25" i="351"/>
  <c r="H25" i="351"/>
  <c r="T25" i="351" s="1"/>
  <c r="N24" i="351"/>
  <c r="J33" i="351" s="1"/>
  <c r="H24" i="351"/>
  <c r="T24" i="351" s="1"/>
  <c r="T23" i="351"/>
  <c r="N23" i="351"/>
  <c r="M23" i="351"/>
  <c r="L23" i="351"/>
  <c r="H23" i="351"/>
  <c r="D23" i="351"/>
  <c r="C23" i="351" s="1"/>
  <c r="N22" i="351"/>
  <c r="H22" i="351"/>
  <c r="D22" i="351" s="1"/>
  <c r="C22" i="351" s="1"/>
  <c r="X21" i="351"/>
  <c r="O21" i="351" s="1"/>
  <c r="N21" i="351"/>
  <c r="H21" i="351"/>
  <c r="D21" i="351" s="1"/>
  <c r="C21" i="351" s="1"/>
  <c r="W20" i="351"/>
  <c r="P20" i="351" s="1"/>
  <c r="T20" i="351"/>
  <c r="N20" i="351"/>
  <c r="M20" i="351"/>
  <c r="L20" i="351"/>
  <c r="H20" i="351"/>
  <c r="D20" i="351"/>
  <c r="C20" i="351" s="1"/>
  <c r="V19" i="351"/>
  <c r="N19" i="351"/>
  <c r="H19" i="351"/>
  <c r="D19" i="351" s="1"/>
  <c r="C19" i="351" s="1"/>
  <c r="U18" i="351"/>
  <c r="N18" i="351"/>
  <c r="H18" i="351"/>
  <c r="T18" i="351" s="1"/>
  <c r="D18" i="351"/>
  <c r="C18" i="351" s="1"/>
  <c r="T17" i="351"/>
  <c r="N17" i="351"/>
  <c r="H17" i="351"/>
  <c r="D17" i="351"/>
  <c r="C17" i="351" s="1"/>
  <c r="T16" i="351"/>
  <c r="N16" i="351"/>
  <c r="H33" i="351" s="1"/>
  <c r="H16" i="351"/>
  <c r="D16" i="351"/>
  <c r="C16" i="351" s="1"/>
  <c r="T15" i="351"/>
  <c r="N15" i="351"/>
  <c r="H15" i="351"/>
  <c r="D15" i="351"/>
  <c r="C15" i="351"/>
  <c r="T14" i="351"/>
  <c r="N14" i="351"/>
  <c r="H14" i="351"/>
  <c r="D14" i="351" s="1"/>
  <c r="C14" i="351" s="1"/>
  <c r="T13" i="351"/>
  <c r="N13" i="351"/>
  <c r="M13" i="351"/>
  <c r="L13" i="351"/>
  <c r="H13" i="351"/>
  <c r="D13" i="351"/>
  <c r="C13" i="351" s="1"/>
  <c r="N12" i="351"/>
  <c r="N5" i="351" s="1"/>
  <c r="H12" i="351"/>
  <c r="D12" i="351" s="1"/>
  <c r="C12" i="351" s="1"/>
  <c r="X11" i="351"/>
  <c r="O11" i="351" s="1"/>
  <c r="N11" i="351"/>
  <c r="N6" i="351" s="1"/>
  <c r="H11" i="351"/>
  <c r="D11" i="351" s="1"/>
  <c r="C11" i="351" s="1"/>
  <c r="AE10" i="351"/>
  <c r="AE11" i="351" s="1"/>
  <c r="AE12" i="351" s="1"/>
  <c r="AE13" i="351" s="1"/>
  <c r="AE14" i="351" s="1"/>
  <c r="AE15" i="351" s="1"/>
  <c r="AE16" i="351" s="1"/>
  <c r="AE17" i="351" s="1"/>
  <c r="AE18" i="351" s="1"/>
  <c r="AE19" i="351" s="1"/>
  <c r="AE20" i="351" s="1"/>
  <c r="AE21" i="351" s="1"/>
  <c r="AE22" i="351" s="1"/>
  <c r="AE23" i="351" s="1"/>
  <c r="AE24" i="351" s="1"/>
  <c r="AE25" i="351" s="1"/>
  <c r="AE26" i="351" s="1"/>
  <c r="AE27" i="351" s="1"/>
  <c r="AE28" i="351" s="1"/>
  <c r="AE29" i="351" s="1"/>
  <c r="AE30" i="351" s="1"/>
  <c r="AE31" i="351" s="1"/>
  <c r="AE32" i="351" s="1"/>
  <c r="W10" i="351"/>
  <c r="P10" i="351" s="1"/>
  <c r="T10" i="351"/>
  <c r="N10" i="351"/>
  <c r="M10" i="351"/>
  <c r="L10" i="351"/>
  <c r="H10" i="351"/>
  <c r="D10" i="351"/>
  <c r="C10" i="351" s="1"/>
  <c r="U9" i="351"/>
  <c r="N9" i="351"/>
  <c r="F33" i="351" s="1"/>
  <c r="H9" i="351"/>
  <c r="T9" i="351" s="1"/>
  <c r="D9" i="351"/>
  <c r="C9" i="351" s="1"/>
  <c r="H4" i="351"/>
  <c r="W188" i="350"/>
  <c r="X188" i="350" s="1"/>
  <c r="V188" i="350"/>
  <c r="U188" i="350"/>
  <c r="S188" i="350"/>
  <c r="T188" i="350" s="1"/>
  <c r="E188" i="350"/>
  <c r="D188" i="350" s="1"/>
  <c r="W187" i="350"/>
  <c r="X187" i="350" s="1"/>
  <c r="V187" i="350"/>
  <c r="U187" i="350"/>
  <c r="S187" i="350"/>
  <c r="T187" i="350" s="1"/>
  <c r="E187" i="350"/>
  <c r="D187" i="350" s="1"/>
  <c r="W186" i="350"/>
  <c r="X186" i="350" s="1"/>
  <c r="V186" i="350"/>
  <c r="U186" i="350"/>
  <c r="S186" i="350"/>
  <c r="T186" i="350" s="1"/>
  <c r="E186" i="350"/>
  <c r="D186" i="350" s="1"/>
  <c r="W185" i="350"/>
  <c r="X185" i="350" s="1"/>
  <c r="V185" i="350"/>
  <c r="U185" i="350"/>
  <c r="S185" i="350"/>
  <c r="T185" i="350" s="1"/>
  <c r="E185" i="350"/>
  <c r="D185" i="350" s="1"/>
  <c r="W184" i="350"/>
  <c r="X184" i="350" s="1"/>
  <c r="V184" i="350"/>
  <c r="U184" i="350"/>
  <c r="S184" i="350"/>
  <c r="T184" i="350" s="1"/>
  <c r="E184" i="350"/>
  <c r="D184" i="350" s="1"/>
  <c r="W183" i="350"/>
  <c r="X183" i="350" s="1"/>
  <c r="V183" i="350"/>
  <c r="U183" i="350"/>
  <c r="S183" i="350"/>
  <c r="T183" i="350" s="1"/>
  <c r="E183" i="350"/>
  <c r="D183" i="350" s="1"/>
  <c r="W182" i="350"/>
  <c r="X182" i="350" s="1"/>
  <c r="V182" i="350"/>
  <c r="U182" i="350"/>
  <c r="S182" i="350"/>
  <c r="T182" i="350" s="1"/>
  <c r="E182" i="350"/>
  <c r="D182" i="350" s="1"/>
  <c r="W181" i="350"/>
  <c r="X181" i="350" s="1"/>
  <c r="V181" i="350"/>
  <c r="U181" i="350"/>
  <c r="S181" i="350"/>
  <c r="T181" i="350" s="1"/>
  <c r="E181" i="350"/>
  <c r="D181" i="350"/>
  <c r="W180" i="350"/>
  <c r="X180" i="350" s="1"/>
  <c r="V180" i="350"/>
  <c r="U180" i="350"/>
  <c r="S180" i="350"/>
  <c r="T180" i="350" s="1"/>
  <c r="E180" i="350"/>
  <c r="D180" i="350" s="1"/>
  <c r="W179" i="350"/>
  <c r="X179" i="350" s="1"/>
  <c r="V179" i="350"/>
  <c r="U179" i="350"/>
  <c r="S179" i="350"/>
  <c r="T179" i="350" s="1"/>
  <c r="E179" i="350"/>
  <c r="D179" i="350" s="1"/>
  <c r="W178" i="350"/>
  <c r="X178" i="350" s="1"/>
  <c r="V178" i="350"/>
  <c r="U178" i="350"/>
  <c r="S178" i="350"/>
  <c r="T178" i="350" s="1"/>
  <c r="E178" i="350"/>
  <c r="D178" i="350" s="1"/>
  <c r="W177" i="350"/>
  <c r="X177" i="350" s="1"/>
  <c r="V177" i="350"/>
  <c r="U177" i="350"/>
  <c r="S177" i="350"/>
  <c r="T177" i="350" s="1"/>
  <c r="E177" i="350"/>
  <c r="D177" i="350"/>
  <c r="W176" i="350"/>
  <c r="X176" i="350" s="1"/>
  <c r="V176" i="350"/>
  <c r="U176" i="350"/>
  <c r="S176" i="350"/>
  <c r="T176" i="350" s="1"/>
  <c r="E176" i="350"/>
  <c r="D176" i="350" s="1"/>
  <c r="W175" i="350"/>
  <c r="X175" i="350" s="1"/>
  <c r="V175" i="350"/>
  <c r="U175" i="350"/>
  <c r="S175" i="350"/>
  <c r="T175" i="350" s="1"/>
  <c r="E175" i="350"/>
  <c r="D175" i="350" s="1"/>
  <c r="W174" i="350"/>
  <c r="X174" i="350" s="1"/>
  <c r="V174" i="350"/>
  <c r="U174" i="350"/>
  <c r="S174" i="350"/>
  <c r="T174" i="350" s="1"/>
  <c r="E174" i="350"/>
  <c r="D174" i="350" s="1"/>
  <c r="W173" i="350"/>
  <c r="X173" i="350" s="1"/>
  <c r="V173" i="350"/>
  <c r="U173" i="350"/>
  <c r="S173" i="350"/>
  <c r="T173" i="350" s="1"/>
  <c r="E173" i="350"/>
  <c r="D173" i="350"/>
  <c r="W172" i="350"/>
  <c r="X172" i="350" s="1"/>
  <c r="V172" i="350"/>
  <c r="U172" i="350"/>
  <c r="S172" i="350"/>
  <c r="T172" i="350" s="1"/>
  <c r="E172" i="350"/>
  <c r="D172" i="350" s="1"/>
  <c r="W171" i="350"/>
  <c r="X171" i="350" s="1"/>
  <c r="V171" i="350"/>
  <c r="U171" i="350"/>
  <c r="S171" i="350"/>
  <c r="T171" i="350" s="1"/>
  <c r="E171" i="350"/>
  <c r="D171" i="350" s="1"/>
  <c r="W170" i="350"/>
  <c r="X170" i="350" s="1"/>
  <c r="V170" i="350"/>
  <c r="U170" i="350"/>
  <c r="S170" i="350"/>
  <c r="T170" i="350" s="1"/>
  <c r="E170" i="350"/>
  <c r="D170" i="350" s="1"/>
  <c r="W169" i="350"/>
  <c r="X169" i="350" s="1"/>
  <c r="V169" i="350"/>
  <c r="U169" i="350"/>
  <c r="S169" i="350"/>
  <c r="T169" i="350" s="1"/>
  <c r="E169" i="350"/>
  <c r="D169" i="350" s="1"/>
  <c r="W168" i="350"/>
  <c r="X168" i="350" s="1"/>
  <c r="V168" i="350"/>
  <c r="U168" i="350"/>
  <c r="S168" i="350"/>
  <c r="T168" i="350" s="1"/>
  <c r="E168" i="350"/>
  <c r="D168" i="350" s="1"/>
  <c r="W167" i="350"/>
  <c r="X167" i="350" s="1"/>
  <c r="V167" i="350"/>
  <c r="U167" i="350"/>
  <c r="S167" i="350"/>
  <c r="T167" i="350" s="1"/>
  <c r="E167" i="350"/>
  <c r="D167" i="350" s="1"/>
  <c r="W166" i="350"/>
  <c r="X166" i="350" s="1"/>
  <c r="V166" i="350"/>
  <c r="U166" i="350"/>
  <c r="S166" i="350"/>
  <c r="T166" i="350" s="1"/>
  <c r="E166" i="350"/>
  <c r="D166" i="350" s="1"/>
  <c r="W165" i="350"/>
  <c r="X165" i="350" s="1"/>
  <c r="V165" i="350"/>
  <c r="U165" i="350"/>
  <c r="S165" i="350"/>
  <c r="T165" i="350" s="1"/>
  <c r="E165" i="350"/>
  <c r="D165" i="350"/>
  <c r="W164" i="350"/>
  <c r="X164" i="350" s="1"/>
  <c r="V164" i="350"/>
  <c r="U164" i="350"/>
  <c r="S164" i="350"/>
  <c r="T164" i="350" s="1"/>
  <c r="E164" i="350"/>
  <c r="D164" i="350" s="1"/>
  <c r="W163" i="350"/>
  <c r="X163" i="350" s="1"/>
  <c r="V163" i="350"/>
  <c r="U163" i="350"/>
  <c r="S163" i="350"/>
  <c r="T163" i="350" s="1"/>
  <c r="E163" i="350"/>
  <c r="D163" i="350" s="1"/>
  <c r="W162" i="350"/>
  <c r="X162" i="350" s="1"/>
  <c r="V162" i="350"/>
  <c r="U162" i="350"/>
  <c r="S162" i="350"/>
  <c r="T162" i="350" s="1"/>
  <c r="E162" i="350"/>
  <c r="D162" i="350" s="1"/>
  <c r="W161" i="350"/>
  <c r="X161" i="350" s="1"/>
  <c r="V161" i="350"/>
  <c r="U161" i="350"/>
  <c r="S161" i="350"/>
  <c r="T161" i="350" s="1"/>
  <c r="E161" i="350"/>
  <c r="D161" i="350" s="1"/>
  <c r="W160" i="350"/>
  <c r="X160" i="350" s="1"/>
  <c r="V160" i="350"/>
  <c r="U160" i="350"/>
  <c r="S160" i="350"/>
  <c r="T160" i="350" s="1"/>
  <c r="E160" i="350"/>
  <c r="D160" i="350" s="1"/>
  <c r="W159" i="350"/>
  <c r="X159" i="350" s="1"/>
  <c r="V159" i="350"/>
  <c r="U159" i="350"/>
  <c r="S159" i="350"/>
  <c r="T159" i="350" s="1"/>
  <c r="E159" i="350"/>
  <c r="D159" i="350" s="1"/>
  <c r="W158" i="350"/>
  <c r="X158" i="350" s="1"/>
  <c r="V158" i="350"/>
  <c r="U158" i="350"/>
  <c r="S158" i="350"/>
  <c r="T158" i="350" s="1"/>
  <c r="E158" i="350"/>
  <c r="D158" i="350" s="1"/>
  <c r="W157" i="350"/>
  <c r="X157" i="350" s="1"/>
  <c r="V157" i="350"/>
  <c r="U157" i="350"/>
  <c r="S157" i="350"/>
  <c r="T157" i="350" s="1"/>
  <c r="E157" i="350"/>
  <c r="D157" i="350"/>
  <c r="W156" i="350"/>
  <c r="X156" i="350" s="1"/>
  <c r="V156" i="350"/>
  <c r="U156" i="350"/>
  <c r="S156" i="350"/>
  <c r="T156" i="350" s="1"/>
  <c r="E156" i="350"/>
  <c r="D156" i="350" s="1"/>
  <c r="W155" i="350"/>
  <c r="X155" i="350" s="1"/>
  <c r="V155" i="350"/>
  <c r="U155" i="350"/>
  <c r="S155" i="350"/>
  <c r="T155" i="350" s="1"/>
  <c r="E155" i="350"/>
  <c r="D155" i="350" s="1"/>
  <c r="W154" i="350"/>
  <c r="X154" i="350" s="1"/>
  <c r="V154" i="350"/>
  <c r="U154" i="350"/>
  <c r="S154" i="350"/>
  <c r="T154" i="350" s="1"/>
  <c r="E154" i="350"/>
  <c r="D154" i="350" s="1"/>
  <c r="W153" i="350"/>
  <c r="X153" i="350" s="1"/>
  <c r="V153" i="350"/>
  <c r="U153" i="350"/>
  <c r="S153" i="350"/>
  <c r="T153" i="350" s="1"/>
  <c r="E153" i="350"/>
  <c r="D153" i="350" s="1"/>
  <c r="W152" i="350"/>
  <c r="X152" i="350" s="1"/>
  <c r="V152" i="350"/>
  <c r="U152" i="350"/>
  <c r="S152" i="350"/>
  <c r="T152" i="350" s="1"/>
  <c r="E152" i="350"/>
  <c r="D152" i="350" s="1"/>
  <c r="W151" i="350"/>
  <c r="X151" i="350" s="1"/>
  <c r="V151" i="350"/>
  <c r="U151" i="350"/>
  <c r="S151" i="350"/>
  <c r="T151" i="350" s="1"/>
  <c r="E151" i="350"/>
  <c r="D151" i="350" s="1"/>
  <c r="W150" i="350"/>
  <c r="X150" i="350" s="1"/>
  <c r="V150" i="350"/>
  <c r="U150" i="350"/>
  <c r="S150" i="350"/>
  <c r="T150" i="350" s="1"/>
  <c r="E150" i="350"/>
  <c r="D150" i="350" s="1"/>
  <c r="W149" i="350"/>
  <c r="X149" i="350" s="1"/>
  <c r="V149" i="350"/>
  <c r="U149" i="350"/>
  <c r="S149" i="350"/>
  <c r="T149" i="350" s="1"/>
  <c r="E149" i="350"/>
  <c r="D149" i="350"/>
  <c r="W148" i="350"/>
  <c r="X148" i="350" s="1"/>
  <c r="V148" i="350"/>
  <c r="U148" i="350"/>
  <c r="S148" i="350"/>
  <c r="T148" i="350" s="1"/>
  <c r="E148" i="350"/>
  <c r="D148" i="350" s="1"/>
  <c r="W147" i="350"/>
  <c r="X147" i="350" s="1"/>
  <c r="V147" i="350"/>
  <c r="U147" i="350"/>
  <c r="S147" i="350"/>
  <c r="T147" i="350" s="1"/>
  <c r="E147" i="350"/>
  <c r="D147" i="350" s="1"/>
  <c r="W146" i="350"/>
  <c r="X146" i="350" s="1"/>
  <c r="V146" i="350"/>
  <c r="U146" i="350"/>
  <c r="S146" i="350"/>
  <c r="T146" i="350" s="1"/>
  <c r="E146" i="350"/>
  <c r="D146" i="350" s="1"/>
  <c r="W145" i="350"/>
  <c r="X145" i="350" s="1"/>
  <c r="V145" i="350"/>
  <c r="U145" i="350"/>
  <c r="S145" i="350"/>
  <c r="T145" i="350" s="1"/>
  <c r="E145" i="350"/>
  <c r="D145" i="350"/>
  <c r="W144" i="350"/>
  <c r="X144" i="350" s="1"/>
  <c r="V144" i="350"/>
  <c r="U144" i="350"/>
  <c r="S144" i="350"/>
  <c r="T144" i="350" s="1"/>
  <c r="E144" i="350"/>
  <c r="D144" i="350" s="1"/>
  <c r="W143" i="350"/>
  <c r="X143" i="350" s="1"/>
  <c r="V143" i="350"/>
  <c r="U143" i="350"/>
  <c r="S143" i="350"/>
  <c r="T143" i="350" s="1"/>
  <c r="E143" i="350"/>
  <c r="D143" i="350" s="1"/>
  <c r="W142" i="350"/>
  <c r="X142" i="350" s="1"/>
  <c r="V142" i="350"/>
  <c r="U142" i="350"/>
  <c r="S142" i="350"/>
  <c r="T142" i="350" s="1"/>
  <c r="E142" i="350"/>
  <c r="D142" i="350" s="1"/>
  <c r="W141" i="350"/>
  <c r="X141" i="350" s="1"/>
  <c r="V141" i="350"/>
  <c r="U141" i="350"/>
  <c r="S141" i="350"/>
  <c r="T141" i="350" s="1"/>
  <c r="E141" i="350"/>
  <c r="D141" i="350"/>
  <c r="W140" i="350"/>
  <c r="X140" i="350" s="1"/>
  <c r="V140" i="350"/>
  <c r="U140" i="350"/>
  <c r="S140" i="350"/>
  <c r="T140" i="350" s="1"/>
  <c r="E140" i="350"/>
  <c r="D140" i="350" s="1"/>
  <c r="W139" i="350"/>
  <c r="X139" i="350" s="1"/>
  <c r="V139" i="350"/>
  <c r="U139" i="350"/>
  <c r="S139" i="350"/>
  <c r="T139" i="350" s="1"/>
  <c r="E139" i="350"/>
  <c r="D139" i="350" s="1"/>
  <c r="W138" i="350"/>
  <c r="X138" i="350" s="1"/>
  <c r="V138" i="350"/>
  <c r="U138" i="350"/>
  <c r="S138" i="350"/>
  <c r="T138" i="350" s="1"/>
  <c r="E138" i="350"/>
  <c r="D138" i="350" s="1"/>
  <c r="W137" i="350"/>
  <c r="X137" i="350" s="1"/>
  <c r="V137" i="350"/>
  <c r="U137" i="350"/>
  <c r="S137" i="350"/>
  <c r="T137" i="350" s="1"/>
  <c r="E137" i="350"/>
  <c r="D137" i="350" s="1"/>
  <c r="W136" i="350"/>
  <c r="X136" i="350" s="1"/>
  <c r="V136" i="350"/>
  <c r="U136" i="350"/>
  <c r="S136" i="350"/>
  <c r="T136" i="350" s="1"/>
  <c r="E136" i="350"/>
  <c r="D136" i="350" s="1"/>
  <c r="W135" i="350"/>
  <c r="X135" i="350" s="1"/>
  <c r="V135" i="350"/>
  <c r="U135" i="350"/>
  <c r="S135" i="350"/>
  <c r="T135" i="350" s="1"/>
  <c r="E135" i="350"/>
  <c r="D135" i="350" s="1"/>
  <c r="W134" i="350"/>
  <c r="X134" i="350" s="1"/>
  <c r="V134" i="350"/>
  <c r="U134" i="350"/>
  <c r="S134" i="350"/>
  <c r="T134" i="350" s="1"/>
  <c r="E134" i="350"/>
  <c r="D134" i="350" s="1"/>
  <c r="W133" i="350"/>
  <c r="X133" i="350" s="1"/>
  <c r="V133" i="350"/>
  <c r="U133" i="350"/>
  <c r="S133" i="350"/>
  <c r="T133" i="350" s="1"/>
  <c r="E133" i="350"/>
  <c r="D133" i="350"/>
  <c r="W132" i="350"/>
  <c r="X132" i="350" s="1"/>
  <c r="V132" i="350"/>
  <c r="U132" i="350"/>
  <c r="S132" i="350"/>
  <c r="T132" i="350" s="1"/>
  <c r="E132" i="350"/>
  <c r="D132" i="350" s="1"/>
  <c r="W131" i="350"/>
  <c r="X131" i="350" s="1"/>
  <c r="V131" i="350"/>
  <c r="U131" i="350"/>
  <c r="S131" i="350"/>
  <c r="T131" i="350" s="1"/>
  <c r="E131" i="350"/>
  <c r="D131" i="350" s="1"/>
  <c r="W130" i="350"/>
  <c r="X130" i="350" s="1"/>
  <c r="V130" i="350"/>
  <c r="U130" i="350"/>
  <c r="S130" i="350"/>
  <c r="T130" i="350" s="1"/>
  <c r="E130" i="350"/>
  <c r="D130" i="350" s="1"/>
  <c r="W129" i="350"/>
  <c r="X129" i="350" s="1"/>
  <c r="V129" i="350"/>
  <c r="U129" i="350"/>
  <c r="S129" i="350"/>
  <c r="T129" i="350" s="1"/>
  <c r="E129" i="350"/>
  <c r="D129" i="350" s="1"/>
  <c r="W128" i="350"/>
  <c r="X128" i="350" s="1"/>
  <c r="V128" i="350"/>
  <c r="U128" i="350"/>
  <c r="S128" i="350"/>
  <c r="T128" i="350" s="1"/>
  <c r="E128" i="350"/>
  <c r="D128" i="350"/>
  <c r="W127" i="350"/>
  <c r="X127" i="350" s="1"/>
  <c r="V127" i="350"/>
  <c r="U127" i="350"/>
  <c r="T127" i="350"/>
  <c r="S127" i="350"/>
  <c r="E127" i="350"/>
  <c r="D127" i="350" s="1"/>
  <c r="W126" i="350"/>
  <c r="X126" i="350" s="1"/>
  <c r="V126" i="350"/>
  <c r="U126" i="350"/>
  <c r="S126" i="350"/>
  <c r="T126" i="350" s="1"/>
  <c r="E126" i="350"/>
  <c r="D126" i="350"/>
  <c r="W125" i="350"/>
  <c r="X125" i="350" s="1"/>
  <c r="V125" i="350"/>
  <c r="U125" i="350"/>
  <c r="T125" i="350"/>
  <c r="S125" i="350"/>
  <c r="E125" i="350"/>
  <c r="D125" i="350" s="1"/>
  <c r="W124" i="350"/>
  <c r="X124" i="350" s="1"/>
  <c r="V124" i="350"/>
  <c r="U124" i="350"/>
  <c r="T124" i="350"/>
  <c r="S124" i="350"/>
  <c r="E124" i="350"/>
  <c r="D124" i="350"/>
  <c r="W123" i="350"/>
  <c r="X123" i="350" s="1"/>
  <c r="V123" i="350"/>
  <c r="U123" i="350"/>
  <c r="S123" i="350"/>
  <c r="T123" i="350" s="1"/>
  <c r="E123" i="350"/>
  <c r="D123" i="350" s="1"/>
  <c r="W122" i="350"/>
  <c r="X122" i="350" s="1"/>
  <c r="V122" i="350"/>
  <c r="U122" i="350"/>
  <c r="S122" i="350"/>
  <c r="T122" i="350" s="1"/>
  <c r="E122" i="350"/>
  <c r="D122" i="350" s="1"/>
  <c r="W121" i="350"/>
  <c r="X121" i="350" s="1"/>
  <c r="V121" i="350"/>
  <c r="U121" i="350"/>
  <c r="T121" i="350"/>
  <c r="S121" i="350"/>
  <c r="E121" i="350"/>
  <c r="D121" i="350"/>
  <c r="W120" i="350"/>
  <c r="X120" i="350" s="1"/>
  <c r="V120" i="350"/>
  <c r="U120" i="350"/>
  <c r="S120" i="350"/>
  <c r="T120" i="350" s="1"/>
  <c r="E120" i="350"/>
  <c r="D120" i="350"/>
  <c r="W119" i="350"/>
  <c r="X119" i="350" s="1"/>
  <c r="V119" i="350"/>
  <c r="U119" i="350"/>
  <c r="T119" i="350"/>
  <c r="S119" i="350"/>
  <c r="E119" i="350"/>
  <c r="D119" i="350" s="1"/>
  <c r="W118" i="350"/>
  <c r="X118" i="350" s="1"/>
  <c r="V118" i="350"/>
  <c r="U118" i="350"/>
  <c r="S118" i="350"/>
  <c r="T118" i="350" s="1"/>
  <c r="E118" i="350"/>
  <c r="D118" i="350"/>
  <c r="W117" i="350"/>
  <c r="X117" i="350" s="1"/>
  <c r="V117" i="350"/>
  <c r="U117" i="350"/>
  <c r="T117" i="350"/>
  <c r="S117" i="350"/>
  <c r="E117" i="350"/>
  <c r="D117" i="350" s="1"/>
  <c r="W116" i="350"/>
  <c r="X116" i="350" s="1"/>
  <c r="V116" i="350"/>
  <c r="U116" i="350"/>
  <c r="T116" i="350"/>
  <c r="S116" i="350"/>
  <c r="E116" i="350"/>
  <c r="D116" i="350"/>
  <c r="W115" i="350"/>
  <c r="X115" i="350" s="1"/>
  <c r="V115" i="350"/>
  <c r="U115" i="350"/>
  <c r="S115" i="350"/>
  <c r="T115" i="350" s="1"/>
  <c r="E115" i="350"/>
  <c r="D115" i="350" s="1"/>
  <c r="W114" i="350"/>
  <c r="X114" i="350" s="1"/>
  <c r="V114" i="350"/>
  <c r="U114" i="350"/>
  <c r="S114" i="350"/>
  <c r="T114" i="350" s="1"/>
  <c r="E114" i="350"/>
  <c r="D114" i="350" s="1"/>
  <c r="W113" i="350"/>
  <c r="X113" i="350" s="1"/>
  <c r="V113" i="350"/>
  <c r="U113" i="350"/>
  <c r="T113" i="350"/>
  <c r="S113" i="350"/>
  <c r="E113" i="350"/>
  <c r="D113" i="350" s="1"/>
  <c r="W112" i="350"/>
  <c r="X112" i="350" s="1"/>
  <c r="V112" i="350"/>
  <c r="U112" i="350"/>
  <c r="S112" i="350"/>
  <c r="T112" i="350" s="1"/>
  <c r="E112" i="350"/>
  <c r="D112" i="350"/>
  <c r="W111" i="350"/>
  <c r="X111" i="350" s="1"/>
  <c r="V111" i="350"/>
  <c r="U111" i="350"/>
  <c r="T111" i="350"/>
  <c r="S111" i="350"/>
  <c r="E111" i="350"/>
  <c r="D111" i="350" s="1"/>
  <c r="W110" i="350"/>
  <c r="X110" i="350" s="1"/>
  <c r="V110" i="350"/>
  <c r="U110" i="350"/>
  <c r="S110" i="350"/>
  <c r="T110" i="350" s="1"/>
  <c r="E110" i="350"/>
  <c r="D110" i="350"/>
  <c r="W109" i="350"/>
  <c r="X109" i="350" s="1"/>
  <c r="V109" i="350"/>
  <c r="U109" i="350"/>
  <c r="T109" i="350"/>
  <c r="S109" i="350"/>
  <c r="E109" i="350"/>
  <c r="D109" i="350" s="1"/>
  <c r="W108" i="350"/>
  <c r="X108" i="350" s="1"/>
  <c r="V108" i="350"/>
  <c r="U108" i="350"/>
  <c r="S108" i="350"/>
  <c r="T108" i="350" s="1"/>
  <c r="E108" i="350"/>
  <c r="D108" i="350"/>
  <c r="W107" i="350"/>
  <c r="X107" i="350" s="1"/>
  <c r="V107" i="350"/>
  <c r="U107" i="350"/>
  <c r="T107" i="350"/>
  <c r="S107" i="350"/>
  <c r="E107" i="350"/>
  <c r="D107" i="350" s="1"/>
  <c r="W106" i="350"/>
  <c r="X106" i="350" s="1"/>
  <c r="V106" i="350"/>
  <c r="U106" i="350"/>
  <c r="S106" i="350"/>
  <c r="T106" i="350" s="1"/>
  <c r="E106" i="350"/>
  <c r="D106" i="350"/>
  <c r="W105" i="350"/>
  <c r="X105" i="350" s="1"/>
  <c r="V105" i="350"/>
  <c r="U105" i="350"/>
  <c r="T105" i="350"/>
  <c r="S105" i="350"/>
  <c r="E105" i="350"/>
  <c r="D105" i="350"/>
  <c r="W104" i="350"/>
  <c r="X104" i="350" s="1"/>
  <c r="V104" i="350"/>
  <c r="U104" i="350"/>
  <c r="S104" i="350"/>
  <c r="T104" i="350" s="1"/>
  <c r="E104" i="350"/>
  <c r="D104" i="350"/>
  <c r="W103" i="350"/>
  <c r="X103" i="350" s="1"/>
  <c r="V103" i="350"/>
  <c r="U103" i="350"/>
  <c r="S103" i="350"/>
  <c r="T103" i="350" s="1"/>
  <c r="E103" i="350"/>
  <c r="D103" i="350"/>
  <c r="W102" i="350"/>
  <c r="X102" i="350" s="1"/>
  <c r="V102" i="350"/>
  <c r="U102" i="350"/>
  <c r="S102" i="350"/>
  <c r="T102" i="350" s="1"/>
  <c r="E102" i="350"/>
  <c r="D102" i="350"/>
  <c r="X101" i="350"/>
  <c r="W101" i="350"/>
  <c r="V101" i="350"/>
  <c r="U101" i="350"/>
  <c r="S101" i="350"/>
  <c r="T101" i="350" s="1"/>
  <c r="E101" i="350"/>
  <c r="D101" i="350"/>
  <c r="W100" i="350"/>
  <c r="X100" i="350" s="1"/>
  <c r="V100" i="350"/>
  <c r="U100" i="350"/>
  <c r="S100" i="350"/>
  <c r="T100" i="350" s="1"/>
  <c r="E100" i="350"/>
  <c r="D100" i="350"/>
  <c r="X99" i="350"/>
  <c r="W99" i="350"/>
  <c r="V99" i="350"/>
  <c r="U99" i="350"/>
  <c r="S99" i="350"/>
  <c r="T99" i="350" s="1"/>
  <c r="E99" i="350"/>
  <c r="D99" i="350"/>
  <c r="W98" i="350"/>
  <c r="X98" i="350" s="1"/>
  <c r="V98" i="350"/>
  <c r="U98" i="350"/>
  <c r="S98" i="350"/>
  <c r="T98" i="350" s="1"/>
  <c r="E98" i="350"/>
  <c r="D98" i="350"/>
  <c r="X97" i="350"/>
  <c r="W97" i="350"/>
  <c r="V97" i="350"/>
  <c r="U97" i="350"/>
  <c r="S97" i="350"/>
  <c r="T97" i="350" s="1"/>
  <c r="E97" i="350"/>
  <c r="D97" i="350"/>
  <c r="W96" i="350"/>
  <c r="X96" i="350" s="1"/>
  <c r="V96" i="350"/>
  <c r="U96" i="350"/>
  <c r="S96" i="350"/>
  <c r="T96" i="350" s="1"/>
  <c r="E96" i="350"/>
  <c r="D96" i="350"/>
  <c r="W95" i="350"/>
  <c r="X95" i="350" s="1"/>
  <c r="V95" i="350"/>
  <c r="U95" i="350"/>
  <c r="S95" i="350"/>
  <c r="T95" i="350" s="1"/>
  <c r="E95" i="350"/>
  <c r="D95" i="350"/>
  <c r="W94" i="350"/>
  <c r="X94" i="350" s="1"/>
  <c r="V94" i="350"/>
  <c r="U94" i="350"/>
  <c r="S94" i="350"/>
  <c r="T94" i="350" s="1"/>
  <c r="E94" i="350"/>
  <c r="D94" i="350"/>
  <c r="X93" i="350"/>
  <c r="W93" i="350"/>
  <c r="V93" i="350"/>
  <c r="U93" i="350"/>
  <c r="S93" i="350"/>
  <c r="T93" i="350" s="1"/>
  <c r="E93" i="350"/>
  <c r="D93" i="350"/>
  <c r="W92" i="350"/>
  <c r="X92" i="350" s="1"/>
  <c r="V92" i="350"/>
  <c r="U92" i="350"/>
  <c r="S92" i="350"/>
  <c r="T92" i="350" s="1"/>
  <c r="E92" i="350"/>
  <c r="D92" i="350"/>
  <c r="X91" i="350"/>
  <c r="W91" i="350"/>
  <c r="V91" i="350"/>
  <c r="U91" i="350"/>
  <c r="S91" i="350"/>
  <c r="T91" i="350" s="1"/>
  <c r="E91" i="350"/>
  <c r="D91" i="350"/>
  <c r="W90" i="350"/>
  <c r="X90" i="350" s="1"/>
  <c r="V90" i="350"/>
  <c r="U90" i="350"/>
  <c r="S90" i="350"/>
  <c r="T90" i="350" s="1"/>
  <c r="E90" i="350"/>
  <c r="D90" i="350"/>
  <c r="X89" i="350"/>
  <c r="W89" i="350"/>
  <c r="V89" i="350"/>
  <c r="U89" i="350"/>
  <c r="S89" i="350"/>
  <c r="T89" i="350" s="1"/>
  <c r="E89" i="350"/>
  <c r="D89" i="350"/>
  <c r="W88" i="350"/>
  <c r="X88" i="350" s="1"/>
  <c r="V88" i="350"/>
  <c r="U88" i="350"/>
  <c r="S88" i="350"/>
  <c r="T88" i="350" s="1"/>
  <c r="E88" i="350"/>
  <c r="D88" i="350"/>
  <c r="W87" i="350"/>
  <c r="X87" i="350" s="1"/>
  <c r="V87" i="350"/>
  <c r="U87" i="350"/>
  <c r="S87" i="350"/>
  <c r="T87" i="350" s="1"/>
  <c r="E87" i="350"/>
  <c r="D87" i="350"/>
  <c r="W86" i="350"/>
  <c r="X86" i="350" s="1"/>
  <c r="V86" i="350"/>
  <c r="U86" i="350"/>
  <c r="S86" i="350"/>
  <c r="T86" i="350" s="1"/>
  <c r="E86" i="350"/>
  <c r="D86" i="350"/>
  <c r="X85" i="350"/>
  <c r="W85" i="350"/>
  <c r="V85" i="350"/>
  <c r="U85" i="350"/>
  <c r="S85" i="350"/>
  <c r="T85" i="350" s="1"/>
  <c r="E85" i="350"/>
  <c r="D85" i="350"/>
  <c r="W84" i="350"/>
  <c r="X84" i="350" s="1"/>
  <c r="V84" i="350"/>
  <c r="U84" i="350"/>
  <c r="S84" i="350"/>
  <c r="T84" i="350" s="1"/>
  <c r="E84" i="350"/>
  <c r="D84" i="350"/>
  <c r="X83" i="350"/>
  <c r="W83" i="350"/>
  <c r="V83" i="350"/>
  <c r="U83" i="350"/>
  <c r="S83" i="350"/>
  <c r="T83" i="350" s="1"/>
  <c r="E83" i="350"/>
  <c r="D83" i="350"/>
  <c r="W82" i="350"/>
  <c r="X82" i="350" s="1"/>
  <c r="V82" i="350"/>
  <c r="U82" i="350"/>
  <c r="S82" i="350"/>
  <c r="T82" i="350" s="1"/>
  <c r="E82" i="350"/>
  <c r="D82" i="350"/>
  <c r="X81" i="350"/>
  <c r="W81" i="350"/>
  <c r="V81" i="350"/>
  <c r="U81" i="350"/>
  <c r="S81" i="350"/>
  <c r="T81" i="350" s="1"/>
  <c r="E81" i="350"/>
  <c r="D81" i="350"/>
  <c r="W80" i="350"/>
  <c r="X80" i="350" s="1"/>
  <c r="V80" i="350"/>
  <c r="U80" i="350"/>
  <c r="S80" i="350"/>
  <c r="T80" i="350" s="1"/>
  <c r="E80" i="350"/>
  <c r="D80" i="350"/>
  <c r="W79" i="350"/>
  <c r="X79" i="350" s="1"/>
  <c r="V79" i="350"/>
  <c r="U79" i="350"/>
  <c r="S79" i="350"/>
  <c r="T79" i="350" s="1"/>
  <c r="E79" i="350"/>
  <c r="D79" i="350"/>
  <c r="W78" i="350"/>
  <c r="X78" i="350" s="1"/>
  <c r="V78" i="350"/>
  <c r="U78" i="350"/>
  <c r="S78" i="350"/>
  <c r="T78" i="350" s="1"/>
  <c r="E78" i="350"/>
  <c r="D78" i="350"/>
  <c r="X77" i="350"/>
  <c r="W77" i="350"/>
  <c r="V77" i="350"/>
  <c r="U77" i="350"/>
  <c r="S77" i="350"/>
  <c r="T77" i="350" s="1"/>
  <c r="E77" i="350"/>
  <c r="D77" i="350"/>
  <c r="W76" i="350"/>
  <c r="X76" i="350" s="1"/>
  <c r="V76" i="350"/>
  <c r="U76" i="350"/>
  <c r="S76" i="350"/>
  <c r="T76" i="350" s="1"/>
  <c r="E76" i="350"/>
  <c r="D76" i="350"/>
  <c r="X75" i="350"/>
  <c r="W75" i="350"/>
  <c r="V75" i="350"/>
  <c r="U75" i="350"/>
  <c r="S75" i="350"/>
  <c r="T75" i="350" s="1"/>
  <c r="E75" i="350"/>
  <c r="D75" i="350"/>
  <c r="W74" i="350"/>
  <c r="X74" i="350" s="1"/>
  <c r="V74" i="350"/>
  <c r="U74" i="350"/>
  <c r="S74" i="350"/>
  <c r="T74" i="350" s="1"/>
  <c r="E74" i="350"/>
  <c r="D74" i="350"/>
  <c r="X73" i="350"/>
  <c r="W73" i="350"/>
  <c r="V73" i="350"/>
  <c r="U73" i="350"/>
  <c r="S73" i="350"/>
  <c r="T73" i="350" s="1"/>
  <c r="E73" i="350"/>
  <c r="D73" i="350" s="1"/>
  <c r="W72" i="350"/>
  <c r="X72" i="350" s="1"/>
  <c r="V72" i="350"/>
  <c r="U72" i="350"/>
  <c r="S72" i="350"/>
  <c r="T72" i="350" s="1"/>
  <c r="E72" i="350"/>
  <c r="D72" i="350" s="1"/>
  <c r="W71" i="350"/>
  <c r="X71" i="350" s="1"/>
  <c r="V71" i="350"/>
  <c r="U71" i="350"/>
  <c r="S71" i="350"/>
  <c r="T71" i="350" s="1"/>
  <c r="E71" i="350"/>
  <c r="D71" i="350"/>
  <c r="X70" i="350"/>
  <c r="W70" i="350"/>
  <c r="V70" i="350"/>
  <c r="U70" i="350"/>
  <c r="S70" i="350"/>
  <c r="T70" i="350" s="1"/>
  <c r="E70" i="350"/>
  <c r="D70" i="350" s="1"/>
  <c r="X69" i="350"/>
  <c r="W69" i="350"/>
  <c r="V69" i="350"/>
  <c r="U69" i="350"/>
  <c r="S69" i="350"/>
  <c r="T69" i="350" s="1"/>
  <c r="E69" i="350"/>
  <c r="D69" i="350"/>
  <c r="W68" i="350"/>
  <c r="X68" i="350" s="1"/>
  <c r="V68" i="350"/>
  <c r="U68" i="350"/>
  <c r="S68" i="350"/>
  <c r="T68" i="350" s="1"/>
  <c r="E68" i="350"/>
  <c r="D68" i="350" s="1"/>
  <c r="X67" i="350"/>
  <c r="W67" i="350"/>
  <c r="V67" i="350"/>
  <c r="U67" i="350"/>
  <c r="S67" i="350"/>
  <c r="T67" i="350" s="1"/>
  <c r="E67" i="350"/>
  <c r="D67" i="350"/>
  <c r="W66" i="350"/>
  <c r="X66" i="350" s="1"/>
  <c r="V66" i="350"/>
  <c r="U66" i="350"/>
  <c r="S66" i="350"/>
  <c r="T66" i="350" s="1"/>
  <c r="E66" i="350"/>
  <c r="D66" i="350"/>
  <c r="X65" i="350"/>
  <c r="W65" i="350"/>
  <c r="V65" i="350"/>
  <c r="U65" i="350"/>
  <c r="S65" i="350"/>
  <c r="T65" i="350" s="1"/>
  <c r="E65" i="350"/>
  <c r="D65" i="350" s="1"/>
  <c r="W64" i="350"/>
  <c r="X64" i="350" s="1"/>
  <c r="V64" i="350"/>
  <c r="U64" i="350"/>
  <c r="S64" i="350"/>
  <c r="T64" i="350" s="1"/>
  <c r="E64" i="350"/>
  <c r="D64" i="350" s="1"/>
  <c r="W63" i="350"/>
  <c r="X63" i="350" s="1"/>
  <c r="V63" i="350"/>
  <c r="U63" i="350"/>
  <c r="S63" i="350"/>
  <c r="T63" i="350" s="1"/>
  <c r="E63" i="350"/>
  <c r="D63" i="350"/>
  <c r="X62" i="350"/>
  <c r="W62" i="350"/>
  <c r="V62" i="350"/>
  <c r="U62" i="350"/>
  <c r="S62" i="350"/>
  <c r="T62" i="350" s="1"/>
  <c r="E62" i="350"/>
  <c r="D62" i="350" s="1"/>
  <c r="X61" i="350"/>
  <c r="W61" i="350"/>
  <c r="V61" i="350"/>
  <c r="U61" i="350"/>
  <c r="S61" i="350"/>
  <c r="T61" i="350" s="1"/>
  <c r="E61" i="350"/>
  <c r="D61" i="350"/>
  <c r="W60" i="350"/>
  <c r="X60" i="350" s="1"/>
  <c r="V60" i="350"/>
  <c r="U60" i="350"/>
  <c r="S60" i="350"/>
  <c r="T60" i="350" s="1"/>
  <c r="E60" i="350"/>
  <c r="D60" i="350" s="1"/>
  <c r="X59" i="350"/>
  <c r="W59" i="350"/>
  <c r="V59" i="350"/>
  <c r="U59" i="350"/>
  <c r="S59" i="350"/>
  <c r="T59" i="350" s="1"/>
  <c r="E59" i="350"/>
  <c r="D59" i="350"/>
  <c r="W58" i="350"/>
  <c r="X58" i="350" s="1"/>
  <c r="V58" i="350"/>
  <c r="U58" i="350"/>
  <c r="S58" i="350"/>
  <c r="T58" i="350" s="1"/>
  <c r="E58" i="350"/>
  <c r="D58" i="350"/>
  <c r="X57" i="350"/>
  <c r="W57" i="350"/>
  <c r="V57" i="350"/>
  <c r="U57" i="350"/>
  <c r="S57" i="350"/>
  <c r="T57" i="350" s="1"/>
  <c r="E57" i="350"/>
  <c r="D57" i="350" s="1"/>
  <c r="W56" i="350"/>
  <c r="X56" i="350" s="1"/>
  <c r="V56" i="350"/>
  <c r="U56" i="350"/>
  <c r="S56" i="350"/>
  <c r="T56" i="350" s="1"/>
  <c r="E56" i="350"/>
  <c r="D56" i="350" s="1"/>
  <c r="W55" i="350"/>
  <c r="X55" i="350" s="1"/>
  <c r="V55" i="350"/>
  <c r="U55" i="350"/>
  <c r="S55" i="350"/>
  <c r="T55" i="350" s="1"/>
  <c r="E55" i="350"/>
  <c r="D55" i="350"/>
  <c r="X54" i="350"/>
  <c r="W54" i="350"/>
  <c r="V54" i="350"/>
  <c r="U54" i="350"/>
  <c r="S54" i="350"/>
  <c r="T54" i="350" s="1"/>
  <c r="E54" i="350"/>
  <c r="D54" i="350" s="1"/>
  <c r="X53" i="350"/>
  <c r="W53" i="350"/>
  <c r="V53" i="350"/>
  <c r="U53" i="350"/>
  <c r="S53" i="350"/>
  <c r="T53" i="350" s="1"/>
  <c r="E53" i="350"/>
  <c r="D53" i="350"/>
  <c r="W52" i="350"/>
  <c r="X52" i="350" s="1"/>
  <c r="V52" i="350"/>
  <c r="U52" i="350"/>
  <c r="S52" i="350"/>
  <c r="T52" i="350" s="1"/>
  <c r="E52" i="350"/>
  <c r="D52" i="350" s="1"/>
  <c r="X51" i="350"/>
  <c r="W51" i="350"/>
  <c r="V51" i="350"/>
  <c r="U51" i="350"/>
  <c r="S51" i="350"/>
  <c r="T51" i="350" s="1"/>
  <c r="E51" i="350"/>
  <c r="D51" i="350"/>
  <c r="W50" i="350"/>
  <c r="X50" i="350" s="1"/>
  <c r="V50" i="350"/>
  <c r="U50" i="350"/>
  <c r="S50" i="350"/>
  <c r="T50" i="350" s="1"/>
  <c r="E50" i="350"/>
  <c r="D50" i="350"/>
  <c r="X49" i="350"/>
  <c r="W49" i="350"/>
  <c r="V49" i="350"/>
  <c r="U49" i="350"/>
  <c r="S49" i="350"/>
  <c r="T49" i="350" s="1"/>
  <c r="E49" i="350"/>
  <c r="D49" i="350" s="1"/>
  <c r="W48" i="350"/>
  <c r="X48" i="350" s="1"/>
  <c r="V48" i="350"/>
  <c r="U48" i="350"/>
  <c r="S48" i="350"/>
  <c r="T48" i="350" s="1"/>
  <c r="E48" i="350"/>
  <c r="D48" i="350" s="1"/>
  <c r="W47" i="350"/>
  <c r="X47" i="350" s="1"/>
  <c r="V47" i="350"/>
  <c r="U47" i="350"/>
  <c r="S47" i="350"/>
  <c r="T47" i="350" s="1"/>
  <c r="E47" i="350"/>
  <c r="D47" i="350"/>
  <c r="X46" i="350"/>
  <c r="W46" i="350"/>
  <c r="V46" i="350"/>
  <c r="U46" i="350"/>
  <c r="S46" i="350"/>
  <c r="T46" i="350" s="1"/>
  <c r="E46" i="350"/>
  <c r="D46" i="350" s="1"/>
  <c r="X45" i="350"/>
  <c r="W45" i="350"/>
  <c r="V45" i="350"/>
  <c r="U45" i="350"/>
  <c r="S45" i="350"/>
  <c r="T45" i="350" s="1"/>
  <c r="E45" i="350"/>
  <c r="D45" i="350"/>
  <c r="W44" i="350"/>
  <c r="X44" i="350" s="1"/>
  <c r="V44" i="350"/>
  <c r="U44" i="350"/>
  <c r="S44" i="350"/>
  <c r="T44" i="350" s="1"/>
  <c r="E44" i="350"/>
  <c r="D44" i="350" s="1"/>
  <c r="X43" i="350"/>
  <c r="W43" i="350"/>
  <c r="V43" i="350"/>
  <c r="U43" i="350"/>
  <c r="S43" i="350"/>
  <c r="T43" i="350" s="1"/>
  <c r="E43" i="350"/>
  <c r="D43" i="350"/>
  <c r="W42" i="350"/>
  <c r="X42" i="350" s="1"/>
  <c r="V42" i="350"/>
  <c r="U42" i="350"/>
  <c r="S42" i="350"/>
  <c r="T42" i="350" s="1"/>
  <c r="E42" i="350"/>
  <c r="D42" i="350"/>
  <c r="X41" i="350"/>
  <c r="W41" i="350"/>
  <c r="V41" i="350"/>
  <c r="U41" i="350"/>
  <c r="S41" i="350"/>
  <c r="T41" i="350" s="1"/>
  <c r="E41" i="350"/>
  <c r="D41" i="350" s="1"/>
  <c r="W40" i="350"/>
  <c r="X40" i="350" s="1"/>
  <c r="V40" i="350"/>
  <c r="U40" i="350"/>
  <c r="S40" i="350"/>
  <c r="T40" i="350" s="1"/>
  <c r="E40" i="350"/>
  <c r="D40" i="350" s="1"/>
  <c r="W39" i="350"/>
  <c r="X39" i="350" s="1"/>
  <c r="V39" i="350"/>
  <c r="U39" i="350"/>
  <c r="S39" i="350"/>
  <c r="T39" i="350" s="1"/>
  <c r="E39" i="350"/>
  <c r="D39" i="350" s="1"/>
  <c r="W38" i="350"/>
  <c r="X38" i="350" s="1"/>
  <c r="V38" i="350"/>
  <c r="U38" i="350"/>
  <c r="S38" i="350"/>
  <c r="T38" i="350" s="1"/>
  <c r="E38" i="350"/>
  <c r="D38" i="350" s="1"/>
  <c r="W37" i="350"/>
  <c r="X37" i="350" s="1"/>
  <c r="V37" i="350"/>
  <c r="U37" i="350"/>
  <c r="S37" i="350"/>
  <c r="T37" i="350" s="1"/>
  <c r="E37" i="350"/>
  <c r="D37" i="350" s="1"/>
  <c r="W36" i="350"/>
  <c r="X36" i="350" s="1"/>
  <c r="V36" i="350"/>
  <c r="U36" i="350"/>
  <c r="S36" i="350"/>
  <c r="T36" i="350" s="1"/>
  <c r="E36" i="350"/>
  <c r="D36" i="350" s="1"/>
  <c r="W35" i="350"/>
  <c r="U32" i="350" s="1"/>
  <c r="V35" i="350"/>
  <c r="U35" i="350"/>
  <c r="S35" i="350"/>
  <c r="T35" i="350" s="1"/>
  <c r="E35" i="350"/>
  <c r="D35" i="350" s="1"/>
  <c r="N32" i="350"/>
  <c r="H32" i="350"/>
  <c r="D32" i="350" s="1"/>
  <c r="C32" i="350" s="1"/>
  <c r="N31" i="350"/>
  <c r="H31" i="350"/>
  <c r="T31" i="350" s="1"/>
  <c r="D31" i="350"/>
  <c r="C31" i="350" s="1"/>
  <c r="T30" i="350"/>
  <c r="N30" i="350"/>
  <c r="H30" i="350"/>
  <c r="D30" i="350"/>
  <c r="C30" i="350"/>
  <c r="T29" i="350"/>
  <c r="N29" i="350"/>
  <c r="H29" i="350"/>
  <c r="D29" i="350" s="1"/>
  <c r="C29" i="350" s="1"/>
  <c r="N28" i="350"/>
  <c r="H28" i="350"/>
  <c r="D28" i="350" s="1"/>
  <c r="C28" i="350" s="1"/>
  <c r="T27" i="350"/>
  <c r="M27" i="350" s="1"/>
  <c r="N27" i="350"/>
  <c r="J33" i="350" s="1"/>
  <c r="L27" i="350"/>
  <c r="H27" i="350"/>
  <c r="D27" i="350"/>
  <c r="C27" i="350" s="1"/>
  <c r="X26" i="350"/>
  <c r="O26" i="350" s="1"/>
  <c r="N26" i="350"/>
  <c r="H26" i="350"/>
  <c r="D26" i="350" s="1"/>
  <c r="C26" i="350" s="1"/>
  <c r="W25" i="350"/>
  <c r="P25" i="350" s="1"/>
  <c r="N25" i="350"/>
  <c r="H25" i="350"/>
  <c r="T25" i="350" s="1"/>
  <c r="W24" i="350"/>
  <c r="P24" i="350" s="1"/>
  <c r="N24" i="350"/>
  <c r="H24" i="350"/>
  <c r="T24" i="350" s="1"/>
  <c r="W23" i="350"/>
  <c r="P23" i="350" s="1"/>
  <c r="N23" i="350"/>
  <c r="H23" i="350"/>
  <c r="T23" i="350" s="1"/>
  <c r="D23" i="350"/>
  <c r="C23" i="350" s="1"/>
  <c r="V22" i="350"/>
  <c r="N22" i="350"/>
  <c r="H22" i="350"/>
  <c r="D22" i="350" s="1"/>
  <c r="C22" i="350" s="1"/>
  <c r="U21" i="350"/>
  <c r="N21" i="350"/>
  <c r="H21" i="350"/>
  <c r="T21" i="350" s="1"/>
  <c r="D21" i="350"/>
  <c r="C21" i="350" s="1"/>
  <c r="T20" i="350"/>
  <c r="N20" i="350"/>
  <c r="H20" i="350"/>
  <c r="D20" i="350"/>
  <c r="C20" i="350"/>
  <c r="T19" i="350"/>
  <c r="N19" i="350"/>
  <c r="H19" i="350"/>
  <c r="D19" i="350" s="1"/>
  <c r="C19" i="350" s="1"/>
  <c r="N18" i="350"/>
  <c r="H18" i="350"/>
  <c r="D18" i="350" s="1"/>
  <c r="C18" i="350" s="1"/>
  <c r="N17" i="350"/>
  <c r="H17" i="350"/>
  <c r="T17" i="350" s="1"/>
  <c r="N16" i="350"/>
  <c r="H33" i="350" s="1"/>
  <c r="H16" i="350"/>
  <c r="T16" i="350" s="1"/>
  <c r="T15" i="350"/>
  <c r="M15" i="350" s="1"/>
  <c r="N15" i="350"/>
  <c r="N6" i="350" s="1"/>
  <c r="L15" i="350"/>
  <c r="H15" i="350"/>
  <c r="D15" i="350"/>
  <c r="C15" i="350" s="1"/>
  <c r="X14" i="350"/>
  <c r="O14" i="350" s="1"/>
  <c r="N14" i="350"/>
  <c r="H14" i="350"/>
  <c r="D14" i="350" s="1"/>
  <c r="C14" i="350" s="1"/>
  <c r="W13" i="350"/>
  <c r="P13" i="350" s="1"/>
  <c r="N13" i="350"/>
  <c r="H13" i="350"/>
  <c r="T13" i="350" s="1"/>
  <c r="D13" i="350"/>
  <c r="C13" i="350" s="1"/>
  <c r="V12" i="350"/>
  <c r="N12" i="350"/>
  <c r="H12" i="350"/>
  <c r="D12" i="350" s="1"/>
  <c r="C12" i="350" s="1"/>
  <c r="U11" i="350"/>
  <c r="N11" i="350"/>
  <c r="H11" i="350"/>
  <c r="T11" i="350" s="1"/>
  <c r="D11" i="350"/>
  <c r="C11" i="350" s="1"/>
  <c r="AE10" i="350"/>
  <c r="AE11" i="350" s="1"/>
  <c r="AE12" i="350" s="1"/>
  <c r="AE13" i="350" s="1"/>
  <c r="AE14" i="350" s="1"/>
  <c r="AE15" i="350" s="1"/>
  <c r="AE16" i="350" s="1"/>
  <c r="AE17" i="350" s="1"/>
  <c r="AE18" i="350" s="1"/>
  <c r="AE19" i="350" s="1"/>
  <c r="AE20" i="350" s="1"/>
  <c r="AE21" i="350" s="1"/>
  <c r="AE22" i="350" s="1"/>
  <c r="AE23" i="350" s="1"/>
  <c r="AE24" i="350" s="1"/>
  <c r="AE25" i="350" s="1"/>
  <c r="AE26" i="350" s="1"/>
  <c r="AE27" i="350" s="1"/>
  <c r="AE28" i="350" s="1"/>
  <c r="AE29" i="350" s="1"/>
  <c r="AE30" i="350" s="1"/>
  <c r="AE31" i="350" s="1"/>
  <c r="AE32" i="350" s="1"/>
  <c r="T10" i="350"/>
  <c r="N10" i="350"/>
  <c r="H10" i="350"/>
  <c r="D10" i="350"/>
  <c r="C10" i="350"/>
  <c r="N9" i="350"/>
  <c r="N4" i="350" s="1"/>
  <c r="H9" i="350"/>
  <c r="T9" i="350" s="1"/>
  <c r="D9" i="350"/>
  <c r="C9" i="350"/>
  <c r="H4" i="350"/>
  <c r="W188" i="349"/>
  <c r="X188" i="349" s="1"/>
  <c r="V188" i="349"/>
  <c r="U188" i="349"/>
  <c r="S188" i="349"/>
  <c r="T188" i="349" s="1"/>
  <c r="E188" i="349"/>
  <c r="D188" i="349"/>
  <c r="W187" i="349"/>
  <c r="X187" i="349" s="1"/>
  <c r="V187" i="349"/>
  <c r="U187" i="349"/>
  <c r="S187" i="349"/>
  <c r="T187" i="349" s="1"/>
  <c r="E187" i="349"/>
  <c r="D187" i="349"/>
  <c r="W186" i="349"/>
  <c r="X186" i="349" s="1"/>
  <c r="V186" i="349"/>
  <c r="U186" i="349"/>
  <c r="S186" i="349"/>
  <c r="T186" i="349" s="1"/>
  <c r="E186" i="349"/>
  <c r="D186" i="349"/>
  <c r="W185" i="349"/>
  <c r="X185" i="349" s="1"/>
  <c r="V185" i="349"/>
  <c r="U185" i="349"/>
  <c r="S185" i="349"/>
  <c r="T185" i="349" s="1"/>
  <c r="E185" i="349"/>
  <c r="D185" i="349"/>
  <c r="W184" i="349"/>
  <c r="X184" i="349" s="1"/>
  <c r="V184" i="349"/>
  <c r="U184" i="349"/>
  <c r="S184" i="349"/>
  <c r="T184" i="349" s="1"/>
  <c r="E184" i="349"/>
  <c r="D184" i="349"/>
  <c r="W183" i="349"/>
  <c r="X183" i="349" s="1"/>
  <c r="V183" i="349"/>
  <c r="U183" i="349"/>
  <c r="S183" i="349"/>
  <c r="T183" i="349" s="1"/>
  <c r="E183" i="349"/>
  <c r="D183" i="349"/>
  <c r="W182" i="349"/>
  <c r="X182" i="349" s="1"/>
  <c r="V182" i="349"/>
  <c r="U182" i="349"/>
  <c r="S182" i="349"/>
  <c r="T182" i="349" s="1"/>
  <c r="E182" i="349"/>
  <c r="D182" i="349"/>
  <c r="W181" i="349"/>
  <c r="X181" i="349" s="1"/>
  <c r="V181" i="349"/>
  <c r="U181" i="349"/>
  <c r="S181" i="349"/>
  <c r="T181" i="349" s="1"/>
  <c r="E181" i="349"/>
  <c r="D181" i="349"/>
  <c r="W180" i="349"/>
  <c r="X180" i="349" s="1"/>
  <c r="V180" i="349"/>
  <c r="U180" i="349"/>
  <c r="S180" i="349"/>
  <c r="T180" i="349" s="1"/>
  <c r="E180" i="349"/>
  <c r="D180" i="349"/>
  <c r="W179" i="349"/>
  <c r="X179" i="349" s="1"/>
  <c r="V179" i="349"/>
  <c r="U179" i="349"/>
  <c r="S179" i="349"/>
  <c r="T179" i="349" s="1"/>
  <c r="E179" i="349"/>
  <c r="D179" i="349"/>
  <c r="W178" i="349"/>
  <c r="X178" i="349" s="1"/>
  <c r="V178" i="349"/>
  <c r="U178" i="349"/>
  <c r="S178" i="349"/>
  <c r="T178" i="349" s="1"/>
  <c r="E178" i="349"/>
  <c r="D178" i="349"/>
  <c r="W177" i="349"/>
  <c r="X177" i="349" s="1"/>
  <c r="V177" i="349"/>
  <c r="U177" i="349"/>
  <c r="S177" i="349"/>
  <c r="T177" i="349" s="1"/>
  <c r="E177" i="349"/>
  <c r="D177" i="349"/>
  <c r="W176" i="349"/>
  <c r="X176" i="349" s="1"/>
  <c r="V176" i="349"/>
  <c r="U176" i="349"/>
  <c r="S176" i="349"/>
  <c r="T176" i="349" s="1"/>
  <c r="E176" i="349"/>
  <c r="D176" i="349"/>
  <c r="W175" i="349"/>
  <c r="X175" i="349" s="1"/>
  <c r="V175" i="349"/>
  <c r="U175" i="349"/>
  <c r="S175" i="349"/>
  <c r="T175" i="349" s="1"/>
  <c r="E175" i="349"/>
  <c r="D175" i="349"/>
  <c r="W174" i="349"/>
  <c r="X174" i="349" s="1"/>
  <c r="V174" i="349"/>
  <c r="U174" i="349"/>
  <c r="S174" i="349"/>
  <c r="T174" i="349" s="1"/>
  <c r="E174" i="349"/>
  <c r="D174" i="349" s="1"/>
  <c r="W173" i="349"/>
  <c r="X173" i="349" s="1"/>
  <c r="V173" i="349"/>
  <c r="U173" i="349"/>
  <c r="S173" i="349"/>
  <c r="T173" i="349" s="1"/>
  <c r="E173" i="349"/>
  <c r="D173" i="349"/>
  <c r="W172" i="349"/>
  <c r="X172" i="349" s="1"/>
  <c r="V172" i="349"/>
  <c r="U172" i="349"/>
  <c r="S172" i="349"/>
  <c r="T172" i="349" s="1"/>
  <c r="E172" i="349"/>
  <c r="D172" i="349" s="1"/>
  <c r="W171" i="349"/>
  <c r="X171" i="349" s="1"/>
  <c r="V171" i="349"/>
  <c r="U171" i="349"/>
  <c r="S171" i="349"/>
  <c r="T171" i="349" s="1"/>
  <c r="E171" i="349"/>
  <c r="D171" i="349"/>
  <c r="W170" i="349"/>
  <c r="X170" i="349" s="1"/>
  <c r="V170" i="349"/>
  <c r="U170" i="349"/>
  <c r="S170" i="349"/>
  <c r="T170" i="349" s="1"/>
  <c r="E170" i="349"/>
  <c r="D170" i="349" s="1"/>
  <c r="W169" i="349"/>
  <c r="X169" i="349" s="1"/>
  <c r="V169" i="349"/>
  <c r="U169" i="349"/>
  <c r="S169" i="349"/>
  <c r="T169" i="349" s="1"/>
  <c r="E169" i="349"/>
  <c r="D169" i="349"/>
  <c r="W168" i="349"/>
  <c r="X168" i="349" s="1"/>
  <c r="V168" i="349"/>
  <c r="U168" i="349"/>
  <c r="S168" i="349"/>
  <c r="T168" i="349" s="1"/>
  <c r="E168" i="349"/>
  <c r="D168" i="349" s="1"/>
  <c r="W167" i="349"/>
  <c r="X167" i="349" s="1"/>
  <c r="V167" i="349"/>
  <c r="U167" i="349"/>
  <c r="S167" i="349"/>
  <c r="T167" i="349" s="1"/>
  <c r="E167" i="349"/>
  <c r="D167" i="349"/>
  <c r="W166" i="349"/>
  <c r="X166" i="349" s="1"/>
  <c r="V166" i="349"/>
  <c r="U166" i="349"/>
  <c r="S166" i="349"/>
  <c r="T166" i="349" s="1"/>
  <c r="E166" i="349"/>
  <c r="D166" i="349" s="1"/>
  <c r="W165" i="349"/>
  <c r="X165" i="349" s="1"/>
  <c r="V165" i="349"/>
  <c r="U165" i="349"/>
  <c r="S165" i="349"/>
  <c r="T165" i="349" s="1"/>
  <c r="E165" i="349"/>
  <c r="D165" i="349"/>
  <c r="W164" i="349"/>
  <c r="X164" i="349" s="1"/>
  <c r="V164" i="349"/>
  <c r="U164" i="349"/>
  <c r="S164" i="349"/>
  <c r="T164" i="349" s="1"/>
  <c r="E164" i="349"/>
  <c r="D164" i="349" s="1"/>
  <c r="W163" i="349"/>
  <c r="X163" i="349" s="1"/>
  <c r="V163" i="349"/>
  <c r="U163" i="349"/>
  <c r="S163" i="349"/>
  <c r="T163" i="349" s="1"/>
  <c r="E163" i="349"/>
  <c r="D163" i="349" s="1"/>
  <c r="W162" i="349"/>
  <c r="X162" i="349" s="1"/>
  <c r="V162" i="349"/>
  <c r="U162" i="349"/>
  <c r="S162" i="349"/>
  <c r="T162" i="349" s="1"/>
  <c r="E162" i="349"/>
  <c r="D162" i="349"/>
  <c r="X161" i="349"/>
  <c r="W161" i="349"/>
  <c r="V161" i="349"/>
  <c r="U161" i="349"/>
  <c r="S161" i="349"/>
  <c r="T161" i="349" s="1"/>
  <c r="E161" i="349"/>
  <c r="D161" i="349" s="1"/>
  <c r="X160" i="349"/>
  <c r="W160" i="349"/>
  <c r="V160" i="349"/>
  <c r="U160" i="349"/>
  <c r="S160" i="349"/>
  <c r="T160" i="349" s="1"/>
  <c r="E160" i="349"/>
  <c r="D160" i="349" s="1"/>
  <c r="W159" i="349"/>
  <c r="X159" i="349" s="1"/>
  <c r="V159" i="349"/>
  <c r="U159" i="349"/>
  <c r="S159" i="349"/>
  <c r="T159" i="349" s="1"/>
  <c r="E159" i="349"/>
  <c r="D159" i="349" s="1"/>
  <c r="X158" i="349"/>
  <c r="W158" i="349"/>
  <c r="V158" i="349"/>
  <c r="U158" i="349"/>
  <c r="S158" i="349"/>
  <c r="T158" i="349" s="1"/>
  <c r="E158" i="349"/>
  <c r="D158" i="349"/>
  <c r="X157" i="349"/>
  <c r="W157" i="349"/>
  <c r="V157" i="349"/>
  <c r="U157" i="349"/>
  <c r="S157" i="349"/>
  <c r="T157" i="349" s="1"/>
  <c r="E157" i="349"/>
  <c r="D157" i="349"/>
  <c r="X156" i="349"/>
  <c r="W156" i="349"/>
  <c r="V156" i="349"/>
  <c r="U156" i="349"/>
  <c r="S156" i="349"/>
  <c r="T156" i="349" s="1"/>
  <c r="E156" i="349"/>
  <c r="D156" i="349"/>
  <c r="W155" i="349"/>
  <c r="X155" i="349" s="1"/>
  <c r="V155" i="349"/>
  <c r="U155" i="349"/>
  <c r="S155" i="349"/>
  <c r="T155" i="349" s="1"/>
  <c r="E155" i="349"/>
  <c r="D155" i="349" s="1"/>
  <c r="W154" i="349"/>
  <c r="X154" i="349" s="1"/>
  <c r="V154" i="349"/>
  <c r="U154" i="349"/>
  <c r="S154" i="349"/>
  <c r="T154" i="349" s="1"/>
  <c r="E154" i="349"/>
  <c r="D154" i="349"/>
  <c r="W153" i="349"/>
  <c r="X153" i="349" s="1"/>
  <c r="V153" i="349"/>
  <c r="U153" i="349"/>
  <c r="S153" i="349"/>
  <c r="T153" i="349" s="1"/>
  <c r="E153" i="349"/>
  <c r="D153" i="349" s="1"/>
  <c r="X152" i="349"/>
  <c r="W152" i="349"/>
  <c r="V152" i="349"/>
  <c r="U152" i="349"/>
  <c r="S152" i="349"/>
  <c r="T152" i="349" s="1"/>
  <c r="E152" i="349"/>
  <c r="D152" i="349" s="1"/>
  <c r="W151" i="349"/>
  <c r="X151" i="349" s="1"/>
  <c r="V151" i="349"/>
  <c r="U151" i="349"/>
  <c r="S151" i="349"/>
  <c r="T151" i="349" s="1"/>
  <c r="E151" i="349"/>
  <c r="D151" i="349" s="1"/>
  <c r="X150" i="349"/>
  <c r="W150" i="349"/>
  <c r="V150" i="349"/>
  <c r="U150" i="349"/>
  <c r="S150" i="349"/>
  <c r="T150" i="349" s="1"/>
  <c r="E150" i="349"/>
  <c r="D150" i="349"/>
  <c r="X149" i="349"/>
  <c r="W149" i="349"/>
  <c r="V149" i="349"/>
  <c r="U149" i="349"/>
  <c r="S149" i="349"/>
  <c r="T149" i="349" s="1"/>
  <c r="E149" i="349"/>
  <c r="D149" i="349"/>
  <c r="X148" i="349"/>
  <c r="W148" i="349"/>
  <c r="V148" i="349"/>
  <c r="U148" i="349"/>
  <c r="S148" i="349"/>
  <c r="T148" i="349" s="1"/>
  <c r="E148" i="349"/>
  <c r="D148" i="349"/>
  <c r="W147" i="349"/>
  <c r="X147" i="349" s="1"/>
  <c r="V147" i="349"/>
  <c r="U147" i="349"/>
  <c r="S147" i="349"/>
  <c r="T147" i="349" s="1"/>
  <c r="E147" i="349"/>
  <c r="D147" i="349" s="1"/>
  <c r="W146" i="349"/>
  <c r="X146" i="349" s="1"/>
  <c r="V146" i="349"/>
  <c r="U146" i="349"/>
  <c r="S146" i="349"/>
  <c r="T146" i="349" s="1"/>
  <c r="E146" i="349"/>
  <c r="D146" i="349"/>
  <c r="W145" i="349"/>
  <c r="X145" i="349" s="1"/>
  <c r="V145" i="349"/>
  <c r="U145" i="349"/>
  <c r="S145" i="349"/>
  <c r="T145" i="349" s="1"/>
  <c r="E145" i="349"/>
  <c r="D145" i="349" s="1"/>
  <c r="X144" i="349"/>
  <c r="W144" i="349"/>
  <c r="V144" i="349"/>
  <c r="U144" i="349"/>
  <c r="S144" i="349"/>
  <c r="T144" i="349" s="1"/>
  <c r="E144" i="349"/>
  <c r="D144" i="349" s="1"/>
  <c r="W143" i="349"/>
  <c r="X143" i="349" s="1"/>
  <c r="V143" i="349"/>
  <c r="U143" i="349"/>
  <c r="S143" i="349"/>
  <c r="T143" i="349" s="1"/>
  <c r="E143" i="349"/>
  <c r="D143" i="349" s="1"/>
  <c r="X142" i="349"/>
  <c r="W142" i="349"/>
  <c r="V142" i="349"/>
  <c r="U142" i="349"/>
  <c r="S142" i="349"/>
  <c r="T142" i="349" s="1"/>
  <c r="E142" i="349"/>
  <c r="D142" i="349"/>
  <c r="X141" i="349"/>
  <c r="W141" i="349"/>
  <c r="V141" i="349"/>
  <c r="U141" i="349"/>
  <c r="S141" i="349"/>
  <c r="T141" i="349" s="1"/>
  <c r="E141" i="349"/>
  <c r="D141" i="349"/>
  <c r="X140" i="349"/>
  <c r="W140" i="349"/>
  <c r="V140" i="349"/>
  <c r="U140" i="349"/>
  <c r="S140" i="349"/>
  <c r="T140" i="349" s="1"/>
  <c r="E140" i="349"/>
  <c r="D140" i="349"/>
  <c r="W139" i="349"/>
  <c r="X139" i="349" s="1"/>
  <c r="V139" i="349"/>
  <c r="U139" i="349"/>
  <c r="S139" i="349"/>
  <c r="T139" i="349" s="1"/>
  <c r="E139" i="349"/>
  <c r="D139" i="349" s="1"/>
  <c r="W138" i="349"/>
  <c r="X138" i="349" s="1"/>
  <c r="V138" i="349"/>
  <c r="U138" i="349"/>
  <c r="S138" i="349"/>
  <c r="T138" i="349" s="1"/>
  <c r="E138" i="349"/>
  <c r="D138" i="349"/>
  <c r="W137" i="349"/>
  <c r="X137" i="349" s="1"/>
  <c r="V137" i="349"/>
  <c r="U137" i="349"/>
  <c r="S137" i="349"/>
  <c r="T137" i="349" s="1"/>
  <c r="E137" i="349"/>
  <c r="D137" i="349" s="1"/>
  <c r="X136" i="349"/>
  <c r="W136" i="349"/>
  <c r="V136" i="349"/>
  <c r="U136" i="349"/>
  <c r="S136" i="349"/>
  <c r="T136" i="349" s="1"/>
  <c r="E136" i="349"/>
  <c r="D136" i="349" s="1"/>
  <c r="W135" i="349"/>
  <c r="X135" i="349" s="1"/>
  <c r="V135" i="349"/>
  <c r="U135" i="349"/>
  <c r="S135" i="349"/>
  <c r="T135" i="349" s="1"/>
  <c r="E135" i="349"/>
  <c r="D135" i="349" s="1"/>
  <c r="X134" i="349"/>
  <c r="W134" i="349"/>
  <c r="V134" i="349"/>
  <c r="U134" i="349"/>
  <c r="S134" i="349"/>
  <c r="T134" i="349" s="1"/>
  <c r="E134" i="349"/>
  <c r="D134" i="349"/>
  <c r="X133" i="349"/>
  <c r="W133" i="349"/>
  <c r="V133" i="349"/>
  <c r="U133" i="349"/>
  <c r="S133" i="349"/>
  <c r="T133" i="349" s="1"/>
  <c r="E133" i="349"/>
  <c r="D133" i="349"/>
  <c r="X132" i="349"/>
  <c r="W132" i="349"/>
  <c r="V132" i="349"/>
  <c r="U132" i="349"/>
  <c r="S132" i="349"/>
  <c r="T132" i="349" s="1"/>
  <c r="E132" i="349"/>
  <c r="D132" i="349"/>
  <c r="W131" i="349"/>
  <c r="X131" i="349" s="1"/>
  <c r="V131" i="349"/>
  <c r="U131" i="349"/>
  <c r="S131" i="349"/>
  <c r="T131" i="349" s="1"/>
  <c r="E131" i="349"/>
  <c r="D131" i="349" s="1"/>
  <c r="W130" i="349"/>
  <c r="X130" i="349" s="1"/>
  <c r="V130" i="349"/>
  <c r="U130" i="349"/>
  <c r="S130" i="349"/>
  <c r="T130" i="349" s="1"/>
  <c r="E130" i="349"/>
  <c r="D130" i="349"/>
  <c r="W129" i="349"/>
  <c r="X129" i="349" s="1"/>
  <c r="V129" i="349"/>
  <c r="U129" i="349"/>
  <c r="S129" i="349"/>
  <c r="T129" i="349" s="1"/>
  <c r="E129" i="349"/>
  <c r="D129" i="349" s="1"/>
  <c r="X128" i="349"/>
  <c r="W128" i="349"/>
  <c r="V128" i="349"/>
  <c r="U128" i="349"/>
  <c r="S128" i="349"/>
  <c r="T128" i="349" s="1"/>
  <c r="E128" i="349"/>
  <c r="D128" i="349" s="1"/>
  <c r="W127" i="349"/>
  <c r="X127" i="349" s="1"/>
  <c r="V127" i="349"/>
  <c r="U127" i="349"/>
  <c r="S127" i="349"/>
  <c r="T127" i="349" s="1"/>
  <c r="E127" i="349"/>
  <c r="D127" i="349" s="1"/>
  <c r="X126" i="349"/>
  <c r="W126" i="349"/>
  <c r="V126" i="349"/>
  <c r="U126" i="349"/>
  <c r="S126" i="349"/>
  <c r="T126" i="349" s="1"/>
  <c r="E126" i="349"/>
  <c r="D126" i="349" s="1"/>
  <c r="X125" i="349"/>
  <c r="W125" i="349"/>
  <c r="V125" i="349"/>
  <c r="U125" i="349"/>
  <c r="S125" i="349"/>
  <c r="T125" i="349" s="1"/>
  <c r="E125" i="349"/>
  <c r="D125" i="349"/>
  <c r="X124" i="349"/>
  <c r="W124" i="349"/>
  <c r="V124" i="349"/>
  <c r="U124" i="349"/>
  <c r="S124" i="349"/>
  <c r="T124" i="349" s="1"/>
  <c r="E124" i="349"/>
  <c r="D124" i="349"/>
  <c r="X123" i="349"/>
  <c r="W123" i="349"/>
  <c r="V123" i="349"/>
  <c r="U123" i="349"/>
  <c r="S123" i="349"/>
  <c r="T123" i="349" s="1"/>
  <c r="E123" i="349"/>
  <c r="D123" i="349" s="1"/>
  <c r="W122" i="349"/>
  <c r="X122" i="349" s="1"/>
  <c r="V122" i="349"/>
  <c r="U122" i="349"/>
  <c r="S122" i="349"/>
  <c r="T122" i="349" s="1"/>
  <c r="E122" i="349"/>
  <c r="D122" i="349"/>
  <c r="W121" i="349"/>
  <c r="X121" i="349" s="1"/>
  <c r="V121" i="349"/>
  <c r="U121" i="349"/>
  <c r="S121" i="349"/>
  <c r="T121" i="349" s="1"/>
  <c r="E121" i="349"/>
  <c r="D121" i="349" s="1"/>
  <c r="X120" i="349"/>
  <c r="W120" i="349"/>
  <c r="V120" i="349"/>
  <c r="U120" i="349"/>
  <c r="S120" i="349"/>
  <c r="T120" i="349" s="1"/>
  <c r="E120" i="349"/>
  <c r="D120" i="349" s="1"/>
  <c r="W119" i="349"/>
  <c r="X119" i="349" s="1"/>
  <c r="V119" i="349"/>
  <c r="U119" i="349"/>
  <c r="S119" i="349"/>
  <c r="T119" i="349" s="1"/>
  <c r="E119" i="349"/>
  <c r="D119" i="349" s="1"/>
  <c r="X118" i="349"/>
  <c r="W118" i="349"/>
  <c r="V118" i="349"/>
  <c r="U118" i="349"/>
  <c r="S118" i="349"/>
  <c r="T118" i="349" s="1"/>
  <c r="E118" i="349"/>
  <c r="D118" i="349" s="1"/>
  <c r="X117" i="349"/>
  <c r="W117" i="349"/>
  <c r="V117" i="349"/>
  <c r="U117" i="349"/>
  <c r="S117" i="349"/>
  <c r="T117" i="349" s="1"/>
  <c r="E117" i="349"/>
  <c r="D117" i="349"/>
  <c r="X116" i="349"/>
  <c r="W116" i="349"/>
  <c r="V116" i="349"/>
  <c r="U116" i="349"/>
  <c r="S116" i="349"/>
  <c r="T116" i="349" s="1"/>
  <c r="E116" i="349"/>
  <c r="D116" i="349"/>
  <c r="W115" i="349"/>
  <c r="X115" i="349" s="1"/>
  <c r="V115" i="349"/>
  <c r="U115" i="349"/>
  <c r="S115" i="349"/>
  <c r="T115" i="349" s="1"/>
  <c r="E115" i="349"/>
  <c r="D115" i="349" s="1"/>
  <c r="W114" i="349"/>
  <c r="X114" i="349" s="1"/>
  <c r="V114" i="349"/>
  <c r="U114" i="349"/>
  <c r="S114" i="349"/>
  <c r="T114" i="349" s="1"/>
  <c r="E114" i="349"/>
  <c r="D114" i="349"/>
  <c r="W113" i="349"/>
  <c r="X113" i="349" s="1"/>
  <c r="V113" i="349"/>
  <c r="U113" i="349"/>
  <c r="S113" i="349"/>
  <c r="T113" i="349" s="1"/>
  <c r="E113" i="349"/>
  <c r="D113" i="349" s="1"/>
  <c r="X112" i="349"/>
  <c r="W112" i="349"/>
  <c r="V112" i="349"/>
  <c r="U112" i="349"/>
  <c r="S112" i="349"/>
  <c r="T112" i="349" s="1"/>
  <c r="E112" i="349"/>
  <c r="D112" i="349" s="1"/>
  <c r="W111" i="349"/>
  <c r="X111" i="349" s="1"/>
  <c r="V111" i="349"/>
  <c r="U111" i="349"/>
  <c r="S111" i="349"/>
  <c r="T111" i="349" s="1"/>
  <c r="E111" i="349"/>
  <c r="D111" i="349" s="1"/>
  <c r="X110" i="349"/>
  <c r="W110" i="349"/>
  <c r="V110" i="349"/>
  <c r="U110" i="349"/>
  <c r="S110" i="349"/>
  <c r="T110" i="349" s="1"/>
  <c r="E110" i="349"/>
  <c r="D110" i="349" s="1"/>
  <c r="X109" i="349"/>
  <c r="W109" i="349"/>
  <c r="V109" i="349"/>
  <c r="U109" i="349"/>
  <c r="S109" i="349"/>
  <c r="T109" i="349" s="1"/>
  <c r="E109" i="349"/>
  <c r="D109" i="349"/>
  <c r="X108" i="349"/>
  <c r="W108" i="349"/>
  <c r="V108" i="349"/>
  <c r="U108" i="349"/>
  <c r="S108" i="349"/>
  <c r="T108" i="349" s="1"/>
  <c r="E108" i="349"/>
  <c r="D108" i="349"/>
  <c r="X107" i="349"/>
  <c r="W107" i="349"/>
  <c r="V107" i="349"/>
  <c r="U107" i="349"/>
  <c r="S107" i="349"/>
  <c r="T107" i="349" s="1"/>
  <c r="E107" i="349"/>
  <c r="D107" i="349" s="1"/>
  <c r="W106" i="349"/>
  <c r="X106" i="349" s="1"/>
  <c r="V106" i="349"/>
  <c r="U106" i="349"/>
  <c r="S106" i="349"/>
  <c r="T106" i="349" s="1"/>
  <c r="E106" i="349"/>
  <c r="D106" i="349"/>
  <c r="W105" i="349"/>
  <c r="X105" i="349" s="1"/>
  <c r="V105" i="349"/>
  <c r="U105" i="349"/>
  <c r="S105" i="349"/>
  <c r="T105" i="349" s="1"/>
  <c r="E105" i="349"/>
  <c r="D105" i="349" s="1"/>
  <c r="X104" i="349"/>
  <c r="W104" i="349"/>
  <c r="V104" i="349"/>
  <c r="U104" i="349"/>
  <c r="S104" i="349"/>
  <c r="T104" i="349" s="1"/>
  <c r="E104" i="349"/>
  <c r="D104" i="349" s="1"/>
  <c r="W103" i="349"/>
  <c r="X103" i="349" s="1"/>
  <c r="V103" i="349"/>
  <c r="U103" i="349"/>
  <c r="T103" i="349"/>
  <c r="S103" i="349"/>
  <c r="E103" i="349"/>
  <c r="D103" i="349" s="1"/>
  <c r="W102" i="349"/>
  <c r="X102" i="349" s="1"/>
  <c r="V102" i="349"/>
  <c r="U102" i="349"/>
  <c r="T102" i="349"/>
  <c r="S102" i="349"/>
  <c r="E102" i="349"/>
  <c r="D102" i="349" s="1"/>
  <c r="W101" i="349"/>
  <c r="X101" i="349" s="1"/>
  <c r="V101" i="349"/>
  <c r="U101" i="349"/>
  <c r="T101" i="349"/>
  <c r="S101" i="349"/>
  <c r="E101" i="349"/>
  <c r="D101" i="349" s="1"/>
  <c r="W100" i="349"/>
  <c r="X100" i="349" s="1"/>
  <c r="V100" i="349"/>
  <c r="U100" i="349"/>
  <c r="T100" i="349"/>
  <c r="S100" i="349"/>
  <c r="E100" i="349"/>
  <c r="D100" i="349" s="1"/>
  <c r="W99" i="349"/>
  <c r="X99" i="349" s="1"/>
  <c r="V99" i="349"/>
  <c r="U99" i="349"/>
  <c r="T99" i="349"/>
  <c r="S99" i="349"/>
  <c r="E99" i="349"/>
  <c r="D99" i="349" s="1"/>
  <c r="W98" i="349"/>
  <c r="X98" i="349" s="1"/>
  <c r="V98" i="349"/>
  <c r="U98" i="349"/>
  <c r="T98" i="349"/>
  <c r="S98" i="349"/>
  <c r="E98" i="349"/>
  <c r="D98" i="349" s="1"/>
  <c r="W97" i="349"/>
  <c r="X97" i="349" s="1"/>
  <c r="V97" i="349"/>
  <c r="U97" i="349"/>
  <c r="T97" i="349"/>
  <c r="S97" i="349"/>
  <c r="E97" i="349"/>
  <c r="D97" i="349" s="1"/>
  <c r="W96" i="349"/>
  <c r="X96" i="349" s="1"/>
  <c r="V96" i="349"/>
  <c r="U96" i="349"/>
  <c r="T96" i="349"/>
  <c r="S96" i="349"/>
  <c r="E96" i="349"/>
  <c r="D96" i="349" s="1"/>
  <c r="W95" i="349"/>
  <c r="X95" i="349" s="1"/>
  <c r="V95" i="349"/>
  <c r="U95" i="349"/>
  <c r="T95" i="349"/>
  <c r="S95" i="349"/>
  <c r="E95" i="349"/>
  <c r="D95" i="349" s="1"/>
  <c r="W94" i="349"/>
  <c r="X94" i="349" s="1"/>
  <c r="V94" i="349"/>
  <c r="U94" i="349"/>
  <c r="T94" i="349"/>
  <c r="S94" i="349"/>
  <c r="E94" i="349"/>
  <c r="D94" i="349" s="1"/>
  <c r="W93" i="349"/>
  <c r="X93" i="349" s="1"/>
  <c r="V93" i="349"/>
  <c r="U93" i="349"/>
  <c r="T93" i="349"/>
  <c r="S93" i="349"/>
  <c r="E93" i="349"/>
  <c r="D93" i="349" s="1"/>
  <c r="W92" i="349"/>
  <c r="X92" i="349" s="1"/>
  <c r="V92" i="349"/>
  <c r="U92" i="349"/>
  <c r="T92" i="349"/>
  <c r="S92" i="349"/>
  <c r="E92" i="349"/>
  <c r="D92" i="349" s="1"/>
  <c r="W91" i="349"/>
  <c r="X91" i="349" s="1"/>
  <c r="V91" i="349"/>
  <c r="U91" i="349"/>
  <c r="T91" i="349"/>
  <c r="S91" i="349"/>
  <c r="E91" i="349"/>
  <c r="D91" i="349" s="1"/>
  <c r="W90" i="349"/>
  <c r="X90" i="349" s="1"/>
  <c r="V90" i="349"/>
  <c r="U90" i="349"/>
  <c r="T90" i="349"/>
  <c r="S90" i="349"/>
  <c r="E90" i="349"/>
  <c r="D90" i="349" s="1"/>
  <c r="W89" i="349"/>
  <c r="X89" i="349" s="1"/>
  <c r="V89" i="349"/>
  <c r="U89" i="349"/>
  <c r="T89" i="349"/>
  <c r="S89" i="349"/>
  <c r="E89" i="349"/>
  <c r="D89" i="349" s="1"/>
  <c r="W88" i="349"/>
  <c r="X88" i="349" s="1"/>
  <c r="V88" i="349"/>
  <c r="U88" i="349"/>
  <c r="T88" i="349"/>
  <c r="S88" i="349"/>
  <c r="E88" i="349"/>
  <c r="D88" i="349" s="1"/>
  <c r="W87" i="349"/>
  <c r="X87" i="349" s="1"/>
  <c r="V87" i="349"/>
  <c r="U87" i="349"/>
  <c r="T87" i="349"/>
  <c r="S87" i="349"/>
  <c r="E87" i="349"/>
  <c r="D87" i="349" s="1"/>
  <c r="W86" i="349"/>
  <c r="X86" i="349" s="1"/>
  <c r="V86" i="349"/>
  <c r="U86" i="349"/>
  <c r="T86" i="349"/>
  <c r="S86" i="349"/>
  <c r="E86" i="349"/>
  <c r="D86" i="349" s="1"/>
  <c r="W85" i="349"/>
  <c r="X85" i="349" s="1"/>
  <c r="V85" i="349"/>
  <c r="U85" i="349"/>
  <c r="T85" i="349"/>
  <c r="S85" i="349"/>
  <c r="E85" i="349"/>
  <c r="D85" i="349" s="1"/>
  <c r="W84" i="349"/>
  <c r="X84" i="349" s="1"/>
  <c r="V84" i="349"/>
  <c r="U84" i="349"/>
  <c r="T84" i="349"/>
  <c r="S84" i="349"/>
  <c r="E84" i="349"/>
  <c r="D84" i="349" s="1"/>
  <c r="W83" i="349"/>
  <c r="X83" i="349" s="1"/>
  <c r="V83" i="349"/>
  <c r="U83" i="349"/>
  <c r="T83" i="349"/>
  <c r="S83" i="349"/>
  <c r="E83" i="349"/>
  <c r="D83" i="349" s="1"/>
  <c r="W82" i="349"/>
  <c r="X82" i="349" s="1"/>
  <c r="V82" i="349"/>
  <c r="U82" i="349"/>
  <c r="T82" i="349"/>
  <c r="S82" i="349"/>
  <c r="E82" i="349"/>
  <c r="D82" i="349" s="1"/>
  <c r="W81" i="349"/>
  <c r="X81" i="349" s="1"/>
  <c r="V81" i="349"/>
  <c r="U81" i="349"/>
  <c r="T81" i="349"/>
  <c r="S81" i="349"/>
  <c r="E81" i="349"/>
  <c r="D81" i="349" s="1"/>
  <c r="W80" i="349"/>
  <c r="X80" i="349" s="1"/>
  <c r="V80" i="349"/>
  <c r="U80" i="349"/>
  <c r="T80" i="349"/>
  <c r="S80" i="349"/>
  <c r="E80" i="349"/>
  <c r="D80" i="349" s="1"/>
  <c r="W79" i="349"/>
  <c r="X79" i="349" s="1"/>
  <c r="V79" i="349"/>
  <c r="U79" i="349"/>
  <c r="T79" i="349"/>
  <c r="S79" i="349"/>
  <c r="E79" i="349"/>
  <c r="D79" i="349" s="1"/>
  <c r="W78" i="349"/>
  <c r="X78" i="349" s="1"/>
  <c r="V78" i="349"/>
  <c r="U78" i="349"/>
  <c r="T78" i="349"/>
  <c r="S78" i="349"/>
  <c r="E78" i="349"/>
  <c r="D78" i="349" s="1"/>
  <c r="W77" i="349"/>
  <c r="X77" i="349" s="1"/>
  <c r="V77" i="349"/>
  <c r="U77" i="349"/>
  <c r="T77" i="349"/>
  <c r="S77" i="349"/>
  <c r="E77" i="349"/>
  <c r="D77" i="349" s="1"/>
  <c r="W76" i="349"/>
  <c r="X76" i="349" s="1"/>
  <c r="V76" i="349"/>
  <c r="U76" i="349"/>
  <c r="T76" i="349"/>
  <c r="S76" i="349"/>
  <c r="E76" i="349"/>
  <c r="D76" i="349" s="1"/>
  <c r="W75" i="349"/>
  <c r="X75" i="349" s="1"/>
  <c r="V75" i="349"/>
  <c r="U75" i="349"/>
  <c r="T75" i="349"/>
  <c r="S75" i="349"/>
  <c r="E75" i="349"/>
  <c r="D75" i="349" s="1"/>
  <c r="W74" i="349"/>
  <c r="X74" i="349" s="1"/>
  <c r="V74" i="349"/>
  <c r="U74" i="349"/>
  <c r="T74" i="349"/>
  <c r="S74" i="349"/>
  <c r="E74" i="349"/>
  <c r="D74" i="349" s="1"/>
  <c r="W73" i="349"/>
  <c r="X73" i="349" s="1"/>
  <c r="V73" i="349"/>
  <c r="U73" i="349"/>
  <c r="T73" i="349"/>
  <c r="S73" i="349"/>
  <c r="E73" i="349"/>
  <c r="D73" i="349" s="1"/>
  <c r="W72" i="349"/>
  <c r="X72" i="349" s="1"/>
  <c r="V72" i="349"/>
  <c r="U72" i="349"/>
  <c r="T72" i="349"/>
  <c r="S72" i="349"/>
  <c r="E72" i="349"/>
  <c r="D72" i="349" s="1"/>
  <c r="W71" i="349"/>
  <c r="X71" i="349" s="1"/>
  <c r="V71" i="349"/>
  <c r="U71" i="349"/>
  <c r="T71" i="349"/>
  <c r="S71" i="349"/>
  <c r="E71" i="349"/>
  <c r="D71" i="349" s="1"/>
  <c r="W70" i="349"/>
  <c r="X70" i="349" s="1"/>
  <c r="V70" i="349"/>
  <c r="U70" i="349"/>
  <c r="T70" i="349"/>
  <c r="S70" i="349"/>
  <c r="E70" i="349"/>
  <c r="D70" i="349" s="1"/>
  <c r="W69" i="349"/>
  <c r="X69" i="349" s="1"/>
  <c r="V69" i="349"/>
  <c r="U69" i="349"/>
  <c r="T69" i="349"/>
  <c r="S69" i="349"/>
  <c r="E69" i="349"/>
  <c r="D69" i="349" s="1"/>
  <c r="W68" i="349"/>
  <c r="X68" i="349" s="1"/>
  <c r="V68" i="349"/>
  <c r="U68" i="349"/>
  <c r="T68" i="349"/>
  <c r="S68" i="349"/>
  <c r="E68" i="349"/>
  <c r="D68" i="349" s="1"/>
  <c r="W67" i="349"/>
  <c r="X67" i="349" s="1"/>
  <c r="V67" i="349"/>
  <c r="U67" i="349"/>
  <c r="T67" i="349"/>
  <c r="S67" i="349"/>
  <c r="E67" i="349"/>
  <c r="D67" i="349" s="1"/>
  <c r="W66" i="349"/>
  <c r="X66" i="349" s="1"/>
  <c r="V66" i="349"/>
  <c r="U66" i="349"/>
  <c r="T66" i="349"/>
  <c r="S66" i="349"/>
  <c r="E66" i="349"/>
  <c r="D66" i="349" s="1"/>
  <c r="W65" i="349"/>
  <c r="X65" i="349" s="1"/>
  <c r="V65" i="349"/>
  <c r="U65" i="349"/>
  <c r="T65" i="349"/>
  <c r="S65" i="349"/>
  <c r="E65" i="349"/>
  <c r="D65" i="349" s="1"/>
  <c r="W64" i="349"/>
  <c r="X64" i="349" s="1"/>
  <c r="V64" i="349"/>
  <c r="U64" i="349"/>
  <c r="T64" i="349"/>
  <c r="S64" i="349"/>
  <c r="E64" i="349"/>
  <c r="D64" i="349" s="1"/>
  <c r="W63" i="349"/>
  <c r="X63" i="349" s="1"/>
  <c r="V63" i="349"/>
  <c r="U63" i="349"/>
  <c r="T63" i="349"/>
  <c r="S63" i="349"/>
  <c r="E63" i="349"/>
  <c r="D63" i="349" s="1"/>
  <c r="W62" i="349"/>
  <c r="X62" i="349" s="1"/>
  <c r="V62" i="349"/>
  <c r="U62" i="349"/>
  <c r="T62" i="349"/>
  <c r="S62" i="349"/>
  <c r="E62" i="349"/>
  <c r="D62" i="349" s="1"/>
  <c r="W61" i="349"/>
  <c r="X61" i="349" s="1"/>
  <c r="V61" i="349"/>
  <c r="U61" i="349"/>
  <c r="T61" i="349"/>
  <c r="S61" i="349"/>
  <c r="E61" i="349"/>
  <c r="D61" i="349"/>
  <c r="W60" i="349"/>
  <c r="X60" i="349" s="1"/>
  <c r="V60" i="349"/>
  <c r="U60" i="349"/>
  <c r="T60" i="349"/>
  <c r="S60" i="349"/>
  <c r="E60" i="349"/>
  <c r="D60" i="349" s="1"/>
  <c r="W59" i="349"/>
  <c r="X59" i="349" s="1"/>
  <c r="V59" i="349"/>
  <c r="U59" i="349"/>
  <c r="S59" i="349"/>
  <c r="T59" i="349" s="1"/>
  <c r="E59" i="349"/>
  <c r="D59" i="349" s="1"/>
  <c r="W58" i="349"/>
  <c r="X58" i="349" s="1"/>
  <c r="V58" i="349"/>
  <c r="U58" i="349"/>
  <c r="T58" i="349"/>
  <c r="S58" i="349"/>
  <c r="E58" i="349"/>
  <c r="D58" i="349" s="1"/>
  <c r="W57" i="349"/>
  <c r="X57" i="349" s="1"/>
  <c r="V57" i="349"/>
  <c r="U57" i="349"/>
  <c r="S57" i="349"/>
  <c r="T57" i="349" s="1"/>
  <c r="E57" i="349"/>
  <c r="D57" i="349"/>
  <c r="W56" i="349"/>
  <c r="X56" i="349" s="1"/>
  <c r="V56" i="349"/>
  <c r="U56" i="349"/>
  <c r="T56" i="349"/>
  <c r="S56" i="349"/>
  <c r="E56" i="349"/>
  <c r="D56" i="349" s="1"/>
  <c r="W55" i="349"/>
  <c r="X55" i="349" s="1"/>
  <c r="V55" i="349"/>
  <c r="U55" i="349"/>
  <c r="S55" i="349"/>
  <c r="T55" i="349" s="1"/>
  <c r="E55" i="349"/>
  <c r="D55" i="349"/>
  <c r="W54" i="349"/>
  <c r="X54" i="349" s="1"/>
  <c r="V54" i="349"/>
  <c r="U54" i="349"/>
  <c r="T54" i="349"/>
  <c r="S54" i="349"/>
  <c r="E54" i="349"/>
  <c r="D54" i="349" s="1"/>
  <c r="W53" i="349"/>
  <c r="X53" i="349" s="1"/>
  <c r="V53" i="349"/>
  <c r="U53" i="349"/>
  <c r="T53" i="349"/>
  <c r="S53" i="349"/>
  <c r="E53" i="349"/>
  <c r="D53" i="349"/>
  <c r="W52" i="349"/>
  <c r="X52" i="349" s="1"/>
  <c r="V52" i="349"/>
  <c r="U52" i="349"/>
  <c r="T52" i="349"/>
  <c r="S52" i="349"/>
  <c r="E52" i="349"/>
  <c r="D52" i="349" s="1"/>
  <c r="W51" i="349"/>
  <c r="X51" i="349" s="1"/>
  <c r="V51" i="349"/>
  <c r="U51" i="349"/>
  <c r="S51" i="349"/>
  <c r="T51" i="349" s="1"/>
  <c r="E51" i="349"/>
  <c r="D51" i="349" s="1"/>
  <c r="W50" i="349"/>
  <c r="X50" i="349" s="1"/>
  <c r="V50" i="349"/>
  <c r="U50" i="349"/>
  <c r="T50" i="349"/>
  <c r="S50" i="349"/>
  <c r="E50" i="349"/>
  <c r="D50" i="349" s="1"/>
  <c r="W49" i="349"/>
  <c r="X49" i="349" s="1"/>
  <c r="V49" i="349"/>
  <c r="U49" i="349"/>
  <c r="S49" i="349"/>
  <c r="T49" i="349" s="1"/>
  <c r="E49" i="349"/>
  <c r="D49" i="349"/>
  <c r="W48" i="349"/>
  <c r="X48" i="349" s="1"/>
  <c r="V48" i="349"/>
  <c r="U48" i="349"/>
  <c r="T48" i="349"/>
  <c r="S48" i="349"/>
  <c r="E48" i="349"/>
  <c r="D48" i="349" s="1"/>
  <c r="W47" i="349"/>
  <c r="X47" i="349" s="1"/>
  <c r="V47" i="349"/>
  <c r="U47" i="349"/>
  <c r="S47" i="349"/>
  <c r="T47" i="349" s="1"/>
  <c r="E47" i="349"/>
  <c r="D47" i="349"/>
  <c r="W46" i="349"/>
  <c r="X46" i="349" s="1"/>
  <c r="V46" i="349"/>
  <c r="U46" i="349"/>
  <c r="T46" i="349"/>
  <c r="S46" i="349"/>
  <c r="E46" i="349"/>
  <c r="D46" i="349" s="1"/>
  <c r="W45" i="349"/>
  <c r="X45" i="349" s="1"/>
  <c r="V45" i="349"/>
  <c r="U45" i="349"/>
  <c r="T45" i="349"/>
  <c r="S45" i="349"/>
  <c r="E45" i="349"/>
  <c r="D45" i="349"/>
  <c r="W44" i="349"/>
  <c r="X44" i="349" s="1"/>
  <c r="V44" i="349"/>
  <c r="U44" i="349"/>
  <c r="T44" i="349"/>
  <c r="S44" i="349"/>
  <c r="E44" i="349"/>
  <c r="D44" i="349" s="1"/>
  <c r="W43" i="349"/>
  <c r="X43" i="349" s="1"/>
  <c r="V43" i="349"/>
  <c r="U43" i="349"/>
  <c r="S43" i="349"/>
  <c r="T43" i="349" s="1"/>
  <c r="E43" i="349"/>
  <c r="D43" i="349" s="1"/>
  <c r="W42" i="349"/>
  <c r="X42" i="349" s="1"/>
  <c r="V42" i="349"/>
  <c r="U42" i="349"/>
  <c r="T42" i="349"/>
  <c r="S42" i="349"/>
  <c r="E42" i="349"/>
  <c r="D42" i="349" s="1"/>
  <c r="W41" i="349"/>
  <c r="X41" i="349" s="1"/>
  <c r="V41" i="349"/>
  <c r="U41" i="349"/>
  <c r="S41" i="349"/>
  <c r="T41" i="349" s="1"/>
  <c r="E41" i="349"/>
  <c r="D41" i="349"/>
  <c r="W40" i="349"/>
  <c r="X40" i="349" s="1"/>
  <c r="V40" i="349"/>
  <c r="U40" i="349"/>
  <c r="T40" i="349"/>
  <c r="S40" i="349"/>
  <c r="E40" i="349"/>
  <c r="D40" i="349" s="1"/>
  <c r="W39" i="349"/>
  <c r="X39" i="349" s="1"/>
  <c r="V39" i="349"/>
  <c r="U39" i="349"/>
  <c r="S39" i="349"/>
  <c r="T39" i="349" s="1"/>
  <c r="E39" i="349"/>
  <c r="D39" i="349"/>
  <c r="W38" i="349"/>
  <c r="X38" i="349" s="1"/>
  <c r="V38" i="349"/>
  <c r="U38" i="349"/>
  <c r="T38" i="349"/>
  <c r="S38" i="349"/>
  <c r="E38" i="349"/>
  <c r="D38" i="349" s="1"/>
  <c r="W37" i="349"/>
  <c r="X37" i="349" s="1"/>
  <c r="V37" i="349"/>
  <c r="U37" i="349"/>
  <c r="T37" i="349"/>
  <c r="S37" i="349"/>
  <c r="E37" i="349"/>
  <c r="D37" i="349"/>
  <c r="W36" i="349"/>
  <c r="X36" i="349" s="1"/>
  <c r="V36" i="349"/>
  <c r="U36" i="349"/>
  <c r="T36" i="349"/>
  <c r="S36" i="349"/>
  <c r="E36" i="349"/>
  <c r="D36" i="349" s="1"/>
  <c r="W35" i="349"/>
  <c r="X35" i="349" s="1"/>
  <c r="V35" i="349"/>
  <c r="U35" i="349"/>
  <c r="S35" i="349"/>
  <c r="T35" i="349" s="1"/>
  <c r="E35" i="349"/>
  <c r="D35" i="349" s="1"/>
  <c r="T32" i="349"/>
  <c r="L32" i="349" s="1"/>
  <c r="N32" i="349"/>
  <c r="M32" i="349"/>
  <c r="H32" i="349"/>
  <c r="D32" i="349"/>
  <c r="C32" i="349" s="1"/>
  <c r="T31" i="349"/>
  <c r="N31" i="349"/>
  <c r="M31" i="349"/>
  <c r="H31" i="349"/>
  <c r="D31" i="349" s="1"/>
  <c r="C31" i="349" s="1"/>
  <c r="N30" i="349"/>
  <c r="H30" i="349"/>
  <c r="D30" i="349" s="1"/>
  <c r="C30" i="349" s="1"/>
  <c r="X29" i="349"/>
  <c r="O29" i="349" s="1"/>
  <c r="N29" i="349"/>
  <c r="H29" i="349"/>
  <c r="D29" i="349" s="1"/>
  <c r="C29" i="349" s="1"/>
  <c r="W28" i="349"/>
  <c r="P28" i="349" s="1"/>
  <c r="T28" i="349"/>
  <c r="M28" i="349" s="1"/>
  <c r="N28" i="349"/>
  <c r="L28" i="349"/>
  <c r="H28" i="349"/>
  <c r="D28" i="349"/>
  <c r="C28" i="349" s="1"/>
  <c r="V27" i="349"/>
  <c r="N27" i="349"/>
  <c r="H27" i="349"/>
  <c r="D27" i="349" s="1"/>
  <c r="C27" i="349" s="1"/>
  <c r="U26" i="349"/>
  <c r="N26" i="349"/>
  <c r="H26" i="349"/>
  <c r="T26" i="349" s="1"/>
  <c r="D26" i="349"/>
  <c r="C26" i="349" s="1"/>
  <c r="T25" i="349"/>
  <c r="N25" i="349"/>
  <c r="H25" i="349"/>
  <c r="D25" i="349"/>
  <c r="C25" i="349" s="1"/>
  <c r="T24" i="349"/>
  <c r="N24" i="349"/>
  <c r="J33" i="349" s="1"/>
  <c r="H24" i="349"/>
  <c r="D24" i="349"/>
  <c r="C24" i="349" s="1"/>
  <c r="T23" i="349"/>
  <c r="N23" i="349"/>
  <c r="H23" i="349"/>
  <c r="D23" i="349" s="1"/>
  <c r="C23" i="349" s="1"/>
  <c r="T22" i="349"/>
  <c r="L22" i="349" s="1"/>
  <c r="N22" i="349"/>
  <c r="M22" i="349"/>
  <c r="H22" i="349"/>
  <c r="D22" i="349"/>
  <c r="C22" i="349" s="1"/>
  <c r="T21" i="349"/>
  <c r="N21" i="349"/>
  <c r="H21" i="349"/>
  <c r="D21" i="349" s="1"/>
  <c r="C21" i="349" s="1"/>
  <c r="N20" i="349"/>
  <c r="H20" i="349"/>
  <c r="D20" i="349" s="1"/>
  <c r="C20" i="349" s="1"/>
  <c r="X19" i="349"/>
  <c r="O19" i="349" s="1"/>
  <c r="N19" i="349"/>
  <c r="H19" i="349"/>
  <c r="D19" i="349" s="1"/>
  <c r="C19" i="349" s="1"/>
  <c r="W18" i="349"/>
  <c r="P18" i="349" s="1"/>
  <c r="T18" i="349"/>
  <c r="M18" i="349" s="1"/>
  <c r="N18" i="349"/>
  <c r="L18" i="349"/>
  <c r="H18" i="349"/>
  <c r="D18" i="349"/>
  <c r="C18" i="349" s="1"/>
  <c r="V17" i="349"/>
  <c r="T17" i="349"/>
  <c r="N17" i="349"/>
  <c r="H17" i="349"/>
  <c r="D17" i="349"/>
  <c r="C17" i="349" s="1"/>
  <c r="V16" i="349"/>
  <c r="T16" i="349"/>
  <c r="N16" i="349"/>
  <c r="H33" i="349" s="1"/>
  <c r="L16" i="349"/>
  <c r="H16" i="349"/>
  <c r="D16" i="349"/>
  <c r="C16" i="349" s="1"/>
  <c r="V15" i="349"/>
  <c r="N15" i="349"/>
  <c r="H15" i="349"/>
  <c r="D15" i="349" s="1"/>
  <c r="C15" i="349" s="1"/>
  <c r="U14" i="349"/>
  <c r="N14" i="349"/>
  <c r="H14" i="349"/>
  <c r="T14" i="349" s="1"/>
  <c r="D14" i="349"/>
  <c r="C14" i="349" s="1"/>
  <c r="T13" i="349"/>
  <c r="N13" i="349"/>
  <c r="H13" i="349"/>
  <c r="D13" i="349" s="1"/>
  <c r="C13" i="349" s="1"/>
  <c r="T12" i="349"/>
  <c r="L12" i="349" s="1"/>
  <c r="N12" i="349"/>
  <c r="M12" i="349"/>
  <c r="H12" i="349"/>
  <c r="D12" i="349"/>
  <c r="C12" i="349" s="1"/>
  <c r="AE11" i="349"/>
  <c r="AE12" i="349" s="1"/>
  <c r="AE13" i="349" s="1"/>
  <c r="AE14" i="349" s="1"/>
  <c r="AE15" i="349" s="1"/>
  <c r="AE16" i="349" s="1"/>
  <c r="AE17" i="349" s="1"/>
  <c r="AE18" i="349" s="1"/>
  <c r="AE19" i="349" s="1"/>
  <c r="AE20" i="349" s="1"/>
  <c r="AE21" i="349" s="1"/>
  <c r="AE22" i="349" s="1"/>
  <c r="AE23" i="349" s="1"/>
  <c r="AE24" i="349" s="1"/>
  <c r="AE25" i="349" s="1"/>
  <c r="AE26" i="349" s="1"/>
  <c r="AE27" i="349" s="1"/>
  <c r="AE28" i="349" s="1"/>
  <c r="AE29" i="349" s="1"/>
  <c r="AE30" i="349" s="1"/>
  <c r="AE31" i="349" s="1"/>
  <c r="AE32" i="349" s="1"/>
  <c r="T11" i="349"/>
  <c r="N11" i="349"/>
  <c r="H11" i="349"/>
  <c r="D11" i="349" s="1"/>
  <c r="C11" i="349" s="1"/>
  <c r="AE10" i="349"/>
  <c r="N10" i="349"/>
  <c r="N5" i="349" s="1"/>
  <c r="H10" i="349"/>
  <c r="D10" i="349" s="1"/>
  <c r="C10" i="349" s="1"/>
  <c r="W9" i="349"/>
  <c r="N9" i="349"/>
  <c r="F33" i="349" s="1"/>
  <c r="C33" i="349" s="1"/>
  <c r="H9" i="349"/>
  <c r="T9" i="349" s="1"/>
  <c r="H4" i="349"/>
  <c r="W188" i="348"/>
  <c r="X188" i="348" s="1"/>
  <c r="V188" i="348"/>
  <c r="U188" i="348"/>
  <c r="T188" i="348"/>
  <c r="S188" i="348"/>
  <c r="E188" i="348"/>
  <c r="D188" i="348" s="1"/>
  <c r="W187" i="348"/>
  <c r="X187" i="348" s="1"/>
  <c r="V187" i="348"/>
  <c r="U187" i="348"/>
  <c r="T187" i="348"/>
  <c r="S187" i="348"/>
  <c r="E187" i="348"/>
  <c r="D187" i="348"/>
  <c r="W186" i="348"/>
  <c r="X186" i="348" s="1"/>
  <c r="V186" i="348"/>
  <c r="U186" i="348"/>
  <c r="T186" i="348"/>
  <c r="S186" i="348"/>
  <c r="E186" i="348"/>
  <c r="D186" i="348"/>
  <c r="W185" i="348"/>
  <c r="X185" i="348" s="1"/>
  <c r="V185" i="348"/>
  <c r="U185" i="348"/>
  <c r="T185" i="348"/>
  <c r="S185" i="348"/>
  <c r="E185" i="348"/>
  <c r="D185" i="348" s="1"/>
  <c r="W184" i="348"/>
  <c r="X184" i="348" s="1"/>
  <c r="V184" i="348"/>
  <c r="U184" i="348"/>
  <c r="T184" i="348"/>
  <c r="S184" i="348"/>
  <c r="E184" i="348"/>
  <c r="D184" i="348"/>
  <c r="W183" i="348"/>
  <c r="X183" i="348" s="1"/>
  <c r="V183" i="348"/>
  <c r="U183" i="348"/>
  <c r="T183" i="348"/>
  <c r="S183" i="348"/>
  <c r="E183" i="348"/>
  <c r="D183" i="348" s="1"/>
  <c r="W182" i="348"/>
  <c r="X182" i="348" s="1"/>
  <c r="V182" i="348"/>
  <c r="U182" i="348"/>
  <c r="T182" i="348"/>
  <c r="S182" i="348"/>
  <c r="E182" i="348"/>
  <c r="D182" i="348" s="1"/>
  <c r="W181" i="348"/>
  <c r="X181" i="348" s="1"/>
  <c r="V181" i="348"/>
  <c r="U181" i="348"/>
  <c r="T181" i="348"/>
  <c r="S181" i="348"/>
  <c r="E181" i="348"/>
  <c r="D181" i="348"/>
  <c r="W180" i="348"/>
  <c r="X180" i="348" s="1"/>
  <c r="V180" i="348"/>
  <c r="U180" i="348"/>
  <c r="T180" i="348"/>
  <c r="S180" i="348"/>
  <c r="E180" i="348"/>
  <c r="D180" i="348" s="1"/>
  <c r="W179" i="348"/>
  <c r="X179" i="348" s="1"/>
  <c r="V179" i="348"/>
  <c r="U179" i="348"/>
  <c r="T179" i="348"/>
  <c r="S179" i="348"/>
  <c r="E179" i="348"/>
  <c r="D179" i="348"/>
  <c r="W178" i="348"/>
  <c r="X178" i="348" s="1"/>
  <c r="V178" i="348"/>
  <c r="U178" i="348"/>
  <c r="T178" i="348"/>
  <c r="S178" i="348"/>
  <c r="E178" i="348"/>
  <c r="D178" i="348"/>
  <c r="W177" i="348"/>
  <c r="X177" i="348" s="1"/>
  <c r="V177" i="348"/>
  <c r="U177" i="348"/>
  <c r="T177" i="348"/>
  <c r="S177" i="348"/>
  <c r="E177" i="348"/>
  <c r="D177" i="348" s="1"/>
  <c r="W176" i="348"/>
  <c r="X176" i="348" s="1"/>
  <c r="V176" i="348"/>
  <c r="U176" i="348"/>
  <c r="T176" i="348"/>
  <c r="S176" i="348"/>
  <c r="E176" i="348"/>
  <c r="D176" i="348"/>
  <c r="W175" i="348"/>
  <c r="X175" i="348" s="1"/>
  <c r="V175" i="348"/>
  <c r="U175" i="348"/>
  <c r="T175" i="348"/>
  <c r="S175" i="348"/>
  <c r="E175" i="348"/>
  <c r="D175" i="348" s="1"/>
  <c r="W174" i="348"/>
  <c r="X174" i="348" s="1"/>
  <c r="V174" i="348"/>
  <c r="U174" i="348"/>
  <c r="T174" i="348"/>
  <c r="S174" i="348"/>
  <c r="E174" i="348"/>
  <c r="D174" i="348" s="1"/>
  <c r="W173" i="348"/>
  <c r="X173" i="348" s="1"/>
  <c r="V173" i="348"/>
  <c r="U173" i="348"/>
  <c r="T173" i="348"/>
  <c r="S173" i="348"/>
  <c r="E173" i="348"/>
  <c r="D173" i="348"/>
  <c r="W172" i="348"/>
  <c r="X172" i="348" s="1"/>
  <c r="V172" i="348"/>
  <c r="U172" i="348"/>
  <c r="T172" i="348"/>
  <c r="S172" i="348"/>
  <c r="E172" i="348"/>
  <c r="D172" i="348" s="1"/>
  <c r="W171" i="348"/>
  <c r="X171" i="348" s="1"/>
  <c r="V171" i="348"/>
  <c r="U171" i="348"/>
  <c r="T171" i="348"/>
  <c r="S171" i="348"/>
  <c r="E171" i="348"/>
  <c r="D171" i="348"/>
  <c r="W170" i="348"/>
  <c r="X170" i="348" s="1"/>
  <c r="V170" i="348"/>
  <c r="U170" i="348"/>
  <c r="T170" i="348"/>
  <c r="S170" i="348"/>
  <c r="E170" i="348"/>
  <c r="D170" i="348"/>
  <c r="W169" i="348"/>
  <c r="X169" i="348" s="1"/>
  <c r="V169" i="348"/>
  <c r="U169" i="348"/>
  <c r="T169" i="348"/>
  <c r="S169" i="348"/>
  <c r="E169" i="348"/>
  <c r="D169" i="348" s="1"/>
  <c r="W168" i="348"/>
  <c r="X168" i="348" s="1"/>
  <c r="V168" i="348"/>
  <c r="U168" i="348"/>
  <c r="T168" i="348"/>
  <c r="S168" i="348"/>
  <c r="E168" i="348"/>
  <c r="D168" i="348"/>
  <c r="W167" i="348"/>
  <c r="X167" i="348" s="1"/>
  <c r="V167" i="348"/>
  <c r="U167" i="348"/>
  <c r="T167" i="348"/>
  <c r="S167" i="348"/>
  <c r="E167" i="348"/>
  <c r="D167" i="348" s="1"/>
  <c r="W166" i="348"/>
  <c r="X166" i="348" s="1"/>
  <c r="V166" i="348"/>
  <c r="U166" i="348"/>
  <c r="T166" i="348"/>
  <c r="S166" i="348"/>
  <c r="E166" i="348"/>
  <c r="D166" i="348" s="1"/>
  <c r="W165" i="348"/>
  <c r="X165" i="348" s="1"/>
  <c r="V165" i="348"/>
  <c r="U165" i="348"/>
  <c r="T165" i="348"/>
  <c r="S165" i="348"/>
  <c r="E165" i="348"/>
  <c r="D165" i="348"/>
  <c r="W164" i="348"/>
  <c r="X164" i="348" s="1"/>
  <c r="V164" i="348"/>
  <c r="U164" i="348"/>
  <c r="T164" i="348"/>
  <c r="S164" i="348"/>
  <c r="E164" i="348"/>
  <c r="D164" i="348" s="1"/>
  <c r="W163" i="348"/>
  <c r="X163" i="348" s="1"/>
  <c r="V163" i="348"/>
  <c r="U163" i="348"/>
  <c r="T163" i="348"/>
  <c r="S163" i="348"/>
  <c r="E163" i="348"/>
  <c r="D163" i="348"/>
  <c r="W162" i="348"/>
  <c r="X162" i="348" s="1"/>
  <c r="V162" i="348"/>
  <c r="U162" i="348"/>
  <c r="T162" i="348"/>
  <c r="S162" i="348"/>
  <c r="E162" i="348"/>
  <c r="D162" i="348"/>
  <c r="W161" i="348"/>
  <c r="X161" i="348" s="1"/>
  <c r="V161" i="348"/>
  <c r="U161" i="348"/>
  <c r="T161" i="348"/>
  <c r="S161" i="348"/>
  <c r="E161" i="348"/>
  <c r="D161" i="348" s="1"/>
  <c r="W160" i="348"/>
  <c r="X160" i="348" s="1"/>
  <c r="V160" i="348"/>
  <c r="U160" i="348"/>
  <c r="T160" i="348"/>
  <c r="S160" i="348"/>
  <c r="E160" i="348"/>
  <c r="D160" i="348"/>
  <c r="W159" i="348"/>
  <c r="X159" i="348" s="1"/>
  <c r="V159" i="348"/>
  <c r="U159" i="348"/>
  <c r="T159" i="348"/>
  <c r="S159" i="348"/>
  <c r="E159" i="348"/>
  <c r="D159" i="348" s="1"/>
  <c r="W158" i="348"/>
  <c r="X158" i="348" s="1"/>
  <c r="V158" i="348"/>
  <c r="U158" i="348"/>
  <c r="T158" i="348"/>
  <c r="S158" i="348"/>
  <c r="E158" i="348"/>
  <c r="D158" i="348" s="1"/>
  <c r="W157" i="348"/>
  <c r="X157" i="348" s="1"/>
  <c r="V157" i="348"/>
  <c r="U157" i="348"/>
  <c r="T157" i="348"/>
  <c r="S157" i="348"/>
  <c r="E157" i="348"/>
  <c r="D157" i="348"/>
  <c r="W156" i="348"/>
  <c r="X156" i="348" s="1"/>
  <c r="V156" i="348"/>
  <c r="U156" i="348"/>
  <c r="T156" i="348"/>
  <c r="S156" i="348"/>
  <c r="E156" i="348"/>
  <c r="D156" i="348" s="1"/>
  <c r="W155" i="348"/>
  <c r="X155" i="348" s="1"/>
  <c r="V155" i="348"/>
  <c r="U155" i="348"/>
  <c r="T155" i="348"/>
  <c r="S155" i="348"/>
  <c r="E155" i="348"/>
  <c r="D155" i="348"/>
  <c r="W154" i="348"/>
  <c r="X154" i="348" s="1"/>
  <c r="V154" i="348"/>
  <c r="U154" i="348"/>
  <c r="T154" i="348"/>
  <c r="S154" i="348"/>
  <c r="E154" i="348"/>
  <c r="D154" i="348"/>
  <c r="W153" i="348"/>
  <c r="X153" i="348" s="1"/>
  <c r="V153" i="348"/>
  <c r="U153" i="348"/>
  <c r="T153" i="348"/>
  <c r="S153" i="348"/>
  <c r="E153" i="348"/>
  <c r="D153" i="348" s="1"/>
  <c r="W152" i="348"/>
  <c r="X152" i="348" s="1"/>
  <c r="V152" i="348"/>
  <c r="U152" i="348"/>
  <c r="T152" i="348"/>
  <c r="S152" i="348"/>
  <c r="E152" i="348"/>
  <c r="D152" i="348"/>
  <c r="W151" i="348"/>
  <c r="X151" i="348" s="1"/>
  <c r="V151" i="348"/>
  <c r="U151" i="348"/>
  <c r="T151" i="348"/>
  <c r="S151" i="348"/>
  <c r="E151" i="348"/>
  <c r="D151" i="348" s="1"/>
  <c r="W150" i="348"/>
  <c r="X150" i="348" s="1"/>
  <c r="V150" i="348"/>
  <c r="U150" i="348"/>
  <c r="T150" i="348"/>
  <c r="S150" i="348"/>
  <c r="E150" i="348"/>
  <c r="D150" i="348" s="1"/>
  <c r="W149" i="348"/>
  <c r="X149" i="348" s="1"/>
  <c r="V149" i="348"/>
  <c r="U149" i="348"/>
  <c r="T149" i="348"/>
  <c r="S149" i="348"/>
  <c r="E149" i="348"/>
  <c r="D149" i="348"/>
  <c r="W148" i="348"/>
  <c r="X148" i="348" s="1"/>
  <c r="V148" i="348"/>
  <c r="U148" i="348"/>
  <c r="T148" i="348"/>
  <c r="S148" i="348"/>
  <c r="E148" i="348"/>
  <c r="D148" i="348" s="1"/>
  <c r="W147" i="348"/>
  <c r="X147" i="348" s="1"/>
  <c r="V147" i="348"/>
  <c r="U147" i="348"/>
  <c r="T147" i="348"/>
  <c r="S147" i="348"/>
  <c r="E147" i="348"/>
  <c r="D147" i="348"/>
  <c r="W146" i="348"/>
  <c r="X146" i="348" s="1"/>
  <c r="V146" i="348"/>
  <c r="U146" i="348"/>
  <c r="T146" i="348"/>
  <c r="S146" i="348"/>
  <c r="E146" i="348"/>
  <c r="D146" i="348"/>
  <c r="W145" i="348"/>
  <c r="X145" i="348" s="1"/>
  <c r="V145" i="348"/>
  <c r="U145" i="348"/>
  <c r="T145" i="348"/>
  <c r="S145" i="348"/>
  <c r="E145" i="348"/>
  <c r="D145" i="348" s="1"/>
  <c r="W144" i="348"/>
  <c r="X144" i="348" s="1"/>
  <c r="V144" i="348"/>
  <c r="U144" i="348"/>
  <c r="T144" i="348"/>
  <c r="S144" i="348"/>
  <c r="E144" i="348"/>
  <c r="D144" i="348"/>
  <c r="W143" i="348"/>
  <c r="X143" i="348" s="1"/>
  <c r="V143" i="348"/>
  <c r="U143" i="348"/>
  <c r="T143" i="348"/>
  <c r="S143" i="348"/>
  <c r="E143" i="348"/>
  <c r="D143" i="348" s="1"/>
  <c r="W142" i="348"/>
  <c r="X142" i="348" s="1"/>
  <c r="V142" i="348"/>
  <c r="U142" i="348"/>
  <c r="T142" i="348"/>
  <c r="S142" i="348"/>
  <c r="E142" i="348"/>
  <c r="D142" i="348" s="1"/>
  <c r="W141" i="348"/>
  <c r="X141" i="348" s="1"/>
  <c r="V141" i="348"/>
  <c r="U141" i="348"/>
  <c r="T141" i="348"/>
  <c r="S141" i="348"/>
  <c r="E141" i="348"/>
  <c r="D141" i="348"/>
  <c r="W140" i="348"/>
  <c r="X140" i="348" s="1"/>
  <c r="V140" i="348"/>
  <c r="U140" i="348"/>
  <c r="T140" i="348"/>
  <c r="S140" i="348"/>
  <c r="E140" i="348"/>
  <c r="D140" i="348" s="1"/>
  <c r="W139" i="348"/>
  <c r="X139" i="348" s="1"/>
  <c r="V139" i="348"/>
  <c r="U139" i="348"/>
  <c r="T139" i="348"/>
  <c r="S139" i="348"/>
  <c r="E139" i="348"/>
  <c r="D139" i="348"/>
  <c r="W138" i="348"/>
  <c r="X138" i="348" s="1"/>
  <c r="V138" i="348"/>
  <c r="U138" i="348"/>
  <c r="T138" i="348"/>
  <c r="S138" i="348"/>
  <c r="E138" i="348"/>
  <c r="D138" i="348"/>
  <c r="W137" i="348"/>
  <c r="X137" i="348" s="1"/>
  <c r="V137" i="348"/>
  <c r="U137" i="348"/>
  <c r="T137" i="348"/>
  <c r="S137" i="348"/>
  <c r="E137" i="348"/>
  <c r="D137" i="348" s="1"/>
  <c r="W136" i="348"/>
  <c r="X136" i="348" s="1"/>
  <c r="V136" i="348"/>
  <c r="U136" i="348"/>
  <c r="T136" i="348"/>
  <c r="S136" i="348"/>
  <c r="E136" i="348"/>
  <c r="D136" i="348"/>
  <c r="W135" i="348"/>
  <c r="X135" i="348" s="1"/>
  <c r="V135" i="348"/>
  <c r="U135" i="348"/>
  <c r="T135" i="348"/>
  <c r="S135" i="348"/>
  <c r="E135" i="348"/>
  <c r="D135" i="348" s="1"/>
  <c r="W134" i="348"/>
  <c r="X134" i="348" s="1"/>
  <c r="V134" i="348"/>
  <c r="U134" i="348"/>
  <c r="T134" i="348"/>
  <c r="S134" i="348"/>
  <c r="E134" i="348"/>
  <c r="D134" i="348" s="1"/>
  <c r="W133" i="348"/>
  <c r="X133" i="348" s="1"/>
  <c r="V133" i="348"/>
  <c r="U133" i="348"/>
  <c r="T133" i="348"/>
  <c r="S133" i="348"/>
  <c r="E133" i="348"/>
  <c r="D133" i="348"/>
  <c r="W132" i="348"/>
  <c r="X132" i="348" s="1"/>
  <c r="V132" i="348"/>
  <c r="U132" i="348"/>
  <c r="T132" i="348"/>
  <c r="S132" i="348"/>
  <c r="E132" i="348"/>
  <c r="D132" i="348" s="1"/>
  <c r="W131" i="348"/>
  <c r="X131" i="348" s="1"/>
  <c r="V131" i="348"/>
  <c r="U131" i="348"/>
  <c r="T131" i="348"/>
  <c r="S131" i="348"/>
  <c r="E131" i="348"/>
  <c r="D131" i="348"/>
  <c r="W130" i="348"/>
  <c r="X130" i="348" s="1"/>
  <c r="V130" i="348"/>
  <c r="U130" i="348"/>
  <c r="T130" i="348"/>
  <c r="S130" i="348"/>
  <c r="E130" i="348"/>
  <c r="D130" i="348"/>
  <c r="W129" i="348"/>
  <c r="X129" i="348" s="1"/>
  <c r="V129" i="348"/>
  <c r="U129" i="348"/>
  <c r="T129" i="348"/>
  <c r="S129" i="348"/>
  <c r="E129" i="348"/>
  <c r="D129" i="348" s="1"/>
  <c r="W128" i="348"/>
  <c r="X128" i="348" s="1"/>
  <c r="V128" i="348"/>
  <c r="U128" i="348"/>
  <c r="T128" i="348"/>
  <c r="S128" i="348"/>
  <c r="E128" i="348"/>
  <c r="D128" i="348"/>
  <c r="W127" i="348"/>
  <c r="X127" i="348" s="1"/>
  <c r="V127" i="348"/>
  <c r="U127" i="348"/>
  <c r="T127" i="348"/>
  <c r="S127" i="348"/>
  <c r="E127" i="348"/>
  <c r="D127" i="348" s="1"/>
  <c r="W126" i="348"/>
  <c r="X126" i="348" s="1"/>
  <c r="V126" i="348"/>
  <c r="U126" i="348"/>
  <c r="T126" i="348"/>
  <c r="S126" i="348"/>
  <c r="E126" i="348"/>
  <c r="D126" i="348" s="1"/>
  <c r="W125" i="348"/>
  <c r="X125" i="348" s="1"/>
  <c r="V125" i="348"/>
  <c r="U125" i="348"/>
  <c r="T125" i="348"/>
  <c r="S125" i="348"/>
  <c r="E125" i="348"/>
  <c r="D125" i="348"/>
  <c r="W124" i="348"/>
  <c r="X124" i="348" s="1"/>
  <c r="V124" i="348"/>
  <c r="U124" i="348"/>
  <c r="T124" i="348"/>
  <c r="S124" i="348"/>
  <c r="E124" i="348"/>
  <c r="D124" i="348" s="1"/>
  <c r="W123" i="348"/>
  <c r="X123" i="348" s="1"/>
  <c r="V123" i="348"/>
  <c r="U123" i="348"/>
  <c r="T123" i="348"/>
  <c r="S123" i="348"/>
  <c r="E123" i="348"/>
  <c r="D123" i="348"/>
  <c r="W122" i="348"/>
  <c r="X122" i="348" s="1"/>
  <c r="V122" i="348"/>
  <c r="U122" i="348"/>
  <c r="T122" i="348"/>
  <c r="S122" i="348"/>
  <c r="E122" i="348"/>
  <c r="D122" i="348"/>
  <c r="W121" i="348"/>
  <c r="X121" i="348" s="1"/>
  <c r="V121" i="348"/>
  <c r="U121" i="348"/>
  <c r="T121" i="348"/>
  <c r="S121" i="348"/>
  <c r="E121" i="348"/>
  <c r="D121" i="348" s="1"/>
  <c r="W120" i="348"/>
  <c r="X120" i="348" s="1"/>
  <c r="V120" i="348"/>
  <c r="U120" i="348"/>
  <c r="T120" i="348"/>
  <c r="S120" i="348"/>
  <c r="E120" i="348"/>
  <c r="D120" i="348"/>
  <c r="W119" i="348"/>
  <c r="X119" i="348" s="1"/>
  <c r="V119" i="348"/>
  <c r="U119" i="348"/>
  <c r="T119" i="348"/>
  <c r="S119" i="348"/>
  <c r="E119" i="348"/>
  <c r="D119" i="348" s="1"/>
  <c r="W118" i="348"/>
  <c r="X118" i="348" s="1"/>
  <c r="V118" i="348"/>
  <c r="U118" i="348"/>
  <c r="T118" i="348"/>
  <c r="S118" i="348"/>
  <c r="E118" i="348"/>
  <c r="D118" i="348" s="1"/>
  <c r="W117" i="348"/>
  <c r="X117" i="348" s="1"/>
  <c r="V117" i="348"/>
  <c r="U117" i="348"/>
  <c r="T117" i="348"/>
  <c r="S117" i="348"/>
  <c r="E117" i="348"/>
  <c r="D117" i="348"/>
  <c r="W116" i="348"/>
  <c r="X116" i="348" s="1"/>
  <c r="V116" i="348"/>
  <c r="U116" i="348"/>
  <c r="T116" i="348"/>
  <c r="S116" i="348"/>
  <c r="E116" i="348"/>
  <c r="D116" i="348" s="1"/>
  <c r="W115" i="348"/>
  <c r="X115" i="348" s="1"/>
  <c r="V115" i="348"/>
  <c r="U115" i="348"/>
  <c r="T115" i="348"/>
  <c r="S115" i="348"/>
  <c r="E115" i="348"/>
  <c r="D115" i="348"/>
  <c r="W114" i="348"/>
  <c r="X114" i="348" s="1"/>
  <c r="V114" i="348"/>
  <c r="U114" i="348"/>
  <c r="T114" i="348"/>
  <c r="S114" i="348"/>
  <c r="E114" i="348"/>
  <c r="D114" i="348"/>
  <c r="W113" i="348"/>
  <c r="X113" i="348" s="1"/>
  <c r="V113" i="348"/>
  <c r="U113" i="348"/>
  <c r="T113" i="348"/>
  <c r="S113" i="348"/>
  <c r="E113" i="348"/>
  <c r="D113" i="348" s="1"/>
  <c r="W112" i="348"/>
  <c r="X112" i="348" s="1"/>
  <c r="V112" i="348"/>
  <c r="U112" i="348"/>
  <c r="T112" i="348"/>
  <c r="S112" i="348"/>
  <c r="E112" i="348"/>
  <c r="D112" i="348"/>
  <c r="W111" i="348"/>
  <c r="X111" i="348" s="1"/>
  <c r="V111" i="348"/>
  <c r="U111" i="348"/>
  <c r="T111" i="348"/>
  <c r="S111" i="348"/>
  <c r="E111" i="348"/>
  <c r="D111" i="348" s="1"/>
  <c r="W110" i="348"/>
  <c r="X110" i="348" s="1"/>
  <c r="V110" i="348"/>
  <c r="U110" i="348"/>
  <c r="T110" i="348"/>
  <c r="S110" i="348"/>
  <c r="E110" i="348"/>
  <c r="D110" i="348" s="1"/>
  <c r="W109" i="348"/>
  <c r="X109" i="348" s="1"/>
  <c r="V109" i="348"/>
  <c r="U109" i="348"/>
  <c r="T109" i="348"/>
  <c r="S109" i="348"/>
  <c r="E109" i="348"/>
  <c r="D109" i="348"/>
  <c r="W108" i="348"/>
  <c r="X108" i="348" s="1"/>
  <c r="V108" i="348"/>
  <c r="U108" i="348"/>
  <c r="T108" i="348"/>
  <c r="S108" i="348"/>
  <c r="E108" i="348"/>
  <c r="D108" i="348" s="1"/>
  <c r="W107" i="348"/>
  <c r="X107" i="348" s="1"/>
  <c r="V107" i="348"/>
  <c r="U107" i="348"/>
  <c r="T107" i="348"/>
  <c r="S107" i="348"/>
  <c r="E107" i="348"/>
  <c r="D107" i="348"/>
  <c r="W106" i="348"/>
  <c r="X106" i="348" s="1"/>
  <c r="V106" i="348"/>
  <c r="U106" i="348"/>
  <c r="T106" i="348"/>
  <c r="S106" i="348"/>
  <c r="E106" i="348"/>
  <c r="D106" i="348"/>
  <c r="W105" i="348"/>
  <c r="X105" i="348" s="1"/>
  <c r="V105" i="348"/>
  <c r="U105" i="348"/>
  <c r="T105" i="348"/>
  <c r="S105" i="348"/>
  <c r="E105" i="348"/>
  <c r="D105" i="348" s="1"/>
  <c r="W104" i="348"/>
  <c r="X104" i="348" s="1"/>
  <c r="V104" i="348"/>
  <c r="U104" i="348"/>
  <c r="T104" i="348"/>
  <c r="S104" i="348"/>
  <c r="E104" i="348"/>
  <c r="D104" i="348"/>
  <c r="W103" i="348"/>
  <c r="X103" i="348" s="1"/>
  <c r="V103" i="348"/>
  <c r="U103" i="348"/>
  <c r="T103" i="348"/>
  <c r="S103" i="348"/>
  <c r="E103" i="348"/>
  <c r="D103" i="348"/>
  <c r="W102" i="348"/>
  <c r="X102" i="348" s="1"/>
  <c r="V102" i="348"/>
  <c r="U102" i="348"/>
  <c r="S102" i="348"/>
  <c r="T102" i="348" s="1"/>
  <c r="E102" i="348"/>
  <c r="D102" i="348" s="1"/>
  <c r="W101" i="348"/>
  <c r="X101" i="348" s="1"/>
  <c r="V101" i="348"/>
  <c r="U101" i="348"/>
  <c r="T101" i="348"/>
  <c r="S101" i="348"/>
  <c r="E101" i="348"/>
  <c r="D101" i="348" s="1"/>
  <c r="W100" i="348"/>
  <c r="X100" i="348" s="1"/>
  <c r="V100" i="348"/>
  <c r="U100" i="348"/>
  <c r="S100" i="348"/>
  <c r="T100" i="348" s="1"/>
  <c r="E100" i="348"/>
  <c r="D100" i="348"/>
  <c r="W99" i="348"/>
  <c r="X99" i="348" s="1"/>
  <c r="V99" i="348"/>
  <c r="U99" i="348"/>
  <c r="T99" i="348"/>
  <c r="S99" i="348"/>
  <c r="E99" i="348"/>
  <c r="D99" i="348" s="1"/>
  <c r="W98" i="348"/>
  <c r="X98" i="348" s="1"/>
  <c r="V98" i="348"/>
  <c r="U98" i="348"/>
  <c r="T98" i="348"/>
  <c r="S98" i="348"/>
  <c r="E98" i="348"/>
  <c r="D98" i="348"/>
  <c r="W97" i="348"/>
  <c r="X97" i="348" s="1"/>
  <c r="V97" i="348"/>
  <c r="U97" i="348"/>
  <c r="S97" i="348"/>
  <c r="T97" i="348" s="1"/>
  <c r="E97" i="348"/>
  <c r="D97" i="348" s="1"/>
  <c r="W96" i="348"/>
  <c r="X96" i="348" s="1"/>
  <c r="V96" i="348"/>
  <c r="U96" i="348"/>
  <c r="T96" i="348"/>
  <c r="S96" i="348"/>
  <c r="E96" i="348"/>
  <c r="D96" i="348" s="1"/>
  <c r="W95" i="348"/>
  <c r="X95" i="348" s="1"/>
  <c r="V95" i="348"/>
  <c r="U95" i="348"/>
  <c r="T95" i="348"/>
  <c r="S95" i="348"/>
  <c r="E95" i="348"/>
  <c r="D95" i="348"/>
  <c r="W94" i="348"/>
  <c r="X94" i="348" s="1"/>
  <c r="V94" i="348"/>
  <c r="U94" i="348"/>
  <c r="S94" i="348"/>
  <c r="T94" i="348" s="1"/>
  <c r="E94" i="348"/>
  <c r="D94" i="348" s="1"/>
  <c r="W93" i="348"/>
  <c r="X93" i="348" s="1"/>
  <c r="V93" i="348"/>
  <c r="U93" i="348"/>
  <c r="T93" i="348"/>
  <c r="S93" i="348"/>
  <c r="E93" i="348"/>
  <c r="D93" i="348" s="1"/>
  <c r="W92" i="348"/>
  <c r="X92" i="348" s="1"/>
  <c r="V92" i="348"/>
  <c r="U92" i="348"/>
  <c r="S92" i="348"/>
  <c r="T92" i="348" s="1"/>
  <c r="E92" i="348"/>
  <c r="D92" i="348"/>
  <c r="W91" i="348"/>
  <c r="X91" i="348" s="1"/>
  <c r="V91" i="348"/>
  <c r="U91" i="348"/>
  <c r="T91" i="348"/>
  <c r="S91" i="348"/>
  <c r="E91" i="348"/>
  <c r="D91" i="348" s="1"/>
  <c r="W90" i="348"/>
  <c r="X90" i="348" s="1"/>
  <c r="V90" i="348"/>
  <c r="U90" i="348"/>
  <c r="T90" i="348"/>
  <c r="S90" i="348"/>
  <c r="E90" i="348"/>
  <c r="D90" i="348"/>
  <c r="W89" i="348"/>
  <c r="X89" i="348" s="1"/>
  <c r="V89" i="348"/>
  <c r="U89" i="348"/>
  <c r="S89" i="348"/>
  <c r="T89" i="348" s="1"/>
  <c r="E89" i="348"/>
  <c r="D89" i="348" s="1"/>
  <c r="W88" i="348"/>
  <c r="X88" i="348" s="1"/>
  <c r="V88" i="348"/>
  <c r="U88" i="348"/>
  <c r="T88" i="348"/>
  <c r="S88" i="348"/>
  <c r="E88" i="348"/>
  <c r="D88" i="348" s="1"/>
  <c r="W87" i="348"/>
  <c r="X87" i="348" s="1"/>
  <c r="V87" i="348"/>
  <c r="U87" i="348"/>
  <c r="T87" i="348"/>
  <c r="S87" i="348"/>
  <c r="E87" i="348"/>
  <c r="D87" i="348"/>
  <c r="W86" i="348"/>
  <c r="X86" i="348" s="1"/>
  <c r="V86" i="348"/>
  <c r="U86" i="348"/>
  <c r="S86" i="348"/>
  <c r="T86" i="348" s="1"/>
  <c r="E86" i="348"/>
  <c r="D86" i="348" s="1"/>
  <c r="W85" i="348"/>
  <c r="X85" i="348" s="1"/>
  <c r="V85" i="348"/>
  <c r="U85" i="348"/>
  <c r="T85" i="348"/>
  <c r="S85" i="348"/>
  <c r="E85" i="348"/>
  <c r="D85" i="348" s="1"/>
  <c r="W84" i="348"/>
  <c r="X84" i="348" s="1"/>
  <c r="V84" i="348"/>
  <c r="U84" i="348"/>
  <c r="S84" i="348"/>
  <c r="T84" i="348" s="1"/>
  <c r="E84" i="348"/>
  <c r="D84" i="348"/>
  <c r="W83" i="348"/>
  <c r="X83" i="348" s="1"/>
  <c r="V83" i="348"/>
  <c r="U83" i="348"/>
  <c r="T83" i="348"/>
  <c r="S83" i="348"/>
  <c r="E83" i="348"/>
  <c r="D83" i="348" s="1"/>
  <c r="W82" i="348"/>
  <c r="X82" i="348" s="1"/>
  <c r="V82" i="348"/>
  <c r="U82" i="348"/>
  <c r="T82" i="348"/>
  <c r="S82" i="348"/>
  <c r="E82" i="348"/>
  <c r="D82" i="348"/>
  <c r="W81" i="348"/>
  <c r="X81" i="348" s="1"/>
  <c r="V81" i="348"/>
  <c r="U81" i="348"/>
  <c r="S81" i="348"/>
  <c r="T81" i="348" s="1"/>
  <c r="E81" i="348"/>
  <c r="D81" i="348" s="1"/>
  <c r="W80" i="348"/>
  <c r="X80" i="348" s="1"/>
  <c r="V80" i="348"/>
  <c r="U80" i="348"/>
  <c r="T80" i="348"/>
  <c r="S80" i="348"/>
  <c r="E80" i="348"/>
  <c r="D80" i="348" s="1"/>
  <c r="W79" i="348"/>
  <c r="X79" i="348" s="1"/>
  <c r="V79" i="348"/>
  <c r="U79" i="348"/>
  <c r="T79" i="348"/>
  <c r="S79" i="348"/>
  <c r="E79" i="348"/>
  <c r="D79" i="348"/>
  <c r="W78" i="348"/>
  <c r="X78" i="348" s="1"/>
  <c r="V78" i="348"/>
  <c r="U78" i="348"/>
  <c r="S78" i="348"/>
  <c r="T78" i="348" s="1"/>
  <c r="E78" i="348"/>
  <c r="D78" i="348" s="1"/>
  <c r="W77" i="348"/>
  <c r="X77" i="348" s="1"/>
  <c r="V77" i="348"/>
  <c r="U77" i="348"/>
  <c r="T77" i="348"/>
  <c r="S77" i="348"/>
  <c r="E77" i="348"/>
  <c r="D77" i="348" s="1"/>
  <c r="W76" i="348"/>
  <c r="X76" i="348" s="1"/>
  <c r="V76" i="348"/>
  <c r="U76" i="348"/>
  <c r="S76" i="348"/>
  <c r="T76" i="348" s="1"/>
  <c r="E76" i="348"/>
  <c r="D76" i="348"/>
  <c r="W75" i="348"/>
  <c r="X75" i="348" s="1"/>
  <c r="V75" i="348"/>
  <c r="U75" i="348"/>
  <c r="T75" i="348"/>
  <c r="S75" i="348"/>
  <c r="E75" i="348"/>
  <c r="D75" i="348" s="1"/>
  <c r="W74" i="348"/>
  <c r="X74" i="348" s="1"/>
  <c r="V74" i="348"/>
  <c r="U74" i="348"/>
  <c r="T74" i="348"/>
  <c r="S74" i="348"/>
  <c r="E74" i="348"/>
  <c r="D74" i="348"/>
  <c r="W73" i="348"/>
  <c r="X73" i="348" s="1"/>
  <c r="V73" i="348"/>
  <c r="U73" i="348"/>
  <c r="S73" i="348"/>
  <c r="T73" i="348" s="1"/>
  <c r="E73" i="348"/>
  <c r="D73" i="348" s="1"/>
  <c r="W72" i="348"/>
  <c r="X72" i="348" s="1"/>
  <c r="V72" i="348"/>
  <c r="U72" i="348"/>
  <c r="T72" i="348"/>
  <c r="S72" i="348"/>
  <c r="E72" i="348"/>
  <c r="D72" i="348" s="1"/>
  <c r="W71" i="348"/>
  <c r="X71" i="348" s="1"/>
  <c r="V71" i="348"/>
  <c r="U71" i="348"/>
  <c r="T71" i="348"/>
  <c r="S71" i="348"/>
  <c r="E71" i="348"/>
  <c r="D71" i="348"/>
  <c r="W70" i="348"/>
  <c r="X70" i="348" s="1"/>
  <c r="V70" i="348"/>
  <c r="U70" i="348"/>
  <c r="S70" i="348"/>
  <c r="T70" i="348" s="1"/>
  <c r="E70" i="348"/>
  <c r="D70" i="348" s="1"/>
  <c r="W69" i="348"/>
  <c r="X69" i="348" s="1"/>
  <c r="V69" i="348"/>
  <c r="U69" i="348"/>
  <c r="T69" i="348"/>
  <c r="S69" i="348"/>
  <c r="E69" i="348"/>
  <c r="D69" i="348" s="1"/>
  <c r="W68" i="348"/>
  <c r="X68" i="348" s="1"/>
  <c r="V68" i="348"/>
  <c r="U68" i="348"/>
  <c r="S68" i="348"/>
  <c r="T68" i="348" s="1"/>
  <c r="E68" i="348"/>
  <c r="D68" i="348"/>
  <c r="W67" i="348"/>
  <c r="X67" i="348" s="1"/>
  <c r="V67" i="348"/>
  <c r="U67" i="348"/>
  <c r="T67" i="348"/>
  <c r="S67" i="348"/>
  <c r="E67" i="348"/>
  <c r="D67" i="348" s="1"/>
  <c r="W66" i="348"/>
  <c r="X66" i="348" s="1"/>
  <c r="V66" i="348"/>
  <c r="U66" i="348"/>
  <c r="T66" i="348"/>
  <c r="S66" i="348"/>
  <c r="E66" i="348"/>
  <c r="D66" i="348"/>
  <c r="W65" i="348"/>
  <c r="X65" i="348" s="1"/>
  <c r="V65" i="348"/>
  <c r="U65" i="348"/>
  <c r="S65" i="348"/>
  <c r="T65" i="348" s="1"/>
  <c r="E65" i="348"/>
  <c r="D65" i="348" s="1"/>
  <c r="W64" i="348"/>
  <c r="X64" i="348" s="1"/>
  <c r="V64" i="348"/>
  <c r="U64" i="348"/>
  <c r="T64" i="348"/>
  <c r="S64" i="348"/>
  <c r="E64" i="348"/>
  <c r="D64" i="348" s="1"/>
  <c r="W63" i="348"/>
  <c r="X63" i="348" s="1"/>
  <c r="V63" i="348"/>
  <c r="U63" i="348"/>
  <c r="T63" i="348"/>
  <c r="S63" i="348"/>
  <c r="E63" i="348"/>
  <c r="D63" i="348"/>
  <c r="W62" i="348"/>
  <c r="X62" i="348" s="1"/>
  <c r="V62" i="348"/>
  <c r="U62" i="348"/>
  <c r="S62" i="348"/>
  <c r="T62" i="348" s="1"/>
  <c r="E62" i="348"/>
  <c r="D62" i="348" s="1"/>
  <c r="W61" i="348"/>
  <c r="X61" i="348" s="1"/>
  <c r="V61" i="348"/>
  <c r="U61" i="348"/>
  <c r="T61" i="348"/>
  <c r="S61" i="348"/>
  <c r="E61" i="348"/>
  <c r="D61" i="348" s="1"/>
  <c r="W60" i="348"/>
  <c r="X60" i="348" s="1"/>
  <c r="V60" i="348"/>
  <c r="U60" i="348"/>
  <c r="S60" i="348"/>
  <c r="T60" i="348" s="1"/>
  <c r="E60" i="348"/>
  <c r="D60" i="348"/>
  <c r="W59" i="348"/>
  <c r="X59" i="348" s="1"/>
  <c r="V59" i="348"/>
  <c r="U59" i="348"/>
  <c r="T59" i="348"/>
  <c r="S59" i="348"/>
  <c r="E59" i="348"/>
  <c r="D59" i="348" s="1"/>
  <c r="W58" i="348"/>
  <c r="X58" i="348" s="1"/>
  <c r="V58" i="348"/>
  <c r="U58" i="348"/>
  <c r="T58" i="348"/>
  <c r="S58" i="348"/>
  <c r="E58" i="348"/>
  <c r="D58" i="348"/>
  <c r="W57" i="348"/>
  <c r="X57" i="348" s="1"/>
  <c r="V57" i="348"/>
  <c r="U57" i="348"/>
  <c r="S57" i="348"/>
  <c r="T57" i="348" s="1"/>
  <c r="E57" i="348"/>
  <c r="D57" i="348" s="1"/>
  <c r="W56" i="348"/>
  <c r="X56" i="348" s="1"/>
  <c r="V56" i="348"/>
  <c r="U56" i="348"/>
  <c r="T56" i="348"/>
  <c r="S56" i="348"/>
  <c r="E56" i="348"/>
  <c r="D56" i="348" s="1"/>
  <c r="W55" i="348"/>
  <c r="X55" i="348" s="1"/>
  <c r="V55" i="348"/>
  <c r="U55" i="348"/>
  <c r="T55" i="348"/>
  <c r="S55" i="348"/>
  <c r="E55" i="348"/>
  <c r="D55" i="348"/>
  <c r="W54" i="348"/>
  <c r="X54" i="348" s="1"/>
  <c r="V54" i="348"/>
  <c r="U54" i="348"/>
  <c r="S54" i="348"/>
  <c r="T54" i="348" s="1"/>
  <c r="E54" i="348"/>
  <c r="D54" i="348" s="1"/>
  <c r="W53" i="348"/>
  <c r="X53" i="348" s="1"/>
  <c r="V53" i="348"/>
  <c r="U53" i="348"/>
  <c r="T53" i="348"/>
  <c r="S53" i="348"/>
  <c r="E53" i="348"/>
  <c r="D53" i="348" s="1"/>
  <c r="W52" i="348"/>
  <c r="X52" i="348" s="1"/>
  <c r="V52" i="348"/>
  <c r="U52" i="348"/>
  <c r="S52" i="348"/>
  <c r="T52" i="348" s="1"/>
  <c r="E52" i="348"/>
  <c r="D52" i="348"/>
  <c r="W51" i="348"/>
  <c r="X51" i="348" s="1"/>
  <c r="V51" i="348"/>
  <c r="U51" i="348"/>
  <c r="T51" i="348"/>
  <c r="S51" i="348"/>
  <c r="E51" i="348"/>
  <c r="D51" i="348" s="1"/>
  <c r="W50" i="348"/>
  <c r="X50" i="348" s="1"/>
  <c r="V50" i="348"/>
  <c r="U50" i="348"/>
  <c r="T50" i="348"/>
  <c r="S50" i="348"/>
  <c r="E50" i="348"/>
  <c r="D50" i="348"/>
  <c r="W49" i="348"/>
  <c r="X49" i="348" s="1"/>
  <c r="V49" i="348"/>
  <c r="U49" i="348"/>
  <c r="S49" i="348"/>
  <c r="T49" i="348" s="1"/>
  <c r="E49" i="348"/>
  <c r="D49" i="348" s="1"/>
  <c r="W48" i="348"/>
  <c r="X48" i="348" s="1"/>
  <c r="V48" i="348"/>
  <c r="U48" i="348"/>
  <c r="T48" i="348"/>
  <c r="S48" i="348"/>
  <c r="E48" i="348"/>
  <c r="D48" i="348" s="1"/>
  <c r="W47" i="348"/>
  <c r="X47" i="348" s="1"/>
  <c r="V47" i="348"/>
  <c r="U47" i="348"/>
  <c r="T47" i="348"/>
  <c r="S47" i="348"/>
  <c r="E47" i="348"/>
  <c r="D47" i="348"/>
  <c r="W46" i="348"/>
  <c r="X46" i="348" s="1"/>
  <c r="V46" i="348"/>
  <c r="U46" i="348"/>
  <c r="S46" i="348"/>
  <c r="T46" i="348" s="1"/>
  <c r="E46" i="348"/>
  <c r="D46" i="348" s="1"/>
  <c r="W45" i="348"/>
  <c r="X45" i="348" s="1"/>
  <c r="V45" i="348"/>
  <c r="U45" i="348"/>
  <c r="T45" i="348"/>
  <c r="S45" i="348"/>
  <c r="E45" i="348"/>
  <c r="D45" i="348" s="1"/>
  <c r="W44" i="348"/>
  <c r="X44" i="348" s="1"/>
  <c r="V44" i="348"/>
  <c r="U44" i="348"/>
  <c r="S44" i="348"/>
  <c r="T44" i="348" s="1"/>
  <c r="E44" i="348"/>
  <c r="D44" i="348"/>
  <c r="W43" i="348"/>
  <c r="X43" i="348" s="1"/>
  <c r="V43" i="348"/>
  <c r="U43" i="348"/>
  <c r="T43" i="348"/>
  <c r="S43" i="348"/>
  <c r="E43" i="348"/>
  <c r="D43" i="348" s="1"/>
  <c r="W42" i="348"/>
  <c r="X42" i="348" s="1"/>
  <c r="V42" i="348"/>
  <c r="U42" i="348"/>
  <c r="T42" i="348"/>
  <c r="S42" i="348"/>
  <c r="E42" i="348"/>
  <c r="D42" i="348"/>
  <c r="W41" i="348"/>
  <c r="X41" i="348" s="1"/>
  <c r="V41" i="348"/>
  <c r="U41" i="348"/>
  <c r="S41" i="348"/>
  <c r="T41" i="348" s="1"/>
  <c r="E41" i="348"/>
  <c r="D41" i="348" s="1"/>
  <c r="W40" i="348"/>
  <c r="X40" i="348" s="1"/>
  <c r="V40" i="348"/>
  <c r="U40" i="348"/>
  <c r="T40" i="348"/>
  <c r="S40" i="348"/>
  <c r="E40" i="348"/>
  <c r="D40" i="348" s="1"/>
  <c r="W39" i="348"/>
  <c r="X39" i="348" s="1"/>
  <c r="V39" i="348"/>
  <c r="U39" i="348"/>
  <c r="T39" i="348"/>
  <c r="S39" i="348"/>
  <c r="E39" i="348"/>
  <c r="D39" i="348"/>
  <c r="W38" i="348"/>
  <c r="X38" i="348" s="1"/>
  <c r="V38" i="348"/>
  <c r="U38" i="348"/>
  <c r="S38" i="348"/>
  <c r="T38" i="348" s="1"/>
  <c r="E38" i="348"/>
  <c r="D38" i="348" s="1"/>
  <c r="W37" i="348"/>
  <c r="X37" i="348" s="1"/>
  <c r="V37" i="348"/>
  <c r="U37" i="348"/>
  <c r="T37" i="348"/>
  <c r="S37" i="348"/>
  <c r="E37" i="348"/>
  <c r="D37" i="348" s="1"/>
  <c r="W36" i="348"/>
  <c r="X36" i="348" s="1"/>
  <c r="V36" i="348"/>
  <c r="U36" i="348"/>
  <c r="S36" i="348"/>
  <c r="T36" i="348" s="1"/>
  <c r="E36" i="348"/>
  <c r="D36" i="348"/>
  <c r="W35" i="348"/>
  <c r="W31" i="348" s="1"/>
  <c r="P31" i="348" s="1"/>
  <c r="V35" i="348"/>
  <c r="U35" i="348"/>
  <c r="T35" i="348"/>
  <c r="S35" i="348"/>
  <c r="E35" i="348"/>
  <c r="D35" i="348" s="1"/>
  <c r="J33" i="348"/>
  <c r="U32" i="348"/>
  <c r="N32" i="348"/>
  <c r="H32" i="348"/>
  <c r="T32" i="348" s="1"/>
  <c r="T31" i="348"/>
  <c r="N31" i="348"/>
  <c r="L31" i="348"/>
  <c r="H31" i="348"/>
  <c r="D31" i="348"/>
  <c r="C31" i="348"/>
  <c r="N30" i="348"/>
  <c r="H30" i="348"/>
  <c r="T30" i="348" s="1"/>
  <c r="D30" i="348"/>
  <c r="C30" i="348" s="1"/>
  <c r="W29" i="348"/>
  <c r="P29" i="348" s="1"/>
  <c r="T29" i="348"/>
  <c r="N29" i="348"/>
  <c r="L29" i="348"/>
  <c r="H29" i="348"/>
  <c r="D29" i="348" s="1"/>
  <c r="C29" i="348" s="1"/>
  <c r="V28" i="348"/>
  <c r="N28" i="348"/>
  <c r="H28" i="348"/>
  <c r="D28" i="348" s="1"/>
  <c r="C28" i="348" s="1"/>
  <c r="U27" i="348"/>
  <c r="T27" i="348"/>
  <c r="N27" i="348"/>
  <c r="L27" i="348"/>
  <c r="H27" i="348"/>
  <c r="D27" i="348"/>
  <c r="C27" i="348" s="1"/>
  <c r="T26" i="348"/>
  <c r="N26" i="348"/>
  <c r="H26" i="348"/>
  <c r="D26" i="348" s="1"/>
  <c r="C26" i="348" s="1"/>
  <c r="N25" i="348"/>
  <c r="H25" i="348"/>
  <c r="T25" i="348" s="1"/>
  <c r="N24" i="348"/>
  <c r="H24" i="348"/>
  <c r="T24" i="348" s="1"/>
  <c r="N23" i="348"/>
  <c r="H23" i="348"/>
  <c r="T23" i="348" s="1"/>
  <c r="D23" i="348"/>
  <c r="C23" i="348" s="1"/>
  <c r="T22" i="348"/>
  <c r="N22" i="348"/>
  <c r="H22" i="348"/>
  <c r="D22" i="348" s="1"/>
  <c r="C22" i="348" s="1"/>
  <c r="N21" i="348"/>
  <c r="H21" i="348"/>
  <c r="D21" i="348" s="1"/>
  <c r="C21" i="348" s="1"/>
  <c r="X20" i="348"/>
  <c r="O20" i="348" s="1"/>
  <c r="N20" i="348"/>
  <c r="H20" i="348"/>
  <c r="T20" i="348" s="1"/>
  <c r="D20" i="348"/>
  <c r="C20" i="348" s="1"/>
  <c r="W19" i="348"/>
  <c r="P19" i="348" s="1"/>
  <c r="T19" i="348"/>
  <c r="M19" i="348" s="1"/>
  <c r="N19" i="348"/>
  <c r="L19" i="348"/>
  <c r="H19" i="348"/>
  <c r="D19" i="348" s="1"/>
  <c r="C19" i="348" s="1"/>
  <c r="V18" i="348"/>
  <c r="N18" i="348"/>
  <c r="H18" i="348"/>
  <c r="D18" i="348" s="1"/>
  <c r="C18" i="348" s="1"/>
  <c r="U17" i="348"/>
  <c r="N17" i="348"/>
  <c r="H33" i="348" s="1"/>
  <c r="H17" i="348"/>
  <c r="T17" i="348" s="1"/>
  <c r="U16" i="348"/>
  <c r="N16" i="348"/>
  <c r="H16" i="348"/>
  <c r="T16" i="348" s="1"/>
  <c r="U15" i="348"/>
  <c r="T15" i="348"/>
  <c r="N15" i="348"/>
  <c r="L15" i="348"/>
  <c r="H15" i="348"/>
  <c r="D15" i="348"/>
  <c r="C15" i="348" s="1"/>
  <c r="T14" i="348"/>
  <c r="N14" i="348"/>
  <c r="H14" i="348"/>
  <c r="D14" i="348" s="1"/>
  <c r="C14" i="348" s="1"/>
  <c r="N13" i="348"/>
  <c r="H13" i="348"/>
  <c r="T13" i="348" s="1"/>
  <c r="D13" i="348"/>
  <c r="C13" i="348" s="1"/>
  <c r="T12" i="348"/>
  <c r="N12" i="348"/>
  <c r="H12" i="348"/>
  <c r="D12" i="348" s="1"/>
  <c r="C12" i="348" s="1"/>
  <c r="N11" i="348"/>
  <c r="N6" i="348" s="1"/>
  <c r="H11" i="348"/>
  <c r="D11" i="348" s="1"/>
  <c r="C11" i="348" s="1"/>
  <c r="AE10" i="348"/>
  <c r="AE11" i="348" s="1"/>
  <c r="AE12" i="348" s="1"/>
  <c r="AE13" i="348" s="1"/>
  <c r="AE14" i="348" s="1"/>
  <c r="AE15" i="348" s="1"/>
  <c r="AE16" i="348" s="1"/>
  <c r="AE17" i="348" s="1"/>
  <c r="AE18" i="348" s="1"/>
  <c r="AE19" i="348" s="1"/>
  <c r="AE20" i="348" s="1"/>
  <c r="AE21" i="348" s="1"/>
  <c r="AE22" i="348" s="1"/>
  <c r="AE23" i="348" s="1"/>
  <c r="AE24" i="348" s="1"/>
  <c r="AE25" i="348" s="1"/>
  <c r="AE26" i="348" s="1"/>
  <c r="AE27" i="348" s="1"/>
  <c r="AE28" i="348" s="1"/>
  <c r="AE29" i="348" s="1"/>
  <c r="AE30" i="348" s="1"/>
  <c r="AE31" i="348" s="1"/>
  <c r="AE32" i="348" s="1"/>
  <c r="X10" i="348"/>
  <c r="O10" i="348" s="1"/>
  <c r="N10" i="348"/>
  <c r="H10" i="348"/>
  <c r="T10" i="348" s="1"/>
  <c r="D10" i="348"/>
  <c r="C10" i="348" s="1"/>
  <c r="V9" i="348"/>
  <c r="N9" i="348"/>
  <c r="H9" i="348"/>
  <c r="T9" i="348" s="1"/>
  <c r="D9" i="348"/>
  <c r="C9" i="348" s="1"/>
  <c r="N5" i="348"/>
  <c r="H4" i="348"/>
  <c r="W188" i="347"/>
  <c r="X188" i="347" s="1"/>
  <c r="V188" i="347"/>
  <c r="U188" i="347"/>
  <c r="S188" i="347"/>
  <c r="T188" i="347" s="1"/>
  <c r="E188" i="347"/>
  <c r="D188" i="347"/>
  <c r="W187" i="347"/>
  <c r="X187" i="347" s="1"/>
  <c r="V187" i="347"/>
  <c r="U187" i="347"/>
  <c r="S187" i="347"/>
  <c r="T187" i="347" s="1"/>
  <c r="E187" i="347"/>
  <c r="D187" i="347"/>
  <c r="W186" i="347"/>
  <c r="X186" i="347" s="1"/>
  <c r="V186" i="347"/>
  <c r="U186" i="347"/>
  <c r="S186" i="347"/>
  <c r="T186" i="347" s="1"/>
  <c r="E186" i="347"/>
  <c r="D186" i="347"/>
  <c r="W185" i="347"/>
  <c r="X185" i="347" s="1"/>
  <c r="V185" i="347"/>
  <c r="U185" i="347"/>
  <c r="S185" i="347"/>
  <c r="T185" i="347" s="1"/>
  <c r="E185" i="347"/>
  <c r="D185" i="347"/>
  <c r="W184" i="347"/>
  <c r="X184" i="347" s="1"/>
  <c r="V184" i="347"/>
  <c r="U184" i="347"/>
  <c r="S184" i="347"/>
  <c r="T184" i="347" s="1"/>
  <c r="E184" i="347"/>
  <c r="D184" i="347"/>
  <c r="W183" i="347"/>
  <c r="X183" i="347" s="1"/>
  <c r="V183" i="347"/>
  <c r="U183" i="347"/>
  <c r="S183" i="347"/>
  <c r="T183" i="347" s="1"/>
  <c r="E183" i="347"/>
  <c r="D183" i="347"/>
  <c r="W182" i="347"/>
  <c r="X182" i="347" s="1"/>
  <c r="V182" i="347"/>
  <c r="U182" i="347"/>
  <c r="S182" i="347"/>
  <c r="T182" i="347" s="1"/>
  <c r="E182" i="347"/>
  <c r="D182" i="347"/>
  <c r="W181" i="347"/>
  <c r="X181" i="347" s="1"/>
  <c r="V181" i="347"/>
  <c r="U181" i="347"/>
  <c r="S181" i="347"/>
  <c r="T181" i="347" s="1"/>
  <c r="E181" i="347"/>
  <c r="D181" i="347"/>
  <c r="W180" i="347"/>
  <c r="X180" i="347" s="1"/>
  <c r="V180" i="347"/>
  <c r="U180" i="347"/>
  <c r="S180" i="347"/>
  <c r="T180" i="347" s="1"/>
  <c r="E180" i="347"/>
  <c r="D180" i="347"/>
  <c r="W179" i="347"/>
  <c r="X179" i="347" s="1"/>
  <c r="V179" i="347"/>
  <c r="U179" i="347"/>
  <c r="S179" i="347"/>
  <c r="T179" i="347" s="1"/>
  <c r="E179" i="347"/>
  <c r="D179" i="347"/>
  <c r="W178" i="347"/>
  <c r="X178" i="347" s="1"/>
  <c r="V178" i="347"/>
  <c r="U178" i="347"/>
  <c r="S178" i="347"/>
  <c r="T178" i="347" s="1"/>
  <c r="E178" i="347"/>
  <c r="D178" i="347"/>
  <c r="W177" i="347"/>
  <c r="X177" i="347" s="1"/>
  <c r="V177" i="347"/>
  <c r="U177" i="347"/>
  <c r="S177" i="347"/>
  <c r="T177" i="347" s="1"/>
  <c r="E177" i="347"/>
  <c r="D177" i="347"/>
  <c r="W176" i="347"/>
  <c r="X176" i="347" s="1"/>
  <c r="V176" i="347"/>
  <c r="U176" i="347"/>
  <c r="S176" i="347"/>
  <c r="T176" i="347" s="1"/>
  <c r="E176" i="347"/>
  <c r="D176" i="347"/>
  <c r="W175" i="347"/>
  <c r="X175" i="347" s="1"/>
  <c r="V175" i="347"/>
  <c r="U175" i="347"/>
  <c r="S175" i="347"/>
  <c r="T175" i="347" s="1"/>
  <c r="E175" i="347"/>
  <c r="D175" i="347"/>
  <c r="W174" i="347"/>
  <c r="X174" i="347" s="1"/>
  <c r="V174" i="347"/>
  <c r="U174" i="347"/>
  <c r="S174" i="347"/>
  <c r="T174" i="347" s="1"/>
  <c r="E174" i="347"/>
  <c r="D174" i="347"/>
  <c r="W173" i="347"/>
  <c r="X173" i="347" s="1"/>
  <c r="V173" i="347"/>
  <c r="U173" i="347"/>
  <c r="S173" i="347"/>
  <c r="T173" i="347" s="1"/>
  <c r="E173" i="347"/>
  <c r="D173" i="347"/>
  <c r="W172" i="347"/>
  <c r="X172" i="347" s="1"/>
  <c r="V172" i="347"/>
  <c r="U172" i="347"/>
  <c r="S172" i="347"/>
  <c r="T172" i="347" s="1"/>
  <c r="E172" i="347"/>
  <c r="D172" i="347"/>
  <c r="W171" i="347"/>
  <c r="X171" i="347" s="1"/>
  <c r="V171" i="347"/>
  <c r="U171" i="347"/>
  <c r="S171" i="347"/>
  <c r="T171" i="347" s="1"/>
  <c r="E171" i="347"/>
  <c r="D171" i="347" s="1"/>
  <c r="W170" i="347"/>
  <c r="X170" i="347" s="1"/>
  <c r="V170" i="347"/>
  <c r="U170" i="347"/>
  <c r="S170" i="347"/>
  <c r="T170" i="347" s="1"/>
  <c r="E170" i="347"/>
  <c r="D170" i="347" s="1"/>
  <c r="W169" i="347"/>
  <c r="X169" i="347" s="1"/>
  <c r="V169" i="347"/>
  <c r="U169" i="347"/>
  <c r="S169" i="347"/>
  <c r="T169" i="347" s="1"/>
  <c r="E169" i="347"/>
  <c r="D169" i="347"/>
  <c r="X168" i="347"/>
  <c r="W168" i="347"/>
  <c r="V168" i="347"/>
  <c r="U168" i="347"/>
  <c r="S168" i="347"/>
  <c r="T168" i="347" s="1"/>
  <c r="E168" i="347"/>
  <c r="D168" i="347"/>
  <c r="X167" i="347"/>
  <c r="W167" i="347"/>
  <c r="V167" i="347"/>
  <c r="U167" i="347"/>
  <c r="S167" i="347"/>
  <c r="T167" i="347" s="1"/>
  <c r="E167" i="347"/>
  <c r="D167" i="347" s="1"/>
  <c r="W166" i="347"/>
  <c r="X166" i="347" s="1"/>
  <c r="V166" i="347"/>
  <c r="U166" i="347"/>
  <c r="S166" i="347"/>
  <c r="T166" i="347" s="1"/>
  <c r="E166" i="347"/>
  <c r="D166" i="347"/>
  <c r="W165" i="347"/>
  <c r="X165" i="347" s="1"/>
  <c r="V165" i="347"/>
  <c r="U165" i="347"/>
  <c r="S165" i="347"/>
  <c r="T165" i="347" s="1"/>
  <c r="E165" i="347"/>
  <c r="D165" i="347"/>
  <c r="X164" i="347"/>
  <c r="W164" i="347"/>
  <c r="V164" i="347"/>
  <c r="U164" i="347"/>
  <c r="S164" i="347"/>
  <c r="T164" i="347" s="1"/>
  <c r="E164" i="347"/>
  <c r="D164" i="347"/>
  <c r="W163" i="347"/>
  <c r="X163" i="347" s="1"/>
  <c r="V163" i="347"/>
  <c r="U163" i="347"/>
  <c r="S163" i="347"/>
  <c r="T163" i="347" s="1"/>
  <c r="E163" i="347"/>
  <c r="D163" i="347" s="1"/>
  <c r="W162" i="347"/>
  <c r="X162" i="347" s="1"/>
  <c r="V162" i="347"/>
  <c r="U162" i="347"/>
  <c r="S162" i="347"/>
  <c r="T162" i="347" s="1"/>
  <c r="E162" i="347"/>
  <c r="D162" i="347" s="1"/>
  <c r="W161" i="347"/>
  <c r="X161" i="347" s="1"/>
  <c r="V161" i="347"/>
  <c r="U161" i="347"/>
  <c r="S161" i="347"/>
  <c r="T161" i="347" s="1"/>
  <c r="E161" i="347"/>
  <c r="D161" i="347"/>
  <c r="X160" i="347"/>
  <c r="W160" i="347"/>
  <c r="V160" i="347"/>
  <c r="U160" i="347"/>
  <c r="S160" i="347"/>
  <c r="T160" i="347" s="1"/>
  <c r="E160" i="347"/>
  <c r="D160" i="347"/>
  <c r="X159" i="347"/>
  <c r="W159" i="347"/>
  <c r="V159" i="347"/>
  <c r="U159" i="347"/>
  <c r="S159" i="347"/>
  <c r="T159" i="347" s="1"/>
  <c r="E159" i="347"/>
  <c r="D159" i="347" s="1"/>
  <c r="W158" i="347"/>
  <c r="X158" i="347" s="1"/>
  <c r="V158" i="347"/>
  <c r="U158" i="347"/>
  <c r="S158" i="347"/>
  <c r="T158" i="347" s="1"/>
  <c r="E158" i="347"/>
  <c r="D158" i="347"/>
  <c r="W157" i="347"/>
  <c r="X157" i="347" s="1"/>
  <c r="V157" i="347"/>
  <c r="U157" i="347"/>
  <c r="S157" i="347"/>
  <c r="T157" i="347" s="1"/>
  <c r="E157" i="347"/>
  <c r="D157" i="347"/>
  <c r="X156" i="347"/>
  <c r="W156" i="347"/>
  <c r="V156" i="347"/>
  <c r="U156" i="347"/>
  <c r="S156" i="347"/>
  <c r="T156" i="347" s="1"/>
  <c r="E156" i="347"/>
  <c r="D156" i="347"/>
  <c r="W155" i="347"/>
  <c r="X155" i="347" s="1"/>
  <c r="V155" i="347"/>
  <c r="U155" i="347"/>
  <c r="S155" i="347"/>
  <c r="T155" i="347" s="1"/>
  <c r="E155" i="347"/>
  <c r="D155" i="347" s="1"/>
  <c r="W154" i="347"/>
  <c r="X154" i="347" s="1"/>
  <c r="V154" i="347"/>
  <c r="U154" i="347"/>
  <c r="S154" i="347"/>
  <c r="T154" i="347" s="1"/>
  <c r="E154" i="347"/>
  <c r="D154" i="347" s="1"/>
  <c r="W153" i="347"/>
  <c r="X153" i="347" s="1"/>
  <c r="V153" i="347"/>
  <c r="U153" i="347"/>
  <c r="S153" i="347"/>
  <c r="T153" i="347" s="1"/>
  <c r="E153" i="347"/>
  <c r="D153" i="347"/>
  <c r="X152" i="347"/>
  <c r="W152" i="347"/>
  <c r="V152" i="347"/>
  <c r="U152" i="347"/>
  <c r="S152" i="347"/>
  <c r="T152" i="347" s="1"/>
  <c r="E152" i="347"/>
  <c r="D152" i="347"/>
  <c r="X151" i="347"/>
  <c r="W151" i="347"/>
  <c r="V151" i="347"/>
  <c r="U151" i="347"/>
  <c r="S151" i="347"/>
  <c r="T151" i="347" s="1"/>
  <c r="E151" i="347"/>
  <c r="D151" i="347" s="1"/>
  <c r="W150" i="347"/>
  <c r="X150" i="347" s="1"/>
  <c r="V150" i="347"/>
  <c r="U150" i="347"/>
  <c r="S150" i="347"/>
  <c r="T150" i="347" s="1"/>
  <c r="E150" i="347"/>
  <c r="D150" i="347"/>
  <c r="W149" i="347"/>
  <c r="X149" i="347" s="1"/>
  <c r="V149" i="347"/>
  <c r="U149" i="347"/>
  <c r="S149" i="347"/>
  <c r="T149" i="347" s="1"/>
  <c r="E149" i="347"/>
  <c r="D149" i="347"/>
  <c r="X148" i="347"/>
  <c r="W148" i="347"/>
  <c r="V148" i="347"/>
  <c r="U148" i="347"/>
  <c r="S148" i="347"/>
  <c r="T148" i="347" s="1"/>
  <c r="E148" i="347"/>
  <c r="D148" i="347" s="1"/>
  <c r="W147" i="347"/>
  <c r="X147" i="347" s="1"/>
  <c r="V147" i="347"/>
  <c r="U147" i="347"/>
  <c r="S147" i="347"/>
  <c r="T147" i="347" s="1"/>
  <c r="E147" i="347"/>
  <c r="D147" i="347" s="1"/>
  <c r="W146" i="347"/>
  <c r="X146" i="347" s="1"/>
  <c r="V146" i="347"/>
  <c r="U146" i="347"/>
  <c r="S146" i="347"/>
  <c r="T146" i="347" s="1"/>
  <c r="E146" i="347"/>
  <c r="D146" i="347" s="1"/>
  <c r="X145" i="347"/>
  <c r="W145" i="347"/>
  <c r="V145" i="347"/>
  <c r="U145" i="347"/>
  <c r="S145" i="347"/>
  <c r="T145" i="347" s="1"/>
  <c r="E145" i="347"/>
  <c r="D145" i="347"/>
  <c r="X144" i="347"/>
  <c r="W144" i="347"/>
  <c r="V144" i="347"/>
  <c r="U144" i="347"/>
  <c r="S144" i="347"/>
  <c r="T144" i="347" s="1"/>
  <c r="E144" i="347"/>
  <c r="D144" i="347"/>
  <c r="X143" i="347"/>
  <c r="W143" i="347"/>
  <c r="V143" i="347"/>
  <c r="U143" i="347"/>
  <c r="S143" i="347"/>
  <c r="T143" i="347" s="1"/>
  <c r="E143" i="347"/>
  <c r="D143" i="347" s="1"/>
  <c r="W142" i="347"/>
  <c r="X142" i="347" s="1"/>
  <c r="V142" i="347"/>
  <c r="U142" i="347"/>
  <c r="S142" i="347"/>
  <c r="T142" i="347" s="1"/>
  <c r="E142" i="347"/>
  <c r="D142" i="347"/>
  <c r="W141" i="347"/>
  <c r="X141" i="347" s="1"/>
  <c r="V141" i="347"/>
  <c r="U141" i="347"/>
  <c r="S141" i="347"/>
  <c r="T141" i="347" s="1"/>
  <c r="E141" i="347"/>
  <c r="D141" i="347"/>
  <c r="X140" i="347"/>
  <c r="W140" i="347"/>
  <c r="V140" i="347"/>
  <c r="U140" i="347"/>
  <c r="S140" i="347"/>
  <c r="T140" i="347" s="1"/>
  <c r="E140" i="347"/>
  <c r="D140" i="347" s="1"/>
  <c r="W139" i="347"/>
  <c r="X139" i="347" s="1"/>
  <c r="V139" i="347"/>
  <c r="U139" i="347"/>
  <c r="S139" i="347"/>
  <c r="T139" i="347" s="1"/>
  <c r="E139" i="347"/>
  <c r="D139" i="347" s="1"/>
  <c r="W138" i="347"/>
  <c r="X138" i="347" s="1"/>
  <c r="V138" i="347"/>
  <c r="U138" i="347"/>
  <c r="S138" i="347"/>
  <c r="T138" i="347" s="1"/>
  <c r="E138" i="347"/>
  <c r="D138" i="347" s="1"/>
  <c r="X137" i="347"/>
  <c r="W137" i="347"/>
  <c r="V137" i="347"/>
  <c r="U137" i="347"/>
  <c r="S137" i="347"/>
  <c r="T137" i="347" s="1"/>
  <c r="E137" i="347"/>
  <c r="D137" i="347"/>
  <c r="X136" i="347"/>
  <c r="W136" i="347"/>
  <c r="V136" i="347"/>
  <c r="U136" i="347"/>
  <c r="S136" i="347"/>
  <c r="T136" i="347" s="1"/>
  <c r="E136" i="347"/>
  <c r="D136" i="347"/>
  <c r="X135" i="347"/>
  <c r="W135" i="347"/>
  <c r="V135" i="347"/>
  <c r="U135" i="347"/>
  <c r="S135" i="347"/>
  <c r="T135" i="347" s="1"/>
  <c r="E135" i="347"/>
  <c r="D135" i="347" s="1"/>
  <c r="W134" i="347"/>
  <c r="X134" i="347" s="1"/>
  <c r="V134" i="347"/>
  <c r="U134" i="347"/>
  <c r="S134" i="347"/>
  <c r="T134" i="347" s="1"/>
  <c r="E134" i="347"/>
  <c r="D134" i="347"/>
  <c r="W133" i="347"/>
  <c r="X133" i="347" s="1"/>
  <c r="V133" i="347"/>
  <c r="U133" i="347"/>
  <c r="S133" i="347"/>
  <c r="T133" i="347" s="1"/>
  <c r="E133" i="347"/>
  <c r="D133" i="347"/>
  <c r="X132" i="347"/>
  <c r="W132" i="347"/>
  <c r="V132" i="347"/>
  <c r="U132" i="347"/>
  <c r="S132" i="347"/>
  <c r="T132" i="347" s="1"/>
  <c r="E132" i="347"/>
  <c r="D132" i="347" s="1"/>
  <c r="W131" i="347"/>
  <c r="X131" i="347" s="1"/>
  <c r="V131" i="347"/>
  <c r="U131" i="347"/>
  <c r="S131" i="347"/>
  <c r="T131" i="347" s="1"/>
  <c r="E131" i="347"/>
  <c r="D131" i="347" s="1"/>
  <c r="W130" i="347"/>
  <c r="X130" i="347" s="1"/>
  <c r="V130" i="347"/>
  <c r="U130" i="347"/>
  <c r="S130" i="347"/>
  <c r="T130" i="347" s="1"/>
  <c r="E130" i="347"/>
  <c r="D130" i="347" s="1"/>
  <c r="X129" i="347"/>
  <c r="W129" i="347"/>
  <c r="V129" i="347"/>
  <c r="U129" i="347"/>
  <c r="S129" i="347"/>
  <c r="T129" i="347" s="1"/>
  <c r="E129" i="347"/>
  <c r="D129" i="347"/>
  <c r="X128" i="347"/>
  <c r="W128" i="347"/>
  <c r="V128" i="347"/>
  <c r="U128" i="347"/>
  <c r="S128" i="347"/>
  <c r="T128" i="347" s="1"/>
  <c r="E128" i="347"/>
  <c r="D128" i="347"/>
  <c r="X127" i="347"/>
  <c r="W127" i="347"/>
  <c r="V127" i="347"/>
  <c r="U127" i="347"/>
  <c r="S127" i="347"/>
  <c r="T127" i="347" s="1"/>
  <c r="E127" i="347"/>
  <c r="D127" i="347" s="1"/>
  <c r="W126" i="347"/>
  <c r="X126" i="347" s="1"/>
  <c r="V126" i="347"/>
  <c r="U126" i="347"/>
  <c r="S126" i="347"/>
  <c r="T126" i="347" s="1"/>
  <c r="E126" i="347"/>
  <c r="D126" i="347"/>
  <c r="W125" i="347"/>
  <c r="X125" i="347" s="1"/>
  <c r="V125" i="347"/>
  <c r="U125" i="347"/>
  <c r="S125" i="347"/>
  <c r="T125" i="347" s="1"/>
  <c r="E125" i="347"/>
  <c r="D125" i="347"/>
  <c r="X124" i="347"/>
  <c r="W124" i="347"/>
  <c r="V124" i="347"/>
  <c r="U124" i="347"/>
  <c r="S124" i="347"/>
  <c r="T124" i="347" s="1"/>
  <c r="E124" i="347"/>
  <c r="D124" i="347" s="1"/>
  <c r="W123" i="347"/>
  <c r="X123" i="347" s="1"/>
  <c r="V123" i="347"/>
  <c r="U123" i="347"/>
  <c r="S123" i="347"/>
  <c r="T123" i="347" s="1"/>
  <c r="E123" i="347"/>
  <c r="D123" i="347" s="1"/>
  <c r="W122" i="347"/>
  <c r="X122" i="347" s="1"/>
  <c r="V122" i="347"/>
  <c r="U122" i="347"/>
  <c r="S122" i="347"/>
  <c r="T122" i="347" s="1"/>
  <c r="E122" i="347"/>
  <c r="D122" i="347" s="1"/>
  <c r="X121" i="347"/>
  <c r="W121" i="347"/>
  <c r="V121" i="347"/>
  <c r="U121" i="347"/>
  <c r="S121" i="347"/>
  <c r="T121" i="347" s="1"/>
  <c r="E121" i="347"/>
  <c r="D121" i="347"/>
  <c r="X120" i="347"/>
  <c r="W120" i="347"/>
  <c r="V120" i="347"/>
  <c r="U120" i="347"/>
  <c r="S120" i="347"/>
  <c r="T120" i="347" s="1"/>
  <c r="E120" i="347"/>
  <c r="D120" i="347"/>
  <c r="X119" i="347"/>
  <c r="W119" i="347"/>
  <c r="V119" i="347"/>
  <c r="U119" i="347"/>
  <c r="S119" i="347"/>
  <c r="T119" i="347" s="1"/>
  <c r="E119" i="347"/>
  <c r="D119" i="347" s="1"/>
  <c r="W118" i="347"/>
  <c r="X118" i="347" s="1"/>
  <c r="V118" i="347"/>
  <c r="U118" i="347"/>
  <c r="S118" i="347"/>
  <c r="T118" i="347" s="1"/>
  <c r="E118" i="347"/>
  <c r="D118" i="347"/>
  <c r="W117" i="347"/>
  <c r="X117" i="347" s="1"/>
  <c r="V117" i="347"/>
  <c r="U117" i="347"/>
  <c r="S117" i="347"/>
  <c r="T117" i="347" s="1"/>
  <c r="E117" i="347"/>
  <c r="D117" i="347"/>
  <c r="X116" i="347"/>
  <c r="W116" i="347"/>
  <c r="V116" i="347"/>
  <c r="U116" i="347"/>
  <c r="S116" i="347"/>
  <c r="T116" i="347" s="1"/>
  <c r="E116" i="347"/>
  <c r="D116" i="347" s="1"/>
  <c r="W115" i="347"/>
  <c r="X115" i="347" s="1"/>
  <c r="V115" i="347"/>
  <c r="U115" i="347"/>
  <c r="S115" i="347"/>
  <c r="T115" i="347" s="1"/>
  <c r="E115" i="347"/>
  <c r="D115" i="347" s="1"/>
  <c r="W114" i="347"/>
  <c r="X114" i="347" s="1"/>
  <c r="V114" i="347"/>
  <c r="U114" i="347"/>
  <c r="S114" i="347"/>
  <c r="T114" i="347" s="1"/>
  <c r="E114" i="347"/>
  <c r="D114" i="347" s="1"/>
  <c r="X113" i="347"/>
  <c r="W113" i="347"/>
  <c r="V113" i="347"/>
  <c r="U113" i="347"/>
  <c r="S113" i="347"/>
  <c r="T113" i="347" s="1"/>
  <c r="E113" i="347"/>
  <c r="D113" i="347"/>
  <c r="X112" i="347"/>
  <c r="W112" i="347"/>
  <c r="V112" i="347"/>
  <c r="U112" i="347"/>
  <c r="S112" i="347"/>
  <c r="T112" i="347" s="1"/>
  <c r="E112" i="347"/>
  <c r="D112" i="347"/>
  <c r="X111" i="347"/>
  <c r="W111" i="347"/>
  <c r="V111" i="347"/>
  <c r="U111" i="347"/>
  <c r="S111" i="347"/>
  <c r="T111" i="347" s="1"/>
  <c r="E111" i="347"/>
  <c r="D111" i="347" s="1"/>
  <c r="W110" i="347"/>
  <c r="X110" i="347" s="1"/>
  <c r="V110" i="347"/>
  <c r="U110" i="347"/>
  <c r="S110" i="347"/>
  <c r="T110" i="347" s="1"/>
  <c r="E110" i="347"/>
  <c r="D110" i="347"/>
  <c r="W109" i="347"/>
  <c r="X109" i="347" s="1"/>
  <c r="V109" i="347"/>
  <c r="U109" i="347"/>
  <c r="S109" i="347"/>
  <c r="T109" i="347" s="1"/>
  <c r="E109" i="347"/>
  <c r="D109" i="347"/>
  <c r="X108" i="347"/>
  <c r="W108" i="347"/>
  <c r="V108" i="347"/>
  <c r="U108" i="347"/>
  <c r="S108" i="347"/>
  <c r="T108" i="347" s="1"/>
  <c r="E108" i="347"/>
  <c r="D108" i="347" s="1"/>
  <c r="W107" i="347"/>
  <c r="X107" i="347" s="1"/>
  <c r="V107" i="347"/>
  <c r="U107" i="347"/>
  <c r="S107" i="347"/>
  <c r="T107" i="347" s="1"/>
  <c r="E107" i="347"/>
  <c r="D107" i="347" s="1"/>
  <c r="W106" i="347"/>
  <c r="X106" i="347" s="1"/>
  <c r="V106" i="347"/>
  <c r="U106" i="347"/>
  <c r="S106" i="347"/>
  <c r="T106" i="347" s="1"/>
  <c r="E106" i="347"/>
  <c r="D106" i="347" s="1"/>
  <c r="X105" i="347"/>
  <c r="W105" i="347"/>
  <c r="V105" i="347"/>
  <c r="U105" i="347"/>
  <c r="S105" i="347"/>
  <c r="T105" i="347" s="1"/>
  <c r="E105" i="347"/>
  <c r="D105" i="347"/>
  <c r="X104" i="347"/>
  <c r="W104" i="347"/>
  <c r="V104" i="347"/>
  <c r="U104" i="347"/>
  <c r="S104" i="347"/>
  <c r="T104" i="347" s="1"/>
  <c r="E104" i="347"/>
  <c r="D104" i="347"/>
  <c r="X103" i="347"/>
  <c r="W103" i="347"/>
  <c r="V103" i="347"/>
  <c r="U103" i="347"/>
  <c r="S103" i="347"/>
  <c r="T103" i="347" s="1"/>
  <c r="E103" i="347"/>
  <c r="D103" i="347"/>
  <c r="X102" i="347"/>
  <c r="W102" i="347"/>
  <c r="V102" i="347"/>
  <c r="U102" i="347"/>
  <c r="S102" i="347"/>
  <c r="T102" i="347" s="1"/>
  <c r="E102" i="347"/>
  <c r="D102" i="347" s="1"/>
  <c r="X101" i="347"/>
  <c r="W101" i="347"/>
  <c r="V101" i="347"/>
  <c r="U101" i="347"/>
  <c r="S101" i="347"/>
  <c r="T101" i="347" s="1"/>
  <c r="E101" i="347"/>
  <c r="D101" i="347" s="1"/>
  <c r="X100" i="347"/>
  <c r="W100" i="347"/>
  <c r="V100" i="347"/>
  <c r="U100" i="347"/>
  <c r="S100" i="347"/>
  <c r="T100" i="347" s="1"/>
  <c r="E100" i="347"/>
  <c r="D100" i="347" s="1"/>
  <c r="X99" i="347"/>
  <c r="W99" i="347"/>
  <c r="V99" i="347"/>
  <c r="U99" i="347"/>
  <c r="S99" i="347"/>
  <c r="T99" i="347" s="1"/>
  <c r="E99" i="347"/>
  <c r="D99" i="347" s="1"/>
  <c r="X98" i="347"/>
  <c r="W98" i="347"/>
  <c r="V98" i="347"/>
  <c r="U98" i="347"/>
  <c r="S98" i="347"/>
  <c r="T98" i="347" s="1"/>
  <c r="E98" i="347"/>
  <c r="D98" i="347" s="1"/>
  <c r="X97" i="347"/>
  <c r="W97" i="347"/>
  <c r="V97" i="347"/>
  <c r="U97" i="347"/>
  <c r="S97" i="347"/>
  <c r="T97" i="347" s="1"/>
  <c r="E97" i="347"/>
  <c r="D97" i="347" s="1"/>
  <c r="X96" i="347"/>
  <c r="W96" i="347"/>
  <c r="V96" i="347"/>
  <c r="U96" i="347"/>
  <c r="S96" i="347"/>
  <c r="T96" i="347" s="1"/>
  <c r="E96" i="347"/>
  <c r="D96" i="347" s="1"/>
  <c r="X95" i="347"/>
  <c r="W95" i="347"/>
  <c r="V95" i="347"/>
  <c r="U95" i="347"/>
  <c r="S95" i="347"/>
  <c r="T95" i="347" s="1"/>
  <c r="E95" i="347"/>
  <c r="D95" i="347" s="1"/>
  <c r="X94" i="347"/>
  <c r="W94" i="347"/>
  <c r="V94" i="347"/>
  <c r="U94" i="347"/>
  <c r="S94" i="347"/>
  <c r="T94" i="347" s="1"/>
  <c r="E94" i="347"/>
  <c r="D94" i="347" s="1"/>
  <c r="X93" i="347"/>
  <c r="W93" i="347"/>
  <c r="V93" i="347"/>
  <c r="U93" i="347"/>
  <c r="S93" i="347"/>
  <c r="T93" i="347" s="1"/>
  <c r="E93" i="347"/>
  <c r="D93" i="347" s="1"/>
  <c r="X92" i="347"/>
  <c r="W92" i="347"/>
  <c r="V92" i="347"/>
  <c r="U92" i="347"/>
  <c r="S92" i="347"/>
  <c r="T92" i="347" s="1"/>
  <c r="E92" i="347"/>
  <c r="D92" i="347" s="1"/>
  <c r="X91" i="347"/>
  <c r="W91" i="347"/>
  <c r="V91" i="347"/>
  <c r="U91" i="347"/>
  <c r="S91" i="347"/>
  <c r="T91" i="347" s="1"/>
  <c r="E91" i="347"/>
  <c r="D91" i="347" s="1"/>
  <c r="X90" i="347"/>
  <c r="W90" i="347"/>
  <c r="V90" i="347"/>
  <c r="U90" i="347"/>
  <c r="T90" i="347"/>
  <c r="S90" i="347"/>
  <c r="E90" i="347"/>
  <c r="D90" i="347" s="1"/>
  <c r="X89" i="347"/>
  <c r="W89" i="347"/>
  <c r="V89" i="347"/>
  <c r="U89" i="347"/>
  <c r="T89" i="347"/>
  <c r="S89" i="347"/>
  <c r="E89" i="347"/>
  <c r="D89" i="347" s="1"/>
  <c r="X88" i="347"/>
  <c r="W88" i="347"/>
  <c r="V88" i="347"/>
  <c r="U88" i="347"/>
  <c r="S88" i="347"/>
  <c r="T88" i="347" s="1"/>
  <c r="E88" i="347"/>
  <c r="D88" i="347" s="1"/>
  <c r="X87" i="347"/>
  <c r="W87" i="347"/>
  <c r="V87" i="347"/>
  <c r="U87" i="347"/>
  <c r="S87" i="347"/>
  <c r="T87" i="347" s="1"/>
  <c r="E87" i="347"/>
  <c r="D87" i="347" s="1"/>
  <c r="X86" i="347"/>
  <c r="W86" i="347"/>
  <c r="V86" i="347"/>
  <c r="U86" i="347"/>
  <c r="T86" i="347"/>
  <c r="S86" i="347"/>
  <c r="E86" i="347"/>
  <c r="D86" i="347" s="1"/>
  <c r="X85" i="347"/>
  <c r="W85" i="347"/>
  <c r="V85" i="347"/>
  <c r="U85" i="347"/>
  <c r="T85" i="347"/>
  <c r="S85" i="347"/>
  <c r="E85" i="347"/>
  <c r="D85" i="347" s="1"/>
  <c r="X84" i="347"/>
  <c r="W84" i="347"/>
  <c r="V84" i="347"/>
  <c r="U84" i="347"/>
  <c r="T84" i="347"/>
  <c r="S84" i="347"/>
  <c r="E84" i="347"/>
  <c r="D84" i="347" s="1"/>
  <c r="X83" i="347"/>
  <c r="W83" i="347"/>
  <c r="V83" i="347"/>
  <c r="U83" i="347"/>
  <c r="S83" i="347"/>
  <c r="T83" i="347" s="1"/>
  <c r="E83" i="347"/>
  <c r="D83" i="347" s="1"/>
  <c r="X82" i="347"/>
  <c r="W82" i="347"/>
  <c r="V82" i="347"/>
  <c r="U82" i="347"/>
  <c r="T82" i="347"/>
  <c r="S82" i="347"/>
  <c r="E82" i="347"/>
  <c r="D82" i="347" s="1"/>
  <c r="X81" i="347"/>
  <c r="W81" i="347"/>
  <c r="V81" i="347"/>
  <c r="U81" i="347"/>
  <c r="T81" i="347"/>
  <c r="S81" i="347"/>
  <c r="E81" i="347"/>
  <c r="D81" i="347" s="1"/>
  <c r="X80" i="347"/>
  <c r="W80" i="347"/>
  <c r="V80" i="347"/>
  <c r="U80" i="347"/>
  <c r="S80" i="347"/>
  <c r="T80" i="347" s="1"/>
  <c r="E80" i="347"/>
  <c r="D80" i="347" s="1"/>
  <c r="W79" i="347"/>
  <c r="X79" i="347" s="1"/>
  <c r="V79" i="347"/>
  <c r="U79" i="347"/>
  <c r="S79" i="347"/>
  <c r="T79" i="347" s="1"/>
  <c r="E79" i="347"/>
  <c r="D79" i="347" s="1"/>
  <c r="X78" i="347"/>
  <c r="W78" i="347"/>
  <c r="V78" i="347"/>
  <c r="U78" i="347"/>
  <c r="T78" i="347"/>
  <c r="S78" i="347"/>
  <c r="E78" i="347"/>
  <c r="D78" i="347" s="1"/>
  <c r="X77" i="347"/>
  <c r="W77" i="347"/>
  <c r="V77" i="347"/>
  <c r="U77" i="347"/>
  <c r="T77" i="347"/>
  <c r="S77" i="347"/>
  <c r="E77" i="347"/>
  <c r="D77" i="347" s="1"/>
  <c r="W76" i="347"/>
  <c r="X76" i="347" s="1"/>
  <c r="V76" i="347"/>
  <c r="U76" i="347"/>
  <c r="T76" i="347"/>
  <c r="S76" i="347"/>
  <c r="E76" i="347"/>
  <c r="D76" i="347" s="1"/>
  <c r="W75" i="347"/>
  <c r="X75" i="347" s="1"/>
  <c r="V75" i="347"/>
  <c r="U75" i="347"/>
  <c r="S75" i="347"/>
  <c r="T75" i="347" s="1"/>
  <c r="E75" i="347"/>
  <c r="D75" i="347" s="1"/>
  <c r="X74" i="347"/>
  <c r="W74" i="347"/>
  <c r="V74" i="347"/>
  <c r="U74" i="347"/>
  <c r="T74" i="347"/>
  <c r="S74" i="347"/>
  <c r="E74" i="347"/>
  <c r="D74" i="347" s="1"/>
  <c r="X73" i="347"/>
  <c r="W73" i="347"/>
  <c r="V73" i="347"/>
  <c r="U73" i="347"/>
  <c r="T73" i="347"/>
  <c r="S73" i="347"/>
  <c r="E73" i="347"/>
  <c r="D73" i="347" s="1"/>
  <c r="X72" i="347"/>
  <c r="W72" i="347"/>
  <c r="V72" i="347"/>
  <c r="U72" i="347"/>
  <c r="S72" i="347"/>
  <c r="T72" i="347" s="1"/>
  <c r="E72" i="347"/>
  <c r="D72" i="347" s="1"/>
  <c r="W71" i="347"/>
  <c r="X71" i="347" s="1"/>
  <c r="V71" i="347"/>
  <c r="U71" i="347"/>
  <c r="S71" i="347"/>
  <c r="T71" i="347" s="1"/>
  <c r="E71" i="347"/>
  <c r="D71" i="347" s="1"/>
  <c r="X70" i="347"/>
  <c r="W70" i="347"/>
  <c r="V70" i="347"/>
  <c r="U70" i="347"/>
  <c r="T70" i="347"/>
  <c r="S70" i="347"/>
  <c r="E70" i="347"/>
  <c r="D70" i="347" s="1"/>
  <c r="X69" i="347"/>
  <c r="W69" i="347"/>
  <c r="V69" i="347"/>
  <c r="U69" i="347"/>
  <c r="T69" i="347"/>
  <c r="S69" i="347"/>
  <c r="E69" i="347"/>
  <c r="D69" i="347" s="1"/>
  <c r="W68" i="347"/>
  <c r="X68" i="347" s="1"/>
  <c r="V68" i="347"/>
  <c r="U68" i="347"/>
  <c r="T68" i="347"/>
  <c r="S68" i="347"/>
  <c r="E68" i="347"/>
  <c r="D68" i="347" s="1"/>
  <c r="W67" i="347"/>
  <c r="X67" i="347" s="1"/>
  <c r="V67" i="347"/>
  <c r="U67" i="347"/>
  <c r="S67" i="347"/>
  <c r="T67" i="347" s="1"/>
  <c r="E67" i="347"/>
  <c r="D67" i="347" s="1"/>
  <c r="X66" i="347"/>
  <c r="W66" i="347"/>
  <c r="V66" i="347"/>
  <c r="U66" i="347"/>
  <c r="T66" i="347"/>
  <c r="S66" i="347"/>
  <c r="E66" i="347"/>
  <c r="D66" i="347" s="1"/>
  <c r="X65" i="347"/>
  <c r="W65" i="347"/>
  <c r="V65" i="347"/>
  <c r="U65" i="347"/>
  <c r="T65" i="347"/>
  <c r="S65" i="347"/>
  <c r="E65" i="347"/>
  <c r="D65" i="347" s="1"/>
  <c r="X64" i="347"/>
  <c r="W64" i="347"/>
  <c r="V64" i="347"/>
  <c r="U64" i="347"/>
  <c r="S64" i="347"/>
  <c r="T64" i="347" s="1"/>
  <c r="E64" i="347"/>
  <c r="D64" i="347" s="1"/>
  <c r="W63" i="347"/>
  <c r="X63" i="347" s="1"/>
  <c r="V63" i="347"/>
  <c r="U63" i="347"/>
  <c r="S63" i="347"/>
  <c r="T63" i="347" s="1"/>
  <c r="E63" i="347"/>
  <c r="D63" i="347" s="1"/>
  <c r="X62" i="347"/>
  <c r="W62" i="347"/>
  <c r="V62" i="347"/>
  <c r="U62" i="347"/>
  <c r="T62" i="347"/>
  <c r="S62" i="347"/>
  <c r="E62" i="347"/>
  <c r="D62" i="347" s="1"/>
  <c r="X61" i="347"/>
  <c r="W61" i="347"/>
  <c r="V61" i="347"/>
  <c r="U61" i="347"/>
  <c r="T61" i="347"/>
  <c r="S61" i="347"/>
  <c r="E61" i="347"/>
  <c r="D61" i="347" s="1"/>
  <c r="W60" i="347"/>
  <c r="X60" i="347" s="1"/>
  <c r="V60" i="347"/>
  <c r="U60" i="347"/>
  <c r="T60" i="347"/>
  <c r="S60" i="347"/>
  <c r="E60" i="347"/>
  <c r="D60" i="347" s="1"/>
  <c r="W59" i="347"/>
  <c r="X59" i="347" s="1"/>
  <c r="V59" i="347"/>
  <c r="U59" i="347"/>
  <c r="S59" i="347"/>
  <c r="T59" i="347" s="1"/>
  <c r="E59" i="347"/>
  <c r="D59" i="347" s="1"/>
  <c r="X58" i="347"/>
  <c r="W58" i="347"/>
  <c r="V58" i="347"/>
  <c r="U58" i="347"/>
  <c r="T58" i="347"/>
  <c r="S58" i="347"/>
  <c r="E58" i="347"/>
  <c r="D58" i="347" s="1"/>
  <c r="X57" i="347"/>
  <c r="W57" i="347"/>
  <c r="V57" i="347"/>
  <c r="U57" i="347"/>
  <c r="T57" i="347"/>
  <c r="S57" i="347"/>
  <c r="E57" i="347"/>
  <c r="D57" i="347" s="1"/>
  <c r="X56" i="347"/>
  <c r="W56" i="347"/>
  <c r="V56" i="347"/>
  <c r="U56" i="347"/>
  <c r="S56" i="347"/>
  <c r="T56" i="347" s="1"/>
  <c r="E56" i="347"/>
  <c r="D56" i="347" s="1"/>
  <c r="W55" i="347"/>
  <c r="X55" i="347" s="1"/>
  <c r="V55" i="347"/>
  <c r="U55" i="347"/>
  <c r="S55" i="347"/>
  <c r="T55" i="347" s="1"/>
  <c r="E55" i="347"/>
  <c r="D55" i="347" s="1"/>
  <c r="X54" i="347"/>
  <c r="W54" i="347"/>
  <c r="V54" i="347"/>
  <c r="U54" i="347"/>
  <c r="T54" i="347"/>
  <c r="S54" i="347"/>
  <c r="E54" i="347"/>
  <c r="D54" i="347" s="1"/>
  <c r="X53" i="347"/>
  <c r="W53" i="347"/>
  <c r="V53" i="347"/>
  <c r="U53" i="347"/>
  <c r="T53" i="347"/>
  <c r="S53" i="347"/>
  <c r="E53" i="347"/>
  <c r="D53" i="347" s="1"/>
  <c r="W52" i="347"/>
  <c r="X52" i="347" s="1"/>
  <c r="V52" i="347"/>
  <c r="U52" i="347"/>
  <c r="T52" i="347"/>
  <c r="S52" i="347"/>
  <c r="E52" i="347"/>
  <c r="D52" i="347" s="1"/>
  <c r="W51" i="347"/>
  <c r="X51" i="347" s="1"/>
  <c r="V51" i="347"/>
  <c r="U51" i="347"/>
  <c r="S51" i="347"/>
  <c r="T51" i="347" s="1"/>
  <c r="E51" i="347"/>
  <c r="D51" i="347" s="1"/>
  <c r="X50" i="347"/>
  <c r="W50" i="347"/>
  <c r="V50" i="347"/>
  <c r="U50" i="347"/>
  <c r="T50" i="347"/>
  <c r="S50" i="347"/>
  <c r="E50" i="347"/>
  <c r="D50" i="347" s="1"/>
  <c r="X49" i="347"/>
  <c r="W49" i="347"/>
  <c r="V49" i="347"/>
  <c r="U49" i="347"/>
  <c r="T49" i="347"/>
  <c r="S49" i="347"/>
  <c r="E49" i="347"/>
  <c r="D49" i="347" s="1"/>
  <c r="X48" i="347"/>
  <c r="W48" i="347"/>
  <c r="V48" i="347"/>
  <c r="U48" i="347"/>
  <c r="S48" i="347"/>
  <c r="T48" i="347" s="1"/>
  <c r="E48" i="347"/>
  <c r="D48" i="347" s="1"/>
  <c r="W47" i="347"/>
  <c r="X47" i="347" s="1"/>
  <c r="V47" i="347"/>
  <c r="U47" i="347"/>
  <c r="S47" i="347"/>
  <c r="T47" i="347" s="1"/>
  <c r="E47" i="347"/>
  <c r="D47" i="347" s="1"/>
  <c r="X46" i="347"/>
  <c r="W46" i="347"/>
  <c r="V46" i="347"/>
  <c r="U46" i="347"/>
  <c r="T46" i="347"/>
  <c r="S46" i="347"/>
  <c r="E46" i="347"/>
  <c r="D46" i="347" s="1"/>
  <c r="X45" i="347"/>
  <c r="W45" i="347"/>
  <c r="V45" i="347"/>
  <c r="U45" i="347"/>
  <c r="T45" i="347"/>
  <c r="S45" i="347"/>
  <c r="E45" i="347"/>
  <c r="D45" i="347" s="1"/>
  <c r="W44" i="347"/>
  <c r="X44" i="347" s="1"/>
  <c r="V44" i="347"/>
  <c r="U44" i="347"/>
  <c r="T44" i="347"/>
  <c r="S44" i="347"/>
  <c r="E44" i="347"/>
  <c r="D44" i="347" s="1"/>
  <c r="W43" i="347"/>
  <c r="X43" i="347" s="1"/>
  <c r="V43" i="347"/>
  <c r="U43" i="347"/>
  <c r="S43" i="347"/>
  <c r="T43" i="347" s="1"/>
  <c r="E43" i="347"/>
  <c r="D43" i="347" s="1"/>
  <c r="X42" i="347"/>
  <c r="W42" i="347"/>
  <c r="V42" i="347"/>
  <c r="U42" i="347"/>
  <c r="T42" i="347"/>
  <c r="S42" i="347"/>
  <c r="E42" i="347"/>
  <c r="D42" i="347" s="1"/>
  <c r="X41" i="347"/>
  <c r="W41" i="347"/>
  <c r="V41" i="347"/>
  <c r="U41" i="347"/>
  <c r="T41" i="347"/>
  <c r="S41" i="347"/>
  <c r="E41" i="347"/>
  <c r="D41" i="347" s="1"/>
  <c r="X40" i="347"/>
  <c r="W40" i="347"/>
  <c r="V40" i="347"/>
  <c r="U40" i="347"/>
  <c r="S40" i="347"/>
  <c r="T40" i="347" s="1"/>
  <c r="E40" i="347"/>
  <c r="D40" i="347" s="1"/>
  <c r="W39" i="347"/>
  <c r="X39" i="347" s="1"/>
  <c r="V39" i="347"/>
  <c r="U39" i="347"/>
  <c r="S39" i="347"/>
  <c r="T39" i="347" s="1"/>
  <c r="E39" i="347"/>
  <c r="D39" i="347" s="1"/>
  <c r="X38" i="347"/>
  <c r="W38" i="347"/>
  <c r="V38" i="347"/>
  <c r="U38" i="347"/>
  <c r="T38" i="347"/>
  <c r="S38" i="347"/>
  <c r="E38" i="347"/>
  <c r="D38" i="347" s="1"/>
  <c r="X37" i="347"/>
  <c r="W37" i="347"/>
  <c r="V37" i="347"/>
  <c r="U37" i="347"/>
  <c r="T37" i="347"/>
  <c r="S37" i="347"/>
  <c r="E37" i="347"/>
  <c r="D37" i="347" s="1"/>
  <c r="W36" i="347"/>
  <c r="V26" i="347" s="1"/>
  <c r="V36" i="347"/>
  <c r="U36" i="347"/>
  <c r="T36" i="347"/>
  <c r="S36" i="347"/>
  <c r="E36" i="347"/>
  <c r="D36" i="347" s="1"/>
  <c r="W35" i="347"/>
  <c r="W32" i="347" s="1"/>
  <c r="P32" i="347" s="1"/>
  <c r="V35" i="347"/>
  <c r="U35" i="347"/>
  <c r="S35" i="347"/>
  <c r="T35" i="347" s="1"/>
  <c r="E35" i="347"/>
  <c r="D35" i="347" s="1"/>
  <c r="T32" i="347"/>
  <c r="M32" i="347" s="1"/>
  <c r="N32" i="347"/>
  <c r="H32" i="347"/>
  <c r="D32" i="347"/>
  <c r="C32" i="347" s="1"/>
  <c r="N31" i="347"/>
  <c r="H31" i="347"/>
  <c r="D31" i="347" s="1"/>
  <c r="C31" i="347" s="1"/>
  <c r="U30" i="347"/>
  <c r="T30" i="347"/>
  <c r="N30" i="347"/>
  <c r="H30" i="347"/>
  <c r="D30" i="347"/>
  <c r="C30" i="347" s="1"/>
  <c r="T29" i="347"/>
  <c r="M29" i="347" s="1"/>
  <c r="N29" i="347"/>
  <c r="H29" i="347"/>
  <c r="D29" i="347" s="1"/>
  <c r="C29" i="347" s="1"/>
  <c r="N28" i="347"/>
  <c r="M28" i="347"/>
  <c r="L28" i="347"/>
  <c r="H28" i="347"/>
  <c r="T28" i="347" s="1"/>
  <c r="D28" i="347"/>
  <c r="C28" i="347" s="1"/>
  <c r="V27" i="347"/>
  <c r="N27" i="347"/>
  <c r="H27" i="347"/>
  <c r="D27" i="347" s="1"/>
  <c r="C27" i="347" s="1"/>
  <c r="U26" i="347"/>
  <c r="N26" i="347"/>
  <c r="H26" i="347"/>
  <c r="T26" i="347" s="1"/>
  <c r="D26" i="347"/>
  <c r="C26" i="347" s="1"/>
  <c r="T25" i="347"/>
  <c r="N25" i="347"/>
  <c r="H25" i="347"/>
  <c r="D25" i="347"/>
  <c r="C25" i="347" s="1"/>
  <c r="T24" i="347"/>
  <c r="N24" i="347"/>
  <c r="J33" i="347" s="1"/>
  <c r="H24" i="347"/>
  <c r="D24" i="347"/>
  <c r="C24" i="347" s="1"/>
  <c r="T23" i="347"/>
  <c r="N23" i="347"/>
  <c r="H23" i="347"/>
  <c r="D23" i="347"/>
  <c r="C23" i="347"/>
  <c r="T22" i="347"/>
  <c r="N22" i="347"/>
  <c r="H22" i="347"/>
  <c r="D22" i="347" s="1"/>
  <c r="C22" i="347" s="1"/>
  <c r="N21" i="347"/>
  <c r="H21" i="347"/>
  <c r="T21" i="347" s="1"/>
  <c r="D21" i="347"/>
  <c r="C21" i="347" s="1"/>
  <c r="N20" i="347"/>
  <c r="H20" i="347"/>
  <c r="D20" i="347" s="1"/>
  <c r="C20" i="347" s="1"/>
  <c r="X19" i="347"/>
  <c r="O19" i="347" s="1"/>
  <c r="T19" i="347"/>
  <c r="N19" i="347"/>
  <c r="H33" i="347" s="1"/>
  <c r="M19" i="347"/>
  <c r="L19" i="347"/>
  <c r="H19" i="347"/>
  <c r="D19" i="347"/>
  <c r="C19" i="347" s="1"/>
  <c r="W18" i="347"/>
  <c r="P18" i="347" s="1"/>
  <c r="T18" i="347"/>
  <c r="N18" i="347"/>
  <c r="M18" i="347"/>
  <c r="L18" i="347"/>
  <c r="H18" i="347"/>
  <c r="D18" i="347" s="1"/>
  <c r="C18" i="347" s="1"/>
  <c r="V17" i="347"/>
  <c r="N17" i="347"/>
  <c r="H17" i="347"/>
  <c r="T17" i="347" s="1"/>
  <c r="V16" i="347"/>
  <c r="N16" i="347"/>
  <c r="H16" i="347"/>
  <c r="T16" i="347" s="1"/>
  <c r="V15" i="347"/>
  <c r="N15" i="347"/>
  <c r="H15" i="347"/>
  <c r="D15" i="347" s="1"/>
  <c r="C15" i="347" s="1"/>
  <c r="U14" i="347"/>
  <c r="N14" i="347"/>
  <c r="H14" i="347"/>
  <c r="T14" i="347" s="1"/>
  <c r="D14" i="347"/>
  <c r="C14" i="347" s="1"/>
  <c r="T13" i="347"/>
  <c r="N13" i="347"/>
  <c r="H13" i="347"/>
  <c r="D13" i="347"/>
  <c r="C13" i="347"/>
  <c r="T12" i="347"/>
  <c r="N12" i="347"/>
  <c r="H12" i="347"/>
  <c r="D12" i="347" s="1"/>
  <c r="C12" i="347" s="1"/>
  <c r="AE11" i="347"/>
  <c r="AE12" i="347" s="1"/>
  <c r="AE13" i="347" s="1"/>
  <c r="AE14" i="347" s="1"/>
  <c r="AE15" i="347" s="1"/>
  <c r="AE16" i="347" s="1"/>
  <c r="AE17" i="347" s="1"/>
  <c r="AE18" i="347" s="1"/>
  <c r="AE19" i="347" s="1"/>
  <c r="AE20" i="347" s="1"/>
  <c r="AE21" i="347" s="1"/>
  <c r="AE22" i="347" s="1"/>
  <c r="AE23" i="347" s="1"/>
  <c r="AE24" i="347" s="1"/>
  <c r="AE25" i="347" s="1"/>
  <c r="AE26" i="347" s="1"/>
  <c r="AE27" i="347" s="1"/>
  <c r="AE28" i="347" s="1"/>
  <c r="AE29" i="347" s="1"/>
  <c r="AE30" i="347" s="1"/>
  <c r="AE31" i="347" s="1"/>
  <c r="AE32" i="347" s="1"/>
  <c r="N11" i="347"/>
  <c r="H11" i="347"/>
  <c r="T11" i="347" s="1"/>
  <c r="D11" i="347"/>
  <c r="C11" i="347" s="1"/>
  <c r="AE10" i="347"/>
  <c r="N10" i="347"/>
  <c r="F33" i="347" s="1"/>
  <c r="C33" i="347" s="1"/>
  <c r="H10" i="347"/>
  <c r="D10" i="347" s="1"/>
  <c r="C10" i="347" s="1"/>
  <c r="W9" i="347"/>
  <c r="P9" i="347" s="1"/>
  <c r="N9" i="347"/>
  <c r="N5" i="347" s="1"/>
  <c r="H9" i="347"/>
  <c r="T9" i="347" s="1"/>
  <c r="H4" i="347"/>
  <c r="X188" i="346"/>
  <c r="W188" i="346"/>
  <c r="V188" i="346"/>
  <c r="U188" i="346"/>
  <c r="S188" i="346"/>
  <c r="T188" i="346" s="1"/>
  <c r="E188" i="346"/>
  <c r="D188" i="346"/>
  <c r="X187" i="346"/>
  <c r="W187" i="346"/>
  <c r="V187" i="346"/>
  <c r="U187" i="346"/>
  <c r="S187" i="346"/>
  <c r="T187" i="346" s="1"/>
  <c r="E187" i="346"/>
  <c r="D187" i="346"/>
  <c r="X186" i="346"/>
  <c r="W186" i="346"/>
  <c r="V186" i="346"/>
  <c r="U186" i="346"/>
  <c r="S186" i="346"/>
  <c r="T186" i="346" s="1"/>
  <c r="E186" i="346"/>
  <c r="D186" i="346"/>
  <c r="X185" i="346"/>
  <c r="W185" i="346"/>
  <c r="V185" i="346"/>
  <c r="U185" i="346"/>
  <c r="S185" i="346"/>
  <c r="T185" i="346" s="1"/>
  <c r="E185" i="346"/>
  <c r="D185" i="346"/>
  <c r="X184" i="346"/>
  <c r="W184" i="346"/>
  <c r="V184" i="346"/>
  <c r="U184" i="346"/>
  <c r="S184" i="346"/>
  <c r="T184" i="346" s="1"/>
  <c r="E184" i="346"/>
  <c r="D184" i="346"/>
  <c r="X183" i="346"/>
  <c r="W183" i="346"/>
  <c r="V183" i="346"/>
  <c r="U183" i="346"/>
  <c r="S183" i="346"/>
  <c r="T183" i="346" s="1"/>
  <c r="E183" i="346"/>
  <c r="D183" i="346"/>
  <c r="X182" i="346"/>
  <c r="W182" i="346"/>
  <c r="V182" i="346"/>
  <c r="U182" i="346"/>
  <c r="S182" i="346"/>
  <c r="T182" i="346" s="1"/>
  <c r="E182" i="346"/>
  <c r="D182" i="346"/>
  <c r="X181" i="346"/>
  <c r="W181" i="346"/>
  <c r="V181" i="346"/>
  <c r="U181" i="346"/>
  <c r="S181" i="346"/>
  <c r="T181" i="346" s="1"/>
  <c r="E181" i="346"/>
  <c r="D181" i="346"/>
  <c r="X180" i="346"/>
  <c r="W180" i="346"/>
  <c r="V180" i="346"/>
  <c r="U180" i="346"/>
  <c r="S180" i="346"/>
  <c r="T180" i="346" s="1"/>
  <c r="E180" i="346"/>
  <c r="D180" i="346"/>
  <c r="X179" i="346"/>
  <c r="W179" i="346"/>
  <c r="V179" i="346"/>
  <c r="U179" i="346"/>
  <c r="S179" i="346"/>
  <c r="T179" i="346" s="1"/>
  <c r="E179" i="346"/>
  <c r="D179" i="346"/>
  <c r="X178" i="346"/>
  <c r="W178" i="346"/>
  <c r="V178" i="346"/>
  <c r="U178" i="346"/>
  <c r="S178" i="346"/>
  <c r="T178" i="346" s="1"/>
  <c r="E178" i="346"/>
  <c r="D178" i="346"/>
  <c r="X177" i="346"/>
  <c r="W177" i="346"/>
  <c r="V177" i="346"/>
  <c r="U177" i="346"/>
  <c r="S177" i="346"/>
  <c r="T177" i="346" s="1"/>
  <c r="E177" i="346"/>
  <c r="D177" i="346"/>
  <c r="X176" i="346"/>
  <c r="W176" i="346"/>
  <c r="V176" i="346"/>
  <c r="U176" i="346"/>
  <c r="S176" i="346"/>
  <c r="T176" i="346" s="1"/>
  <c r="E176" i="346"/>
  <c r="D176" i="346"/>
  <c r="X175" i="346"/>
  <c r="W175" i="346"/>
  <c r="V175" i="346"/>
  <c r="U175" i="346"/>
  <c r="S175" i="346"/>
  <c r="T175" i="346" s="1"/>
  <c r="E175" i="346"/>
  <c r="D175" i="346"/>
  <c r="X174" i="346"/>
  <c r="W174" i="346"/>
  <c r="V174" i="346"/>
  <c r="U174" i="346"/>
  <c r="S174" i="346"/>
  <c r="T174" i="346" s="1"/>
  <c r="E174" i="346"/>
  <c r="D174" i="346" s="1"/>
  <c r="X173" i="346"/>
  <c r="W173" i="346"/>
  <c r="V173" i="346"/>
  <c r="U173" i="346"/>
  <c r="S173" i="346"/>
  <c r="T173" i="346" s="1"/>
  <c r="E173" i="346"/>
  <c r="D173" i="346"/>
  <c r="X172" i="346"/>
  <c r="W172" i="346"/>
  <c r="V172" i="346"/>
  <c r="U172" i="346"/>
  <c r="S172" i="346"/>
  <c r="T172" i="346" s="1"/>
  <c r="E172" i="346"/>
  <c r="D172" i="346" s="1"/>
  <c r="X171" i="346"/>
  <c r="W171" i="346"/>
  <c r="V171" i="346"/>
  <c r="U171" i="346"/>
  <c r="S171" i="346"/>
  <c r="T171" i="346" s="1"/>
  <c r="E171" i="346"/>
  <c r="D171" i="346"/>
  <c r="X170" i="346"/>
  <c r="W170" i="346"/>
  <c r="V170" i="346"/>
  <c r="U170" i="346"/>
  <c r="S170" i="346"/>
  <c r="T170" i="346" s="1"/>
  <c r="E170" i="346"/>
  <c r="D170" i="346" s="1"/>
  <c r="X169" i="346"/>
  <c r="W169" i="346"/>
  <c r="V169" i="346"/>
  <c r="U169" i="346"/>
  <c r="S169" i="346"/>
  <c r="T169" i="346" s="1"/>
  <c r="E169" i="346"/>
  <c r="D169" i="346" s="1"/>
  <c r="X168" i="346"/>
  <c r="W168" i="346"/>
  <c r="V168" i="346"/>
  <c r="U168" i="346"/>
  <c r="S168" i="346"/>
  <c r="T168" i="346" s="1"/>
  <c r="E168" i="346"/>
  <c r="D168" i="346" s="1"/>
  <c r="X167" i="346"/>
  <c r="W167" i="346"/>
  <c r="V167" i="346"/>
  <c r="U167" i="346"/>
  <c r="S167" i="346"/>
  <c r="T167" i="346" s="1"/>
  <c r="E167" i="346"/>
  <c r="D167" i="346"/>
  <c r="X166" i="346"/>
  <c r="W166" i="346"/>
  <c r="V166" i="346"/>
  <c r="U166" i="346"/>
  <c r="S166" i="346"/>
  <c r="T166" i="346" s="1"/>
  <c r="E166" i="346"/>
  <c r="D166" i="346" s="1"/>
  <c r="X165" i="346"/>
  <c r="W165" i="346"/>
  <c r="V165" i="346"/>
  <c r="U165" i="346"/>
  <c r="S165" i="346"/>
  <c r="T165" i="346" s="1"/>
  <c r="E165" i="346"/>
  <c r="D165" i="346"/>
  <c r="X164" i="346"/>
  <c r="W164" i="346"/>
  <c r="V164" i="346"/>
  <c r="U164" i="346"/>
  <c r="S164" i="346"/>
  <c r="T164" i="346" s="1"/>
  <c r="E164" i="346"/>
  <c r="D164" i="346" s="1"/>
  <c r="X163" i="346"/>
  <c r="W163" i="346"/>
  <c r="V163" i="346"/>
  <c r="U163" i="346"/>
  <c r="S163" i="346"/>
  <c r="T163" i="346" s="1"/>
  <c r="E163" i="346"/>
  <c r="D163" i="346"/>
  <c r="X162" i="346"/>
  <c r="W162" i="346"/>
  <c r="V162" i="346"/>
  <c r="U162" i="346"/>
  <c r="S162" i="346"/>
  <c r="T162" i="346" s="1"/>
  <c r="E162" i="346"/>
  <c r="D162" i="346" s="1"/>
  <c r="X161" i="346"/>
  <c r="W161" i="346"/>
  <c r="V161" i="346"/>
  <c r="U161" i="346"/>
  <c r="S161" i="346"/>
  <c r="T161" i="346" s="1"/>
  <c r="E161" i="346"/>
  <c r="D161" i="346" s="1"/>
  <c r="X160" i="346"/>
  <c r="W160" i="346"/>
  <c r="V160" i="346"/>
  <c r="U160" i="346"/>
  <c r="S160" i="346"/>
  <c r="T160" i="346" s="1"/>
  <c r="E160" i="346"/>
  <c r="D160" i="346" s="1"/>
  <c r="X159" i="346"/>
  <c r="W159" i="346"/>
  <c r="V159" i="346"/>
  <c r="U159" i="346"/>
  <c r="S159" i="346"/>
  <c r="T159" i="346" s="1"/>
  <c r="E159" i="346"/>
  <c r="D159" i="346"/>
  <c r="X158" i="346"/>
  <c r="W158" i="346"/>
  <c r="V158" i="346"/>
  <c r="U158" i="346"/>
  <c r="S158" i="346"/>
  <c r="T158" i="346" s="1"/>
  <c r="E158" i="346"/>
  <c r="D158" i="346" s="1"/>
  <c r="X157" i="346"/>
  <c r="W157" i="346"/>
  <c r="V157" i="346"/>
  <c r="U157" i="346"/>
  <c r="S157" i="346"/>
  <c r="T157" i="346" s="1"/>
  <c r="E157" i="346"/>
  <c r="D157" i="346"/>
  <c r="X156" i="346"/>
  <c r="W156" i="346"/>
  <c r="V156" i="346"/>
  <c r="U156" i="346"/>
  <c r="S156" i="346"/>
  <c r="T156" i="346" s="1"/>
  <c r="E156" i="346"/>
  <c r="D156" i="346" s="1"/>
  <c r="X155" i="346"/>
  <c r="W155" i="346"/>
  <c r="V155" i="346"/>
  <c r="U155" i="346"/>
  <c r="S155" i="346"/>
  <c r="T155" i="346" s="1"/>
  <c r="E155" i="346"/>
  <c r="D155" i="346"/>
  <c r="X154" i="346"/>
  <c r="W154" i="346"/>
  <c r="V154" i="346"/>
  <c r="U154" i="346"/>
  <c r="S154" i="346"/>
  <c r="T154" i="346" s="1"/>
  <c r="E154" i="346"/>
  <c r="D154" i="346" s="1"/>
  <c r="X153" i="346"/>
  <c r="W153" i="346"/>
  <c r="V153" i="346"/>
  <c r="U153" i="346"/>
  <c r="S153" i="346"/>
  <c r="T153" i="346" s="1"/>
  <c r="E153" i="346"/>
  <c r="D153" i="346" s="1"/>
  <c r="X152" i="346"/>
  <c r="W152" i="346"/>
  <c r="V152" i="346"/>
  <c r="U152" i="346"/>
  <c r="S152" i="346"/>
  <c r="T152" i="346" s="1"/>
  <c r="E152" i="346"/>
  <c r="D152" i="346" s="1"/>
  <c r="X151" i="346"/>
  <c r="W151" i="346"/>
  <c r="V151" i="346"/>
  <c r="U151" i="346"/>
  <c r="S151" i="346"/>
  <c r="T151" i="346" s="1"/>
  <c r="E151" i="346"/>
  <c r="D151" i="346"/>
  <c r="X150" i="346"/>
  <c r="W150" i="346"/>
  <c r="V150" i="346"/>
  <c r="U150" i="346"/>
  <c r="S150" i="346"/>
  <c r="T150" i="346" s="1"/>
  <c r="E150" i="346"/>
  <c r="D150" i="346" s="1"/>
  <c r="X149" i="346"/>
  <c r="W149" i="346"/>
  <c r="V149" i="346"/>
  <c r="U149" i="346"/>
  <c r="S149" i="346"/>
  <c r="T149" i="346" s="1"/>
  <c r="E149" i="346"/>
  <c r="D149" i="346"/>
  <c r="X148" i="346"/>
  <c r="W148" i="346"/>
  <c r="V148" i="346"/>
  <c r="U148" i="346"/>
  <c r="S148" i="346"/>
  <c r="T148" i="346" s="1"/>
  <c r="E148" i="346"/>
  <c r="D148" i="346" s="1"/>
  <c r="X147" i="346"/>
  <c r="W147" i="346"/>
  <c r="V147" i="346"/>
  <c r="U147" i="346"/>
  <c r="S147" i="346"/>
  <c r="T147" i="346" s="1"/>
  <c r="E147" i="346"/>
  <c r="D147" i="346"/>
  <c r="X146" i="346"/>
  <c r="W146" i="346"/>
  <c r="V146" i="346"/>
  <c r="U146" i="346"/>
  <c r="S146" i="346"/>
  <c r="T146" i="346" s="1"/>
  <c r="E146" i="346"/>
  <c r="D146" i="346" s="1"/>
  <c r="X145" i="346"/>
  <c r="W145" i="346"/>
  <c r="V145" i="346"/>
  <c r="U145" i="346"/>
  <c r="S145" i="346"/>
  <c r="T145" i="346" s="1"/>
  <c r="E145" i="346"/>
  <c r="D145" i="346" s="1"/>
  <c r="X144" i="346"/>
  <c r="W144" i="346"/>
  <c r="V144" i="346"/>
  <c r="U144" i="346"/>
  <c r="S144" i="346"/>
  <c r="T144" i="346" s="1"/>
  <c r="E144" i="346"/>
  <c r="D144" i="346" s="1"/>
  <c r="X143" i="346"/>
  <c r="W143" i="346"/>
  <c r="V143" i="346"/>
  <c r="U143" i="346"/>
  <c r="S143" i="346"/>
  <c r="T143" i="346" s="1"/>
  <c r="E143" i="346"/>
  <c r="D143" i="346"/>
  <c r="X142" i="346"/>
  <c r="W142" i="346"/>
  <c r="V142" i="346"/>
  <c r="U142" i="346"/>
  <c r="S142" i="346"/>
  <c r="T142" i="346" s="1"/>
  <c r="E142" i="346"/>
  <c r="D142" i="346" s="1"/>
  <c r="X141" i="346"/>
  <c r="W141" i="346"/>
  <c r="V141" i="346"/>
  <c r="U141" i="346"/>
  <c r="S141" i="346"/>
  <c r="T141" i="346" s="1"/>
  <c r="E141" i="346"/>
  <c r="D141" i="346"/>
  <c r="X140" i="346"/>
  <c r="W140" i="346"/>
  <c r="V140" i="346"/>
  <c r="U140" i="346"/>
  <c r="S140" i="346"/>
  <c r="T140" i="346" s="1"/>
  <c r="E140" i="346"/>
  <c r="D140" i="346" s="1"/>
  <c r="X139" i="346"/>
  <c r="W139" i="346"/>
  <c r="V139" i="346"/>
  <c r="U139" i="346"/>
  <c r="S139" i="346"/>
  <c r="T139" i="346" s="1"/>
  <c r="E139" i="346"/>
  <c r="D139" i="346"/>
  <c r="X138" i="346"/>
  <c r="W138" i="346"/>
  <c r="V138" i="346"/>
  <c r="U138" i="346"/>
  <c r="S138" i="346"/>
  <c r="T138" i="346" s="1"/>
  <c r="E138" i="346"/>
  <c r="D138" i="346" s="1"/>
  <c r="X137" i="346"/>
  <c r="W137" i="346"/>
  <c r="V137" i="346"/>
  <c r="U137" i="346"/>
  <c r="S137" i="346"/>
  <c r="T137" i="346" s="1"/>
  <c r="E137" i="346"/>
  <c r="D137" i="346" s="1"/>
  <c r="W136" i="346"/>
  <c r="X136" i="346" s="1"/>
  <c r="V136" i="346"/>
  <c r="U136" i="346"/>
  <c r="S136" i="346"/>
  <c r="T136" i="346" s="1"/>
  <c r="E136" i="346"/>
  <c r="D136" i="346" s="1"/>
  <c r="X135" i="346"/>
  <c r="W135" i="346"/>
  <c r="V135" i="346"/>
  <c r="U135" i="346"/>
  <c r="S135" i="346"/>
  <c r="T135" i="346" s="1"/>
  <c r="E135" i="346"/>
  <c r="D135" i="346"/>
  <c r="X134" i="346"/>
  <c r="W134" i="346"/>
  <c r="V134" i="346"/>
  <c r="U134" i="346"/>
  <c r="S134" i="346"/>
  <c r="T134" i="346" s="1"/>
  <c r="E134" i="346"/>
  <c r="D134" i="346" s="1"/>
  <c r="X133" i="346"/>
  <c r="W133" i="346"/>
  <c r="V133" i="346"/>
  <c r="U133" i="346"/>
  <c r="S133" i="346"/>
  <c r="T133" i="346" s="1"/>
  <c r="E133" i="346"/>
  <c r="D133" i="346"/>
  <c r="W132" i="346"/>
  <c r="X132" i="346" s="1"/>
  <c r="V132" i="346"/>
  <c r="U132" i="346"/>
  <c r="S132" i="346"/>
  <c r="T132" i="346" s="1"/>
  <c r="E132" i="346"/>
  <c r="D132" i="346" s="1"/>
  <c r="X131" i="346"/>
  <c r="W131" i="346"/>
  <c r="V131" i="346"/>
  <c r="U131" i="346"/>
  <c r="S131" i="346"/>
  <c r="T131" i="346" s="1"/>
  <c r="E131" i="346"/>
  <c r="D131" i="346"/>
  <c r="W130" i="346"/>
  <c r="X130" i="346" s="1"/>
  <c r="V130" i="346"/>
  <c r="U130" i="346"/>
  <c r="S130" i="346"/>
  <c r="T130" i="346" s="1"/>
  <c r="E130" i="346"/>
  <c r="D130" i="346" s="1"/>
  <c r="X129" i="346"/>
  <c r="W129" i="346"/>
  <c r="V129" i="346"/>
  <c r="U129" i="346"/>
  <c r="S129" i="346"/>
  <c r="T129" i="346" s="1"/>
  <c r="E129" i="346"/>
  <c r="D129" i="346" s="1"/>
  <c r="W128" i="346"/>
  <c r="X128" i="346" s="1"/>
  <c r="V128" i="346"/>
  <c r="U128" i="346"/>
  <c r="S128" i="346"/>
  <c r="T128" i="346" s="1"/>
  <c r="E128" i="346"/>
  <c r="D128" i="346" s="1"/>
  <c r="X127" i="346"/>
  <c r="W127" i="346"/>
  <c r="V127" i="346"/>
  <c r="U127" i="346"/>
  <c r="S127" i="346"/>
  <c r="T127" i="346" s="1"/>
  <c r="E127" i="346"/>
  <c r="D127" i="346"/>
  <c r="X126" i="346"/>
  <c r="W126" i="346"/>
  <c r="V126" i="346"/>
  <c r="U126" i="346"/>
  <c r="S126" i="346"/>
  <c r="T126" i="346" s="1"/>
  <c r="E126" i="346"/>
  <c r="D126" i="346" s="1"/>
  <c r="X125" i="346"/>
  <c r="W125" i="346"/>
  <c r="V125" i="346"/>
  <c r="U125" i="346"/>
  <c r="S125" i="346"/>
  <c r="T125" i="346" s="1"/>
  <c r="E125" i="346"/>
  <c r="D125" i="346"/>
  <c r="W124" i="346"/>
  <c r="X124" i="346" s="1"/>
  <c r="V124" i="346"/>
  <c r="U124" i="346"/>
  <c r="S124" i="346"/>
  <c r="T124" i="346" s="1"/>
  <c r="E124" i="346"/>
  <c r="D124" i="346" s="1"/>
  <c r="X123" i="346"/>
  <c r="W123" i="346"/>
  <c r="V123" i="346"/>
  <c r="U123" i="346"/>
  <c r="S123" i="346"/>
  <c r="T123" i="346" s="1"/>
  <c r="E123" i="346"/>
  <c r="D123" i="346"/>
  <c r="W122" i="346"/>
  <c r="X122" i="346" s="1"/>
  <c r="V122" i="346"/>
  <c r="U122" i="346"/>
  <c r="S122" i="346"/>
  <c r="T122" i="346" s="1"/>
  <c r="E122" i="346"/>
  <c r="D122" i="346" s="1"/>
  <c r="X121" i="346"/>
  <c r="W121" i="346"/>
  <c r="V121" i="346"/>
  <c r="U121" i="346"/>
  <c r="S121" i="346"/>
  <c r="T121" i="346" s="1"/>
  <c r="E121" i="346"/>
  <c r="D121" i="346" s="1"/>
  <c r="W120" i="346"/>
  <c r="X120" i="346" s="1"/>
  <c r="V120" i="346"/>
  <c r="U120" i="346"/>
  <c r="S120" i="346"/>
  <c r="T120" i="346" s="1"/>
  <c r="E120" i="346"/>
  <c r="D120" i="346" s="1"/>
  <c r="X119" i="346"/>
  <c r="W119" i="346"/>
  <c r="V119" i="346"/>
  <c r="U119" i="346"/>
  <c r="S119" i="346"/>
  <c r="T119" i="346" s="1"/>
  <c r="E119" i="346"/>
  <c r="D119" i="346"/>
  <c r="X118" i="346"/>
  <c r="W118" i="346"/>
  <c r="V118" i="346"/>
  <c r="U118" i="346"/>
  <c r="S118" i="346"/>
  <c r="T118" i="346" s="1"/>
  <c r="E118" i="346"/>
  <c r="D118" i="346" s="1"/>
  <c r="X117" i="346"/>
  <c r="W117" i="346"/>
  <c r="V117" i="346"/>
  <c r="U117" i="346"/>
  <c r="S117" i="346"/>
  <c r="T117" i="346" s="1"/>
  <c r="E117" i="346"/>
  <c r="D117" i="346"/>
  <c r="W116" i="346"/>
  <c r="X116" i="346" s="1"/>
  <c r="V116" i="346"/>
  <c r="U116" i="346"/>
  <c r="S116" i="346"/>
  <c r="T116" i="346" s="1"/>
  <c r="E116" i="346"/>
  <c r="D116" i="346" s="1"/>
  <c r="X115" i="346"/>
  <c r="W115" i="346"/>
  <c r="V115" i="346"/>
  <c r="U115" i="346"/>
  <c r="S115" i="346"/>
  <c r="T115" i="346" s="1"/>
  <c r="E115" i="346"/>
  <c r="D115" i="346"/>
  <c r="W114" i="346"/>
  <c r="X114" i="346" s="1"/>
  <c r="V114" i="346"/>
  <c r="U114" i="346"/>
  <c r="S114" i="346"/>
  <c r="T114" i="346" s="1"/>
  <c r="E114" i="346"/>
  <c r="D114" i="346" s="1"/>
  <c r="X113" i="346"/>
  <c r="W113" i="346"/>
  <c r="V113" i="346"/>
  <c r="U113" i="346"/>
  <c r="S113" i="346"/>
  <c r="T113" i="346" s="1"/>
  <c r="E113" i="346"/>
  <c r="D113" i="346" s="1"/>
  <c r="W112" i="346"/>
  <c r="X112" i="346" s="1"/>
  <c r="V112" i="346"/>
  <c r="U112" i="346"/>
  <c r="S112" i="346"/>
  <c r="T112" i="346" s="1"/>
  <c r="E112" i="346"/>
  <c r="D112" i="346" s="1"/>
  <c r="X111" i="346"/>
  <c r="W111" i="346"/>
  <c r="V111" i="346"/>
  <c r="U111" i="346"/>
  <c r="S111" i="346"/>
  <c r="T111" i="346" s="1"/>
  <c r="E111" i="346"/>
  <c r="D111" i="346"/>
  <c r="X110" i="346"/>
  <c r="W110" i="346"/>
  <c r="V110" i="346"/>
  <c r="U110" i="346"/>
  <c r="S110" i="346"/>
  <c r="T110" i="346" s="1"/>
  <c r="E110" i="346"/>
  <c r="D110" i="346" s="1"/>
  <c r="X109" i="346"/>
  <c r="W109" i="346"/>
  <c r="V109" i="346"/>
  <c r="U109" i="346"/>
  <c r="S109" i="346"/>
  <c r="T109" i="346" s="1"/>
  <c r="E109" i="346"/>
  <c r="D109" i="346"/>
  <c r="W108" i="346"/>
  <c r="X108" i="346" s="1"/>
  <c r="V108" i="346"/>
  <c r="U108" i="346"/>
  <c r="S108" i="346"/>
  <c r="T108" i="346" s="1"/>
  <c r="E108" i="346"/>
  <c r="D108" i="346" s="1"/>
  <c r="X107" i="346"/>
  <c r="W107" i="346"/>
  <c r="V107" i="346"/>
  <c r="U107" i="346"/>
  <c r="S107" i="346"/>
  <c r="T107" i="346" s="1"/>
  <c r="E107" i="346"/>
  <c r="D107" i="346"/>
  <c r="W106" i="346"/>
  <c r="V106" i="346"/>
  <c r="U106" i="346"/>
  <c r="S106" i="346"/>
  <c r="T106" i="346" s="1"/>
  <c r="E106" i="346"/>
  <c r="D106" i="346" s="1"/>
  <c r="X105" i="346"/>
  <c r="W105" i="346"/>
  <c r="V105" i="346"/>
  <c r="U105" i="346"/>
  <c r="S105" i="346"/>
  <c r="T105" i="346" s="1"/>
  <c r="E105" i="346"/>
  <c r="D105" i="346" s="1"/>
  <c r="W104" i="346"/>
  <c r="X104" i="346" s="1"/>
  <c r="V104" i="346"/>
  <c r="U104" i="346"/>
  <c r="S104" i="346"/>
  <c r="T104" i="346" s="1"/>
  <c r="E104" i="346"/>
  <c r="D104" i="346" s="1"/>
  <c r="X103" i="346"/>
  <c r="W103" i="346"/>
  <c r="V103" i="346"/>
  <c r="U103" i="346"/>
  <c r="T103" i="346"/>
  <c r="S103" i="346"/>
  <c r="E103" i="346"/>
  <c r="D103" i="346" s="1"/>
  <c r="X102" i="346"/>
  <c r="W102" i="346"/>
  <c r="V102" i="346"/>
  <c r="U102" i="346"/>
  <c r="T102" i="346"/>
  <c r="S102" i="346"/>
  <c r="E102" i="346"/>
  <c r="D102" i="346" s="1"/>
  <c r="X101" i="346"/>
  <c r="W101" i="346"/>
  <c r="V101" i="346"/>
  <c r="U101" i="346"/>
  <c r="T101" i="346"/>
  <c r="S101" i="346"/>
  <c r="E101" i="346"/>
  <c r="D101" i="346" s="1"/>
  <c r="X100" i="346"/>
  <c r="W100" i="346"/>
  <c r="V100" i="346"/>
  <c r="U100" i="346"/>
  <c r="T100" i="346"/>
  <c r="S100" i="346"/>
  <c r="E100" i="346"/>
  <c r="D100" i="346" s="1"/>
  <c r="X99" i="346"/>
  <c r="W99" i="346"/>
  <c r="V99" i="346"/>
  <c r="U99" i="346"/>
  <c r="T99" i="346"/>
  <c r="S99" i="346"/>
  <c r="E99" i="346"/>
  <c r="D99" i="346" s="1"/>
  <c r="X98" i="346"/>
  <c r="W98" i="346"/>
  <c r="V98" i="346"/>
  <c r="U98" i="346"/>
  <c r="T98" i="346"/>
  <c r="S98" i="346"/>
  <c r="E98" i="346"/>
  <c r="D98" i="346" s="1"/>
  <c r="X97" i="346"/>
  <c r="W97" i="346"/>
  <c r="V97" i="346"/>
  <c r="U97" i="346"/>
  <c r="T97" i="346"/>
  <c r="S97" i="346"/>
  <c r="E97" i="346"/>
  <c r="D97" i="346" s="1"/>
  <c r="X96" i="346"/>
  <c r="W96" i="346"/>
  <c r="V96" i="346"/>
  <c r="U96" i="346"/>
  <c r="T96" i="346"/>
  <c r="S96" i="346"/>
  <c r="E96" i="346"/>
  <c r="D96" i="346" s="1"/>
  <c r="X95" i="346"/>
  <c r="W95" i="346"/>
  <c r="V95" i="346"/>
  <c r="U95" i="346"/>
  <c r="T95" i="346"/>
  <c r="S95" i="346"/>
  <c r="E95" i="346"/>
  <c r="D95" i="346" s="1"/>
  <c r="X94" i="346"/>
  <c r="W94" i="346"/>
  <c r="V94" i="346"/>
  <c r="U94" i="346"/>
  <c r="T94" i="346"/>
  <c r="S94" i="346"/>
  <c r="E94" i="346"/>
  <c r="D94" i="346" s="1"/>
  <c r="X93" i="346"/>
  <c r="W93" i="346"/>
  <c r="V93" i="346"/>
  <c r="U93" i="346"/>
  <c r="T93" i="346"/>
  <c r="S93" i="346"/>
  <c r="E93" i="346"/>
  <c r="D93" i="346" s="1"/>
  <c r="X92" i="346"/>
  <c r="W92" i="346"/>
  <c r="V92" i="346"/>
  <c r="U92" i="346"/>
  <c r="T92" i="346"/>
  <c r="S92" i="346"/>
  <c r="E92" i="346"/>
  <c r="D92" i="346" s="1"/>
  <c r="X91" i="346"/>
  <c r="W91" i="346"/>
  <c r="V91" i="346"/>
  <c r="U91" i="346"/>
  <c r="T91" i="346"/>
  <c r="S91" i="346"/>
  <c r="E91" i="346"/>
  <c r="D91" i="346" s="1"/>
  <c r="X90" i="346"/>
  <c r="W90" i="346"/>
  <c r="V90" i="346"/>
  <c r="U90" i="346"/>
  <c r="T90" i="346"/>
  <c r="S90" i="346"/>
  <c r="E90" i="346"/>
  <c r="D90" i="346" s="1"/>
  <c r="X89" i="346"/>
  <c r="W89" i="346"/>
  <c r="V89" i="346"/>
  <c r="U89" i="346"/>
  <c r="T89" i="346"/>
  <c r="S89" i="346"/>
  <c r="E89" i="346"/>
  <c r="D89" i="346" s="1"/>
  <c r="X88" i="346"/>
  <c r="W88" i="346"/>
  <c r="V88" i="346"/>
  <c r="U88" i="346"/>
  <c r="T88" i="346"/>
  <c r="S88" i="346"/>
  <c r="E88" i="346"/>
  <c r="D88" i="346" s="1"/>
  <c r="X87" i="346"/>
  <c r="W87" i="346"/>
  <c r="V87" i="346"/>
  <c r="U87" i="346"/>
  <c r="T87" i="346"/>
  <c r="S87" i="346"/>
  <c r="E87" i="346"/>
  <c r="D87" i="346" s="1"/>
  <c r="X86" i="346"/>
  <c r="W86" i="346"/>
  <c r="V86" i="346"/>
  <c r="U86" i="346"/>
  <c r="T86" i="346"/>
  <c r="S86" i="346"/>
  <c r="E86" i="346"/>
  <c r="D86" i="346" s="1"/>
  <c r="X85" i="346"/>
  <c r="W85" i="346"/>
  <c r="V85" i="346"/>
  <c r="U85" i="346"/>
  <c r="T85" i="346"/>
  <c r="S85" i="346"/>
  <c r="E85" i="346"/>
  <c r="D85" i="346" s="1"/>
  <c r="X84" i="346"/>
  <c r="W84" i="346"/>
  <c r="V84" i="346"/>
  <c r="U84" i="346"/>
  <c r="T84" i="346"/>
  <c r="S84" i="346"/>
  <c r="E84" i="346"/>
  <c r="D84" i="346" s="1"/>
  <c r="X83" i="346"/>
  <c r="W83" i="346"/>
  <c r="V83" i="346"/>
  <c r="U83" i="346"/>
  <c r="T83" i="346"/>
  <c r="S83" i="346"/>
  <c r="E83" i="346"/>
  <c r="D83" i="346" s="1"/>
  <c r="X82" i="346"/>
  <c r="W82" i="346"/>
  <c r="V82" i="346"/>
  <c r="U82" i="346"/>
  <c r="T82" i="346"/>
  <c r="S82" i="346"/>
  <c r="E82" i="346"/>
  <c r="D82" i="346" s="1"/>
  <c r="X81" i="346"/>
  <c r="W81" i="346"/>
  <c r="V81" i="346"/>
  <c r="U81" i="346"/>
  <c r="T81" i="346"/>
  <c r="S81" i="346"/>
  <c r="E81" i="346"/>
  <c r="D81" i="346" s="1"/>
  <c r="X80" i="346"/>
  <c r="W80" i="346"/>
  <c r="V80" i="346"/>
  <c r="U80" i="346"/>
  <c r="T80" i="346"/>
  <c r="S80" i="346"/>
  <c r="E80" i="346"/>
  <c r="D80" i="346" s="1"/>
  <c r="X79" i="346"/>
  <c r="W79" i="346"/>
  <c r="V79" i="346"/>
  <c r="U79" i="346"/>
  <c r="T79" i="346"/>
  <c r="S79" i="346"/>
  <c r="E79" i="346"/>
  <c r="D79" i="346" s="1"/>
  <c r="X78" i="346"/>
  <c r="W78" i="346"/>
  <c r="V78" i="346"/>
  <c r="U78" i="346"/>
  <c r="T78" i="346"/>
  <c r="S78" i="346"/>
  <c r="E78" i="346"/>
  <c r="D78" i="346" s="1"/>
  <c r="X77" i="346"/>
  <c r="W77" i="346"/>
  <c r="V77" i="346"/>
  <c r="U77" i="346"/>
  <c r="T77" i="346"/>
  <c r="S77" i="346"/>
  <c r="E77" i="346"/>
  <c r="D77" i="346" s="1"/>
  <c r="X76" i="346"/>
  <c r="W76" i="346"/>
  <c r="V76" i="346"/>
  <c r="U76" i="346"/>
  <c r="T76" i="346"/>
  <c r="S76" i="346"/>
  <c r="E76" i="346"/>
  <c r="D76" i="346" s="1"/>
  <c r="X75" i="346"/>
  <c r="W75" i="346"/>
  <c r="V75" i="346"/>
  <c r="U75" i="346"/>
  <c r="T75" i="346"/>
  <c r="S75" i="346"/>
  <c r="E75" i="346"/>
  <c r="D75" i="346" s="1"/>
  <c r="X74" i="346"/>
  <c r="W74" i="346"/>
  <c r="V74" i="346"/>
  <c r="U74" i="346"/>
  <c r="T74" i="346"/>
  <c r="S74" i="346"/>
  <c r="E74" i="346"/>
  <c r="D74" i="346" s="1"/>
  <c r="X73" i="346"/>
  <c r="W73" i="346"/>
  <c r="V73" i="346"/>
  <c r="U73" i="346"/>
  <c r="T73" i="346"/>
  <c r="S73" i="346"/>
  <c r="E73" i="346"/>
  <c r="D73" i="346" s="1"/>
  <c r="X72" i="346"/>
  <c r="W72" i="346"/>
  <c r="V72" i="346"/>
  <c r="U72" i="346"/>
  <c r="T72" i="346"/>
  <c r="S72" i="346"/>
  <c r="E72" i="346"/>
  <c r="D72" i="346" s="1"/>
  <c r="X71" i="346"/>
  <c r="W71" i="346"/>
  <c r="V71" i="346"/>
  <c r="U71" i="346"/>
  <c r="T71" i="346"/>
  <c r="S71" i="346"/>
  <c r="E71" i="346"/>
  <c r="D71" i="346" s="1"/>
  <c r="X70" i="346"/>
  <c r="W70" i="346"/>
  <c r="V70" i="346"/>
  <c r="U70" i="346"/>
  <c r="T70" i="346"/>
  <c r="S70" i="346"/>
  <c r="E70" i="346"/>
  <c r="D70" i="346" s="1"/>
  <c r="X69" i="346"/>
  <c r="W69" i="346"/>
  <c r="V69" i="346"/>
  <c r="U69" i="346"/>
  <c r="T69" i="346"/>
  <c r="S69" i="346"/>
  <c r="E69" i="346"/>
  <c r="D69" i="346" s="1"/>
  <c r="X68" i="346"/>
  <c r="W68" i="346"/>
  <c r="V68" i="346"/>
  <c r="U68" i="346"/>
  <c r="T68" i="346"/>
  <c r="S68" i="346"/>
  <c r="E68" i="346"/>
  <c r="D68" i="346" s="1"/>
  <c r="X67" i="346"/>
  <c r="W67" i="346"/>
  <c r="V67" i="346"/>
  <c r="U67" i="346"/>
  <c r="T67" i="346"/>
  <c r="S67" i="346"/>
  <c r="E67" i="346"/>
  <c r="D67" i="346" s="1"/>
  <c r="X66" i="346"/>
  <c r="W66" i="346"/>
  <c r="V66" i="346"/>
  <c r="U66" i="346"/>
  <c r="T66" i="346"/>
  <c r="S66" i="346"/>
  <c r="E66" i="346"/>
  <c r="D66" i="346" s="1"/>
  <c r="X65" i="346"/>
  <c r="W65" i="346"/>
  <c r="V65" i="346"/>
  <c r="U65" i="346"/>
  <c r="T65" i="346"/>
  <c r="S65" i="346"/>
  <c r="E65" i="346"/>
  <c r="D65" i="346" s="1"/>
  <c r="X64" i="346"/>
  <c r="W64" i="346"/>
  <c r="V64" i="346"/>
  <c r="U64" i="346"/>
  <c r="T64" i="346"/>
  <c r="S64" i="346"/>
  <c r="E64" i="346"/>
  <c r="D64" i="346" s="1"/>
  <c r="X63" i="346"/>
  <c r="W63" i="346"/>
  <c r="V63" i="346"/>
  <c r="U63" i="346"/>
  <c r="T63" i="346"/>
  <c r="S63" i="346"/>
  <c r="E63" i="346"/>
  <c r="D63" i="346" s="1"/>
  <c r="X62" i="346"/>
  <c r="W62" i="346"/>
  <c r="V62" i="346"/>
  <c r="U62" i="346"/>
  <c r="T62" i="346"/>
  <c r="S62" i="346"/>
  <c r="E62" i="346"/>
  <c r="D62" i="346" s="1"/>
  <c r="X61" i="346"/>
  <c r="W61" i="346"/>
  <c r="V61" i="346"/>
  <c r="U61" i="346"/>
  <c r="T61" i="346"/>
  <c r="S61" i="346"/>
  <c r="E61" i="346"/>
  <c r="D61" i="346" s="1"/>
  <c r="X60" i="346"/>
  <c r="W60" i="346"/>
  <c r="V60" i="346"/>
  <c r="U60" i="346"/>
  <c r="T60" i="346"/>
  <c r="S60" i="346"/>
  <c r="E60" i="346"/>
  <c r="D60" i="346" s="1"/>
  <c r="X59" i="346"/>
  <c r="W59" i="346"/>
  <c r="V59" i="346"/>
  <c r="U59" i="346"/>
  <c r="T59" i="346"/>
  <c r="S59" i="346"/>
  <c r="E59" i="346"/>
  <c r="D59" i="346" s="1"/>
  <c r="X58" i="346"/>
  <c r="W58" i="346"/>
  <c r="V58" i="346"/>
  <c r="U58" i="346"/>
  <c r="T58" i="346"/>
  <c r="S58" i="346"/>
  <c r="E58" i="346"/>
  <c r="D58" i="346" s="1"/>
  <c r="X57" i="346"/>
  <c r="W57" i="346"/>
  <c r="V57" i="346"/>
  <c r="U57" i="346"/>
  <c r="T57" i="346"/>
  <c r="S57" i="346"/>
  <c r="E57" i="346"/>
  <c r="D57" i="346" s="1"/>
  <c r="X56" i="346"/>
  <c r="W56" i="346"/>
  <c r="V56" i="346"/>
  <c r="U56" i="346"/>
  <c r="T56" i="346"/>
  <c r="S56" i="346"/>
  <c r="E56" i="346"/>
  <c r="D56" i="346" s="1"/>
  <c r="X55" i="346"/>
  <c r="W55" i="346"/>
  <c r="V55" i="346"/>
  <c r="U55" i="346"/>
  <c r="T55" i="346"/>
  <c r="S55" i="346"/>
  <c r="E55" i="346"/>
  <c r="D55" i="346" s="1"/>
  <c r="X54" i="346"/>
  <c r="W54" i="346"/>
  <c r="V54" i="346"/>
  <c r="U54" i="346"/>
  <c r="T54" i="346"/>
  <c r="S54" i="346"/>
  <c r="E54" i="346"/>
  <c r="D54" i="346" s="1"/>
  <c r="X53" i="346"/>
  <c r="W53" i="346"/>
  <c r="V53" i="346"/>
  <c r="U53" i="346"/>
  <c r="T53" i="346"/>
  <c r="S53" i="346"/>
  <c r="E53" i="346"/>
  <c r="D53" i="346" s="1"/>
  <c r="X52" i="346"/>
  <c r="W52" i="346"/>
  <c r="V52" i="346"/>
  <c r="U52" i="346"/>
  <c r="T52" i="346"/>
  <c r="S52" i="346"/>
  <c r="E52" i="346"/>
  <c r="D52" i="346" s="1"/>
  <c r="X51" i="346"/>
  <c r="W51" i="346"/>
  <c r="V51" i="346"/>
  <c r="U51" i="346"/>
  <c r="T51" i="346"/>
  <c r="S51" i="346"/>
  <c r="E51" i="346"/>
  <c r="D51" i="346" s="1"/>
  <c r="X50" i="346"/>
  <c r="W50" i="346"/>
  <c r="V50" i="346"/>
  <c r="U50" i="346"/>
  <c r="T50" i="346"/>
  <c r="S50" i="346"/>
  <c r="E50" i="346"/>
  <c r="D50" i="346" s="1"/>
  <c r="X49" i="346"/>
  <c r="W49" i="346"/>
  <c r="V49" i="346"/>
  <c r="U49" i="346"/>
  <c r="T49" i="346"/>
  <c r="S49" i="346"/>
  <c r="E49" i="346"/>
  <c r="D49" i="346" s="1"/>
  <c r="X48" i="346"/>
  <c r="W48" i="346"/>
  <c r="V48" i="346"/>
  <c r="U48" i="346"/>
  <c r="T48" i="346"/>
  <c r="S48" i="346"/>
  <c r="E48" i="346"/>
  <c r="D48" i="346" s="1"/>
  <c r="X47" i="346"/>
  <c r="W47" i="346"/>
  <c r="V47" i="346"/>
  <c r="U47" i="346"/>
  <c r="T47" i="346"/>
  <c r="S47" i="346"/>
  <c r="E47" i="346"/>
  <c r="D47" i="346" s="1"/>
  <c r="X46" i="346"/>
  <c r="W46" i="346"/>
  <c r="V46" i="346"/>
  <c r="U46" i="346"/>
  <c r="T46" i="346"/>
  <c r="S46" i="346"/>
  <c r="E46" i="346"/>
  <c r="D46" i="346" s="1"/>
  <c r="X45" i="346"/>
  <c r="W45" i="346"/>
  <c r="V45" i="346"/>
  <c r="U45" i="346"/>
  <c r="T45" i="346"/>
  <c r="S45" i="346"/>
  <c r="E45" i="346"/>
  <c r="D45" i="346" s="1"/>
  <c r="X44" i="346"/>
  <c r="W44" i="346"/>
  <c r="V44" i="346"/>
  <c r="U44" i="346"/>
  <c r="T44" i="346"/>
  <c r="S44" i="346"/>
  <c r="E44" i="346"/>
  <c r="D44" i="346" s="1"/>
  <c r="X43" i="346"/>
  <c r="W43" i="346"/>
  <c r="V43" i="346"/>
  <c r="U43" i="346"/>
  <c r="T43" i="346"/>
  <c r="S43" i="346"/>
  <c r="E43" i="346"/>
  <c r="D43" i="346" s="1"/>
  <c r="X42" i="346"/>
  <c r="W42" i="346"/>
  <c r="V42" i="346"/>
  <c r="U42" i="346"/>
  <c r="T42" i="346"/>
  <c r="S42" i="346"/>
  <c r="E42" i="346"/>
  <c r="D42" i="346" s="1"/>
  <c r="X41" i="346"/>
  <c r="W41" i="346"/>
  <c r="V41" i="346"/>
  <c r="U41" i="346"/>
  <c r="T41" i="346"/>
  <c r="S41" i="346"/>
  <c r="E41" i="346"/>
  <c r="D41" i="346" s="1"/>
  <c r="X40" i="346"/>
  <c r="W40" i="346"/>
  <c r="V40" i="346"/>
  <c r="U40" i="346"/>
  <c r="T40" i="346"/>
  <c r="S40" i="346"/>
  <c r="E40" i="346"/>
  <c r="D40" i="346" s="1"/>
  <c r="X39" i="346"/>
  <c r="W39" i="346"/>
  <c r="V39" i="346"/>
  <c r="U39" i="346"/>
  <c r="T39" i="346"/>
  <c r="S39" i="346"/>
  <c r="E39" i="346"/>
  <c r="D39" i="346" s="1"/>
  <c r="X38" i="346"/>
  <c r="W38" i="346"/>
  <c r="V38" i="346"/>
  <c r="U38" i="346"/>
  <c r="T38" i="346"/>
  <c r="S38" i="346"/>
  <c r="E38" i="346"/>
  <c r="D38" i="346" s="1"/>
  <c r="X37" i="346"/>
  <c r="W37" i="346"/>
  <c r="V37" i="346"/>
  <c r="U37" i="346"/>
  <c r="T37" i="346"/>
  <c r="S37" i="346"/>
  <c r="E37" i="346"/>
  <c r="D37" i="346" s="1"/>
  <c r="X36" i="346"/>
  <c r="W36" i="346"/>
  <c r="V36" i="346"/>
  <c r="U36" i="346"/>
  <c r="T36" i="346"/>
  <c r="S36" i="346"/>
  <c r="E36" i="346"/>
  <c r="D36" i="346" s="1"/>
  <c r="X35" i="346"/>
  <c r="W35" i="346"/>
  <c r="V35" i="346"/>
  <c r="U35" i="346"/>
  <c r="T35" i="346"/>
  <c r="S35" i="346"/>
  <c r="E35" i="346"/>
  <c r="D35" i="346" s="1"/>
  <c r="N32" i="346"/>
  <c r="L32" i="346"/>
  <c r="H32" i="346"/>
  <c r="T32" i="346" s="1"/>
  <c r="M32" i="346" s="1"/>
  <c r="D32" i="346"/>
  <c r="C32" i="346" s="1"/>
  <c r="N31" i="346"/>
  <c r="H31" i="346"/>
  <c r="W30" i="346"/>
  <c r="P30" i="346" s="1"/>
  <c r="N30" i="346"/>
  <c r="L30" i="346"/>
  <c r="H30" i="346"/>
  <c r="T30" i="346" s="1"/>
  <c r="M30" i="346" s="1"/>
  <c r="D30" i="346"/>
  <c r="C30" i="346" s="1"/>
  <c r="T29" i="346"/>
  <c r="M29" i="346" s="1"/>
  <c r="N29" i="346"/>
  <c r="H29" i="346"/>
  <c r="D29" i="346" s="1"/>
  <c r="C29" i="346" s="1"/>
  <c r="T28" i="346"/>
  <c r="L28" i="346" s="1"/>
  <c r="N28" i="346"/>
  <c r="H28" i="346"/>
  <c r="D28" i="346"/>
  <c r="C28" i="346"/>
  <c r="T27" i="346"/>
  <c r="N27" i="346"/>
  <c r="H27" i="346"/>
  <c r="D27" i="346" s="1"/>
  <c r="C27" i="346"/>
  <c r="U26" i="346"/>
  <c r="T26" i="346"/>
  <c r="M26" i="346" s="1"/>
  <c r="N26" i="346"/>
  <c r="L26" i="346"/>
  <c r="H26" i="346"/>
  <c r="D26" i="346"/>
  <c r="C26" i="346" s="1"/>
  <c r="T25" i="346"/>
  <c r="L25" i="346" s="1"/>
  <c r="N25" i="346"/>
  <c r="M25" i="346"/>
  <c r="H25" i="346"/>
  <c r="D25" i="346"/>
  <c r="C25" i="346" s="1"/>
  <c r="T24" i="346"/>
  <c r="L24" i="346" s="1"/>
  <c r="N24" i="346"/>
  <c r="J33" i="346" s="1"/>
  <c r="H24" i="346"/>
  <c r="D24" i="346"/>
  <c r="C24" i="346" s="1"/>
  <c r="V23" i="346"/>
  <c r="T23" i="346"/>
  <c r="L23" i="346" s="1"/>
  <c r="N23" i="346"/>
  <c r="H23" i="346"/>
  <c r="D23" i="346" s="1"/>
  <c r="C23" i="346" s="1"/>
  <c r="X22" i="346"/>
  <c r="O22" i="346" s="1"/>
  <c r="N22" i="346"/>
  <c r="M22" i="346"/>
  <c r="H22" i="346"/>
  <c r="T22" i="346" s="1"/>
  <c r="L22" i="346" s="1"/>
  <c r="D22" i="346"/>
  <c r="C22" i="346" s="1"/>
  <c r="T21" i="346"/>
  <c r="N21" i="346"/>
  <c r="M21" i="346"/>
  <c r="L21" i="346"/>
  <c r="H21" i="346"/>
  <c r="D21" i="346" s="1"/>
  <c r="C21" i="346"/>
  <c r="N20" i="346"/>
  <c r="H20" i="346"/>
  <c r="T20" i="346" s="1"/>
  <c r="M20" i="346" s="1"/>
  <c r="U19" i="346"/>
  <c r="T19" i="346"/>
  <c r="N19" i="346"/>
  <c r="H19" i="346"/>
  <c r="D19" i="346" s="1"/>
  <c r="C19" i="346" s="1"/>
  <c r="T18" i="346"/>
  <c r="M18" i="346" s="1"/>
  <c r="N18" i="346"/>
  <c r="H18" i="346"/>
  <c r="D18" i="346"/>
  <c r="C18" i="346" s="1"/>
  <c r="T17" i="346"/>
  <c r="N17" i="346"/>
  <c r="M17" i="346"/>
  <c r="H17" i="346"/>
  <c r="D17" i="346"/>
  <c r="C17" i="346"/>
  <c r="V16" i="346"/>
  <c r="T16" i="346"/>
  <c r="N16" i="346"/>
  <c r="H16" i="346"/>
  <c r="D16" i="346"/>
  <c r="C16" i="346"/>
  <c r="N15" i="346"/>
  <c r="H15" i="346"/>
  <c r="D15" i="346" s="1"/>
  <c r="C15" i="346" s="1"/>
  <c r="T14" i="346"/>
  <c r="M14" i="346" s="1"/>
  <c r="N14" i="346"/>
  <c r="L14" i="346"/>
  <c r="H14" i="346"/>
  <c r="D14" i="346"/>
  <c r="C14" i="346" s="1"/>
  <c r="X13" i="346"/>
  <c r="O13" i="346" s="1"/>
  <c r="T13" i="346"/>
  <c r="L13" i="346" s="1"/>
  <c r="N13" i="346"/>
  <c r="M13" i="346"/>
  <c r="H13" i="346"/>
  <c r="D13" i="346" s="1"/>
  <c r="C13" i="346"/>
  <c r="N12" i="346"/>
  <c r="H12" i="346"/>
  <c r="T12" i="346" s="1"/>
  <c r="M12" i="346" s="1"/>
  <c r="D12" i="346"/>
  <c r="C12" i="346" s="1"/>
  <c r="AE11" i="346"/>
  <c r="AE12" i="346" s="1"/>
  <c r="AE13" i="346" s="1"/>
  <c r="AE14" i="346" s="1"/>
  <c r="AE15" i="346" s="1"/>
  <c r="AE16" i="346" s="1"/>
  <c r="AE17" i="346" s="1"/>
  <c r="AE18" i="346" s="1"/>
  <c r="AE19" i="346" s="1"/>
  <c r="AE20" i="346" s="1"/>
  <c r="AE21" i="346" s="1"/>
  <c r="AE22" i="346" s="1"/>
  <c r="AE23" i="346" s="1"/>
  <c r="AE24" i="346" s="1"/>
  <c r="AE25" i="346" s="1"/>
  <c r="AE26" i="346" s="1"/>
  <c r="AE27" i="346" s="1"/>
  <c r="AE28" i="346" s="1"/>
  <c r="AE29" i="346" s="1"/>
  <c r="AE30" i="346" s="1"/>
  <c r="AE31" i="346" s="1"/>
  <c r="AE32" i="346" s="1"/>
  <c r="N11" i="346"/>
  <c r="H11" i="346"/>
  <c r="D11" i="346" s="1"/>
  <c r="C11" i="346" s="1"/>
  <c r="AE10" i="346"/>
  <c r="V10" i="346"/>
  <c r="U10" i="346"/>
  <c r="N10" i="346"/>
  <c r="N5" i="346" s="1"/>
  <c r="H10" i="346"/>
  <c r="T10" i="346" s="1"/>
  <c r="M10" i="346" s="1"/>
  <c r="W9" i="346"/>
  <c r="P9" i="346" s="1"/>
  <c r="U9" i="346"/>
  <c r="N9" i="346"/>
  <c r="F33" i="346" s="1"/>
  <c r="H9" i="346"/>
  <c r="D9" i="346" s="1"/>
  <c r="C9" i="346" s="1"/>
  <c r="H4" i="346"/>
  <c r="K9" i="302"/>
  <c r="M32" i="302"/>
  <c r="K33" i="302"/>
  <c r="T19" i="359" l="1"/>
  <c r="N17" i="359"/>
  <c r="H33" i="359" s="1"/>
  <c r="N16" i="359"/>
  <c r="D15" i="359"/>
  <c r="N15" i="359"/>
  <c r="N14" i="359"/>
  <c r="U16" i="359"/>
  <c r="W13" i="359"/>
  <c r="P13" i="359" s="1"/>
  <c r="D14" i="359"/>
  <c r="N13" i="359"/>
  <c r="W29" i="359"/>
  <c r="P29" i="359" s="1"/>
  <c r="X41" i="359"/>
  <c r="V12" i="359"/>
  <c r="X20" i="359"/>
  <c r="O20" i="359" s="1"/>
  <c r="X30" i="359"/>
  <c r="O30" i="359" s="1"/>
  <c r="V18" i="359"/>
  <c r="U11" i="359"/>
  <c r="L11" i="359" s="1"/>
  <c r="X14" i="359"/>
  <c r="O14" i="359" s="1"/>
  <c r="D13" i="359"/>
  <c r="N12" i="359"/>
  <c r="N11" i="359"/>
  <c r="N10" i="359"/>
  <c r="D11" i="359"/>
  <c r="N9" i="359"/>
  <c r="T10" i="359"/>
  <c r="N32" i="360"/>
  <c r="X10" i="359"/>
  <c r="O10" i="359" s="1"/>
  <c r="W19" i="359"/>
  <c r="P19" i="359" s="1"/>
  <c r="X35" i="359"/>
  <c r="V9" i="359"/>
  <c r="U27" i="359"/>
  <c r="W9" i="359"/>
  <c r="P9" i="359" s="1"/>
  <c r="U15" i="359"/>
  <c r="L15" i="359" s="1"/>
  <c r="U17" i="359"/>
  <c r="L17" i="359" s="1"/>
  <c r="U14" i="359"/>
  <c r="L14" i="359" s="1"/>
  <c r="V28" i="359"/>
  <c r="W32" i="359"/>
  <c r="P32" i="359" s="1"/>
  <c r="X31" i="359"/>
  <c r="O31" i="359" s="1"/>
  <c r="N31" i="360"/>
  <c r="D32" i="360"/>
  <c r="N30" i="360"/>
  <c r="N29" i="360"/>
  <c r="D30" i="360"/>
  <c r="D29" i="360"/>
  <c r="N28" i="360"/>
  <c r="N27" i="360"/>
  <c r="T27" i="360"/>
  <c r="N26" i="360"/>
  <c r="T26" i="360"/>
  <c r="N25" i="360"/>
  <c r="D24" i="360"/>
  <c r="N22" i="360"/>
  <c r="D23" i="360"/>
  <c r="D22" i="360"/>
  <c r="N20" i="360"/>
  <c r="N19" i="360"/>
  <c r="N13" i="360"/>
  <c r="N12" i="360"/>
  <c r="N11" i="360"/>
  <c r="D12" i="360"/>
  <c r="D9" i="360"/>
  <c r="N9" i="360"/>
  <c r="D10" i="360"/>
  <c r="N32" i="361"/>
  <c r="T32" i="361"/>
  <c r="T31" i="361"/>
  <c r="N29" i="361"/>
  <c r="N28" i="361"/>
  <c r="D29" i="361"/>
  <c r="T28" i="361"/>
  <c r="N27" i="361"/>
  <c r="T27" i="361"/>
  <c r="N26" i="361"/>
  <c r="N25" i="361"/>
  <c r="N24" i="361"/>
  <c r="D22" i="361"/>
  <c r="W11" i="361"/>
  <c r="P11" i="361" s="1"/>
  <c r="X12" i="361"/>
  <c r="O12" i="361" s="1"/>
  <c r="X22" i="361"/>
  <c r="O22" i="361" s="1"/>
  <c r="U29" i="361"/>
  <c r="L29" i="361" s="1"/>
  <c r="V20" i="361"/>
  <c r="U19" i="361"/>
  <c r="L19" i="361" s="1"/>
  <c r="T21" i="361"/>
  <c r="D18" i="361"/>
  <c r="D17" i="361"/>
  <c r="N16" i="361"/>
  <c r="T16" i="361"/>
  <c r="N15" i="361"/>
  <c r="N14" i="361"/>
  <c r="T15" i="361"/>
  <c r="N13" i="361"/>
  <c r="N12" i="361"/>
  <c r="T12" i="361"/>
  <c r="N11" i="361"/>
  <c r="V10" i="361"/>
  <c r="T11" i="361"/>
  <c r="N9" i="361"/>
  <c r="N32" i="362"/>
  <c r="X35" i="361"/>
  <c r="N31" i="362"/>
  <c r="N30" i="362"/>
  <c r="N29" i="362"/>
  <c r="D30" i="362"/>
  <c r="D29" i="362"/>
  <c r="N28" i="362"/>
  <c r="N27" i="362"/>
  <c r="X10" i="362"/>
  <c r="O10" i="362" s="1"/>
  <c r="N26" i="362"/>
  <c r="D27" i="362"/>
  <c r="N25" i="362"/>
  <c r="T26" i="362"/>
  <c r="N23" i="362"/>
  <c r="N22" i="362"/>
  <c r="D23" i="362"/>
  <c r="N21" i="362"/>
  <c r="N20" i="362"/>
  <c r="N19" i="362"/>
  <c r="D20" i="362"/>
  <c r="N18" i="362"/>
  <c r="D19" i="362"/>
  <c r="U17" i="362"/>
  <c r="L17" i="362" s="1"/>
  <c r="X31" i="362"/>
  <c r="O31" i="362" s="1"/>
  <c r="V9" i="362"/>
  <c r="N17" i="362"/>
  <c r="N16" i="362"/>
  <c r="N14" i="362"/>
  <c r="N13" i="362"/>
  <c r="T14" i="362"/>
  <c r="T13" i="362"/>
  <c r="N12" i="362"/>
  <c r="N11" i="362"/>
  <c r="N10" i="362"/>
  <c r="N9" i="362"/>
  <c r="T10" i="362"/>
  <c r="U16" i="362"/>
  <c r="V18" i="362"/>
  <c r="W19" i="362"/>
  <c r="P19" i="362" s="1"/>
  <c r="X20" i="362"/>
  <c r="O20" i="362" s="1"/>
  <c r="U27" i="362"/>
  <c r="L27" i="362" s="1"/>
  <c r="W31" i="362"/>
  <c r="P31" i="362" s="1"/>
  <c r="V28" i="362"/>
  <c r="X35" i="362"/>
  <c r="W29" i="362"/>
  <c r="P29" i="362" s="1"/>
  <c r="X30" i="362"/>
  <c r="O30" i="362" s="1"/>
  <c r="U13" i="363"/>
  <c r="U11" i="363"/>
  <c r="X31" i="363"/>
  <c r="W9" i="363"/>
  <c r="P9" i="363" s="1"/>
  <c r="W31" i="363"/>
  <c r="T79" i="363"/>
  <c r="V31" i="363" s="1"/>
  <c r="U31" i="363"/>
  <c r="N32" i="363"/>
  <c r="N31" i="363"/>
  <c r="N5" i="363" s="1"/>
  <c r="D32" i="363"/>
  <c r="U20" i="363"/>
  <c r="X9" i="363"/>
  <c r="O9" i="363" s="1"/>
  <c r="W25" i="363"/>
  <c r="P25" i="363" s="1"/>
  <c r="W14" i="363"/>
  <c r="P14" i="363" s="1"/>
  <c r="V12" i="363"/>
  <c r="X14" i="363"/>
  <c r="O14" i="363" s="1"/>
  <c r="U26" i="363"/>
  <c r="L26" i="363" s="1"/>
  <c r="V16" i="363"/>
  <c r="X26" i="363"/>
  <c r="O26" i="363" s="1"/>
  <c r="X16" i="363"/>
  <c r="O16" i="363" s="1"/>
  <c r="X24" i="363"/>
  <c r="O24" i="363" s="1"/>
  <c r="N30" i="363"/>
  <c r="D30" i="363"/>
  <c r="N28" i="363"/>
  <c r="T29" i="363"/>
  <c r="N27" i="363"/>
  <c r="N26" i="363"/>
  <c r="N25" i="363"/>
  <c r="X25" i="363"/>
  <c r="O25" i="363" s="1"/>
  <c r="V13" i="363"/>
  <c r="V23" i="363"/>
  <c r="U12" i="363"/>
  <c r="W13" i="363"/>
  <c r="P13" i="363" s="1"/>
  <c r="X27" i="363"/>
  <c r="O27" i="363" s="1"/>
  <c r="W28" i="363"/>
  <c r="P28" i="363" s="1"/>
  <c r="V25" i="363"/>
  <c r="U14" i="363"/>
  <c r="W26" i="363"/>
  <c r="P26" i="363" s="1"/>
  <c r="W32" i="363"/>
  <c r="P32" i="363" s="1"/>
  <c r="V15" i="363"/>
  <c r="V21" i="363"/>
  <c r="W22" i="363"/>
  <c r="P22" i="363" s="1"/>
  <c r="N24" i="363"/>
  <c r="T25" i="363"/>
  <c r="T24" i="363"/>
  <c r="N23" i="363"/>
  <c r="D26" i="363"/>
  <c r="N22" i="363"/>
  <c r="N21" i="363"/>
  <c r="D22" i="363"/>
  <c r="X19" i="363"/>
  <c r="O19" i="363" s="1"/>
  <c r="D18" i="363"/>
  <c r="D20" i="363"/>
  <c r="N19" i="363"/>
  <c r="N18" i="363"/>
  <c r="T19" i="363"/>
  <c r="N17" i="363"/>
  <c r="U9" i="363"/>
  <c r="U10" i="363"/>
  <c r="V11" i="363"/>
  <c r="W12" i="363"/>
  <c r="P12" i="363" s="1"/>
  <c r="X13" i="363"/>
  <c r="O13" i="363" s="1"/>
  <c r="X15" i="363"/>
  <c r="O15" i="363" s="1"/>
  <c r="V17" i="363"/>
  <c r="W18" i="363"/>
  <c r="P18" i="363" s="1"/>
  <c r="U22" i="363"/>
  <c r="W23" i="363"/>
  <c r="P23" i="363" s="1"/>
  <c r="V24" i="363"/>
  <c r="U30" i="363"/>
  <c r="L30" i="363" s="1"/>
  <c r="W10" i="363"/>
  <c r="P10" i="363" s="1"/>
  <c r="X11" i="363"/>
  <c r="O11" i="363" s="1"/>
  <c r="X17" i="363"/>
  <c r="O17" i="363" s="1"/>
  <c r="U21" i="363"/>
  <c r="V22" i="363"/>
  <c r="X23" i="363"/>
  <c r="O23" i="363" s="1"/>
  <c r="W24" i="363"/>
  <c r="P24" i="363" s="1"/>
  <c r="V27" i="363"/>
  <c r="X29" i="363"/>
  <c r="O29" i="363" s="1"/>
  <c r="U32" i="363"/>
  <c r="X28" i="363"/>
  <c r="O28" i="363" s="1"/>
  <c r="N16" i="363"/>
  <c r="T17" i="363"/>
  <c r="D16" i="363"/>
  <c r="N15" i="363"/>
  <c r="N14" i="363"/>
  <c r="D14" i="363"/>
  <c r="N12" i="363"/>
  <c r="T35" i="363"/>
  <c r="D12" i="363"/>
  <c r="N10" i="363"/>
  <c r="D9" i="363"/>
  <c r="D10" i="363"/>
  <c r="N9" i="363"/>
  <c r="X35" i="363"/>
  <c r="N18" i="366"/>
  <c r="H33" i="366" s="1"/>
  <c r="V17" i="366"/>
  <c r="T18" i="366"/>
  <c r="N17" i="366"/>
  <c r="N16" i="366"/>
  <c r="D17" i="366"/>
  <c r="L21" i="366"/>
  <c r="L20" i="366"/>
  <c r="N15" i="366"/>
  <c r="D16" i="366"/>
  <c r="T14" i="366"/>
  <c r="N14" i="366"/>
  <c r="N13" i="366"/>
  <c r="T13" i="366"/>
  <c r="N12" i="366"/>
  <c r="N11" i="366"/>
  <c r="D12" i="366"/>
  <c r="N10" i="366"/>
  <c r="T11" i="366"/>
  <c r="U23" i="366"/>
  <c r="W24" i="366"/>
  <c r="P24" i="366" s="1"/>
  <c r="V32" i="366"/>
  <c r="V10" i="366"/>
  <c r="V30" i="366"/>
  <c r="X12" i="366"/>
  <c r="O12" i="366" s="1"/>
  <c r="U20" i="366"/>
  <c r="W11" i="366"/>
  <c r="P11" i="366" s="1"/>
  <c r="W21" i="366"/>
  <c r="P21" i="366" s="1"/>
  <c r="W27" i="366"/>
  <c r="P27" i="366" s="1"/>
  <c r="X14" i="366"/>
  <c r="O14" i="366" s="1"/>
  <c r="X18" i="366"/>
  <c r="O18" i="366" s="1"/>
  <c r="U31" i="366"/>
  <c r="N9" i="366"/>
  <c r="N6" i="366"/>
  <c r="N32" i="367"/>
  <c r="N31" i="367"/>
  <c r="T32" i="367"/>
  <c r="N30" i="367"/>
  <c r="T31" i="367"/>
  <c r="N28" i="367"/>
  <c r="T27" i="367"/>
  <c r="D28" i="367"/>
  <c r="N27" i="367"/>
  <c r="N26" i="367"/>
  <c r="T26" i="367"/>
  <c r="N23" i="367"/>
  <c r="N22" i="367"/>
  <c r="N21" i="367"/>
  <c r="D22" i="367"/>
  <c r="N20" i="367"/>
  <c r="N19" i="367"/>
  <c r="N18" i="367"/>
  <c r="D19" i="367"/>
  <c r="T18" i="367"/>
  <c r="N17" i="367"/>
  <c r="N16" i="367"/>
  <c r="D17" i="367"/>
  <c r="L19" i="367"/>
  <c r="T16" i="367"/>
  <c r="N15" i="367"/>
  <c r="T15" i="367"/>
  <c r="N14" i="367"/>
  <c r="N13" i="367"/>
  <c r="D13" i="367"/>
  <c r="N12" i="367"/>
  <c r="N11" i="367"/>
  <c r="U9" i="367"/>
  <c r="L9" i="367" s="1"/>
  <c r="U27" i="367"/>
  <c r="L27" i="367" s="1"/>
  <c r="W12" i="367"/>
  <c r="P12" i="367" s="1"/>
  <c r="U20" i="367"/>
  <c r="L20" i="367" s="1"/>
  <c r="N10" i="367"/>
  <c r="X10" i="367"/>
  <c r="O10" i="367" s="1"/>
  <c r="W16" i="367"/>
  <c r="P16" i="367" s="1"/>
  <c r="X17" i="367"/>
  <c r="O17" i="367" s="1"/>
  <c r="V18" i="367"/>
  <c r="U22" i="367"/>
  <c r="V24" i="367"/>
  <c r="X30" i="367"/>
  <c r="O30" i="367" s="1"/>
  <c r="X22" i="367"/>
  <c r="O22" i="367" s="1"/>
  <c r="V14" i="367"/>
  <c r="W20" i="367"/>
  <c r="P20" i="367" s="1"/>
  <c r="X29" i="367"/>
  <c r="O29" i="367" s="1"/>
  <c r="V10" i="367"/>
  <c r="V30" i="367"/>
  <c r="W31" i="367"/>
  <c r="P31" i="367" s="1"/>
  <c r="D9" i="367"/>
  <c r="N9" i="367"/>
  <c r="N4" i="367" s="1"/>
  <c r="N32" i="368"/>
  <c r="X35" i="367"/>
  <c r="N31" i="368"/>
  <c r="T31" i="368"/>
  <c r="N30" i="368"/>
  <c r="N24" i="368"/>
  <c r="N29" i="368"/>
  <c r="D9" i="368"/>
  <c r="N28" i="368"/>
  <c r="D29" i="368"/>
  <c r="D27" i="368"/>
  <c r="N27" i="368"/>
  <c r="D28" i="368"/>
  <c r="N26" i="368"/>
  <c r="N25" i="368"/>
  <c r="D26" i="368"/>
  <c r="T25" i="368"/>
  <c r="N23" i="368"/>
  <c r="T24" i="368"/>
  <c r="N22" i="368"/>
  <c r="D22" i="368"/>
  <c r="N21" i="368"/>
  <c r="U18" i="368"/>
  <c r="L18" i="368" s="1"/>
  <c r="X11" i="368"/>
  <c r="O11" i="368" s="1"/>
  <c r="D20" i="368"/>
  <c r="N19" i="368"/>
  <c r="N18" i="368"/>
  <c r="D18" i="368"/>
  <c r="N17" i="368"/>
  <c r="N16" i="368"/>
  <c r="D17" i="368"/>
  <c r="D16" i="368"/>
  <c r="N15" i="368"/>
  <c r="N14" i="368"/>
  <c r="D15" i="368"/>
  <c r="T14" i="368"/>
  <c r="N13" i="368"/>
  <c r="N12" i="368"/>
  <c r="X28" i="368"/>
  <c r="O28" i="368" s="1"/>
  <c r="W10" i="368"/>
  <c r="P10" i="368" s="1"/>
  <c r="W20" i="368"/>
  <c r="P20" i="368" s="1"/>
  <c r="D12" i="368"/>
  <c r="N11" i="368"/>
  <c r="N10" i="368"/>
  <c r="D10" i="368"/>
  <c r="N9" i="368"/>
  <c r="U9" i="368"/>
  <c r="L9" i="368" s="1"/>
  <c r="N32" i="369"/>
  <c r="X21" i="368"/>
  <c r="O21" i="368" s="1"/>
  <c r="W32" i="368"/>
  <c r="P32" i="368" s="1"/>
  <c r="X22" i="368"/>
  <c r="O22" i="368" s="1"/>
  <c r="V19" i="368"/>
  <c r="W30" i="368"/>
  <c r="P30" i="368" s="1"/>
  <c r="X32" i="368"/>
  <c r="O32" i="368" s="1"/>
  <c r="X35" i="368"/>
  <c r="N31" i="369"/>
  <c r="D32" i="369"/>
  <c r="D29" i="369"/>
  <c r="N29" i="369"/>
  <c r="N28" i="369"/>
  <c r="T28" i="369"/>
  <c r="N27" i="369"/>
  <c r="N25" i="369"/>
  <c r="N24" i="369"/>
  <c r="N23" i="369"/>
  <c r="T23" i="369"/>
  <c r="N22" i="369"/>
  <c r="T22" i="369"/>
  <c r="N21" i="369"/>
  <c r="N20" i="369"/>
  <c r="N19" i="369"/>
  <c r="D20" i="369"/>
  <c r="N18" i="369"/>
  <c r="T19" i="369"/>
  <c r="T18" i="369"/>
  <c r="N17" i="369"/>
  <c r="N16" i="369"/>
  <c r="N15" i="369"/>
  <c r="N14" i="369"/>
  <c r="N13" i="369"/>
  <c r="X24" i="369"/>
  <c r="O24" i="369" s="1"/>
  <c r="X46" i="369"/>
  <c r="T13" i="369"/>
  <c r="N12" i="369"/>
  <c r="V31" i="369"/>
  <c r="T12" i="369"/>
  <c r="N11" i="369"/>
  <c r="V11" i="369"/>
  <c r="U10" i="369"/>
  <c r="L10" i="369" s="1"/>
  <c r="N10" i="369"/>
  <c r="X38" i="369"/>
  <c r="V21" i="369"/>
  <c r="D9" i="369"/>
  <c r="N9" i="369"/>
  <c r="D10" i="369"/>
  <c r="N32" i="370"/>
  <c r="U20" i="369"/>
  <c r="L20" i="369" s="1"/>
  <c r="W12" i="369"/>
  <c r="P12" i="369" s="1"/>
  <c r="X13" i="369"/>
  <c r="O13" i="369" s="1"/>
  <c r="W22" i="369"/>
  <c r="P22" i="369" s="1"/>
  <c r="X23" i="369"/>
  <c r="O23" i="369" s="1"/>
  <c r="X25" i="369"/>
  <c r="O25" i="369" s="1"/>
  <c r="U30" i="369"/>
  <c r="U31" i="369"/>
  <c r="D30" i="370"/>
  <c r="N29" i="370"/>
  <c r="T29" i="370"/>
  <c r="N28" i="370"/>
  <c r="N27" i="370"/>
  <c r="T26" i="370"/>
  <c r="N26" i="370"/>
  <c r="N25" i="370"/>
  <c r="D26" i="370"/>
  <c r="T25" i="370"/>
  <c r="N24" i="370"/>
  <c r="D24" i="370"/>
  <c r="N22" i="370"/>
  <c r="T23" i="370"/>
  <c r="T22" i="370"/>
  <c r="N21" i="370"/>
  <c r="V21" i="370"/>
  <c r="N20" i="370"/>
  <c r="N19" i="370"/>
  <c r="D20" i="370"/>
  <c r="D19" i="370"/>
  <c r="N18" i="370"/>
  <c r="N17" i="370"/>
  <c r="X58" i="370"/>
  <c r="N15" i="370"/>
  <c r="U10" i="370"/>
  <c r="L10" i="370" s="1"/>
  <c r="D14" i="370"/>
  <c r="N13" i="370"/>
  <c r="W12" i="370"/>
  <c r="P12" i="370" s="1"/>
  <c r="N12" i="370"/>
  <c r="T13" i="370"/>
  <c r="X13" i="370"/>
  <c r="O13" i="370" s="1"/>
  <c r="W22" i="370"/>
  <c r="P22" i="370" s="1"/>
  <c r="X24" i="370"/>
  <c r="O24" i="370" s="1"/>
  <c r="X25" i="370"/>
  <c r="O25" i="370" s="1"/>
  <c r="U31" i="370"/>
  <c r="X44" i="370"/>
  <c r="X23" i="370"/>
  <c r="O23" i="370" s="1"/>
  <c r="U20" i="370"/>
  <c r="L20" i="370" s="1"/>
  <c r="V11" i="370"/>
  <c r="N10" i="370"/>
  <c r="D10" i="370"/>
  <c r="D9" i="370"/>
  <c r="V29" i="370"/>
  <c r="X35" i="370"/>
  <c r="V22" i="370"/>
  <c r="N32" i="371"/>
  <c r="F33" i="371" s="1"/>
  <c r="L32" i="371"/>
  <c r="N30" i="371"/>
  <c r="T31" i="371"/>
  <c r="U12" i="371"/>
  <c r="X46" i="371"/>
  <c r="U14" i="371"/>
  <c r="W26" i="371"/>
  <c r="P26" i="371" s="1"/>
  <c r="U23" i="371"/>
  <c r="N29" i="371"/>
  <c r="U10" i="371"/>
  <c r="V24" i="371"/>
  <c r="X43" i="371"/>
  <c r="U22" i="371"/>
  <c r="U13" i="371"/>
  <c r="W25" i="371"/>
  <c r="P25" i="371" s="1"/>
  <c r="U9" i="371"/>
  <c r="V16" i="371"/>
  <c r="W27" i="371"/>
  <c r="P27" i="371" s="1"/>
  <c r="V31" i="371"/>
  <c r="X17" i="371"/>
  <c r="O17" i="371" s="1"/>
  <c r="X28" i="371"/>
  <c r="O28" i="371" s="1"/>
  <c r="X41" i="371"/>
  <c r="V9" i="371"/>
  <c r="V10" i="371"/>
  <c r="V12" i="371"/>
  <c r="V13" i="371"/>
  <c r="V14" i="371"/>
  <c r="W16" i="371"/>
  <c r="P16" i="371" s="1"/>
  <c r="U18" i="371"/>
  <c r="V22" i="371"/>
  <c r="V23" i="371"/>
  <c r="W24" i="371"/>
  <c r="P24" i="371" s="1"/>
  <c r="X25" i="371"/>
  <c r="O25" i="371" s="1"/>
  <c r="X26" i="371"/>
  <c r="O26" i="371" s="1"/>
  <c r="X27" i="371"/>
  <c r="O27" i="371" s="1"/>
  <c r="V30" i="371"/>
  <c r="W31" i="371"/>
  <c r="P31" i="371" s="1"/>
  <c r="X40" i="371"/>
  <c r="W9" i="371"/>
  <c r="P9" i="371" s="1"/>
  <c r="W10" i="371"/>
  <c r="P10" i="371" s="1"/>
  <c r="U11" i="371"/>
  <c r="W12" i="371"/>
  <c r="P12" i="371" s="1"/>
  <c r="W13" i="371"/>
  <c r="P13" i="371" s="1"/>
  <c r="W14" i="371"/>
  <c r="P14" i="371" s="1"/>
  <c r="U15" i="371"/>
  <c r="X16" i="371"/>
  <c r="O16" i="371" s="1"/>
  <c r="V18" i="371"/>
  <c r="U20" i="371"/>
  <c r="U21" i="371"/>
  <c r="W22" i="371"/>
  <c r="P22" i="371" s="1"/>
  <c r="W23" i="371"/>
  <c r="P23" i="371" s="1"/>
  <c r="X24" i="371"/>
  <c r="O24" i="371" s="1"/>
  <c r="U29" i="371"/>
  <c r="L29" i="371" s="1"/>
  <c r="W30" i="371"/>
  <c r="P30" i="371" s="1"/>
  <c r="X31" i="371"/>
  <c r="O31" i="371" s="1"/>
  <c r="X9" i="371"/>
  <c r="O9" i="371" s="1"/>
  <c r="X10" i="371"/>
  <c r="O10" i="371" s="1"/>
  <c r="V11" i="371"/>
  <c r="X12" i="371"/>
  <c r="O12" i="371" s="1"/>
  <c r="X13" i="371"/>
  <c r="O13" i="371" s="1"/>
  <c r="X14" i="371"/>
  <c r="O14" i="371" s="1"/>
  <c r="V15" i="371"/>
  <c r="U17" i="371"/>
  <c r="W18" i="371"/>
  <c r="P18" i="371" s="1"/>
  <c r="U19" i="371"/>
  <c r="V20" i="371"/>
  <c r="V21" i="371"/>
  <c r="X22" i="371"/>
  <c r="O22" i="371" s="1"/>
  <c r="X23" i="371"/>
  <c r="O23" i="371" s="1"/>
  <c r="U28" i="371"/>
  <c r="V29" i="371"/>
  <c r="V32" i="371"/>
  <c r="W11" i="371"/>
  <c r="P11" i="371" s="1"/>
  <c r="W15" i="371"/>
  <c r="P15" i="371" s="1"/>
  <c r="V17" i="371"/>
  <c r="X18" i="371"/>
  <c r="O18" i="371" s="1"/>
  <c r="V19" i="371"/>
  <c r="W20" i="371"/>
  <c r="P20" i="371" s="1"/>
  <c r="W21" i="371"/>
  <c r="P21" i="371" s="1"/>
  <c r="U25" i="371"/>
  <c r="U26" i="371"/>
  <c r="W28" i="371"/>
  <c r="P28" i="371" s="1"/>
  <c r="X29" i="371"/>
  <c r="O29" i="371" s="1"/>
  <c r="X11" i="371"/>
  <c r="O11" i="371" s="1"/>
  <c r="X15" i="371"/>
  <c r="O15" i="371" s="1"/>
  <c r="U16" i="371"/>
  <c r="W17" i="371"/>
  <c r="P17" i="371" s="1"/>
  <c r="X19" i="371"/>
  <c r="O19" i="371" s="1"/>
  <c r="X21" i="371"/>
  <c r="O21" i="371" s="1"/>
  <c r="U24" i="371"/>
  <c r="V25" i="371"/>
  <c r="V26" i="371"/>
  <c r="V27" i="371"/>
  <c r="U30" i="371"/>
  <c r="U31" i="371"/>
  <c r="W32" i="371"/>
  <c r="P32" i="371" s="1"/>
  <c r="X32" i="371"/>
  <c r="O32" i="371" s="1"/>
  <c r="X30" i="371"/>
  <c r="O30" i="371" s="1"/>
  <c r="U32" i="371"/>
  <c r="N25" i="371"/>
  <c r="N28" i="371"/>
  <c r="D29" i="371"/>
  <c r="T28" i="371"/>
  <c r="N24" i="371"/>
  <c r="N6" i="371"/>
  <c r="N19" i="373"/>
  <c r="N21" i="373"/>
  <c r="N23" i="373"/>
  <c r="T19" i="373"/>
  <c r="L19" i="373" s="1"/>
  <c r="N18" i="373"/>
  <c r="N22" i="373"/>
  <c r="N20" i="373"/>
  <c r="V20" i="373"/>
  <c r="X54" i="373"/>
  <c r="U10" i="373"/>
  <c r="U20" i="373"/>
  <c r="U13" i="373"/>
  <c r="X17" i="373"/>
  <c r="O17" i="373" s="1"/>
  <c r="D18" i="373"/>
  <c r="N17" i="373"/>
  <c r="T17" i="373"/>
  <c r="W21" i="373"/>
  <c r="P21" i="373" s="1"/>
  <c r="N16" i="373"/>
  <c r="T16" i="373"/>
  <c r="N15" i="373"/>
  <c r="L22" i="373"/>
  <c r="V15" i="373"/>
  <c r="U14" i="373"/>
  <c r="T49" i="373"/>
  <c r="V14" i="373" s="1"/>
  <c r="T15" i="373"/>
  <c r="V13" i="373"/>
  <c r="X22" i="373"/>
  <c r="O22" i="373" s="1"/>
  <c r="X28" i="373"/>
  <c r="O28" i="373" s="1"/>
  <c r="X26" i="373"/>
  <c r="O26" i="373" s="1"/>
  <c r="U28" i="373"/>
  <c r="W18" i="373"/>
  <c r="P18" i="373" s="1"/>
  <c r="V21" i="373"/>
  <c r="V31" i="373"/>
  <c r="X29" i="373"/>
  <c r="O29" i="373" s="1"/>
  <c r="X46" i="373"/>
  <c r="X25" i="373"/>
  <c r="O25" i="373" s="1"/>
  <c r="X27" i="373"/>
  <c r="O27" i="373" s="1"/>
  <c r="V29" i="373"/>
  <c r="U12" i="373"/>
  <c r="T43" i="373"/>
  <c r="V12" i="373" s="1"/>
  <c r="N13" i="373"/>
  <c r="V11" i="373"/>
  <c r="X24" i="373"/>
  <c r="O24" i="373" s="1"/>
  <c r="X16" i="373"/>
  <c r="O16" i="373" s="1"/>
  <c r="V17" i="373"/>
  <c r="V22" i="373"/>
  <c r="V23" i="373"/>
  <c r="V24" i="373"/>
  <c r="V25" i="373"/>
  <c r="V26" i="373"/>
  <c r="V27" i="373"/>
  <c r="V30" i="373"/>
  <c r="W31" i="373"/>
  <c r="P31" i="373" s="1"/>
  <c r="W9" i="373"/>
  <c r="P9" i="373" s="1"/>
  <c r="W17" i="373"/>
  <c r="P17" i="373" s="1"/>
  <c r="U21" i="373"/>
  <c r="W22" i="373"/>
  <c r="P22" i="373" s="1"/>
  <c r="W23" i="373"/>
  <c r="P23" i="373" s="1"/>
  <c r="W24" i="373"/>
  <c r="P24" i="373" s="1"/>
  <c r="W25" i="373"/>
  <c r="P25" i="373" s="1"/>
  <c r="W26" i="373"/>
  <c r="P26" i="373" s="1"/>
  <c r="W27" i="373"/>
  <c r="P27" i="373" s="1"/>
  <c r="U29" i="373"/>
  <c r="W30" i="373"/>
  <c r="P30" i="373" s="1"/>
  <c r="X31" i="373"/>
  <c r="O31" i="373" s="1"/>
  <c r="W10" i="373"/>
  <c r="P10" i="373" s="1"/>
  <c r="W11" i="373"/>
  <c r="P11" i="373" s="1"/>
  <c r="W12" i="373"/>
  <c r="P12" i="373" s="1"/>
  <c r="W13" i="373"/>
  <c r="P13" i="373" s="1"/>
  <c r="W14" i="373"/>
  <c r="P14" i="373" s="1"/>
  <c r="W15" i="373"/>
  <c r="P15" i="373" s="1"/>
  <c r="V16" i="373"/>
  <c r="X18" i="373"/>
  <c r="O18" i="373" s="1"/>
  <c r="V19" i="373"/>
  <c r="W20" i="373"/>
  <c r="P20" i="373" s="1"/>
  <c r="X21" i="373"/>
  <c r="O21" i="373" s="1"/>
  <c r="U31" i="373"/>
  <c r="V10" i="373"/>
  <c r="X40" i="373"/>
  <c r="X11" i="373"/>
  <c r="O11" i="373" s="1"/>
  <c r="X12" i="373"/>
  <c r="O12" i="373" s="1"/>
  <c r="X13" i="373"/>
  <c r="O13" i="373" s="1"/>
  <c r="X14" i="373"/>
  <c r="O14" i="373" s="1"/>
  <c r="X15" i="373"/>
  <c r="O15" i="373" s="1"/>
  <c r="W16" i="373"/>
  <c r="P16" i="373" s="1"/>
  <c r="X19" i="373"/>
  <c r="O19" i="373" s="1"/>
  <c r="U22" i="373"/>
  <c r="U23" i="373"/>
  <c r="U24" i="373"/>
  <c r="U25" i="373"/>
  <c r="U26" i="373"/>
  <c r="U30" i="373"/>
  <c r="T12" i="373"/>
  <c r="N10" i="373"/>
  <c r="U9" i="373"/>
  <c r="X9" i="373"/>
  <c r="O9" i="373" s="1"/>
  <c r="U32" i="373"/>
  <c r="W32" i="373"/>
  <c r="P32" i="373" s="1"/>
  <c r="X32" i="373"/>
  <c r="O32" i="373" s="1"/>
  <c r="N9" i="373"/>
  <c r="D31" i="374"/>
  <c r="N31" i="374"/>
  <c r="N30" i="374"/>
  <c r="T30" i="374"/>
  <c r="N29" i="374"/>
  <c r="N28" i="374"/>
  <c r="N27" i="374"/>
  <c r="T28" i="374"/>
  <c r="T27" i="374"/>
  <c r="N25" i="374"/>
  <c r="D26" i="374"/>
  <c r="N24" i="374"/>
  <c r="T25" i="374"/>
  <c r="D24" i="374"/>
  <c r="N22" i="374"/>
  <c r="T23" i="374"/>
  <c r="N21" i="374"/>
  <c r="T20" i="374"/>
  <c r="D21" i="374"/>
  <c r="N19" i="374"/>
  <c r="N18" i="374"/>
  <c r="N16" i="374"/>
  <c r="T16" i="374"/>
  <c r="N15" i="374"/>
  <c r="T15" i="374"/>
  <c r="N14" i="374"/>
  <c r="D14" i="374"/>
  <c r="N13" i="374"/>
  <c r="N12" i="374"/>
  <c r="W13" i="374"/>
  <c r="P13" i="374" s="1"/>
  <c r="V22" i="374"/>
  <c r="U31" i="374"/>
  <c r="W23" i="374"/>
  <c r="P23" i="374" s="1"/>
  <c r="W24" i="374"/>
  <c r="P24" i="374" s="1"/>
  <c r="W25" i="374"/>
  <c r="P25" i="374" s="1"/>
  <c r="V12" i="374"/>
  <c r="U21" i="374"/>
  <c r="L21" i="374" s="1"/>
  <c r="U11" i="374"/>
  <c r="V32" i="374"/>
  <c r="U32" i="374"/>
  <c r="X14" i="374"/>
  <c r="O14" i="374" s="1"/>
  <c r="X26" i="374"/>
  <c r="O26" i="374" s="1"/>
  <c r="N11" i="374"/>
  <c r="T11" i="374"/>
  <c r="N9" i="374"/>
  <c r="T10" i="374"/>
  <c r="N32" i="375"/>
  <c r="D32" i="375"/>
  <c r="N28" i="375"/>
  <c r="N29" i="375"/>
  <c r="T29" i="375"/>
  <c r="D30" i="375"/>
  <c r="T28" i="375"/>
  <c r="N27" i="375"/>
  <c r="N25" i="375"/>
  <c r="N24" i="375"/>
  <c r="D25" i="375"/>
  <c r="N23" i="375"/>
  <c r="T23" i="375"/>
  <c r="D24" i="375"/>
  <c r="T22" i="375"/>
  <c r="N20" i="375"/>
  <c r="N19" i="375"/>
  <c r="D20" i="375"/>
  <c r="T19" i="375"/>
  <c r="T18" i="375"/>
  <c r="N17" i="375"/>
  <c r="N15" i="375"/>
  <c r="D14" i="375"/>
  <c r="N14" i="375"/>
  <c r="N13" i="375"/>
  <c r="D13" i="375"/>
  <c r="N12" i="375"/>
  <c r="N11" i="375"/>
  <c r="N10" i="375"/>
  <c r="V11" i="375"/>
  <c r="X38" i="375"/>
  <c r="U20" i="375"/>
  <c r="L20" i="375" s="1"/>
  <c r="U10" i="375"/>
  <c r="L10" i="375" s="1"/>
  <c r="U30" i="375"/>
  <c r="L30" i="375" s="1"/>
  <c r="V21" i="375"/>
  <c r="W22" i="375"/>
  <c r="P22" i="375" s="1"/>
  <c r="X24" i="375"/>
  <c r="O24" i="375" s="1"/>
  <c r="X25" i="375"/>
  <c r="O25" i="375" s="1"/>
  <c r="W12" i="375"/>
  <c r="P12" i="375" s="1"/>
  <c r="X13" i="375"/>
  <c r="O13" i="375" s="1"/>
  <c r="X23" i="375"/>
  <c r="O23" i="375" s="1"/>
  <c r="D9" i="375"/>
  <c r="D10" i="375"/>
  <c r="V31" i="375"/>
  <c r="X31" i="375"/>
  <c r="O31" i="375" s="1"/>
  <c r="N32" i="376"/>
  <c r="N29" i="376"/>
  <c r="D30" i="376"/>
  <c r="D28" i="376"/>
  <c r="N28" i="376"/>
  <c r="N27" i="376"/>
  <c r="N10" i="376"/>
  <c r="N24" i="376"/>
  <c r="N17" i="376"/>
  <c r="N14" i="376"/>
  <c r="N23" i="376"/>
  <c r="T23" i="376"/>
  <c r="D24" i="376"/>
  <c r="T25" i="376"/>
  <c r="N26" i="376"/>
  <c r="T27" i="376"/>
  <c r="D26" i="376"/>
  <c r="N22" i="376"/>
  <c r="N21" i="376"/>
  <c r="D22" i="376"/>
  <c r="N20" i="376"/>
  <c r="T20" i="376"/>
  <c r="N19" i="376"/>
  <c r="N18" i="376"/>
  <c r="D19" i="376"/>
  <c r="D18" i="376"/>
  <c r="N16" i="376"/>
  <c r="T16" i="376"/>
  <c r="N15" i="376"/>
  <c r="X22" i="376"/>
  <c r="O22" i="376" s="1"/>
  <c r="W30" i="376"/>
  <c r="P30" i="376" s="1"/>
  <c r="W32" i="376"/>
  <c r="P32" i="376" s="1"/>
  <c r="T14" i="376"/>
  <c r="N13" i="376"/>
  <c r="T13" i="376"/>
  <c r="D12" i="376"/>
  <c r="N11" i="376"/>
  <c r="X19" i="376"/>
  <c r="O19" i="376" s="1"/>
  <c r="X40" i="376"/>
  <c r="X21" i="376"/>
  <c r="O21" i="376" s="1"/>
  <c r="W22" i="376"/>
  <c r="P22" i="376" s="1"/>
  <c r="U14" i="376"/>
  <c r="L14" i="376" s="1"/>
  <c r="V17" i="376"/>
  <c r="U30" i="376"/>
  <c r="U10" i="376"/>
  <c r="L10" i="376" s="1"/>
  <c r="V9" i="376"/>
  <c r="X13" i="376"/>
  <c r="O13" i="376" s="1"/>
  <c r="U9" i="376"/>
  <c r="L9" i="376" s="1"/>
  <c r="W20" i="376"/>
  <c r="P20" i="376" s="1"/>
  <c r="X37" i="376"/>
  <c r="V10" i="376"/>
  <c r="V20" i="376"/>
  <c r="V27" i="376"/>
  <c r="U28" i="376"/>
  <c r="L28" i="376" s="1"/>
  <c r="X36" i="376"/>
  <c r="X29" i="376"/>
  <c r="O29" i="376" s="1"/>
  <c r="U12" i="376"/>
  <c r="L12" i="376" s="1"/>
  <c r="X15" i="376"/>
  <c r="O15" i="376" s="1"/>
  <c r="U16" i="376"/>
  <c r="W17" i="376"/>
  <c r="P17" i="376" s="1"/>
  <c r="W21" i="376"/>
  <c r="P21" i="376" s="1"/>
  <c r="W9" i="376"/>
  <c r="P9" i="376" s="1"/>
  <c r="W10" i="376"/>
  <c r="P10" i="376" s="1"/>
  <c r="U11" i="376"/>
  <c r="V12" i="376"/>
  <c r="V14" i="376"/>
  <c r="V16" i="376"/>
  <c r="X17" i="376"/>
  <c r="O17" i="376" s="1"/>
  <c r="U26" i="376"/>
  <c r="L26" i="376" s="1"/>
  <c r="W28" i="376"/>
  <c r="P28" i="376" s="1"/>
  <c r="X35" i="376"/>
  <c r="X9" i="376"/>
  <c r="O9" i="376" s="1"/>
  <c r="X10" i="376"/>
  <c r="O10" i="376" s="1"/>
  <c r="V11" i="376"/>
  <c r="W12" i="376"/>
  <c r="P12" i="376" s="1"/>
  <c r="U13" i="376"/>
  <c r="W14" i="376"/>
  <c r="P14" i="376" s="1"/>
  <c r="U15" i="376"/>
  <c r="W16" i="376"/>
  <c r="P16" i="376" s="1"/>
  <c r="U18" i="376"/>
  <c r="L18" i="376" s="1"/>
  <c r="V31" i="376"/>
  <c r="W11" i="376"/>
  <c r="P11" i="376" s="1"/>
  <c r="X12" i="376"/>
  <c r="O12" i="376" s="1"/>
  <c r="V13" i="376"/>
  <c r="X14" i="376"/>
  <c r="O14" i="376" s="1"/>
  <c r="V15" i="376"/>
  <c r="X16" i="376"/>
  <c r="O16" i="376" s="1"/>
  <c r="W18" i="376"/>
  <c r="P18" i="376" s="1"/>
  <c r="U19" i="376"/>
  <c r="L19" i="376" s="1"/>
  <c r="X24" i="376"/>
  <c r="O24" i="376" s="1"/>
  <c r="X25" i="376"/>
  <c r="O25" i="376" s="1"/>
  <c r="X31" i="376"/>
  <c r="O31" i="376" s="1"/>
  <c r="X11" i="376"/>
  <c r="O11" i="376" s="1"/>
  <c r="W13" i="376"/>
  <c r="P13" i="376" s="1"/>
  <c r="W15" i="376"/>
  <c r="P15" i="376" s="1"/>
  <c r="U17" i="376"/>
  <c r="L17" i="376" s="1"/>
  <c r="X18" i="376"/>
  <c r="O18" i="376" s="1"/>
  <c r="V19" i="376"/>
  <c r="U20" i="376"/>
  <c r="V21" i="376"/>
  <c r="X23" i="376"/>
  <c r="O23" i="376" s="1"/>
  <c r="V29" i="376"/>
  <c r="D9" i="376"/>
  <c r="N9" i="376"/>
  <c r="N4" i="376" s="1"/>
  <c r="D10" i="376"/>
  <c r="T14" i="360"/>
  <c r="D20" i="360"/>
  <c r="D19" i="360"/>
  <c r="D14" i="360"/>
  <c r="N18" i="360"/>
  <c r="W19" i="360"/>
  <c r="P19" i="360" s="1"/>
  <c r="N17" i="360"/>
  <c r="N16" i="360"/>
  <c r="N15" i="360"/>
  <c r="F33" i="360" s="1"/>
  <c r="D15" i="360"/>
  <c r="U16" i="360"/>
  <c r="L16" i="360" s="1"/>
  <c r="V18" i="360"/>
  <c r="U27" i="360"/>
  <c r="L27" i="360" s="1"/>
  <c r="X10" i="360"/>
  <c r="O10" i="360" s="1"/>
  <c r="X30" i="360"/>
  <c r="O30" i="360" s="1"/>
  <c r="U15" i="360"/>
  <c r="L15" i="360" s="1"/>
  <c r="U17" i="360"/>
  <c r="V28" i="360"/>
  <c r="V9" i="360"/>
  <c r="W29" i="360"/>
  <c r="P29" i="360" s="1"/>
  <c r="X20" i="360"/>
  <c r="O20" i="360" s="1"/>
  <c r="T21" i="376"/>
  <c r="D31" i="376"/>
  <c r="T31" i="376"/>
  <c r="T11" i="376"/>
  <c r="M24" i="376"/>
  <c r="L24" i="376"/>
  <c r="X30" i="376"/>
  <c r="O30" i="376" s="1"/>
  <c r="W29" i="376"/>
  <c r="P29" i="376" s="1"/>
  <c r="V28" i="376"/>
  <c r="U27" i="376"/>
  <c r="X20" i="376"/>
  <c r="O20" i="376" s="1"/>
  <c r="W19" i="376"/>
  <c r="P19" i="376" s="1"/>
  <c r="V18" i="376"/>
  <c r="X32" i="376"/>
  <c r="O32" i="376" s="1"/>
  <c r="W31" i="376"/>
  <c r="P31" i="376" s="1"/>
  <c r="V30" i="376"/>
  <c r="U29" i="376"/>
  <c r="V32" i="376"/>
  <c r="U31" i="376"/>
  <c r="X26" i="376"/>
  <c r="O26" i="376" s="1"/>
  <c r="W25" i="376"/>
  <c r="P25" i="376" s="1"/>
  <c r="W24" i="376"/>
  <c r="P24" i="376" s="1"/>
  <c r="W23" i="376"/>
  <c r="P23" i="376" s="1"/>
  <c r="V22" i="376"/>
  <c r="U21" i="376"/>
  <c r="U32" i="376"/>
  <c r="X27" i="376"/>
  <c r="O27" i="376" s="1"/>
  <c r="W26" i="376"/>
  <c r="P26" i="376" s="1"/>
  <c r="V25" i="376"/>
  <c r="V24" i="376"/>
  <c r="V23" i="376"/>
  <c r="U22" i="376"/>
  <c r="X106" i="376"/>
  <c r="X28" i="376"/>
  <c r="O28" i="376" s="1"/>
  <c r="W27" i="376"/>
  <c r="P27" i="376" s="1"/>
  <c r="V26" i="376"/>
  <c r="U25" i="376"/>
  <c r="L25" i="376" s="1"/>
  <c r="U24" i="376"/>
  <c r="U23" i="376"/>
  <c r="T15" i="376"/>
  <c r="T29" i="376"/>
  <c r="T32" i="376"/>
  <c r="V10" i="375"/>
  <c r="W11" i="375"/>
  <c r="P11" i="375" s="1"/>
  <c r="X12" i="375"/>
  <c r="O12" i="375" s="1"/>
  <c r="U19" i="375"/>
  <c r="V20" i="375"/>
  <c r="W21" i="375"/>
  <c r="P21" i="375" s="1"/>
  <c r="X22" i="375"/>
  <c r="O22" i="375" s="1"/>
  <c r="U29" i="375"/>
  <c r="V30" i="375"/>
  <c r="U9" i="375"/>
  <c r="W10" i="375"/>
  <c r="P10" i="375" s="1"/>
  <c r="X11" i="375"/>
  <c r="O11" i="375" s="1"/>
  <c r="T15" i="375"/>
  <c r="D16" i="375"/>
  <c r="D17" i="375"/>
  <c r="U18" i="375"/>
  <c r="V19" i="375"/>
  <c r="W20" i="375"/>
  <c r="P20" i="375" s="1"/>
  <c r="X21" i="375"/>
  <c r="O21" i="375" s="1"/>
  <c r="T27" i="375"/>
  <c r="U28" i="375"/>
  <c r="V29" i="375"/>
  <c r="W30" i="375"/>
  <c r="P30" i="375" s="1"/>
  <c r="X32" i="375"/>
  <c r="O32" i="375" s="1"/>
  <c r="W31" i="375"/>
  <c r="P31" i="375" s="1"/>
  <c r="X36" i="375"/>
  <c r="V9" i="375"/>
  <c r="X10" i="375"/>
  <c r="O10" i="375" s="1"/>
  <c r="U15" i="375"/>
  <c r="U16" i="375"/>
  <c r="U17" i="375"/>
  <c r="L17" i="375" s="1"/>
  <c r="V18" i="375"/>
  <c r="W19" i="375"/>
  <c r="P19" i="375" s="1"/>
  <c r="X20" i="375"/>
  <c r="O20" i="375" s="1"/>
  <c r="U27" i="375"/>
  <c r="V28" i="375"/>
  <c r="W29" i="375"/>
  <c r="P29" i="375" s="1"/>
  <c r="X30" i="375"/>
  <c r="O30" i="375" s="1"/>
  <c r="U32" i="375"/>
  <c r="W9" i="375"/>
  <c r="U14" i="375"/>
  <c r="V15" i="375"/>
  <c r="V16" i="375"/>
  <c r="V17" i="375"/>
  <c r="W18" i="375"/>
  <c r="P18" i="375" s="1"/>
  <c r="X19" i="375"/>
  <c r="O19" i="375" s="1"/>
  <c r="U26" i="375"/>
  <c r="V27" i="375"/>
  <c r="W28" i="375"/>
  <c r="P28" i="375" s="1"/>
  <c r="X29" i="375"/>
  <c r="O29" i="375" s="1"/>
  <c r="V32" i="375"/>
  <c r="X9" i="375"/>
  <c r="U13" i="375"/>
  <c r="L13" i="375" s="1"/>
  <c r="V14" i="375"/>
  <c r="W15" i="375"/>
  <c r="P15" i="375" s="1"/>
  <c r="W16" i="375"/>
  <c r="P16" i="375" s="1"/>
  <c r="W17" i="375"/>
  <c r="P17" i="375" s="1"/>
  <c r="X18" i="375"/>
  <c r="O18" i="375" s="1"/>
  <c r="U23" i="375"/>
  <c r="L23" i="375" s="1"/>
  <c r="U24" i="375"/>
  <c r="L24" i="375" s="1"/>
  <c r="U25" i="375"/>
  <c r="L25" i="375" s="1"/>
  <c r="V26" i="375"/>
  <c r="W27" i="375"/>
  <c r="P27" i="375" s="1"/>
  <c r="X28" i="375"/>
  <c r="O28" i="375" s="1"/>
  <c r="T31" i="375"/>
  <c r="W32" i="375"/>
  <c r="P32" i="375" s="1"/>
  <c r="T11" i="375"/>
  <c r="U12" i="375"/>
  <c r="V13" i="375"/>
  <c r="W14" i="375"/>
  <c r="P14" i="375" s="1"/>
  <c r="X15" i="375"/>
  <c r="O15" i="375" s="1"/>
  <c r="X16" i="375"/>
  <c r="O16" i="375" s="1"/>
  <c r="X17" i="375"/>
  <c r="O17" i="375" s="1"/>
  <c r="T21" i="375"/>
  <c r="U22" i="375"/>
  <c r="V23" i="375"/>
  <c r="V24" i="375"/>
  <c r="V25" i="375"/>
  <c r="W26" i="375"/>
  <c r="P26" i="375" s="1"/>
  <c r="X27" i="375"/>
  <c r="O27" i="375" s="1"/>
  <c r="U31" i="375"/>
  <c r="U11" i="375"/>
  <c r="V12" i="375"/>
  <c r="W13" i="375"/>
  <c r="P13" i="375" s="1"/>
  <c r="X14" i="375"/>
  <c r="O14" i="375" s="1"/>
  <c r="U21" i="375"/>
  <c r="V22" i="375"/>
  <c r="W23" i="375"/>
  <c r="P23" i="375" s="1"/>
  <c r="W24" i="375"/>
  <c r="P24" i="375" s="1"/>
  <c r="W25" i="375"/>
  <c r="P25" i="375" s="1"/>
  <c r="X26" i="375"/>
  <c r="O26" i="375" s="1"/>
  <c r="D9" i="374"/>
  <c r="U10" i="374"/>
  <c r="V11" i="374"/>
  <c r="W12" i="374"/>
  <c r="P12" i="374" s="1"/>
  <c r="X13" i="374"/>
  <c r="O13" i="374" s="1"/>
  <c r="T19" i="374"/>
  <c r="U20" i="374"/>
  <c r="L20" i="374" s="1"/>
  <c r="V21" i="374"/>
  <c r="W22" i="374"/>
  <c r="P22" i="374" s="1"/>
  <c r="X23" i="374"/>
  <c r="O23" i="374" s="1"/>
  <c r="X24" i="374"/>
  <c r="O24" i="374" s="1"/>
  <c r="X25" i="374"/>
  <c r="O25" i="374" s="1"/>
  <c r="T29" i="374"/>
  <c r="U30" i="374"/>
  <c r="L30" i="374" s="1"/>
  <c r="V31" i="374"/>
  <c r="W32" i="374"/>
  <c r="P32" i="374" s="1"/>
  <c r="X35" i="374"/>
  <c r="V10" i="374"/>
  <c r="W11" i="374"/>
  <c r="P11" i="374" s="1"/>
  <c r="X12" i="374"/>
  <c r="O12" i="374" s="1"/>
  <c r="U19" i="374"/>
  <c r="V20" i="374"/>
  <c r="W21" i="374"/>
  <c r="P21" i="374" s="1"/>
  <c r="X22" i="374"/>
  <c r="O22" i="374" s="1"/>
  <c r="U29" i="374"/>
  <c r="V30" i="374"/>
  <c r="L31" i="374"/>
  <c r="W31" i="374"/>
  <c r="P31" i="374" s="1"/>
  <c r="X32" i="374"/>
  <c r="O32" i="374" s="1"/>
  <c r="J33" i="374"/>
  <c r="U9" i="374"/>
  <c r="W10" i="374"/>
  <c r="P10" i="374" s="1"/>
  <c r="X11" i="374"/>
  <c r="O11" i="374" s="1"/>
  <c r="U18" i="374"/>
  <c r="V19" i="374"/>
  <c r="W20" i="374"/>
  <c r="P20" i="374" s="1"/>
  <c r="X21" i="374"/>
  <c r="O21" i="374" s="1"/>
  <c r="U28" i="374"/>
  <c r="V29" i="374"/>
  <c r="W30" i="374"/>
  <c r="P30" i="374" s="1"/>
  <c r="X31" i="374"/>
  <c r="O31" i="374" s="1"/>
  <c r="V9" i="374"/>
  <c r="X10" i="374"/>
  <c r="O10" i="374" s="1"/>
  <c r="U15" i="374"/>
  <c r="U16" i="374"/>
  <c r="U17" i="374"/>
  <c r="V18" i="374"/>
  <c r="W19" i="374"/>
  <c r="P19" i="374" s="1"/>
  <c r="X20" i="374"/>
  <c r="O20" i="374" s="1"/>
  <c r="U27" i="374"/>
  <c r="L27" i="374" s="1"/>
  <c r="V28" i="374"/>
  <c r="W29" i="374"/>
  <c r="P29" i="374" s="1"/>
  <c r="X30" i="374"/>
  <c r="O30" i="374" s="1"/>
  <c r="W9" i="374"/>
  <c r="U14" i="374"/>
  <c r="V15" i="374"/>
  <c r="V16" i="374"/>
  <c r="V17" i="374"/>
  <c r="W18" i="374"/>
  <c r="P18" i="374" s="1"/>
  <c r="X19" i="374"/>
  <c r="O19" i="374" s="1"/>
  <c r="U26" i="374"/>
  <c r="L26" i="374" s="1"/>
  <c r="V27" i="374"/>
  <c r="W28" i="374"/>
  <c r="P28" i="374" s="1"/>
  <c r="X29" i="374"/>
  <c r="O29" i="374" s="1"/>
  <c r="X9" i="374"/>
  <c r="T12" i="374"/>
  <c r="U13" i="374"/>
  <c r="L13" i="374" s="1"/>
  <c r="V14" i="374"/>
  <c r="W15" i="374"/>
  <c r="P15" i="374" s="1"/>
  <c r="W16" i="374"/>
  <c r="P16" i="374" s="1"/>
  <c r="W17" i="374"/>
  <c r="P17" i="374" s="1"/>
  <c r="X18" i="374"/>
  <c r="O18" i="374" s="1"/>
  <c r="T22" i="374"/>
  <c r="U23" i="374"/>
  <c r="U24" i="374"/>
  <c r="L24" i="374" s="1"/>
  <c r="U25" i="374"/>
  <c r="V26" i="374"/>
  <c r="W27" i="374"/>
  <c r="P27" i="374" s="1"/>
  <c r="X28" i="374"/>
  <c r="O28" i="374" s="1"/>
  <c r="T32" i="374"/>
  <c r="U12" i="374"/>
  <c r="V13" i="374"/>
  <c r="W14" i="374"/>
  <c r="P14" i="374" s="1"/>
  <c r="X15" i="374"/>
  <c r="O15" i="374" s="1"/>
  <c r="X16" i="374"/>
  <c r="O16" i="374" s="1"/>
  <c r="X17" i="374"/>
  <c r="O17" i="374" s="1"/>
  <c r="U22" i="374"/>
  <c r="V23" i="374"/>
  <c r="V24" i="374"/>
  <c r="V25" i="374"/>
  <c r="W26" i="374"/>
  <c r="P26" i="374" s="1"/>
  <c r="X27" i="374"/>
  <c r="O27" i="374" s="1"/>
  <c r="M25" i="373"/>
  <c r="L25" i="373"/>
  <c r="M24" i="373"/>
  <c r="L24" i="373"/>
  <c r="M29" i="373"/>
  <c r="L29" i="373"/>
  <c r="T9" i="373"/>
  <c r="V9" i="373"/>
  <c r="X10" i="373"/>
  <c r="T14" i="373"/>
  <c r="U15" i="373"/>
  <c r="U16" i="373"/>
  <c r="U17" i="373"/>
  <c r="L17" i="373" s="1"/>
  <c r="V18" i="373"/>
  <c r="W19" i="373"/>
  <c r="P19" i="373" s="1"/>
  <c r="X20" i="373"/>
  <c r="O20" i="373" s="1"/>
  <c r="T26" i="373"/>
  <c r="U27" i="373"/>
  <c r="V28" i="373"/>
  <c r="W29" i="373"/>
  <c r="P29" i="373" s="1"/>
  <c r="X30" i="373"/>
  <c r="O30" i="373" s="1"/>
  <c r="T13" i="373"/>
  <c r="L18" i="373"/>
  <c r="M19" i="373"/>
  <c r="T23" i="373"/>
  <c r="D24" i="373"/>
  <c r="C24" i="373" s="1"/>
  <c r="D25" i="373"/>
  <c r="C25" i="373" s="1"/>
  <c r="L28" i="373"/>
  <c r="W28" i="373"/>
  <c r="P28" i="373" s="1"/>
  <c r="M18" i="373"/>
  <c r="L27" i="373"/>
  <c r="M28" i="373"/>
  <c r="T11" i="373"/>
  <c r="T21" i="373"/>
  <c r="M27" i="373"/>
  <c r="T31" i="373"/>
  <c r="T10" i="373"/>
  <c r="T20" i="373"/>
  <c r="T30" i="373"/>
  <c r="M9" i="372"/>
  <c r="L9" i="372"/>
  <c r="M13" i="372"/>
  <c r="L13" i="372"/>
  <c r="M24" i="372"/>
  <c r="L24" i="372"/>
  <c r="Y15" i="372"/>
  <c r="M30" i="372"/>
  <c r="L30" i="372"/>
  <c r="M20" i="372"/>
  <c r="L20" i="372"/>
  <c r="Y32" i="372"/>
  <c r="M10" i="372"/>
  <c r="L10" i="372"/>
  <c r="M25" i="372"/>
  <c r="L25" i="372"/>
  <c r="Y17" i="372"/>
  <c r="M23" i="372"/>
  <c r="L23" i="372"/>
  <c r="N4" i="372"/>
  <c r="O9" i="372"/>
  <c r="U12" i="372"/>
  <c r="Y12" i="372" s="1"/>
  <c r="V13" i="372"/>
  <c r="Y13" i="372" s="1"/>
  <c r="W14" i="372"/>
  <c r="P14" i="372" s="1"/>
  <c r="X15" i="372"/>
  <c r="O15" i="372" s="1"/>
  <c r="X16" i="372"/>
  <c r="O16" i="372" s="1"/>
  <c r="X17" i="372"/>
  <c r="O17" i="372" s="1"/>
  <c r="U22" i="372"/>
  <c r="Y22" i="372" s="1"/>
  <c r="V23" i="372"/>
  <c r="V24" i="372"/>
  <c r="V25" i="372"/>
  <c r="Y25" i="372" s="1"/>
  <c r="W26" i="372"/>
  <c r="P26" i="372" s="1"/>
  <c r="X27" i="372"/>
  <c r="O27" i="372" s="1"/>
  <c r="U32" i="372"/>
  <c r="F33" i="372"/>
  <c r="C33" i="372" s="1"/>
  <c r="U11" i="372"/>
  <c r="Y11" i="372" s="1"/>
  <c r="V12" i="372"/>
  <c r="W13" i="372"/>
  <c r="P13" i="372" s="1"/>
  <c r="X14" i="372"/>
  <c r="O14" i="372" s="1"/>
  <c r="U21" i="372"/>
  <c r="V22" i="372"/>
  <c r="W23" i="372"/>
  <c r="P23" i="372" s="1"/>
  <c r="W24" i="372"/>
  <c r="P24" i="372" s="1"/>
  <c r="W25" i="372"/>
  <c r="P25" i="372" s="1"/>
  <c r="X26" i="372"/>
  <c r="O26" i="372" s="1"/>
  <c r="U31" i="372"/>
  <c r="Y31" i="372" s="1"/>
  <c r="V32" i="372"/>
  <c r="N6" i="372"/>
  <c r="U10" i="372"/>
  <c r="Y10" i="372" s="1"/>
  <c r="V11" i="372"/>
  <c r="L12" i="372"/>
  <c r="W12" i="372"/>
  <c r="P12" i="372" s="1"/>
  <c r="X13" i="372"/>
  <c r="O13" i="372" s="1"/>
  <c r="T19" i="372"/>
  <c r="U20" i="372"/>
  <c r="Y20" i="372" s="1"/>
  <c r="V21" i="372"/>
  <c r="Y21" i="372" s="1"/>
  <c r="L22" i="372"/>
  <c r="W22" i="372"/>
  <c r="P22" i="372" s="1"/>
  <c r="X23" i="372"/>
  <c r="O23" i="372" s="1"/>
  <c r="X24" i="372"/>
  <c r="O24" i="372" s="1"/>
  <c r="X25" i="372"/>
  <c r="O25" i="372" s="1"/>
  <c r="T29" i="372"/>
  <c r="U30" i="372"/>
  <c r="Y30" i="372" s="1"/>
  <c r="V31" i="372"/>
  <c r="L32" i="372"/>
  <c r="W32" i="372"/>
  <c r="P32" i="372" s="1"/>
  <c r="V10" i="372"/>
  <c r="L11" i="372"/>
  <c r="W11" i="372"/>
  <c r="P11" i="372" s="1"/>
  <c r="M12" i="372"/>
  <c r="X12" i="372"/>
  <c r="O12" i="372" s="1"/>
  <c r="U19" i="372"/>
  <c r="V20" i="372"/>
  <c r="L21" i="372"/>
  <c r="W21" i="372"/>
  <c r="P21" i="372" s="1"/>
  <c r="M22" i="372"/>
  <c r="X22" i="372"/>
  <c r="O22" i="372" s="1"/>
  <c r="U29" i="372"/>
  <c r="V30" i="372"/>
  <c r="L31" i="372"/>
  <c r="W31" i="372"/>
  <c r="P31" i="372" s="1"/>
  <c r="M32" i="372"/>
  <c r="X32" i="372"/>
  <c r="O32" i="372" s="1"/>
  <c r="U9" i="372"/>
  <c r="Y9" i="372" s="1"/>
  <c r="W10" i="372"/>
  <c r="P10" i="372" s="1"/>
  <c r="M11" i="372"/>
  <c r="X11" i="372"/>
  <c r="O11" i="372" s="1"/>
  <c r="U18" i="372"/>
  <c r="V19" i="372"/>
  <c r="W20" i="372"/>
  <c r="P20" i="372" s="1"/>
  <c r="M21" i="372"/>
  <c r="X21" i="372"/>
  <c r="O21" i="372" s="1"/>
  <c r="U28" i="372"/>
  <c r="V29" i="372"/>
  <c r="W30" i="372"/>
  <c r="P30" i="372" s="1"/>
  <c r="M31" i="372"/>
  <c r="X31" i="372"/>
  <c r="O31" i="372" s="1"/>
  <c r="V9" i="372"/>
  <c r="X10" i="372"/>
  <c r="O10" i="372" s="1"/>
  <c r="T14" i="372"/>
  <c r="U15" i="372"/>
  <c r="U16" i="372"/>
  <c r="Y16" i="372" s="1"/>
  <c r="U17" i="372"/>
  <c r="V18" i="372"/>
  <c r="W19" i="372"/>
  <c r="P19" i="372" s="1"/>
  <c r="X20" i="372"/>
  <c r="O20" i="372" s="1"/>
  <c r="T26" i="372"/>
  <c r="U27" i="372"/>
  <c r="Y27" i="372" s="1"/>
  <c r="V28" i="372"/>
  <c r="W29" i="372"/>
  <c r="P29" i="372" s="1"/>
  <c r="X30" i="372"/>
  <c r="O30" i="372" s="1"/>
  <c r="W9" i="372"/>
  <c r="U14" i="372"/>
  <c r="V15" i="372"/>
  <c r="V16" i="372"/>
  <c r="V17" i="372"/>
  <c r="W18" i="372"/>
  <c r="P18" i="372" s="1"/>
  <c r="X19" i="372"/>
  <c r="O19" i="372" s="1"/>
  <c r="D24" i="372"/>
  <c r="C24" i="372" s="1"/>
  <c r="D25" i="372"/>
  <c r="C25" i="372" s="1"/>
  <c r="U26" i="372"/>
  <c r="V27" i="372"/>
  <c r="W28" i="372"/>
  <c r="P28" i="372" s="1"/>
  <c r="X29" i="372"/>
  <c r="O29" i="372" s="1"/>
  <c r="M24" i="371"/>
  <c r="L24" i="371"/>
  <c r="M25" i="371"/>
  <c r="L25" i="371"/>
  <c r="L21" i="371"/>
  <c r="M11" i="371"/>
  <c r="M21" i="371"/>
  <c r="N5" i="371"/>
  <c r="T14" i="371"/>
  <c r="L19" i="371"/>
  <c r="W19" i="371"/>
  <c r="P19" i="371" s="1"/>
  <c r="X20" i="371"/>
  <c r="O20" i="371" s="1"/>
  <c r="T26" i="371"/>
  <c r="U27" i="371"/>
  <c r="V28" i="371"/>
  <c r="W29" i="371"/>
  <c r="P29" i="371" s="1"/>
  <c r="T13" i="371"/>
  <c r="L16" i="371"/>
  <c r="L18" i="371"/>
  <c r="M19" i="371"/>
  <c r="T23" i="371"/>
  <c r="D24" i="371"/>
  <c r="D25" i="371"/>
  <c r="T9" i="371"/>
  <c r="L15" i="371"/>
  <c r="M16" i="371"/>
  <c r="L17" i="371"/>
  <c r="L27" i="371"/>
  <c r="T10" i="371"/>
  <c r="T20" i="371"/>
  <c r="T30" i="371"/>
  <c r="M9" i="370"/>
  <c r="L9" i="370"/>
  <c r="V10" i="370"/>
  <c r="W11" i="370"/>
  <c r="P11" i="370" s="1"/>
  <c r="X12" i="370"/>
  <c r="O12" i="370" s="1"/>
  <c r="T18" i="370"/>
  <c r="U19" i="370"/>
  <c r="L19" i="370" s="1"/>
  <c r="V20" i="370"/>
  <c r="W21" i="370"/>
  <c r="P21" i="370" s="1"/>
  <c r="X22" i="370"/>
  <c r="O22" i="370" s="1"/>
  <c r="T28" i="370"/>
  <c r="X29" i="370"/>
  <c r="O29" i="370" s="1"/>
  <c r="T31" i="370"/>
  <c r="X38" i="370"/>
  <c r="U9" i="370"/>
  <c r="W10" i="370"/>
  <c r="P10" i="370" s="1"/>
  <c r="X11" i="370"/>
  <c r="O11" i="370" s="1"/>
  <c r="T15" i="370"/>
  <c r="D16" i="370"/>
  <c r="D17" i="370"/>
  <c r="U18" i="370"/>
  <c r="V19" i="370"/>
  <c r="W20" i="370"/>
  <c r="P20" i="370" s="1"/>
  <c r="X21" i="370"/>
  <c r="O21" i="370" s="1"/>
  <c r="T27" i="370"/>
  <c r="U28" i="370"/>
  <c r="F33" i="370"/>
  <c r="V9" i="370"/>
  <c r="X10" i="370"/>
  <c r="O10" i="370" s="1"/>
  <c r="U15" i="370"/>
  <c r="U16" i="370"/>
  <c r="U17" i="370"/>
  <c r="V18" i="370"/>
  <c r="W19" i="370"/>
  <c r="P19" i="370" s="1"/>
  <c r="X20" i="370"/>
  <c r="O20" i="370" s="1"/>
  <c r="U27" i="370"/>
  <c r="W28" i="370"/>
  <c r="P28" i="370" s="1"/>
  <c r="V31" i="370"/>
  <c r="X30" i="370"/>
  <c r="O30" i="370" s="1"/>
  <c r="W29" i="370"/>
  <c r="P29" i="370" s="1"/>
  <c r="V28" i="370"/>
  <c r="X32" i="370"/>
  <c r="O32" i="370" s="1"/>
  <c r="W31" i="370"/>
  <c r="P31" i="370" s="1"/>
  <c r="W9" i="370"/>
  <c r="U14" i="370"/>
  <c r="L14" i="370" s="1"/>
  <c r="V15" i="370"/>
  <c r="V16" i="370"/>
  <c r="V17" i="370"/>
  <c r="W18" i="370"/>
  <c r="P18" i="370" s="1"/>
  <c r="X19" i="370"/>
  <c r="O19" i="370" s="1"/>
  <c r="U26" i="370"/>
  <c r="V27" i="370"/>
  <c r="X28" i="370"/>
  <c r="O28" i="370" s="1"/>
  <c r="U30" i="370"/>
  <c r="X31" i="370"/>
  <c r="O31" i="370" s="1"/>
  <c r="T32" i="370"/>
  <c r="X9" i="370"/>
  <c r="U13" i="370"/>
  <c r="V14" i="370"/>
  <c r="W15" i="370"/>
  <c r="P15" i="370" s="1"/>
  <c r="W16" i="370"/>
  <c r="P16" i="370" s="1"/>
  <c r="W17" i="370"/>
  <c r="P17" i="370" s="1"/>
  <c r="X18" i="370"/>
  <c r="O18" i="370" s="1"/>
  <c r="U23" i="370"/>
  <c r="U24" i="370"/>
  <c r="U25" i="370"/>
  <c r="V26" i="370"/>
  <c r="W27" i="370"/>
  <c r="P27" i="370" s="1"/>
  <c r="V30" i="370"/>
  <c r="U32" i="370"/>
  <c r="T11" i="370"/>
  <c r="U12" i="370"/>
  <c r="L12" i="370" s="1"/>
  <c r="V13" i="370"/>
  <c r="W14" i="370"/>
  <c r="P14" i="370" s="1"/>
  <c r="X15" i="370"/>
  <c r="O15" i="370" s="1"/>
  <c r="X16" i="370"/>
  <c r="O16" i="370" s="1"/>
  <c r="X17" i="370"/>
  <c r="O17" i="370" s="1"/>
  <c r="T21" i="370"/>
  <c r="U22" i="370"/>
  <c r="V23" i="370"/>
  <c r="V24" i="370"/>
  <c r="V25" i="370"/>
  <c r="W26" i="370"/>
  <c r="P26" i="370" s="1"/>
  <c r="X27" i="370"/>
  <c r="O27" i="370" s="1"/>
  <c r="W30" i="370"/>
  <c r="P30" i="370" s="1"/>
  <c r="V32" i="370"/>
  <c r="U11" i="370"/>
  <c r="V12" i="370"/>
  <c r="W13" i="370"/>
  <c r="P13" i="370" s="1"/>
  <c r="X14" i="370"/>
  <c r="O14" i="370" s="1"/>
  <c r="U21" i="370"/>
  <c r="W23" i="370"/>
  <c r="P23" i="370" s="1"/>
  <c r="W24" i="370"/>
  <c r="P24" i="370" s="1"/>
  <c r="W25" i="370"/>
  <c r="P25" i="370" s="1"/>
  <c r="X26" i="370"/>
  <c r="O26" i="370" s="1"/>
  <c r="U29" i="370"/>
  <c r="W32" i="370"/>
  <c r="P32" i="370" s="1"/>
  <c r="V10" i="369"/>
  <c r="W11" i="369"/>
  <c r="P11" i="369" s="1"/>
  <c r="X12" i="369"/>
  <c r="O12" i="369" s="1"/>
  <c r="U19" i="369"/>
  <c r="V20" i="369"/>
  <c r="W21" i="369"/>
  <c r="P21" i="369" s="1"/>
  <c r="X22" i="369"/>
  <c r="O22" i="369" s="1"/>
  <c r="U29" i="369"/>
  <c r="L29" i="369" s="1"/>
  <c r="V30" i="369"/>
  <c r="W31" i="369"/>
  <c r="P31" i="369" s="1"/>
  <c r="X32" i="369"/>
  <c r="O32" i="369" s="1"/>
  <c r="X36" i="369"/>
  <c r="U9" i="369"/>
  <c r="L9" i="369" s="1"/>
  <c r="W10" i="369"/>
  <c r="P10" i="369" s="1"/>
  <c r="X11" i="369"/>
  <c r="O11" i="369" s="1"/>
  <c r="T15" i="369"/>
  <c r="D16" i="369"/>
  <c r="D17" i="369"/>
  <c r="U18" i="369"/>
  <c r="V19" i="369"/>
  <c r="W20" i="369"/>
  <c r="P20" i="369" s="1"/>
  <c r="X21" i="369"/>
  <c r="O21" i="369" s="1"/>
  <c r="T27" i="369"/>
  <c r="U28" i="369"/>
  <c r="V29" i="369"/>
  <c r="W30" i="369"/>
  <c r="P30" i="369" s="1"/>
  <c r="X31" i="369"/>
  <c r="O31" i="369" s="1"/>
  <c r="X35" i="369"/>
  <c r="V9" i="369"/>
  <c r="X10" i="369"/>
  <c r="O10" i="369" s="1"/>
  <c r="T14" i="369"/>
  <c r="U15" i="369"/>
  <c r="U16" i="369"/>
  <c r="U17" i="369"/>
  <c r="L17" i="369" s="1"/>
  <c r="V18" i="369"/>
  <c r="W19" i="369"/>
  <c r="P19" i="369" s="1"/>
  <c r="X20" i="369"/>
  <c r="O20" i="369" s="1"/>
  <c r="U27" i="369"/>
  <c r="V28" i="369"/>
  <c r="W29" i="369"/>
  <c r="P29" i="369" s="1"/>
  <c r="X30" i="369"/>
  <c r="O30" i="369" s="1"/>
  <c r="U32" i="369"/>
  <c r="W9" i="369"/>
  <c r="U14" i="369"/>
  <c r="V15" i="369"/>
  <c r="V16" i="369"/>
  <c r="V17" i="369"/>
  <c r="W18" i="369"/>
  <c r="P18" i="369" s="1"/>
  <c r="X19" i="369"/>
  <c r="O19" i="369" s="1"/>
  <c r="D24" i="369"/>
  <c r="D25" i="369"/>
  <c r="U26" i="369"/>
  <c r="V27" i="369"/>
  <c r="W28" i="369"/>
  <c r="P28" i="369" s="1"/>
  <c r="X29" i="369"/>
  <c r="O29" i="369" s="1"/>
  <c r="V32" i="369"/>
  <c r="X9" i="369"/>
  <c r="U13" i="369"/>
  <c r="V14" i="369"/>
  <c r="W15" i="369"/>
  <c r="P15" i="369" s="1"/>
  <c r="W16" i="369"/>
  <c r="P16" i="369" s="1"/>
  <c r="W17" i="369"/>
  <c r="P17" i="369" s="1"/>
  <c r="X18" i="369"/>
  <c r="O18" i="369" s="1"/>
  <c r="U23" i="369"/>
  <c r="U24" i="369"/>
  <c r="U25" i="369"/>
  <c r="L25" i="369" s="1"/>
  <c r="V26" i="369"/>
  <c r="W27" i="369"/>
  <c r="P27" i="369" s="1"/>
  <c r="X28" i="369"/>
  <c r="O28" i="369" s="1"/>
  <c r="W32" i="369"/>
  <c r="P32" i="369" s="1"/>
  <c r="T11" i="369"/>
  <c r="U12" i="369"/>
  <c r="V13" i="369"/>
  <c r="W14" i="369"/>
  <c r="P14" i="369" s="1"/>
  <c r="X15" i="369"/>
  <c r="O15" i="369" s="1"/>
  <c r="X16" i="369"/>
  <c r="O16" i="369" s="1"/>
  <c r="X17" i="369"/>
  <c r="O17" i="369" s="1"/>
  <c r="T21" i="369"/>
  <c r="U22" i="369"/>
  <c r="V23" i="369"/>
  <c r="V24" i="369"/>
  <c r="V25" i="369"/>
  <c r="W26" i="369"/>
  <c r="P26" i="369" s="1"/>
  <c r="X27" i="369"/>
  <c r="O27" i="369" s="1"/>
  <c r="T31" i="369"/>
  <c r="U11" i="369"/>
  <c r="V12" i="369"/>
  <c r="W13" i="369"/>
  <c r="P13" i="369" s="1"/>
  <c r="X14" i="369"/>
  <c r="O14" i="369" s="1"/>
  <c r="U21" i="369"/>
  <c r="V22" i="369"/>
  <c r="W23" i="369"/>
  <c r="P23" i="369" s="1"/>
  <c r="W24" i="369"/>
  <c r="P24" i="369" s="1"/>
  <c r="W25" i="369"/>
  <c r="P25" i="369" s="1"/>
  <c r="X26" i="369"/>
  <c r="O26" i="369" s="1"/>
  <c r="X20" i="368"/>
  <c r="O20" i="368" s="1"/>
  <c r="W9" i="368"/>
  <c r="T13" i="368"/>
  <c r="U14" i="368"/>
  <c r="L14" i="368" s="1"/>
  <c r="V15" i="368"/>
  <c r="V16" i="368"/>
  <c r="V17" i="368"/>
  <c r="W18" i="368"/>
  <c r="P18" i="368" s="1"/>
  <c r="X19" i="368"/>
  <c r="O19" i="368" s="1"/>
  <c r="T23" i="368"/>
  <c r="U26" i="368"/>
  <c r="L26" i="368" s="1"/>
  <c r="V27" i="368"/>
  <c r="U29" i="368"/>
  <c r="U31" i="368"/>
  <c r="M31" i="368" s="1"/>
  <c r="X37" i="368"/>
  <c r="X10" i="368"/>
  <c r="O10" i="368" s="1"/>
  <c r="U15" i="368"/>
  <c r="U17" i="368"/>
  <c r="L17" i="368" s="1"/>
  <c r="X9" i="368"/>
  <c r="U13" i="368"/>
  <c r="V14" i="368"/>
  <c r="W15" i="368"/>
  <c r="P15" i="368" s="1"/>
  <c r="W16" i="368"/>
  <c r="P16" i="368" s="1"/>
  <c r="W17" i="368"/>
  <c r="P17" i="368" s="1"/>
  <c r="X18" i="368"/>
  <c r="O18" i="368" s="1"/>
  <c r="U23" i="368"/>
  <c r="U24" i="368"/>
  <c r="U25" i="368"/>
  <c r="V26" i="368"/>
  <c r="W27" i="368"/>
  <c r="P27" i="368" s="1"/>
  <c r="V29" i="368"/>
  <c r="V31" i="368"/>
  <c r="X29" i="368"/>
  <c r="O29" i="368" s="1"/>
  <c r="W28" i="368"/>
  <c r="P28" i="368" s="1"/>
  <c r="X30" i="368"/>
  <c r="O30" i="368" s="1"/>
  <c r="W29" i="368"/>
  <c r="P29" i="368" s="1"/>
  <c r="V28" i="368"/>
  <c r="X36" i="368"/>
  <c r="V9" i="368"/>
  <c r="U16" i="368"/>
  <c r="L16" i="368" s="1"/>
  <c r="U27" i="368"/>
  <c r="L27" i="368" s="1"/>
  <c r="T11" i="368"/>
  <c r="U12" i="368"/>
  <c r="L12" i="368" s="1"/>
  <c r="V13" i="368"/>
  <c r="W14" i="368"/>
  <c r="P14" i="368" s="1"/>
  <c r="X15" i="368"/>
  <c r="O15" i="368" s="1"/>
  <c r="X16" i="368"/>
  <c r="O16" i="368" s="1"/>
  <c r="X17" i="368"/>
  <c r="O17" i="368" s="1"/>
  <c r="T21" i="368"/>
  <c r="U22" i="368"/>
  <c r="L22" i="368" s="1"/>
  <c r="V23" i="368"/>
  <c r="V24" i="368"/>
  <c r="V25" i="368"/>
  <c r="W26" i="368"/>
  <c r="P26" i="368" s="1"/>
  <c r="X27" i="368"/>
  <c r="O27" i="368" s="1"/>
  <c r="W31" i="368"/>
  <c r="P31" i="368" s="1"/>
  <c r="T32" i="368"/>
  <c r="V18" i="368"/>
  <c r="U11" i="368"/>
  <c r="V12" i="368"/>
  <c r="W13" i="368"/>
  <c r="P13" i="368" s="1"/>
  <c r="X14" i="368"/>
  <c r="O14" i="368" s="1"/>
  <c r="U21" i="368"/>
  <c r="V22" i="368"/>
  <c r="W23" i="368"/>
  <c r="P23" i="368" s="1"/>
  <c r="W24" i="368"/>
  <c r="P24" i="368" s="1"/>
  <c r="W25" i="368"/>
  <c r="P25" i="368" s="1"/>
  <c r="X26" i="368"/>
  <c r="O26" i="368" s="1"/>
  <c r="T30" i="368"/>
  <c r="X31" i="368"/>
  <c r="O31" i="368" s="1"/>
  <c r="U32" i="368"/>
  <c r="W19" i="368"/>
  <c r="P19" i="368" s="1"/>
  <c r="U10" i="368"/>
  <c r="V11" i="368"/>
  <c r="W12" i="368"/>
  <c r="P12" i="368" s="1"/>
  <c r="X13" i="368"/>
  <c r="O13" i="368" s="1"/>
  <c r="T19" i="368"/>
  <c r="U20" i="368"/>
  <c r="V21" i="368"/>
  <c r="W22" i="368"/>
  <c r="P22" i="368" s="1"/>
  <c r="X23" i="368"/>
  <c r="O23" i="368" s="1"/>
  <c r="X24" i="368"/>
  <c r="O24" i="368" s="1"/>
  <c r="X25" i="368"/>
  <c r="O25" i="368" s="1"/>
  <c r="U30" i="368"/>
  <c r="V32" i="368"/>
  <c r="V10" i="368"/>
  <c r="W11" i="368"/>
  <c r="P11" i="368" s="1"/>
  <c r="X12" i="368"/>
  <c r="O12" i="368" s="1"/>
  <c r="U19" i="368"/>
  <c r="V20" i="368"/>
  <c r="W21" i="368"/>
  <c r="P21" i="368" s="1"/>
  <c r="U28" i="368"/>
  <c r="L28" i="368" s="1"/>
  <c r="V30" i="368"/>
  <c r="W10" i="367"/>
  <c r="P10" i="367" s="1"/>
  <c r="U12" i="367"/>
  <c r="L12" i="367" s="1"/>
  <c r="W14" i="367"/>
  <c r="P14" i="367" s="1"/>
  <c r="U16" i="367"/>
  <c r="U18" i="367"/>
  <c r="D20" i="367"/>
  <c r="V20" i="367"/>
  <c r="W22" i="367"/>
  <c r="P22" i="367" s="1"/>
  <c r="T24" i="367"/>
  <c r="D24" i="367"/>
  <c r="X24" i="367"/>
  <c r="O24" i="367" s="1"/>
  <c r="D30" i="367"/>
  <c r="W30" i="367"/>
  <c r="P30" i="367" s="1"/>
  <c r="V31" i="367"/>
  <c r="X105" i="367"/>
  <c r="U31" i="367"/>
  <c r="L31" i="367" s="1"/>
  <c r="X26" i="367"/>
  <c r="O26" i="367" s="1"/>
  <c r="W25" i="367"/>
  <c r="P25" i="367" s="1"/>
  <c r="W24" i="367"/>
  <c r="P24" i="367" s="1"/>
  <c r="W23" i="367"/>
  <c r="P23" i="367" s="1"/>
  <c r="V22" i="367"/>
  <c r="U21" i="367"/>
  <c r="X14" i="367"/>
  <c r="O14" i="367" s="1"/>
  <c r="W13" i="367"/>
  <c r="P13" i="367" s="1"/>
  <c r="V12" i="367"/>
  <c r="X28" i="367"/>
  <c r="O28" i="367" s="1"/>
  <c r="W27" i="367"/>
  <c r="P27" i="367" s="1"/>
  <c r="V26" i="367"/>
  <c r="U26" i="367"/>
  <c r="L26" i="367" s="1"/>
  <c r="X19" i="367"/>
  <c r="O19" i="367" s="1"/>
  <c r="W18" i="367"/>
  <c r="P18" i="367" s="1"/>
  <c r="V17" i="367"/>
  <c r="V16" i="367"/>
  <c r="V15" i="367"/>
  <c r="U14" i="367"/>
  <c r="W9" i="367"/>
  <c r="V9" i="367"/>
  <c r="T11" i="367"/>
  <c r="X12" i="367"/>
  <c r="O12" i="367" s="1"/>
  <c r="X16" i="367"/>
  <c r="O16" i="367" s="1"/>
  <c r="X18" i="367"/>
  <c r="O18" i="367" s="1"/>
  <c r="X20" i="367"/>
  <c r="O20" i="367" s="1"/>
  <c r="T21" i="367"/>
  <c r="U23" i="367"/>
  <c r="L23" i="367" s="1"/>
  <c r="J33" i="367"/>
  <c r="U25" i="367"/>
  <c r="X27" i="367"/>
  <c r="O27" i="367" s="1"/>
  <c r="U28" i="367"/>
  <c r="L28" i="367" s="1"/>
  <c r="X31" i="367"/>
  <c r="O31" i="367" s="1"/>
  <c r="X9" i="367"/>
  <c r="U11" i="367"/>
  <c r="U13" i="367"/>
  <c r="L13" i="367" s="1"/>
  <c r="U19" i="367"/>
  <c r="V21" i="367"/>
  <c r="V23" i="367"/>
  <c r="V25" i="367"/>
  <c r="V28" i="367"/>
  <c r="T29" i="367"/>
  <c r="U32" i="367"/>
  <c r="V11" i="367"/>
  <c r="V13" i="367"/>
  <c r="U15" i="367"/>
  <c r="V19" i="367"/>
  <c r="W21" i="367"/>
  <c r="P21" i="367" s="1"/>
  <c r="D23" i="367"/>
  <c r="X23" i="367"/>
  <c r="O23" i="367" s="1"/>
  <c r="T25" i="367"/>
  <c r="D25" i="367"/>
  <c r="X25" i="367"/>
  <c r="O25" i="367" s="1"/>
  <c r="U29" i="367"/>
  <c r="W32" i="367"/>
  <c r="P32" i="367" s="1"/>
  <c r="T10" i="367"/>
  <c r="W11" i="367"/>
  <c r="P11" i="367" s="1"/>
  <c r="X13" i="367"/>
  <c r="O13" i="367" s="1"/>
  <c r="W15" i="367"/>
  <c r="P15" i="367" s="1"/>
  <c r="U17" i="367"/>
  <c r="W19" i="367"/>
  <c r="P19" i="367" s="1"/>
  <c r="X21" i="367"/>
  <c r="O21" i="367" s="1"/>
  <c r="V29" i="367"/>
  <c r="X32" i="367"/>
  <c r="O32" i="367" s="1"/>
  <c r="U10" i="367"/>
  <c r="X11" i="367"/>
  <c r="O11" i="367" s="1"/>
  <c r="T14" i="367"/>
  <c r="X15" i="367"/>
  <c r="O15" i="367" s="1"/>
  <c r="W17" i="367"/>
  <c r="P17" i="367" s="1"/>
  <c r="U24" i="367"/>
  <c r="W26" i="367"/>
  <c r="P26" i="367" s="1"/>
  <c r="W29" i="367"/>
  <c r="P29" i="367" s="1"/>
  <c r="U30" i="367"/>
  <c r="V27" i="367"/>
  <c r="W28" i="367"/>
  <c r="P28" i="367" s="1"/>
  <c r="V32" i="367"/>
  <c r="U9" i="366"/>
  <c r="W10" i="366"/>
  <c r="P10" i="366" s="1"/>
  <c r="X11" i="366"/>
  <c r="O11" i="366" s="1"/>
  <c r="T15" i="366"/>
  <c r="V16" i="366"/>
  <c r="W17" i="366"/>
  <c r="P17" i="366" s="1"/>
  <c r="V20" i="366"/>
  <c r="X21" i="366"/>
  <c r="O21" i="366" s="1"/>
  <c r="V23" i="366"/>
  <c r="M24" i="366"/>
  <c r="X24" i="366"/>
  <c r="O24" i="366" s="1"/>
  <c r="U26" i="366"/>
  <c r="X27" i="366"/>
  <c r="O27" i="366" s="1"/>
  <c r="W30" i="366"/>
  <c r="P30" i="366" s="1"/>
  <c r="W32" i="366"/>
  <c r="P32" i="366" s="1"/>
  <c r="X40" i="366"/>
  <c r="N5" i="366"/>
  <c r="V9" i="366"/>
  <c r="X10" i="366"/>
  <c r="O10" i="366" s="1"/>
  <c r="V15" i="366"/>
  <c r="W16" i="366"/>
  <c r="P16" i="366" s="1"/>
  <c r="X17" i="366"/>
  <c r="O17" i="366" s="1"/>
  <c r="T19" i="366"/>
  <c r="W20" i="366"/>
  <c r="P20" i="366" s="1"/>
  <c r="T22" i="366"/>
  <c r="W23" i="366"/>
  <c r="P23" i="366" s="1"/>
  <c r="D26" i="366"/>
  <c r="C26" i="366" s="1"/>
  <c r="V26" i="366"/>
  <c r="U29" i="366"/>
  <c r="L30" i="366"/>
  <c r="W9" i="366"/>
  <c r="U14" i="366"/>
  <c r="L14" i="366" s="1"/>
  <c r="W15" i="366"/>
  <c r="P15" i="366" s="1"/>
  <c r="X16" i="366"/>
  <c r="O16" i="366" s="1"/>
  <c r="U19" i="366"/>
  <c r="U22" i="366"/>
  <c r="X23" i="366"/>
  <c r="O23" i="366" s="1"/>
  <c r="W26" i="366"/>
  <c r="P26" i="366" s="1"/>
  <c r="V29" i="366"/>
  <c r="L31" i="366"/>
  <c r="T9" i="366"/>
  <c r="X9" i="366"/>
  <c r="U13" i="366"/>
  <c r="L13" i="366" s="1"/>
  <c r="V14" i="366"/>
  <c r="X15" i="366"/>
  <c r="O15" i="366" s="1"/>
  <c r="V19" i="366"/>
  <c r="V22" i="366"/>
  <c r="M23" i="366"/>
  <c r="U25" i="366"/>
  <c r="L26" i="366"/>
  <c r="X26" i="366"/>
  <c r="O26" i="366" s="1"/>
  <c r="X29" i="366"/>
  <c r="O29" i="366" s="1"/>
  <c r="X37" i="366"/>
  <c r="U12" i="366"/>
  <c r="V13" i="366"/>
  <c r="W14" i="366"/>
  <c r="P14" i="366" s="1"/>
  <c r="X19" i="366"/>
  <c r="O19" i="366" s="1"/>
  <c r="W22" i="366"/>
  <c r="P22" i="366" s="1"/>
  <c r="V25" i="366"/>
  <c r="M26" i="366"/>
  <c r="U28" i="366"/>
  <c r="V31" i="366"/>
  <c r="X30" i="366"/>
  <c r="O30" i="366" s="1"/>
  <c r="W29" i="366"/>
  <c r="P29" i="366" s="1"/>
  <c r="V28" i="366"/>
  <c r="U27" i="366"/>
  <c r="X20" i="366"/>
  <c r="O20" i="366" s="1"/>
  <c r="W19" i="366"/>
  <c r="P19" i="366" s="1"/>
  <c r="V18" i="366"/>
  <c r="U17" i="366"/>
  <c r="L17" i="366" s="1"/>
  <c r="U16" i="366"/>
  <c r="L16" i="366" s="1"/>
  <c r="U15" i="366"/>
  <c r="X32" i="366"/>
  <c r="O32" i="366" s="1"/>
  <c r="W31" i="366"/>
  <c r="P31" i="366" s="1"/>
  <c r="T10" i="366"/>
  <c r="U11" i="366"/>
  <c r="V12" i="366"/>
  <c r="W13" i="366"/>
  <c r="P13" i="366" s="1"/>
  <c r="U18" i="366"/>
  <c r="U21" i="366"/>
  <c r="U24" i="366"/>
  <c r="W25" i="366"/>
  <c r="P25" i="366" s="1"/>
  <c r="T27" i="366"/>
  <c r="W28" i="366"/>
  <c r="P28" i="366" s="1"/>
  <c r="X31" i="366"/>
  <c r="O31" i="366" s="1"/>
  <c r="X35" i="366"/>
  <c r="U10" i="366"/>
  <c r="V11" i="366"/>
  <c r="W12" i="366"/>
  <c r="P12" i="366" s="1"/>
  <c r="X13" i="366"/>
  <c r="O13" i="366" s="1"/>
  <c r="W18" i="366"/>
  <c r="P18" i="366" s="1"/>
  <c r="V21" i="366"/>
  <c r="V24" i="366"/>
  <c r="X25" i="366"/>
  <c r="O25" i="366" s="1"/>
  <c r="V27" i="366"/>
  <c r="X28" i="366"/>
  <c r="O28" i="366" s="1"/>
  <c r="U30" i="366"/>
  <c r="M31" i="366"/>
  <c r="U32" i="366"/>
  <c r="Y9" i="365"/>
  <c r="M9" i="365"/>
  <c r="L9" i="365"/>
  <c r="M18" i="365"/>
  <c r="L18" i="365"/>
  <c r="M28" i="365"/>
  <c r="L28" i="365"/>
  <c r="Y31" i="365"/>
  <c r="M31" i="365"/>
  <c r="L31" i="365"/>
  <c r="L32" i="365"/>
  <c r="M32" i="365"/>
  <c r="F33" i="365"/>
  <c r="C33" i="365" s="1"/>
  <c r="U16" i="365"/>
  <c r="U17" i="365"/>
  <c r="Y17" i="365" s="1"/>
  <c r="V18" i="365"/>
  <c r="Y18" i="365" s="1"/>
  <c r="W19" i="365"/>
  <c r="P19" i="365" s="1"/>
  <c r="X20" i="365"/>
  <c r="O20" i="365" s="1"/>
  <c r="U27" i="365"/>
  <c r="Y27" i="365" s="1"/>
  <c r="W28" i="365"/>
  <c r="P28" i="365" s="1"/>
  <c r="W31" i="365"/>
  <c r="P31" i="365" s="1"/>
  <c r="X30" i="365"/>
  <c r="O30" i="365" s="1"/>
  <c r="W29" i="365"/>
  <c r="P29" i="365" s="1"/>
  <c r="V28" i="365"/>
  <c r="Y28" i="365" s="1"/>
  <c r="X35" i="365"/>
  <c r="W32" i="365"/>
  <c r="P32" i="365" s="1"/>
  <c r="V31" i="365"/>
  <c r="W9" i="365"/>
  <c r="T13" i="365"/>
  <c r="U14" i="365"/>
  <c r="V15" i="365"/>
  <c r="Y15" i="365" s="1"/>
  <c r="L16" i="365"/>
  <c r="V16" i="365"/>
  <c r="V17" i="365"/>
  <c r="W18" i="365"/>
  <c r="P18" i="365" s="1"/>
  <c r="X19" i="365"/>
  <c r="O19" i="365" s="1"/>
  <c r="T23" i="365"/>
  <c r="U26" i="365"/>
  <c r="V27" i="365"/>
  <c r="X28" i="365"/>
  <c r="O28" i="365" s="1"/>
  <c r="U30" i="365"/>
  <c r="X31" i="365"/>
  <c r="O31" i="365" s="1"/>
  <c r="X9" i="365"/>
  <c r="T12" i="365"/>
  <c r="U13" i="365"/>
  <c r="V14" i="365"/>
  <c r="L15" i="365"/>
  <c r="W15" i="365"/>
  <c r="P15" i="365" s="1"/>
  <c r="M16" i="365"/>
  <c r="W16" i="365"/>
  <c r="P16" i="365" s="1"/>
  <c r="L17" i="365"/>
  <c r="W17" i="365"/>
  <c r="P17" i="365" s="1"/>
  <c r="X18" i="365"/>
  <c r="O18" i="365" s="1"/>
  <c r="T22" i="365"/>
  <c r="U23" i="365"/>
  <c r="U24" i="365"/>
  <c r="Y24" i="365" s="1"/>
  <c r="U25" i="365"/>
  <c r="V26" i="365"/>
  <c r="Y26" i="365" s="1"/>
  <c r="L27" i="365"/>
  <c r="W27" i="365"/>
  <c r="P27" i="365" s="1"/>
  <c r="V30" i="365"/>
  <c r="Y30" i="365" s="1"/>
  <c r="U32" i="365"/>
  <c r="Y32" i="365" s="1"/>
  <c r="N4" i="365"/>
  <c r="U12" i="365"/>
  <c r="V13" i="365"/>
  <c r="L14" i="365"/>
  <c r="W14" i="365"/>
  <c r="P14" i="365" s="1"/>
  <c r="M15" i="365"/>
  <c r="X15" i="365"/>
  <c r="O15" i="365" s="1"/>
  <c r="X16" i="365"/>
  <c r="O16" i="365" s="1"/>
  <c r="M17" i="365"/>
  <c r="X17" i="365"/>
  <c r="O17" i="365" s="1"/>
  <c r="U22" i="365"/>
  <c r="V23" i="365"/>
  <c r="V24" i="365"/>
  <c r="V25" i="365"/>
  <c r="L26" i="365"/>
  <c r="W26" i="365"/>
  <c r="P26" i="365" s="1"/>
  <c r="M27" i="365"/>
  <c r="X27" i="365"/>
  <c r="O27" i="365" s="1"/>
  <c r="T29" i="365"/>
  <c r="W30" i="365"/>
  <c r="P30" i="365" s="1"/>
  <c r="V32" i="365"/>
  <c r="U11" i="365"/>
  <c r="V12" i="365"/>
  <c r="W13" i="365"/>
  <c r="P13" i="365" s="1"/>
  <c r="M14" i="365"/>
  <c r="X14" i="365"/>
  <c r="O14" i="365" s="1"/>
  <c r="U21" i="365"/>
  <c r="Y21" i="365" s="1"/>
  <c r="V22" i="365"/>
  <c r="W23" i="365"/>
  <c r="P23" i="365" s="1"/>
  <c r="W24" i="365"/>
  <c r="P24" i="365" s="1"/>
  <c r="W25" i="365"/>
  <c r="P25" i="365" s="1"/>
  <c r="M26" i="365"/>
  <c r="X26" i="365"/>
  <c r="O26" i="365" s="1"/>
  <c r="U29" i="365"/>
  <c r="L30" i="365"/>
  <c r="X32" i="365"/>
  <c r="O32" i="365" s="1"/>
  <c r="D9" i="365"/>
  <c r="C9" i="365" s="1"/>
  <c r="U10" i="365"/>
  <c r="V11" i="365"/>
  <c r="W12" i="365"/>
  <c r="P12" i="365" s="1"/>
  <c r="X13" i="365"/>
  <c r="O13" i="365" s="1"/>
  <c r="T19" i="365"/>
  <c r="U20" i="365"/>
  <c r="Y20" i="365" s="1"/>
  <c r="V21" i="365"/>
  <c r="W22" i="365"/>
  <c r="P22" i="365" s="1"/>
  <c r="X23" i="365"/>
  <c r="O23" i="365" s="1"/>
  <c r="X24" i="365"/>
  <c r="O24" i="365" s="1"/>
  <c r="X25" i="365"/>
  <c r="O25" i="365" s="1"/>
  <c r="V29" i="365"/>
  <c r="V10" i="365"/>
  <c r="W11" i="365"/>
  <c r="P11" i="365" s="1"/>
  <c r="X12" i="365"/>
  <c r="O12" i="365" s="1"/>
  <c r="U19" i="365"/>
  <c r="V20" i="365"/>
  <c r="W21" i="365"/>
  <c r="P21" i="365" s="1"/>
  <c r="X22" i="365"/>
  <c r="O22" i="365" s="1"/>
  <c r="X29" i="365"/>
  <c r="O29" i="365" s="1"/>
  <c r="M17" i="364"/>
  <c r="L17" i="364"/>
  <c r="M21" i="364"/>
  <c r="L21" i="364"/>
  <c r="M16" i="364"/>
  <c r="L16" i="364"/>
  <c r="T9" i="364"/>
  <c r="J33" i="364"/>
  <c r="C33" i="364" s="1"/>
  <c r="U9" i="364"/>
  <c r="W10" i="364"/>
  <c r="P10" i="364" s="1"/>
  <c r="M11" i="364"/>
  <c r="X11" i="364"/>
  <c r="O11" i="364" s="1"/>
  <c r="T15" i="364"/>
  <c r="D16" i="364"/>
  <c r="C16" i="364" s="1"/>
  <c r="U18" i="364"/>
  <c r="Y18" i="364" s="1"/>
  <c r="V19" i="364"/>
  <c r="Y19" i="364" s="1"/>
  <c r="W20" i="364"/>
  <c r="P20" i="364" s="1"/>
  <c r="X21" i="364"/>
  <c r="O21" i="364" s="1"/>
  <c r="T27" i="364"/>
  <c r="U28" i="364"/>
  <c r="Y28" i="364" s="1"/>
  <c r="V29" i="364"/>
  <c r="Y29" i="364" s="1"/>
  <c r="W30" i="364"/>
  <c r="P30" i="364" s="1"/>
  <c r="U32" i="364"/>
  <c r="N5" i="364"/>
  <c r="V9" i="364"/>
  <c r="X10" i="364"/>
  <c r="O10" i="364" s="1"/>
  <c r="U15" i="364"/>
  <c r="U16" i="364"/>
  <c r="Y16" i="364" s="1"/>
  <c r="U17" i="364"/>
  <c r="Y17" i="364" s="1"/>
  <c r="V18" i="364"/>
  <c r="L19" i="364"/>
  <c r="W19" i="364"/>
  <c r="P19" i="364" s="1"/>
  <c r="X20" i="364"/>
  <c r="O20" i="364" s="1"/>
  <c r="U27" i="364"/>
  <c r="V28" i="364"/>
  <c r="L29" i="364"/>
  <c r="W29" i="364"/>
  <c r="P29" i="364" s="1"/>
  <c r="V32" i="364"/>
  <c r="W9" i="364"/>
  <c r="T13" i="364"/>
  <c r="U14" i="364"/>
  <c r="V15" i="364"/>
  <c r="V16" i="364"/>
  <c r="V17" i="364"/>
  <c r="L18" i="364"/>
  <c r="W18" i="364"/>
  <c r="P18" i="364" s="1"/>
  <c r="M19" i="364"/>
  <c r="X19" i="364"/>
  <c r="O19" i="364" s="1"/>
  <c r="T23" i="364"/>
  <c r="U26" i="364"/>
  <c r="V27" i="364"/>
  <c r="L28" i="364"/>
  <c r="W28" i="364"/>
  <c r="P28" i="364" s="1"/>
  <c r="M29" i="364"/>
  <c r="X29" i="364"/>
  <c r="O29" i="364" s="1"/>
  <c r="X32" i="364"/>
  <c r="O32" i="364" s="1"/>
  <c r="X9" i="364"/>
  <c r="T12" i="364"/>
  <c r="U13" i="364"/>
  <c r="V14" i="364"/>
  <c r="W15" i="364"/>
  <c r="P15" i="364" s="1"/>
  <c r="W16" i="364"/>
  <c r="P16" i="364" s="1"/>
  <c r="W17" i="364"/>
  <c r="P17" i="364" s="1"/>
  <c r="M18" i="364"/>
  <c r="X18" i="364"/>
  <c r="O18" i="364" s="1"/>
  <c r="T22" i="364"/>
  <c r="U23" i="364"/>
  <c r="U24" i="364"/>
  <c r="U25" i="364"/>
  <c r="V26" i="364"/>
  <c r="W27" i="364"/>
  <c r="P27" i="364" s="1"/>
  <c r="M28" i="364"/>
  <c r="T31" i="364"/>
  <c r="N4" i="364"/>
  <c r="U12" i="364"/>
  <c r="V13" i="364"/>
  <c r="W14" i="364"/>
  <c r="P14" i="364" s="1"/>
  <c r="X15" i="364"/>
  <c r="O15" i="364" s="1"/>
  <c r="X16" i="364"/>
  <c r="O16" i="364" s="1"/>
  <c r="X17" i="364"/>
  <c r="O17" i="364" s="1"/>
  <c r="U22" i="364"/>
  <c r="V23" i="364"/>
  <c r="V24" i="364"/>
  <c r="V25" i="364"/>
  <c r="W26" i="364"/>
  <c r="P26" i="364" s="1"/>
  <c r="X27" i="364"/>
  <c r="O27" i="364" s="1"/>
  <c r="U31" i="364"/>
  <c r="M32" i="364"/>
  <c r="T10" i="364"/>
  <c r="U11" i="364"/>
  <c r="Y11" i="364" s="1"/>
  <c r="V12" i="364"/>
  <c r="W13" i="364"/>
  <c r="P13" i="364" s="1"/>
  <c r="X14" i="364"/>
  <c r="O14" i="364" s="1"/>
  <c r="T20" i="364"/>
  <c r="U21" i="364"/>
  <c r="Y21" i="364" s="1"/>
  <c r="V22" i="364"/>
  <c r="W23" i="364"/>
  <c r="P23" i="364" s="1"/>
  <c r="W24" i="364"/>
  <c r="P24" i="364" s="1"/>
  <c r="W25" i="364"/>
  <c r="P25" i="364" s="1"/>
  <c r="X26" i="364"/>
  <c r="O26" i="364" s="1"/>
  <c r="T30" i="364"/>
  <c r="V31" i="364"/>
  <c r="U10" i="364"/>
  <c r="V11" i="364"/>
  <c r="W12" i="364"/>
  <c r="P12" i="364" s="1"/>
  <c r="X13" i="364"/>
  <c r="O13" i="364" s="1"/>
  <c r="U20" i="364"/>
  <c r="V21" i="364"/>
  <c r="W22" i="364"/>
  <c r="P22" i="364" s="1"/>
  <c r="X23" i="364"/>
  <c r="O23" i="364" s="1"/>
  <c r="X24" i="364"/>
  <c r="O24" i="364" s="1"/>
  <c r="X25" i="364"/>
  <c r="O25" i="364" s="1"/>
  <c r="U30" i="364"/>
  <c r="W31" i="364"/>
  <c r="P31" i="364" s="1"/>
  <c r="X30" i="364"/>
  <c r="O30" i="364" s="1"/>
  <c r="X35" i="364"/>
  <c r="W32" i="364"/>
  <c r="P32" i="364" s="1"/>
  <c r="M14" i="363"/>
  <c r="L14" i="363"/>
  <c r="M32" i="363"/>
  <c r="L32" i="363"/>
  <c r="M12" i="363"/>
  <c r="L12" i="363"/>
  <c r="M9" i="363"/>
  <c r="L9" i="363"/>
  <c r="T11" i="363"/>
  <c r="T21" i="363"/>
  <c r="T31" i="363"/>
  <c r="V32" i="363"/>
  <c r="V10" i="363"/>
  <c r="W11" i="363"/>
  <c r="X12" i="363"/>
  <c r="O12" i="363" s="1"/>
  <c r="U19" i="363"/>
  <c r="L19" i="363" s="1"/>
  <c r="V20" i="363"/>
  <c r="W21" i="363"/>
  <c r="P21" i="363" s="1"/>
  <c r="X22" i="363"/>
  <c r="O22" i="363" s="1"/>
  <c r="U29" i="363"/>
  <c r="L29" i="363" s="1"/>
  <c r="V30" i="363"/>
  <c r="X32" i="363"/>
  <c r="O32" i="363" s="1"/>
  <c r="L10" i="363"/>
  <c r="T15" i="363"/>
  <c r="U18" i="363"/>
  <c r="L18" i="363" s="1"/>
  <c r="V19" i="363"/>
  <c r="L20" i="363"/>
  <c r="W20" i="363"/>
  <c r="P20" i="363" s="1"/>
  <c r="X21" i="363"/>
  <c r="O21" i="363" s="1"/>
  <c r="T27" i="363"/>
  <c r="U28" i="363"/>
  <c r="V29" i="363"/>
  <c r="W30" i="363"/>
  <c r="P30" i="363" s="1"/>
  <c r="V9" i="363"/>
  <c r="X10" i="363"/>
  <c r="U15" i="363"/>
  <c r="U16" i="363"/>
  <c r="U17" i="363"/>
  <c r="V18" i="363"/>
  <c r="W19" i="363"/>
  <c r="P19" i="363" s="1"/>
  <c r="X20" i="363"/>
  <c r="O20" i="363" s="1"/>
  <c r="U27" i="363"/>
  <c r="V28" i="363"/>
  <c r="W29" i="363"/>
  <c r="P29" i="363" s="1"/>
  <c r="X30" i="363"/>
  <c r="O30" i="363" s="1"/>
  <c r="T13" i="363"/>
  <c r="T23" i="363"/>
  <c r="V14" i="363"/>
  <c r="W15" i="363"/>
  <c r="P15" i="363" s="1"/>
  <c r="W16" i="363"/>
  <c r="P16" i="363" s="1"/>
  <c r="W17" i="363"/>
  <c r="P17" i="363" s="1"/>
  <c r="X18" i="363"/>
  <c r="U23" i="363"/>
  <c r="U24" i="363"/>
  <c r="U25" i="363"/>
  <c r="V26" i="363"/>
  <c r="W27" i="363"/>
  <c r="P27" i="363" s="1"/>
  <c r="W9" i="362"/>
  <c r="U14" i="362"/>
  <c r="V15" i="362"/>
  <c r="V16" i="362"/>
  <c r="V17" i="362"/>
  <c r="W18" i="362"/>
  <c r="P18" i="362" s="1"/>
  <c r="X19" i="362"/>
  <c r="O19" i="362" s="1"/>
  <c r="D24" i="362"/>
  <c r="D25" i="362"/>
  <c r="U26" i="362"/>
  <c r="V27" i="362"/>
  <c r="W28" i="362"/>
  <c r="P28" i="362" s="1"/>
  <c r="X29" i="362"/>
  <c r="O29" i="362" s="1"/>
  <c r="X44" i="362"/>
  <c r="X9" i="362"/>
  <c r="T12" i="362"/>
  <c r="U13" i="362"/>
  <c r="V14" i="362"/>
  <c r="W15" i="362"/>
  <c r="P15" i="362" s="1"/>
  <c r="W16" i="362"/>
  <c r="P16" i="362" s="1"/>
  <c r="W17" i="362"/>
  <c r="P17" i="362" s="1"/>
  <c r="X18" i="362"/>
  <c r="O18" i="362" s="1"/>
  <c r="T22" i="362"/>
  <c r="U23" i="362"/>
  <c r="U24" i="362"/>
  <c r="U25" i="362"/>
  <c r="L25" i="362" s="1"/>
  <c r="V26" i="362"/>
  <c r="W27" i="362"/>
  <c r="P27" i="362" s="1"/>
  <c r="X28" i="362"/>
  <c r="O28" i="362" s="1"/>
  <c r="T32" i="362"/>
  <c r="T11" i="362"/>
  <c r="U12" i="362"/>
  <c r="V13" i="362"/>
  <c r="W14" i="362"/>
  <c r="P14" i="362" s="1"/>
  <c r="X15" i="362"/>
  <c r="O15" i="362" s="1"/>
  <c r="X16" i="362"/>
  <c r="O16" i="362" s="1"/>
  <c r="X17" i="362"/>
  <c r="O17" i="362" s="1"/>
  <c r="T21" i="362"/>
  <c r="U22" i="362"/>
  <c r="V23" i="362"/>
  <c r="V24" i="362"/>
  <c r="V25" i="362"/>
  <c r="W26" i="362"/>
  <c r="P26" i="362" s="1"/>
  <c r="X27" i="362"/>
  <c r="O27" i="362" s="1"/>
  <c r="T31" i="362"/>
  <c r="U32" i="362"/>
  <c r="U11" i="362"/>
  <c r="V12" i="362"/>
  <c r="W13" i="362"/>
  <c r="P13" i="362" s="1"/>
  <c r="X14" i="362"/>
  <c r="O14" i="362" s="1"/>
  <c r="U21" i="362"/>
  <c r="V22" i="362"/>
  <c r="W23" i="362"/>
  <c r="P23" i="362" s="1"/>
  <c r="W24" i="362"/>
  <c r="P24" i="362" s="1"/>
  <c r="W25" i="362"/>
  <c r="P25" i="362" s="1"/>
  <c r="X26" i="362"/>
  <c r="O26" i="362" s="1"/>
  <c r="U31" i="362"/>
  <c r="V32" i="362"/>
  <c r="U10" i="362"/>
  <c r="V11" i="362"/>
  <c r="W12" i="362"/>
  <c r="P12" i="362" s="1"/>
  <c r="X13" i="362"/>
  <c r="O13" i="362" s="1"/>
  <c r="U20" i="362"/>
  <c r="L20" i="362" s="1"/>
  <c r="V21" i="362"/>
  <c r="W22" i="362"/>
  <c r="P22" i="362" s="1"/>
  <c r="X23" i="362"/>
  <c r="O23" i="362" s="1"/>
  <c r="X24" i="362"/>
  <c r="O24" i="362" s="1"/>
  <c r="X25" i="362"/>
  <c r="O25" i="362" s="1"/>
  <c r="U30" i="362"/>
  <c r="L30" i="362" s="1"/>
  <c r="V31" i="362"/>
  <c r="W32" i="362"/>
  <c r="P32" i="362" s="1"/>
  <c r="V10" i="362"/>
  <c r="W11" i="362"/>
  <c r="P11" i="362" s="1"/>
  <c r="X12" i="362"/>
  <c r="O12" i="362" s="1"/>
  <c r="T18" i="362"/>
  <c r="U19" i="362"/>
  <c r="L19" i="362" s="1"/>
  <c r="V20" i="362"/>
  <c r="W21" i="362"/>
  <c r="P21" i="362" s="1"/>
  <c r="X22" i="362"/>
  <c r="O22" i="362" s="1"/>
  <c r="T28" i="362"/>
  <c r="U29" i="362"/>
  <c r="L29" i="362" s="1"/>
  <c r="V30" i="362"/>
  <c r="X32" i="362"/>
  <c r="O32" i="362" s="1"/>
  <c r="U9" i="362"/>
  <c r="W10" i="362"/>
  <c r="P10" i="362" s="1"/>
  <c r="X11" i="362"/>
  <c r="O11" i="362" s="1"/>
  <c r="D16" i="362"/>
  <c r="D17" i="362"/>
  <c r="U18" i="362"/>
  <c r="V19" i="362"/>
  <c r="W20" i="362"/>
  <c r="P20" i="362" s="1"/>
  <c r="X21" i="362"/>
  <c r="O21" i="362" s="1"/>
  <c r="U28" i="362"/>
  <c r="V29" i="362"/>
  <c r="W30" i="362"/>
  <c r="P30" i="362" s="1"/>
  <c r="U9" i="361"/>
  <c r="W10" i="361"/>
  <c r="P10" i="361" s="1"/>
  <c r="X11" i="361"/>
  <c r="O11" i="361" s="1"/>
  <c r="U18" i="361"/>
  <c r="L18" i="361" s="1"/>
  <c r="V19" i="361"/>
  <c r="W20" i="361"/>
  <c r="P20" i="361" s="1"/>
  <c r="X21" i="361"/>
  <c r="O21" i="361" s="1"/>
  <c r="U28" i="361"/>
  <c r="L28" i="361" s="1"/>
  <c r="V29" i="361"/>
  <c r="W30" i="361"/>
  <c r="P30" i="361" s="1"/>
  <c r="X31" i="361"/>
  <c r="O31" i="361" s="1"/>
  <c r="N5" i="361"/>
  <c r="V9" i="361"/>
  <c r="X10" i="361"/>
  <c r="O10" i="361" s="1"/>
  <c r="T14" i="361"/>
  <c r="U15" i="361"/>
  <c r="L15" i="361" s="1"/>
  <c r="U16" i="361"/>
  <c r="L16" i="361" s="1"/>
  <c r="U17" i="361"/>
  <c r="L17" i="361" s="1"/>
  <c r="V18" i="361"/>
  <c r="W19" i="361"/>
  <c r="P19" i="361" s="1"/>
  <c r="X20" i="361"/>
  <c r="O20" i="361" s="1"/>
  <c r="T26" i="361"/>
  <c r="U27" i="361"/>
  <c r="L27" i="361" s="1"/>
  <c r="V28" i="361"/>
  <c r="W29" i="361"/>
  <c r="P29" i="361" s="1"/>
  <c r="X30" i="361"/>
  <c r="O30" i="361" s="1"/>
  <c r="W9" i="361"/>
  <c r="T13" i="361"/>
  <c r="U14" i="361"/>
  <c r="V15" i="361"/>
  <c r="V16" i="361"/>
  <c r="V17" i="361"/>
  <c r="W18" i="361"/>
  <c r="P18" i="361" s="1"/>
  <c r="X19" i="361"/>
  <c r="O19" i="361" s="1"/>
  <c r="T23" i="361"/>
  <c r="D24" i="361"/>
  <c r="D25" i="361"/>
  <c r="U26" i="361"/>
  <c r="V27" i="361"/>
  <c r="W28" i="361"/>
  <c r="P28" i="361" s="1"/>
  <c r="X9" i="361"/>
  <c r="U13" i="361"/>
  <c r="V14" i="361"/>
  <c r="W15" i="361"/>
  <c r="P15" i="361" s="1"/>
  <c r="W16" i="361"/>
  <c r="P16" i="361" s="1"/>
  <c r="W17" i="361"/>
  <c r="P17" i="361" s="1"/>
  <c r="X18" i="361"/>
  <c r="O18" i="361" s="1"/>
  <c r="U23" i="361"/>
  <c r="U24" i="361"/>
  <c r="U25" i="361"/>
  <c r="V26" i="361"/>
  <c r="W27" i="361"/>
  <c r="P27" i="361" s="1"/>
  <c r="X28" i="361"/>
  <c r="O28" i="361" s="1"/>
  <c r="T9" i="361"/>
  <c r="N4" i="361"/>
  <c r="U12" i="361"/>
  <c r="V13" i="361"/>
  <c r="W14" i="361"/>
  <c r="P14" i="361" s="1"/>
  <c r="X15" i="361"/>
  <c r="O15" i="361" s="1"/>
  <c r="X16" i="361"/>
  <c r="O16" i="361" s="1"/>
  <c r="X17" i="361"/>
  <c r="O17" i="361" s="1"/>
  <c r="U22" i="361"/>
  <c r="V23" i="361"/>
  <c r="V24" i="361"/>
  <c r="V25" i="361"/>
  <c r="W26" i="361"/>
  <c r="P26" i="361" s="1"/>
  <c r="X27" i="361"/>
  <c r="O27" i="361" s="1"/>
  <c r="U32" i="361"/>
  <c r="T10" i="361"/>
  <c r="U11" i="361"/>
  <c r="L11" i="361" s="1"/>
  <c r="V12" i="361"/>
  <c r="W13" i="361"/>
  <c r="P13" i="361" s="1"/>
  <c r="X14" i="361"/>
  <c r="O14" i="361" s="1"/>
  <c r="T20" i="361"/>
  <c r="U21" i="361"/>
  <c r="V22" i="361"/>
  <c r="W23" i="361"/>
  <c r="P23" i="361" s="1"/>
  <c r="W24" i="361"/>
  <c r="P24" i="361" s="1"/>
  <c r="W25" i="361"/>
  <c r="P25" i="361" s="1"/>
  <c r="X26" i="361"/>
  <c r="O26" i="361" s="1"/>
  <c r="T30" i="361"/>
  <c r="U31" i="361"/>
  <c r="V32" i="361"/>
  <c r="U10" i="361"/>
  <c r="V11" i="361"/>
  <c r="W12" i="361"/>
  <c r="P12" i="361" s="1"/>
  <c r="X13" i="361"/>
  <c r="O13" i="361" s="1"/>
  <c r="U20" i="361"/>
  <c r="V21" i="361"/>
  <c r="W22" i="361"/>
  <c r="P22" i="361" s="1"/>
  <c r="X23" i="361"/>
  <c r="O23" i="361" s="1"/>
  <c r="X24" i="361"/>
  <c r="O24" i="361" s="1"/>
  <c r="X25" i="361"/>
  <c r="O25" i="361" s="1"/>
  <c r="U30" i="361"/>
  <c r="V31" i="361"/>
  <c r="W32" i="361"/>
  <c r="P32" i="361" s="1"/>
  <c r="L20" i="360"/>
  <c r="M20" i="360"/>
  <c r="W9" i="360"/>
  <c r="T13" i="360"/>
  <c r="U14" i="360"/>
  <c r="V15" i="360"/>
  <c r="V16" i="360"/>
  <c r="V17" i="360"/>
  <c r="W18" i="360"/>
  <c r="P18" i="360" s="1"/>
  <c r="X19" i="360"/>
  <c r="O19" i="360" s="1"/>
  <c r="T23" i="360"/>
  <c r="U26" i="360"/>
  <c r="L26" i="360" s="1"/>
  <c r="V27" i="360"/>
  <c r="W28" i="360"/>
  <c r="P28" i="360" s="1"/>
  <c r="X29" i="360"/>
  <c r="O29" i="360" s="1"/>
  <c r="X9" i="360"/>
  <c r="U13" i="360"/>
  <c r="V14" i="360"/>
  <c r="W15" i="360"/>
  <c r="P15" i="360" s="1"/>
  <c r="W16" i="360"/>
  <c r="P16" i="360" s="1"/>
  <c r="W17" i="360"/>
  <c r="P17" i="360" s="1"/>
  <c r="X18" i="360"/>
  <c r="O18" i="360" s="1"/>
  <c r="U23" i="360"/>
  <c r="U24" i="360"/>
  <c r="U25" i="360"/>
  <c r="V26" i="360"/>
  <c r="W27" i="360"/>
  <c r="P27" i="360" s="1"/>
  <c r="X28" i="360"/>
  <c r="O28" i="360" s="1"/>
  <c r="T11" i="360"/>
  <c r="U12" i="360"/>
  <c r="V13" i="360"/>
  <c r="W14" i="360"/>
  <c r="P14" i="360" s="1"/>
  <c r="X15" i="360"/>
  <c r="O15" i="360" s="1"/>
  <c r="X16" i="360"/>
  <c r="O16" i="360" s="1"/>
  <c r="X17" i="360"/>
  <c r="O17" i="360" s="1"/>
  <c r="T21" i="360"/>
  <c r="U22" i="360"/>
  <c r="V23" i="360"/>
  <c r="V24" i="360"/>
  <c r="V25" i="360"/>
  <c r="W26" i="360"/>
  <c r="P26" i="360" s="1"/>
  <c r="X27" i="360"/>
  <c r="O27" i="360" s="1"/>
  <c r="T31" i="360"/>
  <c r="U32" i="360"/>
  <c r="U11" i="360"/>
  <c r="V12" i="360"/>
  <c r="W13" i="360"/>
  <c r="P13" i="360" s="1"/>
  <c r="X14" i="360"/>
  <c r="O14" i="360" s="1"/>
  <c r="U21" i="360"/>
  <c r="V22" i="360"/>
  <c r="W23" i="360"/>
  <c r="P23" i="360" s="1"/>
  <c r="W24" i="360"/>
  <c r="P24" i="360" s="1"/>
  <c r="W25" i="360"/>
  <c r="P25" i="360" s="1"/>
  <c r="X26" i="360"/>
  <c r="O26" i="360" s="1"/>
  <c r="U31" i="360"/>
  <c r="V32" i="360"/>
  <c r="U10" i="360"/>
  <c r="L10" i="360" s="1"/>
  <c r="V11" i="360"/>
  <c r="W12" i="360"/>
  <c r="P12" i="360" s="1"/>
  <c r="X13" i="360"/>
  <c r="O13" i="360" s="1"/>
  <c r="U20" i="360"/>
  <c r="V21" i="360"/>
  <c r="W22" i="360"/>
  <c r="P22" i="360" s="1"/>
  <c r="X23" i="360"/>
  <c r="O23" i="360" s="1"/>
  <c r="X24" i="360"/>
  <c r="O24" i="360" s="1"/>
  <c r="X25" i="360"/>
  <c r="O25" i="360" s="1"/>
  <c r="U30" i="360"/>
  <c r="L30" i="360" s="1"/>
  <c r="V31" i="360"/>
  <c r="W32" i="360"/>
  <c r="P32" i="360" s="1"/>
  <c r="V10" i="360"/>
  <c r="W11" i="360"/>
  <c r="P11" i="360" s="1"/>
  <c r="X12" i="360"/>
  <c r="O12" i="360" s="1"/>
  <c r="T18" i="360"/>
  <c r="U19" i="360"/>
  <c r="L19" i="360" s="1"/>
  <c r="V20" i="360"/>
  <c r="W21" i="360"/>
  <c r="P21" i="360" s="1"/>
  <c r="X22" i="360"/>
  <c r="O22" i="360" s="1"/>
  <c r="T28" i="360"/>
  <c r="U29" i="360"/>
  <c r="L29" i="360" s="1"/>
  <c r="V30" i="360"/>
  <c r="W31" i="360"/>
  <c r="P31" i="360" s="1"/>
  <c r="X32" i="360"/>
  <c r="O32" i="360" s="1"/>
  <c r="U9" i="360"/>
  <c r="L9" i="360" s="1"/>
  <c r="W10" i="360"/>
  <c r="P10" i="360" s="1"/>
  <c r="X11" i="360"/>
  <c r="O11" i="360" s="1"/>
  <c r="D16" i="360"/>
  <c r="D17" i="360"/>
  <c r="U18" i="360"/>
  <c r="V19" i="360"/>
  <c r="W20" i="360"/>
  <c r="P20" i="360" s="1"/>
  <c r="X21" i="360"/>
  <c r="O21" i="360" s="1"/>
  <c r="U28" i="360"/>
  <c r="V29" i="360"/>
  <c r="W30" i="360"/>
  <c r="P30" i="360" s="1"/>
  <c r="X31" i="360"/>
  <c r="O31" i="360" s="1"/>
  <c r="L21" i="359"/>
  <c r="M21" i="359"/>
  <c r="L16" i="359"/>
  <c r="M28" i="359"/>
  <c r="L28" i="359"/>
  <c r="L31" i="359"/>
  <c r="M31" i="359"/>
  <c r="M27" i="359"/>
  <c r="L27" i="359"/>
  <c r="U9" i="359"/>
  <c r="W10" i="359"/>
  <c r="X11" i="359"/>
  <c r="O11" i="359" s="1"/>
  <c r="D16" i="359"/>
  <c r="D17" i="359"/>
  <c r="D18" i="359"/>
  <c r="U18" i="359"/>
  <c r="V19" i="359"/>
  <c r="L20" i="359"/>
  <c r="W20" i="359"/>
  <c r="P20" i="359" s="1"/>
  <c r="X21" i="359"/>
  <c r="O21" i="359" s="1"/>
  <c r="D28" i="359"/>
  <c r="C28" i="359" s="1"/>
  <c r="U28" i="359"/>
  <c r="V29" i="359"/>
  <c r="L30" i="359"/>
  <c r="W30" i="359"/>
  <c r="P30" i="359" s="1"/>
  <c r="F33" i="359"/>
  <c r="X32" i="359"/>
  <c r="O32" i="359" s="1"/>
  <c r="W31" i="359"/>
  <c r="P31" i="359" s="1"/>
  <c r="V15" i="359"/>
  <c r="V16" i="359"/>
  <c r="V17" i="359"/>
  <c r="W18" i="359"/>
  <c r="P18" i="359" s="1"/>
  <c r="X19" i="359"/>
  <c r="O19" i="359" s="1"/>
  <c r="U26" i="359"/>
  <c r="V27" i="359"/>
  <c r="W28" i="359"/>
  <c r="P28" i="359" s="1"/>
  <c r="X29" i="359"/>
  <c r="O29" i="359" s="1"/>
  <c r="U32" i="359"/>
  <c r="X9" i="359"/>
  <c r="T12" i="359"/>
  <c r="U13" i="359"/>
  <c r="L13" i="359" s="1"/>
  <c r="V14" i="359"/>
  <c r="W15" i="359"/>
  <c r="P15" i="359" s="1"/>
  <c r="W16" i="359"/>
  <c r="P16" i="359" s="1"/>
  <c r="W17" i="359"/>
  <c r="P17" i="359" s="1"/>
  <c r="X18" i="359"/>
  <c r="O18" i="359" s="1"/>
  <c r="T22" i="359"/>
  <c r="U23" i="359"/>
  <c r="U24" i="359"/>
  <c r="U25" i="359"/>
  <c r="V26" i="359"/>
  <c r="W27" i="359"/>
  <c r="P27" i="359" s="1"/>
  <c r="X28" i="359"/>
  <c r="O28" i="359" s="1"/>
  <c r="V32" i="359"/>
  <c r="X38" i="359"/>
  <c r="N4" i="359"/>
  <c r="U12" i="359"/>
  <c r="V13" i="359"/>
  <c r="W14" i="359"/>
  <c r="P14" i="359" s="1"/>
  <c r="X15" i="359"/>
  <c r="O15" i="359" s="1"/>
  <c r="X16" i="359"/>
  <c r="O16" i="359" s="1"/>
  <c r="X17" i="359"/>
  <c r="O17" i="359" s="1"/>
  <c r="U22" i="359"/>
  <c r="V23" i="359"/>
  <c r="L24" i="359"/>
  <c r="V24" i="359"/>
  <c r="V25" i="359"/>
  <c r="L26" i="359"/>
  <c r="W26" i="359"/>
  <c r="P26" i="359" s="1"/>
  <c r="X27" i="359"/>
  <c r="O27" i="359" s="1"/>
  <c r="U21" i="359"/>
  <c r="V22" i="359"/>
  <c r="W23" i="359"/>
  <c r="P23" i="359" s="1"/>
  <c r="W24" i="359"/>
  <c r="P24" i="359" s="1"/>
  <c r="W25" i="359"/>
  <c r="P25" i="359" s="1"/>
  <c r="M26" i="359"/>
  <c r="X26" i="359"/>
  <c r="O26" i="359" s="1"/>
  <c r="U31" i="359"/>
  <c r="L32" i="359"/>
  <c r="D9" i="359"/>
  <c r="U10" i="359"/>
  <c r="L10" i="359" s="1"/>
  <c r="V11" i="359"/>
  <c r="W12" i="359"/>
  <c r="P12" i="359" s="1"/>
  <c r="X13" i="359"/>
  <c r="O13" i="359" s="1"/>
  <c r="U20" i="359"/>
  <c r="V21" i="359"/>
  <c r="W22" i="359"/>
  <c r="P22" i="359" s="1"/>
  <c r="M23" i="359"/>
  <c r="X23" i="359"/>
  <c r="O23" i="359" s="1"/>
  <c r="X24" i="359"/>
  <c r="O24" i="359" s="1"/>
  <c r="M25" i="359"/>
  <c r="X25" i="359"/>
  <c r="O25" i="359" s="1"/>
  <c r="U30" i="359"/>
  <c r="V31" i="359"/>
  <c r="V10" i="359"/>
  <c r="W11" i="359"/>
  <c r="P11" i="359" s="1"/>
  <c r="X12" i="359"/>
  <c r="O12" i="359" s="1"/>
  <c r="U19" i="359"/>
  <c r="V20" i="359"/>
  <c r="W21" i="359"/>
  <c r="P21" i="359" s="1"/>
  <c r="X22" i="359"/>
  <c r="O22" i="359" s="1"/>
  <c r="U29" i="359"/>
  <c r="V30" i="359"/>
  <c r="L18" i="358"/>
  <c r="M18" i="358"/>
  <c r="M25" i="358"/>
  <c r="L25" i="358"/>
  <c r="Y20" i="358"/>
  <c r="M20" i="358"/>
  <c r="L20" i="358"/>
  <c r="M9" i="358"/>
  <c r="L9" i="358"/>
  <c r="L28" i="358"/>
  <c r="M28" i="358"/>
  <c r="M30" i="358"/>
  <c r="L30" i="358"/>
  <c r="Y13" i="358"/>
  <c r="L17" i="358"/>
  <c r="M17" i="358"/>
  <c r="M24" i="358"/>
  <c r="L24" i="358"/>
  <c r="M10" i="358"/>
  <c r="L10" i="358"/>
  <c r="N4" i="358"/>
  <c r="T11" i="358"/>
  <c r="U12" i="358"/>
  <c r="Y12" i="358" s="1"/>
  <c r="V13" i="358"/>
  <c r="W14" i="358"/>
  <c r="P14" i="358" s="1"/>
  <c r="X15" i="358"/>
  <c r="O15" i="358" s="1"/>
  <c r="X16" i="358"/>
  <c r="O16" i="358" s="1"/>
  <c r="X17" i="358"/>
  <c r="O17" i="358" s="1"/>
  <c r="T21" i="358"/>
  <c r="U22" i="358"/>
  <c r="Y22" i="358" s="1"/>
  <c r="V23" i="358"/>
  <c r="Y23" i="358" s="1"/>
  <c r="V24" i="358"/>
  <c r="Y24" i="358" s="1"/>
  <c r="V25" i="358"/>
  <c r="Y25" i="358" s="1"/>
  <c r="W26" i="358"/>
  <c r="P26" i="358" s="1"/>
  <c r="X27" i="358"/>
  <c r="O27" i="358" s="1"/>
  <c r="U31" i="358"/>
  <c r="Y31" i="358" s="1"/>
  <c r="X32" i="358"/>
  <c r="O32" i="358" s="1"/>
  <c r="X40" i="358"/>
  <c r="U11" i="358"/>
  <c r="V12" i="358"/>
  <c r="L13" i="358"/>
  <c r="W13" i="358"/>
  <c r="P13" i="358" s="1"/>
  <c r="X14" i="358"/>
  <c r="O14" i="358" s="1"/>
  <c r="U21" i="358"/>
  <c r="V22" i="358"/>
  <c r="L23" i="358"/>
  <c r="W23" i="358"/>
  <c r="P23" i="358" s="1"/>
  <c r="W24" i="358"/>
  <c r="P24" i="358" s="1"/>
  <c r="W25" i="358"/>
  <c r="P25" i="358" s="1"/>
  <c r="X26" i="358"/>
  <c r="O26" i="358" s="1"/>
  <c r="V31" i="358"/>
  <c r="N6" i="358"/>
  <c r="U10" i="358"/>
  <c r="Y10" i="358" s="1"/>
  <c r="V11" i="358"/>
  <c r="L12" i="358"/>
  <c r="W12" i="358"/>
  <c r="P12" i="358" s="1"/>
  <c r="M13" i="358"/>
  <c r="X13" i="358"/>
  <c r="O13" i="358" s="1"/>
  <c r="U20" i="358"/>
  <c r="V21" i="358"/>
  <c r="L22" i="358"/>
  <c r="W22" i="358"/>
  <c r="P22" i="358" s="1"/>
  <c r="M23" i="358"/>
  <c r="X23" i="358"/>
  <c r="O23" i="358" s="1"/>
  <c r="X24" i="358"/>
  <c r="O24" i="358" s="1"/>
  <c r="X25" i="358"/>
  <c r="O25" i="358" s="1"/>
  <c r="U30" i="358"/>
  <c r="Y30" i="358" s="1"/>
  <c r="W31" i="358"/>
  <c r="P31" i="358" s="1"/>
  <c r="V10" i="358"/>
  <c r="W11" i="358"/>
  <c r="P11" i="358" s="1"/>
  <c r="M12" i="358"/>
  <c r="X12" i="358"/>
  <c r="O12" i="358" s="1"/>
  <c r="U19" i="358"/>
  <c r="Y19" i="358" s="1"/>
  <c r="V20" i="358"/>
  <c r="W21" i="358"/>
  <c r="P21" i="358" s="1"/>
  <c r="M22" i="358"/>
  <c r="X22" i="358"/>
  <c r="O22" i="358" s="1"/>
  <c r="U29" i="358"/>
  <c r="V30" i="358"/>
  <c r="L31" i="358"/>
  <c r="X31" i="358"/>
  <c r="O31" i="358" s="1"/>
  <c r="F33" i="358"/>
  <c r="X37" i="358"/>
  <c r="U9" i="358"/>
  <c r="Y9" i="358" s="1"/>
  <c r="W10" i="358"/>
  <c r="P10" i="358" s="1"/>
  <c r="X11" i="358"/>
  <c r="O11" i="358" s="1"/>
  <c r="T15" i="358"/>
  <c r="U18" i="358"/>
  <c r="Y18" i="358" s="1"/>
  <c r="V19" i="358"/>
  <c r="W20" i="358"/>
  <c r="P20" i="358" s="1"/>
  <c r="X21" i="358"/>
  <c r="O21" i="358" s="1"/>
  <c r="T27" i="358"/>
  <c r="U28" i="358"/>
  <c r="Y28" i="358" s="1"/>
  <c r="V29" i="358"/>
  <c r="W30" i="358"/>
  <c r="P30" i="358" s="1"/>
  <c r="M31" i="358"/>
  <c r="T32" i="358"/>
  <c r="H33" i="358"/>
  <c r="V9" i="358"/>
  <c r="X10" i="358"/>
  <c r="O10" i="358" s="1"/>
  <c r="T14" i="358"/>
  <c r="U15" i="358"/>
  <c r="U16" i="358"/>
  <c r="Y16" i="358" s="1"/>
  <c r="U17" i="358"/>
  <c r="Y17" i="358" s="1"/>
  <c r="V18" i="358"/>
  <c r="W19" i="358"/>
  <c r="P19" i="358" s="1"/>
  <c r="X20" i="358"/>
  <c r="O20" i="358" s="1"/>
  <c r="T26" i="358"/>
  <c r="U27" i="358"/>
  <c r="V28" i="358"/>
  <c r="W29" i="358"/>
  <c r="P29" i="358" s="1"/>
  <c r="U32" i="358"/>
  <c r="W9" i="358"/>
  <c r="U14" i="358"/>
  <c r="V15" i="358"/>
  <c r="V16" i="358"/>
  <c r="V17" i="358"/>
  <c r="W18" i="358"/>
  <c r="P18" i="358" s="1"/>
  <c r="X19" i="358"/>
  <c r="O19" i="358" s="1"/>
  <c r="D24" i="358"/>
  <c r="C24" i="358" s="1"/>
  <c r="D25" i="358"/>
  <c r="C25" i="358" s="1"/>
  <c r="U26" i="358"/>
  <c r="V27" i="358"/>
  <c r="W28" i="358"/>
  <c r="P28" i="358" s="1"/>
  <c r="X29" i="358"/>
  <c r="O29" i="358" s="1"/>
  <c r="M32" i="357"/>
  <c r="L32" i="357"/>
  <c r="M12" i="357"/>
  <c r="L12" i="357"/>
  <c r="Y20" i="357"/>
  <c r="L9" i="357"/>
  <c r="M9" i="357"/>
  <c r="M22" i="357"/>
  <c r="L22" i="357"/>
  <c r="M24" i="357"/>
  <c r="L24" i="357"/>
  <c r="Y30" i="357"/>
  <c r="M27" i="357"/>
  <c r="L27" i="357"/>
  <c r="M25" i="357"/>
  <c r="L25" i="357"/>
  <c r="M18" i="357"/>
  <c r="L18" i="357"/>
  <c r="U16" i="357"/>
  <c r="U17" i="357"/>
  <c r="Y17" i="357" s="1"/>
  <c r="F33" i="357"/>
  <c r="C33" i="357" s="1"/>
  <c r="W9" i="357"/>
  <c r="T13" i="357"/>
  <c r="U14" i="357"/>
  <c r="V15" i="357"/>
  <c r="L16" i="357"/>
  <c r="V16" i="357"/>
  <c r="V17" i="357"/>
  <c r="W18" i="357"/>
  <c r="P18" i="357" s="1"/>
  <c r="X19" i="357"/>
  <c r="O19" i="357" s="1"/>
  <c r="T23" i="357"/>
  <c r="D24" i="357"/>
  <c r="C24" i="357" s="1"/>
  <c r="D25" i="357"/>
  <c r="C25" i="357" s="1"/>
  <c r="U26" i="357"/>
  <c r="Y26" i="357" s="1"/>
  <c r="W27" i="357"/>
  <c r="P27" i="357" s="1"/>
  <c r="T29" i="357"/>
  <c r="W30" i="357"/>
  <c r="P30" i="357" s="1"/>
  <c r="X32" i="357"/>
  <c r="O32" i="357" s="1"/>
  <c r="W31" i="357"/>
  <c r="P31" i="357" s="1"/>
  <c r="V30" i="357"/>
  <c r="U29" i="357"/>
  <c r="X36" i="357"/>
  <c r="X10" i="357"/>
  <c r="O10" i="357" s="1"/>
  <c r="W19" i="357"/>
  <c r="P19" i="357" s="1"/>
  <c r="U30" i="357"/>
  <c r="X37" i="357"/>
  <c r="X9" i="357"/>
  <c r="U13" i="357"/>
  <c r="V14" i="357"/>
  <c r="L15" i="357"/>
  <c r="W15" i="357"/>
  <c r="P15" i="357" s="1"/>
  <c r="M16" i="357"/>
  <c r="W16" i="357"/>
  <c r="P16" i="357" s="1"/>
  <c r="L17" i="357"/>
  <c r="W17" i="357"/>
  <c r="P17" i="357" s="1"/>
  <c r="X18" i="357"/>
  <c r="O18" i="357" s="1"/>
  <c r="U23" i="357"/>
  <c r="U24" i="357"/>
  <c r="Y24" i="357" s="1"/>
  <c r="U25" i="357"/>
  <c r="V26" i="357"/>
  <c r="X27" i="357"/>
  <c r="O27" i="357" s="1"/>
  <c r="V29" i="357"/>
  <c r="L30" i="357"/>
  <c r="X30" i="357"/>
  <c r="O30" i="357" s="1"/>
  <c r="U32" i="357"/>
  <c r="Y32" i="357" s="1"/>
  <c r="V18" i="357"/>
  <c r="Y18" i="357" s="1"/>
  <c r="X20" i="357"/>
  <c r="O20" i="357" s="1"/>
  <c r="N4" i="357"/>
  <c r="T11" i="357"/>
  <c r="U12" i="357"/>
  <c r="Y12" i="357" s="1"/>
  <c r="V13" i="357"/>
  <c r="L14" i="357"/>
  <c r="W14" i="357"/>
  <c r="P14" i="357" s="1"/>
  <c r="M15" i="357"/>
  <c r="X15" i="357"/>
  <c r="O15" i="357" s="1"/>
  <c r="X16" i="357"/>
  <c r="O16" i="357" s="1"/>
  <c r="M17" i="357"/>
  <c r="X17" i="357"/>
  <c r="O17" i="357" s="1"/>
  <c r="T21" i="357"/>
  <c r="U22" i="357"/>
  <c r="Y22" i="357" s="1"/>
  <c r="V23" i="357"/>
  <c r="V24" i="357"/>
  <c r="V25" i="357"/>
  <c r="L26" i="357"/>
  <c r="W26" i="357"/>
  <c r="P26" i="357" s="1"/>
  <c r="W29" i="357"/>
  <c r="P29" i="357" s="1"/>
  <c r="M30" i="357"/>
  <c r="V32" i="357"/>
  <c r="U11" i="357"/>
  <c r="V12" i="357"/>
  <c r="W13" i="357"/>
  <c r="P13" i="357" s="1"/>
  <c r="M14" i="357"/>
  <c r="X14" i="357"/>
  <c r="O14" i="357" s="1"/>
  <c r="Y16" i="357"/>
  <c r="U21" i="357"/>
  <c r="V22" i="357"/>
  <c r="W23" i="357"/>
  <c r="P23" i="357" s="1"/>
  <c r="W24" i="357"/>
  <c r="P24" i="357" s="1"/>
  <c r="W25" i="357"/>
  <c r="P25" i="357" s="1"/>
  <c r="M26" i="357"/>
  <c r="X26" i="357"/>
  <c r="O26" i="357" s="1"/>
  <c r="U28" i="357"/>
  <c r="X29" i="357"/>
  <c r="O29" i="357" s="1"/>
  <c r="T31" i="357"/>
  <c r="W32" i="357"/>
  <c r="P32" i="357" s="1"/>
  <c r="V9" i="357"/>
  <c r="U10" i="357"/>
  <c r="U6" i="357" s="1"/>
  <c r="V11" i="357"/>
  <c r="W12" i="357"/>
  <c r="P12" i="357" s="1"/>
  <c r="X13" i="357"/>
  <c r="O13" i="357" s="1"/>
  <c r="T19" i="357"/>
  <c r="U20" i="357"/>
  <c r="V21" i="357"/>
  <c r="W22" i="357"/>
  <c r="P22" i="357" s="1"/>
  <c r="X23" i="357"/>
  <c r="O23" i="357" s="1"/>
  <c r="X24" i="357"/>
  <c r="O24" i="357" s="1"/>
  <c r="X25" i="357"/>
  <c r="O25" i="357" s="1"/>
  <c r="V28" i="357"/>
  <c r="U31" i="357"/>
  <c r="U15" i="357"/>
  <c r="Y15" i="357" s="1"/>
  <c r="V10" i="357"/>
  <c r="W11" i="357"/>
  <c r="P11" i="357" s="1"/>
  <c r="X12" i="357"/>
  <c r="O12" i="357" s="1"/>
  <c r="U19" i="357"/>
  <c r="V20" i="357"/>
  <c r="W21" i="357"/>
  <c r="P21" i="357" s="1"/>
  <c r="X22" i="357"/>
  <c r="O22" i="357" s="1"/>
  <c r="V31" i="357"/>
  <c r="M25" i="356"/>
  <c r="L25" i="356"/>
  <c r="L9" i="356"/>
  <c r="M9" i="356"/>
  <c r="M22" i="356"/>
  <c r="L22" i="356"/>
  <c r="L26" i="356"/>
  <c r="M26" i="356"/>
  <c r="F33" i="356"/>
  <c r="C33" i="356" s="1"/>
  <c r="X9" i="356"/>
  <c r="U13" i="356"/>
  <c r="Y13" i="356" s="1"/>
  <c r="V14" i="356"/>
  <c r="Y14" i="356" s="1"/>
  <c r="U17" i="356"/>
  <c r="Y17" i="356" s="1"/>
  <c r="L18" i="356"/>
  <c r="X18" i="356"/>
  <c r="O18" i="356" s="1"/>
  <c r="X21" i="356"/>
  <c r="O21" i="356" s="1"/>
  <c r="V24" i="356"/>
  <c r="W25" i="356"/>
  <c r="P25" i="356" s="1"/>
  <c r="X27" i="356"/>
  <c r="O27" i="356" s="1"/>
  <c r="X29" i="356"/>
  <c r="O29" i="356" s="1"/>
  <c r="U32" i="356"/>
  <c r="N4" i="356"/>
  <c r="T11" i="356"/>
  <c r="U12" i="356"/>
  <c r="V13" i="356"/>
  <c r="L14" i="356"/>
  <c r="W14" i="356"/>
  <c r="P14" i="356" s="1"/>
  <c r="T16" i="356"/>
  <c r="V17" i="356"/>
  <c r="M18" i="356"/>
  <c r="U20" i="356"/>
  <c r="M21" i="356"/>
  <c r="U23" i="356"/>
  <c r="Y23" i="356" s="1"/>
  <c r="L24" i="356"/>
  <c r="W24" i="356"/>
  <c r="P24" i="356" s="1"/>
  <c r="X25" i="356"/>
  <c r="O25" i="356" s="1"/>
  <c r="U28" i="356"/>
  <c r="M31" i="356"/>
  <c r="V32" i="356"/>
  <c r="Y32" i="356" s="1"/>
  <c r="T10" i="356"/>
  <c r="U11" i="356"/>
  <c r="V12" i="356"/>
  <c r="L13" i="356"/>
  <c r="W13" i="356"/>
  <c r="P13" i="356" s="1"/>
  <c r="M14" i="356"/>
  <c r="X14" i="356"/>
  <c r="O14" i="356" s="1"/>
  <c r="U16" i="356"/>
  <c r="W17" i="356"/>
  <c r="P17" i="356" s="1"/>
  <c r="T19" i="356"/>
  <c r="W20" i="356"/>
  <c r="P20" i="356" s="1"/>
  <c r="V23" i="356"/>
  <c r="M24" i="356"/>
  <c r="X24" i="356"/>
  <c r="O24" i="356" s="1"/>
  <c r="M27" i="356"/>
  <c r="V28" i="356"/>
  <c r="U30" i="356"/>
  <c r="D32" i="356"/>
  <c r="C32" i="356" s="1"/>
  <c r="N6" i="356"/>
  <c r="D9" i="356"/>
  <c r="C9" i="356" s="1"/>
  <c r="U10" i="356"/>
  <c r="V11" i="356"/>
  <c r="W12" i="356"/>
  <c r="P12" i="356" s="1"/>
  <c r="M13" i="356"/>
  <c r="X13" i="356"/>
  <c r="O13" i="356" s="1"/>
  <c r="T15" i="356"/>
  <c r="V16" i="356"/>
  <c r="L17" i="356"/>
  <c r="X17" i="356"/>
  <c r="O17" i="356" s="1"/>
  <c r="V19" i="356"/>
  <c r="X20" i="356"/>
  <c r="O20" i="356" s="1"/>
  <c r="U22" i="356"/>
  <c r="Y22" i="356" s="1"/>
  <c r="W23" i="356"/>
  <c r="P23" i="356" s="1"/>
  <c r="U26" i="356"/>
  <c r="Y26" i="356" s="1"/>
  <c r="D28" i="356"/>
  <c r="C28" i="356" s="1"/>
  <c r="W28" i="356"/>
  <c r="P28" i="356" s="1"/>
  <c r="W30" i="356"/>
  <c r="P30" i="356" s="1"/>
  <c r="V10" i="356"/>
  <c r="W11" i="356"/>
  <c r="P11" i="356" s="1"/>
  <c r="X12" i="356"/>
  <c r="O12" i="356" s="1"/>
  <c r="U15" i="356"/>
  <c r="W16" i="356"/>
  <c r="P16" i="356" s="1"/>
  <c r="M17" i="356"/>
  <c r="W19" i="356"/>
  <c r="P19" i="356" s="1"/>
  <c r="V22" i="356"/>
  <c r="X23" i="356"/>
  <c r="O23" i="356" s="1"/>
  <c r="W26" i="356"/>
  <c r="P26" i="356" s="1"/>
  <c r="X30" i="356"/>
  <c r="O30" i="356" s="1"/>
  <c r="U9" i="356"/>
  <c r="Y9" i="356" s="1"/>
  <c r="W10" i="356"/>
  <c r="X11" i="356"/>
  <c r="O11" i="356" s="1"/>
  <c r="V15" i="356"/>
  <c r="X16" i="356"/>
  <c r="O16" i="356" s="1"/>
  <c r="U18" i="356"/>
  <c r="Y18" i="356" s="1"/>
  <c r="X19" i="356"/>
  <c r="O19" i="356" s="1"/>
  <c r="W22" i="356"/>
  <c r="P22" i="356" s="1"/>
  <c r="D25" i="356"/>
  <c r="C25" i="356" s="1"/>
  <c r="X26" i="356"/>
  <c r="O26" i="356" s="1"/>
  <c r="L28" i="356"/>
  <c r="T29" i="356"/>
  <c r="U31" i="356"/>
  <c r="Y31" i="356" s="1"/>
  <c r="X32" i="356"/>
  <c r="O32" i="356" s="1"/>
  <c r="W31" i="356"/>
  <c r="P31" i="356" s="1"/>
  <c r="V30" i="356"/>
  <c r="U29" i="356"/>
  <c r="X22" i="356"/>
  <c r="O22" i="356" s="1"/>
  <c r="W21" i="356"/>
  <c r="P21" i="356" s="1"/>
  <c r="V20" i="356"/>
  <c r="U19" i="356"/>
  <c r="X35" i="356"/>
  <c r="X28" i="356"/>
  <c r="O28" i="356" s="1"/>
  <c r="W27" i="356"/>
  <c r="P27" i="356" s="1"/>
  <c r="V26" i="356"/>
  <c r="V9" i="356"/>
  <c r="X10" i="356"/>
  <c r="O10" i="356" s="1"/>
  <c r="W15" i="356"/>
  <c r="P15" i="356" s="1"/>
  <c r="D18" i="356"/>
  <c r="C18" i="356" s="1"/>
  <c r="V18" i="356"/>
  <c r="U21" i="356"/>
  <c r="Y21" i="356" s="1"/>
  <c r="Y24" i="356"/>
  <c r="U25" i="356"/>
  <c r="Y25" i="356" s="1"/>
  <c r="U27" i="356"/>
  <c r="Y27" i="356" s="1"/>
  <c r="V29" i="356"/>
  <c r="V31" i="356"/>
  <c r="L19" i="355"/>
  <c r="M19" i="355"/>
  <c r="Y24" i="355"/>
  <c r="M24" i="355"/>
  <c r="L24" i="355"/>
  <c r="L9" i="355"/>
  <c r="M9" i="355"/>
  <c r="M12" i="355"/>
  <c r="L12" i="355"/>
  <c r="M17" i="355"/>
  <c r="L17" i="355"/>
  <c r="Y29" i="355"/>
  <c r="M16" i="355"/>
  <c r="L16" i="355"/>
  <c r="M25" i="355"/>
  <c r="L25" i="355"/>
  <c r="M22" i="355"/>
  <c r="L22" i="355"/>
  <c r="Y26" i="355"/>
  <c r="W9" i="355"/>
  <c r="Y9" i="355" s="1"/>
  <c r="T13" i="355"/>
  <c r="U14" i="355"/>
  <c r="Y14" i="355" s="1"/>
  <c r="V15" i="355"/>
  <c r="Y15" i="355" s="1"/>
  <c r="V16" i="355"/>
  <c r="Y16" i="355" s="1"/>
  <c r="V17" i="355"/>
  <c r="Y17" i="355" s="1"/>
  <c r="L18" i="355"/>
  <c r="W18" i="355"/>
  <c r="X19" i="355"/>
  <c r="O19" i="355" s="1"/>
  <c r="T23" i="355"/>
  <c r="D24" i="355"/>
  <c r="C24" i="355" s="1"/>
  <c r="D25" i="355"/>
  <c r="C25" i="355" s="1"/>
  <c r="U26" i="355"/>
  <c r="V27" i="355"/>
  <c r="Y27" i="355" s="1"/>
  <c r="X28" i="355"/>
  <c r="O28" i="355" s="1"/>
  <c r="V30" i="355"/>
  <c r="L31" i="355"/>
  <c r="X31" i="355"/>
  <c r="O31" i="355" s="1"/>
  <c r="W27" i="355"/>
  <c r="P27" i="355" s="1"/>
  <c r="M31" i="355"/>
  <c r="F33" i="355"/>
  <c r="C33" i="355" s="1"/>
  <c r="L30" i="355"/>
  <c r="T32" i="355"/>
  <c r="X35" i="355"/>
  <c r="W32" i="355"/>
  <c r="P32" i="355" s="1"/>
  <c r="V31" i="355"/>
  <c r="U30" i="355"/>
  <c r="Y30" i="355" s="1"/>
  <c r="M14" i="355"/>
  <c r="M26" i="355"/>
  <c r="M30" i="355"/>
  <c r="U32" i="355"/>
  <c r="N6" i="355"/>
  <c r="D9" i="355"/>
  <c r="C9" i="355" s="1"/>
  <c r="U10" i="355"/>
  <c r="V11" i="355"/>
  <c r="V6" i="355" s="1"/>
  <c r="W12" i="355"/>
  <c r="P12" i="355" s="1"/>
  <c r="X13" i="355"/>
  <c r="U20" i="355"/>
  <c r="Y20" i="355" s="1"/>
  <c r="V21" i="355"/>
  <c r="Y21" i="355" s="1"/>
  <c r="W22" i="355"/>
  <c r="P22" i="355" s="1"/>
  <c r="X23" i="355"/>
  <c r="O23" i="355" s="1"/>
  <c r="X24" i="355"/>
  <c r="O24" i="355" s="1"/>
  <c r="X25" i="355"/>
  <c r="O25" i="355" s="1"/>
  <c r="T28" i="355"/>
  <c r="W29" i="355"/>
  <c r="P29" i="355" s="1"/>
  <c r="V32" i="355"/>
  <c r="L11" i="355"/>
  <c r="L21" i="355"/>
  <c r="L10" i="355"/>
  <c r="M11" i="355"/>
  <c r="D16" i="355"/>
  <c r="C16" i="355" s="1"/>
  <c r="D17" i="355"/>
  <c r="C17" i="355" s="1"/>
  <c r="L20" i="355"/>
  <c r="M21" i="355"/>
  <c r="U31" i="355"/>
  <c r="Y31" i="355" s="1"/>
  <c r="M9" i="354"/>
  <c r="L9" i="354"/>
  <c r="L26" i="354"/>
  <c r="M26" i="354"/>
  <c r="M11" i="354"/>
  <c r="L11" i="354"/>
  <c r="L14" i="354"/>
  <c r="M14" i="354"/>
  <c r="M21" i="354"/>
  <c r="L21" i="354"/>
  <c r="M31" i="354"/>
  <c r="L31" i="354"/>
  <c r="V21" i="354"/>
  <c r="Y21" i="354" s="1"/>
  <c r="X24" i="354"/>
  <c r="O24" i="354" s="1"/>
  <c r="V10" i="354"/>
  <c r="W11" i="354"/>
  <c r="P11" i="354" s="1"/>
  <c r="X12" i="354"/>
  <c r="O12" i="354" s="1"/>
  <c r="U19" i="354"/>
  <c r="Y19" i="354" s="1"/>
  <c r="V20" i="354"/>
  <c r="W21" i="354"/>
  <c r="P21" i="354" s="1"/>
  <c r="X22" i="354"/>
  <c r="O22" i="354" s="1"/>
  <c r="U29" i="354"/>
  <c r="Y29" i="354" s="1"/>
  <c r="V30" i="354"/>
  <c r="W31" i="354"/>
  <c r="P31" i="354" s="1"/>
  <c r="W22" i="354"/>
  <c r="P22" i="354" s="1"/>
  <c r="U9" i="354"/>
  <c r="L10" i="354"/>
  <c r="W10" i="354"/>
  <c r="P10" i="354" s="1"/>
  <c r="X11" i="354"/>
  <c r="O11" i="354" s="1"/>
  <c r="T15" i="354"/>
  <c r="U18" i="354"/>
  <c r="V19" i="354"/>
  <c r="L20" i="354"/>
  <c r="W20" i="354"/>
  <c r="P20" i="354" s="1"/>
  <c r="X21" i="354"/>
  <c r="O21" i="354" s="1"/>
  <c r="T27" i="354"/>
  <c r="U28" i="354"/>
  <c r="Y28" i="354" s="1"/>
  <c r="V29" i="354"/>
  <c r="L30" i="354"/>
  <c r="W30" i="354"/>
  <c r="P30" i="354" s="1"/>
  <c r="X31" i="354"/>
  <c r="O31" i="354" s="1"/>
  <c r="V11" i="354"/>
  <c r="Y11" i="354" s="1"/>
  <c r="X13" i="354"/>
  <c r="O13" i="354" s="1"/>
  <c r="U20" i="354"/>
  <c r="Y20" i="354" s="1"/>
  <c r="X23" i="354"/>
  <c r="O23" i="354" s="1"/>
  <c r="X25" i="354"/>
  <c r="O25" i="354" s="1"/>
  <c r="X32" i="354"/>
  <c r="O32" i="354" s="1"/>
  <c r="N5" i="354"/>
  <c r="V9" i="354"/>
  <c r="M10" i="354"/>
  <c r="X10" i="354"/>
  <c r="O10" i="354" s="1"/>
  <c r="U15" i="354"/>
  <c r="U16" i="354"/>
  <c r="U17" i="354"/>
  <c r="V18" i="354"/>
  <c r="L19" i="354"/>
  <c r="W19" i="354"/>
  <c r="P19" i="354" s="1"/>
  <c r="M20" i="354"/>
  <c r="X20" i="354"/>
  <c r="O20" i="354" s="1"/>
  <c r="U27" i="354"/>
  <c r="V28" i="354"/>
  <c r="L29" i="354"/>
  <c r="W29" i="354"/>
  <c r="P29" i="354" s="1"/>
  <c r="M30" i="354"/>
  <c r="V31" i="354"/>
  <c r="Y31" i="354" s="1"/>
  <c r="W9" i="354"/>
  <c r="U14" i="354"/>
  <c r="V15" i="354"/>
  <c r="V16" i="354"/>
  <c r="V17" i="354"/>
  <c r="W18" i="354"/>
  <c r="P18" i="354" s="1"/>
  <c r="M19" i="354"/>
  <c r="X19" i="354"/>
  <c r="O19" i="354" s="1"/>
  <c r="U26" i="354"/>
  <c r="Y26" i="354" s="1"/>
  <c r="V27" i="354"/>
  <c r="W28" i="354"/>
  <c r="P28" i="354" s="1"/>
  <c r="M29" i="354"/>
  <c r="X29" i="354"/>
  <c r="O29" i="354" s="1"/>
  <c r="F33" i="354"/>
  <c r="C33" i="354" s="1"/>
  <c r="W12" i="354"/>
  <c r="P12" i="354" s="1"/>
  <c r="U30" i="354"/>
  <c r="Y30" i="354" s="1"/>
  <c r="X9" i="354"/>
  <c r="T12" i="354"/>
  <c r="T6" i="354" s="1"/>
  <c r="U13" i="354"/>
  <c r="Y13" i="354" s="1"/>
  <c r="V14" i="354"/>
  <c r="Y14" i="354" s="1"/>
  <c r="W15" i="354"/>
  <c r="P15" i="354" s="1"/>
  <c r="W16" i="354"/>
  <c r="P16" i="354" s="1"/>
  <c r="L17" i="354"/>
  <c r="W17" i="354"/>
  <c r="P17" i="354" s="1"/>
  <c r="M18" i="354"/>
  <c r="X18" i="354"/>
  <c r="O18" i="354" s="1"/>
  <c r="T22" i="354"/>
  <c r="U23" i="354"/>
  <c r="Y23" i="354" s="1"/>
  <c r="U24" i="354"/>
  <c r="U25" i="354"/>
  <c r="V26" i="354"/>
  <c r="W27" i="354"/>
  <c r="P27" i="354" s="1"/>
  <c r="M28" i="354"/>
  <c r="X28" i="354"/>
  <c r="O28" i="354" s="1"/>
  <c r="T32" i="354"/>
  <c r="X35" i="354"/>
  <c r="W32" i="354"/>
  <c r="P32" i="354" s="1"/>
  <c r="U10" i="354"/>
  <c r="U12" i="354"/>
  <c r="V13" i="354"/>
  <c r="W14" i="354"/>
  <c r="P14" i="354" s="1"/>
  <c r="X15" i="354"/>
  <c r="O15" i="354" s="1"/>
  <c r="X16" i="354"/>
  <c r="O16" i="354" s="1"/>
  <c r="X17" i="354"/>
  <c r="O17" i="354" s="1"/>
  <c r="U22" i="354"/>
  <c r="V23" i="354"/>
  <c r="V24" i="354"/>
  <c r="V25" i="354"/>
  <c r="Y25" i="354" s="1"/>
  <c r="W26" i="354"/>
  <c r="P26" i="354" s="1"/>
  <c r="X27" i="354"/>
  <c r="O27" i="354" s="1"/>
  <c r="U32" i="354"/>
  <c r="M25" i="353"/>
  <c r="L25" i="353"/>
  <c r="M23" i="353"/>
  <c r="L23" i="353"/>
  <c r="M9" i="353"/>
  <c r="L9" i="353"/>
  <c r="L11" i="353"/>
  <c r="M11" i="353"/>
  <c r="L31" i="353"/>
  <c r="M31" i="353"/>
  <c r="M13" i="353"/>
  <c r="L13" i="353"/>
  <c r="L21" i="353"/>
  <c r="M21" i="353"/>
  <c r="M24" i="353"/>
  <c r="L24" i="353"/>
  <c r="N5" i="353"/>
  <c r="V9" i="353"/>
  <c r="X10" i="353"/>
  <c r="O10" i="353" s="1"/>
  <c r="T14" i="353"/>
  <c r="U15" i="353"/>
  <c r="Y15" i="353" s="1"/>
  <c r="U16" i="353"/>
  <c r="U17" i="353"/>
  <c r="Y17" i="353" s="1"/>
  <c r="V18" i="353"/>
  <c r="Y18" i="353" s="1"/>
  <c r="W19" i="353"/>
  <c r="P19" i="353" s="1"/>
  <c r="X20" i="353"/>
  <c r="O20" i="353" s="1"/>
  <c r="T26" i="353"/>
  <c r="U27" i="353"/>
  <c r="V28" i="353"/>
  <c r="Y28" i="353" s="1"/>
  <c r="W29" i="353"/>
  <c r="P29" i="353" s="1"/>
  <c r="X30" i="353"/>
  <c r="O30" i="353" s="1"/>
  <c r="W9" i="353"/>
  <c r="U14" i="353"/>
  <c r="V15" i="353"/>
  <c r="L16" i="353"/>
  <c r="V16" i="353"/>
  <c r="V17" i="353"/>
  <c r="L18" i="353"/>
  <c r="W18" i="353"/>
  <c r="P18" i="353" s="1"/>
  <c r="X19" i="353"/>
  <c r="O19" i="353" s="1"/>
  <c r="D24" i="353"/>
  <c r="C24" i="353" s="1"/>
  <c r="D25" i="353"/>
  <c r="C25" i="353" s="1"/>
  <c r="U26" i="353"/>
  <c r="V27" i="353"/>
  <c r="L28" i="353"/>
  <c r="W28" i="353"/>
  <c r="P28" i="353" s="1"/>
  <c r="X29" i="353"/>
  <c r="O29" i="353" s="1"/>
  <c r="X9" i="353"/>
  <c r="T12" i="353"/>
  <c r="U13" i="353"/>
  <c r="Y13" i="353" s="1"/>
  <c r="V14" i="353"/>
  <c r="L15" i="353"/>
  <c r="W15" i="353"/>
  <c r="P15" i="353" s="1"/>
  <c r="M16" i="353"/>
  <c r="W16" i="353"/>
  <c r="P16" i="353" s="1"/>
  <c r="L17" i="353"/>
  <c r="W17" i="353"/>
  <c r="P17" i="353" s="1"/>
  <c r="M18" i="353"/>
  <c r="X18" i="353"/>
  <c r="O18" i="353" s="1"/>
  <c r="T22" i="353"/>
  <c r="U23" i="353"/>
  <c r="Y23" i="353" s="1"/>
  <c r="U24" i="353"/>
  <c r="Y24" i="353" s="1"/>
  <c r="U25" i="353"/>
  <c r="Y25" i="353" s="1"/>
  <c r="V26" i="353"/>
  <c r="L27" i="353"/>
  <c r="W27" i="353"/>
  <c r="P27" i="353" s="1"/>
  <c r="M28" i="353"/>
  <c r="X28" i="353"/>
  <c r="O28" i="353" s="1"/>
  <c r="T32" i="353"/>
  <c r="F33" i="353"/>
  <c r="C33" i="353" s="1"/>
  <c r="N4" i="353"/>
  <c r="U12" i="353"/>
  <c r="V13" i="353"/>
  <c r="W14" i="353"/>
  <c r="P14" i="353" s="1"/>
  <c r="M15" i="353"/>
  <c r="X15" i="353"/>
  <c r="O15" i="353" s="1"/>
  <c r="X16" i="353"/>
  <c r="O16" i="353" s="1"/>
  <c r="M17" i="353"/>
  <c r="X17" i="353"/>
  <c r="O17" i="353" s="1"/>
  <c r="U22" i="353"/>
  <c r="V23" i="353"/>
  <c r="V24" i="353"/>
  <c r="V25" i="353"/>
  <c r="W26" i="353"/>
  <c r="P26" i="353" s="1"/>
  <c r="M27" i="353"/>
  <c r="X27" i="353"/>
  <c r="O27" i="353" s="1"/>
  <c r="U32" i="353"/>
  <c r="T10" i="353"/>
  <c r="U11" i="353"/>
  <c r="Y11" i="353" s="1"/>
  <c r="V12" i="353"/>
  <c r="W13" i="353"/>
  <c r="P13" i="353" s="1"/>
  <c r="X14" i="353"/>
  <c r="O14" i="353" s="1"/>
  <c r="T20" i="353"/>
  <c r="U21" i="353"/>
  <c r="Y21" i="353" s="1"/>
  <c r="V22" i="353"/>
  <c r="W23" i="353"/>
  <c r="P23" i="353" s="1"/>
  <c r="W24" i="353"/>
  <c r="P24" i="353" s="1"/>
  <c r="W25" i="353"/>
  <c r="P25" i="353" s="1"/>
  <c r="X26" i="353"/>
  <c r="O26" i="353" s="1"/>
  <c r="T30" i="353"/>
  <c r="U31" i="353"/>
  <c r="Y31" i="353" s="1"/>
  <c r="V32" i="353"/>
  <c r="D9" i="353"/>
  <c r="C9" i="353" s="1"/>
  <c r="U10" i="353"/>
  <c r="U6" i="353" s="1"/>
  <c r="V11" i="353"/>
  <c r="W12" i="353"/>
  <c r="P12" i="353" s="1"/>
  <c r="X13" i="353"/>
  <c r="O13" i="353" s="1"/>
  <c r="T19" i="353"/>
  <c r="U20" i="353"/>
  <c r="V21" i="353"/>
  <c r="W22" i="353"/>
  <c r="P22" i="353" s="1"/>
  <c r="X23" i="353"/>
  <c r="O23" i="353" s="1"/>
  <c r="X24" i="353"/>
  <c r="O24" i="353" s="1"/>
  <c r="X25" i="353"/>
  <c r="O25" i="353" s="1"/>
  <c r="T29" i="353"/>
  <c r="U30" i="353"/>
  <c r="V31" i="353"/>
  <c r="W32" i="353"/>
  <c r="P32" i="353" s="1"/>
  <c r="V10" i="353"/>
  <c r="W11" i="353"/>
  <c r="P11" i="353" s="1"/>
  <c r="X12" i="353"/>
  <c r="O12" i="353" s="1"/>
  <c r="U19" i="353"/>
  <c r="V20" i="353"/>
  <c r="W21" i="353"/>
  <c r="P21" i="353" s="1"/>
  <c r="X22" i="353"/>
  <c r="O22" i="353" s="1"/>
  <c r="U29" i="353"/>
  <c r="V30" i="353"/>
  <c r="W31" i="353"/>
  <c r="P31" i="353" s="1"/>
  <c r="X32" i="353"/>
  <c r="O32" i="353" s="1"/>
  <c r="M9" i="352"/>
  <c r="L9" i="352"/>
  <c r="L17" i="352"/>
  <c r="M17" i="352"/>
  <c r="L15" i="352"/>
  <c r="M15" i="352"/>
  <c r="M24" i="352"/>
  <c r="L24" i="352"/>
  <c r="L27" i="352"/>
  <c r="M27" i="352"/>
  <c r="M16" i="352"/>
  <c r="L16" i="352"/>
  <c r="M25" i="352"/>
  <c r="L25" i="352"/>
  <c r="Y12" i="352"/>
  <c r="T10" i="352"/>
  <c r="V12" i="352"/>
  <c r="W13" i="352"/>
  <c r="P13" i="352" s="1"/>
  <c r="X14" i="352"/>
  <c r="O14" i="352" s="1"/>
  <c r="T20" i="352"/>
  <c r="U21" i="352"/>
  <c r="Y21" i="352" s="1"/>
  <c r="V22" i="352"/>
  <c r="W23" i="352"/>
  <c r="P23" i="352" s="1"/>
  <c r="W24" i="352"/>
  <c r="P24" i="352" s="1"/>
  <c r="W25" i="352"/>
  <c r="P25" i="352" s="1"/>
  <c r="X26" i="352"/>
  <c r="O26" i="352" s="1"/>
  <c r="T30" i="352"/>
  <c r="U31" i="352"/>
  <c r="Y31" i="352" s="1"/>
  <c r="N6" i="352"/>
  <c r="D9" i="352"/>
  <c r="C9" i="352" s="1"/>
  <c r="U10" i="352"/>
  <c r="V11" i="352"/>
  <c r="V6" i="352" s="1"/>
  <c r="L12" i="352"/>
  <c r="W12" i="352"/>
  <c r="P12" i="352" s="1"/>
  <c r="X13" i="352"/>
  <c r="O13" i="352" s="1"/>
  <c r="U20" i="352"/>
  <c r="V21" i="352"/>
  <c r="L22" i="352"/>
  <c r="W22" i="352"/>
  <c r="P22" i="352" s="1"/>
  <c r="X23" i="352"/>
  <c r="O23" i="352" s="1"/>
  <c r="X24" i="352"/>
  <c r="O24" i="352" s="1"/>
  <c r="X25" i="352"/>
  <c r="O25" i="352" s="1"/>
  <c r="U30" i="352"/>
  <c r="V31" i="352"/>
  <c r="L11" i="352"/>
  <c r="M12" i="352"/>
  <c r="U19" i="352"/>
  <c r="V20" i="352"/>
  <c r="L21" i="352"/>
  <c r="W21" i="352"/>
  <c r="P21" i="352" s="1"/>
  <c r="M22" i="352"/>
  <c r="X22" i="352"/>
  <c r="O22" i="352" s="1"/>
  <c r="U29" i="352"/>
  <c r="V30" i="352"/>
  <c r="L31" i="352"/>
  <c r="X31" i="352"/>
  <c r="O31" i="352" s="1"/>
  <c r="U9" i="352"/>
  <c r="W10" i="352"/>
  <c r="P10" i="352" s="1"/>
  <c r="M11" i="352"/>
  <c r="X11" i="352"/>
  <c r="D16" i="352"/>
  <c r="C16" i="352" s="1"/>
  <c r="D17" i="352"/>
  <c r="C17" i="352" s="1"/>
  <c r="U18" i="352"/>
  <c r="V19" i="352"/>
  <c r="W20" i="352"/>
  <c r="P20" i="352" s="1"/>
  <c r="M21" i="352"/>
  <c r="X21" i="352"/>
  <c r="O21" i="352" s="1"/>
  <c r="U28" i="352"/>
  <c r="V29" i="352"/>
  <c r="W30" i="352"/>
  <c r="P30" i="352" s="1"/>
  <c r="M31" i="352"/>
  <c r="X32" i="352"/>
  <c r="O32" i="352" s="1"/>
  <c r="W31" i="352"/>
  <c r="P31" i="352" s="1"/>
  <c r="X35" i="352"/>
  <c r="N5" i="352"/>
  <c r="T14" i="352"/>
  <c r="U15" i="352"/>
  <c r="Y15" i="352" s="1"/>
  <c r="U16" i="352"/>
  <c r="Y16" i="352" s="1"/>
  <c r="U17" i="352"/>
  <c r="Y17" i="352" s="1"/>
  <c r="V18" i="352"/>
  <c r="W19" i="352"/>
  <c r="P19" i="352" s="1"/>
  <c r="X20" i="352"/>
  <c r="O20" i="352" s="1"/>
  <c r="T26" i="352"/>
  <c r="U27" i="352"/>
  <c r="Y27" i="352" s="1"/>
  <c r="V28" i="352"/>
  <c r="W29" i="352"/>
  <c r="P29" i="352" s="1"/>
  <c r="X30" i="352"/>
  <c r="O30" i="352" s="1"/>
  <c r="T32" i="352"/>
  <c r="W9" i="352"/>
  <c r="T13" i="352"/>
  <c r="U14" i="352"/>
  <c r="V15" i="352"/>
  <c r="V16" i="352"/>
  <c r="V17" i="352"/>
  <c r="L18" i="352"/>
  <c r="W18" i="352"/>
  <c r="P18" i="352" s="1"/>
  <c r="X19" i="352"/>
  <c r="O19" i="352" s="1"/>
  <c r="T23" i="352"/>
  <c r="D24" i="352"/>
  <c r="C24" i="352" s="1"/>
  <c r="D25" i="352"/>
  <c r="C25" i="352" s="1"/>
  <c r="U26" i="352"/>
  <c r="V27" i="352"/>
  <c r="L28" i="352"/>
  <c r="W28" i="352"/>
  <c r="P28" i="352" s="1"/>
  <c r="X29" i="352"/>
  <c r="O29" i="352" s="1"/>
  <c r="U32" i="352"/>
  <c r="W15" i="352"/>
  <c r="P15" i="352" s="1"/>
  <c r="W16" i="352"/>
  <c r="P16" i="352" s="1"/>
  <c r="W17" i="352"/>
  <c r="P17" i="352" s="1"/>
  <c r="X18" i="352"/>
  <c r="O18" i="352" s="1"/>
  <c r="U23" i="352"/>
  <c r="U24" i="352"/>
  <c r="Y24" i="352" s="1"/>
  <c r="U25" i="352"/>
  <c r="Y25" i="352" s="1"/>
  <c r="V26" i="352"/>
  <c r="W27" i="352"/>
  <c r="P27" i="352" s="1"/>
  <c r="X28" i="352"/>
  <c r="O28" i="352" s="1"/>
  <c r="V32" i="352"/>
  <c r="M30" i="351"/>
  <c r="L30" i="351"/>
  <c r="M28" i="351"/>
  <c r="L28" i="351"/>
  <c r="M18" i="351"/>
  <c r="L18" i="351"/>
  <c r="Y24" i="351"/>
  <c r="M24" i="351"/>
  <c r="L24" i="351"/>
  <c r="L9" i="351"/>
  <c r="M9" i="351"/>
  <c r="Y14" i="351"/>
  <c r="C33" i="351"/>
  <c r="M25" i="351"/>
  <c r="L25" i="351"/>
  <c r="W19" i="351"/>
  <c r="P19" i="351" s="1"/>
  <c r="X30" i="351"/>
  <c r="O30" i="351" s="1"/>
  <c r="W9" i="351"/>
  <c r="U14" i="351"/>
  <c r="V15" i="351"/>
  <c r="L16" i="351"/>
  <c r="V16" i="351"/>
  <c r="Y16" i="351" s="1"/>
  <c r="V17" i="351"/>
  <c r="W18" i="351"/>
  <c r="P18" i="351" s="1"/>
  <c r="X19" i="351"/>
  <c r="O19" i="351" s="1"/>
  <c r="D24" i="351"/>
  <c r="C24" i="351" s="1"/>
  <c r="D25" i="351"/>
  <c r="C25" i="351" s="1"/>
  <c r="U26" i="351"/>
  <c r="Y26" i="351" s="1"/>
  <c r="V27" i="351"/>
  <c r="W28" i="351"/>
  <c r="P28" i="351" s="1"/>
  <c r="X29" i="351"/>
  <c r="O29" i="351" s="1"/>
  <c r="V9" i="351"/>
  <c r="U16" i="351"/>
  <c r="V18" i="351"/>
  <c r="Y18" i="351" s="1"/>
  <c r="U27" i="351"/>
  <c r="Y27" i="351" s="1"/>
  <c r="W29" i="351"/>
  <c r="P29" i="351" s="1"/>
  <c r="X9" i="351"/>
  <c r="T12" i="351"/>
  <c r="U13" i="351"/>
  <c r="V14" i="351"/>
  <c r="L15" i="351"/>
  <c r="W15" i="351"/>
  <c r="P15" i="351" s="1"/>
  <c r="M16" i="351"/>
  <c r="W16" i="351"/>
  <c r="P16" i="351" s="1"/>
  <c r="L17" i="351"/>
  <c r="W17" i="351"/>
  <c r="P17" i="351" s="1"/>
  <c r="X18" i="351"/>
  <c r="O18" i="351" s="1"/>
  <c r="T22" i="351"/>
  <c r="U23" i="351"/>
  <c r="Y23" i="351" s="1"/>
  <c r="U24" i="351"/>
  <c r="U25" i="351"/>
  <c r="V26" i="351"/>
  <c r="L27" i="351"/>
  <c r="W27" i="351"/>
  <c r="P27" i="351" s="1"/>
  <c r="X28" i="351"/>
  <c r="O28" i="351" s="1"/>
  <c r="T32" i="351"/>
  <c r="U15" i="351"/>
  <c r="Y15" i="351" s="1"/>
  <c r="N4" i="351"/>
  <c r="T11" i="351"/>
  <c r="U12" i="351"/>
  <c r="V13" i="351"/>
  <c r="L14" i="351"/>
  <c r="W14" i="351"/>
  <c r="P14" i="351" s="1"/>
  <c r="M15" i="351"/>
  <c r="X15" i="351"/>
  <c r="O15" i="351" s="1"/>
  <c r="X16" i="351"/>
  <c r="O16" i="351" s="1"/>
  <c r="M17" i="351"/>
  <c r="X17" i="351"/>
  <c r="O17" i="351" s="1"/>
  <c r="T21" i="351"/>
  <c r="U22" i="351"/>
  <c r="V23" i="351"/>
  <c r="V24" i="351"/>
  <c r="V25" i="351"/>
  <c r="Y25" i="351" s="1"/>
  <c r="L26" i="351"/>
  <c r="W26" i="351"/>
  <c r="P26" i="351" s="1"/>
  <c r="M27" i="351"/>
  <c r="X27" i="351"/>
  <c r="O27" i="351" s="1"/>
  <c r="T31" i="351"/>
  <c r="U32" i="351"/>
  <c r="X10" i="351"/>
  <c r="O10" i="351" s="1"/>
  <c r="U17" i="351"/>
  <c r="Y17" i="351" s="1"/>
  <c r="X20" i="351"/>
  <c r="O20" i="351" s="1"/>
  <c r="V28" i="351"/>
  <c r="Y28" i="351" s="1"/>
  <c r="U11" i="351"/>
  <c r="V12" i="351"/>
  <c r="W13" i="351"/>
  <c r="P13" i="351" s="1"/>
  <c r="M14" i="351"/>
  <c r="X14" i="351"/>
  <c r="O14" i="351" s="1"/>
  <c r="U21" i="351"/>
  <c r="V22" i="351"/>
  <c r="W23" i="351"/>
  <c r="P23" i="351" s="1"/>
  <c r="W24" i="351"/>
  <c r="P24" i="351" s="1"/>
  <c r="W25" i="351"/>
  <c r="P25" i="351" s="1"/>
  <c r="M26" i="351"/>
  <c r="X26" i="351"/>
  <c r="O26" i="351" s="1"/>
  <c r="U31" i="351"/>
  <c r="V32" i="351"/>
  <c r="U10" i="351"/>
  <c r="U6" i="351" s="1"/>
  <c r="V11" i="351"/>
  <c r="W12" i="351"/>
  <c r="P12" i="351" s="1"/>
  <c r="X13" i="351"/>
  <c r="O13" i="351" s="1"/>
  <c r="T19" i="351"/>
  <c r="U20" i="351"/>
  <c r="Y20" i="351" s="1"/>
  <c r="V21" i="351"/>
  <c r="W22" i="351"/>
  <c r="P22" i="351" s="1"/>
  <c r="X23" i="351"/>
  <c r="O23" i="351" s="1"/>
  <c r="X24" i="351"/>
  <c r="O24" i="351" s="1"/>
  <c r="X25" i="351"/>
  <c r="O25" i="351" s="1"/>
  <c r="T29" i="351"/>
  <c r="U30" i="351"/>
  <c r="V31" i="351"/>
  <c r="W32" i="351"/>
  <c r="P32" i="351" s="1"/>
  <c r="V10" i="351"/>
  <c r="Y10" i="351" s="1"/>
  <c r="W11" i="351"/>
  <c r="P11" i="351" s="1"/>
  <c r="X12" i="351"/>
  <c r="O12" i="351" s="1"/>
  <c r="U19" i="351"/>
  <c r="V20" i="351"/>
  <c r="W21" i="351"/>
  <c r="P21" i="351" s="1"/>
  <c r="X22" i="351"/>
  <c r="O22" i="351" s="1"/>
  <c r="U29" i="351"/>
  <c r="V30" i="351"/>
  <c r="Y30" i="351" s="1"/>
  <c r="W31" i="351"/>
  <c r="P31" i="351" s="1"/>
  <c r="X32" i="351"/>
  <c r="O32" i="351" s="1"/>
  <c r="L25" i="350"/>
  <c r="M25" i="350"/>
  <c r="L23" i="350"/>
  <c r="M23" i="350"/>
  <c r="M9" i="350"/>
  <c r="L9" i="350"/>
  <c r="L13" i="350"/>
  <c r="M13" i="350"/>
  <c r="M11" i="350"/>
  <c r="L11" i="350"/>
  <c r="M21" i="350"/>
  <c r="L21" i="350"/>
  <c r="M16" i="350"/>
  <c r="L16" i="350"/>
  <c r="L24" i="350"/>
  <c r="M24" i="350"/>
  <c r="M17" i="350"/>
  <c r="L17" i="350"/>
  <c r="M31" i="350"/>
  <c r="L31" i="350"/>
  <c r="U31" i="350"/>
  <c r="Y31" i="350" s="1"/>
  <c r="U10" i="350"/>
  <c r="Y10" i="350" s="1"/>
  <c r="X13" i="350"/>
  <c r="O13" i="350" s="1"/>
  <c r="V21" i="350"/>
  <c r="Y21" i="350" s="1"/>
  <c r="X24" i="350"/>
  <c r="O24" i="350" s="1"/>
  <c r="V10" i="350"/>
  <c r="W11" i="350"/>
  <c r="P11" i="350" s="1"/>
  <c r="X12" i="350"/>
  <c r="O12" i="350" s="1"/>
  <c r="T18" i="350"/>
  <c r="U19" i="350"/>
  <c r="Y19" i="350" s="1"/>
  <c r="V20" i="350"/>
  <c r="W21" i="350"/>
  <c r="P21" i="350" s="1"/>
  <c r="X22" i="350"/>
  <c r="O22" i="350" s="1"/>
  <c r="T28" i="350"/>
  <c r="U29" i="350"/>
  <c r="Y29" i="350" s="1"/>
  <c r="V30" i="350"/>
  <c r="W31" i="350"/>
  <c r="P31" i="350" s="1"/>
  <c r="X32" i="350"/>
  <c r="O32" i="350" s="1"/>
  <c r="V11" i="350"/>
  <c r="Y11" i="350" s="1"/>
  <c r="X23" i="350"/>
  <c r="O23" i="350" s="1"/>
  <c r="V31" i="350"/>
  <c r="W32" i="350"/>
  <c r="P32" i="350" s="1"/>
  <c r="X35" i="350"/>
  <c r="U9" i="350"/>
  <c r="L10" i="350"/>
  <c r="W10" i="350"/>
  <c r="P10" i="350" s="1"/>
  <c r="X11" i="350"/>
  <c r="O11" i="350" s="1"/>
  <c r="D16" i="350"/>
  <c r="C16" i="350" s="1"/>
  <c r="D17" i="350"/>
  <c r="C17" i="350" s="1"/>
  <c r="U18" i="350"/>
  <c r="V19" i="350"/>
  <c r="L20" i="350"/>
  <c r="W20" i="350"/>
  <c r="P20" i="350" s="1"/>
  <c r="X21" i="350"/>
  <c r="O21" i="350" s="1"/>
  <c r="U28" i="350"/>
  <c r="V29" i="350"/>
  <c r="L30" i="350"/>
  <c r="W30" i="350"/>
  <c r="P30" i="350" s="1"/>
  <c r="X31" i="350"/>
  <c r="O31" i="350" s="1"/>
  <c r="U20" i="350"/>
  <c r="Y20" i="350" s="1"/>
  <c r="X25" i="350"/>
  <c r="O25" i="350" s="1"/>
  <c r="U30" i="350"/>
  <c r="Y30" i="350" s="1"/>
  <c r="N5" i="350"/>
  <c r="V9" i="350"/>
  <c r="M10" i="350"/>
  <c r="X10" i="350"/>
  <c r="O10" i="350" s="1"/>
  <c r="T14" i="350"/>
  <c r="U15" i="350"/>
  <c r="Y15" i="350" s="1"/>
  <c r="U16" i="350"/>
  <c r="Y16" i="350" s="1"/>
  <c r="U17" i="350"/>
  <c r="Y17" i="350" s="1"/>
  <c r="V18" i="350"/>
  <c r="L19" i="350"/>
  <c r="W19" i="350"/>
  <c r="P19" i="350" s="1"/>
  <c r="M20" i="350"/>
  <c r="X20" i="350"/>
  <c r="O20" i="350" s="1"/>
  <c r="T26" i="350"/>
  <c r="U27" i="350"/>
  <c r="V28" i="350"/>
  <c r="L29" i="350"/>
  <c r="W29" i="350"/>
  <c r="P29" i="350" s="1"/>
  <c r="M30" i="350"/>
  <c r="X30" i="350"/>
  <c r="O30" i="350" s="1"/>
  <c r="W12" i="350"/>
  <c r="P12" i="350" s="1"/>
  <c r="W22" i="350"/>
  <c r="P22" i="350" s="1"/>
  <c r="W9" i="350"/>
  <c r="U14" i="350"/>
  <c r="V15" i="350"/>
  <c r="V16" i="350"/>
  <c r="V17" i="350"/>
  <c r="W18" i="350"/>
  <c r="P18" i="350" s="1"/>
  <c r="M19" i="350"/>
  <c r="X19" i="350"/>
  <c r="O19" i="350" s="1"/>
  <c r="D24" i="350"/>
  <c r="C24" i="350" s="1"/>
  <c r="D25" i="350"/>
  <c r="C25" i="350" s="1"/>
  <c r="U26" i="350"/>
  <c r="V27" i="350"/>
  <c r="W28" i="350"/>
  <c r="P28" i="350" s="1"/>
  <c r="M29" i="350"/>
  <c r="X29" i="350"/>
  <c r="O29" i="350" s="1"/>
  <c r="X9" i="350"/>
  <c r="T12" i="350"/>
  <c r="U13" i="350"/>
  <c r="Y13" i="350" s="1"/>
  <c r="V14" i="350"/>
  <c r="W15" i="350"/>
  <c r="P15" i="350" s="1"/>
  <c r="W16" i="350"/>
  <c r="P16" i="350" s="1"/>
  <c r="W17" i="350"/>
  <c r="P17" i="350" s="1"/>
  <c r="T22" i="350"/>
  <c r="U23" i="350"/>
  <c r="Y23" i="350" s="1"/>
  <c r="U24" i="350"/>
  <c r="Y24" i="350" s="1"/>
  <c r="U25" i="350"/>
  <c r="Y25" i="350" s="1"/>
  <c r="V26" i="350"/>
  <c r="W27" i="350"/>
  <c r="P27" i="350" s="1"/>
  <c r="X28" i="350"/>
  <c r="O28" i="350" s="1"/>
  <c r="T32" i="350"/>
  <c r="F33" i="350"/>
  <c r="C33" i="350" s="1"/>
  <c r="V32" i="350"/>
  <c r="X18" i="350"/>
  <c r="O18" i="350" s="1"/>
  <c r="U12" i="350"/>
  <c r="V13" i="350"/>
  <c r="W14" i="350"/>
  <c r="P14" i="350" s="1"/>
  <c r="X15" i="350"/>
  <c r="O15" i="350" s="1"/>
  <c r="X16" i="350"/>
  <c r="O16" i="350" s="1"/>
  <c r="X17" i="350"/>
  <c r="O17" i="350" s="1"/>
  <c r="U22" i="350"/>
  <c r="V23" i="350"/>
  <c r="V24" i="350"/>
  <c r="V25" i="350"/>
  <c r="W26" i="350"/>
  <c r="P26" i="350" s="1"/>
  <c r="X27" i="350"/>
  <c r="O27" i="350" s="1"/>
  <c r="M14" i="349"/>
  <c r="L14" i="349"/>
  <c r="M26" i="349"/>
  <c r="L26" i="349"/>
  <c r="L9" i="349"/>
  <c r="M9" i="349"/>
  <c r="X9" i="349"/>
  <c r="U13" i="349"/>
  <c r="Y13" i="349" s="1"/>
  <c r="V14" i="349"/>
  <c r="Y14" i="349" s="1"/>
  <c r="W15" i="349"/>
  <c r="P15" i="349" s="1"/>
  <c r="M16" i="349"/>
  <c r="W16" i="349"/>
  <c r="P16" i="349" s="1"/>
  <c r="L17" i="349"/>
  <c r="W17" i="349"/>
  <c r="P17" i="349" s="1"/>
  <c r="X18" i="349"/>
  <c r="O18" i="349" s="1"/>
  <c r="U23" i="349"/>
  <c r="U24" i="349"/>
  <c r="U25" i="349"/>
  <c r="Y25" i="349" s="1"/>
  <c r="V26" i="349"/>
  <c r="W27" i="349"/>
  <c r="P27" i="349" s="1"/>
  <c r="X28" i="349"/>
  <c r="O28" i="349" s="1"/>
  <c r="N4" i="349"/>
  <c r="U12" i="349"/>
  <c r="V13" i="349"/>
  <c r="W14" i="349"/>
  <c r="P14" i="349" s="1"/>
  <c r="X15" i="349"/>
  <c r="O15" i="349" s="1"/>
  <c r="X16" i="349"/>
  <c r="O16" i="349" s="1"/>
  <c r="M17" i="349"/>
  <c r="X17" i="349"/>
  <c r="O17" i="349" s="1"/>
  <c r="U22" i="349"/>
  <c r="V23" i="349"/>
  <c r="L24" i="349"/>
  <c r="V24" i="349"/>
  <c r="V25" i="349"/>
  <c r="W26" i="349"/>
  <c r="P26" i="349" s="1"/>
  <c r="X27" i="349"/>
  <c r="O27" i="349" s="1"/>
  <c r="U32" i="349"/>
  <c r="P9" i="349"/>
  <c r="T10" i="349"/>
  <c r="U11" i="349"/>
  <c r="Y11" i="349" s="1"/>
  <c r="V12" i="349"/>
  <c r="L13" i="349"/>
  <c r="W13" i="349"/>
  <c r="P13" i="349" s="1"/>
  <c r="X14" i="349"/>
  <c r="O14" i="349" s="1"/>
  <c r="Y16" i="349"/>
  <c r="T20" i="349"/>
  <c r="U21" i="349"/>
  <c r="V22" i="349"/>
  <c r="L23" i="349"/>
  <c r="W23" i="349"/>
  <c r="P23" i="349" s="1"/>
  <c r="M24" i="349"/>
  <c r="W24" i="349"/>
  <c r="P24" i="349" s="1"/>
  <c r="L25" i="349"/>
  <c r="W25" i="349"/>
  <c r="P25" i="349" s="1"/>
  <c r="X26" i="349"/>
  <c r="O26" i="349" s="1"/>
  <c r="T30" i="349"/>
  <c r="U31" i="349"/>
  <c r="V32" i="349"/>
  <c r="N6" i="349"/>
  <c r="D9" i="349"/>
  <c r="C9" i="349" s="1"/>
  <c r="U10" i="349"/>
  <c r="V11" i="349"/>
  <c r="W12" i="349"/>
  <c r="P12" i="349" s="1"/>
  <c r="M13" i="349"/>
  <c r="X13" i="349"/>
  <c r="O13" i="349" s="1"/>
  <c r="T19" i="349"/>
  <c r="U20" i="349"/>
  <c r="V21" i="349"/>
  <c r="Y21" i="349" s="1"/>
  <c r="W22" i="349"/>
  <c r="P22" i="349" s="1"/>
  <c r="M23" i="349"/>
  <c r="X23" i="349"/>
  <c r="O23" i="349" s="1"/>
  <c r="X24" i="349"/>
  <c r="O24" i="349" s="1"/>
  <c r="M25" i="349"/>
  <c r="X25" i="349"/>
  <c r="O25" i="349" s="1"/>
  <c r="T29" i="349"/>
  <c r="U30" i="349"/>
  <c r="V31" i="349"/>
  <c r="Y31" i="349" s="1"/>
  <c r="W32" i="349"/>
  <c r="P32" i="349" s="1"/>
  <c r="V10" i="349"/>
  <c r="L11" i="349"/>
  <c r="W11" i="349"/>
  <c r="P11" i="349" s="1"/>
  <c r="X12" i="349"/>
  <c r="O12" i="349" s="1"/>
  <c r="U19" i="349"/>
  <c r="V20" i="349"/>
  <c r="L21" i="349"/>
  <c r="W21" i="349"/>
  <c r="P21" i="349" s="1"/>
  <c r="X22" i="349"/>
  <c r="O22" i="349" s="1"/>
  <c r="U29" i="349"/>
  <c r="V30" i="349"/>
  <c r="L31" i="349"/>
  <c r="W31" i="349"/>
  <c r="P31" i="349" s="1"/>
  <c r="X32" i="349"/>
  <c r="O32" i="349" s="1"/>
  <c r="U9" i="349"/>
  <c r="Y9" i="349" s="1"/>
  <c r="W10" i="349"/>
  <c r="P10" i="349" s="1"/>
  <c r="M11" i="349"/>
  <c r="X11" i="349"/>
  <c r="O11" i="349" s="1"/>
  <c r="T15" i="349"/>
  <c r="T6" i="349" s="1"/>
  <c r="U18" i="349"/>
  <c r="Y18" i="349" s="1"/>
  <c r="V19" i="349"/>
  <c r="W20" i="349"/>
  <c r="P20" i="349" s="1"/>
  <c r="M21" i="349"/>
  <c r="X21" i="349"/>
  <c r="O21" i="349" s="1"/>
  <c r="T27" i="349"/>
  <c r="U28" i="349"/>
  <c r="Y28" i="349" s="1"/>
  <c r="V29" i="349"/>
  <c r="W30" i="349"/>
  <c r="P30" i="349" s="1"/>
  <c r="X31" i="349"/>
  <c r="O31" i="349" s="1"/>
  <c r="V9" i="349"/>
  <c r="X10" i="349"/>
  <c r="O10" i="349" s="1"/>
  <c r="U15" i="349"/>
  <c r="U16" i="349"/>
  <c r="U17" i="349"/>
  <c r="Y17" i="349" s="1"/>
  <c r="V18" i="349"/>
  <c r="W19" i="349"/>
  <c r="P19" i="349" s="1"/>
  <c r="X20" i="349"/>
  <c r="O20" i="349" s="1"/>
  <c r="U27" i="349"/>
  <c r="V28" i="349"/>
  <c r="W29" i="349"/>
  <c r="P29" i="349" s="1"/>
  <c r="X30" i="349"/>
  <c r="O30" i="349" s="1"/>
  <c r="L10" i="348"/>
  <c r="M10" i="348"/>
  <c r="Y17" i="348"/>
  <c r="M17" i="348"/>
  <c r="L17" i="348"/>
  <c r="M25" i="348"/>
  <c r="L25" i="348"/>
  <c r="M24" i="348"/>
  <c r="L24" i="348"/>
  <c r="M13" i="348"/>
  <c r="L13" i="348"/>
  <c r="L9" i="348"/>
  <c r="M9" i="348"/>
  <c r="L20" i="348"/>
  <c r="M20" i="348"/>
  <c r="M16" i="348"/>
  <c r="L16" i="348"/>
  <c r="M23" i="348"/>
  <c r="L23" i="348"/>
  <c r="L30" i="348"/>
  <c r="M30" i="348"/>
  <c r="L32" i="348"/>
  <c r="M32" i="348"/>
  <c r="W9" i="348"/>
  <c r="U14" i="348"/>
  <c r="Y14" i="348" s="1"/>
  <c r="V15" i="348"/>
  <c r="Y15" i="348" s="1"/>
  <c r="V16" i="348"/>
  <c r="Y16" i="348" s="1"/>
  <c r="V17" i="348"/>
  <c r="W18" i="348"/>
  <c r="P18" i="348" s="1"/>
  <c r="X19" i="348"/>
  <c r="O19" i="348" s="1"/>
  <c r="D24" i="348"/>
  <c r="C24" i="348" s="1"/>
  <c r="D25" i="348"/>
  <c r="C25" i="348" s="1"/>
  <c r="U26" i="348"/>
  <c r="Y26" i="348" s="1"/>
  <c r="V27" i="348"/>
  <c r="Y27" i="348" s="1"/>
  <c r="W28" i="348"/>
  <c r="P28" i="348" s="1"/>
  <c r="M29" i="348"/>
  <c r="X29" i="348"/>
  <c r="O29" i="348" s="1"/>
  <c r="D32" i="348"/>
  <c r="C32" i="348" s="1"/>
  <c r="V32" i="348"/>
  <c r="U13" i="348"/>
  <c r="Y13" i="348" s="1"/>
  <c r="V14" i="348"/>
  <c r="W15" i="348"/>
  <c r="P15" i="348" s="1"/>
  <c r="W16" i="348"/>
  <c r="P16" i="348" s="1"/>
  <c r="W17" i="348"/>
  <c r="P17" i="348" s="1"/>
  <c r="X18" i="348"/>
  <c r="O18" i="348" s="1"/>
  <c r="U23" i="348"/>
  <c r="U24" i="348"/>
  <c r="U25" i="348"/>
  <c r="Y25" i="348" s="1"/>
  <c r="V26" i="348"/>
  <c r="W27" i="348"/>
  <c r="P27" i="348" s="1"/>
  <c r="X28" i="348"/>
  <c r="O28" i="348" s="1"/>
  <c r="X32" i="348"/>
  <c r="O32" i="348" s="1"/>
  <c r="X9" i="348"/>
  <c r="N4" i="348"/>
  <c r="T11" i="348"/>
  <c r="U12" i="348"/>
  <c r="Y12" i="348" s="1"/>
  <c r="V13" i="348"/>
  <c r="L14" i="348"/>
  <c r="W14" i="348"/>
  <c r="P14" i="348" s="1"/>
  <c r="M15" i="348"/>
  <c r="X15" i="348"/>
  <c r="O15" i="348" s="1"/>
  <c r="X16" i="348"/>
  <c r="O16" i="348" s="1"/>
  <c r="X17" i="348"/>
  <c r="O17" i="348" s="1"/>
  <c r="T21" i="348"/>
  <c r="U22" i="348"/>
  <c r="Y22" i="348" s="1"/>
  <c r="V23" i="348"/>
  <c r="Y23" i="348" s="1"/>
  <c r="V24" i="348"/>
  <c r="Y24" i="348" s="1"/>
  <c r="V25" i="348"/>
  <c r="L26" i="348"/>
  <c r="W26" i="348"/>
  <c r="P26" i="348" s="1"/>
  <c r="M27" i="348"/>
  <c r="X27" i="348"/>
  <c r="O27" i="348" s="1"/>
  <c r="U31" i="348"/>
  <c r="Y31" i="348" s="1"/>
  <c r="U11" i="348"/>
  <c r="V12" i="348"/>
  <c r="W13" i="348"/>
  <c r="P13" i="348" s="1"/>
  <c r="M14" i="348"/>
  <c r="X14" i="348"/>
  <c r="O14" i="348" s="1"/>
  <c r="U21" i="348"/>
  <c r="V22" i="348"/>
  <c r="W23" i="348"/>
  <c r="P23" i="348" s="1"/>
  <c r="W24" i="348"/>
  <c r="P24" i="348" s="1"/>
  <c r="W25" i="348"/>
  <c r="P25" i="348" s="1"/>
  <c r="M26" i="348"/>
  <c r="X26" i="348"/>
  <c r="O26" i="348" s="1"/>
  <c r="U10" i="348"/>
  <c r="V11" i="348"/>
  <c r="L12" i="348"/>
  <c r="W12" i="348"/>
  <c r="P12" i="348" s="1"/>
  <c r="X13" i="348"/>
  <c r="O13" i="348" s="1"/>
  <c r="U20" i="348"/>
  <c r="Y20" i="348" s="1"/>
  <c r="V21" i="348"/>
  <c r="L22" i="348"/>
  <c r="W22" i="348"/>
  <c r="P22" i="348" s="1"/>
  <c r="X23" i="348"/>
  <c r="O23" i="348" s="1"/>
  <c r="X24" i="348"/>
  <c r="O24" i="348" s="1"/>
  <c r="X25" i="348"/>
  <c r="O25" i="348" s="1"/>
  <c r="V30" i="348"/>
  <c r="X31" i="348"/>
  <c r="O31" i="348" s="1"/>
  <c r="V10" i="348"/>
  <c r="Y10" i="348" s="1"/>
  <c r="W11" i="348"/>
  <c r="P11" i="348" s="1"/>
  <c r="M12" i="348"/>
  <c r="X12" i="348"/>
  <c r="O12" i="348" s="1"/>
  <c r="T18" i="348"/>
  <c r="U19" i="348"/>
  <c r="V20" i="348"/>
  <c r="W21" i="348"/>
  <c r="P21" i="348" s="1"/>
  <c r="M22" i="348"/>
  <c r="X22" i="348"/>
  <c r="O22" i="348" s="1"/>
  <c r="T28" i="348"/>
  <c r="U29" i="348"/>
  <c r="Y29" i="348" s="1"/>
  <c r="W30" i="348"/>
  <c r="P30" i="348" s="1"/>
  <c r="M31" i="348"/>
  <c r="F33" i="348"/>
  <c r="C33" i="348" s="1"/>
  <c r="U9" i="348"/>
  <c r="U6" i="348" s="1"/>
  <c r="W10" i="348"/>
  <c r="P10" i="348" s="1"/>
  <c r="X11" i="348"/>
  <c r="O11" i="348" s="1"/>
  <c r="D16" i="348"/>
  <c r="C16" i="348" s="1"/>
  <c r="D17" i="348"/>
  <c r="C17" i="348" s="1"/>
  <c r="U18" i="348"/>
  <c r="V19" i="348"/>
  <c r="W20" i="348"/>
  <c r="P20" i="348" s="1"/>
  <c r="X21" i="348"/>
  <c r="O21" i="348" s="1"/>
  <c r="U28" i="348"/>
  <c r="V29" i="348"/>
  <c r="X30" i="348"/>
  <c r="O30" i="348" s="1"/>
  <c r="X35" i="348"/>
  <c r="W32" i="348"/>
  <c r="P32" i="348" s="1"/>
  <c r="V31" i="348"/>
  <c r="U30" i="348"/>
  <c r="Y30" i="348" s="1"/>
  <c r="M16" i="347"/>
  <c r="L16" i="347"/>
  <c r="M14" i="347"/>
  <c r="L14" i="347"/>
  <c r="M26" i="347"/>
  <c r="L26" i="347"/>
  <c r="Y12" i="347"/>
  <c r="L17" i="347"/>
  <c r="M17" i="347"/>
  <c r="L9" i="347"/>
  <c r="M9" i="347"/>
  <c r="Y25" i="347"/>
  <c r="M11" i="347"/>
  <c r="L11" i="347"/>
  <c r="M21" i="347"/>
  <c r="L21" i="347"/>
  <c r="U13" i="347"/>
  <c r="Y13" i="347" s="1"/>
  <c r="W16" i="347"/>
  <c r="P16" i="347" s="1"/>
  <c r="X18" i="347"/>
  <c r="O18" i="347" s="1"/>
  <c r="U24" i="347"/>
  <c r="N4" i="347"/>
  <c r="U12" i="347"/>
  <c r="V13" i="347"/>
  <c r="W14" i="347"/>
  <c r="P14" i="347" s="1"/>
  <c r="X15" i="347"/>
  <c r="O15" i="347" s="1"/>
  <c r="X16" i="347"/>
  <c r="O16" i="347" s="1"/>
  <c r="X17" i="347"/>
  <c r="O17" i="347" s="1"/>
  <c r="U22" i="347"/>
  <c r="Y22" i="347" s="1"/>
  <c r="V23" i="347"/>
  <c r="L24" i="347"/>
  <c r="V24" i="347"/>
  <c r="V25" i="347"/>
  <c r="W26" i="347"/>
  <c r="P26" i="347" s="1"/>
  <c r="X27" i="347"/>
  <c r="O27" i="347" s="1"/>
  <c r="V29" i="347"/>
  <c r="L30" i="347"/>
  <c r="X30" i="347"/>
  <c r="O30" i="347" s="1"/>
  <c r="U32" i="347"/>
  <c r="X35" i="347"/>
  <c r="W17" i="347"/>
  <c r="P17" i="347" s="1"/>
  <c r="T10" i="347"/>
  <c r="U11" i="347"/>
  <c r="Y11" i="347" s="1"/>
  <c r="V12" i="347"/>
  <c r="L13" i="347"/>
  <c r="W13" i="347"/>
  <c r="P13" i="347" s="1"/>
  <c r="X14" i="347"/>
  <c r="O14" i="347" s="1"/>
  <c r="T20" i="347"/>
  <c r="U21" i="347"/>
  <c r="Y21" i="347" s="1"/>
  <c r="V22" i="347"/>
  <c r="L23" i="347"/>
  <c r="W23" i="347"/>
  <c r="P23" i="347" s="1"/>
  <c r="M24" i="347"/>
  <c r="W24" i="347"/>
  <c r="P24" i="347" s="1"/>
  <c r="L25" i="347"/>
  <c r="W25" i="347"/>
  <c r="P25" i="347" s="1"/>
  <c r="X26" i="347"/>
  <c r="O26" i="347" s="1"/>
  <c r="W29" i="347"/>
  <c r="P29" i="347" s="1"/>
  <c r="M30" i="347"/>
  <c r="V32" i="347"/>
  <c r="X36" i="347"/>
  <c r="N6" i="347"/>
  <c r="D9" i="347"/>
  <c r="C9" i="347" s="1"/>
  <c r="U10" i="347"/>
  <c r="V11" i="347"/>
  <c r="L12" i="347"/>
  <c r="W12" i="347"/>
  <c r="P12" i="347" s="1"/>
  <c r="M13" i="347"/>
  <c r="X13" i="347"/>
  <c r="O13" i="347" s="1"/>
  <c r="U20" i="347"/>
  <c r="V21" i="347"/>
  <c r="L22" i="347"/>
  <c r="W22" i="347"/>
  <c r="P22" i="347" s="1"/>
  <c r="M23" i="347"/>
  <c r="X23" i="347"/>
  <c r="O23" i="347" s="1"/>
  <c r="X24" i="347"/>
  <c r="O24" i="347" s="1"/>
  <c r="M25" i="347"/>
  <c r="X25" i="347"/>
  <c r="O25" i="347" s="1"/>
  <c r="U28" i="347"/>
  <c r="L29" i="347"/>
  <c r="X29" i="347"/>
  <c r="O29" i="347" s="1"/>
  <c r="T31" i="347"/>
  <c r="X9" i="347"/>
  <c r="W15" i="347"/>
  <c r="P15" i="347" s="1"/>
  <c r="W27" i="347"/>
  <c r="P27" i="347" s="1"/>
  <c r="X32" i="347"/>
  <c r="O32" i="347" s="1"/>
  <c r="W31" i="347"/>
  <c r="P31" i="347" s="1"/>
  <c r="V30" i="347"/>
  <c r="Y30" i="347" s="1"/>
  <c r="U29" i="347"/>
  <c r="Y29" i="347" s="1"/>
  <c r="W11" i="347"/>
  <c r="P11" i="347" s="1"/>
  <c r="M12" i="347"/>
  <c r="W21" i="347"/>
  <c r="P21" i="347" s="1"/>
  <c r="M22" i="347"/>
  <c r="V28" i="347"/>
  <c r="L32" i="347"/>
  <c r="U23" i="347"/>
  <c r="Y23" i="347" s="1"/>
  <c r="U25" i="347"/>
  <c r="W30" i="347"/>
  <c r="P30" i="347" s="1"/>
  <c r="V10" i="347"/>
  <c r="X12" i="347"/>
  <c r="O12" i="347" s="1"/>
  <c r="U19" i="347"/>
  <c r="V20" i="347"/>
  <c r="X22" i="347"/>
  <c r="O22" i="347" s="1"/>
  <c r="Y24" i="347"/>
  <c r="U31" i="347"/>
  <c r="U9" i="347"/>
  <c r="W10" i="347"/>
  <c r="P10" i="347" s="1"/>
  <c r="X11" i="347"/>
  <c r="O11" i="347" s="1"/>
  <c r="T15" i="347"/>
  <c r="D16" i="347"/>
  <c r="C16" i="347" s="1"/>
  <c r="D17" i="347"/>
  <c r="C17" i="347" s="1"/>
  <c r="U18" i="347"/>
  <c r="Y18" i="347" s="1"/>
  <c r="V19" i="347"/>
  <c r="W20" i="347"/>
  <c r="P20" i="347" s="1"/>
  <c r="X21" i="347"/>
  <c r="O21" i="347" s="1"/>
  <c r="T27" i="347"/>
  <c r="W28" i="347"/>
  <c r="P28" i="347" s="1"/>
  <c r="V31" i="347"/>
  <c r="V14" i="347"/>
  <c r="Y14" i="347" s="1"/>
  <c r="V9" i="347"/>
  <c r="X10" i="347"/>
  <c r="O10" i="347" s="1"/>
  <c r="U15" i="347"/>
  <c r="U16" i="347"/>
  <c r="Y16" i="347" s="1"/>
  <c r="U17" i="347"/>
  <c r="Y17" i="347" s="1"/>
  <c r="V18" i="347"/>
  <c r="W19" i="347"/>
  <c r="P19" i="347" s="1"/>
  <c r="X20" i="347"/>
  <c r="O20" i="347" s="1"/>
  <c r="U27" i="347"/>
  <c r="X28" i="347"/>
  <c r="O28" i="347" s="1"/>
  <c r="X31" i="347"/>
  <c r="O31" i="347" s="1"/>
  <c r="K17" i="346"/>
  <c r="U12" i="346"/>
  <c r="Y12" i="346" s="1"/>
  <c r="X17" i="346"/>
  <c r="O17" i="346" s="1"/>
  <c r="W21" i="346"/>
  <c r="P21" i="346" s="1"/>
  <c r="T9" i="346"/>
  <c r="W12" i="346"/>
  <c r="P12" i="346" s="1"/>
  <c r="X15" i="346"/>
  <c r="O15" i="346" s="1"/>
  <c r="U18" i="346"/>
  <c r="L20" i="346"/>
  <c r="X21" i="346"/>
  <c r="O21" i="346" s="1"/>
  <c r="U22" i="346"/>
  <c r="X25" i="346"/>
  <c r="O25" i="346" s="1"/>
  <c r="V31" i="346"/>
  <c r="W32" i="346"/>
  <c r="P32" i="346" s="1"/>
  <c r="X12" i="346"/>
  <c r="O12" i="346" s="1"/>
  <c r="V13" i="346"/>
  <c r="M16" i="346"/>
  <c r="W18" i="346"/>
  <c r="P18" i="346" s="1"/>
  <c r="L19" i="346"/>
  <c r="W22" i="346"/>
  <c r="P22" i="346" s="1"/>
  <c r="U30" i="346"/>
  <c r="X31" i="346"/>
  <c r="O31" i="346" s="1"/>
  <c r="W10" i="346"/>
  <c r="P10" i="346" s="1"/>
  <c r="L12" i="346"/>
  <c r="X16" i="346"/>
  <c r="O16" i="346" s="1"/>
  <c r="V19" i="346"/>
  <c r="Y19" i="346" s="1"/>
  <c r="U20" i="346"/>
  <c r="Y20" i="346" s="1"/>
  <c r="Y22" i="346"/>
  <c r="X23" i="346"/>
  <c r="O23" i="346" s="1"/>
  <c r="V27" i="346"/>
  <c r="M28" i="346"/>
  <c r="V29" i="346"/>
  <c r="M27" i="346"/>
  <c r="L27" i="346"/>
  <c r="N6" i="346"/>
  <c r="D10" i="346"/>
  <c r="C10" i="346" s="1"/>
  <c r="Y10" i="346"/>
  <c r="T11" i="346"/>
  <c r="U14" i="346"/>
  <c r="L18" i="346"/>
  <c r="X19" i="346"/>
  <c r="O19" i="346" s="1"/>
  <c r="V20" i="346"/>
  <c r="M24" i="346"/>
  <c r="U28" i="346"/>
  <c r="Y28" i="346" s="1"/>
  <c r="X29" i="346"/>
  <c r="O29" i="346" s="1"/>
  <c r="D31" i="346"/>
  <c r="C31" i="346" s="1"/>
  <c r="T31" i="346"/>
  <c r="L29" i="346"/>
  <c r="W14" i="346"/>
  <c r="P14" i="346" s="1"/>
  <c r="L16" i="346"/>
  <c r="L17" i="346"/>
  <c r="V24" i="346"/>
  <c r="W28" i="346"/>
  <c r="P28" i="346" s="1"/>
  <c r="V11" i="346"/>
  <c r="W20" i="346"/>
  <c r="P20" i="346" s="1"/>
  <c r="N4" i="346"/>
  <c r="L10" i="346"/>
  <c r="W11" i="346"/>
  <c r="P11" i="346" s="1"/>
  <c r="T15" i="346"/>
  <c r="H33" i="346"/>
  <c r="C33" i="346" s="1"/>
  <c r="V17" i="346"/>
  <c r="M19" i="346"/>
  <c r="D20" i="346"/>
  <c r="C20" i="346" s="1"/>
  <c r="V21" i="346"/>
  <c r="M23" i="346"/>
  <c r="X24" i="346"/>
  <c r="O24" i="346" s="1"/>
  <c r="X30" i="346"/>
  <c r="O30" i="346" s="1"/>
  <c r="W29" i="346"/>
  <c r="P29" i="346" s="1"/>
  <c r="V28" i="346"/>
  <c r="U27" i="346"/>
  <c r="Y27" i="346" s="1"/>
  <c r="X20" i="346"/>
  <c r="O20" i="346" s="1"/>
  <c r="W19" i="346"/>
  <c r="P19" i="346" s="1"/>
  <c r="V18" i="346"/>
  <c r="U17" i="346"/>
  <c r="Y17" i="346" s="1"/>
  <c r="U16" i="346"/>
  <c r="Y16" i="346" s="1"/>
  <c r="U15" i="346"/>
  <c r="X10" i="346"/>
  <c r="O10" i="346" s="1"/>
  <c r="V9" i="346"/>
  <c r="X32" i="346"/>
  <c r="O32" i="346" s="1"/>
  <c r="W31" i="346"/>
  <c r="P31" i="346" s="1"/>
  <c r="V30" i="346"/>
  <c r="U29" i="346"/>
  <c r="Y29" i="346" s="1"/>
  <c r="V32" i="346"/>
  <c r="U31" i="346"/>
  <c r="X26" i="346"/>
  <c r="O26" i="346" s="1"/>
  <c r="W25" i="346"/>
  <c r="P25" i="346" s="1"/>
  <c r="W24" i="346"/>
  <c r="P24" i="346" s="1"/>
  <c r="W23" i="346"/>
  <c r="P23" i="346" s="1"/>
  <c r="V22" i="346"/>
  <c r="U21" i="346"/>
  <c r="Y21" i="346" s="1"/>
  <c r="X14" i="346"/>
  <c r="O14" i="346" s="1"/>
  <c r="W13" i="346"/>
  <c r="P13" i="346" s="1"/>
  <c r="V12" i="346"/>
  <c r="U11" i="346"/>
  <c r="U6" i="346" s="1"/>
  <c r="U32" i="346"/>
  <c r="X27" i="346"/>
  <c r="O27" i="346" s="1"/>
  <c r="W26" i="346"/>
  <c r="P26" i="346" s="1"/>
  <c r="X106" i="346"/>
  <c r="X28" i="346"/>
  <c r="O28" i="346" s="1"/>
  <c r="W27" i="346"/>
  <c r="P27" i="346" s="1"/>
  <c r="V26" i="346"/>
  <c r="U25" i="346"/>
  <c r="U24" i="346"/>
  <c r="U23" i="346"/>
  <c r="Y23" i="346" s="1"/>
  <c r="X18" i="346"/>
  <c r="O18" i="346" s="1"/>
  <c r="W17" i="346"/>
  <c r="P17" i="346" s="1"/>
  <c r="W16" i="346"/>
  <c r="P16" i="346" s="1"/>
  <c r="W15" i="346"/>
  <c r="P15" i="346" s="1"/>
  <c r="V14" i="346"/>
  <c r="U13" i="346"/>
  <c r="X9" i="346"/>
  <c r="X11" i="346"/>
  <c r="O11" i="346" s="1"/>
  <c r="V15" i="346"/>
  <c r="V25" i="346"/>
  <c r="C2" i="79"/>
  <c r="M18" i="359" l="1"/>
  <c r="L18" i="359"/>
  <c r="L19" i="359"/>
  <c r="M19" i="359"/>
  <c r="M17" i="359"/>
  <c r="M16" i="359"/>
  <c r="C33" i="359"/>
  <c r="M15" i="359"/>
  <c r="M14" i="359"/>
  <c r="M13" i="359"/>
  <c r="N5" i="359"/>
  <c r="Y19" i="359"/>
  <c r="N6" i="359"/>
  <c r="M11" i="359"/>
  <c r="M9" i="359"/>
  <c r="Y29" i="359"/>
  <c r="M10" i="359"/>
  <c r="Y20" i="359"/>
  <c r="L9" i="359"/>
  <c r="Y32" i="359"/>
  <c r="M32" i="360"/>
  <c r="L32" i="360"/>
  <c r="K25" i="359"/>
  <c r="Y30" i="359"/>
  <c r="Y28" i="359"/>
  <c r="Y9" i="359"/>
  <c r="C9" i="359" s="1"/>
  <c r="Y27" i="359"/>
  <c r="Y13" i="359"/>
  <c r="C13" i="359" s="1"/>
  <c r="Y26" i="359"/>
  <c r="V6" i="359"/>
  <c r="Y31" i="359"/>
  <c r="Y25" i="359"/>
  <c r="Y24" i="359"/>
  <c r="Y17" i="359"/>
  <c r="C17" i="359" s="1"/>
  <c r="Y21" i="359"/>
  <c r="Y10" i="359"/>
  <c r="C10" i="359" s="1"/>
  <c r="Y23" i="359"/>
  <c r="Y14" i="359"/>
  <c r="C14" i="359" s="1"/>
  <c r="Y16" i="359"/>
  <c r="C16" i="359" s="1"/>
  <c r="M30" i="360"/>
  <c r="M29" i="360"/>
  <c r="M27" i="360"/>
  <c r="J33" i="360"/>
  <c r="M26" i="360"/>
  <c r="M25" i="360"/>
  <c r="L25" i="360"/>
  <c r="M24" i="360"/>
  <c r="L24" i="360"/>
  <c r="M22" i="360"/>
  <c r="L22" i="360"/>
  <c r="M19" i="360"/>
  <c r="N4" i="360"/>
  <c r="M12" i="360"/>
  <c r="L12" i="360"/>
  <c r="M10" i="360"/>
  <c r="M9" i="360"/>
  <c r="M31" i="361"/>
  <c r="L31" i="361"/>
  <c r="M32" i="361"/>
  <c r="L32" i="361"/>
  <c r="M29" i="361"/>
  <c r="M28" i="361"/>
  <c r="M27" i="361"/>
  <c r="J33" i="361"/>
  <c r="M25" i="361"/>
  <c r="L25" i="361"/>
  <c r="M24" i="361"/>
  <c r="L24" i="361"/>
  <c r="M22" i="361"/>
  <c r="L22" i="361"/>
  <c r="M21" i="361"/>
  <c r="L21" i="361"/>
  <c r="H33" i="361"/>
  <c r="M17" i="361"/>
  <c r="M19" i="361"/>
  <c r="M18" i="361"/>
  <c r="N6" i="361"/>
  <c r="M16" i="361"/>
  <c r="M15" i="361"/>
  <c r="F33" i="361"/>
  <c r="M12" i="361"/>
  <c r="L12" i="361"/>
  <c r="M11" i="361"/>
  <c r="Y21" i="361"/>
  <c r="C21" i="361" s="1"/>
  <c r="Y29" i="361"/>
  <c r="C29" i="361" s="1"/>
  <c r="Y24" i="361"/>
  <c r="C24" i="361" s="1"/>
  <c r="Y28" i="361"/>
  <c r="C28" i="361" s="1"/>
  <c r="Y25" i="361"/>
  <c r="C25" i="361" s="1"/>
  <c r="Y27" i="361"/>
  <c r="C27" i="361" s="1"/>
  <c r="Y19" i="361"/>
  <c r="C19" i="361" s="1"/>
  <c r="Y31" i="361"/>
  <c r="C31" i="361" s="1"/>
  <c r="Y11" i="361"/>
  <c r="C11" i="361" s="1"/>
  <c r="Y18" i="361"/>
  <c r="C18" i="361" s="1"/>
  <c r="M30" i="362"/>
  <c r="M29" i="362"/>
  <c r="J33" i="362"/>
  <c r="M27" i="362"/>
  <c r="M26" i="362"/>
  <c r="L26" i="362"/>
  <c r="M25" i="362"/>
  <c r="M24" i="362"/>
  <c r="L24" i="362"/>
  <c r="M23" i="362"/>
  <c r="L23" i="362"/>
  <c r="M20" i="362"/>
  <c r="M19" i="362"/>
  <c r="M17" i="362"/>
  <c r="H33" i="362"/>
  <c r="M16" i="362"/>
  <c r="L16" i="362"/>
  <c r="M14" i="362"/>
  <c r="L14" i="362"/>
  <c r="M13" i="362"/>
  <c r="L13" i="362"/>
  <c r="Y9" i="362"/>
  <c r="C9" i="362" s="1"/>
  <c r="M9" i="362"/>
  <c r="L9" i="362"/>
  <c r="L10" i="362"/>
  <c r="M10" i="362"/>
  <c r="Y16" i="362"/>
  <c r="C16" i="362" s="1"/>
  <c r="Y25" i="362"/>
  <c r="C25" i="362" s="1"/>
  <c r="Y29" i="362"/>
  <c r="C29" i="362" s="1"/>
  <c r="V6" i="362"/>
  <c r="Y23" i="362"/>
  <c r="C23" i="362" s="1"/>
  <c r="Y14" i="362"/>
  <c r="C14" i="362" s="1"/>
  <c r="Y10" i="362"/>
  <c r="C10" i="362" s="1"/>
  <c r="Y13" i="362"/>
  <c r="C13" i="362" s="1"/>
  <c r="Y19" i="362"/>
  <c r="C19" i="362" s="1"/>
  <c r="Y27" i="362"/>
  <c r="C27" i="362" s="1"/>
  <c r="Y30" i="362"/>
  <c r="C30" i="362" s="1"/>
  <c r="Y20" i="362"/>
  <c r="C20" i="362" s="1"/>
  <c r="Y26" i="362"/>
  <c r="C26" i="362" s="1"/>
  <c r="Y17" i="362"/>
  <c r="C17" i="362" s="1"/>
  <c r="Y24" i="362"/>
  <c r="C24" i="362" s="1"/>
  <c r="M31" i="363"/>
  <c r="L31" i="363"/>
  <c r="Y31" i="363"/>
  <c r="C31" i="363" s="1"/>
  <c r="F33" i="363"/>
  <c r="M30" i="363"/>
  <c r="M29" i="363"/>
  <c r="M28" i="363"/>
  <c r="L28" i="363"/>
  <c r="Y25" i="363"/>
  <c r="C25" i="363" s="1"/>
  <c r="Y14" i="363"/>
  <c r="C14" i="363" s="1"/>
  <c r="Y26" i="363"/>
  <c r="C26" i="363" s="1"/>
  <c r="M26" i="363"/>
  <c r="M25" i="363"/>
  <c r="J33" i="363"/>
  <c r="M24" i="363"/>
  <c r="M22" i="363"/>
  <c r="L22" i="363"/>
  <c r="L25" i="363"/>
  <c r="L24" i="363"/>
  <c r="M20" i="363"/>
  <c r="Y9" i="363"/>
  <c r="C9" i="363" s="1"/>
  <c r="M19" i="363"/>
  <c r="H33" i="363"/>
  <c r="M18" i="363"/>
  <c r="Y24" i="363"/>
  <c r="C24" i="363" s="1"/>
  <c r="M17" i="363"/>
  <c r="M16" i="363"/>
  <c r="L17" i="363"/>
  <c r="L16" i="363"/>
  <c r="N6" i="363"/>
  <c r="N4" i="363"/>
  <c r="Y10" i="363"/>
  <c r="C10" i="363" s="1"/>
  <c r="Y32" i="363"/>
  <c r="C32" i="363" s="1"/>
  <c r="Y29" i="363"/>
  <c r="C29" i="363" s="1"/>
  <c r="Y20" i="363"/>
  <c r="C20" i="363" s="1"/>
  <c r="U6" i="363"/>
  <c r="Y19" i="363"/>
  <c r="C19" i="363" s="1"/>
  <c r="Y30" i="363"/>
  <c r="C30" i="363" s="1"/>
  <c r="L18" i="366"/>
  <c r="M18" i="366"/>
  <c r="M17" i="366"/>
  <c r="M16" i="366"/>
  <c r="M14" i="366"/>
  <c r="M13" i="366"/>
  <c r="M12" i="366"/>
  <c r="L12" i="366"/>
  <c r="M11" i="366"/>
  <c r="L11" i="366"/>
  <c r="F33" i="366"/>
  <c r="C33" i="366" s="1"/>
  <c r="N4" i="366"/>
  <c r="Y21" i="366"/>
  <c r="Y30" i="366"/>
  <c r="Y12" i="366"/>
  <c r="C12" i="366" s="1"/>
  <c r="Y13" i="366"/>
  <c r="C13" i="366" s="1"/>
  <c r="Y16" i="366"/>
  <c r="C16" i="366" s="1"/>
  <c r="Y32" i="366"/>
  <c r="Y24" i="366"/>
  <c r="Y11" i="366"/>
  <c r="C11" i="366" s="1"/>
  <c r="Y17" i="366"/>
  <c r="C17" i="366" s="1"/>
  <c r="Y23" i="366"/>
  <c r="Y18" i="366"/>
  <c r="C18" i="366" s="1"/>
  <c r="Y31" i="366"/>
  <c r="Y20" i="366"/>
  <c r="Y26" i="366"/>
  <c r="M30" i="367"/>
  <c r="M31" i="367"/>
  <c r="M32" i="367"/>
  <c r="L32" i="367"/>
  <c r="L30" i="367"/>
  <c r="M28" i="367"/>
  <c r="M27" i="367"/>
  <c r="M26" i="367"/>
  <c r="M23" i="367"/>
  <c r="M20" i="367"/>
  <c r="M22" i="367"/>
  <c r="L22" i="367"/>
  <c r="H33" i="367"/>
  <c r="M18" i="367"/>
  <c r="L18" i="367"/>
  <c r="M17" i="367"/>
  <c r="L17" i="367"/>
  <c r="M16" i="367"/>
  <c r="L16" i="367"/>
  <c r="M15" i="367"/>
  <c r="L15" i="367"/>
  <c r="M13" i="367"/>
  <c r="M12" i="367"/>
  <c r="Y30" i="367"/>
  <c r="C30" i="367" s="1"/>
  <c r="M9" i="367"/>
  <c r="F33" i="367"/>
  <c r="N5" i="367"/>
  <c r="N6" i="367"/>
  <c r="Y27" i="367"/>
  <c r="C27" i="367" s="1"/>
  <c r="Y28" i="367"/>
  <c r="C28" i="367" s="1"/>
  <c r="Y16" i="367"/>
  <c r="C16" i="367" s="1"/>
  <c r="Y23" i="367"/>
  <c r="C23" i="367" s="1"/>
  <c r="Y9" i="367"/>
  <c r="C9" i="367" s="1"/>
  <c r="Y31" i="367"/>
  <c r="C31" i="367" s="1"/>
  <c r="Y15" i="367"/>
  <c r="C15" i="367" s="1"/>
  <c r="Y19" i="367"/>
  <c r="C19" i="367" s="1"/>
  <c r="Y20" i="367"/>
  <c r="C20" i="367" s="1"/>
  <c r="Y12" i="367"/>
  <c r="C12" i="367" s="1"/>
  <c r="L31" i="368"/>
  <c r="M29" i="368"/>
  <c r="L29" i="368"/>
  <c r="M28" i="368"/>
  <c r="M27" i="368"/>
  <c r="N4" i="368"/>
  <c r="M26" i="368"/>
  <c r="M25" i="368"/>
  <c r="J33" i="368"/>
  <c r="L25" i="368"/>
  <c r="L24" i="368"/>
  <c r="M24" i="368"/>
  <c r="M22" i="368"/>
  <c r="M20" i="368"/>
  <c r="L20" i="368"/>
  <c r="M18" i="368"/>
  <c r="M17" i="368"/>
  <c r="H33" i="368"/>
  <c r="M16" i="368"/>
  <c r="M15" i="368"/>
  <c r="L15" i="368"/>
  <c r="N5" i="368"/>
  <c r="M14" i="368"/>
  <c r="M12" i="368"/>
  <c r="N6" i="368"/>
  <c r="F33" i="368"/>
  <c r="M9" i="368"/>
  <c r="M10" i="368"/>
  <c r="L10" i="368"/>
  <c r="Y29" i="368"/>
  <c r="C29" i="368" s="1"/>
  <c r="M32" i="369"/>
  <c r="L32" i="369"/>
  <c r="Y20" i="368"/>
  <c r="C20" i="368" s="1"/>
  <c r="Y28" i="368"/>
  <c r="C28" i="368" s="1"/>
  <c r="Y24" i="368"/>
  <c r="C24" i="368" s="1"/>
  <c r="Y15" i="368"/>
  <c r="C15" i="368" s="1"/>
  <c r="Y18" i="368"/>
  <c r="C18" i="368" s="1"/>
  <c r="Y27" i="368"/>
  <c r="C27" i="368" s="1"/>
  <c r="Y10" i="368"/>
  <c r="C10" i="368" s="1"/>
  <c r="Y26" i="368"/>
  <c r="C26" i="368" s="1"/>
  <c r="Y31" i="368"/>
  <c r="C31" i="368" s="1"/>
  <c r="Y22" i="368"/>
  <c r="C22" i="368" s="1"/>
  <c r="Y14" i="368"/>
  <c r="C14" i="368" s="1"/>
  <c r="Y25" i="368"/>
  <c r="C25" i="368" s="1"/>
  <c r="Y17" i="368"/>
  <c r="C17" i="368" s="1"/>
  <c r="M29" i="369"/>
  <c r="L28" i="369"/>
  <c r="M28" i="369"/>
  <c r="M25" i="369"/>
  <c r="M24" i="369"/>
  <c r="L24" i="369"/>
  <c r="M23" i="369"/>
  <c r="L23" i="369"/>
  <c r="L22" i="369"/>
  <c r="H33" i="369"/>
  <c r="M22" i="369"/>
  <c r="M20" i="369"/>
  <c r="L19" i="369"/>
  <c r="M19" i="369"/>
  <c r="M18" i="369"/>
  <c r="L18" i="369"/>
  <c r="M17" i="369"/>
  <c r="M16" i="369"/>
  <c r="L16" i="369"/>
  <c r="L12" i="369"/>
  <c r="L13" i="369"/>
  <c r="M13" i="369"/>
  <c r="M12" i="369"/>
  <c r="M10" i="369"/>
  <c r="F33" i="369"/>
  <c r="M9" i="369"/>
  <c r="Y18" i="369"/>
  <c r="C18" i="369" s="1"/>
  <c r="Y12" i="369"/>
  <c r="C12" i="369" s="1"/>
  <c r="Y24" i="369"/>
  <c r="C24" i="369" s="1"/>
  <c r="Y17" i="369"/>
  <c r="C17" i="369" s="1"/>
  <c r="Y10" i="369"/>
  <c r="C10" i="369" s="1"/>
  <c r="Y23" i="369"/>
  <c r="C23" i="369" s="1"/>
  <c r="Y13" i="369"/>
  <c r="C13" i="369" s="1"/>
  <c r="Y16" i="369"/>
  <c r="C16" i="369" s="1"/>
  <c r="Y20" i="369"/>
  <c r="C20" i="369" s="1"/>
  <c r="Y19" i="369"/>
  <c r="C19" i="369" s="1"/>
  <c r="Y32" i="369"/>
  <c r="C32" i="369" s="1"/>
  <c r="Y29" i="369"/>
  <c r="C29" i="369" s="1"/>
  <c r="Y22" i="369"/>
  <c r="C22" i="369" s="1"/>
  <c r="Y9" i="369"/>
  <c r="C9" i="369" s="1"/>
  <c r="Y25" i="369"/>
  <c r="C25" i="369" s="1"/>
  <c r="Y28" i="369"/>
  <c r="C28" i="369" s="1"/>
  <c r="M30" i="370"/>
  <c r="L30" i="370"/>
  <c r="L29" i="370"/>
  <c r="M29" i="370"/>
  <c r="M26" i="370"/>
  <c r="J33" i="370"/>
  <c r="L26" i="370"/>
  <c r="N5" i="370"/>
  <c r="M24" i="370"/>
  <c r="L24" i="370"/>
  <c r="L25" i="370"/>
  <c r="M25" i="370"/>
  <c r="L23" i="370"/>
  <c r="M22" i="370"/>
  <c r="L22" i="370"/>
  <c r="M23" i="370"/>
  <c r="M20" i="370"/>
  <c r="M19" i="370"/>
  <c r="N6" i="370"/>
  <c r="H33" i="370"/>
  <c r="M17" i="370"/>
  <c r="L17" i="370"/>
  <c r="M16" i="370"/>
  <c r="L16" i="370"/>
  <c r="M14" i="370"/>
  <c r="M12" i="370"/>
  <c r="L13" i="370"/>
  <c r="M13" i="370"/>
  <c r="M10" i="370"/>
  <c r="N4" i="370"/>
  <c r="Y29" i="370"/>
  <c r="C29" i="370" s="1"/>
  <c r="Y22" i="370"/>
  <c r="C22" i="370" s="1"/>
  <c r="Y12" i="370"/>
  <c r="C12" i="370" s="1"/>
  <c r="Y25" i="370"/>
  <c r="C25" i="370" s="1"/>
  <c r="Y30" i="370"/>
  <c r="C30" i="370" s="1"/>
  <c r="Y17" i="370"/>
  <c r="C17" i="370" s="1"/>
  <c r="Y24" i="370"/>
  <c r="C24" i="370" s="1"/>
  <c r="Y16" i="370"/>
  <c r="C16" i="370" s="1"/>
  <c r="Y9" i="370"/>
  <c r="C9" i="370" s="1"/>
  <c r="Y23" i="370"/>
  <c r="C23" i="370" s="1"/>
  <c r="Y13" i="370"/>
  <c r="C13" i="370" s="1"/>
  <c r="Y26" i="370"/>
  <c r="C26" i="370" s="1"/>
  <c r="Y20" i="370"/>
  <c r="C20" i="370" s="1"/>
  <c r="Y10" i="370"/>
  <c r="C10" i="370" s="1"/>
  <c r="Y14" i="370"/>
  <c r="C14" i="370" s="1"/>
  <c r="Y19" i="370"/>
  <c r="C19" i="370" s="1"/>
  <c r="L31" i="371"/>
  <c r="M31" i="371"/>
  <c r="M29" i="371"/>
  <c r="Y24" i="371"/>
  <c r="C24" i="371" s="1"/>
  <c r="Y22" i="371"/>
  <c r="L28" i="371"/>
  <c r="Y17" i="371"/>
  <c r="Y25" i="371"/>
  <c r="C25" i="371" s="1"/>
  <c r="Y21" i="371"/>
  <c r="V6" i="371"/>
  <c r="Y11" i="371"/>
  <c r="Y16" i="371"/>
  <c r="Y31" i="371"/>
  <c r="C31" i="371" s="1"/>
  <c r="Y12" i="371"/>
  <c r="Y15" i="371"/>
  <c r="Y32" i="371"/>
  <c r="C32" i="371" s="1"/>
  <c r="Y18" i="371"/>
  <c r="U6" i="371"/>
  <c r="Y27" i="371"/>
  <c r="C27" i="371" s="1"/>
  <c r="Y19" i="371"/>
  <c r="M28" i="371"/>
  <c r="J33" i="371"/>
  <c r="C33" i="371" s="1"/>
  <c r="N4" i="371"/>
  <c r="M17" i="373"/>
  <c r="H33" i="373"/>
  <c r="N5" i="373"/>
  <c r="L15" i="373"/>
  <c r="L16" i="373"/>
  <c r="M16" i="373"/>
  <c r="M15" i="373"/>
  <c r="M12" i="373"/>
  <c r="Y24" i="373"/>
  <c r="Y22" i="373"/>
  <c r="C22" i="373" s="1"/>
  <c r="Y27" i="373"/>
  <c r="Y25" i="373"/>
  <c r="Y15" i="373"/>
  <c r="C15" i="373" s="1"/>
  <c r="Y12" i="373"/>
  <c r="C12" i="373" s="1"/>
  <c r="Y18" i="373"/>
  <c r="C18" i="373" s="1"/>
  <c r="Y17" i="373"/>
  <c r="C17" i="373" s="1"/>
  <c r="Y16" i="373"/>
  <c r="C16" i="373" s="1"/>
  <c r="L12" i="373"/>
  <c r="F33" i="373"/>
  <c r="Y28" i="373"/>
  <c r="Y32" i="373"/>
  <c r="N4" i="373"/>
  <c r="N6" i="373"/>
  <c r="M31" i="374"/>
  <c r="M30" i="374"/>
  <c r="M27" i="374"/>
  <c r="L28" i="374"/>
  <c r="M28" i="374"/>
  <c r="M26" i="374"/>
  <c r="L25" i="374"/>
  <c r="M25" i="374"/>
  <c r="M24" i="374"/>
  <c r="L23" i="374"/>
  <c r="M23" i="374"/>
  <c r="H33" i="374"/>
  <c r="M21" i="374"/>
  <c r="M20" i="374"/>
  <c r="M18" i="374"/>
  <c r="L18" i="374"/>
  <c r="M17" i="374"/>
  <c r="L17" i="374"/>
  <c r="M16" i="374"/>
  <c r="L16" i="374"/>
  <c r="M15" i="374"/>
  <c r="L15" i="374"/>
  <c r="M14" i="374"/>
  <c r="L14" i="374"/>
  <c r="M13" i="374"/>
  <c r="F33" i="374"/>
  <c r="M11" i="374"/>
  <c r="N4" i="374"/>
  <c r="M10" i="374"/>
  <c r="L11" i="374"/>
  <c r="Y23" i="374"/>
  <c r="C23" i="374" s="1"/>
  <c r="M9" i="374"/>
  <c r="Y21" i="374"/>
  <c r="C21" i="374" s="1"/>
  <c r="Y25" i="374"/>
  <c r="C25" i="374" s="1"/>
  <c r="Y14" i="374"/>
  <c r="C14" i="374" s="1"/>
  <c r="L9" i="374"/>
  <c r="Y11" i="374"/>
  <c r="C11" i="374" s="1"/>
  <c r="Y20" i="374"/>
  <c r="C20" i="374" s="1"/>
  <c r="Y24" i="374"/>
  <c r="C24" i="374" s="1"/>
  <c r="Y9" i="374"/>
  <c r="C9" i="374" s="1"/>
  <c r="Y31" i="374"/>
  <c r="C31" i="374" s="1"/>
  <c r="Y13" i="374"/>
  <c r="C13" i="374" s="1"/>
  <c r="Y26" i="374"/>
  <c r="C26" i="374" s="1"/>
  <c r="N5" i="374"/>
  <c r="L10" i="374"/>
  <c r="N6" i="374"/>
  <c r="M32" i="375"/>
  <c r="L32" i="375"/>
  <c r="L28" i="375"/>
  <c r="M29" i="375"/>
  <c r="M30" i="375"/>
  <c r="L29" i="375"/>
  <c r="M28" i="375"/>
  <c r="M26" i="375"/>
  <c r="L26" i="375"/>
  <c r="M25" i="375"/>
  <c r="J33" i="375"/>
  <c r="M24" i="375"/>
  <c r="M23" i="375"/>
  <c r="L22" i="375"/>
  <c r="M22" i="375"/>
  <c r="M20" i="375"/>
  <c r="M19" i="375"/>
  <c r="L19" i="375"/>
  <c r="H33" i="375"/>
  <c r="M18" i="375"/>
  <c r="L18" i="375"/>
  <c r="M17" i="375"/>
  <c r="M16" i="375"/>
  <c r="L16" i="375"/>
  <c r="M14" i="375"/>
  <c r="L14" i="375"/>
  <c r="M12" i="375"/>
  <c r="M13" i="375"/>
  <c r="L12" i="375"/>
  <c r="N6" i="375"/>
  <c r="M10" i="375"/>
  <c r="N5" i="375"/>
  <c r="F33" i="375"/>
  <c r="N4" i="375"/>
  <c r="M9" i="375"/>
  <c r="L9" i="375"/>
  <c r="Y19" i="375"/>
  <c r="C19" i="375" s="1"/>
  <c r="Y10" i="375"/>
  <c r="C10" i="375" s="1"/>
  <c r="Y22" i="375"/>
  <c r="C22" i="375" s="1"/>
  <c r="Y32" i="375"/>
  <c r="C32" i="375" s="1"/>
  <c r="Y12" i="375"/>
  <c r="C12" i="375" s="1"/>
  <c r="Y20" i="375"/>
  <c r="C20" i="375" s="1"/>
  <c r="Y26" i="375"/>
  <c r="C26" i="375" s="1"/>
  <c r="Y14" i="375"/>
  <c r="C14" i="375" s="1"/>
  <c r="Y17" i="375"/>
  <c r="C17" i="375" s="1"/>
  <c r="Y29" i="375"/>
  <c r="C29" i="375" s="1"/>
  <c r="Y16" i="375"/>
  <c r="C16" i="375" s="1"/>
  <c r="M30" i="376"/>
  <c r="L30" i="376"/>
  <c r="M28" i="376"/>
  <c r="M26" i="376"/>
  <c r="M27" i="376"/>
  <c r="J33" i="376"/>
  <c r="L27" i="376"/>
  <c r="M25" i="376"/>
  <c r="M23" i="376"/>
  <c r="L23" i="376"/>
  <c r="M22" i="376"/>
  <c r="L22" i="376"/>
  <c r="N5" i="376"/>
  <c r="M20" i="376"/>
  <c r="L20" i="376"/>
  <c r="M19" i="376"/>
  <c r="H33" i="376"/>
  <c r="M18" i="376"/>
  <c r="M17" i="376"/>
  <c r="M16" i="376"/>
  <c r="L16" i="376"/>
  <c r="N6" i="376"/>
  <c r="M14" i="376"/>
  <c r="M10" i="376"/>
  <c r="M12" i="376"/>
  <c r="M13" i="376"/>
  <c r="L13" i="376"/>
  <c r="F33" i="376"/>
  <c r="Y30" i="376"/>
  <c r="C30" i="376" s="1"/>
  <c r="Y17" i="376"/>
  <c r="C17" i="376" s="1"/>
  <c r="Y12" i="376"/>
  <c r="C12" i="376" s="1"/>
  <c r="M9" i="376"/>
  <c r="Y9" i="376"/>
  <c r="C9" i="376" s="1"/>
  <c r="Y23" i="376"/>
  <c r="C23" i="376" s="1"/>
  <c r="Y22" i="376"/>
  <c r="C22" i="376" s="1"/>
  <c r="Y16" i="376"/>
  <c r="C16" i="376" s="1"/>
  <c r="Y14" i="376"/>
  <c r="C14" i="376" s="1"/>
  <c r="Y24" i="376"/>
  <c r="C24" i="376" s="1"/>
  <c r="Y18" i="376"/>
  <c r="C18" i="376" s="1"/>
  <c r="Y10" i="376"/>
  <c r="C10" i="376" s="1"/>
  <c r="Y13" i="376"/>
  <c r="C13" i="376" s="1"/>
  <c r="Y26" i="376"/>
  <c r="C26" i="376" s="1"/>
  <c r="Y25" i="376"/>
  <c r="C25" i="376" s="1"/>
  <c r="U6" i="376"/>
  <c r="V6" i="376"/>
  <c r="Y27" i="376"/>
  <c r="C27" i="376" s="1"/>
  <c r="Y28" i="376"/>
  <c r="C28" i="376" s="1"/>
  <c r="T6" i="376"/>
  <c r="H33" i="360"/>
  <c r="C33" i="360" s="1"/>
  <c r="M17" i="360"/>
  <c r="L17" i="360"/>
  <c r="M15" i="360"/>
  <c r="M14" i="360"/>
  <c r="L14" i="360"/>
  <c r="M16" i="360"/>
  <c r="N6" i="360"/>
  <c r="N5" i="360"/>
  <c r="Y17" i="360"/>
  <c r="C17" i="360" s="1"/>
  <c r="U6" i="360"/>
  <c r="Y19" i="360"/>
  <c r="C19" i="360" s="1"/>
  <c r="Y29" i="360"/>
  <c r="C29" i="360" s="1"/>
  <c r="Y30" i="360"/>
  <c r="C30" i="360" s="1"/>
  <c r="Y20" i="360"/>
  <c r="C20" i="360" s="1"/>
  <c r="Y15" i="360"/>
  <c r="C15" i="360" s="1"/>
  <c r="Y22" i="360"/>
  <c r="C22" i="360" s="1"/>
  <c r="Y12" i="360"/>
  <c r="C12" i="360" s="1"/>
  <c r="Y26" i="360"/>
  <c r="C26" i="360" s="1"/>
  <c r="Y16" i="360"/>
  <c r="C16" i="360" s="1"/>
  <c r="Y32" i="360"/>
  <c r="C32" i="360" s="1"/>
  <c r="V6" i="360"/>
  <c r="Y10" i="360"/>
  <c r="C10" i="360" s="1"/>
  <c r="Y14" i="360"/>
  <c r="C14" i="360" s="1"/>
  <c r="Y27" i="360"/>
  <c r="C27" i="360" s="1"/>
  <c r="M32" i="376"/>
  <c r="Y32" i="376"/>
  <c r="C32" i="376" s="1"/>
  <c r="L32" i="376"/>
  <c r="Y15" i="376"/>
  <c r="C15" i="376" s="1"/>
  <c r="M15" i="376"/>
  <c r="L15" i="376"/>
  <c r="Y21" i="376"/>
  <c r="C21" i="376" s="1"/>
  <c r="M21" i="376"/>
  <c r="L21" i="376"/>
  <c r="L29" i="376"/>
  <c r="Y29" i="376"/>
  <c r="C29" i="376" s="1"/>
  <c r="M29" i="376"/>
  <c r="Y20" i="376"/>
  <c r="C20" i="376" s="1"/>
  <c r="Y19" i="376"/>
  <c r="C19" i="376" s="1"/>
  <c r="Y11" i="376"/>
  <c r="C11" i="376" s="1"/>
  <c r="M11" i="376"/>
  <c r="L11" i="376"/>
  <c r="Y31" i="376"/>
  <c r="C31" i="376" s="1"/>
  <c r="L31" i="376"/>
  <c r="M31" i="376"/>
  <c r="W6" i="376"/>
  <c r="X6" i="376"/>
  <c r="U6" i="375"/>
  <c r="Y28" i="375"/>
  <c r="C28" i="375" s="1"/>
  <c r="Y25" i="375"/>
  <c r="C25" i="375" s="1"/>
  <c r="Y9" i="375"/>
  <c r="C9" i="375" s="1"/>
  <c r="Y11" i="375"/>
  <c r="C11" i="375" s="1"/>
  <c r="M11" i="375"/>
  <c r="L11" i="375"/>
  <c r="Y24" i="375"/>
  <c r="C24" i="375" s="1"/>
  <c r="Y13" i="375"/>
  <c r="C13" i="375" s="1"/>
  <c r="Y15" i="375"/>
  <c r="C15" i="375" s="1"/>
  <c r="M15" i="375"/>
  <c r="L15" i="375"/>
  <c r="Y21" i="375"/>
  <c r="C21" i="375" s="1"/>
  <c r="M21" i="375"/>
  <c r="L21" i="375"/>
  <c r="Y23" i="375"/>
  <c r="C23" i="375" s="1"/>
  <c r="O9" i="375"/>
  <c r="X6" i="375"/>
  <c r="P9" i="375"/>
  <c r="W6" i="375"/>
  <c r="V6" i="375"/>
  <c r="Y27" i="375"/>
  <c r="C27" i="375" s="1"/>
  <c r="M27" i="375"/>
  <c r="L27" i="375"/>
  <c r="T6" i="375"/>
  <c r="L31" i="375"/>
  <c r="Y31" i="375"/>
  <c r="C31" i="375" s="1"/>
  <c r="M31" i="375"/>
  <c r="Y18" i="375"/>
  <c r="C18" i="375" s="1"/>
  <c r="Y30" i="375"/>
  <c r="C30" i="375" s="1"/>
  <c r="Y12" i="374"/>
  <c r="C12" i="374" s="1"/>
  <c r="M12" i="374"/>
  <c r="L12" i="374"/>
  <c r="Y17" i="374"/>
  <c r="C17" i="374" s="1"/>
  <c r="Y18" i="374"/>
  <c r="C18" i="374" s="1"/>
  <c r="O9" i="374"/>
  <c r="X6" i="374"/>
  <c r="Y16" i="374"/>
  <c r="C16" i="374" s="1"/>
  <c r="Y27" i="374"/>
  <c r="C27" i="374" s="1"/>
  <c r="Y15" i="374"/>
  <c r="C15" i="374" s="1"/>
  <c r="Y29" i="374"/>
  <c r="C29" i="374" s="1"/>
  <c r="M29" i="374"/>
  <c r="L29" i="374"/>
  <c r="T6" i="374"/>
  <c r="Y28" i="374"/>
  <c r="C28" i="374" s="1"/>
  <c r="Y19" i="374"/>
  <c r="C19" i="374" s="1"/>
  <c r="M19" i="374"/>
  <c r="L19" i="374"/>
  <c r="Y30" i="374"/>
  <c r="C30" i="374" s="1"/>
  <c r="Y10" i="374"/>
  <c r="C10" i="374" s="1"/>
  <c r="U6" i="374"/>
  <c r="W6" i="374"/>
  <c r="P9" i="374"/>
  <c r="V6" i="374"/>
  <c r="Y32" i="374"/>
  <c r="C32" i="374" s="1"/>
  <c r="M32" i="374"/>
  <c r="L32" i="374"/>
  <c r="Y22" i="374"/>
  <c r="C22" i="374" s="1"/>
  <c r="M22" i="374"/>
  <c r="L22" i="374"/>
  <c r="Y20" i="373"/>
  <c r="C20" i="373" s="1"/>
  <c r="M20" i="373"/>
  <c r="L20" i="373"/>
  <c r="Y10" i="373"/>
  <c r="C10" i="373" s="1"/>
  <c r="M10" i="373"/>
  <c r="L10" i="373"/>
  <c r="Y31" i="373"/>
  <c r="M31" i="373"/>
  <c r="L31" i="373"/>
  <c r="M23" i="373"/>
  <c r="L23" i="373"/>
  <c r="Y23" i="373"/>
  <c r="C23" i="373" s="1"/>
  <c r="U6" i="373"/>
  <c r="Y19" i="373"/>
  <c r="C19" i="373" s="1"/>
  <c r="Y21" i="373"/>
  <c r="C21" i="373" s="1"/>
  <c r="M21" i="373"/>
  <c r="L21" i="373"/>
  <c r="Y26" i="373"/>
  <c r="M26" i="373"/>
  <c r="L26" i="373"/>
  <c r="Y14" i="373"/>
  <c r="C14" i="373" s="1"/>
  <c r="M14" i="373"/>
  <c r="L14" i="373"/>
  <c r="Y9" i="373"/>
  <c r="C9" i="373" s="1"/>
  <c r="M9" i="373"/>
  <c r="L9" i="373"/>
  <c r="T6" i="373"/>
  <c r="O10" i="373"/>
  <c r="X6" i="373"/>
  <c r="M13" i="373"/>
  <c r="L13" i="373"/>
  <c r="Y13" i="373"/>
  <c r="C13" i="373" s="1"/>
  <c r="V6" i="373"/>
  <c r="Y30" i="373"/>
  <c r="M30" i="373"/>
  <c r="L30" i="373"/>
  <c r="Y11" i="373"/>
  <c r="C11" i="373" s="1"/>
  <c r="M11" i="373"/>
  <c r="L11" i="373"/>
  <c r="W6" i="373"/>
  <c r="Y29" i="373"/>
  <c r="Y26" i="372"/>
  <c r="R24" i="372" s="1"/>
  <c r="M26" i="372"/>
  <c r="L26" i="372"/>
  <c r="K25" i="372" s="1"/>
  <c r="V6" i="372"/>
  <c r="W6" i="372"/>
  <c r="P9" i="372"/>
  <c r="Y18" i="372"/>
  <c r="R16" i="372" s="1"/>
  <c r="X6" i="372"/>
  <c r="I5" i="372"/>
  <c r="T6" i="372"/>
  <c r="Y28" i="372"/>
  <c r="Y24" i="372"/>
  <c r="Y14" i="372"/>
  <c r="G5" i="372" s="1"/>
  <c r="M14" i="372"/>
  <c r="K33" i="372" s="1"/>
  <c r="L14" i="372"/>
  <c r="M4" i="372" s="1"/>
  <c r="U6" i="372"/>
  <c r="M29" i="372"/>
  <c r="L29" i="372"/>
  <c r="Y29" i="372"/>
  <c r="M19" i="372"/>
  <c r="L19" i="372"/>
  <c r="K17" i="372" s="1"/>
  <c r="Y19" i="372"/>
  <c r="Y23" i="372"/>
  <c r="Y29" i="371"/>
  <c r="C29" i="371" s="1"/>
  <c r="M23" i="371"/>
  <c r="L23" i="371"/>
  <c r="Y23" i="371"/>
  <c r="Y28" i="371"/>
  <c r="C28" i="371" s="1"/>
  <c r="Y14" i="371"/>
  <c r="M14" i="371"/>
  <c r="L14" i="371"/>
  <c r="X6" i="371"/>
  <c r="Y26" i="371"/>
  <c r="C26" i="371" s="1"/>
  <c r="M26" i="371"/>
  <c r="L26" i="371"/>
  <c r="Y30" i="371"/>
  <c r="C30" i="371" s="1"/>
  <c r="M30" i="371"/>
  <c r="L30" i="371"/>
  <c r="Y20" i="371"/>
  <c r="M20" i="371"/>
  <c r="L20" i="371"/>
  <c r="M13" i="371"/>
  <c r="L13" i="371"/>
  <c r="Y13" i="371"/>
  <c r="Y9" i="371"/>
  <c r="T6" i="371"/>
  <c r="M9" i="371"/>
  <c r="L9" i="371"/>
  <c r="Y10" i="371"/>
  <c r="M10" i="371"/>
  <c r="L10" i="371"/>
  <c r="W6" i="371"/>
  <c r="Y11" i="370"/>
  <c r="C11" i="370" s="1"/>
  <c r="M11" i="370"/>
  <c r="L11" i="370"/>
  <c r="T6" i="370"/>
  <c r="Y21" i="370"/>
  <c r="C21" i="370" s="1"/>
  <c r="M21" i="370"/>
  <c r="L21" i="370"/>
  <c r="Y31" i="370"/>
  <c r="C31" i="370" s="1"/>
  <c r="M31" i="370"/>
  <c r="L31" i="370"/>
  <c r="Y15" i="370"/>
  <c r="C15" i="370" s="1"/>
  <c r="M15" i="370"/>
  <c r="L15" i="370"/>
  <c r="Y28" i="370"/>
  <c r="C28" i="370" s="1"/>
  <c r="M28" i="370"/>
  <c r="L28" i="370"/>
  <c r="P9" i="370"/>
  <c r="W6" i="370"/>
  <c r="Y27" i="370"/>
  <c r="C27" i="370" s="1"/>
  <c r="M27" i="370"/>
  <c r="L27" i="370"/>
  <c r="Y18" i="370"/>
  <c r="C18" i="370" s="1"/>
  <c r="M18" i="370"/>
  <c r="L18" i="370"/>
  <c r="O9" i="370"/>
  <c r="X6" i="370"/>
  <c r="M32" i="370"/>
  <c r="Y32" i="370"/>
  <c r="C32" i="370" s="1"/>
  <c r="L32" i="370"/>
  <c r="V6" i="370"/>
  <c r="U6" i="370"/>
  <c r="M14" i="369"/>
  <c r="L14" i="369"/>
  <c r="Y14" i="369"/>
  <c r="C14" i="369" s="1"/>
  <c r="Y15" i="369"/>
  <c r="C15" i="369" s="1"/>
  <c r="M15" i="369"/>
  <c r="L15" i="369"/>
  <c r="O9" i="369"/>
  <c r="X6" i="369"/>
  <c r="P9" i="369"/>
  <c r="W6" i="369"/>
  <c r="Y27" i="369"/>
  <c r="C27" i="369" s="1"/>
  <c r="M27" i="369"/>
  <c r="L27" i="369"/>
  <c r="V6" i="369"/>
  <c r="Y11" i="369"/>
  <c r="C11" i="369" s="1"/>
  <c r="M11" i="369"/>
  <c r="L11" i="369"/>
  <c r="U6" i="369"/>
  <c r="Y21" i="369"/>
  <c r="C21" i="369" s="1"/>
  <c r="M21" i="369"/>
  <c r="L21" i="369"/>
  <c r="Y31" i="369"/>
  <c r="C31" i="369" s="1"/>
  <c r="M31" i="369"/>
  <c r="L31" i="369"/>
  <c r="Y23" i="368"/>
  <c r="C23" i="368" s="1"/>
  <c r="M23" i="368"/>
  <c r="L23" i="368"/>
  <c r="P9" i="368"/>
  <c r="W6" i="368"/>
  <c r="Y12" i="368"/>
  <c r="C12" i="368" s="1"/>
  <c r="Y9" i="368"/>
  <c r="C9" i="368" s="1"/>
  <c r="L11" i="368"/>
  <c r="M11" i="368"/>
  <c r="Y11" i="368"/>
  <c r="C11" i="368" s="1"/>
  <c r="U6" i="368"/>
  <c r="Y13" i="368"/>
  <c r="C13" i="368" s="1"/>
  <c r="M13" i="368"/>
  <c r="L13" i="368"/>
  <c r="Y19" i="368"/>
  <c r="C19" i="368" s="1"/>
  <c r="L19" i="368"/>
  <c r="M19" i="368"/>
  <c r="Y30" i="368"/>
  <c r="C30" i="368" s="1"/>
  <c r="M30" i="368"/>
  <c r="L30" i="368"/>
  <c r="M32" i="368"/>
  <c r="Y32" i="368"/>
  <c r="C32" i="368" s="1"/>
  <c r="L32" i="368"/>
  <c r="T6" i="368"/>
  <c r="L21" i="368"/>
  <c r="Y21" i="368"/>
  <c r="C21" i="368" s="1"/>
  <c r="M21" i="368"/>
  <c r="Y16" i="368"/>
  <c r="C16" i="368" s="1"/>
  <c r="V6" i="368"/>
  <c r="O9" i="368"/>
  <c r="X6" i="368"/>
  <c r="U6" i="367"/>
  <c r="L25" i="367"/>
  <c r="M25" i="367"/>
  <c r="Y25" i="367"/>
  <c r="C25" i="367" s="1"/>
  <c r="Y26" i="367"/>
  <c r="C26" i="367" s="1"/>
  <c r="Y10" i="367"/>
  <c r="C10" i="367" s="1"/>
  <c r="M10" i="367"/>
  <c r="L10" i="367"/>
  <c r="P9" i="367"/>
  <c r="W6" i="367"/>
  <c r="L11" i="367"/>
  <c r="Y11" i="367"/>
  <c r="C11" i="367" s="1"/>
  <c r="M11" i="367"/>
  <c r="Y32" i="367"/>
  <c r="C32" i="367" s="1"/>
  <c r="V6" i="367"/>
  <c r="M14" i="367"/>
  <c r="L14" i="367"/>
  <c r="Y14" i="367"/>
  <c r="C14" i="367" s="1"/>
  <c r="O9" i="367"/>
  <c r="X6" i="367"/>
  <c r="Y21" i="367"/>
  <c r="C21" i="367" s="1"/>
  <c r="L21" i="367"/>
  <c r="M21" i="367"/>
  <c r="Y13" i="367"/>
  <c r="C13" i="367" s="1"/>
  <c r="Y18" i="367"/>
  <c r="C18" i="367" s="1"/>
  <c r="T6" i="367"/>
  <c r="Y17" i="367"/>
  <c r="C17" i="367" s="1"/>
  <c r="Y29" i="367"/>
  <c r="C29" i="367" s="1"/>
  <c r="M29" i="367"/>
  <c r="L29" i="367"/>
  <c r="M24" i="367"/>
  <c r="Y24" i="367"/>
  <c r="C24" i="367" s="1"/>
  <c r="L24" i="367"/>
  <c r="Y22" i="367"/>
  <c r="C22" i="367" s="1"/>
  <c r="L19" i="366"/>
  <c r="Y19" i="366"/>
  <c r="M19" i="366"/>
  <c r="Y25" i="366"/>
  <c r="O9" i="366"/>
  <c r="X6" i="366"/>
  <c r="Y28" i="366"/>
  <c r="Y9" i="366"/>
  <c r="C9" i="366" s="1"/>
  <c r="T6" i="366"/>
  <c r="M9" i="366"/>
  <c r="L9" i="366"/>
  <c r="Y29" i="366"/>
  <c r="U6" i="366"/>
  <c r="Y27" i="366"/>
  <c r="M27" i="366"/>
  <c r="L27" i="366"/>
  <c r="K25" i="366" s="1"/>
  <c r="Y10" i="366"/>
  <c r="C10" i="366" s="1"/>
  <c r="M10" i="366"/>
  <c r="L10" i="366"/>
  <c r="Y14" i="366"/>
  <c r="C14" i="366" s="1"/>
  <c r="P9" i="366"/>
  <c r="W6" i="366"/>
  <c r="Y22" i="366"/>
  <c r="M22" i="366"/>
  <c r="L22" i="366"/>
  <c r="V6" i="366"/>
  <c r="Y15" i="366"/>
  <c r="C15" i="366" s="1"/>
  <c r="M15" i="366"/>
  <c r="L15" i="366"/>
  <c r="K25" i="365"/>
  <c r="V6" i="365"/>
  <c r="Y19" i="365"/>
  <c r="M19" i="365"/>
  <c r="L19" i="365"/>
  <c r="K17" i="365" s="1"/>
  <c r="Y16" i="365"/>
  <c r="R16" i="365" s="1"/>
  <c r="L29" i="365"/>
  <c r="Y29" i="365"/>
  <c r="M29" i="365"/>
  <c r="Y25" i="365"/>
  <c r="R24" i="365" s="1"/>
  <c r="Y14" i="365"/>
  <c r="Y10" i="365"/>
  <c r="R9" i="365" s="1"/>
  <c r="E5" i="365"/>
  <c r="U6" i="365"/>
  <c r="M22" i="365"/>
  <c r="L22" i="365"/>
  <c r="Y22" i="365"/>
  <c r="Y23" i="365"/>
  <c r="M23" i="365"/>
  <c r="L23" i="365"/>
  <c r="Y13" i="365"/>
  <c r="M13" i="365"/>
  <c r="K33" i="365" s="1"/>
  <c r="L13" i="365"/>
  <c r="M4" i="365"/>
  <c r="K9" i="365"/>
  <c r="M5" i="365"/>
  <c r="Y11" i="365"/>
  <c r="M12" i="365"/>
  <c r="L12" i="365"/>
  <c r="M6" i="365" s="1"/>
  <c r="Y12" i="365"/>
  <c r="P9" i="365"/>
  <c r="W6" i="365"/>
  <c r="E6" i="365"/>
  <c r="T6" i="365"/>
  <c r="O9" i="365"/>
  <c r="X6" i="365"/>
  <c r="R16" i="364"/>
  <c r="Y10" i="364"/>
  <c r="M10" i="364"/>
  <c r="L10" i="364"/>
  <c r="Y32" i="364"/>
  <c r="L22" i="364"/>
  <c r="Y22" i="364"/>
  <c r="M22" i="364"/>
  <c r="L12" i="364"/>
  <c r="Y12" i="364"/>
  <c r="M12" i="364"/>
  <c r="Y26" i="364"/>
  <c r="Y31" i="364"/>
  <c r="L31" i="364"/>
  <c r="M31" i="364"/>
  <c r="O9" i="364"/>
  <c r="X6" i="364"/>
  <c r="M23" i="364"/>
  <c r="L23" i="364"/>
  <c r="Y23" i="364"/>
  <c r="Y14" i="364"/>
  <c r="E6" i="364" s="1"/>
  <c r="V6" i="364"/>
  <c r="U6" i="364"/>
  <c r="M13" i="364"/>
  <c r="L13" i="364"/>
  <c r="Y13" i="364"/>
  <c r="G5" i="364" s="1"/>
  <c r="Y20" i="364"/>
  <c r="M20" i="364"/>
  <c r="L20" i="364"/>
  <c r="K17" i="364" s="1"/>
  <c r="P9" i="364"/>
  <c r="W6" i="364"/>
  <c r="Y30" i="364"/>
  <c r="M30" i="364"/>
  <c r="L30" i="364"/>
  <c r="Y9" i="364"/>
  <c r="G6" i="364"/>
  <c r="M9" i="364"/>
  <c r="L9" i="364"/>
  <c r="T6" i="364"/>
  <c r="Y25" i="364"/>
  <c r="Y15" i="364"/>
  <c r="I6" i="364" s="1"/>
  <c r="M15" i="364"/>
  <c r="L15" i="364"/>
  <c r="Y24" i="364"/>
  <c r="R24" i="364" s="1"/>
  <c r="Y27" i="364"/>
  <c r="M27" i="364"/>
  <c r="L27" i="364"/>
  <c r="K25" i="364" s="1"/>
  <c r="Y13" i="363"/>
  <c r="C13" i="363" s="1"/>
  <c r="M13" i="363"/>
  <c r="L13" i="363"/>
  <c r="Y12" i="363"/>
  <c r="C12" i="363" s="1"/>
  <c r="P11" i="363"/>
  <c r="W6" i="363"/>
  <c r="Y21" i="363"/>
  <c r="C21" i="363" s="1"/>
  <c r="M21" i="363"/>
  <c r="L21" i="363"/>
  <c r="Y17" i="363"/>
  <c r="C17" i="363" s="1"/>
  <c r="Y18" i="363"/>
  <c r="C18" i="363" s="1"/>
  <c r="Y11" i="363"/>
  <c r="C11" i="363" s="1"/>
  <c r="M11" i="363"/>
  <c r="L11" i="363"/>
  <c r="Y16" i="363"/>
  <c r="C16" i="363" s="1"/>
  <c r="L15" i="363"/>
  <c r="Y15" i="363"/>
  <c r="C15" i="363" s="1"/>
  <c r="M15" i="363"/>
  <c r="Y28" i="363"/>
  <c r="C28" i="363" s="1"/>
  <c r="Y22" i="363"/>
  <c r="C22" i="363" s="1"/>
  <c r="O10" i="363"/>
  <c r="X6" i="363"/>
  <c r="L27" i="363"/>
  <c r="Y27" i="363"/>
  <c r="C27" i="363" s="1"/>
  <c r="M27" i="363"/>
  <c r="T6" i="363"/>
  <c r="Y23" i="363"/>
  <c r="C23" i="363" s="1"/>
  <c r="M23" i="363"/>
  <c r="L23" i="363"/>
  <c r="V6" i="363"/>
  <c r="Y18" i="362"/>
  <c r="C18" i="362" s="1"/>
  <c r="M18" i="362"/>
  <c r="L18" i="362"/>
  <c r="M21" i="362"/>
  <c r="Y21" i="362"/>
  <c r="C21" i="362" s="1"/>
  <c r="L21" i="362"/>
  <c r="Y12" i="362"/>
  <c r="C12" i="362" s="1"/>
  <c r="M12" i="362"/>
  <c r="L12" i="362"/>
  <c r="Y22" i="362"/>
  <c r="C22" i="362" s="1"/>
  <c r="M22" i="362"/>
  <c r="L22" i="362"/>
  <c r="O9" i="362"/>
  <c r="X6" i="362"/>
  <c r="M31" i="362"/>
  <c r="L31" i="362"/>
  <c r="Y31" i="362"/>
  <c r="C31" i="362" s="1"/>
  <c r="M11" i="362"/>
  <c r="L11" i="362"/>
  <c r="Y11" i="362"/>
  <c r="C11" i="362" s="1"/>
  <c r="Y28" i="362"/>
  <c r="C28" i="362" s="1"/>
  <c r="M28" i="362"/>
  <c r="L28" i="362"/>
  <c r="Y32" i="362"/>
  <c r="C32" i="362" s="1"/>
  <c r="M32" i="362"/>
  <c r="L32" i="362"/>
  <c r="P9" i="362"/>
  <c r="W6" i="362"/>
  <c r="U6" i="362"/>
  <c r="Y20" i="361"/>
  <c r="C20" i="361" s="1"/>
  <c r="M20" i="361"/>
  <c r="L20" i="361"/>
  <c r="Y26" i="361"/>
  <c r="C26" i="361" s="1"/>
  <c r="M26" i="361"/>
  <c r="L26" i="361"/>
  <c r="Y30" i="361"/>
  <c r="C30" i="361" s="1"/>
  <c r="M30" i="361"/>
  <c r="L30" i="361"/>
  <c r="M23" i="361"/>
  <c r="Y23" i="361"/>
  <c r="C23" i="361" s="1"/>
  <c r="L23" i="361"/>
  <c r="V6" i="361"/>
  <c r="O9" i="361"/>
  <c r="X6" i="361"/>
  <c r="M13" i="361"/>
  <c r="L13" i="361"/>
  <c r="Y13" i="361"/>
  <c r="C13" i="361" s="1"/>
  <c r="Y17" i="361"/>
  <c r="C17" i="361" s="1"/>
  <c r="P9" i="361"/>
  <c r="W6" i="361"/>
  <c r="Y10" i="361"/>
  <c r="C10" i="361" s="1"/>
  <c r="M10" i="361"/>
  <c r="L10" i="361"/>
  <c r="Y22" i="361"/>
  <c r="C22" i="361" s="1"/>
  <c r="Y12" i="361"/>
  <c r="C12" i="361" s="1"/>
  <c r="U6" i="361"/>
  <c r="Y32" i="361"/>
  <c r="C32" i="361" s="1"/>
  <c r="Y9" i="361"/>
  <c r="C9" i="361" s="1"/>
  <c r="M9" i="361"/>
  <c r="L9" i="361"/>
  <c r="T6" i="361"/>
  <c r="Y14" i="361"/>
  <c r="C14" i="361" s="1"/>
  <c r="M14" i="361"/>
  <c r="L14" i="361"/>
  <c r="Y16" i="361"/>
  <c r="C16" i="361" s="1"/>
  <c r="Y15" i="361"/>
  <c r="C15" i="361" s="1"/>
  <c r="Y25" i="360"/>
  <c r="C25" i="360" s="1"/>
  <c r="Y23" i="360"/>
  <c r="C23" i="360" s="1"/>
  <c r="M23" i="360"/>
  <c r="L23" i="360"/>
  <c r="M31" i="360"/>
  <c r="L31" i="360"/>
  <c r="Y31" i="360"/>
  <c r="C31" i="360" s="1"/>
  <c r="Y24" i="360"/>
  <c r="C24" i="360" s="1"/>
  <c r="P9" i="360"/>
  <c r="W6" i="360"/>
  <c r="Y13" i="360"/>
  <c r="C13" i="360" s="1"/>
  <c r="M13" i="360"/>
  <c r="L13" i="360"/>
  <c r="M21" i="360"/>
  <c r="L21" i="360"/>
  <c r="Y21" i="360"/>
  <c r="C21" i="360" s="1"/>
  <c r="M11" i="360"/>
  <c r="L11" i="360"/>
  <c r="Y11" i="360"/>
  <c r="C11" i="360" s="1"/>
  <c r="O9" i="360"/>
  <c r="X6" i="360"/>
  <c r="Y18" i="360"/>
  <c r="C18" i="360" s="1"/>
  <c r="M18" i="360"/>
  <c r="L18" i="360"/>
  <c r="Y28" i="360"/>
  <c r="C28" i="360" s="1"/>
  <c r="M28" i="360"/>
  <c r="L28" i="360"/>
  <c r="T6" i="360"/>
  <c r="Y9" i="360"/>
  <c r="C9" i="360" s="1"/>
  <c r="U6" i="359"/>
  <c r="M12" i="359"/>
  <c r="L12" i="359"/>
  <c r="Y12" i="359"/>
  <c r="C12" i="359" s="1"/>
  <c r="M22" i="359"/>
  <c r="L22" i="359"/>
  <c r="K17" i="359" s="1"/>
  <c r="Y22" i="359"/>
  <c r="O9" i="359"/>
  <c r="X6" i="359"/>
  <c r="Y18" i="359"/>
  <c r="C18" i="359" s="1"/>
  <c r="T6" i="359"/>
  <c r="Y11" i="359"/>
  <c r="C11" i="359" s="1"/>
  <c r="P10" i="359"/>
  <c r="W6" i="359"/>
  <c r="Y15" i="359"/>
  <c r="C15" i="359" s="1"/>
  <c r="Y11" i="358"/>
  <c r="I6" i="358" s="1"/>
  <c r="M11" i="358"/>
  <c r="L11" i="358"/>
  <c r="K9" i="358" s="1"/>
  <c r="V6" i="358"/>
  <c r="Y21" i="358"/>
  <c r="M21" i="358"/>
  <c r="L21" i="358"/>
  <c r="K17" i="358" s="1"/>
  <c r="K33" i="358"/>
  <c r="X6" i="358"/>
  <c r="W6" i="358"/>
  <c r="P9" i="358"/>
  <c r="Y32" i="358"/>
  <c r="M32" i="358"/>
  <c r="L32" i="358"/>
  <c r="C33" i="358"/>
  <c r="R16" i="358"/>
  <c r="Y29" i="358"/>
  <c r="Y26" i="358"/>
  <c r="R24" i="358" s="1"/>
  <c r="M26" i="358"/>
  <c r="L26" i="358"/>
  <c r="M4" i="358" s="1"/>
  <c r="U6" i="358"/>
  <c r="L15" i="358"/>
  <c r="Y15" i="358"/>
  <c r="M15" i="358"/>
  <c r="Y14" i="358"/>
  <c r="G6" i="358" s="1"/>
  <c r="M14" i="358"/>
  <c r="L14" i="358"/>
  <c r="M5" i="358" s="1"/>
  <c r="L27" i="358"/>
  <c r="Y27" i="358"/>
  <c r="M27" i="358"/>
  <c r="T6" i="358"/>
  <c r="K25" i="357"/>
  <c r="P9" i="357"/>
  <c r="W6" i="357"/>
  <c r="Y25" i="357"/>
  <c r="Y14" i="357"/>
  <c r="Y29" i="357"/>
  <c r="M29" i="357"/>
  <c r="L29" i="357"/>
  <c r="Y10" i="357"/>
  <c r="L11" i="357"/>
  <c r="Y11" i="357"/>
  <c r="M11" i="357"/>
  <c r="M6" i="357"/>
  <c r="V6" i="357"/>
  <c r="Y27" i="357"/>
  <c r="K33" i="357"/>
  <c r="T6" i="357"/>
  <c r="L31" i="357"/>
  <c r="Y31" i="357"/>
  <c r="M31" i="357"/>
  <c r="Y28" i="357"/>
  <c r="R24" i="357" s="1"/>
  <c r="L19" i="357"/>
  <c r="K17" i="357" s="1"/>
  <c r="Y19" i="357"/>
  <c r="R16" i="357" s="1"/>
  <c r="M19" i="357"/>
  <c r="L21" i="357"/>
  <c r="M21" i="357"/>
  <c r="Y21" i="357"/>
  <c r="O9" i="357"/>
  <c r="X6" i="357"/>
  <c r="Y23" i="357"/>
  <c r="M23" i="357"/>
  <c r="L23" i="357"/>
  <c r="Y13" i="357"/>
  <c r="M13" i="357"/>
  <c r="L13" i="357"/>
  <c r="M5" i="357" s="1"/>
  <c r="Y9" i="357"/>
  <c r="Y16" i="356"/>
  <c r="R16" i="356" s="1"/>
  <c r="M16" i="356"/>
  <c r="K33" i="356" s="1"/>
  <c r="L16" i="356"/>
  <c r="Y15" i="356"/>
  <c r="M15" i="356"/>
  <c r="L15" i="356"/>
  <c r="Y19" i="356"/>
  <c r="M19" i="356"/>
  <c r="L19" i="356"/>
  <c r="K17" i="356" s="1"/>
  <c r="Y30" i="356"/>
  <c r="R24" i="356" s="1"/>
  <c r="M10" i="356"/>
  <c r="L10" i="356"/>
  <c r="Y10" i="356"/>
  <c r="Y6" i="356" s="1"/>
  <c r="Y29" i="356"/>
  <c r="M29" i="356"/>
  <c r="L29" i="356"/>
  <c r="K25" i="356" s="1"/>
  <c r="Y12" i="356"/>
  <c r="I5" i="356" s="1"/>
  <c r="O9" i="356"/>
  <c r="X6" i="356"/>
  <c r="Y20" i="356"/>
  <c r="Y11" i="356"/>
  <c r="M11" i="356"/>
  <c r="L11" i="356"/>
  <c r="M5" i="356" s="1"/>
  <c r="E6" i="356"/>
  <c r="Y28" i="356"/>
  <c r="V6" i="356"/>
  <c r="P10" i="356"/>
  <c r="W6" i="356"/>
  <c r="T6" i="356"/>
  <c r="U6" i="356"/>
  <c r="R16" i="355"/>
  <c r="G6" i="355"/>
  <c r="K9" i="355"/>
  <c r="U6" i="355"/>
  <c r="Y23" i="355"/>
  <c r="M23" i="355"/>
  <c r="L23" i="355"/>
  <c r="M5" i="355" s="1"/>
  <c r="Y11" i="355"/>
  <c r="E5" i="355" s="1"/>
  <c r="Y13" i="355"/>
  <c r="M13" i="355"/>
  <c r="K33" i="355" s="1"/>
  <c r="L13" i="355"/>
  <c r="Y10" i="355"/>
  <c r="Y6" i="355" s="1"/>
  <c r="Y25" i="355"/>
  <c r="R24" i="355" s="1"/>
  <c r="P18" i="355"/>
  <c r="Y18" i="355"/>
  <c r="L32" i="355"/>
  <c r="Y32" i="355"/>
  <c r="M32" i="355"/>
  <c r="P9" i="355"/>
  <c r="W6" i="355"/>
  <c r="Y12" i="355"/>
  <c r="G5" i="355" s="1"/>
  <c r="O13" i="355"/>
  <c r="X6" i="355"/>
  <c r="T6" i="355"/>
  <c r="Y28" i="355"/>
  <c r="M28" i="355"/>
  <c r="L28" i="355"/>
  <c r="K25" i="355" s="1"/>
  <c r="M4" i="355"/>
  <c r="Y19" i="355"/>
  <c r="Y22" i="355"/>
  <c r="Y18" i="354"/>
  <c r="V6" i="354"/>
  <c r="P9" i="354"/>
  <c r="W6" i="354"/>
  <c r="Y10" i="354"/>
  <c r="U6" i="354"/>
  <c r="O9" i="354"/>
  <c r="X6" i="354"/>
  <c r="G6" i="354"/>
  <c r="Y17" i="354"/>
  <c r="R16" i="354" s="1"/>
  <c r="M15" i="354"/>
  <c r="L15" i="354"/>
  <c r="Y15" i="354"/>
  <c r="Y32" i="354"/>
  <c r="M32" i="354"/>
  <c r="L32" i="354"/>
  <c r="M6" i="354" s="1"/>
  <c r="L22" i="354"/>
  <c r="K17" i="354" s="1"/>
  <c r="Y22" i="354"/>
  <c r="M22" i="354"/>
  <c r="Y16" i="354"/>
  <c r="Y9" i="354"/>
  <c r="L12" i="354"/>
  <c r="K9" i="354" s="1"/>
  <c r="Y12" i="354"/>
  <c r="I5" i="354" s="1"/>
  <c r="M12" i="354"/>
  <c r="K33" i="354" s="1"/>
  <c r="M27" i="354"/>
  <c r="L27" i="354"/>
  <c r="K25" i="354" s="1"/>
  <c r="Y27" i="354"/>
  <c r="R24" i="354" s="1"/>
  <c r="Y24" i="354"/>
  <c r="M4" i="354"/>
  <c r="M5" i="354"/>
  <c r="Y27" i="353"/>
  <c r="Y19" i="353"/>
  <c r="M19" i="353"/>
  <c r="L19" i="353"/>
  <c r="K17" i="353" s="1"/>
  <c r="Y30" i="353"/>
  <c r="R24" i="353" s="1"/>
  <c r="L30" i="353"/>
  <c r="M30" i="353"/>
  <c r="Y16" i="353"/>
  <c r="M5" i="353"/>
  <c r="Y29" i="353"/>
  <c r="M29" i="353"/>
  <c r="L29" i="353"/>
  <c r="M32" i="353"/>
  <c r="L32" i="353"/>
  <c r="Y32" i="353"/>
  <c r="I5" i="353"/>
  <c r="Y20" i="353"/>
  <c r="M20" i="353"/>
  <c r="L20" i="353"/>
  <c r="M22" i="353"/>
  <c r="L22" i="353"/>
  <c r="Y22" i="353"/>
  <c r="Y14" i="353"/>
  <c r="M14" i="353"/>
  <c r="L14" i="353"/>
  <c r="T6" i="353"/>
  <c r="Y26" i="353"/>
  <c r="M26" i="353"/>
  <c r="L26" i="353"/>
  <c r="K25" i="353" s="1"/>
  <c r="V6" i="353"/>
  <c r="R16" i="353"/>
  <c r="Y10" i="353"/>
  <c r="M10" i="353"/>
  <c r="K33" i="353" s="1"/>
  <c r="L10" i="353"/>
  <c r="M12" i="353"/>
  <c r="L12" i="353"/>
  <c r="M6" i="353" s="1"/>
  <c r="Y12" i="353"/>
  <c r="E5" i="353" s="1"/>
  <c r="Y9" i="353"/>
  <c r="O9" i="353"/>
  <c r="X6" i="353"/>
  <c r="P9" i="353"/>
  <c r="W6" i="353"/>
  <c r="U6" i="352"/>
  <c r="M32" i="352"/>
  <c r="Y32" i="352"/>
  <c r="L32" i="352"/>
  <c r="Y18" i="352"/>
  <c r="R16" i="352" s="1"/>
  <c r="Y10" i="352"/>
  <c r="M10" i="352"/>
  <c r="L10" i="352"/>
  <c r="T6" i="352"/>
  <c r="Y9" i="352"/>
  <c r="I6" i="352" s="1"/>
  <c r="Y11" i="352"/>
  <c r="Y14" i="352"/>
  <c r="M14" i="352"/>
  <c r="L14" i="352"/>
  <c r="Y28" i="352"/>
  <c r="X6" i="352"/>
  <c r="O11" i="352"/>
  <c r="Y29" i="352"/>
  <c r="K25" i="352"/>
  <c r="Y26" i="352"/>
  <c r="R24" i="352" s="1"/>
  <c r="M26" i="352"/>
  <c r="L26" i="352"/>
  <c r="Y20" i="352"/>
  <c r="M20" i="352"/>
  <c r="L20" i="352"/>
  <c r="K17" i="352" s="1"/>
  <c r="E5" i="352"/>
  <c r="Y19" i="352"/>
  <c r="Y23" i="352"/>
  <c r="M23" i="352"/>
  <c r="L23" i="352"/>
  <c r="Y13" i="352"/>
  <c r="M13" i="352"/>
  <c r="K33" i="352" s="1"/>
  <c r="L13" i="352"/>
  <c r="M5" i="352" s="1"/>
  <c r="Y30" i="352"/>
  <c r="M30" i="352"/>
  <c r="L30" i="352"/>
  <c r="W6" i="352"/>
  <c r="P9" i="352"/>
  <c r="Y22" i="352"/>
  <c r="G5" i="352" s="1"/>
  <c r="E6" i="351"/>
  <c r="L29" i="351"/>
  <c r="Y29" i="351"/>
  <c r="M29" i="351"/>
  <c r="M32" i="351"/>
  <c r="L32" i="351"/>
  <c r="Y32" i="351"/>
  <c r="M22" i="351"/>
  <c r="L22" i="351"/>
  <c r="M4" i="351" s="1"/>
  <c r="Y22" i="351"/>
  <c r="V6" i="351"/>
  <c r="Y9" i="351"/>
  <c r="L19" i="351"/>
  <c r="Y19" i="351"/>
  <c r="R16" i="351" s="1"/>
  <c r="M19" i="351"/>
  <c r="K33" i="351" s="1"/>
  <c r="Y13" i="351"/>
  <c r="I5" i="351" s="1"/>
  <c r="E5" i="351"/>
  <c r="L21" i="351"/>
  <c r="M21" i="351"/>
  <c r="Y21" i="351"/>
  <c r="O9" i="351"/>
  <c r="X6" i="351"/>
  <c r="L31" i="351"/>
  <c r="Y31" i="351"/>
  <c r="R24" i="351" s="1"/>
  <c r="M31" i="351"/>
  <c r="M12" i="351"/>
  <c r="L12" i="351"/>
  <c r="Y12" i="351"/>
  <c r="I6" i="351" s="1"/>
  <c r="K9" i="351"/>
  <c r="L11" i="351"/>
  <c r="M11" i="351"/>
  <c r="Y11" i="351"/>
  <c r="G5" i="351" s="1"/>
  <c r="P9" i="351"/>
  <c r="W6" i="351"/>
  <c r="G6" i="351"/>
  <c r="T6" i="351"/>
  <c r="U6" i="350"/>
  <c r="Y18" i="350"/>
  <c r="M18" i="350"/>
  <c r="L18" i="350"/>
  <c r="K17" i="350" s="1"/>
  <c r="R16" i="350"/>
  <c r="T6" i="350"/>
  <c r="L22" i="350"/>
  <c r="M6" i="350" s="1"/>
  <c r="Y22" i="350"/>
  <c r="M22" i="350"/>
  <c r="L14" i="350"/>
  <c r="Y14" i="350"/>
  <c r="M14" i="350"/>
  <c r="M4" i="350"/>
  <c r="M5" i="350"/>
  <c r="Y9" i="350"/>
  <c r="Y32" i="350"/>
  <c r="L32" i="350"/>
  <c r="M32" i="350"/>
  <c r="Y28" i="350"/>
  <c r="M28" i="350"/>
  <c r="L28" i="350"/>
  <c r="V6" i="350"/>
  <c r="O9" i="350"/>
  <c r="X6" i="350"/>
  <c r="K33" i="350"/>
  <c r="L26" i="350"/>
  <c r="Y26" i="350"/>
  <c r="R24" i="350" s="1"/>
  <c r="M26" i="350"/>
  <c r="Y12" i="350"/>
  <c r="R9" i="350" s="1"/>
  <c r="M12" i="350"/>
  <c r="L12" i="350"/>
  <c r="K9" i="350" s="1"/>
  <c r="P9" i="350"/>
  <c r="W6" i="350"/>
  <c r="Y27" i="350"/>
  <c r="I5" i="350"/>
  <c r="L19" i="349"/>
  <c r="K17" i="349" s="1"/>
  <c r="Y19" i="349"/>
  <c r="M19" i="349"/>
  <c r="Y27" i="349"/>
  <c r="M27" i="349"/>
  <c r="L27" i="349"/>
  <c r="K25" i="349" s="1"/>
  <c r="Y24" i="349"/>
  <c r="R24" i="349" s="1"/>
  <c r="M30" i="349"/>
  <c r="L30" i="349"/>
  <c r="Y30" i="349"/>
  <c r="R16" i="349"/>
  <c r="M10" i="349"/>
  <c r="L10" i="349"/>
  <c r="K9" i="349" s="1"/>
  <c r="Y10" i="349"/>
  <c r="G6" i="349" s="1"/>
  <c r="Y12" i="349"/>
  <c r="I5" i="349" s="1"/>
  <c r="O9" i="349"/>
  <c r="X6" i="349"/>
  <c r="W6" i="349"/>
  <c r="U6" i="349"/>
  <c r="V6" i="349"/>
  <c r="M20" i="349"/>
  <c r="L20" i="349"/>
  <c r="Y20" i="349"/>
  <c r="Y22" i="349"/>
  <c r="Y32" i="349"/>
  <c r="Y6" i="349" s="1"/>
  <c r="Y23" i="349"/>
  <c r="Y26" i="349"/>
  <c r="Y15" i="349"/>
  <c r="M15" i="349"/>
  <c r="K33" i="349" s="1"/>
  <c r="L15" i="349"/>
  <c r="L29" i="349"/>
  <c r="Y29" i="349"/>
  <c r="M29" i="349"/>
  <c r="M6" i="349"/>
  <c r="M4" i="349"/>
  <c r="M21" i="348"/>
  <c r="L21" i="348"/>
  <c r="Y21" i="348"/>
  <c r="M11" i="348"/>
  <c r="K33" i="348" s="1"/>
  <c r="L11" i="348"/>
  <c r="K9" i="348" s="1"/>
  <c r="Y11" i="348"/>
  <c r="P9" i="348"/>
  <c r="W6" i="348"/>
  <c r="M5" i="348"/>
  <c r="M6" i="348"/>
  <c r="M4" i="348"/>
  <c r="T6" i="348"/>
  <c r="Y18" i="348"/>
  <c r="M18" i="348"/>
  <c r="L18" i="348"/>
  <c r="K17" i="348" s="1"/>
  <c r="Y28" i="348"/>
  <c r="M28" i="348"/>
  <c r="L28" i="348"/>
  <c r="K25" i="348" s="1"/>
  <c r="G6" i="348"/>
  <c r="R24" i="348"/>
  <c r="O9" i="348"/>
  <c r="X6" i="348"/>
  <c r="V6" i="348"/>
  <c r="Y9" i="348"/>
  <c r="Y32" i="348"/>
  <c r="Y19" i="348"/>
  <c r="E5" i="348" s="1"/>
  <c r="L27" i="347"/>
  <c r="Y27" i="347"/>
  <c r="R24" i="347" s="1"/>
  <c r="M27" i="347"/>
  <c r="Y28" i="347"/>
  <c r="T6" i="347"/>
  <c r="M20" i="347"/>
  <c r="L20" i="347"/>
  <c r="Y20" i="347"/>
  <c r="Y19" i="347"/>
  <c r="R16" i="347" s="1"/>
  <c r="M4" i="347"/>
  <c r="Y26" i="347"/>
  <c r="W6" i="347"/>
  <c r="U6" i="347"/>
  <c r="Y9" i="347"/>
  <c r="E6" i="347" s="1"/>
  <c r="E5" i="347"/>
  <c r="V6" i="347"/>
  <c r="Y32" i="347"/>
  <c r="X6" i="347"/>
  <c r="O9" i="347"/>
  <c r="L15" i="347"/>
  <c r="M5" i="347" s="1"/>
  <c r="Y15" i="347"/>
  <c r="M15" i="347"/>
  <c r="L31" i="347"/>
  <c r="M31" i="347"/>
  <c r="Y31" i="347"/>
  <c r="M10" i="347"/>
  <c r="K33" i="347" s="1"/>
  <c r="L10" i="347"/>
  <c r="Y10" i="347"/>
  <c r="K17" i="347"/>
  <c r="K25" i="346"/>
  <c r="Y14" i="346"/>
  <c r="L9" i="346"/>
  <c r="T6" i="346"/>
  <c r="M9" i="346"/>
  <c r="K33" i="346" s="1"/>
  <c r="Y9" i="346"/>
  <c r="E5" i="346" s="1"/>
  <c r="X6" i="346"/>
  <c r="O9" i="346"/>
  <c r="Y24" i="346"/>
  <c r="R24" i="346" s="1"/>
  <c r="Y32" i="346"/>
  <c r="Y11" i="346"/>
  <c r="E6" i="346" s="1"/>
  <c r="M11" i="346"/>
  <c r="L11" i="346"/>
  <c r="Y15" i="346"/>
  <c r="L15" i="346"/>
  <c r="M15" i="346"/>
  <c r="Y13" i="346"/>
  <c r="W6" i="346"/>
  <c r="Y25" i="346"/>
  <c r="V6" i="346"/>
  <c r="Y31" i="346"/>
  <c r="L31" i="346"/>
  <c r="M31" i="346"/>
  <c r="Y18" i="346"/>
  <c r="R16" i="346" s="1"/>
  <c r="Y26" i="346"/>
  <c r="Y30" i="346"/>
  <c r="S188" i="302"/>
  <c r="S187" i="302"/>
  <c r="S186" i="302"/>
  <c r="S185" i="302"/>
  <c r="S184" i="302"/>
  <c r="S183" i="302"/>
  <c r="S182" i="302"/>
  <c r="S181" i="302"/>
  <c r="S180" i="302"/>
  <c r="S179" i="302"/>
  <c r="S178" i="302"/>
  <c r="S177" i="302"/>
  <c r="S176" i="302"/>
  <c r="S175" i="302"/>
  <c r="S174" i="302"/>
  <c r="S173" i="302"/>
  <c r="S172" i="302"/>
  <c r="S171" i="302"/>
  <c r="S170" i="302"/>
  <c r="S169" i="302"/>
  <c r="S168" i="302"/>
  <c r="S167" i="302"/>
  <c r="S166" i="302"/>
  <c r="S165" i="302"/>
  <c r="S164" i="302"/>
  <c r="S163" i="302"/>
  <c r="S162" i="302"/>
  <c r="S161" i="302"/>
  <c r="S160" i="302"/>
  <c r="S159" i="302"/>
  <c r="S158" i="302"/>
  <c r="S157" i="302"/>
  <c r="S156" i="302"/>
  <c r="S155" i="302"/>
  <c r="S154" i="302"/>
  <c r="S153" i="302"/>
  <c r="S152" i="302"/>
  <c r="S151" i="302"/>
  <c r="S150" i="302"/>
  <c r="S149" i="302"/>
  <c r="S148" i="302"/>
  <c r="S147" i="302"/>
  <c r="S146" i="302"/>
  <c r="S145" i="302"/>
  <c r="S144" i="302"/>
  <c r="S143" i="302"/>
  <c r="S142" i="302"/>
  <c r="S141" i="302"/>
  <c r="S140" i="302"/>
  <c r="S139" i="302"/>
  <c r="S138" i="302"/>
  <c r="S137" i="302"/>
  <c r="S136" i="302"/>
  <c r="S135" i="302"/>
  <c r="S134" i="302"/>
  <c r="S133" i="302"/>
  <c r="S132" i="302"/>
  <c r="S131" i="302"/>
  <c r="S130" i="302"/>
  <c r="S129" i="302"/>
  <c r="S128" i="302"/>
  <c r="S127" i="302"/>
  <c r="S126" i="302"/>
  <c r="S125" i="302"/>
  <c r="S124" i="302"/>
  <c r="S123" i="302"/>
  <c r="S122" i="302"/>
  <c r="S121" i="302"/>
  <c r="S120" i="302"/>
  <c r="S119" i="302"/>
  <c r="S118" i="302"/>
  <c r="S117" i="302"/>
  <c r="S116" i="302"/>
  <c r="S115" i="302"/>
  <c r="S114" i="302"/>
  <c r="S113" i="302"/>
  <c r="S112" i="302"/>
  <c r="S111" i="302"/>
  <c r="S110" i="302"/>
  <c r="S109" i="302"/>
  <c r="S108" i="302"/>
  <c r="S107" i="302"/>
  <c r="S106" i="302"/>
  <c r="S105" i="302"/>
  <c r="S104" i="302"/>
  <c r="S103" i="302"/>
  <c r="S102" i="302"/>
  <c r="S101" i="302"/>
  <c r="S100" i="302"/>
  <c r="S99" i="302"/>
  <c r="S98" i="302"/>
  <c r="S97" i="302"/>
  <c r="S96" i="302"/>
  <c r="S95" i="302"/>
  <c r="S94" i="302"/>
  <c r="S93" i="302"/>
  <c r="S92" i="302"/>
  <c r="S91" i="302"/>
  <c r="S90" i="302"/>
  <c r="S89" i="302"/>
  <c r="S88" i="302"/>
  <c r="S87" i="302"/>
  <c r="S86" i="302"/>
  <c r="S85" i="302"/>
  <c r="S84" i="302"/>
  <c r="S83" i="302"/>
  <c r="S82" i="302"/>
  <c r="S81" i="302"/>
  <c r="S80" i="302"/>
  <c r="S79" i="302"/>
  <c r="S78" i="302"/>
  <c r="S77" i="302"/>
  <c r="S76" i="302"/>
  <c r="S75" i="302"/>
  <c r="S74" i="302"/>
  <c r="S73" i="302"/>
  <c r="S72" i="302"/>
  <c r="S71" i="302"/>
  <c r="S70" i="302"/>
  <c r="S69" i="302"/>
  <c r="S68" i="302"/>
  <c r="S67" i="302"/>
  <c r="S66" i="302"/>
  <c r="S65" i="302"/>
  <c r="S64" i="302"/>
  <c r="S63" i="302"/>
  <c r="S62" i="302"/>
  <c r="S61" i="302"/>
  <c r="S60" i="302"/>
  <c r="S59" i="302"/>
  <c r="S58" i="302"/>
  <c r="S57" i="302"/>
  <c r="S56" i="302"/>
  <c r="S55" i="302"/>
  <c r="S54" i="302"/>
  <c r="S53" i="302"/>
  <c r="S52" i="302"/>
  <c r="S51" i="302"/>
  <c r="S50" i="302"/>
  <c r="S49" i="302"/>
  <c r="S48" i="302"/>
  <c r="S47" i="302"/>
  <c r="S46" i="302"/>
  <c r="S45" i="302"/>
  <c r="S44" i="302"/>
  <c r="S43" i="302"/>
  <c r="S42" i="302"/>
  <c r="S41" i="302"/>
  <c r="S40" i="302"/>
  <c r="S39" i="302"/>
  <c r="S38" i="302"/>
  <c r="S37" i="302"/>
  <c r="S36" i="302"/>
  <c r="S35" i="302"/>
  <c r="K9" i="359" l="1"/>
  <c r="K33" i="359"/>
  <c r="M6" i="359"/>
  <c r="E5" i="359"/>
  <c r="R16" i="359"/>
  <c r="R24" i="359"/>
  <c r="M4" i="359"/>
  <c r="M5" i="359"/>
  <c r="C33" i="361"/>
  <c r="K17" i="361"/>
  <c r="R24" i="361"/>
  <c r="K25" i="361"/>
  <c r="R16" i="361"/>
  <c r="E6" i="361"/>
  <c r="I6" i="361"/>
  <c r="G5" i="361"/>
  <c r="R9" i="361"/>
  <c r="K17" i="362"/>
  <c r="R16" i="362"/>
  <c r="R24" i="362"/>
  <c r="K25" i="362"/>
  <c r="C33" i="363"/>
  <c r="K17" i="363"/>
  <c r="R24" i="363"/>
  <c r="R16" i="363"/>
  <c r="K33" i="363"/>
  <c r="M4" i="363"/>
  <c r="R9" i="363"/>
  <c r="Y6" i="363"/>
  <c r="E6" i="363"/>
  <c r="G5" i="363"/>
  <c r="G6" i="363"/>
  <c r="K9" i="363"/>
  <c r="I6" i="363"/>
  <c r="R24" i="366"/>
  <c r="R16" i="366"/>
  <c r="K33" i="366"/>
  <c r="I6" i="366"/>
  <c r="E5" i="366"/>
  <c r="G5" i="366"/>
  <c r="R9" i="366"/>
  <c r="C33" i="367"/>
  <c r="M5" i="367"/>
  <c r="G6" i="367"/>
  <c r="R16" i="367"/>
  <c r="I5" i="367"/>
  <c r="I6" i="367"/>
  <c r="K17" i="367"/>
  <c r="R24" i="367"/>
  <c r="K33" i="367"/>
  <c r="M6" i="367"/>
  <c r="Y6" i="367"/>
  <c r="C33" i="368"/>
  <c r="M4" i="368"/>
  <c r="R24" i="368"/>
  <c r="K17" i="368"/>
  <c r="K25" i="368"/>
  <c r="K33" i="368"/>
  <c r="M6" i="368"/>
  <c r="K9" i="368"/>
  <c r="R16" i="368"/>
  <c r="M5" i="368"/>
  <c r="I5" i="368"/>
  <c r="I6" i="368"/>
  <c r="K17" i="369"/>
  <c r="R16" i="369"/>
  <c r="K9" i="369"/>
  <c r="E6" i="369"/>
  <c r="G6" i="369"/>
  <c r="C33" i="370"/>
  <c r="K17" i="370"/>
  <c r="R16" i="370"/>
  <c r="R24" i="370"/>
  <c r="M6" i="370"/>
  <c r="M4" i="370"/>
  <c r="K33" i="370"/>
  <c r="Y6" i="370"/>
  <c r="K17" i="371"/>
  <c r="R24" i="371"/>
  <c r="R16" i="371"/>
  <c r="K25" i="371"/>
  <c r="K33" i="371"/>
  <c r="G5" i="371"/>
  <c r="I6" i="371"/>
  <c r="C9" i="371"/>
  <c r="C33" i="373"/>
  <c r="K25" i="373"/>
  <c r="R16" i="373"/>
  <c r="K17" i="373"/>
  <c r="R24" i="373"/>
  <c r="I5" i="373"/>
  <c r="G6" i="373"/>
  <c r="C33" i="374"/>
  <c r="K9" i="374"/>
  <c r="K33" i="374"/>
  <c r="K17" i="374"/>
  <c r="R24" i="374"/>
  <c r="R16" i="374"/>
  <c r="K25" i="374"/>
  <c r="E5" i="374"/>
  <c r="C33" i="375"/>
  <c r="K17" i="375"/>
  <c r="K33" i="375"/>
  <c r="M6" i="375"/>
  <c r="M5" i="375"/>
  <c r="M4" i="375"/>
  <c r="K25" i="375"/>
  <c r="R24" i="375"/>
  <c r="R16" i="375"/>
  <c r="R9" i="375"/>
  <c r="K17" i="376"/>
  <c r="C33" i="376"/>
  <c r="G6" i="376"/>
  <c r="M4" i="376"/>
  <c r="K9" i="376"/>
  <c r="I5" i="376"/>
  <c r="G5" i="376"/>
  <c r="K33" i="376"/>
  <c r="K25" i="376"/>
  <c r="I6" i="376"/>
  <c r="R24" i="376"/>
  <c r="E6" i="376"/>
  <c r="R16" i="360"/>
  <c r="K25" i="360"/>
  <c r="M5" i="360"/>
  <c r="K17" i="360"/>
  <c r="R24" i="360"/>
  <c r="K33" i="360"/>
  <c r="E6" i="360"/>
  <c r="I6" i="360"/>
  <c r="M5" i="376"/>
  <c r="R16" i="376"/>
  <c r="Y6" i="376"/>
  <c r="E5" i="376"/>
  <c r="R9" i="376"/>
  <c r="M6" i="376"/>
  <c r="E5" i="375"/>
  <c r="I5" i="375"/>
  <c r="Y6" i="375"/>
  <c r="E6" i="375"/>
  <c r="I6" i="375"/>
  <c r="K9" i="375"/>
  <c r="G5" i="375"/>
  <c r="G6" i="375"/>
  <c r="G6" i="374"/>
  <c r="I5" i="374"/>
  <c r="G5" i="374"/>
  <c r="E6" i="374"/>
  <c r="M5" i="374"/>
  <c r="M4" i="374"/>
  <c r="M6" i="374"/>
  <c r="I6" i="374"/>
  <c r="Y6" i="374"/>
  <c r="R9" i="374"/>
  <c r="I6" i="373"/>
  <c r="Y6" i="373"/>
  <c r="E5" i="373"/>
  <c r="G5" i="373"/>
  <c r="M6" i="373"/>
  <c r="M4" i="373"/>
  <c r="M5" i="373"/>
  <c r="K9" i="373"/>
  <c r="R9" i="373"/>
  <c r="E6" i="373"/>
  <c r="K33" i="373"/>
  <c r="M6" i="372"/>
  <c r="K9" i="372"/>
  <c r="E5" i="372"/>
  <c r="M5" i="372"/>
  <c r="G6" i="372"/>
  <c r="R9" i="372"/>
  <c r="Y6" i="372"/>
  <c r="I6" i="372"/>
  <c r="E6" i="372"/>
  <c r="G6" i="371"/>
  <c r="Y6" i="371"/>
  <c r="M6" i="371"/>
  <c r="M4" i="371"/>
  <c r="M5" i="371"/>
  <c r="K9" i="371"/>
  <c r="E5" i="371"/>
  <c r="E6" i="371"/>
  <c r="R9" i="371"/>
  <c r="I5" i="371"/>
  <c r="G6" i="370"/>
  <c r="E6" i="370"/>
  <c r="R9" i="370"/>
  <c r="E5" i="370"/>
  <c r="K25" i="370"/>
  <c r="K9" i="370"/>
  <c r="I5" i="370"/>
  <c r="M5" i="370"/>
  <c r="I6" i="370"/>
  <c r="G5" i="370"/>
  <c r="I6" i="369"/>
  <c r="R9" i="369"/>
  <c r="E6" i="368"/>
  <c r="G6" i="368"/>
  <c r="Y6" i="368"/>
  <c r="R9" i="368"/>
  <c r="G5" i="368"/>
  <c r="E5" i="368"/>
  <c r="K9" i="367"/>
  <c r="M4" i="367"/>
  <c r="R9" i="367"/>
  <c r="K25" i="367"/>
  <c r="G5" i="367"/>
  <c r="E6" i="367"/>
  <c r="E5" i="367"/>
  <c r="G6" i="366"/>
  <c r="Y6" i="366"/>
  <c r="I5" i="366"/>
  <c r="M6" i="366"/>
  <c r="M4" i="366"/>
  <c r="M5" i="366"/>
  <c r="K9" i="366"/>
  <c r="E6" i="366"/>
  <c r="K17" i="366"/>
  <c r="I5" i="365"/>
  <c r="G5" i="365"/>
  <c r="I6" i="365"/>
  <c r="G6" i="365"/>
  <c r="Y6" i="365"/>
  <c r="Y6" i="364"/>
  <c r="I5" i="364"/>
  <c r="M6" i="364"/>
  <c r="M4" i="364"/>
  <c r="M5" i="364"/>
  <c r="K9" i="364"/>
  <c r="R9" i="364"/>
  <c r="E5" i="364"/>
  <c r="K33" i="364"/>
  <c r="E5" i="363"/>
  <c r="I5" i="363"/>
  <c r="M6" i="363"/>
  <c r="M5" i="363"/>
  <c r="K25" i="363"/>
  <c r="K33" i="361"/>
  <c r="G6" i="361"/>
  <c r="I5" i="361"/>
  <c r="M6" i="361"/>
  <c r="M4" i="361"/>
  <c r="M5" i="361"/>
  <c r="K9" i="361"/>
  <c r="Y6" i="361"/>
  <c r="E5" i="361"/>
  <c r="E5" i="360"/>
  <c r="K9" i="360"/>
  <c r="I5" i="360"/>
  <c r="M4" i="360"/>
  <c r="M6" i="360"/>
  <c r="R9" i="360"/>
  <c r="Y6" i="360"/>
  <c r="G5" i="360"/>
  <c r="G6" i="359"/>
  <c r="G5" i="359"/>
  <c r="I6" i="359"/>
  <c r="I5" i="359"/>
  <c r="Y6" i="359"/>
  <c r="E6" i="359"/>
  <c r="R9" i="359"/>
  <c r="I5" i="358"/>
  <c r="E5" i="358"/>
  <c r="K25" i="358"/>
  <c r="G5" i="358"/>
  <c r="Y6" i="358"/>
  <c r="M6" i="358"/>
  <c r="R9" i="358"/>
  <c r="E6" i="358"/>
  <c r="Y6" i="357"/>
  <c r="E5" i="357"/>
  <c r="I6" i="357"/>
  <c r="K9" i="357"/>
  <c r="G5" i="357"/>
  <c r="M4" i="357"/>
  <c r="R9" i="357"/>
  <c r="G6" i="357"/>
  <c r="I5" i="357"/>
  <c r="E6" i="357"/>
  <c r="G5" i="356"/>
  <c r="M4" i="356"/>
  <c r="E5" i="356"/>
  <c r="M6" i="356"/>
  <c r="R9" i="356"/>
  <c r="K9" i="356"/>
  <c r="I6" i="356"/>
  <c r="G6" i="356"/>
  <c r="M6" i="355"/>
  <c r="K17" i="355"/>
  <c r="I5" i="355"/>
  <c r="R9" i="355"/>
  <c r="E6" i="355"/>
  <c r="I6" i="355"/>
  <c r="E5" i="354"/>
  <c r="G5" i="354"/>
  <c r="Y6" i="354"/>
  <c r="E6" i="354"/>
  <c r="I6" i="354"/>
  <c r="R9" i="354"/>
  <c r="R9" i="353"/>
  <c r="Y6" i="353"/>
  <c r="I6" i="353"/>
  <c r="E6" i="353"/>
  <c r="K9" i="353"/>
  <c r="M4" i="353"/>
  <c r="G6" i="353"/>
  <c r="G5" i="353"/>
  <c r="M4" i="352"/>
  <c r="Y6" i="352"/>
  <c r="G6" i="352"/>
  <c r="K9" i="352"/>
  <c r="R9" i="352"/>
  <c r="E6" i="352"/>
  <c r="M6" i="352"/>
  <c r="I5" i="352"/>
  <c r="M5" i="351"/>
  <c r="K17" i="351"/>
  <c r="R9" i="351"/>
  <c r="Y6" i="351"/>
  <c r="M6" i="351"/>
  <c r="K25" i="351"/>
  <c r="E6" i="350"/>
  <c r="G5" i="350"/>
  <c r="E5" i="350"/>
  <c r="Y6" i="350"/>
  <c r="I6" i="350"/>
  <c r="K25" i="350"/>
  <c r="G6" i="350"/>
  <c r="R9" i="349"/>
  <c r="E5" i="349"/>
  <c r="M5" i="349"/>
  <c r="I6" i="349"/>
  <c r="G5" i="349"/>
  <c r="E6" i="349"/>
  <c r="Y6" i="348"/>
  <c r="R9" i="348"/>
  <c r="E6" i="348"/>
  <c r="I6" i="348"/>
  <c r="G5" i="348"/>
  <c r="I5" i="348"/>
  <c r="R16" i="348"/>
  <c r="R9" i="347"/>
  <c r="I6" i="347"/>
  <c r="K9" i="347"/>
  <c r="K25" i="347"/>
  <c r="Y6" i="347"/>
  <c r="M6" i="347"/>
  <c r="G5" i="347"/>
  <c r="G6" i="347"/>
  <c r="I5" i="347"/>
  <c r="I6" i="346"/>
  <c r="G5" i="346"/>
  <c r="G6" i="346"/>
  <c r="I5" i="346"/>
  <c r="R9" i="346"/>
  <c r="Y6" i="346"/>
  <c r="M6" i="346"/>
  <c r="M4" i="346"/>
  <c r="M5" i="346"/>
  <c r="K9" i="346"/>
  <c r="W188" i="302"/>
  <c r="X188" i="302" s="1"/>
  <c r="V188" i="302"/>
  <c r="U188" i="302"/>
  <c r="T188" i="302"/>
  <c r="E188" i="302"/>
  <c r="D188" i="302"/>
  <c r="W187" i="302"/>
  <c r="X187" i="302" s="1"/>
  <c r="V187" i="302"/>
  <c r="U187" i="302"/>
  <c r="T187" i="302"/>
  <c r="E187" i="302"/>
  <c r="D187" i="302" s="1"/>
  <c r="W186" i="302"/>
  <c r="X186" i="302" s="1"/>
  <c r="V186" i="302"/>
  <c r="U186" i="302"/>
  <c r="T186" i="302"/>
  <c r="E186" i="302"/>
  <c r="D186" i="302" s="1"/>
  <c r="W185" i="302"/>
  <c r="X185" i="302" s="1"/>
  <c r="V185" i="302"/>
  <c r="U185" i="302"/>
  <c r="T185" i="302"/>
  <c r="E185" i="302"/>
  <c r="D185" i="302" s="1"/>
  <c r="W184" i="302"/>
  <c r="X184" i="302" s="1"/>
  <c r="V184" i="302"/>
  <c r="U184" i="302"/>
  <c r="T184" i="302"/>
  <c r="E184" i="302"/>
  <c r="D184" i="302" s="1"/>
  <c r="W183" i="302"/>
  <c r="X183" i="302" s="1"/>
  <c r="V183" i="302"/>
  <c r="U183" i="302"/>
  <c r="T183" i="302"/>
  <c r="E183" i="302"/>
  <c r="D183" i="302"/>
  <c r="W182" i="302"/>
  <c r="X182" i="302" s="1"/>
  <c r="V182" i="302"/>
  <c r="U182" i="302"/>
  <c r="T182" i="302"/>
  <c r="E182" i="302"/>
  <c r="D182" i="302" s="1"/>
  <c r="W181" i="302"/>
  <c r="X181" i="302" s="1"/>
  <c r="V181" i="302"/>
  <c r="U181" i="302"/>
  <c r="T181" i="302"/>
  <c r="E181" i="302"/>
  <c r="D181" i="302" s="1"/>
  <c r="W180" i="302"/>
  <c r="X180" i="302" s="1"/>
  <c r="V180" i="302"/>
  <c r="U180" i="302"/>
  <c r="T180" i="302"/>
  <c r="E180" i="302"/>
  <c r="D180" i="302" s="1"/>
  <c r="W179" i="302"/>
  <c r="X179" i="302" s="1"/>
  <c r="V179" i="302"/>
  <c r="U179" i="302"/>
  <c r="T179" i="302"/>
  <c r="E179" i="302"/>
  <c r="D179" i="302" s="1"/>
  <c r="W178" i="302"/>
  <c r="X178" i="302" s="1"/>
  <c r="V178" i="302"/>
  <c r="U178" i="302"/>
  <c r="T178" i="302"/>
  <c r="E178" i="302"/>
  <c r="D178" i="302"/>
  <c r="W177" i="302"/>
  <c r="X177" i="302" s="1"/>
  <c r="V177" i="302"/>
  <c r="U177" i="302"/>
  <c r="T177" i="302"/>
  <c r="E177" i="302"/>
  <c r="D177" i="302" s="1"/>
  <c r="W176" i="302"/>
  <c r="X176" i="302" s="1"/>
  <c r="V176" i="302"/>
  <c r="U176" i="302"/>
  <c r="T176" i="302"/>
  <c r="E176" i="302"/>
  <c r="D176" i="302"/>
  <c r="W175" i="302"/>
  <c r="X175" i="302" s="1"/>
  <c r="V175" i="302"/>
  <c r="U175" i="302"/>
  <c r="T175" i="302"/>
  <c r="E175" i="302"/>
  <c r="D175" i="302" s="1"/>
  <c r="W174" i="302"/>
  <c r="X174" i="302" s="1"/>
  <c r="V174" i="302"/>
  <c r="U174" i="302"/>
  <c r="T174" i="302"/>
  <c r="E174" i="302"/>
  <c r="D174" i="302" s="1"/>
  <c r="W173" i="302"/>
  <c r="X173" i="302" s="1"/>
  <c r="V173" i="302"/>
  <c r="U173" i="302"/>
  <c r="T173" i="302"/>
  <c r="E173" i="302"/>
  <c r="D173" i="302" s="1"/>
  <c r="W172" i="302"/>
  <c r="X172" i="302" s="1"/>
  <c r="V172" i="302"/>
  <c r="U172" i="302"/>
  <c r="T172" i="302"/>
  <c r="E172" i="302"/>
  <c r="D172" i="302" s="1"/>
  <c r="W171" i="302"/>
  <c r="X171" i="302" s="1"/>
  <c r="V171" i="302"/>
  <c r="U171" i="302"/>
  <c r="T171" i="302"/>
  <c r="E171" i="302"/>
  <c r="D171" i="302" s="1"/>
  <c r="W170" i="302"/>
  <c r="X170" i="302" s="1"/>
  <c r="V170" i="302"/>
  <c r="U170" i="302"/>
  <c r="T170" i="302"/>
  <c r="E170" i="302"/>
  <c r="D170" i="302"/>
  <c r="W169" i="302"/>
  <c r="X169" i="302" s="1"/>
  <c r="V169" i="302"/>
  <c r="U169" i="302"/>
  <c r="T169" i="302"/>
  <c r="E169" i="302"/>
  <c r="D169" i="302" s="1"/>
  <c r="W168" i="302"/>
  <c r="X168" i="302" s="1"/>
  <c r="V168" i="302"/>
  <c r="U168" i="302"/>
  <c r="T168" i="302"/>
  <c r="E168" i="302"/>
  <c r="D168" i="302" s="1"/>
  <c r="W167" i="302"/>
  <c r="X167" i="302" s="1"/>
  <c r="V167" i="302"/>
  <c r="U167" i="302"/>
  <c r="T167" i="302"/>
  <c r="E167" i="302"/>
  <c r="D167" i="302" s="1"/>
  <c r="W166" i="302"/>
  <c r="X166" i="302" s="1"/>
  <c r="V166" i="302"/>
  <c r="U166" i="302"/>
  <c r="T166" i="302"/>
  <c r="E166" i="302"/>
  <c r="D166" i="302" s="1"/>
  <c r="W165" i="302"/>
  <c r="X165" i="302" s="1"/>
  <c r="V165" i="302"/>
  <c r="U165" i="302"/>
  <c r="T165" i="302"/>
  <c r="E165" i="302"/>
  <c r="D165" i="302" s="1"/>
  <c r="W164" i="302"/>
  <c r="X164" i="302" s="1"/>
  <c r="V164" i="302"/>
  <c r="U164" i="302"/>
  <c r="T164" i="302"/>
  <c r="E164" i="302"/>
  <c r="D164" i="302" s="1"/>
  <c r="W163" i="302"/>
  <c r="X163" i="302" s="1"/>
  <c r="V163" i="302"/>
  <c r="U163" i="302"/>
  <c r="T163" i="302"/>
  <c r="E163" i="302"/>
  <c r="D163" i="302"/>
  <c r="W162" i="302"/>
  <c r="X162" i="302" s="1"/>
  <c r="V162" i="302"/>
  <c r="U162" i="302"/>
  <c r="T162" i="302"/>
  <c r="E162" i="302"/>
  <c r="D162" i="302" s="1"/>
  <c r="W161" i="302"/>
  <c r="X161" i="302" s="1"/>
  <c r="V161" i="302"/>
  <c r="U161" i="302"/>
  <c r="T161" i="302"/>
  <c r="E161" i="302"/>
  <c r="D161" i="302" s="1"/>
  <c r="W160" i="302"/>
  <c r="X160" i="302" s="1"/>
  <c r="V160" i="302"/>
  <c r="U160" i="302"/>
  <c r="T160" i="302"/>
  <c r="E160" i="302"/>
  <c r="D160" i="302" s="1"/>
  <c r="W159" i="302"/>
  <c r="X159" i="302" s="1"/>
  <c r="V159" i="302"/>
  <c r="U159" i="302"/>
  <c r="T159" i="302"/>
  <c r="E159" i="302"/>
  <c r="D159" i="302" s="1"/>
  <c r="W158" i="302"/>
  <c r="X158" i="302" s="1"/>
  <c r="V158" i="302"/>
  <c r="U158" i="302"/>
  <c r="T158" i="302"/>
  <c r="E158" i="302"/>
  <c r="D158" i="302" s="1"/>
  <c r="W157" i="302"/>
  <c r="X157" i="302" s="1"/>
  <c r="V157" i="302"/>
  <c r="U157" i="302"/>
  <c r="T157" i="302"/>
  <c r="E157" i="302"/>
  <c r="D157" i="302" s="1"/>
  <c r="W156" i="302"/>
  <c r="X156" i="302" s="1"/>
  <c r="V156" i="302"/>
  <c r="U156" i="302"/>
  <c r="T156" i="302"/>
  <c r="E156" i="302"/>
  <c r="D156" i="302" s="1"/>
  <c r="W155" i="302"/>
  <c r="X155" i="302" s="1"/>
  <c r="V155" i="302"/>
  <c r="U155" i="302"/>
  <c r="T155" i="302"/>
  <c r="E155" i="302"/>
  <c r="D155" i="302" s="1"/>
  <c r="W154" i="302"/>
  <c r="X154" i="302" s="1"/>
  <c r="V154" i="302"/>
  <c r="U154" i="302"/>
  <c r="T154" i="302"/>
  <c r="E154" i="302"/>
  <c r="D154" i="302" s="1"/>
  <c r="W153" i="302"/>
  <c r="X153" i="302" s="1"/>
  <c r="V153" i="302"/>
  <c r="U153" i="302"/>
  <c r="T153" i="302"/>
  <c r="E153" i="302"/>
  <c r="D153" i="302" s="1"/>
  <c r="W152" i="302"/>
  <c r="X152" i="302" s="1"/>
  <c r="V152" i="302"/>
  <c r="U152" i="302"/>
  <c r="T152" i="302"/>
  <c r="E152" i="302"/>
  <c r="D152" i="302" s="1"/>
  <c r="W151" i="302"/>
  <c r="X151" i="302" s="1"/>
  <c r="V151" i="302"/>
  <c r="U151" i="302"/>
  <c r="T151" i="302"/>
  <c r="E151" i="302"/>
  <c r="D151" i="302" s="1"/>
  <c r="W150" i="302"/>
  <c r="X150" i="302" s="1"/>
  <c r="V150" i="302"/>
  <c r="U150" i="302"/>
  <c r="T150" i="302"/>
  <c r="E150" i="302"/>
  <c r="D150" i="302" s="1"/>
  <c r="W149" i="302"/>
  <c r="X149" i="302" s="1"/>
  <c r="V149" i="302"/>
  <c r="U149" i="302"/>
  <c r="T149" i="302"/>
  <c r="E149" i="302"/>
  <c r="D149" i="302" s="1"/>
  <c r="W148" i="302"/>
  <c r="X148" i="302" s="1"/>
  <c r="V148" i="302"/>
  <c r="U148" i="302"/>
  <c r="T148" i="302"/>
  <c r="E148" i="302"/>
  <c r="D148" i="302" s="1"/>
  <c r="W147" i="302"/>
  <c r="X147" i="302" s="1"/>
  <c r="V147" i="302"/>
  <c r="U147" i="302"/>
  <c r="T147" i="302"/>
  <c r="E147" i="302"/>
  <c r="D147" i="302" s="1"/>
  <c r="W146" i="302"/>
  <c r="X146" i="302" s="1"/>
  <c r="V146" i="302"/>
  <c r="U146" i="302"/>
  <c r="T146" i="302"/>
  <c r="E146" i="302"/>
  <c r="D146" i="302" s="1"/>
  <c r="W145" i="302"/>
  <c r="X145" i="302" s="1"/>
  <c r="V145" i="302"/>
  <c r="U145" i="302"/>
  <c r="T145" i="302"/>
  <c r="E145" i="302"/>
  <c r="D145" i="302" s="1"/>
  <c r="W144" i="302"/>
  <c r="X144" i="302" s="1"/>
  <c r="V144" i="302"/>
  <c r="U144" i="302"/>
  <c r="T144" i="302"/>
  <c r="E144" i="302"/>
  <c r="D144" i="302" s="1"/>
  <c r="W143" i="302"/>
  <c r="X143" i="302" s="1"/>
  <c r="V143" i="302"/>
  <c r="U143" i="302"/>
  <c r="T143" i="302"/>
  <c r="E143" i="302"/>
  <c r="D143" i="302" s="1"/>
  <c r="W142" i="302"/>
  <c r="X142" i="302" s="1"/>
  <c r="V142" i="302"/>
  <c r="U142" i="302"/>
  <c r="T142" i="302"/>
  <c r="E142" i="302"/>
  <c r="D142" i="302" s="1"/>
  <c r="W141" i="302"/>
  <c r="X141" i="302" s="1"/>
  <c r="V141" i="302"/>
  <c r="U141" i="302"/>
  <c r="T141" i="302"/>
  <c r="E141" i="302"/>
  <c r="D141" i="302" s="1"/>
  <c r="W140" i="302"/>
  <c r="X140" i="302" s="1"/>
  <c r="V140" i="302"/>
  <c r="U140" i="302"/>
  <c r="T140" i="302"/>
  <c r="E140" i="302"/>
  <c r="D140" i="302" s="1"/>
  <c r="W139" i="302"/>
  <c r="X139" i="302" s="1"/>
  <c r="V139" i="302"/>
  <c r="U139" i="302"/>
  <c r="T139" i="302"/>
  <c r="E139" i="302"/>
  <c r="D139" i="302" s="1"/>
  <c r="W138" i="302"/>
  <c r="X138" i="302" s="1"/>
  <c r="V138" i="302"/>
  <c r="U138" i="302"/>
  <c r="T138" i="302"/>
  <c r="E138" i="302"/>
  <c r="D138" i="302" s="1"/>
  <c r="W137" i="302"/>
  <c r="X137" i="302" s="1"/>
  <c r="V137" i="302"/>
  <c r="U137" i="302"/>
  <c r="T137" i="302"/>
  <c r="E137" i="302"/>
  <c r="D137" i="302" s="1"/>
  <c r="W136" i="302"/>
  <c r="X136" i="302" s="1"/>
  <c r="V136" i="302"/>
  <c r="U136" i="302"/>
  <c r="T136" i="302"/>
  <c r="E136" i="302"/>
  <c r="D136" i="302"/>
  <c r="W135" i="302"/>
  <c r="X135" i="302" s="1"/>
  <c r="V135" i="302"/>
  <c r="U135" i="302"/>
  <c r="T135" i="302"/>
  <c r="E135" i="302"/>
  <c r="D135" i="302" s="1"/>
  <c r="W134" i="302"/>
  <c r="X134" i="302" s="1"/>
  <c r="V134" i="302"/>
  <c r="U134" i="302"/>
  <c r="T134" i="302"/>
  <c r="E134" i="302"/>
  <c r="D134" i="302" s="1"/>
  <c r="W133" i="302"/>
  <c r="X133" i="302" s="1"/>
  <c r="V133" i="302"/>
  <c r="U133" i="302"/>
  <c r="T133" i="302"/>
  <c r="E133" i="302"/>
  <c r="D133" i="302"/>
  <c r="W132" i="302"/>
  <c r="X132" i="302" s="1"/>
  <c r="V132" i="302"/>
  <c r="U132" i="302"/>
  <c r="T132" i="302"/>
  <c r="E132" i="302"/>
  <c r="D132" i="302" s="1"/>
  <c r="W131" i="302"/>
  <c r="X131" i="302" s="1"/>
  <c r="V131" i="302"/>
  <c r="U131" i="302"/>
  <c r="T131" i="302"/>
  <c r="E131" i="302"/>
  <c r="D131" i="302" s="1"/>
  <c r="W130" i="302"/>
  <c r="X130" i="302" s="1"/>
  <c r="V130" i="302"/>
  <c r="U130" i="302"/>
  <c r="T130" i="302"/>
  <c r="E130" i="302"/>
  <c r="D130" i="302" s="1"/>
  <c r="W129" i="302"/>
  <c r="X129" i="302" s="1"/>
  <c r="V129" i="302"/>
  <c r="U129" i="302"/>
  <c r="T129" i="302"/>
  <c r="E129" i="302"/>
  <c r="D129" i="302" s="1"/>
  <c r="W128" i="302"/>
  <c r="X128" i="302" s="1"/>
  <c r="V128" i="302"/>
  <c r="U128" i="302"/>
  <c r="T128" i="302"/>
  <c r="E128" i="302"/>
  <c r="D128" i="302" s="1"/>
  <c r="W127" i="302"/>
  <c r="X127" i="302" s="1"/>
  <c r="V127" i="302"/>
  <c r="U127" i="302"/>
  <c r="T127" i="302"/>
  <c r="E127" i="302"/>
  <c r="D127" i="302" s="1"/>
  <c r="W126" i="302"/>
  <c r="X126" i="302" s="1"/>
  <c r="V126" i="302"/>
  <c r="U126" i="302"/>
  <c r="T126" i="302"/>
  <c r="E126" i="302"/>
  <c r="D126" i="302" s="1"/>
  <c r="W125" i="302"/>
  <c r="X125" i="302" s="1"/>
  <c r="V125" i="302"/>
  <c r="U125" i="302"/>
  <c r="T125" i="302"/>
  <c r="E125" i="302"/>
  <c r="D125" i="302" s="1"/>
  <c r="W124" i="302"/>
  <c r="X124" i="302" s="1"/>
  <c r="V124" i="302"/>
  <c r="U124" i="302"/>
  <c r="T124" i="302"/>
  <c r="E124" i="302"/>
  <c r="D124" i="302" s="1"/>
  <c r="W123" i="302"/>
  <c r="X123" i="302" s="1"/>
  <c r="V123" i="302"/>
  <c r="U123" i="302"/>
  <c r="T123" i="302"/>
  <c r="E123" i="302"/>
  <c r="D123" i="302" s="1"/>
  <c r="W122" i="302"/>
  <c r="X122" i="302" s="1"/>
  <c r="V122" i="302"/>
  <c r="U122" i="302"/>
  <c r="T122" i="302"/>
  <c r="E122" i="302"/>
  <c r="D122" i="302" s="1"/>
  <c r="W121" i="302"/>
  <c r="X121" i="302" s="1"/>
  <c r="V121" i="302"/>
  <c r="U121" i="302"/>
  <c r="T121" i="302"/>
  <c r="E121" i="302"/>
  <c r="D121" i="302" s="1"/>
  <c r="W120" i="302"/>
  <c r="X120" i="302" s="1"/>
  <c r="V120" i="302"/>
  <c r="U120" i="302"/>
  <c r="T120" i="302"/>
  <c r="E120" i="302"/>
  <c r="D120" i="302" s="1"/>
  <c r="W119" i="302"/>
  <c r="X119" i="302" s="1"/>
  <c r="V119" i="302"/>
  <c r="U119" i="302"/>
  <c r="T119" i="302"/>
  <c r="E119" i="302"/>
  <c r="D119" i="302" s="1"/>
  <c r="W118" i="302"/>
  <c r="X118" i="302" s="1"/>
  <c r="V118" i="302"/>
  <c r="U118" i="302"/>
  <c r="T118" i="302"/>
  <c r="E118" i="302"/>
  <c r="D118" i="302" s="1"/>
  <c r="W117" i="302"/>
  <c r="X117" i="302" s="1"/>
  <c r="V117" i="302"/>
  <c r="U117" i="302"/>
  <c r="T117" i="302"/>
  <c r="E117" i="302"/>
  <c r="D117" i="302" s="1"/>
  <c r="W116" i="302"/>
  <c r="X116" i="302" s="1"/>
  <c r="V116" i="302"/>
  <c r="U116" i="302"/>
  <c r="T116" i="302"/>
  <c r="E116" i="302"/>
  <c r="D116" i="302" s="1"/>
  <c r="W115" i="302"/>
  <c r="X115" i="302" s="1"/>
  <c r="V115" i="302"/>
  <c r="U115" i="302"/>
  <c r="T115" i="302"/>
  <c r="E115" i="302"/>
  <c r="D115" i="302"/>
  <c r="W114" i="302"/>
  <c r="X114" i="302" s="1"/>
  <c r="V114" i="302"/>
  <c r="U114" i="302"/>
  <c r="T114" i="302"/>
  <c r="E114" i="302"/>
  <c r="D114" i="302" s="1"/>
  <c r="W113" i="302"/>
  <c r="X113" i="302" s="1"/>
  <c r="V113" i="302"/>
  <c r="U113" i="302"/>
  <c r="T113" i="302"/>
  <c r="E113" i="302"/>
  <c r="D113" i="302" s="1"/>
  <c r="W112" i="302"/>
  <c r="X112" i="302" s="1"/>
  <c r="V112" i="302"/>
  <c r="U112" i="302"/>
  <c r="T112" i="302"/>
  <c r="E112" i="302"/>
  <c r="D112" i="302"/>
  <c r="W111" i="302"/>
  <c r="X111" i="302" s="1"/>
  <c r="V111" i="302"/>
  <c r="U111" i="302"/>
  <c r="T111" i="302"/>
  <c r="E111" i="302"/>
  <c r="D111" i="302" s="1"/>
  <c r="W110" i="302"/>
  <c r="X110" i="302" s="1"/>
  <c r="V110" i="302"/>
  <c r="U110" i="302"/>
  <c r="T110" i="302"/>
  <c r="E110" i="302"/>
  <c r="D110" i="302" s="1"/>
  <c r="W109" i="302"/>
  <c r="X109" i="302" s="1"/>
  <c r="V109" i="302"/>
  <c r="U109" i="302"/>
  <c r="T109" i="302"/>
  <c r="E109" i="302"/>
  <c r="D109" i="302" s="1"/>
  <c r="W108" i="302"/>
  <c r="X108" i="302" s="1"/>
  <c r="V108" i="302"/>
  <c r="U108" i="302"/>
  <c r="T108" i="302"/>
  <c r="E108" i="302"/>
  <c r="D108" i="302" s="1"/>
  <c r="W107" i="302"/>
  <c r="X107" i="302" s="1"/>
  <c r="V107" i="302"/>
  <c r="U107" i="302"/>
  <c r="T107" i="302"/>
  <c r="E107" i="302"/>
  <c r="D107" i="302" s="1"/>
  <c r="W106" i="302"/>
  <c r="V106" i="302"/>
  <c r="U106" i="302"/>
  <c r="T106" i="302"/>
  <c r="E106" i="302"/>
  <c r="D106" i="302" s="1"/>
  <c r="W105" i="302"/>
  <c r="X105" i="302" s="1"/>
  <c r="V105" i="302"/>
  <c r="U105" i="302"/>
  <c r="T105" i="302"/>
  <c r="E105" i="302"/>
  <c r="D105" i="302" s="1"/>
  <c r="W104" i="302"/>
  <c r="X104" i="302" s="1"/>
  <c r="V104" i="302"/>
  <c r="U104" i="302"/>
  <c r="T104" i="302"/>
  <c r="E104" i="302"/>
  <c r="D104" i="302" s="1"/>
  <c r="W103" i="302"/>
  <c r="X103" i="302" s="1"/>
  <c r="V103" i="302"/>
  <c r="U103" i="302"/>
  <c r="T103" i="302"/>
  <c r="E103" i="302"/>
  <c r="D103" i="302" s="1"/>
  <c r="W102" i="302"/>
  <c r="X102" i="302" s="1"/>
  <c r="V102" i="302"/>
  <c r="U102" i="302"/>
  <c r="T102" i="302"/>
  <c r="E102" i="302"/>
  <c r="D102" i="302" s="1"/>
  <c r="W101" i="302"/>
  <c r="X101" i="302" s="1"/>
  <c r="V101" i="302"/>
  <c r="U101" i="302"/>
  <c r="T101" i="302"/>
  <c r="E101" i="302"/>
  <c r="D101" i="302"/>
  <c r="W100" i="302"/>
  <c r="X100" i="302" s="1"/>
  <c r="V100" i="302"/>
  <c r="U100" i="302"/>
  <c r="T100" i="302"/>
  <c r="E100" i="302"/>
  <c r="D100" i="302" s="1"/>
  <c r="X99" i="302"/>
  <c r="W99" i="302"/>
  <c r="V99" i="302"/>
  <c r="U99" i="302"/>
  <c r="T99" i="302"/>
  <c r="E99" i="302"/>
  <c r="D99" i="302" s="1"/>
  <c r="W98" i="302"/>
  <c r="X98" i="302" s="1"/>
  <c r="V98" i="302"/>
  <c r="U98" i="302"/>
  <c r="T98" i="302"/>
  <c r="E98" i="302"/>
  <c r="D98" i="302" s="1"/>
  <c r="W97" i="302"/>
  <c r="X97" i="302" s="1"/>
  <c r="V97" i="302"/>
  <c r="U97" i="302"/>
  <c r="T97" i="302"/>
  <c r="E97" i="302"/>
  <c r="D97" i="302" s="1"/>
  <c r="W96" i="302"/>
  <c r="X96" i="302" s="1"/>
  <c r="V96" i="302"/>
  <c r="U96" i="302"/>
  <c r="T96" i="302"/>
  <c r="E96" i="302"/>
  <c r="D96" i="302" s="1"/>
  <c r="W95" i="302"/>
  <c r="X95" i="302" s="1"/>
  <c r="V95" i="302"/>
  <c r="U95" i="302"/>
  <c r="T95" i="302"/>
  <c r="E95" i="302"/>
  <c r="D95" i="302" s="1"/>
  <c r="X94" i="302"/>
  <c r="W94" i="302"/>
  <c r="V94" i="302"/>
  <c r="U94" i="302"/>
  <c r="T94" i="302"/>
  <c r="E94" i="302"/>
  <c r="D94" i="302" s="1"/>
  <c r="W93" i="302"/>
  <c r="X93" i="302" s="1"/>
  <c r="V93" i="302"/>
  <c r="U93" i="302"/>
  <c r="T93" i="302"/>
  <c r="E93" i="302"/>
  <c r="D93" i="302" s="1"/>
  <c r="W92" i="302"/>
  <c r="X92" i="302" s="1"/>
  <c r="V92" i="302"/>
  <c r="U92" i="302"/>
  <c r="T92" i="302"/>
  <c r="E92" i="302"/>
  <c r="D92" i="302" s="1"/>
  <c r="W91" i="302"/>
  <c r="X91" i="302" s="1"/>
  <c r="V91" i="302"/>
  <c r="U91" i="302"/>
  <c r="T91" i="302"/>
  <c r="E91" i="302"/>
  <c r="D91" i="302" s="1"/>
  <c r="W90" i="302"/>
  <c r="X90" i="302" s="1"/>
  <c r="V90" i="302"/>
  <c r="U90" i="302"/>
  <c r="T90" i="302"/>
  <c r="E90" i="302"/>
  <c r="D90" i="302" s="1"/>
  <c r="W89" i="302"/>
  <c r="X89" i="302" s="1"/>
  <c r="V89" i="302"/>
  <c r="U89" i="302"/>
  <c r="T89" i="302"/>
  <c r="E89" i="302"/>
  <c r="D89" i="302" s="1"/>
  <c r="W88" i="302"/>
  <c r="X88" i="302" s="1"/>
  <c r="V88" i="302"/>
  <c r="U88" i="302"/>
  <c r="T88" i="302"/>
  <c r="E88" i="302"/>
  <c r="D88" i="302" s="1"/>
  <c r="W87" i="302"/>
  <c r="X87" i="302" s="1"/>
  <c r="V87" i="302"/>
  <c r="U87" i="302"/>
  <c r="T87" i="302"/>
  <c r="E87" i="302"/>
  <c r="D87" i="302" s="1"/>
  <c r="W86" i="302"/>
  <c r="X86" i="302" s="1"/>
  <c r="V86" i="302"/>
  <c r="U86" i="302"/>
  <c r="T86" i="302"/>
  <c r="E86" i="302"/>
  <c r="D86" i="302" s="1"/>
  <c r="W85" i="302"/>
  <c r="X85" i="302" s="1"/>
  <c r="V85" i="302"/>
  <c r="U85" i="302"/>
  <c r="T85" i="302"/>
  <c r="E85" i="302"/>
  <c r="D85" i="302" s="1"/>
  <c r="X84" i="302"/>
  <c r="W84" i="302"/>
  <c r="V84" i="302"/>
  <c r="U84" i="302"/>
  <c r="T84" i="302"/>
  <c r="E84" i="302"/>
  <c r="D84" i="302" s="1"/>
  <c r="W83" i="302"/>
  <c r="X83" i="302" s="1"/>
  <c r="V83" i="302"/>
  <c r="U83" i="302"/>
  <c r="T83" i="302"/>
  <c r="E83" i="302"/>
  <c r="D83" i="302" s="1"/>
  <c r="W82" i="302"/>
  <c r="X82" i="302" s="1"/>
  <c r="V82" i="302"/>
  <c r="U82" i="302"/>
  <c r="T82" i="302"/>
  <c r="E82" i="302"/>
  <c r="D82" i="302" s="1"/>
  <c r="W81" i="302"/>
  <c r="X81" i="302" s="1"/>
  <c r="V81" i="302"/>
  <c r="U81" i="302"/>
  <c r="T81" i="302"/>
  <c r="E81" i="302"/>
  <c r="D81" i="302" s="1"/>
  <c r="W80" i="302"/>
  <c r="X80" i="302" s="1"/>
  <c r="V80" i="302"/>
  <c r="U80" i="302"/>
  <c r="T80" i="302"/>
  <c r="E80" i="302"/>
  <c r="D80" i="302" s="1"/>
  <c r="W79" i="302"/>
  <c r="X79" i="302" s="1"/>
  <c r="V79" i="302"/>
  <c r="U79" i="302"/>
  <c r="T79" i="302"/>
  <c r="E79" i="302"/>
  <c r="D79" i="302" s="1"/>
  <c r="W78" i="302"/>
  <c r="X78" i="302" s="1"/>
  <c r="V78" i="302"/>
  <c r="U78" i="302"/>
  <c r="T78" i="302"/>
  <c r="E78" i="302"/>
  <c r="D78" i="302" s="1"/>
  <c r="W77" i="302"/>
  <c r="X77" i="302" s="1"/>
  <c r="V77" i="302"/>
  <c r="U77" i="302"/>
  <c r="T77" i="302"/>
  <c r="E77" i="302"/>
  <c r="D77" i="302" s="1"/>
  <c r="W76" i="302"/>
  <c r="X76" i="302" s="1"/>
  <c r="V76" i="302"/>
  <c r="U76" i="302"/>
  <c r="T76" i="302"/>
  <c r="E76" i="302"/>
  <c r="D76" i="302" s="1"/>
  <c r="W75" i="302"/>
  <c r="X75" i="302" s="1"/>
  <c r="V75" i="302"/>
  <c r="U75" i="302"/>
  <c r="T75" i="302"/>
  <c r="E75" i="302"/>
  <c r="D75" i="302" s="1"/>
  <c r="W74" i="302"/>
  <c r="X74" i="302" s="1"/>
  <c r="V74" i="302"/>
  <c r="U74" i="302"/>
  <c r="T74" i="302"/>
  <c r="E74" i="302"/>
  <c r="D74" i="302" s="1"/>
  <c r="W73" i="302"/>
  <c r="X73" i="302" s="1"/>
  <c r="V73" i="302"/>
  <c r="U73" i="302"/>
  <c r="T73" i="302"/>
  <c r="E73" i="302"/>
  <c r="D73" i="302" s="1"/>
  <c r="W72" i="302"/>
  <c r="X72" i="302" s="1"/>
  <c r="V72" i="302"/>
  <c r="U72" i="302"/>
  <c r="T72" i="302"/>
  <c r="E72" i="302"/>
  <c r="D72" i="302" s="1"/>
  <c r="W71" i="302"/>
  <c r="X71" i="302" s="1"/>
  <c r="V71" i="302"/>
  <c r="U71" i="302"/>
  <c r="T71" i="302"/>
  <c r="E71" i="302"/>
  <c r="D71" i="302" s="1"/>
  <c r="W70" i="302"/>
  <c r="X70" i="302" s="1"/>
  <c r="V70" i="302"/>
  <c r="U70" i="302"/>
  <c r="T70" i="302"/>
  <c r="E70" i="302"/>
  <c r="D70" i="302" s="1"/>
  <c r="W69" i="302"/>
  <c r="X69" i="302" s="1"/>
  <c r="V69" i="302"/>
  <c r="U69" i="302"/>
  <c r="T69" i="302"/>
  <c r="E69" i="302"/>
  <c r="D69" i="302" s="1"/>
  <c r="W68" i="302"/>
  <c r="X68" i="302" s="1"/>
  <c r="V68" i="302"/>
  <c r="U68" i="302"/>
  <c r="T68" i="302"/>
  <c r="E68" i="302"/>
  <c r="D68" i="302" s="1"/>
  <c r="W67" i="302"/>
  <c r="X67" i="302" s="1"/>
  <c r="V67" i="302"/>
  <c r="U67" i="302"/>
  <c r="T67" i="302"/>
  <c r="E67" i="302"/>
  <c r="D67" i="302" s="1"/>
  <c r="W66" i="302"/>
  <c r="X66" i="302" s="1"/>
  <c r="V66" i="302"/>
  <c r="U66" i="302"/>
  <c r="T66" i="302"/>
  <c r="E66" i="302"/>
  <c r="D66" i="302" s="1"/>
  <c r="W65" i="302"/>
  <c r="X65" i="302" s="1"/>
  <c r="V65" i="302"/>
  <c r="U65" i="302"/>
  <c r="T65" i="302"/>
  <c r="E65" i="302"/>
  <c r="D65" i="302" s="1"/>
  <c r="W64" i="302"/>
  <c r="X64" i="302" s="1"/>
  <c r="V64" i="302"/>
  <c r="U64" i="302"/>
  <c r="T64" i="302"/>
  <c r="E64" i="302"/>
  <c r="D64" i="302" s="1"/>
  <c r="W63" i="302"/>
  <c r="X63" i="302" s="1"/>
  <c r="V63" i="302"/>
  <c r="U63" i="302"/>
  <c r="T63" i="302"/>
  <c r="E63" i="302"/>
  <c r="D63" i="302" s="1"/>
  <c r="X62" i="302"/>
  <c r="W62" i="302"/>
  <c r="V62" i="302"/>
  <c r="U62" i="302"/>
  <c r="T62" i="302"/>
  <c r="E62" i="302"/>
  <c r="D62" i="302" s="1"/>
  <c r="W61" i="302"/>
  <c r="X61" i="302" s="1"/>
  <c r="V61" i="302"/>
  <c r="U61" i="302"/>
  <c r="T61" i="302"/>
  <c r="E61" i="302"/>
  <c r="D61" i="302" s="1"/>
  <c r="X60" i="302"/>
  <c r="W60" i="302"/>
  <c r="V60" i="302"/>
  <c r="U60" i="302"/>
  <c r="T60" i="302"/>
  <c r="E60" i="302"/>
  <c r="D60" i="302" s="1"/>
  <c r="W59" i="302"/>
  <c r="X59" i="302" s="1"/>
  <c r="V59" i="302"/>
  <c r="U59" i="302"/>
  <c r="T59" i="302"/>
  <c r="E59" i="302"/>
  <c r="D59" i="302" s="1"/>
  <c r="W58" i="302"/>
  <c r="X58" i="302" s="1"/>
  <c r="V58" i="302"/>
  <c r="U58" i="302"/>
  <c r="T58" i="302"/>
  <c r="E58" i="302"/>
  <c r="D58" i="302" s="1"/>
  <c r="W57" i="302"/>
  <c r="X57" i="302" s="1"/>
  <c r="V57" i="302"/>
  <c r="U57" i="302"/>
  <c r="T57" i="302"/>
  <c r="E57" i="302"/>
  <c r="D57" i="302" s="1"/>
  <c r="W56" i="302"/>
  <c r="X56" i="302" s="1"/>
  <c r="V56" i="302"/>
  <c r="U56" i="302"/>
  <c r="T56" i="302"/>
  <c r="E56" i="302"/>
  <c r="D56" i="302" s="1"/>
  <c r="W55" i="302"/>
  <c r="X55" i="302" s="1"/>
  <c r="V55" i="302"/>
  <c r="U55" i="302"/>
  <c r="T55" i="302"/>
  <c r="E55" i="302"/>
  <c r="D55" i="302" s="1"/>
  <c r="W54" i="302"/>
  <c r="X54" i="302" s="1"/>
  <c r="V54" i="302"/>
  <c r="U54" i="302"/>
  <c r="T54" i="302"/>
  <c r="E54" i="302"/>
  <c r="D54" i="302" s="1"/>
  <c r="W53" i="302"/>
  <c r="X53" i="302" s="1"/>
  <c r="V53" i="302"/>
  <c r="U53" i="302"/>
  <c r="T53" i="302"/>
  <c r="E53" i="302"/>
  <c r="D53" i="302" s="1"/>
  <c r="W52" i="302"/>
  <c r="X52" i="302" s="1"/>
  <c r="V52" i="302"/>
  <c r="U52" i="302"/>
  <c r="T52" i="302"/>
  <c r="E52" i="302"/>
  <c r="D52" i="302" s="1"/>
  <c r="W51" i="302"/>
  <c r="X51" i="302" s="1"/>
  <c r="V51" i="302"/>
  <c r="U51" i="302"/>
  <c r="T51" i="302"/>
  <c r="E51" i="302"/>
  <c r="D51" i="302" s="1"/>
  <c r="W50" i="302"/>
  <c r="X50" i="302" s="1"/>
  <c r="V50" i="302"/>
  <c r="U50" i="302"/>
  <c r="T50" i="302"/>
  <c r="E50" i="302"/>
  <c r="D50" i="302" s="1"/>
  <c r="W49" i="302"/>
  <c r="X49" i="302" s="1"/>
  <c r="V49" i="302"/>
  <c r="U49" i="302"/>
  <c r="T49" i="302"/>
  <c r="E49" i="302"/>
  <c r="D49" i="302" s="1"/>
  <c r="W48" i="302"/>
  <c r="X48" i="302" s="1"/>
  <c r="V48" i="302"/>
  <c r="U48" i="302"/>
  <c r="T48" i="302"/>
  <c r="E48" i="302"/>
  <c r="D48" i="302" s="1"/>
  <c r="W47" i="302"/>
  <c r="X47" i="302" s="1"/>
  <c r="V47" i="302"/>
  <c r="U47" i="302"/>
  <c r="T47" i="302"/>
  <c r="E47" i="302"/>
  <c r="D47" i="302" s="1"/>
  <c r="W46" i="302"/>
  <c r="X46" i="302" s="1"/>
  <c r="V46" i="302"/>
  <c r="U46" i="302"/>
  <c r="T46" i="302"/>
  <c r="E46" i="302"/>
  <c r="D46" i="302" s="1"/>
  <c r="W45" i="302"/>
  <c r="X45" i="302" s="1"/>
  <c r="V45" i="302"/>
  <c r="U45" i="302"/>
  <c r="T45" i="302"/>
  <c r="E45" i="302"/>
  <c r="D45" i="302" s="1"/>
  <c r="W44" i="302"/>
  <c r="X44" i="302" s="1"/>
  <c r="V44" i="302"/>
  <c r="U44" i="302"/>
  <c r="T44" i="302"/>
  <c r="E44" i="302"/>
  <c r="D44" i="302"/>
  <c r="W43" i="302"/>
  <c r="X43" i="302" s="1"/>
  <c r="V43" i="302"/>
  <c r="U43" i="302"/>
  <c r="T43" i="302"/>
  <c r="E43" i="302"/>
  <c r="D43" i="302" s="1"/>
  <c r="W42" i="302"/>
  <c r="X42" i="302" s="1"/>
  <c r="V42" i="302"/>
  <c r="U42" i="302"/>
  <c r="T42" i="302"/>
  <c r="E42" i="302"/>
  <c r="D42" i="302" s="1"/>
  <c r="W41" i="302"/>
  <c r="X41" i="302" s="1"/>
  <c r="V41" i="302"/>
  <c r="U41" i="302"/>
  <c r="T41" i="302"/>
  <c r="E41" i="302"/>
  <c r="D41" i="302" s="1"/>
  <c r="W40" i="302"/>
  <c r="X40" i="302" s="1"/>
  <c r="V40" i="302"/>
  <c r="U40" i="302"/>
  <c r="T40" i="302"/>
  <c r="E40" i="302"/>
  <c r="D40" i="302" s="1"/>
  <c r="W39" i="302"/>
  <c r="V39" i="302"/>
  <c r="U39" i="302"/>
  <c r="T39" i="302"/>
  <c r="E39" i="302"/>
  <c r="D39" i="302" s="1"/>
  <c r="W38" i="302"/>
  <c r="X38" i="302" s="1"/>
  <c r="V38" i="302"/>
  <c r="U38" i="302"/>
  <c r="T38" i="302"/>
  <c r="E38" i="302"/>
  <c r="D38" i="302" s="1"/>
  <c r="W37" i="302"/>
  <c r="V37" i="302"/>
  <c r="U37" i="302"/>
  <c r="T37" i="302"/>
  <c r="E37" i="302"/>
  <c r="D37" i="302" s="1"/>
  <c r="W36" i="302"/>
  <c r="V36" i="302"/>
  <c r="U36" i="302"/>
  <c r="T36" i="302"/>
  <c r="E36" i="302"/>
  <c r="D36" i="302"/>
  <c r="W35" i="302"/>
  <c r="V9" i="302" s="1"/>
  <c r="V35" i="302"/>
  <c r="U35" i="302"/>
  <c r="T35" i="302"/>
  <c r="E35" i="302"/>
  <c r="D35" i="302" s="1"/>
  <c r="N32" i="302"/>
  <c r="H32" i="302"/>
  <c r="T32" i="302" s="1"/>
  <c r="N31" i="302"/>
  <c r="H31" i="302"/>
  <c r="D31" i="302" s="1"/>
  <c r="C31" i="302" s="1"/>
  <c r="N30" i="302"/>
  <c r="H30" i="302"/>
  <c r="T30" i="302" s="1"/>
  <c r="N29" i="302"/>
  <c r="H29" i="302"/>
  <c r="T29" i="302" s="1"/>
  <c r="N28" i="302"/>
  <c r="H28" i="302"/>
  <c r="T28" i="302" s="1"/>
  <c r="T27" i="302"/>
  <c r="L27" i="302" s="1"/>
  <c r="N27" i="302"/>
  <c r="H27" i="302"/>
  <c r="D27" i="302" s="1"/>
  <c r="C27" i="302" s="1"/>
  <c r="N26" i="302"/>
  <c r="H26" i="302"/>
  <c r="D26" i="302" s="1"/>
  <c r="C26" i="302" s="1"/>
  <c r="N25" i="302"/>
  <c r="H25" i="302"/>
  <c r="T25" i="302" s="1"/>
  <c r="M25" i="302" s="1"/>
  <c r="N24" i="302"/>
  <c r="H24" i="302"/>
  <c r="T24" i="302" s="1"/>
  <c r="T23" i="302"/>
  <c r="L23" i="302" s="1"/>
  <c r="N23" i="302"/>
  <c r="H23" i="302"/>
  <c r="D23" i="302" s="1"/>
  <c r="C23" i="302" s="1"/>
  <c r="N22" i="302"/>
  <c r="H22" i="302"/>
  <c r="T22" i="302" s="1"/>
  <c r="N21" i="302"/>
  <c r="H21" i="302"/>
  <c r="D21" i="302" s="1"/>
  <c r="C21" i="302" s="1"/>
  <c r="N20" i="302"/>
  <c r="H20" i="302"/>
  <c r="D20" i="302" s="1"/>
  <c r="C20" i="302" s="1"/>
  <c r="N19" i="302"/>
  <c r="H19" i="302"/>
  <c r="D19" i="302" s="1"/>
  <c r="C19" i="302" s="1"/>
  <c r="N18" i="302"/>
  <c r="H18" i="302"/>
  <c r="D18" i="302" s="1"/>
  <c r="C18" i="302" s="1"/>
  <c r="N17" i="302"/>
  <c r="H17" i="302"/>
  <c r="T17" i="302" s="1"/>
  <c r="L17" i="302" s="1"/>
  <c r="N16" i="302"/>
  <c r="H16" i="302"/>
  <c r="D16" i="302" s="1"/>
  <c r="C16" i="302" s="1"/>
  <c r="N15" i="302"/>
  <c r="H15" i="302"/>
  <c r="D15" i="302" s="1"/>
  <c r="C15" i="302" s="1"/>
  <c r="N14" i="302"/>
  <c r="H14" i="302"/>
  <c r="D14" i="302" s="1"/>
  <c r="C14" i="302" s="1"/>
  <c r="N13" i="302"/>
  <c r="H13" i="302"/>
  <c r="T13" i="302" s="1"/>
  <c r="N12" i="302"/>
  <c r="H12" i="302"/>
  <c r="D12" i="302" s="1"/>
  <c r="C12" i="302" s="1"/>
  <c r="X11" i="302"/>
  <c r="O11" i="302" s="1"/>
  <c r="N11" i="302"/>
  <c r="H11" i="302"/>
  <c r="D11" i="302" s="1"/>
  <c r="C11" i="302" s="1"/>
  <c r="AE10" i="302"/>
  <c r="AE11" i="302" s="1"/>
  <c r="AE12" i="302" s="1"/>
  <c r="AE13" i="302" s="1"/>
  <c r="AE14" i="302" s="1"/>
  <c r="AE15" i="302" s="1"/>
  <c r="AE16" i="302" s="1"/>
  <c r="AE17" i="302" s="1"/>
  <c r="AE18" i="302" s="1"/>
  <c r="AE19" i="302" s="1"/>
  <c r="AE20" i="302" s="1"/>
  <c r="AE21" i="302" s="1"/>
  <c r="AE22" i="302" s="1"/>
  <c r="AE23" i="302" s="1"/>
  <c r="AE24" i="302" s="1"/>
  <c r="AE25" i="302" s="1"/>
  <c r="AE26" i="302" s="1"/>
  <c r="AE27" i="302" s="1"/>
  <c r="AE28" i="302" s="1"/>
  <c r="AE29" i="302" s="1"/>
  <c r="AE30" i="302" s="1"/>
  <c r="AE31" i="302" s="1"/>
  <c r="AE32" i="302" s="1"/>
  <c r="N10" i="302"/>
  <c r="H10" i="302"/>
  <c r="D10" i="302" s="1"/>
  <c r="C10" i="302" s="1"/>
  <c r="N9" i="302"/>
  <c r="H9" i="302"/>
  <c r="T9" i="302" s="1"/>
  <c r="H4" i="302"/>
  <c r="N6" i="302" l="1"/>
  <c r="D13" i="302"/>
  <c r="C13" i="302" s="1"/>
  <c r="W12" i="302"/>
  <c r="P12" i="302" s="1"/>
  <c r="X35" i="302"/>
  <c r="D29" i="302"/>
  <c r="C29" i="302" s="1"/>
  <c r="T12" i="302"/>
  <c r="T19" i="302"/>
  <c r="M19" i="302" s="1"/>
  <c r="M23" i="302"/>
  <c r="W22" i="302"/>
  <c r="P22" i="302" s="1"/>
  <c r="U9" i="302"/>
  <c r="X12" i="302"/>
  <c r="O12" i="302" s="1"/>
  <c r="X14" i="302"/>
  <c r="O14" i="302" s="1"/>
  <c r="D17" i="302"/>
  <c r="C17" i="302" s="1"/>
  <c r="X21" i="302"/>
  <c r="O21" i="302" s="1"/>
  <c r="D28" i="302"/>
  <c r="C28" i="302" s="1"/>
  <c r="D22" i="302"/>
  <c r="C22" i="302" s="1"/>
  <c r="X30" i="302"/>
  <c r="O30" i="302" s="1"/>
  <c r="X36" i="302"/>
  <c r="W9" i="302"/>
  <c r="P9" i="302" s="1"/>
  <c r="V28" i="302"/>
  <c r="V31" i="302"/>
  <c r="W10" i="302"/>
  <c r="P10" i="302" s="1"/>
  <c r="V13" i="302"/>
  <c r="U17" i="302"/>
  <c r="V23" i="302"/>
  <c r="X10" i="302"/>
  <c r="O10" i="302" s="1"/>
  <c r="W13" i="302"/>
  <c r="P13" i="302" s="1"/>
  <c r="W16" i="302"/>
  <c r="P16" i="302" s="1"/>
  <c r="V20" i="302"/>
  <c r="X16" i="302"/>
  <c r="O16" i="302" s="1"/>
  <c r="T18" i="302"/>
  <c r="M18" i="302" s="1"/>
  <c r="X24" i="302"/>
  <c r="O24" i="302" s="1"/>
  <c r="U27" i="302"/>
  <c r="X31" i="302"/>
  <c r="O31" i="302" s="1"/>
  <c r="L13" i="302"/>
  <c r="M13" i="302"/>
  <c r="X13" i="302"/>
  <c r="O13" i="302" s="1"/>
  <c r="V18" i="302"/>
  <c r="X20" i="302"/>
  <c r="O20" i="302" s="1"/>
  <c r="X23" i="302"/>
  <c r="O23" i="302" s="1"/>
  <c r="W26" i="302"/>
  <c r="P26" i="302" s="1"/>
  <c r="V15" i="302"/>
  <c r="X17" i="302"/>
  <c r="O17" i="302" s="1"/>
  <c r="W18" i="302"/>
  <c r="P18" i="302" s="1"/>
  <c r="W19" i="302"/>
  <c r="P19" i="302" s="1"/>
  <c r="U25" i="302"/>
  <c r="V30" i="302"/>
  <c r="D32" i="302"/>
  <c r="C32" i="302" s="1"/>
  <c r="X18" i="302"/>
  <c r="O18" i="302" s="1"/>
  <c r="W30" i="302"/>
  <c r="P30" i="302" s="1"/>
  <c r="U11" i="302"/>
  <c r="U14" i="302"/>
  <c r="T16" i="302"/>
  <c r="X19" i="302"/>
  <c r="O19" i="302" s="1"/>
  <c r="U10" i="302"/>
  <c r="V11" i="302"/>
  <c r="U12" i="302"/>
  <c r="Y12" i="302" s="1"/>
  <c r="V14" i="302"/>
  <c r="X15" i="302"/>
  <c r="O15" i="302" s="1"/>
  <c r="U16" i="302"/>
  <c r="M17" i="302"/>
  <c r="U21" i="302"/>
  <c r="U24" i="302"/>
  <c r="X25" i="302"/>
  <c r="O25" i="302" s="1"/>
  <c r="M27" i="302"/>
  <c r="U29" i="302"/>
  <c r="X37" i="302"/>
  <c r="W15" i="302"/>
  <c r="P15" i="302" s="1"/>
  <c r="V25" i="302"/>
  <c r="F33" i="302"/>
  <c r="V10" i="302"/>
  <c r="W11" i="302"/>
  <c r="P11" i="302" s="1"/>
  <c r="V12" i="302"/>
  <c r="U13" i="302"/>
  <c r="W14" i="302"/>
  <c r="P14" i="302" s="1"/>
  <c r="V16" i="302"/>
  <c r="Y16" i="302" s="1"/>
  <c r="V21" i="302"/>
  <c r="U22" i="302"/>
  <c r="V24" i="302"/>
  <c r="V29" i="302"/>
  <c r="H33" i="302"/>
  <c r="U20" i="302"/>
  <c r="W21" i="302"/>
  <c r="P21" i="302" s="1"/>
  <c r="V22" i="302"/>
  <c r="U23" i="302"/>
  <c r="W24" i="302"/>
  <c r="P24" i="302" s="1"/>
  <c r="U28" i="302"/>
  <c r="W29" i="302"/>
  <c r="P29" i="302" s="1"/>
  <c r="U32" i="302"/>
  <c r="V17" i="302"/>
  <c r="U19" i="302"/>
  <c r="W20" i="302"/>
  <c r="P20" i="302" s="1"/>
  <c r="X22" i="302"/>
  <c r="O22" i="302" s="1"/>
  <c r="W23" i="302"/>
  <c r="P23" i="302" s="1"/>
  <c r="V26" i="302"/>
  <c r="W27" i="302"/>
  <c r="P27" i="302" s="1"/>
  <c r="X28" i="302"/>
  <c r="O28" i="302" s="1"/>
  <c r="W31" i="302"/>
  <c r="P31" i="302" s="1"/>
  <c r="X32" i="302"/>
  <c r="O32" i="302" s="1"/>
  <c r="X39" i="302"/>
  <c r="W32" i="302"/>
  <c r="P32" i="302" s="1"/>
  <c r="U18" i="302"/>
  <c r="X9" i="302"/>
  <c r="O9" i="302" s="1"/>
  <c r="U15" i="302"/>
  <c r="W17" i="302"/>
  <c r="P17" i="302" s="1"/>
  <c r="V19" i="302"/>
  <c r="X27" i="302"/>
  <c r="O27" i="302" s="1"/>
  <c r="U30" i="302"/>
  <c r="Y22" i="302"/>
  <c r="M29" i="302"/>
  <c r="L29" i="302"/>
  <c r="M9" i="302"/>
  <c r="L9" i="302"/>
  <c r="L28" i="302"/>
  <c r="M28" i="302"/>
  <c r="M24" i="302"/>
  <c r="L24" i="302"/>
  <c r="N4" i="302"/>
  <c r="T11" i="302"/>
  <c r="T21" i="302"/>
  <c r="T10" i="302"/>
  <c r="T20" i="302"/>
  <c r="L25" i="302"/>
  <c r="T26" i="302"/>
  <c r="D9" i="302"/>
  <c r="C9" i="302" s="1"/>
  <c r="L12" i="302"/>
  <c r="L22" i="302"/>
  <c r="J33" i="302"/>
  <c r="D30" i="302"/>
  <c r="C30" i="302" s="1"/>
  <c r="M12" i="302"/>
  <c r="M22" i="302"/>
  <c r="T15" i="302"/>
  <c r="L30" i="302"/>
  <c r="T31" i="302"/>
  <c r="L32" i="302"/>
  <c r="X106" i="302"/>
  <c r="X26" i="302"/>
  <c r="W25" i="302"/>
  <c r="P25" i="302" s="1"/>
  <c r="U26" i="302"/>
  <c r="N5" i="302"/>
  <c r="T14" i="302"/>
  <c r="L19" i="302"/>
  <c r="M30" i="302"/>
  <c r="D24" i="302"/>
  <c r="C24" i="302" s="1"/>
  <c r="D25" i="302"/>
  <c r="C25" i="302" s="1"/>
  <c r="V27" i="302"/>
  <c r="W28" i="302"/>
  <c r="P28" i="302" s="1"/>
  <c r="X29" i="302"/>
  <c r="O29" i="302" s="1"/>
  <c r="U31" i="302"/>
  <c r="V32" i="302"/>
  <c r="Y32" i="302" s="1"/>
  <c r="L18" i="302" l="1"/>
  <c r="Y30" i="302"/>
  <c r="C33" i="302"/>
  <c r="Y18" i="302"/>
  <c r="Y19" i="302"/>
  <c r="Y17" i="302"/>
  <c r="Y13" i="302"/>
  <c r="Y24" i="302"/>
  <c r="Y9" i="302"/>
  <c r="Y23" i="302"/>
  <c r="M16" i="302"/>
  <c r="L16" i="302"/>
  <c r="Y25" i="302"/>
  <c r="Y28" i="302"/>
  <c r="V6" i="302"/>
  <c r="U6" i="302"/>
  <c r="Y29" i="302"/>
  <c r="W6" i="302"/>
  <c r="Y20" i="302"/>
  <c r="M20" i="302"/>
  <c r="L20" i="302"/>
  <c r="Y10" i="302"/>
  <c r="M10" i="302"/>
  <c r="L10" i="302"/>
  <c r="T6" i="302"/>
  <c r="Y14" i="302"/>
  <c r="M14" i="302"/>
  <c r="L14" i="302"/>
  <c r="M31" i="302"/>
  <c r="Y31" i="302"/>
  <c r="L31" i="302"/>
  <c r="Y21" i="302"/>
  <c r="M21" i="302"/>
  <c r="L21" i="302"/>
  <c r="L15" i="302"/>
  <c r="Y15" i="302"/>
  <c r="M15" i="302"/>
  <c r="Y27" i="302"/>
  <c r="M26" i="302"/>
  <c r="L26" i="302"/>
  <c r="Y26" i="302"/>
  <c r="Y11" i="302"/>
  <c r="M11" i="302"/>
  <c r="L11" i="302"/>
  <c r="O26" i="302"/>
  <c r="X6" i="302"/>
  <c r="M6" i="302" l="1"/>
  <c r="M4" i="302"/>
  <c r="M5" i="302"/>
  <c r="E5" i="302"/>
  <c r="K25" i="302"/>
  <c r="K17" i="302"/>
  <c r="R16" i="302"/>
  <c r="R9" i="302"/>
  <c r="R24" i="302"/>
  <c r="G6" i="302"/>
  <c r="G5" i="302"/>
  <c r="I6" i="302"/>
  <c r="E6" i="302"/>
  <c r="Y6" i="302"/>
  <c r="I5" i="302"/>
  <c r="G4" i="129" l="1"/>
  <c r="G7" i="129"/>
  <c r="H6" i="129"/>
  <c r="H7" i="129" s="1"/>
  <c r="G5" i="129"/>
  <c r="G9" i="129"/>
  <c r="H4" i="129" l="1"/>
  <c r="I6" i="129"/>
  <c r="H5" i="129"/>
  <c r="G15" i="129"/>
  <c r="G17" i="129"/>
  <c r="H13" i="129"/>
  <c r="G11" i="129"/>
  <c r="G13" i="129"/>
  <c r="I7" i="129" l="1"/>
  <c r="I4" i="129"/>
  <c r="I5" i="129"/>
  <c r="J6" i="129"/>
  <c r="H9" i="129"/>
  <c r="I13" i="129"/>
  <c r="H17" i="129"/>
  <c r="H15" i="129"/>
  <c r="I15" i="129"/>
  <c r="H11" i="129"/>
  <c r="J7" i="129" l="1"/>
  <c r="J4" i="129"/>
  <c r="K6" i="129"/>
  <c r="J5" i="129"/>
  <c r="I9" i="129"/>
  <c r="J11" i="129"/>
  <c r="I11" i="129"/>
  <c r="I17" i="129"/>
  <c r="K7" i="129" l="1"/>
  <c r="K4" i="129"/>
  <c r="K5" i="129"/>
  <c r="L6" i="129"/>
  <c r="J9" i="129"/>
  <c r="J15" i="129"/>
  <c r="K15" i="129"/>
  <c r="J17" i="129"/>
  <c r="K11" i="129"/>
  <c r="K17" i="129"/>
  <c r="J13" i="129"/>
  <c r="L7" i="129" l="1"/>
  <c r="L4" i="129"/>
  <c r="L5" i="129"/>
  <c r="M6" i="129"/>
  <c r="K13" i="129"/>
  <c r="K9" i="129"/>
  <c r="L15" i="129"/>
  <c r="M7" i="129" l="1"/>
  <c r="M4" i="129"/>
  <c r="M5" i="129"/>
  <c r="N6" i="129"/>
  <c r="L11" i="129"/>
  <c r="L13" i="129"/>
  <c r="L9" i="129"/>
  <c r="L17" i="129"/>
  <c r="M17" i="129"/>
  <c r="N7" i="129" l="1"/>
  <c r="N4" i="129"/>
  <c r="O6" i="129"/>
  <c r="N5" i="129"/>
  <c r="M13" i="129"/>
  <c r="M9" i="129"/>
  <c r="M11" i="129"/>
  <c r="M15" i="129"/>
  <c r="O7" i="129" l="1"/>
  <c r="O4" i="129"/>
  <c r="P6" i="129"/>
  <c r="O5" i="129"/>
  <c r="O11" i="129"/>
  <c r="P7" i="129" l="1"/>
  <c r="P4" i="129"/>
  <c r="P5" i="129"/>
  <c r="Q6" i="129"/>
  <c r="P11" i="129"/>
  <c r="P15" i="129"/>
  <c r="O17" i="129"/>
  <c r="O15" i="129"/>
  <c r="O13" i="129"/>
  <c r="P13" i="129"/>
  <c r="O9" i="129"/>
  <c r="Q7" i="129" l="1"/>
  <c r="Q4" i="129"/>
  <c r="R6" i="129"/>
  <c r="Q5" i="129"/>
  <c r="Q15" i="129"/>
  <c r="P9" i="129"/>
  <c r="P17" i="129"/>
  <c r="R7" i="129" l="1"/>
  <c r="R4" i="129"/>
  <c r="S6" i="129"/>
  <c r="R5" i="129"/>
  <c r="Q13" i="129"/>
  <c r="R13" i="129"/>
  <c r="R15" i="129"/>
  <c r="R11" i="129"/>
  <c r="Q11" i="129"/>
  <c r="R9" i="129"/>
  <c r="Q17" i="129"/>
  <c r="R17" i="129"/>
  <c r="Q9" i="129"/>
  <c r="S7" i="129" l="1"/>
  <c r="S4" i="129"/>
  <c r="S5" i="129"/>
  <c r="T6" i="129"/>
  <c r="U6" i="129" s="1"/>
  <c r="S17" i="129"/>
  <c r="S11" i="129"/>
  <c r="S9" i="129"/>
  <c r="T5" i="129" l="1"/>
  <c r="U7" i="129"/>
  <c r="U4" i="129"/>
  <c r="T7" i="129"/>
  <c r="T4" i="129"/>
  <c r="V6" i="129"/>
  <c r="U5" i="129"/>
  <c r="T17" i="129"/>
  <c r="S13" i="129"/>
  <c r="S15" i="129"/>
  <c r="T15" i="129"/>
  <c r="T11" i="129"/>
  <c r="V7" i="129" l="1"/>
  <c r="V4" i="129"/>
  <c r="V5" i="129"/>
  <c r="W6" i="129"/>
  <c r="V9" i="129"/>
  <c r="T9" i="129"/>
  <c r="V17" i="129"/>
  <c r="V15" i="129"/>
  <c r="T13" i="129"/>
  <c r="W7" i="129" l="1"/>
  <c r="W4" i="129"/>
  <c r="X6" i="129"/>
  <c r="W5" i="129"/>
  <c r="V11" i="129"/>
  <c r="V13" i="129"/>
  <c r="W13" i="129"/>
  <c r="X7" i="129" l="1"/>
  <c r="X4" i="129"/>
  <c r="Y6" i="129"/>
  <c r="X5" i="129"/>
  <c r="W11" i="129"/>
  <c r="W15" i="129"/>
  <c r="W17" i="129"/>
  <c r="W9" i="129"/>
  <c r="X17" i="129"/>
  <c r="X15" i="129"/>
  <c r="Y7" i="129" l="1"/>
  <c r="Y4" i="129"/>
  <c r="Y5" i="129"/>
  <c r="Z6" i="129"/>
  <c r="X11" i="129"/>
  <c r="X9" i="129"/>
  <c r="X13" i="129"/>
  <c r="Y17" i="129"/>
  <c r="Z7" i="129" l="1"/>
  <c r="Z4" i="129"/>
  <c r="AA6" i="129"/>
  <c r="Z5" i="129"/>
  <c r="Z9" i="129"/>
  <c r="Z17" i="129"/>
  <c r="Z15" i="129"/>
  <c r="Z13" i="129"/>
  <c r="Z11" i="129"/>
  <c r="Y15" i="129"/>
  <c r="Y13" i="129"/>
  <c r="AA7" i="129" l="1"/>
  <c r="AA4" i="129"/>
  <c r="AB6" i="129"/>
  <c r="AA5" i="129"/>
  <c r="AA17" i="129"/>
  <c r="AB7" i="129" l="1"/>
  <c r="AB4" i="129"/>
  <c r="AC6" i="129"/>
  <c r="AB5" i="129"/>
  <c r="AA15" i="129"/>
  <c r="AB11" i="129"/>
  <c r="AB13" i="129"/>
  <c r="AB17" i="129"/>
  <c r="AA13" i="129"/>
  <c r="AA9" i="129"/>
  <c r="AA11" i="129"/>
  <c r="AB15" i="129"/>
  <c r="AC7" i="129" l="1"/>
  <c r="AC4" i="129"/>
  <c r="AD6" i="129"/>
  <c r="AC5" i="129"/>
  <c r="AB9" i="129"/>
  <c r="AC15" i="129"/>
  <c r="AD7" i="129" l="1"/>
  <c r="AD4" i="129"/>
  <c r="AD5" i="129"/>
  <c r="AE6" i="129"/>
  <c r="AC11" i="129"/>
  <c r="AC9" i="129"/>
  <c r="AC17" i="129"/>
  <c r="AC13" i="129"/>
  <c r="AD9" i="129"/>
  <c r="AE7" i="129" l="1"/>
  <c r="AE4" i="129"/>
  <c r="AF6" i="129"/>
  <c r="AE5" i="129"/>
  <c r="AD13" i="129"/>
  <c r="AD17" i="129"/>
  <c r="AD11" i="129"/>
  <c r="AD15" i="129"/>
  <c r="AE11" i="129"/>
  <c r="AF7" i="129" l="1"/>
  <c r="AF4" i="129"/>
  <c r="AG6" i="129"/>
  <c r="AF5" i="129"/>
  <c r="AE9" i="129"/>
  <c r="AE17" i="129"/>
  <c r="AE15" i="129"/>
  <c r="AE13" i="129"/>
  <c r="AF15" i="129"/>
  <c r="AG7" i="129" l="1"/>
  <c r="AG4" i="129"/>
  <c r="AG5" i="129"/>
  <c r="AH6" i="129"/>
  <c r="AF13" i="129"/>
  <c r="AF9" i="129"/>
  <c r="AG11" i="129"/>
  <c r="AF11" i="129"/>
  <c r="AF17" i="129"/>
  <c r="AH7" i="129" l="1"/>
  <c r="AH4" i="129"/>
  <c r="AI6" i="129"/>
  <c r="AH5" i="129"/>
  <c r="AG17" i="129"/>
  <c r="AG15" i="129"/>
  <c r="AG9" i="129"/>
  <c r="AG13" i="129"/>
  <c r="AH17" i="129"/>
  <c r="AI7" i="129" l="1"/>
  <c r="AI4" i="129"/>
  <c r="AJ6" i="129"/>
  <c r="AI5" i="129"/>
  <c r="AH15" i="129"/>
  <c r="AI15" i="129"/>
  <c r="AH11" i="129"/>
  <c r="AH13" i="129"/>
  <c r="AH9" i="129"/>
  <c r="AJ7" i="129" l="1"/>
  <c r="AJ4" i="129"/>
  <c r="AJ5" i="129"/>
  <c r="AK6" i="129"/>
  <c r="AI13" i="129"/>
  <c r="AI11" i="129"/>
  <c r="AI9" i="129"/>
  <c r="AJ13" i="129"/>
  <c r="AI17" i="129"/>
  <c r="AK7" i="129" l="1"/>
  <c r="AK4" i="129"/>
  <c r="AK5" i="129"/>
  <c r="AK13" i="129"/>
  <c r="AJ15" i="129"/>
  <c r="AJ9" i="129"/>
  <c r="AJ17" i="129"/>
  <c r="AJ11" i="129"/>
  <c r="W188" i="99" l="1"/>
  <c r="V188" i="99"/>
  <c r="U188" i="99"/>
  <c r="S188" i="99"/>
  <c r="T188" i="99" s="1"/>
  <c r="E188" i="99"/>
  <c r="D188" i="99" s="1"/>
  <c r="W187" i="99"/>
  <c r="V187" i="99"/>
  <c r="U187" i="99"/>
  <c r="S187" i="99"/>
  <c r="T187" i="99" s="1"/>
  <c r="E187" i="99"/>
  <c r="D187" i="99" s="1"/>
  <c r="W186" i="99"/>
  <c r="V186" i="99"/>
  <c r="U186" i="99"/>
  <c r="S186" i="99"/>
  <c r="T186" i="99" s="1"/>
  <c r="E186" i="99"/>
  <c r="D186" i="99" s="1"/>
  <c r="W185" i="99"/>
  <c r="V185" i="99"/>
  <c r="U185" i="99"/>
  <c r="S185" i="99"/>
  <c r="T185" i="99" s="1"/>
  <c r="E185" i="99"/>
  <c r="D185" i="99" s="1"/>
  <c r="W184" i="99"/>
  <c r="V184" i="99"/>
  <c r="U184" i="99"/>
  <c r="S184" i="99"/>
  <c r="T184" i="99" s="1"/>
  <c r="E184" i="99"/>
  <c r="D184" i="99" s="1"/>
  <c r="W183" i="99"/>
  <c r="V183" i="99"/>
  <c r="U183" i="99"/>
  <c r="S183" i="99"/>
  <c r="T183" i="99" s="1"/>
  <c r="E183" i="99"/>
  <c r="D183" i="99"/>
  <c r="W182" i="99"/>
  <c r="V182" i="99"/>
  <c r="U182" i="99"/>
  <c r="S182" i="99"/>
  <c r="T182" i="99" s="1"/>
  <c r="E182" i="99"/>
  <c r="D182" i="99" s="1"/>
  <c r="W181" i="99"/>
  <c r="V181" i="99"/>
  <c r="U181" i="99"/>
  <c r="S181" i="99"/>
  <c r="T181" i="99" s="1"/>
  <c r="E181" i="99"/>
  <c r="D181" i="99" s="1"/>
  <c r="W180" i="99"/>
  <c r="V180" i="99"/>
  <c r="U180" i="99"/>
  <c r="S180" i="99"/>
  <c r="T180" i="99" s="1"/>
  <c r="E180" i="99"/>
  <c r="D180" i="99" s="1"/>
  <c r="W179" i="99"/>
  <c r="V179" i="99"/>
  <c r="U179" i="99"/>
  <c r="S179" i="99"/>
  <c r="T179" i="99" s="1"/>
  <c r="E179" i="99"/>
  <c r="D179" i="99" s="1"/>
  <c r="W178" i="99"/>
  <c r="V178" i="99"/>
  <c r="U178" i="99"/>
  <c r="S178" i="99"/>
  <c r="T178" i="99" s="1"/>
  <c r="E178" i="99"/>
  <c r="D178" i="99" s="1"/>
  <c r="W177" i="99"/>
  <c r="V177" i="99"/>
  <c r="U177" i="99"/>
  <c r="S177" i="99"/>
  <c r="T177" i="99" s="1"/>
  <c r="E177" i="99"/>
  <c r="D177" i="99" s="1"/>
  <c r="W176" i="99"/>
  <c r="V176" i="99"/>
  <c r="U176" i="99"/>
  <c r="S176" i="99"/>
  <c r="T176" i="99" s="1"/>
  <c r="E176" i="99"/>
  <c r="D176" i="99" s="1"/>
  <c r="W175" i="99"/>
  <c r="V175" i="99"/>
  <c r="U175" i="99"/>
  <c r="S175" i="99"/>
  <c r="T175" i="99" s="1"/>
  <c r="E175" i="99"/>
  <c r="D175" i="99" s="1"/>
  <c r="W174" i="99"/>
  <c r="V174" i="99"/>
  <c r="U174" i="99"/>
  <c r="S174" i="99"/>
  <c r="T174" i="99" s="1"/>
  <c r="E174" i="99"/>
  <c r="D174" i="99" s="1"/>
  <c r="W173" i="99"/>
  <c r="V173" i="99"/>
  <c r="U173" i="99"/>
  <c r="S173" i="99"/>
  <c r="T173" i="99" s="1"/>
  <c r="E173" i="99"/>
  <c r="D173" i="99" s="1"/>
  <c r="W172" i="99"/>
  <c r="V172" i="99"/>
  <c r="U172" i="99"/>
  <c r="S172" i="99"/>
  <c r="T172" i="99" s="1"/>
  <c r="E172" i="99"/>
  <c r="D172" i="99" s="1"/>
  <c r="W171" i="99"/>
  <c r="V171" i="99"/>
  <c r="U171" i="99"/>
  <c r="S171" i="99"/>
  <c r="T171" i="99" s="1"/>
  <c r="E171" i="99"/>
  <c r="D171" i="99" s="1"/>
  <c r="W170" i="99"/>
  <c r="V170" i="99"/>
  <c r="U170" i="99"/>
  <c r="S170" i="99"/>
  <c r="T170" i="99" s="1"/>
  <c r="E170" i="99"/>
  <c r="D170" i="99" s="1"/>
  <c r="W169" i="99"/>
  <c r="V169" i="99"/>
  <c r="U169" i="99"/>
  <c r="S169" i="99"/>
  <c r="T169" i="99" s="1"/>
  <c r="E169" i="99"/>
  <c r="D169" i="99" s="1"/>
  <c r="W168" i="99"/>
  <c r="V168" i="99"/>
  <c r="U168" i="99"/>
  <c r="S168" i="99"/>
  <c r="T168" i="99" s="1"/>
  <c r="E168" i="99"/>
  <c r="D168" i="99" s="1"/>
  <c r="W167" i="99"/>
  <c r="V167" i="99"/>
  <c r="U167" i="99"/>
  <c r="S167" i="99"/>
  <c r="T167" i="99" s="1"/>
  <c r="E167" i="99"/>
  <c r="D167" i="99"/>
  <c r="W166" i="99"/>
  <c r="V166" i="99"/>
  <c r="U166" i="99"/>
  <c r="S166" i="99"/>
  <c r="T166" i="99" s="1"/>
  <c r="E166" i="99"/>
  <c r="D166" i="99" s="1"/>
  <c r="W165" i="99"/>
  <c r="V165" i="99"/>
  <c r="U165" i="99"/>
  <c r="S165" i="99"/>
  <c r="T165" i="99" s="1"/>
  <c r="E165" i="99"/>
  <c r="D165" i="99" s="1"/>
  <c r="W164" i="99"/>
  <c r="V164" i="99"/>
  <c r="U164" i="99"/>
  <c r="S164" i="99"/>
  <c r="T164" i="99" s="1"/>
  <c r="E164" i="99"/>
  <c r="D164" i="99" s="1"/>
  <c r="W163" i="99"/>
  <c r="V163" i="99"/>
  <c r="U163" i="99"/>
  <c r="S163" i="99"/>
  <c r="T163" i="99" s="1"/>
  <c r="E163" i="99"/>
  <c r="D163" i="99" s="1"/>
  <c r="W162" i="99"/>
  <c r="V162" i="99"/>
  <c r="U162" i="99"/>
  <c r="S162" i="99"/>
  <c r="T162" i="99" s="1"/>
  <c r="E162" i="99"/>
  <c r="D162" i="99" s="1"/>
  <c r="W161" i="99"/>
  <c r="V161" i="99"/>
  <c r="U161" i="99"/>
  <c r="S161" i="99"/>
  <c r="T161" i="99" s="1"/>
  <c r="E161" i="99"/>
  <c r="D161" i="99" s="1"/>
  <c r="W160" i="99"/>
  <c r="V160" i="99"/>
  <c r="U160" i="99"/>
  <c r="S160" i="99"/>
  <c r="T160" i="99" s="1"/>
  <c r="E160" i="99"/>
  <c r="D160" i="99" s="1"/>
  <c r="W159" i="99"/>
  <c r="V159" i="99"/>
  <c r="U159" i="99"/>
  <c r="S159" i="99"/>
  <c r="T159" i="99" s="1"/>
  <c r="E159" i="99"/>
  <c r="D159" i="99" s="1"/>
  <c r="W158" i="99"/>
  <c r="V158" i="99"/>
  <c r="U158" i="99"/>
  <c r="S158" i="99"/>
  <c r="T158" i="99" s="1"/>
  <c r="E158" i="99"/>
  <c r="D158" i="99" s="1"/>
  <c r="W157" i="99"/>
  <c r="V157" i="99"/>
  <c r="U157" i="99"/>
  <c r="S157" i="99"/>
  <c r="T157" i="99" s="1"/>
  <c r="E157" i="99"/>
  <c r="D157" i="99" s="1"/>
  <c r="W156" i="99"/>
  <c r="V156" i="99"/>
  <c r="U156" i="99"/>
  <c r="S156" i="99"/>
  <c r="T156" i="99" s="1"/>
  <c r="E156" i="99"/>
  <c r="D156" i="99" s="1"/>
  <c r="W155" i="99"/>
  <c r="V155" i="99"/>
  <c r="U155" i="99"/>
  <c r="S155" i="99"/>
  <c r="T155" i="99" s="1"/>
  <c r="E155" i="99"/>
  <c r="D155" i="99" s="1"/>
  <c r="W154" i="99"/>
  <c r="V154" i="99"/>
  <c r="U154" i="99"/>
  <c r="S154" i="99"/>
  <c r="T154" i="99" s="1"/>
  <c r="E154" i="99"/>
  <c r="D154" i="99" s="1"/>
  <c r="W153" i="99"/>
  <c r="V153" i="99"/>
  <c r="U153" i="99"/>
  <c r="S153" i="99"/>
  <c r="T153" i="99" s="1"/>
  <c r="E153" i="99"/>
  <c r="D153" i="99" s="1"/>
  <c r="W152" i="99"/>
  <c r="V152" i="99"/>
  <c r="U152" i="99"/>
  <c r="S152" i="99"/>
  <c r="T152" i="99" s="1"/>
  <c r="E152" i="99"/>
  <c r="D152" i="99" s="1"/>
  <c r="W151" i="99"/>
  <c r="V151" i="99"/>
  <c r="U151" i="99"/>
  <c r="S151" i="99"/>
  <c r="T151" i="99" s="1"/>
  <c r="E151" i="99"/>
  <c r="D151" i="99" s="1"/>
  <c r="W150" i="99"/>
  <c r="V150" i="99"/>
  <c r="U150" i="99"/>
  <c r="S150" i="99"/>
  <c r="T150" i="99" s="1"/>
  <c r="E150" i="99"/>
  <c r="D150" i="99" s="1"/>
  <c r="W149" i="99"/>
  <c r="V149" i="99"/>
  <c r="U149" i="99"/>
  <c r="S149" i="99"/>
  <c r="T149" i="99" s="1"/>
  <c r="E149" i="99"/>
  <c r="D149" i="99" s="1"/>
  <c r="W148" i="99"/>
  <c r="V148" i="99"/>
  <c r="U148" i="99"/>
  <c r="S148" i="99"/>
  <c r="T148" i="99" s="1"/>
  <c r="E148" i="99"/>
  <c r="D148" i="99" s="1"/>
  <c r="W147" i="99"/>
  <c r="V147" i="99"/>
  <c r="U147" i="99"/>
  <c r="S147" i="99"/>
  <c r="T147" i="99" s="1"/>
  <c r="E147" i="99"/>
  <c r="D147" i="99" s="1"/>
  <c r="W146" i="99"/>
  <c r="V146" i="99"/>
  <c r="U146" i="99"/>
  <c r="S146" i="99"/>
  <c r="T146" i="99" s="1"/>
  <c r="E146" i="99"/>
  <c r="D146" i="99" s="1"/>
  <c r="W145" i="99"/>
  <c r="V145" i="99"/>
  <c r="U145" i="99"/>
  <c r="S145" i="99"/>
  <c r="T145" i="99" s="1"/>
  <c r="E145" i="99"/>
  <c r="D145" i="99" s="1"/>
  <c r="W144" i="99"/>
  <c r="V144" i="99"/>
  <c r="U144" i="99"/>
  <c r="S144" i="99"/>
  <c r="T144" i="99" s="1"/>
  <c r="E144" i="99"/>
  <c r="D144" i="99" s="1"/>
  <c r="W143" i="99"/>
  <c r="V143" i="99"/>
  <c r="U143" i="99"/>
  <c r="S143" i="99"/>
  <c r="T143" i="99" s="1"/>
  <c r="E143" i="99"/>
  <c r="D143" i="99" s="1"/>
  <c r="W142" i="99"/>
  <c r="V142" i="99"/>
  <c r="U142" i="99"/>
  <c r="S142" i="99"/>
  <c r="T142" i="99" s="1"/>
  <c r="E142" i="99"/>
  <c r="D142" i="99" s="1"/>
  <c r="W141" i="99"/>
  <c r="V141" i="99"/>
  <c r="U141" i="99"/>
  <c r="S141" i="99"/>
  <c r="T141" i="99" s="1"/>
  <c r="E141" i="99"/>
  <c r="D141" i="99"/>
  <c r="W140" i="99"/>
  <c r="V140" i="99"/>
  <c r="U140" i="99"/>
  <c r="S140" i="99"/>
  <c r="T140" i="99" s="1"/>
  <c r="E140" i="99"/>
  <c r="D140" i="99" s="1"/>
  <c r="W139" i="99"/>
  <c r="V139" i="99"/>
  <c r="U139" i="99"/>
  <c r="S139" i="99"/>
  <c r="T139" i="99" s="1"/>
  <c r="E139" i="99"/>
  <c r="D139" i="99" s="1"/>
  <c r="W138" i="99"/>
  <c r="V138" i="99"/>
  <c r="U138" i="99"/>
  <c r="S138" i="99"/>
  <c r="T138" i="99" s="1"/>
  <c r="E138" i="99"/>
  <c r="D138" i="99" s="1"/>
  <c r="W137" i="99"/>
  <c r="V137" i="99"/>
  <c r="U137" i="99"/>
  <c r="S137" i="99"/>
  <c r="T137" i="99" s="1"/>
  <c r="E137" i="99"/>
  <c r="D137" i="99" s="1"/>
  <c r="W136" i="99"/>
  <c r="V136" i="99"/>
  <c r="U136" i="99"/>
  <c r="S136" i="99"/>
  <c r="T136" i="99" s="1"/>
  <c r="E136" i="99"/>
  <c r="D136" i="99" s="1"/>
  <c r="W135" i="99"/>
  <c r="V135" i="99"/>
  <c r="U135" i="99"/>
  <c r="S135" i="99"/>
  <c r="T135" i="99" s="1"/>
  <c r="E135" i="99"/>
  <c r="D135" i="99" s="1"/>
  <c r="W134" i="99"/>
  <c r="V134" i="99"/>
  <c r="U134" i="99"/>
  <c r="S134" i="99"/>
  <c r="T134" i="99" s="1"/>
  <c r="E134" i="99"/>
  <c r="D134" i="99" s="1"/>
  <c r="W133" i="99"/>
  <c r="V133" i="99"/>
  <c r="U133" i="99"/>
  <c r="S133" i="99"/>
  <c r="T133" i="99" s="1"/>
  <c r="E133" i="99"/>
  <c r="D133" i="99" s="1"/>
  <c r="W132" i="99"/>
  <c r="V132" i="99"/>
  <c r="U132" i="99"/>
  <c r="T132" i="99"/>
  <c r="S132" i="99"/>
  <c r="E132" i="99"/>
  <c r="D132" i="99" s="1"/>
  <c r="W131" i="99"/>
  <c r="V131" i="99"/>
  <c r="U131" i="99"/>
  <c r="S131" i="99"/>
  <c r="T131" i="99" s="1"/>
  <c r="E131" i="99"/>
  <c r="D131" i="99" s="1"/>
  <c r="W130" i="99"/>
  <c r="V130" i="99"/>
  <c r="U130" i="99"/>
  <c r="S130" i="99"/>
  <c r="T130" i="99" s="1"/>
  <c r="E130" i="99"/>
  <c r="D130" i="99" s="1"/>
  <c r="W129" i="99"/>
  <c r="V129" i="99"/>
  <c r="U129" i="99"/>
  <c r="S129" i="99"/>
  <c r="T129" i="99" s="1"/>
  <c r="E129" i="99"/>
  <c r="D129" i="99"/>
  <c r="W128" i="99"/>
  <c r="V128" i="99"/>
  <c r="U128" i="99"/>
  <c r="S128" i="99"/>
  <c r="T128" i="99" s="1"/>
  <c r="E128" i="99"/>
  <c r="D128" i="99" s="1"/>
  <c r="W127" i="99"/>
  <c r="V127" i="99"/>
  <c r="U127" i="99"/>
  <c r="S127" i="99"/>
  <c r="T127" i="99" s="1"/>
  <c r="E127" i="99"/>
  <c r="D127" i="99"/>
  <c r="W126" i="99"/>
  <c r="V126" i="99"/>
  <c r="U126" i="99"/>
  <c r="S126" i="99"/>
  <c r="T126" i="99" s="1"/>
  <c r="E126" i="99"/>
  <c r="D126" i="99" s="1"/>
  <c r="W125" i="99"/>
  <c r="V125" i="99"/>
  <c r="U125" i="99"/>
  <c r="S125" i="99"/>
  <c r="T125" i="99" s="1"/>
  <c r="E125" i="99"/>
  <c r="D125" i="99" s="1"/>
  <c r="W124" i="99"/>
  <c r="V124" i="99"/>
  <c r="U124" i="99"/>
  <c r="S124" i="99"/>
  <c r="T124" i="99" s="1"/>
  <c r="E124" i="99"/>
  <c r="D124" i="99" s="1"/>
  <c r="W123" i="99"/>
  <c r="V123" i="99"/>
  <c r="U123" i="99"/>
  <c r="S123" i="99"/>
  <c r="T123" i="99" s="1"/>
  <c r="E123" i="99"/>
  <c r="D123" i="99" s="1"/>
  <c r="W122" i="99"/>
  <c r="V122" i="99"/>
  <c r="U122" i="99"/>
  <c r="S122" i="99"/>
  <c r="T122" i="99" s="1"/>
  <c r="E122" i="99"/>
  <c r="D122" i="99" s="1"/>
  <c r="W121" i="99"/>
  <c r="V121" i="99"/>
  <c r="U121" i="99"/>
  <c r="S121" i="99"/>
  <c r="T121" i="99" s="1"/>
  <c r="E121" i="99"/>
  <c r="D121" i="99" s="1"/>
  <c r="W120" i="99"/>
  <c r="V120" i="99"/>
  <c r="U120" i="99"/>
  <c r="S120" i="99"/>
  <c r="T120" i="99" s="1"/>
  <c r="E120" i="99"/>
  <c r="D120" i="99" s="1"/>
  <c r="W119" i="99"/>
  <c r="V119" i="99"/>
  <c r="U119" i="99"/>
  <c r="S119" i="99"/>
  <c r="T119" i="99" s="1"/>
  <c r="E119" i="99"/>
  <c r="D119" i="99" s="1"/>
  <c r="W118" i="99"/>
  <c r="V118" i="99"/>
  <c r="U118" i="99"/>
  <c r="S118" i="99"/>
  <c r="T118" i="99" s="1"/>
  <c r="E118" i="99"/>
  <c r="D118" i="99" s="1"/>
  <c r="W117" i="99"/>
  <c r="V117" i="99"/>
  <c r="U117" i="99"/>
  <c r="S117" i="99"/>
  <c r="T117" i="99" s="1"/>
  <c r="E117" i="99"/>
  <c r="D117" i="99" s="1"/>
  <c r="W116" i="99"/>
  <c r="V116" i="99"/>
  <c r="U116" i="99"/>
  <c r="T116" i="99"/>
  <c r="S116" i="99"/>
  <c r="E116" i="99"/>
  <c r="D116" i="99" s="1"/>
  <c r="W115" i="99"/>
  <c r="V115" i="99"/>
  <c r="U115" i="99"/>
  <c r="S115" i="99"/>
  <c r="T115" i="99" s="1"/>
  <c r="E115" i="99"/>
  <c r="D115" i="99" s="1"/>
  <c r="W114" i="99"/>
  <c r="V114" i="99"/>
  <c r="U114" i="99"/>
  <c r="S114" i="99"/>
  <c r="T114" i="99" s="1"/>
  <c r="E114" i="99"/>
  <c r="D114" i="99" s="1"/>
  <c r="W113" i="99"/>
  <c r="V113" i="99"/>
  <c r="U113" i="99"/>
  <c r="S113" i="99"/>
  <c r="T113" i="99" s="1"/>
  <c r="E113" i="99"/>
  <c r="D113" i="99" s="1"/>
  <c r="W112" i="99"/>
  <c r="V112" i="99"/>
  <c r="U112" i="99"/>
  <c r="S112" i="99"/>
  <c r="T112" i="99" s="1"/>
  <c r="E112" i="99"/>
  <c r="D112" i="99" s="1"/>
  <c r="W111" i="99"/>
  <c r="V111" i="99"/>
  <c r="U111" i="99"/>
  <c r="S111" i="99"/>
  <c r="T111" i="99" s="1"/>
  <c r="E111" i="99"/>
  <c r="D111" i="99"/>
  <c r="W110" i="99"/>
  <c r="V110" i="99"/>
  <c r="U110" i="99"/>
  <c r="S110" i="99"/>
  <c r="T110" i="99" s="1"/>
  <c r="E110" i="99"/>
  <c r="D110" i="99" s="1"/>
  <c r="W109" i="99"/>
  <c r="V109" i="99"/>
  <c r="U109" i="99"/>
  <c r="S109" i="99"/>
  <c r="T109" i="99" s="1"/>
  <c r="E109" i="99"/>
  <c r="D109" i="99" s="1"/>
  <c r="W108" i="99"/>
  <c r="V108" i="99"/>
  <c r="U108" i="99"/>
  <c r="S108" i="99"/>
  <c r="T108" i="99" s="1"/>
  <c r="E108" i="99"/>
  <c r="D108" i="99" s="1"/>
  <c r="W107" i="99"/>
  <c r="V107" i="99"/>
  <c r="U107" i="99"/>
  <c r="S107" i="99"/>
  <c r="T107" i="99" s="1"/>
  <c r="E107" i="99"/>
  <c r="D107" i="99" s="1"/>
  <c r="W106" i="99"/>
  <c r="V106" i="99"/>
  <c r="U106" i="99"/>
  <c r="S106" i="99"/>
  <c r="T106" i="99" s="1"/>
  <c r="E106" i="99"/>
  <c r="D106" i="99" s="1"/>
  <c r="W105" i="99"/>
  <c r="V105" i="99"/>
  <c r="U105" i="99"/>
  <c r="S105" i="99"/>
  <c r="T105" i="99" s="1"/>
  <c r="E105" i="99"/>
  <c r="D105" i="99" s="1"/>
  <c r="W104" i="99"/>
  <c r="V104" i="99"/>
  <c r="U104" i="99"/>
  <c r="S104" i="99"/>
  <c r="T104" i="99" s="1"/>
  <c r="E104" i="99"/>
  <c r="D104" i="99" s="1"/>
  <c r="W103" i="99"/>
  <c r="V103" i="99"/>
  <c r="U103" i="99"/>
  <c r="S103" i="99"/>
  <c r="T103" i="99" s="1"/>
  <c r="E103" i="99"/>
  <c r="D103" i="99" s="1"/>
  <c r="W102" i="99"/>
  <c r="V102" i="99"/>
  <c r="U102" i="99"/>
  <c r="S102" i="99"/>
  <c r="T102" i="99" s="1"/>
  <c r="E102" i="99"/>
  <c r="D102" i="99" s="1"/>
  <c r="W101" i="99"/>
  <c r="V101" i="99"/>
  <c r="U101" i="99"/>
  <c r="S101" i="99"/>
  <c r="T101" i="99" s="1"/>
  <c r="E101" i="99"/>
  <c r="D101" i="99" s="1"/>
  <c r="W100" i="99"/>
  <c r="V100" i="99"/>
  <c r="U100" i="99"/>
  <c r="S100" i="99"/>
  <c r="T100" i="99" s="1"/>
  <c r="E100" i="99"/>
  <c r="D100" i="99" s="1"/>
  <c r="W99" i="99"/>
  <c r="V99" i="99"/>
  <c r="U99" i="99"/>
  <c r="S99" i="99"/>
  <c r="T99" i="99" s="1"/>
  <c r="E99" i="99"/>
  <c r="D99" i="99" s="1"/>
  <c r="W98" i="99"/>
  <c r="V98" i="99"/>
  <c r="U98" i="99"/>
  <c r="S98" i="99"/>
  <c r="T98" i="99" s="1"/>
  <c r="E98" i="99"/>
  <c r="D98" i="99" s="1"/>
  <c r="W97" i="99"/>
  <c r="V97" i="99"/>
  <c r="U97" i="99"/>
  <c r="S97" i="99"/>
  <c r="T97" i="99" s="1"/>
  <c r="E97" i="99"/>
  <c r="D97" i="99" s="1"/>
  <c r="W96" i="99"/>
  <c r="V96" i="99"/>
  <c r="U96" i="99"/>
  <c r="S96" i="99"/>
  <c r="T96" i="99" s="1"/>
  <c r="E96" i="99"/>
  <c r="D96" i="99" s="1"/>
  <c r="W95" i="99"/>
  <c r="V95" i="99"/>
  <c r="U95" i="99"/>
  <c r="S95" i="99"/>
  <c r="T95" i="99" s="1"/>
  <c r="E95" i="99"/>
  <c r="D95" i="99" s="1"/>
  <c r="W94" i="99"/>
  <c r="V94" i="99"/>
  <c r="U94" i="99"/>
  <c r="T94" i="99"/>
  <c r="S94" i="99"/>
  <c r="E94" i="99"/>
  <c r="D94" i="99" s="1"/>
  <c r="W93" i="99"/>
  <c r="V93" i="99"/>
  <c r="U93" i="99"/>
  <c r="S93" i="99"/>
  <c r="T93" i="99" s="1"/>
  <c r="E93" i="99"/>
  <c r="D93" i="99"/>
  <c r="W92" i="99"/>
  <c r="V92" i="99"/>
  <c r="U92" i="99"/>
  <c r="S92" i="99"/>
  <c r="T92" i="99" s="1"/>
  <c r="E92" i="99"/>
  <c r="D92" i="99" s="1"/>
  <c r="W91" i="99"/>
  <c r="V91" i="99"/>
  <c r="U91" i="99"/>
  <c r="S91" i="99"/>
  <c r="T91" i="99" s="1"/>
  <c r="E91" i="99"/>
  <c r="D91" i="99" s="1"/>
  <c r="W90" i="99"/>
  <c r="V90" i="99"/>
  <c r="U90" i="99"/>
  <c r="S90" i="99"/>
  <c r="T90" i="99" s="1"/>
  <c r="E90" i="99"/>
  <c r="D90" i="99" s="1"/>
  <c r="W89" i="99"/>
  <c r="V89" i="99"/>
  <c r="U89" i="99"/>
  <c r="S89" i="99"/>
  <c r="T89" i="99" s="1"/>
  <c r="E89" i="99"/>
  <c r="D89" i="99" s="1"/>
  <c r="W88" i="99"/>
  <c r="V88" i="99"/>
  <c r="U88" i="99"/>
  <c r="T88" i="99"/>
  <c r="S88" i="99"/>
  <c r="E88" i="99"/>
  <c r="D88" i="99" s="1"/>
  <c r="W87" i="99"/>
  <c r="V87" i="99"/>
  <c r="U87" i="99"/>
  <c r="S87" i="99"/>
  <c r="T87" i="99" s="1"/>
  <c r="E87" i="99"/>
  <c r="D87" i="99" s="1"/>
  <c r="W86" i="99"/>
  <c r="V86" i="99"/>
  <c r="U86" i="99"/>
  <c r="T86" i="99"/>
  <c r="S86" i="99"/>
  <c r="E86" i="99"/>
  <c r="D86" i="99" s="1"/>
  <c r="W85" i="99"/>
  <c r="V85" i="99"/>
  <c r="U85" i="99"/>
  <c r="S85" i="99"/>
  <c r="T85" i="99" s="1"/>
  <c r="E85" i="99"/>
  <c r="D85" i="99" s="1"/>
  <c r="W84" i="99"/>
  <c r="V84" i="99"/>
  <c r="U84" i="99"/>
  <c r="T84" i="99"/>
  <c r="S84" i="99"/>
  <c r="E84" i="99"/>
  <c r="D84" i="99" s="1"/>
  <c r="W83" i="99"/>
  <c r="V83" i="99"/>
  <c r="U83" i="99"/>
  <c r="S83" i="99"/>
  <c r="T83" i="99" s="1"/>
  <c r="E83" i="99"/>
  <c r="D83" i="99" s="1"/>
  <c r="W82" i="99"/>
  <c r="V82" i="99"/>
  <c r="U82" i="99"/>
  <c r="S82" i="99"/>
  <c r="T82" i="99" s="1"/>
  <c r="E82" i="99"/>
  <c r="D82" i="99" s="1"/>
  <c r="W81" i="99"/>
  <c r="V81" i="99"/>
  <c r="U81" i="99"/>
  <c r="S81" i="99"/>
  <c r="T81" i="99" s="1"/>
  <c r="E81" i="99"/>
  <c r="D81" i="99" s="1"/>
  <c r="W80" i="99"/>
  <c r="V80" i="99"/>
  <c r="U80" i="99"/>
  <c r="S80" i="99"/>
  <c r="T80" i="99" s="1"/>
  <c r="E80" i="99"/>
  <c r="D80" i="99" s="1"/>
  <c r="W79" i="99"/>
  <c r="V79" i="99"/>
  <c r="U79" i="99"/>
  <c r="S79" i="99"/>
  <c r="T79" i="99" s="1"/>
  <c r="E79" i="99"/>
  <c r="D79" i="99" s="1"/>
  <c r="W78" i="99"/>
  <c r="V78" i="99"/>
  <c r="U78" i="99"/>
  <c r="S78" i="99"/>
  <c r="T78" i="99" s="1"/>
  <c r="E78" i="99"/>
  <c r="D78" i="99" s="1"/>
  <c r="W77" i="99"/>
  <c r="V77" i="99"/>
  <c r="U77" i="99"/>
  <c r="S77" i="99"/>
  <c r="T77" i="99" s="1"/>
  <c r="E77" i="99"/>
  <c r="D77" i="99" s="1"/>
  <c r="W76" i="99"/>
  <c r="V76" i="99"/>
  <c r="U76" i="99"/>
  <c r="S76" i="99"/>
  <c r="T76" i="99" s="1"/>
  <c r="E76" i="99"/>
  <c r="D76" i="99" s="1"/>
  <c r="W75" i="99"/>
  <c r="V75" i="99"/>
  <c r="U75" i="99"/>
  <c r="S75" i="99"/>
  <c r="T75" i="99" s="1"/>
  <c r="E75" i="99"/>
  <c r="D75" i="99" s="1"/>
  <c r="W74" i="99"/>
  <c r="V74" i="99"/>
  <c r="U74" i="99"/>
  <c r="S74" i="99"/>
  <c r="T74" i="99" s="1"/>
  <c r="E74" i="99"/>
  <c r="D74" i="99" s="1"/>
  <c r="W73" i="99"/>
  <c r="V73" i="99"/>
  <c r="U73" i="99"/>
  <c r="S73" i="99"/>
  <c r="T73" i="99" s="1"/>
  <c r="E73" i="99"/>
  <c r="D73" i="99" s="1"/>
  <c r="W72" i="99"/>
  <c r="V72" i="99"/>
  <c r="U72" i="99"/>
  <c r="S72" i="99"/>
  <c r="T72" i="99" s="1"/>
  <c r="E72" i="99"/>
  <c r="D72" i="99" s="1"/>
  <c r="W71" i="99"/>
  <c r="V71" i="99"/>
  <c r="U71" i="99"/>
  <c r="S71" i="99"/>
  <c r="T71" i="99" s="1"/>
  <c r="E71" i="99"/>
  <c r="D71" i="99" s="1"/>
  <c r="W70" i="99"/>
  <c r="V70" i="99"/>
  <c r="U70" i="99"/>
  <c r="S70" i="99"/>
  <c r="T70" i="99" s="1"/>
  <c r="E70" i="99"/>
  <c r="D70" i="99" s="1"/>
  <c r="W69" i="99"/>
  <c r="V69" i="99"/>
  <c r="U69" i="99"/>
  <c r="S69" i="99"/>
  <c r="T69" i="99" s="1"/>
  <c r="E69" i="99"/>
  <c r="D69" i="99" s="1"/>
  <c r="W68" i="99"/>
  <c r="V68" i="99"/>
  <c r="U68" i="99"/>
  <c r="S68" i="99"/>
  <c r="T68" i="99" s="1"/>
  <c r="E68" i="99"/>
  <c r="D68" i="99" s="1"/>
  <c r="W67" i="99"/>
  <c r="V67" i="99"/>
  <c r="U67" i="99"/>
  <c r="S67" i="99"/>
  <c r="T67" i="99" s="1"/>
  <c r="E67" i="99"/>
  <c r="D67" i="99" s="1"/>
  <c r="W66" i="99"/>
  <c r="V66" i="99"/>
  <c r="U66" i="99"/>
  <c r="S66" i="99"/>
  <c r="T66" i="99" s="1"/>
  <c r="E66" i="99"/>
  <c r="D66" i="99" s="1"/>
  <c r="W65" i="99"/>
  <c r="V65" i="99"/>
  <c r="U65" i="99"/>
  <c r="S65" i="99"/>
  <c r="T65" i="99" s="1"/>
  <c r="E65" i="99"/>
  <c r="D65" i="99" s="1"/>
  <c r="W64" i="99"/>
  <c r="V64" i="99"/>
  <c r="U64" i="99"/>
  <c r="S64" i="99"/>
  <c r="T64" i="99" s="1"/>
  <c r="E64" i="99"/>
  <c r="D64" i="99" s="1"/>
  <c r="W63" i="99"/>
  <c r="V63" i="99"/>
  <c r="U63" i="99"/>
  <c r="S63" i="99"/>
  <c r="T63" i="99" s="1"/>
  <c r="E63" i="99"/>
  <c r="D63" i="99" s="1"/>
  <c r="W62" i="99"/>
  <c r="V62" i="99"/>
  <c r="U62" i="99"/>
  <c r="S62" i="99"/>
  <c r="T62" i="99" s="1"/>
  <c r="E62" i="99"/>
  <c r="D62" i="99" s="1"/>
  <c r="W61" i="99"/>
  <c r="V61" i="99"/>
  <c r="U61" i="99"/>
  <c r="S61" i="99"/>
  <c r="T61" i="99" s="1"/>
  <c r="E61" i="99"/>
  <c r="D61" i="99"/>
  <c r="W60" i="99"/>
  <c r="V60" i="99"/>
  <c r="U60" i="99"/>
  <c r="S60" i="99"/>
  <c r="T60" i="99" s="1"/>
  <c r="E60" i="99"/>
  <c r="D60" i="99" s="1"/>
  <c r="W59" i="99"/>
  <c r="V59" i="99"/>
  <c r="U59" i="99"/>
  <c r="S59" i="99"/>
  <c r="T59" i="99" s="1"/>
  <c r="E59" i="99"/>
  <c r="D59" i="99" s="1"/>
  <c r="W58" i="99"/>
  <c r="V58" i="99"/>
  <c r="U58" i="99"/>
  <c r="S58" i="99"/>
  <c r="T58" i="99" s="1"/>
  <c r="E58" i="99"/>
  <c r="D58" i="99" s="1"/>
  <c r="W57" i="99"/>
  <c r="V57" i="99"/>
  <c r="U57" i="99"/>
  <c r="S57" i="99"/>
  <c r="T57" i="99" s="1"/>
  <c r="E57" i="99"/>
  <c r="D57" i="99" s="1"/>
  <c r="W56" i="99"/>
  <c r="V56" i="99"/>
  <c r="U56" i="99"/>
  <c r="S56" i="99"/>
  <c r="T56" i="99" s="1"/>
  <c r="E56" i="99"/>
  <c r="D56" i="99" s="1"/>
  <c r="W55" i="99"/>
  <c r="V55" i="99"/>
  <c r="U55" i="99"/>
  <c r="S55" i="99"/>
  <c r="T55" i="99" s="1"/>
  <c r="E55" i="99"/>
  <c r="D55" i="99" s="1"/>
  <c r="W54" i="99"/>
  <c r="V54" i="99"/>
  <c r="U54" i="99"/>
  <c r="S54" i="99"/>
  <c r="T54" i="99" s="1"/>
  <c r="E54" i="99"/>
  <c r="D54" i="99" s="1"/>
  <c r="W53" i="99"/>
  <c r="V53" i="99"/>
  <c r="U53" i="99"/>
  <c r="S53" i="99"/>
  <c r="T53" i="99" s="1"/>
  <c r="E53" i="99"/>
  <c r="D53" i="99" s="1"/>
  <c r="W52" i="99"/>
  <c r="V52" i="99"/>
  <c r="U52" i="99"/>
  <c r="S52" i="99"/>
  <c r="T52" i="99" s="1"/>
  <c r="E52" i="99"/>
  <c r="D52" i="99" s="1"/>
  <c r="W51" i="99"/>
  <c r="V51" i="99"/>
  <c r="U51" i="99"/>
  <c r="S51" i="99"/>
  <c r="T51" i="99" s="1"/>
  <c r="E51" i="99"/>
  <c r="D51" i="99" s="1"/>
  <c r="W50" i="99"/>
  <c r="V50" i="99"/>
  <c r="U50" i="99"/>
  <c r="S50" i="99"/>
  <c r="T50" i="99" s="1"/>
  <c r="E50" i="99"/>
  <c r="D50" i="99" s="1"/>
  <c r="W49" i="99"/>
  <c r="V49" i="99"/>
  <c r="U49" i="99"/>
  <c r="S49" i="99"/>
  <c r="T49" i="99" s="1"/>
  <c r="E49" i="99"/>
  <c r="D49" i="99" s="1"/>
  <c r="W48" i="99"/>
  <c r="V48" i="99"/>
  <c r="U48" i="99"/>
  <c r="S48" i="99"/>
  <c r="T48" i="99" s="1"/>
  <c r="E48" i="99"/>
  <c r="D48" i="99" s="1"/>
  <c r="W47" i="99"/>
  <c r="V47" i="99"/>
  <c r="U47" i="99"/>
  <c r="S47" i="99"/>
  <c r="T47" i="99" s="1"/>
  <c r="E47" i="99"/>
  <c r="D47" i="99" s="1"/>
  <c r="W46" i="99"/>
  <c r="V46" i="99"/>
  <c r="U46" i="99"/>
  <c r="S46" i="99"/>
  <c r="T46" i="99" s="1"/>
  <c r="E46" i="99"/>
  <c r="D46" i="99" s="1"/>
  <c r="W45" i="99"/>
  <c r="V45" i="99"/>
  <c r="U45" i="99"/>
  <c r="S45" i="99"/>
  <c r="T45" i="99" s="1"/>
  <c r="E45" i="99"/>
  <c r="D45" i="99" s="1"/>
  <c r="W44" i="99"/>
  <c r="V44" i="99"/>
  <c r="U44" i="99"/>
  <c r="S44" i="99"/>
  <c r="T44" i="99" s="1"/>
  <c r="E44" i="99"/>
  <c r="D44" i="99" s="1"/>
  <c r="W43" i="99"/>
  <c r="V43" i="99"/>
  <c r="U43" i="99"/>
  <c r="S43" i="99"/>
  <c r="T43" i="99" s="1"/>
  <c r="E43" i="99"/>
  <c r="D43" i="99" s="1"/>
  <c r="W42" i="99"/>
  <c r="V42" i="99"/>
  <c r="U42" i="99"/>
  <c r="S42" i="99"/>
  <c r="T42" i="99" s="1"/>
  <c r="E42" i="99"/>
  <c r="D42" i="99" s="1"/>
  <c r="W41" i="99"/>
  <c r="V41" i="99"/>
  <c r="U41" i="99"/>
  <c r="S41" i="99"/>
  <c r="T41" i="99" s="1"/>
  <c r="E41" i="99"/>
  <c r="D41" i="99" s="1"/>
  <c r="W40" i="99"/>
  <c r="V40" i="99"/>
  <c r="U40" i="99"/>
  <c r="S40" i="99"/>
  <c r="T40" i="99" s="1"/>
  <c r="E40" i="99"/>
  <c r="D40" i="99" s="1"/>
  <c r="W39" i="99"/>
  <c r="V39" i="99"/>
  <c r="U39" i="99"/>
  <c r="S39" i="99"/>
  <c r="T39" i="99" s="1"/>
  <c r="E39" i="99"/>
  <c r="D39" i="99" s="1"/>
  <c r="W38" i="99"/>
  <c r="V38" i="99"/>
  <c r="U38" i="99"/>
  <c r="S38" i="99"/>
  <c r="T38" i="99" s="1"/>
  <c r="E38" i="99"/>
  <c r="D38" i="99" s="1"/>
  <c r="W37" i="99"/>
  <c r="V37" i="99"/>
  <c r="U37" i="99"/>
  <c r="S37" i="99"/>
  <c r="T37" i="99" s="1"/>
  <c r="E37" i="99"/>
  <c r="D37" i="99" s="1"/>
  <c r="W36" i="99"/>
  <c r="V36" i="99"/>
  <c r="U36" i="99"/>
  <c r="S36" i="99"/>
  <c r="T36" i="99" s="1"/>
  <c r="E36" i="99"/>
  <c r="D36" i="99" s="1"/>
  <c r="W35" i="99"/>
  <c r="V35" i="99"/>
  <c r="U35" i="99"/>
  <c r="S35" i="99"/>
  <c r="T35" i="99" s="1"/>
  <c r="E35" i="99"/>
  <c r="D35" i="99" s="1"/>
  <c r="H32" i="99"/>
  <c r="T32" i="99" s="1"/>
  <c r="H31" i="99"/>
  <c r="H30" i="99"/>
  <c r="N30" i="99" s="1"/>
  <c r="H29" i="99"/>
  <c r="H28" i="99"/>
  <c r="D28" i="99" s="1"/>
  <c r="H27" i="99"/>
  <c r="T27" i="99" s="1"/>
  <c r="H26" i="99"/>
  <c r="N26" i="99" s="1"/>
  <c r="H25" i="99"/>
  <c r="N25" i="99" s="1"/>
  <c r="H24" i="99"/>
  <c r="N24" i="99" s="1"/>
  <c r="H23" i="99"/>
  <c r="T23" i="99" s="1"/>
  <c r="H22" i="99"/>
  <c r="T22" i="99" s="1"/>
  <c r="H21" i="99"/>
  <c r="T21" i="99" s="1"/>
  <c r="H20" i="99"/>
  <c r="N20" i="99" s="1"/>
  <c r="H19" i="99"/>
  <c r="T19" i="99" s="1"/>
  <c r="H18" i="99"/>
  <c r="D18" i="99" s="1"/>
  <c r="H17" i="99"/>
  <c r="D17" i="99" s="1"/>
  <c r="H16" i="99"/>
  <c r="T16" i="99" s="1"/>
  <c r="H15" i="99"/>
  <c r="T15" i="99" s="1"/>
  <c r="H14" i="99"/>
  <c r="N14" i="99" s="1"/>
  <c r="H13" i="99"/>
  <c r="T13" i="99" s="1"/>
  <c r="H12" i="99"/>
  <c r="T12" i="99" s="1"/>
  <c r="H11" i="99"/>
  <c r="D11" i="99" s="1"/>
  <c r="AE10" i="99"/>
  <c r="AE11" i="99" s="1"/>
  <c r="AE12" i="99" s="1"/>
  <c r="AE13" i="99" s="1"/>
  <c r="AE14" i="99" s="1"/>
  <c r="AE15" i="99" s="1"/>
  <c r="AE16" i="99" s="1"/>
  <c r="AE17" i="99" s="1"/>
  <c r="AE18" i="99" s="1"/>
  <c r="AE19" i="99" s="1"/>
  <c r="AE20" i="99" s="1"/>
  <c r="AE21" i="99" s="1"/>
  <c r="AE22" i="99" s="1"/>
  <c r="AE23" i="99" s="1"/>
  <c r="AE24" i="99" s="1"/>
  <c r="AE25" i="99" s="1"/>
  <c r="AE26" i="99" s="1"/>
  <c r="AE27" i="99" s="1"/>
  <c r="AE28" i="99" s="1"/>
  <c r="AE29" i="99" s="1"/>
  <c r="AE30" i="99" s="1"/>
  <c r="AE31" i="99" s="1"/>
  <c r="AE32" i="99" s="1"/>
  <c r="H10" i="99"/>
  <c r="N10" i="99" s="1"/>
  <c r="H9" i="99"/>
  <c r="D9" i="99" s="1"/>
  <c r="H4" i="99"/>
  <c r="AK17" i="129"/>
  <c r="AK11" i="129"/>
  <c r="AK15" i="129"/>
  <c r="AK9" i="129"/>
  <c r="N21" i="99" l="1"/>
  <c r="N23" i="99"/>
  <c r="T31" i="99"/>
  <c r="N31" i="99"/>
  <c r="N32" i="99"/>
  <c r="T29" i="99"/>
  <c r="N29" i="99"/>
  <c r="D12" i="99"/>
  <c r="D23" i="99"/>
  <c r="D22" i="99"/>
  <c r="T18" i="99"/>
  <c r="D31" i="99"/>
  <c r="D27" i="99"/>
  <c r="D32" i="99"/>
  <c r="D19" i="99"/>
  <c r="T28" i="99"/>
  <c r="N28" i="99"/>
  <c r="D29" i="99"/>
  <c r="N27" i="99"/>
  <c r="N22" i="99"/>
  <c r="D21" i="99"/>
  <c r="N19" i="99"/>
  <c r="N18" i="99"/>
  <c r="N17" i="99"/>
  <c r="T17" i="99"/>
  <c r="N16" i="99"/>
  <c r="N15" i="99"/>
  <c r="D16" i="99"/>
  <c r="U9" i="99"/>
  <c r="D15" i="99"/>
  <c r="U18" i="99"/>
  <c r="W21" i="99"/>
  <c r="P21" i="99" s="1"/>
  <c r="N13" i="99"/>
  <c r="V14" i="99"/>
  <c r="N12" i="99"/>
  <c r="N11" i="99"/>
  <c r="U25" i="99"/>
  <c r="U29" i="99"/>
  <c r="L29" i="99" s="1"/>
  <c r="U13" i="99"/>
  <c r="W32" i="99"/>
  <c r="P32" i="99" s="1"/>
  <c r="U12" i="99"/>
  <c r="L12" i="99" s="1"/>
  <c r="V26" i="99"/>
  <c r="X28" i="99"/>
  <c r="O28" i="99" s="1"/>
  <c r="T11" i="99"/>
  <c r="N9" i="99"/>
  <c r="X9" i="99"/>
  <c r="V10" i="99"/>
  <c r="W11" i="99"/>
  <c r="P11" i="99" s="1"/>
  <c r="X12" i="99"/>
  <c r="O12" i="99" s="1"/>
  <c r="V13" i="99"/>
  <c r="W14" i="99"/>
  <c r="P14" i="99" s="1"/>
  <c r="W15" i="99"/>
  <c r="P15" i="99" s="1"/>
  <c r="W16" i="99"/>
  <c r="P16" i="99" s="1"/>
  <c r="W17" i="99"/>
  <c r="P17" i="99" s="1"/>
  <c r="X18" i="99"/>
  <c r="O18" i="99" s="1"/>
  <c r="U19" i="99"/>
  <c r="W20" i="99"/>
  <c r="P20" i="99" s="1"/>
  <c r="U22" i="99"/>
  <c r="L22" i="99" s="1"/>
  <c r="U23" i="99"/>
  <c r="L23" i="99" s="1"/>
  <c r="U24" i="99"/>
  <c r="W10" i="99"/>
  <c r="P10" i="99" s="1"/>
  <c r="X11" i="99"/>
  <c r="O11" i="99" s="1"/>
  <c r="X15" i="99"/>
  <c r="O15" i="99" s="1"/>
  <c r="X16" i="99"/>
  <c r="O16" i="99" s="1"/>
  <c r="X17" i="99"/>
  <c r="O17" i="99" s="1"/>
  <c r="V23" i="99"/>
  <c r="V31" i="99"/>
  <c r="T9" i="99"/>
  <c r="D13" i="99"/>
  <c r="D14" i="99"/>
  <c r="T14" i="99"/>
  <c r="D30" i="99"/>
  <c r="T30" i="99"/>
  <c r="X32" i="99"/>
  <c r="O32" i="99" s="1"/>
  <c r="W31" i="99"/>
  <c r="P31" i="99" s="1"/>
  <c r="V32" i="99"/>
  <c r="U31" i="99"/>
  <c r="U30" i="99"/>
  <c r="X29" i="99"/>
  <c r="O29" i="99" s="1"/>
  <c r="W28" i="99"/>
  <c r="P28" i="99" s="1"/>
  <c r="V27" i="99"/>
  <c r="U26" i="99"/>
  <c r="X25" i="99"/>
  <c r="O25" i="99" s="1"/>
  <c r="X24" i="99"/>
  <c r="O24" i="99" s="1"/>
  <c r="X23" i="99"/>
  <c r="O23" i="99" s="1"/>
  <c r="W22" i="99"/>
  <c r="P22" i="99" s="1"/>
  <c r="V21" i="99"/>
  <c r="U20" i="99"/>
  <c r="X19" i="99"/>
  <c r="O19" i="99" s="1"/>
  <c r="W18" i="99"/>
  <c r="P18" i="99" s="1"/>
  <c r="V17" i="99"/>
  <c r="V16" i="99"/>
  <c r="V15" i="99"/>
  <c r="U14" i="99"/>
  <c r="X13" i="99"/>
  <c r="O13" i="99" s="1"/>
  <c r="W12" i="99"/>
  <c r="P12" i="99" s="1"/>
  <c r="V11" i="99"/>
  <c r="U10" i="99"/>
  <c r="W9" i="99"/>
  <c r="W29" i="99"/>
  <c r="P29" i="99" s="1"/>
  <c r="U27" i="99"/>
  <c r="L27" i="99" s="1"/>
  <c r="V22" i="99"/>
  <c r="X20" i="99"/>
  <c r="O20" i="99" s="1"/>
  <c r="W19" i="99"/>
  <c r="P19" i="99" s="1"/>
  <c r="V18" i="99"/>
  <c r="U17" i="99"/>
  <c r="X14" i="99"/>
  <c r="O14" i="99" s="1"/>
  <c r="V12" i="99"/>
  <c r="X10" i="99"/>
  <c r="O10" i="99" s="1"/>
  <c r="V9" i="99"/>
  <c r="X31" i="99"/>
  <c r="O31" i="99" s="1"/>
  <c r="V29" i="99"/>
  <c r="X27" i="99"/>
  <c r="O27" i="99" s="1"/>
  <c r="V25" i="99"/>
  <c r="U32" i="99"/>
  <c r="X30" i="99"/>
  <c r="O30" i="99" s="1"/>
  <c r="V28" i="99"/>
  <c r="X26" i="99"/>
  <c r="O26" i="99" s="1"/>
  <c r="W25" i="99"/>
  <c r="P25" i="99" s="1"/>
  <c r="W24" i="99"/>
  <c r="P24" i="99" s="1"/>
  <c r="W23" i="99"/>
  <c r="P23" i="99" s="1"/>
  <c r="U21" i="99"/>
  <c r="L21" i="99" s="1"/>
  <c r="U16" i="99"/>
  <c r="U15" i="99"/>
  <c r="L15" i="99" s="1"/>
  <c r="W13" i="99"/>
  <c r="P13" i="99" s="1"/>
  <c r="U11" i="99"/>
  <c r="W30" i="99"/>
  <c r="P30" i="99" s="1"/>
  <c r="U28" i="99"/>
  <c r="L28" i="99" s="1"/>
  <c r="W26" i="99"/>
  <c r="P26" i="99" s="1"/>
  <c r="D10" i="99"/>
  <c r="T10" i="99"/>
  <c r="T24" i="99"/>
  <c r="D24" i="99"/>
  <c r="D20" i="99"/>
  <c r="T20" i="99"/>
  <c r="T25" i="99"/>
  <c r="D25" i="99"/>
  <c r="V19" i="99"/>
  <c r="V20" i="99"/>
  <c r="X21" i="99"/>
  <c r="O21" i="99" s="1"/>
  <c r="X22" i="99"/>
  <c r="O22" i="99" s="1"/>
  <c r="V24" i="99"/>
  <c r="D26" i="99"/>
  <c r="T26" i="99"/>
  <c r="W27" i="99"/>
  <c r="P27" i="99" s="1"/>
  <c r="V30" i="99"/>
  <c r="L32" i="99"/>
  <c r="V6" i="99" l="1"/>
  <c r="X6" i="99"/>
  <c r="U6" i="99"/>
  <c r="T6" i="99"/>
  <c r="W6" i="99"/>
  <c r="O9" i="99"/>
  <c r="P9" i="99"/>
  <c r="L31" i="99"/>
  <c r="L18" i="99"/>
  <c r="K33" i="99"/>
  <c r="J33" i="99"/>
  <c r="L11" i="99"/>
  <c r="M32" i="99"/>
  <c r="M31" i="99"/>
  <c r="M29" i="99"/>
  <c r="M28" i="99"/>
  <c r="M27" i="99"/>
  <c r="M23" i="99"/>
  <c r="M22" i="99"/>
  <c r="M21" i="99"/>
  <c r="M18" i="99"/>
  <c r="M19" i="99"/>
  <c r="L19" i="99"/>
  <c r="H33" i="99"/>
  <c r="M17" i="99"/>
  <c r="L17" i="99"/>
  <c r="M12" i="99"/>
  <c r="M16" i="99"/>
  <c r="L16" i="99"/>
  <c r="M15" i="99"/>
  <c r="M13" i="99"/>
  <c r="L13" i="99"/>
  <c r="F33" i="99"/>
  <c r="M11" i="99"/>
  <c r="Y12" i="99"/>
  <c r="C12" i="99" s="1"/>
  <c r="Y28" i="99"/>
  <c r="C28" i="99" s="1"/>
  <c r="Y17" i="99"/>
  <c r="C17" i="99" s="1"/>
  <c r="Y16" i="99"/>
  <c r="C16" i="99" s="1"/>
  <c r="Y32" i="99"/>
  <c r="C32" i="99" s="1"/>
  <c r="Y23" i="99"/>
  <c r="C23" i="99" s="1"/>
  <c r="Y15" i="99"/>
  <c r="C15" i="99" s="1"/>
  <c r="Y27" i="99"/>
  <c r="C27" i="99" s="1"/>
  <c r="Y11" i="99"/>
  <c r="C11" i="99" s="1"/>
  <c r="Y21" i="99"/>
  <c r="C21" i="99" s="1"/>
  <c r="Y22" i="99"/>
  <c r="C22" i="99" s="1"/>
  <c r="Y19" i="99"/>
  <c r="C19" i="99" s="1"/>
  <c r="Y26" i="99"/>
  <c r="C26" i="99" s="1"/>
  <c r="L26" i="99"/>
  <c r="M26" i="99"/>
  <c r="Y10" i="99"/>
  <c r="C10" i="99" s="1"/>
  <c r="M10" i="99"/>
  <c r="L10" i="99"/>
  <c r="M9" i="99"/>
  <c r="L9" i="99"/>
  <c r="Y9" i="99"/>
  <c r="Y29" i="99"/>
  <c r="C29" i="99" s="1"/>
  <c r="Y31" i="99"/>
  <c r="C31" i="99" s="1"/>
  <c r="M24" i="99"/>
  <c r="Y24" i="99"/>
  <c r="C24" i="99" s="1"/>
  <c r="L24" i="99"/>
  <c r="Y14" i="99"/>
  <c r="C14" i="99" s="1"/>
  <c r="M14" i="99"/>
  <c r="L14" i="99"/>
  <c r="M25" i="99"/>
  <c r="L25" i="99"/>
  <c r="Y25" i="99"/>
  <c r="C25" i="99" s="1"/>
  <c r="Y20" i="99"/>
  <c r="C20" i="99" s="1"/>
  <c r="M20" i="99"/>
  <c r="L20" i="99"/>
  <c r="Y18" i="99"/>
  <c r="C18" i="99" s="1"/>
  <c r="Y30" i="99"/>
  <c r="C30" i="99" s="1"/>
  <c r="L30" i="99"/>
  <c r="M30" i="99"/>
  <c r="Y13" i="99"/>
  <c r="C13" i="99" s="1"/>
  <c r="Y6" i="99" l="1"/>
  <c r="C9" i="99"/>
  <c r="C33" i="99"/>
  <c r="R24" i="99"/>
  <c r="R16" i="99"/>
  <c r="G6" i="99"/>
  <c r="K9" i="99"/>
  <c r="E6" i="99"/>
  <c r="E5" i="99"/>
  <c r="G5" i="99"/>
  <c r="R9" i="99"/>
  <c r="I6" i="99"/>
  <c r="K17" i="99"/>
  <c r="K25" i="99"/>
  <c r="I5" i="99"/>
  <c r="D2" i="79" l="1"/>
  <c r="C3" i="79"/>
  <c r="B3" i="79" s="1"/>
  <c r="D3" i="79" l="1"/>
  <c r="C4" i="79"/>
  <c r="D4" i="79" s="1"/>
  <c r="C5" i="79"/>
  <c r="D5" i="79" s="1"/>
  <c r="E2" i="79"/>
  <c r="E3" i="79"/>
  <c r="B5" i="79" l="1"/>
  <c r="B4" i="79"/>
  <c r="C6" i="79"/>
  <c r="R30" i="79"/>
  <c r="R28" i="79"/>
  <c r="R29" i="79"/>
  <c r="P30" i="79"/>
  <c r="N26" i="79"/>
  <c r="G3" i="79"/>
  <c r="F3" i="79"/>
  <c r="P28" i="79"/>
  <c r="N27" i="79"/>
  <c r="P29" i="79"/>
  <c r="N30" i="79" l="1"/>
  <c r="N28" i="79"/>
  <c r="N29" i="79"/>
  <c r="D6" i="79"/>
  <c r="B6" i="79"/>
  <c r="G5" i="79"/>
  <c r="E4" i="79"/>
  <c r="E5" i="79"/>
  <c r="G4" i="79"/>
  <c r="F4" i="79"/>
  <c r="F6" i="79"/>
  <c r="F5" i="79"/>
  <c r="AO1172" i="78" l="1"/>
  <c r="AM1172" i="78"/>
  <c r="AN1172" i="78" s="1"/>
  <c r="AL1172" i="78"/>
  <c r="AO1171" i="78"/>
  <c r="AM1171" i="78"/>
  <c r="AN1171" i="78" s="1"/>
  <c r="AL1171" i="78"/>
  <c r="AO1170" i="78"/>
  <c r="AM1170" i="78"/>
  <c r="AN1170" i="78" s="1"/>
  <c r="AL1170" i="78"/>
  <c r="AO1169" i="78"/>
  <c r="AM1169" i="78"/>
  <c r="AN1169" i="78" s="1"/>
  <c r="AL1169" i="78"/>
  <c r="AO1168" i="78"/>
  <c r="AM1168" i="78"/>
  <c r="AN1168" i="78" s="1"/>
  <c r="AL1168" i="78"/>
  <c r="AO1167" i="78"/>
  <c r="AM1167" i="78"/>
  <c r="AN1167" i="78" s="1"/>
  <c r="AL1167" i="78"/>
  <c r="AO1166" i="78"/>
  <c r="AM1166" i="78"/>
  <c r="AN1166" i="78" s="1"/>
  <c r="AL1166" i="78"/>
  <c r="AO1165" i="78"/>
  <c r="AM1165" i="78"/>
  <c r="AN1165" i="78" s="1"/>
  <c r="AL1165" i="78"/>
  <c r="AO1164" i="78"/>
  <c r="AM1164" i="78"/>
  <c r="AN1164" i="78" s="1"/>
  <c r="AL1164" i="78"/>
  <c r="AO1163" i="78"/>
  <c r="AM1163" i="78"/>
  <c r="AN1163" i="78" s="1"/>
  <c r="AL1163" i="78"/>
  <c r="AO1162" i="78"/>
  <c r="AM1162" i="78"/>
  <c r="AN1162" i="78" s="1"/>
  <c r="AL1162" i="78"/>
  <c r="AO1161" i="78"/>
  <c r="AM1161" i="78"/>
  <c r="AN1161" i="78" s="1"/>
  <c r="AL1161" i="78"/>
  <c r="AO1160" i="78"/>
  <c r="AM1160" i="78"/>
  <c r="AN1160" i="78" s="1"/>
  <c r="AL1160" i="78"/>
  <c r="AO1159" i="78"/>
  <c r="AM1159" i="78"/>
  <c r="AN1159" i="78" s="1"/>
  <c r="AL1159" i="78"/>
  <c r="AO1158" i="78"/>
  <c r="AM1158" i="78"/>
  <c r="AN1158" i="78" s="1"/>
  <c r="AL1158" i="78"/>
  <c r="AO1157" i="78"/>
  <c r="AM1157" i="78"/>
  <c r="AN1157" i="78" s="1"/>
  <c r="AL1157" i="78"/>
  <c r="AO1156" i="78"/>
  <c r="AM1156" i="78"/>
  <c r="AN1156" i="78" s="1"/>
  <c r="AL1156" i="78"/>
  <c r="AO1155" i="78"/>
  <c r="AM1155" i="78"/>
  <c r="AN1155" i="78" s="1"/>
  <c r="AL1155" i="78"/>
  <c r="AO1154" i="78"/>
  <c r="AM1154" i="78"/>
  <c r="AN1154" i="78" s="1"/>
  <c r="AL1154" i="78"/>
  <c r="AO1153" i="78"/>
  <c r="AM1153" i="78"/>
  <c r="AN1153" i="78" s="1"/>
  <c r="AL1153" i="78"/>
  <c r="AO1152" i="78"/>
  <c r="AM1152" i="78"/>
  <c r="AN1152" i="78" s="1"/>
  <c r="AL1152" i="78"/>
  <c r="AO1151" i="78"/>
  <c r="AM1151" i="78"/>
  <c r="AN1151" i="78" s="1"/>
  <c r="AL1151" i="78"/>
  <c r="AO1150" i="78"/>
  <c r="AM1150" i="78"/>
  <c r="AN1150" i="78" s="1"/>
  <c r="AL1150" i="78"/>
  <c r="AO1149" i="78"/>
  <c r="AM1149" i="78"/>
  <c r="AN1149" i="78" s="1"/>
  <c r="AL1149" i="78"/>
  <c r="AO1148" i="78"/>
  <c r="AM1148" i="78"/>
  <c r="AN1148" i="78" s="1"/>
  <c r="AL1148" i="78"/>
  <c r="AO1147" i="78"/>
  <c r="AM1147" i="78"/>
  <c r="AN1147" i="78" s="1"/>
  <c r="AL1147" i="78"/>
  <c r="AO1146" i="78"/>
  <c r="AM1146" i="78"/>
  <c r="AN1146" i="78" s="1"/>
  <c r="AL1146" i="78"/>
  <c r="AO1145" i="78"/>
  <c r="AM1145" i="78"/>
  <c r="AN1145" i="78" s="1"/>
  <c r="AL1145" i="78"/>
  <c r="AO1144" i="78"/>
  <c r="AM1144" i="78"/>
  <c r="AN1144" i="78" s="1"/>
  <c r="AL1144" i="78"/>
  <c r="AO1143" i="78"/>
  <c r="AM1143" i="78"/>
  <c r="AN1143" i="78" s="1"/>
  <c r="AL1143" i="78"/>
  <c r="AO1142" i="78"/>
  <c r="AM1142" i="78"/>
  <c r="AN1142" i="78" s="1"/>
  <c r="AL1142" i="78"/>
  <c r="AO1141" i="78"/>
  <c r="AM1141" i="78"/>
  <c r="AN1141" i="78" s="1"/>
  <c r="AL1141" i="78"/>
  <c r="AO1140" i="78"/>
  <c r="AM1140" i="78"/>
  <c r="AN1140" i="78" s="1"/>
  <c r="AL1140" i="78"/>
  <c r="AO1139" i="78"/>
  <c r="AM1139" i="78"/>
  <c r="AN1139" i="78" s="1"/>
  <c r="AL1139" i="78"/>
  <c r="AO1138" i="78"/>
  <c r="AM1138" i="78"/>
  <c r="AN1138" i="78" s="1"/>
  <c r="AL1138" i="78"/>
  <c r="AO1137" i="78"/>
  <c r="AM1137" i="78"/>
  <c r="AN1137" i="78" s="1"/>
  <c r="AL1137" i="78"/>
  <c r="AO1136" i="78"/>
  <c r="AM1136" i="78"/>
  <c r="AN1136" i="78" s="1"/>
  <c r="AL1136" i="78"/>
  <c r="AO1135" i="78"/>
  <c r="AM1135" i="78"/>
  <c r="AN1135" i="78" s="1"/>
  <c r="AL1135" i="78"/>
  <c r="AO1134" i="78"/>
  <c r="AM1134" i="78"/>
  <c r="AN1134" i="78" s="1"/>
  <c r="AL1134" i="78"/>
  <c r="AO1133" i="78"/>
  <c r="AM1133" i="78"/>
  <c r="AN1133" i="78" s="1"/>
  <c r="AL1133" i="78"/>
  <c r="AO1132" i="78"/>
  <c r="AM1132" i="78"/>
  <c r="AN1132" i="78" s="1"/>
  <c r="AL1132" i="78"/>
  <c r="AO1131" i="78"/>
  <c r="AN1131" i="78"/>
  <c r="AM1131" i="78"/>
  <c r="AL1131" i="78"/>
  <c r="AO1130" i="78"/>
  <c r="AM1130" i="78"/>
  <c r="AN1130" i="78" s="1"/>
  <c r="AL1130" i="78"/>
  <c r="AO1129" i="78"/>
  <c r="AM1129" i="78"/>
  <c r="AN1129" i="78" s="1"/>
  <c r="AL1129" i="78"/>
  <c r="AO1128" i="78"/>
  <c r="AM1128" i="78"/>
  <c r="AN1128" i="78" s="1"/>
  <c r="AL1128" i="78"/>
  <c r="AO1127" i="78"/>
  <c r="AM1127" i="78"/>
  <c r="AN1127" i="78" s="1"/>
  <c r="AL1127" i="78"/>
  <c r="AO1126" i="78"/>
  <c r="AM1126" i="78"/>
  <c r="AN1126" i="78" s="1"/>
  <c r="AL1126" i="78"/>
  <c r="AO1125" i="78"/>
  <c r="AM1125" i="78"/>
  <c r="AN1125" i="78" s="1"/>
  <c r="AL1125" i="78"/>
  <c r="AO1124" i="78"/>
  <c r="AM1124" i="78"/>
  <c r="AN1124" i="78" s="1"/>
  <c r="AL1124" i="78"/>
  <c r="AO1123" i="78"/>
  <c r="AM1123" i="78"/>
  <c r="AN1123" i="78" s="1"/>
  <c r="AL1123" i="78"/>
  <c r="AO1122" i="78"/>
  <c r="AM1122" i="78"/>
  <c r="AN1122" i="78" s="1"/>
  <c r="AL1122" i="78"/>
  <c r="AO1121" i="78"/>
  <c r="AM1121" i="78"/>
  <c r="AN1121" i="78" s="1"/>
  <c r="AL1121" i="78"/>
  <c r="AO1120" i="78"/>
  <c r="AM1120" i="78"/>
  <c r="AN1120" i="78" s="1"/>
  <c r="AL1120" i="78"/>
  <c r="AO1119" i="78"/>
  <c r="AM1119" i="78"/>
  <c r="AN1119" i="78" s="1"/>
  <c r="AL1119" i="78"/>
  <c r="AO1118" i="78"/>
  <c r="AM1118" i="78"/>
  <c r="AN1118" i="78" s="1"/>
  <c r="AL1118" i="78"/>
  <c r="AO1117" i="78"/>
  <c r="AM1117" i="78"/>
  <c r="AN1117" i="78" s="1"/>
  <c r="AL1117" i="78"/>
  <c r="AO1116" i="78"/>
  <c r="AM1116" i="78"/>
  <c r="AN1116" i="78" s="1"/>
  <c r="AL1116" i="78"/>
  <c r="AO1115" i="78"/>
  <c r="AM1115" i="78"/>
  <c r="AN1115" i="78" s="1"/>
  <c r="AL1115" i="78"/>
  <c r="AO1114" i="78"/>
  <c r="AM1114" i="78"/>
  <c r="AN1114" i="78" s="1"/>
  <c r="AL1114" i="78"/>
  <c r="AO1113" i="78"/>
  <c r="AM1113" i="78"/>
  <c r="AN1113" i="78" s="1"/>
  <c r="AL1113" i="78"/>
  <c r="AO1112" i="78"/>
  <c r="AM1112" i="78"/>
  <c r="AN1112" i="78" s="1"/>
  <c r="AL1112" i="78"/>
  <c r="AO1111" i="78"/>
  <c r="AM1111" i="78"/>
  <c r="AN1111" i="78" s="1"/>
  <c r="AL1111" i="78"/>
  <c r="AO1110" i="78"/>
  <c r="AM1110" i="78"/>
  <c r="AN1110" i="78" s="1"/>
  <c r="AL1110" i="78"/>
  <c r="AO1109" i="78"/>
  <c r="AM1109" i="78"/>
  <c r="AN1109" i="78" s="1"/>
  <c r="AL1109" i="78"/>
  <c r="AO1108" i="78"/>
  <c r="AM1108" i="78"/>
  <c r="AN1108" i="78" s="1"/>
  <c r="AL1108" i="78"/>
  <c r="AO1107" i="78"/>
  <c r="AM1107" i="78"/>
  <c r="AN1107" i="78" s="1"/>
  <c r="AL1107" i="78"/>
  <c r="AO1106" i="78"/>
  <c r="AM1106" i="78"/>
  <c r="AN1106" i="78" s="1"/>
  <c r="AL1106" i="78"/>
  <c r="AO1105" i="78"/>
  <c r="AM1105" i="78"/>
  <c r="AN1105" i="78" s="1"/>
  <c r="AL1105" i="78"/>
  <c r="AO1104" i="78"/>
  <c r="AM1104" i="78"/>
  <c r="AN1104" i="78" s="1"/>
  <c r="AL1104" i="78"/>
  <c r="AO1103" i="78"/>
  <c r="AN1103" i="78"/>
  <c r="AM1103" i="78"/>
  <c r="AL1103" i="78"/>
  <c r="AO1102" i="78"/>
  <c r="AM1102" i="78"/>
  <c r="AN1102" i="78" s="1"/>
  <c r="AL1102" i="78"/>
  <c r="AO1101" i="78"/>
  <c r="AM1101" i="78"/>
  <c r="AN1101" i="78" s="1"/>
  <c r="AL1101" i="78"/>
  <c r="AO1100" i="78"/>
  <c r="AM1100" i="78"/>
  <c r="AN1100" i="78" s="1"/>
  <c r="AL1100" i="78"/>
  <c r="AO1099" i="78"/>
  <c r="AM1099" i="78"/>
  <c r="AN1099" i="78" s="1"/>
  <c r="AL1099" i="78"/>
  <c r="AO1098" i="78"/>
  <c r="AM1098" i="78"/>
  <c r="AN1098" i="78" s="1"/>
  <c r="AL1098" i="78"/>
  <c r="AO1097" i="78"/>
  <c r="AN1097" i="78"/>
  <c r="AM1097" i="78"/>
  <c r="AL1097" i="78"/>
  <c r="AO1096" i="78"/>
  <c r="AM1096" i="78"/>
  <c r="AN1096" i="78" s="1"/>
  <c r="AL1096" i="78"/>
  <c r="AO1095" i="78"/>
  <c r="AM1095" i="78"/>
  <c r="AN1095" i="78" s="1"/>
  <c r="AL1095" i="78"/>
  <c r="AO1094" i="78"/>
  <c r="AM1094" i="78"/>
  <c r="AN1094" i="78" s="1"/>
  <c r="AL1094" i="78"/>
  <c r="AO1093" i="78"/>
  <c r="AM1093" i="78"/>
  <c r="AN1093" i="78" s="1"/>
  <c r="AL1093" i="78"/>
  <c r="AO1092" i="78"/>
  <c r="AM1092" i="78"/>
  <c r="AN1092" i="78" s="1"/>
  <c r="AL1092" i="78"/>
  <c r="AO1091" i="78"/>
  <c r="AM1091" i="78"/>
  <c r="AN1091" i="78" s="1"/>
  <c r="AL1091" i="78"/>
  <c r="AO1090" i="78"/>
  <c r="AM1090" i="78"/>
  <c r="AN1090" i="78" s="1"/>
  <c r="AL1090" i="78"/>
  <c r="AO1089" i="78"/>
  <c r="AM1089" i="78"/>
  <c r="AN1089" i="78" s="1"/>
  <c r="AL1089" i="78"/>
  <c r="AO1088" i="78"/>
  <c r="AM1088" i="78"/>
  <c r="AN1088" i="78" s="1"/>
  <c r="AL1088" i="78"/>
  <c r="AO1087" i="78"/>
  <c r="AM1087" i="78"/>
  <c r="AN1087" i="78" s="1"/>
  <c r="AL1087" i="78"/>
  <c r="AO1086" i="78"/>
  <c r="AM1086" i="78"/>
  <c r="AN1086" i="78" s="1"/>
  <c r="AL1086" i="78"/>
  <c r="AO1085" i="78"/>
  <c r="AM1085" i="78"/>
  <c r="AN1085" i="78" s="1"/>
  <c r="AL1085" i="78"/>
  <c r="AO1084" i="78"/>
  <c r="AM1084" i="78"/>
  <c r="AN1084" i="78" s="1"/>
  <c r="AL1084" i="78"/>
  <c r="AO1083" i="78"/>
  <c r="AM1083" i="78"/>
  <c r="AN1083" i="78" s="1"/>
  <c r="AL1083" i="78"/>
  <c r="AO1082" i="78"/>
  <c r="AM1082" i="78"/>
  <c r="AN1082" i="78" s="1"/>
  <c r="AL1082" i="78"/>
  <c r="AO1081" i="78"/>
  <c r="AM1081" i="78"/>
  <c r="AN1081" i="78" s="1"/>
  <c r="AL1081" i="78"/>
  <c r="AO1080" i="78"/>
  <c r="AM1080" i="78"/>
  <c r="AN1080" i="78" s="1"/>
  <c r="AL1080" i="78"/>
  <c r="AO1079" i="78"/>
  <c r="AM1079" i="78"/>
  <c r="AN1079" i="78" s="1"/>
  <c r="AL1079" i="78"/>
  <c r="AO1078" i="78"/>
  <c r="AM1078" i="78"/>
  <c r="AN1078" i="78" s="1"/>
  <c r="AL1078" i="78"/>
  <c r="AO1077" i="78"/>
  <c r="AM1077" i="78"/>
  <c r="AN1077" i="78" s="1"/>
  <c r="AL1077" i="78"/>
  <c r="AO1076" i="78"/>
  <c r="AM1076" i="78"/>
  <c r="AN1076" i="78" s="1"/>
  <c r="AL1076" i="78"/>
  <c r="AO1075" i="78"/>
  <c r="AM1075" i="78"/>
  <c r="AN1075" i="78" s="1"/>
  <c r="AL1075" i="78"/>
  <c r="AO1074" i="78"/>
  <c r="AM1074" i="78"/>
  <c r="AN1074" i="78" s="1"/>
  <c r="AL1074" i="78"/>
  <c r="AO1073" i="78"/>
  <c r="AM1073" i="78"/>
  <c r="AN1073" i="78" s="1"/>
  <c r="AL1073" i="78"/>
  <c r="AO1072" i="78"/>
  <c r="AM1072" i="78"/>
  <c r="AN1072" i="78" s="1"/>
  <c r="AL1072" i="78"/>
  <c r="AO1071" i="78"/>
  <c r="AM1071" i="78"/>
  <c r="AN1071" i="78" s="1"/>
  <c r="AL1071" i="78"/>
  <c r="AO1070" i="78"/>
  <c r="AM1070" i="78"/>
  <c r="AN1070" i="78" s="1"/>
  <c r="AL1070" i="78"/>
  <c r="AO1069" i="78"/>
  <c r="AM1069" i="78"/>
  <c r="AN1069" i="78" s="1"/>
  <c r="AL1069" i="78"/>
  <c r="AO1068" i="78"/>
  <c r="AM1068" i="78"/>
  <c r="AN1068" i="78" s="1"/>
  <c r="AL1068" i="78"/>
  <c r="AO1067" i="78"/>
  <c r="AM1067" i="78"/>
  <c r="AN1067" i="78" s="1"/>
  <c r="AL1067" i="78"/>
  <c r="AO1066" i="78"/>
  <c r="AM1066" i="78"/>
  <c r="AN1066" i="78" s="1"/>
  <c r="AL1066" i="78"/>
  <c r="AO1065" i="78"/>
  <c r="AM1065" i="78"/>
  <c r="AN1065" i="78" s="1"/>
  <c r="AL1065" i="78"/>
  <c r="AO1064" i="78"/>
  <c r="AM1064" i="78"/>
  <c r="AN1064" i="78" s="1"/>
  <c r="AL1064" i="78"/>
  <c r="AO1063" i="78"/>
  <c r="AM1063" i="78"/>
  <c r="AN1063" i="78" s="1"/>
  <c r="AL1063" i="78"/>
  <c r="AO1062" i="78"/>
  <c r="AM1062" i="78"/>
  <c r="AN1062" i="78" s="1"/>
  <c r="AL1062" i="78"/>
  <c r="AO1061" i="78"/>
  <c r="AM1061" i="78"/>
  <c r="AN1061" i="78" s="1"/>
  <c r="AL1061" i="78"/>
  <c r="AO1060" i="78"/>
  <c r="AM1060" i="78"/>
  <c r="AN1060" i="78" s="1"/>
  <c r="AL1060" i="78"/>
  <c r="AO1059" i="78"/>
  <c r="AM1059" i="78"/>
  <c r="AN1059" i="78" s="1"/>
  <c r="AL1059" i="78"/>
  <c r="AO1058" i="78"/>
  <c r="AM1058" i="78"/>
  <c r="AN1058" i="78" s="1"/>
  <c r="AL1058" i="78"/>
  <c r="AO1057" i="78"/>
  <c r="AM1057" i="78"/>
  <c r="AN1057" i="78" s="1"/>
  <c r="AL1057" i="78"/>
  <c r="AO1056" i="78"/>
  <c r="AM1056" i="78"/>
  <c r="AN1056" i="78" s="1"/>
  <c r="AL1056" i="78"/>
  <c r="AO1055" i="78"/>
  <c r="AN1055" i="78"/>
  <c r="AM1055" i="78"/>
  <c r="AL1055" i="78"/>
  <c r="AO1054" i="78"/>
  <c r="AM1054" i="78"/>
  <c r="AN1054" i="78" s="1"/>
  <c r="AL1054" i="78"/>
  <c r="AO1053" i="78"/>
  <c r="AM1053" i="78"/>
  <c r="AN1053" i="78" s="1"/>
  <c r="AL1053" i="78"/>
  <c r="AO1052" i="78"/>
  <c r="AM1052" i="78"/>
  <c r="AN1052" i="78" s="1"/>
  <c r="AL1052" i="78"/>
  <c r="AO1051" i="78"/>
  <c r="AM1051" i="78"/>
  <c r="AN1051" i="78" s="1"/>
  <c r="AL1051" i="78"/>
  <c r="AO1050" i="78"/>
  <c r="AM1050" i="78"/>
  <c r="AN1050" i="78" s="1"/>
  <c r="AL1050" i="78"/>
  <c r="AO1049" i="78"/>
  <c r="AM1049" i="78"/>
  <c r="AN1049" i="78" s="1"/>
  <c r="AL1049" i="78"/>
  <c r="AO1048" i="78"/>
  <c r="AM1048" i="78"/>
  <c r="AN1048" i="78" s="1"/>
  <c r="AL1048" i="78"/>
  <c r="AO1047" i="78"/>
  <c r="AM1047" i="78"/>
  <c r="AN1047" i="78" s="1"/>
  <c r="AL1047" i="78"/>
  <c r="AO1046" i="78"/>
  <c r="AM1046" i="78"/>
  <c r="AN1046" i="78" s="1"/>
  <c r="AL1046" i="78"/>
  <c r="AO1045" i="78"/>
  <c r="AM1045" i="78"/>
  <c r="AN1045" i="78" s="1"/>
  <c r="AL1045" i="78"/>
  <c r="AO1044" i="78"/>
  <c r="AM1044" i="78"/>
  <c r="AN1044" i="78" s="1"/>
  <c r="AL1044" i="78"/>
  <c r="AO1043" i="78"/>
  <c r="AM1043" i="78"/>
  <c r="AN1043" i="78" s="1"/>
  <c r="AL1043" i="78"/>
  <c r="AO1042" i="78"/>
  <c r="AM1042" i="78"/>
  <c r="AN1042" i="78" s="1"/>
  <c r="AL1042" i="78"/>
  <c r="AO1041" i="78"/>
  <c r="AM1041" i="78"/>
  <c r="AN1041" i="78" s="1"/>
  <c r="AL1041" i="78"/>
  <c r="AO1040" i="78"/>
  <c r="AM1040" i="78"/>
  <c r="AN1040" i="78" s="1"/>
  <c r="AL1040" i="78"/>
  <c r="AO1039" i="78"/>
  <c r="AN1039" i="78"/>
  <c r="AM1039" i="78"/>
  <c r="AL1039" i="78"/>
  <c r="AO1038" i="78"/>
  <c r="AM1038" i="78"/>
  <c r="AN1038" i="78" s="1"/>
  <c r="AL1038" i="78"/>
  <c r="AO1037" i="78"/>
  <c r="AM1037" i="78"/>
  <c r="AN1037" i="78" s="1"/>
  <c r="AL1037" i="78"/>
  <c r="AO1036" i="78"/>
  <c r="AM1036" i="78"/>
  <c r="AN1036" i="78" s="1"/>
  <c r="AL1036" i="78"/>
  <c r="AO1035" i="78"/>
  <c r="AM1035" i="78"/>
  <c r="AN1035" i="78" s="1"/>
  <c r="AL1035" i="78"/>
  <c r="AO1034" i="78"/>
  <c r="AM1034" i="78"/>
  <c r="AN1034" i="78" s="1"/>
  <c r="AL1034" i="78"/>
  <c r="AO1033" i="78"/>
  <c r="AM1033" i="78"/>
  <c r="AN1033" i="78" s="1"/>
  <c r="AL1033" i="78"/>
  <c r="AO1032" i="78"/>
  <c r="AM1032" i="78"/>
  <c r="AN1032" i="78" s="1"/>
  <c r="AL1032" i="78"/>
  <c r="AO1031" i="78"/>
  <c r="AM1031" i="78"/>
  <c r="AN1031" i="78" s="1"/>
  <c r="AL1031" i="78"/>
  <c r="AO1030" i="78"/>
  <c r="AM1030" i="78"/>
  <c r="AN1030" i="78" s="1"/>
  <c r="AL1030" i="78"/>
  <c r="AO1029" i="78"/>
  <c r="AM1029" i="78"/>
  <c r="AN1029" i="78" s="1"/>
  <c r="AL1029" i="78"/>
  <c r="AO1028" i="78"/>
  <c r="AM1028" i="78"/>
  <c r="AN1028" i="78" s="1"/>
  <c r="AL1028" i="78"/>
  <c r="AO1027" i="78"/>
  <c r="AM1027" i="78"/>
  <c r="AN1027" i="78" s="1"/>
  <c r="AL1027" i="78"/>
  <c r="AO1026" i="78"/>
  <c r="AM1026" i="78"/>
  <c r="AN1026" i="78" s="1"/>
  <c r="AL1026" i="78"/>
  <c r="AO1025" i="78"/>
  <c r="AM1025" i="78"/>
  <c r="AN1025" i="78" s="1"/>
  <c r="AL1025" i="78"/>
  <c r="AO1024" i="78"/>
  <c r="AM1024" i="78"/>
  <c r="AN1024" i="78" s="1"/>
  <c r="AL1024" i="78"/>
  <c r="AO1023" i="78"/>
  <c r="AN1023" i="78"/>
  <c r="AM1023" i="78"/>
  <c r="AL1023" i="78"/>
  <c r="AO1022" i="78"/>
  <c r="AM1022" i="78"/>
  <c r="AN1022" i="78" s="1"/>
  <c r="AL1022" i="78"/>
  <c r="AO1021" i="78"/>
  <c r="AM1021" i="78"/>
  <c r="AN1021" i="78" s="1"/>
  <c r="AL1021" i="78"/>
  <c r="AO1020" i="78"/>
  <c r="AM1020" i="78"/>
  <c r="AN1020" i="78" s="1"/>
  <c r="AL1020" i="78"/>
  <c r="AO1019" i="78"/>
  <c r="AM1019" i="78"/>
  <c r="AN1019" i="78" s="1"/>
  <c r="AL1019" i="78"/>
  <c r="AO1018" i="78"/>
  <c r="AM1018" i="78"/>
  <c r="AN1018" i="78" s="1"/>
  <c r="AL1018" i="78"/>
  <c r="AO1017" i="78"/>
  <c r="AN1017" i="78"/>
  <c r="AM1017" i="78"/>
  <c r="AL1017" i="78"/>
  <c r="AO1016" i="78"/>
  <c r="AM1016" i="78"/>
  <c r="AN1016" i="78" s="1"/>
  <c r="AL1016" i="78"/>
  <c r="AO1015" i="78"/>
  <c r="AM1015" i="78"/>
  <c r="AN1015" i="78" s="1"/>
  <c r="AL1015" i="78"/>
  <c r="AO1014" i="78"/>
  <c r="AM1014" i="78"/>
  <c r="AN1014" i="78" s="1"/>
  <c r="AL1014" i="78"/>
  <c r="AO1013" i="78"/>
  <c r="AM1013" i="78"/>
  <c r="AN1013" i="78" s="1"/>
  <c r="AL1013" i="78"/>
  <c r="AO1012" i="78"/>
  <c r="AM1012" i="78"/>
  <c r="AN1012" i="78" s="1"/>
  <c r="AL1012" i="78"/>
  <c r="AO1011" i="78"/>
  <c r="AM1011" i="78"/>
  <c r="AN1011" i="78" s="1"/>
  <c r="AL1011" i="78"/>
  <c r="AO1010" i="78"/>
  <c r="AM1010" i="78"/>
  <c r="AN1010" i="78" s="1"/>
  <c r="AL1010" i="78"/>
  <c r="AO1009" i="78"/>
  <c r="AM1009" i="78"/>
  <c r="AN1009" i="78" s="1"/>
  <c r="AL1009" i="78"/>
  <c r="AO1008" i="78"/>
  <c r="AM1008" i="78"/>
  <c r="AN1008" i="78" s="1"/>
  <c r="AL1008" i="78"/>
  <c r="AO1007" i="78"/>
  <c r="AM1007" i="78"/>
  <c r="AN1007" i="78" s="1"/>
  <c r="AL1007" i="78"/>
  <c r="AO1006" i="78"/>
  <c r="AM1006" i="78"/>
  <c r="AN1006" i="78" s="1"/>
  <c r="AL1006" i="78"/>
  <c r="AO1005" i="78"/>
  <c r="AM1005" i="78"/>
  <c r="AN1005" i="78" s="1"/>
  <c r="AL1005" i="78"/>
  <c r="AO1004" i="78"/>
  <c r="AM1004" i="78"/>
  <c r="AN1004" i="78" s="1"/>
  <c r="AL1004" i="78"/>
  <c r="AO1003" i="78"/>
  <c r="AM1003" i="78"/>
  <c r="AN1003" i="78" s="1"/>
  <c r="AL1003" i="78"/>
  <c r="AO1002" i="78"/>
  <c r="AM1002" i="78"/>
  <c r="AN1002" i="78" s="1"/>
  <c r="AL1002" i="78"/>
  <c r="AO1001" i="78"/>
  <c r="AM1001" i="78"/>
  <c r="AN1001" i="78" s="1"/>
  <c r="AL1001" i="78"/>
  <c r="AO1000" i="78"/>
  <c r="AM1000" i="78"/>
  <c r="AN1000" i="78" s="1"/>
  <c r="AL1000" i="78"/>
  <c r="AO999" i="78"/>
  <c r="AM999" i="78"/>
  <c r="AN999" i="78" s="1"/>
  <c r="AL999" i="78"/>
  <c r="AO998" i="78"/>
  <c r="AM998" i="78"/>
  <c r="AN998" i="78" s="1"/>
  <c r="AL998" i="78"/>
  <c r="AO997" i="78"/>
  <c r="AM997" i="78"/>
  <c r="AN997" i="78" s="1"/>
  <c r="AL997" i="78"/>
  <c r="AO996" i="78"/>
  <c r="AM996" i="78"/>
  <c r="AN996" i="78" s="1"/>
  <c r="AL996" i="78"/>
  <c r="AO995" i="78"/>
  <c r="AM995" i="78"/>
  <c r="AN995" i="78" s="1"/>
  <c r="AL995" i="78"/>
  <c r="AO994" i="78"/>
  <c r="AM994" i="78"/>
  <c r="AN994" i="78" s="1"/>
  <c r="AL994" i="78"/>
  <c r="AO993" i="78"/>
  <c r="AM993" i="78"/>
  <c r="AN993" i="78" s="1"/>
  <c r="AL993" i="78"/>
  <c r="AO992" i="78"/>
  <c r="AM992" i="78"/>
  <c r="AN992" i="78" s="1"/>
  <c r="AL992" i="78"/>
  <c r="AO991" i="78"/>
  <c r="AM991" i="78"/>
  <c r="AN991" i="78" s="1"/>
  <c r="AL991" i="78"/>
  <c r="AO990" i="78"/>
  <c r="AM990" i="78"/>
  <c r="AN990" i="78" s="1"/>
  <c r="AL990" i="78"/>
  <c r="AO989" i="78"/>
  <c r="AM989" i="78"/>
  <c r="AN989" i="78" s="1"/>
  <c r="AL989" i="78"/>
  <c r="AO988" i="78"/>
  <c r="AM988" i="78"/>
  <c r="AN988" i="78" s="1"/>
  <c r="AL988" i="78"/>
  <c r="AO987" i="78"/>
  <c r="AN987" i="78"/>
  <c r="AM987" i="78"/>
  <c r="AL987" i="78"/>
  <c r="AO986" i="78"/>
  <c r="AM986" i="78"/>
  <c r="AN986" i="78" s="1"/>
  <c r="AL986" i="78"/>
  <c r="AO985" i="78"/>
  <c r="AM985" i="78"/>
  <c r="AN985" i="78" s="1"/>
  <c r="AL985" i="78"/>
  <c r="AO984" i="78"/>
  <c r="AM984" i="78"/>
  <c r="AN984" i="78" s="1"/>
  <c r="AL984" i="78"/>
  <c r="AO983" i="78"/>
  <c r="AM983" i="78"/>
  <c r="AN983" i="78" s="1"/>
  <c r="AL983" i="78"/>
  <c r="AO982" i="78"/>
  <c r="AM982" i="78"/>
  <c r="AN982" i="78" s="1"/>
  <c r="AL982" i="78"/>
  <c r="AO981" i="78"/>
  <c r="AM981" i="78"/>
  <c r="AN981" i="78" s="1"/>
  <c r="AL981" i="78"/>
  <c r="AO980" i="78"/>
  <c r="AM980" i="78"/>
  <c r="AN980" i="78" s="1"/>
  <c r="AL980" i="78"/>
  <c r="AO979" i="78"/>
  <c r="AM979" i="78"/>
  <c r="AN979" i="78" s="1"/>
  <c r="AL979" i="78"/>
  <c r="AO978" i="78"/>
  <c r="AM978" i="78"/>
  <c r="AN978" i="78" s="1"/>
  <c r="AL978" i="78"/>
  <c r="AO977" i="78"/>
  <c r="AM977" i="78"/>
  <c r="AN977" i="78" s="1"/>
  <c r="AL977" i="78"/>
  <c r="AO976" i="78"/>
  <c r="AM976" i="78"/>
  <c r="AN976" i="78" s="1"/>
  <c r="AL976" i="78"/>
  <c r="AO975" i="78"/>
  <c r="AM975" i="78"/>
  <c r="AN975" i="78" s="1"/>
  <c r="AL975" i="78"/>
  <c r="AO974" i="78"/>
  <c r="AM974" i="78"/>
  <c r="AN974" i="78" s="1"/>
  <c r="AL974" i="78"/>
  <c r="AO973" i="78"/>
  <c r="AM973" i="78"/>
  <c r="AN973" i="78" s="1"/>
  <c r="AL973" i="78"/>
  <c r="AO972" i="78"/>
  <c r="AM972" i="78"/>
  <c r="AN972" i="78" s="1"/>
  <c r="AL972" i="78"/>
  <c r="AO971" i="78"/>
  <c r="AM971" i="78"/>
  <c r="AN971" i="78" s="1"/>
  <c r="AL971" i="78"/>
  <c r="AO970" i="78"/>
  <c r="AM970" i="78"/>
  <c r="AN970" i="78" s="1"/>
  <c r="AL970" i="78"/>
  <c r="AO969" i="78"/>
  <c r="AM969" i="78"/>
  <c r="AN969" i="78" s="1"/>
  <c r="AL969" i="78"/>
  <c r="AO968" i="78"/>
  <c r="AM968" i="78"/>
  <c r="AN968" i="78" s="1"/>
  <c r="AL968" i="78"/>
  <c r="AO967" i="78"/>
  <c r="AM967" i="78"/>
  <c r="AN967" i="78" s="1"/>
  <c r="AL967" i="78"/>
  <c r="AO966" i="78"/>
  <c r="AM966" i="78"/>
  <c r="AN966" i="78" s="1"/>
  <c r="AL966" i="78"/>
  <c r="AO965" i="78"/>
  <c r="AM965" i="78"/>
  <c r="AN965" i="78" s="1"/>
  <c r="AL965" i="78"/>
  <c r="AO964" i="78"/>
  <c r="AM964" i="78"/>
  <c r="AN964" i="78" s="1"/>
  <c r="AL964" i="78"/>
  <c r="AO963" i="78"/>
  <c r="AM963" i="78"/>
  <c r="AN963" i="78" s="1"/>
  <c r="AL963" i="78"/>
  <c r="AO962" i="78"/>
  <c r="AM962" i="78"/>
  <c r="AN962" i="78" s="1"/>
  <c r="AL962" i="78"/>
  <c r="AO961" i="78"/>
  <c r="AM961" i="78"/>
  <c r="AN961" i="78" s="1"/>
  <c r="AL961" i="78"/>
  <c r="AO960" i="78"/>
  <c r="AM960" i="78"/>
  <c r="AN960" i="78" s="1"/>
  <c r="AL960" i="78"/>
  <c r="AO959" i="78"/>
  <c r="AM959" i="78"/>
  <c r="AN959" i="78" s="1"/>
  <c r="AL959" i="78"/>
  <c r="AO958" i="78"/>
  <c r="AM958" i="78"/>
  <c r="AN958" i="78" s="1"/>
  <c r="AL958" i="78"/>
  <c r="AO957" i="78"/>
  <c r="AM957" i="78"/>
  <c r="AN957" i="78" s="1"/>
  <c r="AL957" i="78"/>
  <c r="AO956" i="78"/>
  <c r="AM956" i="78"/>
  <c r="AN956" i="78" s="1"/>
  <c r="AL956" i="78"/>
  <c r="AO955" i="78"/>
  <c r="AM955" i="78"/>
  <c r="AN955" i="78" s="1"/>
  <c r="AL955" i="78"/>
  <c r="AO954" i="78"/>
  <c r="AM954" i="78"/>
  <c r="AN954" i="78" s="1"/>
  <c r="AL954" i="78"/>
  <c r="AO953" i="78"/>
  <c r="AM953" i="78"/>
  <c r="AN953" i="78" s="1"/>
  <c r="AL953" i="78"/>
  <c r="AO952" i="78"/>
  <c r="AM952" i="78"/>
  <c r="AN952" i="78" s="1"/>
  <c r="AL952" i="78"/>
  <c r="AO951" i="78"/>
  <c r="AM951" i="78"/>
  <c r="AN951" i="78" s="1"/>
  <c r="AL951" i="78"/>
  <c r="AO950" i="78"/>
  <c r="AM950" i="78"/>
  <c r="AN950" i="78" s="1"/>
  <c r="AL950" i="78"/>
  <c r="AO949" i="78"/>
  <c r="AM949" i="78"/>
  <c r="AN949" i="78" s="1"/>
  <c r="AL949" i="78"/>
  <c r="AO948" i="78"/>
  <c r="AM948" i="78"/>
  <c r="AN948" i="78" s="1"/>
  <c r="AL948" i="78"/>
  <c r="AO947" i="78"/>
  <c r="AM947" i="78"/>
  <c r="AN947" i="78" s="1"/>
  <c r="AL947" i="78"/>
  <c r="AO946" i="78"/>
  <c r="AM946" i="78"/>
  <c r="AN946" i="78" s="1"/>
  <c r="AL946" i="78"/>
  <c r="AO945" i="78"/>
  <c r="AM945" i="78"/>
  <c r="AN945" i="78" s="1"/>
  <c r="AL945" i="78"/>
  <c r="AO944" i="78"/>
  <c r="AM944" i="78"/>
  <c r="AN944" i="78" s="1"/>
  <c r="AL944" i="78"/>
  <c r="AO943" i="78"/>
  <c r="AM943" i="78"/>
  <c r="AN943" i="78" s="1"/>
  <c r="AL943" i="78"/>
  <c r="AO942" i="78"/>
  <c r="AM942" i="78"/>
  <c r="AN942" i="78" s="1"/>
  <c r="AL942" i="78"/>
  <c r="AO941" i="78"/>
  <c r="AM941" i="78"/>
  <c r="AN941" i="78" s="1"/>
  <c r="AL941" i="78"/>
  <c r="AO940" i="78"/>
  <c r="AM940" i="78"/>
  <c r="AN940" i="78" s="1"/>
  <c r="AL940" i="78"/>
  <c r="AO939" i="78"/>
  <c r="AM939" i="78"/>
  <c r="AN939" i="78" s="1"/>
  <c r="AL939" i="78"/>
  <c r="AO938" i="78"/>
  <c r="AM938" i="78"/>
  <c r="AN938" i="78" s="1"/>
  <c r="AL938" i="78"/>
  <c r="AO937" i="78"/>
  <c r="AM937" i="78"/>
  <c r="AN937" i="78" s="1"/>
  <c r="AL937" i="78"/>
  <c r="AO936" i="78"/>
  <c r="AM936" i="78"/>
  <c r="AN936" i="78" s="1"/>
  <c r="AL936" i="78"/>
  <c r="AO935" i="78"/>
  <c r="AM935" i="78"/>
  <c r="AN935" i="78" s="1"/>
  <c r="AL935" i="78"/>
  <c r="AO934" i="78"/>
  <c r="AM934" i="78"/>
  <c r="AN934" i="78" s="1"/>
  <c r="AL934" i="78"/>
  <c r="AO933" i="78"/>
  <c r="AM933" i="78"/>
  <c r="AN933" i="78" s="1"/>
  <c r="AL933" i="78"/>
  <c r="AO932" i="78"/>
  <c r="AM932" i="78"/>
  <c r="AN932" i="78" s="1"/>
  <c r="AL932" i="78"/>
  <c r="AO931" i="78"/>
  <c r="AM931" i="78"/>
  <c r="AN931" i="78" s="1"/>
  <c r="AL931" i="78"/>
  <c r="AO930" i="78"/>
  <c r="AM930" i="78"/>
  <c r="AN930" i="78" s="1"/>
  <c r="AL930" i="78"/>
  <c r="AO929" i="78"/>
  <c r="AM929" i="78"/>
  <c r="AN929" i="78" s="1"/>
  <c r="AL929" i="78"/>
  <c r="AO928" i="78"/>
  <c r="AM928" i="78"/>
  <c r="AN928" i="78" s="1"/>
  <c r="AL928" i="78"/>
  <c r="AO927" i="78"/>
  <c r="AM927" i="78"/>
  <c r="AN927" i="78" s="1"/>
  <c r="AL927" i="78"/>
  <c r="AO926" i="78"/>
  <c r="AM926" i="78"/>
  <c r="AN926" i="78" s="1"/>
  <c r="AL926" i="78"/>
  <c r="AO925" i="78"/>
  <c r="AM925" i="78"/>
  <c r="AN925" i="78" s="1"/>
  <c r="AL925" i="78"/>
  <c r="AO924" i="78"/>
  <c r="AM924" i="78"/>
  <c r="AN924" i="78" s="1"/>
  <c r="AL924" i="78"/>
  <c r="AO923" i="78"/>
  <c r="AM923" i="78"/>
  <c r="AN923" i="78" s="1"/>
  <c r="AL923" i="78"/>
  <c r="AO922" i="78"/>
  <c r="AM922" i="78"/>
  <c r="AN922" i="78" s="1"/>
  <c r="AL922" i="78"/>
  <c r="AO921" i="78"/>
  <c r="AM921" i="78"/>
  <c r="AN921" i="78" s="1"/>
  <c r="AL921" i="78"/>
  <c r="AO920" i="78"/>
  <c r="AM920" i="78"/>
  <c r="AN920" i="78" s="1"/>
  <c r="AL920" i="78"/>
  <c r="AO919" i="78"/>
  <c r="AM919" i="78"/>
  <c r="AN919" i="78" s="1"/>
  <c r="AL919" i="78"/>
  <c r="AO918" i="78"/>
  <c r="AM918" i="78"/>
  <c r="AN918" i="78" s="1"/>
  <c r="AL918" i="78"/>
  <c r="AO917" i="78"/>
  <c r="AM917" i="78"/>
  <c r="AN917" i="78" s="1"/>
  <c r="AL917" i="78"/>
  <c r="AO916" i="78"/>
  <c r="AM916" i="78"/>
  <c r="AN916" i="78" s="1"/>
  <c r="AL916" i="78"/>
  <c r="AO915" i="78"/>
  <c r="AM915" i="78"/>
  <c r="AN915" i="78" s="1"/>
  <c r="AL915" i="78"/>
  <c r="AO914" i="78"/>
  <c r="AM914" i="78"/>
  <c r="AN914" i="78" s="1"/>
  <c r="AL914" i="78"/>
  <c r="AO913" i="78"/>
  <c r="AM913" i="78"/>
  <c r="AN913" i="78" s="1"/>
  <c r="AL913" i="78"/>
  <c r="AO912" i="78"/>
  <c r="AM912" i="78"/>
  <c r="AN912" i="78" s="1"/>
  <c r="AL912" i="78"/>
  <c r="AO911" i="78"/>
  <c r="AM911" i="78"/>
  <c r="AN911" i="78" s="1"/>
  <c r="AL911" i="78"/>
  <c r="AO910" i="78"/>
  <c r="AM910" i="78"/>
  <c r="AN910" i="78" s="1"/>
  <c r="AL910" i="78"/>
  <c r="AO909" i="78"/>
  <c r="AM909" i="78"/>
  <c r="AN909" i="78" s="1"/>
  <c r="AL909" i="78"/>
  <c r="AO908" i="78"/>
  <c r="AM908" i="78"/>
  <c r="AN908" i="78" s="1"/>
  <c r="AL908" i="78"/>
  <c r="AO907" i="78"/>
  <c r="AM907" i="78"/>
  <c r="AN907" i="78" s="1"/>
  <c r="AL907" i="78"/>
  <c r="AO906" i="78"/>
  <c r="AM906" i="78"/>
  <c r="AN906" i="78" s="1"/>
  <c r="AL906" i="78"/>
  <c r="AO905" i="78"/>
  <c r="AM905" i="78"/>
  <c r="AN905" i="78" s="1"/>
  <c r="AL905" i="78"/>
  <c r="AO904" i="78"/>
  <c r="AM904" i="78"/>
  <c r="AN904" i="78" s="1"/>
  <c r="AL904" i="78"/>
  <c r="AO903" i="78"/>
  <c r="AM903" i="78"/>
  <c r="AN903" i="78" s="1"/>
  <c r="AL903" i="78"/>
  <c r="AO902" i="78"/>
  <c r="AM902" i="78"/>
  <c r="AN902" i="78" s="1"/>
  <c r="AL902" i="78"/>
  <c r="AO901" i="78"/>
  <c r="AM901" i="78"/>
  <c r="AN901" i="78" s="1"/>
  <c r="AL901" i="78"/>
  <c r="AO900" i="78"/>
  <c r="AM900" i="78"/>
  <c r="AN900" i="78" s="1"/>
  <c r="AL900" i="78"/>
  <c r="AO899" i="78"/>
  <c r="AM899" i="78"/>
  <c r="AN899" i="78" s="1"/>
  <c r="AL899" i="78"/>
  <c r="AO898" i="78"/>
  <c r="AM898" i="78"/>
  <c r="AN898" i="78" s="1"/>
  <c r="AL898" i="78"/>
  <c r="AO897" i="78"/>
  <c r="AM897" i="78"/>
  <c r="AN897" i="78" s="1"/>
  <c r="AL897" i="78"/>
  <c r="AO896" i="78"/>
  <c r="AM896" i="78"/>
  <c r="AN896" i="78" s="1"/>
  <c r="AL896" i="78"/>
  <c r="AO895" i="78"/>
  <c r="AM895" i="78"/>
  <c r="AN895" i="78" s="1"/>
  <c r="AL895" i="78"/>
  <c r="AO894" i="78"/>
  <c r="AM894" i="78"/>
  <c r="AN894" i="78" s="1"/>
  <c r="AL894" i="78"/>
  <c r="AO893" i="78"/>
  <c r="AM893" i="78"/>
  <c r="AN893" i="78" s="1"/>
  <c r="AL893" i="78"/>
  <c r="AO892" i="78"/>
  <c r="AM892" i="78"/>
  <c r="AN892" i="78" s="1"/>
  <c r="AL892" i="78"/>
  <c r="AO891" i="78"/>
  <c r="AM891" i="78"/>
  <c r="AN891" i="78" s="1"/>
  <c r="AL891" i="78"/>
  <c r="AO890" i="78"/>
  <c r="AM890" i="78"/>
  <c r="AN890" i="78" s="1"/>
  <c r="AL890" i="78"/>
  <c r="AO889" i="78"/>
  <c r="AM889" i="78"/>
  <c r="AN889" i="78" s="1"/>
  <c r="AL889" i="78"/>
  <c r="AO888" i="78"/>
  <c r="AM888" i="78"/>
  <c r="AN888" i="78" s="1"/>
  <c r="AL888" i="78"/>
  <c r="AO887" i="78"/>
  <c r="AM887" i="78"/>
  <c r="AN887" i="78" s="1"/>
  <c r="AL887" i="78"/>
  <c r="AO886" i="78"/>
  <c r="AM886" i="78"/>
  <c r="AN886" i="78" s="1"/>
  <c r="AL886" i="78"/>
  <c r="AO885" i="78"/>
  <c r="AM885" i="78"/>
  <c r="AN885" i="78" s="1"/>
  <c r="AL885" i="78"/>
  <c r="AO884" i="78"/>
  <c r="AM884" i="78"/>
  <c r="AN884" i="78" s="1"/>
  <c r="AL884" i="78"/>
  <c r="AO883" i="78"/>
  <c r="AM883" i="78"/>
  <c r="AN883" i="78" s="1"/>
  <c r="AL883" i="78"/>
  <c r="AO882" i="78"/>
  <c r="AM882" i="78"/>
  <c r="AN882" i="78" s="1"/>
  <c r="AL882" i="78"/>
  <c r="AO881" i="78"/>
  <c r="AM881" i="78"/>
  <c r="AN881" i="78" s="1"/>
  <c r="AL881" i="78"/>
  <c r="AO880" i="78"/>
  <c r="AM880" i="78"/>
  <c r="AN880" i="78" s="1"/>
  <c r="AL880" i="78"/>
  <c r="AO879" i="78"/>
  <c r="AM879" i="78"/>
  <c r="AN879" i="78" s="1"/>
  <c r="AL879" i="78"/>
  <c r="AO878" i="78"/>
  <c r="AM878" i="78"/>
  <c r="AN878" i="78" s="1"/>
  <c r="AL878" i="78"/>
  <c r="AO877" i="78"/>
  <c r="AM877" i="78"/>
  <c r="AN877" i="78" s="1"/>
  <c r="AL877" i="78"/>
  <c r="AO876" i="78"/>
  <c r="AM876" i="78"/>
  <c r="AN876" i="78" s="1"/>
  <c r="AL876" i="78"/>
  <c r="AO875" i="78"/>
  <c r="AN875" i="78"/>
  <c r="AM875" i="78"/>
  <c r="AL875" i="78"/>
  <c r="AO874" i="78"/>
  <c r="AM874" i="78"/>
  <c r="AN874" i="78" s="1"/>
  <c r="AL874" i="78"/>
  <c r="AO873" i="78"/>
  <c r="AM873" i="78"/>
  <c r="AN873" i="78" s="1"/>
  <c r="AL873" i="78"/>
  <c r="AO872" i="78"/>
  <c r="AM872" i="78"/>
  <c r="AN872" i="78" s="1"/>
  <c r="AL872" i="78"/>
  <c r="AO871" i="78"/>
  <c r="AM871" i="78"/>
  <c r="AN871" i="78" s="1"/>
  <c r="AL871" i="78"/>
  <c r="AO870" i="78"/>
  <c r="AM870" i="78"/>
  <c r="AN870" i="78" s="1"/>
  <c r="AL870" i="78"/>
  <c r="AO869" i="78"/>
  <c r="AM869" i="78"/>
  <c r="AN869" i="78" s="1"/>
  <c r="AL869" i="78"/>
  <c r="AO868" i="78"/>
  <c r="AM868" i="78"/>
  <c r="AN868" i="78" s="1"/>
  <c r="AL868" i="78"/>
  <c r="AO867" i="78"/>
  <c r="AM867" i="78"/>
  <c r="AN867" i="78" s="1"/>
  <c r="AL867" i="78"/>
  <c r="AO866" i="78"/>
  <c r="AM866" i="78"/>
  <c r="AN866" i="78" s="1"/>
  <c r="AL866" i="78"/>
  <c r="AO865" i="78"/>
  <c r="AM865" i="78"/>
  <c r="AN865" i="78" s="1"/>
  <c r="AL865" i="78"/>
  <c r="AO864" i="78"/>
  <c r="AM864" i="78"/>
  <c r="AN864" i="78" s="1"/>
  <c r="AL864" i="78"/>
  <c r="AO863" i="78"/>
  <c r="AM863" i="78"/>
  <c r="AN863" i="78" s="1"/>
  <c r="AL863" i="78"/>
  <c r="AO862" i="78"/>
  <c r="AM862" i="78"/>
  <c r="AN862" i="78" s="1"/>
  <c r="AL862" i="78"/>
  <c r="AO861" i="78"/>
  <c r="AM861" i="78"/>
  <c r="AN861" i="78" s="1"/>
  <c r="AL861" i="78"/>
  <c r="AO860" i="78"/>
  <c r="AM860" i="78"/>
  <c r="AN860" i="78" s="1"/>
  <c r="AL860" i="78"/>
  <c r="AO859" i="78"/>
  <c r="AM859" i="78"/>
  <c r="AN859" i="78" s="1"/>
  <c r="AL859" i="78"/>
  <c r="AO858" i="78"/>
  <c r="AM858" i="78"/>
  <c r="AN858" i="78" s="1"/>
  <c r="AL858" i="78"/>
  <c r="AO857" i="78"/>
  <c r="AM857" i="78"/>
  <c r="AN857" i="78" s="1"/>
  <c r="AL857" i="78"/>
  <c r="AO856" i="78"/>
  <c r="AM856" i="78"/>
  <c r="AN856" i="78" s="1"/>
  <c r="AL856" i="78"/>
  <c r="AO855" i="78"/>
  <c r="AM855" i="78"/>
  <c r="AN855" i="78" s="1"/>
  <c r="AL855" i="78"/>
  <c r="AO854" i="78"/>
  <c r="AM854" i="78"/>
  <c r="AN854" i="78" s="1"/>
  <c r="AL854" i="78"/>
  <c r="AO853" i="78"/>
  <c r="AM853" i="78"/>
  <c r="AN853" i="78" s="1"/>
  <c r="AL853" i="78"/>
  <c r="AO852" i="78"/>
  <c r="AM852" i="78"/>
  <c r="AN852" i="78" s="1"/>
  <c r="AL852" i="78"/>
  <c r="AO851" i="78"/>
  <c r="AM851" i="78"/>
  <c r="AN851" i="78" s="1"/>
  <c r="AL851" i="78"/>
  <c r="AO850" i="78"/>
  <c r="AM850" i="78"/>
  <c r="AN850" i="78" s="1"/>
  <c r="AL850" i="78"/>
  <c r="AO849" i="78"/>
  <c r="AM849" i="78"/>
  <c r="AN849" i="78" s="1"/>
  <c r="AL849" i="78"/>
  <c r="AO848" i="78"/>
  <c r="AM848" i="78"/>
  <c r="AN848" i="78" s="1"/>
  <c r="AL848" i="78"/>
  <c r="AO847" i="78"/>
  <c r="AM847" i="78"/>
  <c r="AN847" i="78" s="1"/>
  <c r="AL847" i="78"/>
  <c r="AO846" i="78"/>
  <c r="AM846" i="78"/>
  <c r="AN846" i="78" s="1"/>
  <c r="AL846" i="78"/>
  <c r="AO845" i="78"/>
  <c r="AM845" i="78"/>
  <c r="AN845" i="78" s="1"/>
  <c r="AL845" i="78"/>
  <c r="AO844" i="78"/>
  <c r="AM844" i="78"/>
  <c r="AN844" i="78" s="1"/>
  <c r="AL844" i="78"/>
  <c r="AO843" i="78"/>
  <c r="AM843" i="78"/>
  <c r="AN843" i="78" s="1"/>
  <c r="AL843" i="78"/>
  <c r="AO842" i="78"/>
  <c r="AM842" i="78"/>
  <c r="AN842" i="78" s="1"/>
  <c r="AL842" i="78"/>
  <c r="AO841" i="78"/>
  <c r="AM841" i="78"/>
  <c r="AN841" i="78" s="1"/>
  <c r="AL841" i="78"/>
  <c r="AO840" i="78"/>
  <c r="AM840" i="78"/>
  <c r="AN840" i="78" s="1"/>
  <c r="AL840" i="78"/>
  <c r="AO839" i="78"/>
  <c r="AM839" i="78"/>
  <c r="AN839" i="78" s="1"/>
  <c r="AL839" i="78"/>
  <c r="AO838" i="78"/>
  <c r="AM838" i="78"/>
  <c r="AN838" i="78" s="1"/>
  <c r="AL838" i="78"/>
  <c r="AO837" i="78"/>
  <c r="AM837" i="78"/>
  <c r="AN837" i="78" s="1"/>
  <c r="AL837" i="78"/>
  <c r="AO836" i="78"/>
  <c r="AM836" i="78"/>
  <c r="AN836" i="78" s="1"/>
  <c r="AL836" i="78"/>
  <c r="AO835" i="78"/>
  <c r="AM835" i="78"/>
  <c r="AN835" i="78" s="1"/>
  <c r="AL835" i="78"/>
  <c r="AO834" i="78"/>
  <c r="AM834" i="78"/>
  <c r="AN834" i="78" s="1"/>
  <c r="AL834" i="78"/>
  <c r="AO833" i="78"/>
  <c r="AM833" i="78"/>
  <c r="AN833" i="78" s="1"/>
  <c r="AL833" i="78"/>
  <c r="AO832" i="78"/>
  <c r="AM832" i="78"/>
  <c r="AN832" i="78" s="1"/>
  <c r="AL832" i="78"/>
  <c r="AO831" i="78"/>
  <c r="AM831" i="78"/>
  <c r="AN831" i="78" s="1"/>
  <c r="AL831" i="78"/>
  <c r="AO830" i="78"/>
  <c r="AM830" i="78"/>
  <c r="AN830" i="78" s="1"/>
  <c r="AL830" i="78"/>
  <c r="AO829" i="78"/>
  <c r="AM829" i="78"/>
  <c r="AN829" i="78" s="1"/>
  <c r="AL829" i="78"/>
  <c r="AO828" i="78"/>
  <c r="AM828" i="78"/>
  <c r="AN828" i="78" s="1"/>
  <c r="AL828" i="78"/>
  <c r="AO827" i="78"/>
  <c r="AM827" i="78"/>
  <c r="AN827" i="78" s="1"/>
  <c r="AL827" i="78"/>
  <c r="AO826" i="78"/>
  <c r="AM826" i="78"/>
  <c r="AN826" i="78" s="1"/>
  <c r="AL826" i="78"/>
  <c r="AO825" i="78"/>
  <c r="AM825" i="78"/>
  <c r="AN825" i="78" s="1"/>
  <c r="AL825" i="78"/>
  <c r="AO824" i="78"/>
  <c r="AM824" i="78"/>
  <c r="AN824" i="78" s="1"/>
  <c r="AL824" i="78"/>
  <c r="AO823" i="78"/>
  <c r="AM823" i="78"/>
  <c r="AN823" i="78" s="1"/>
  <c r="AL823" i="78"/>
  <c r="AO822" i="78"/>
  <c r="AM822" i="78"/>
  <c r="AN822" i="78" s="1"/>
  <c r="AL822" i="78"/>
  <c r="AO821" i="78"/>
  <c r="AM821" i="78"/>
  <c r="AN821" i="78" s="1"/>
  <c r="AL821" i="78"/>
  <c r="AO820" i="78"/>
  <c r="AM820" i="78"/>
  <c r="AN820" i="78" s="1"/>
  <c r="AL820" i="78"/>
  <c r="AO819" i="78"/>
  <c r="AM819" i="78"/>
  <c r="AN819" i="78" s="1"/>
  <c r="AL819" i="78"/>
  <c r="AO818" i="78"/>
  <c r="AM818" i="78"/>
  <c r="AN818" i="78" s="1"/>
  <c r="AL818" i="78"/>
  <c r="AO817" i="78"/>
  <c r="AM817" i="78"/>
  <c r="AN817" i="78" s="1"/>
  <c r="AL817" i="78"/>
  <c r="AO816" i="78"/>
  <c r="AM816" i="78"/>
  <c r="AN816" i="78" s="1"/>
  <c r="AL816" i="78"/>
  <c r="AO815" i="78"/>
  <c r="AM815" i="78"/>
  <c r="AN815" i="78" s="1"/>
  <c r="AL815" i="78"/>
  <c r="AO814" i="78"/>
  <c r="AM814" i="78"/>
  <c r="AN814" i="78" s="1"/>
  <c r="AL814" i="78"/>
  <c r="AO813" i="78"/>
  <c r="AM813" i="78"/>
  <c r="AN813" i="78" s="1"/>
  <c r="AL813" i="78"/>
  <c r="AO812" i="78"/>
  <c r="AM812" i="78"/>
  <c r="AN812" i="78" s="1"/>
  <c r="AL812" i="78"/>
  <c r="AO811" i="78"/>
  <c r="AM811" i="78"/>
  <c r="AN811" i="78" s="1"/>
  <c r="AL811" i="78"/>
  <c r="AO810" i="78"/>
  <c r="AM810" i="78"/>
  <c r="AN810" i="78" s="1"/>
  <c r="AL810" i="78"/>
  <c r="AO809" i="78"/>
  <c r="AM809" i="78"/>
  <c r="AN809" i="78" s="1"/>
  <c r="AL809" i="78"/>
  <c r="AO808" i="78"/>
  <c r="AM808" i="78"/>
  <c r="AN808" i="78" s="1"/>
  <c r="AL808" i="78"/>
  <c r="AO807" i="78"/>
  <c r="AM807" i="78"/>
  <c r="AN807" i="78" s="1"/>
  <c r="AL807" i="78"/>
  <c r="AO806" i="78"/>
  <c r="AM806" i="78"/>
  <c r="AN806" i="78" s="1"/>
  <c r="AL806" i="78"/>
  <c r="AO805" i="78"/>
  <c r="AM805" i="78"/>
  <c r="AN805" i="78" s="1"/>
  <c r="AL805" i="78"/>
  <c r="AO804" i="78"/>
  <c r="AM804" i="78"/>
  <c r="AN804" i="78" s="1"/>
  <c r="AL804" i="78"/>
  <c r="AO803" i="78"/>
  <c r="AM803" i="78"/>
  <c r="AN803" i="78" s="1"/>
  <c r="AL803" i="78"/>
  <c r="AO802" i="78"/>
  <c r="AM802" i="78"/>
  <c r="AN802" i="78" s="1"/>
  <c r="AL802" i="78"/>
  <c r="AO801" i="78"/>
  <c r="AM801" i="78"/>
  <c r="AN801" i="78" s="1"/>
  <c r="AL801" i="78"/>
  <c r="AO800" i="78"/>
  <c r="AM800" i="78"/>
  <c r="AN800" i="78" s="1"/>
  <c r="AL800" i="78"/>
  <c r="AO799" i="78"/>
  <c r="AM799" i="78"/>
  <c r="AN799" i="78" s="1"/>
  <c r="AL799" i="78"/>
  <c r="AO798" i="78"/>
  <c r="AM798" i="78"/>
  <c r="AN798" i="78" s="1"/>
  <c r="AL798" i="78"/>
  <c r="AO797" i="78"/>
  <c r="AM797" i="78"/>
  <c r="AN797" i="78" s="1"/>
  <c r="AL797" i="78"/>
  <c r="AO796" i="78"/>
  <c r="AM796" i="78"/>
  <c r="AN796" i="78" s="1"/>
  <c r="AL796" i="78"/>
  <c r="AO795" i="78"/>
  <c r="AM795" i="78"/>
  <c r="AN795" i="78" s="1"/>
  <c r="AL795" i="78"/>
  <c r="AO794" i="78"/>
  <c r="AM794" i="78"/>
  <c r="AN794" i="78" s="1"/>
  <c r="AL794" i="78"/>
  <c r="AO793" i="78"/>
  <c r="AM793" i="78"/>
  <c r="AN793" i="78" s="1"/>
  <c r="AL793" i="78"/>
  <c r="AO792" i="78"/>
  <c r="AM792" i="78"/>
  <c r="AN792" i="78" s="1"/>
  <c r="AL792" i="78"/>
  <c r="AO791" i="78"/>
  <c r="AM791" i="78"/>
  <c r="AN791" i="78" s="1"/>
  <c r="AL791" i="78"/>
  <c r="AO790" i="78"/>
  <c r="AM790" i="78"/>
  <c r="AN790" i="78" s="1"/>
  <c r="AL790" i="78"/>
  <c r="AO789" i="78"/>
  <c r="AM789" i="78"/>
  <c r="AN789" i="78" s="1"/>
  <c r="AL789" i="78"/>
  <c r="AO788" i="78"/>
  <c r="AM788" i="78"/>
  <c r="AN788" i="78" s="1"/>
  <c r="AL788" i="78"/>
  <c r="AO787" i="78"/>
  <c r="AM787" i="78"/>
  <c r="AN787" i="78" s="1"/>
  <c r="AL787" i="78"/>
  <c r="AO786" i="78"/>
  <c r="AM786" i="78"/>
  <c r="AN786" i="78" s="1"/>
  <c r="AL786" i="78"/>
  <c r="AO785" i="78"/>
  <c r="AM785" i="78"/>
  <c r="AN785" i="78" s="1"/>
  <c r="AL785" i="78"/>
  <c r="AO784" i="78"/>
  <c r="AM784" i="78"/>
  <c r="AN784" i="78" s="1"/>
  <c r="AL784" i="78"/>
  <c r="AO783" i="78"/>
  <c r="AM783" i="78"/>
  <c r="AN783" i="78" s="1"/>
  <c r="AL783" i="78"/>
  <c r="AO782" i="78"/>
  <c r="AM782" i="78"/>
  <c r="AN782" i="78" s="1"/>
  <c r="AL782" i="78"/>
  <c r="AO781" i="78"/>
  <c r="AM781" i="78"/>
  <c r="AN781" i="78" s="1"/>
  <c r="AL781" i="78"/>
  <c r="AO780" i="78"/>
  <c r="AM780" i="78"/>
  <c r="AN780" i="78" s="1"/>
  <c r="AL780" i="78"/>
  <c r="AO779" i="78"/>
  <c r="AM779" i="78"/>
  <c r="AN779" i="78" s="1"/>
  <c r="AL779" i="78"/>
  <c r="AO778" i="78"/>
  <c r="AM778" i="78"/>
  <c r="AN778" i="78" s="1"/>
  <c r="AL778" i="78"/>
  <c r="AO777" i="78"/>
  <c r="AM777" i="78"/>
  <c r="AN777" i="78" s="1"/>
  <c r="AL777" i="78"/>
  <c r="AO776" i="78"/>
  <c r="AM776" i="78"/>
  <c r="AN776" i="78" s="1"/>
  <c r="AL776" i="78"/>
  <c r="AO775" i="78"/>
  <c r="AM775" i="78"/>
  <c r="AN775" i="78" s="1"/>
  <c r="AL775" i="78"/>
  <c r="AO774" i="78"/>
  <c r="AM774" i="78"/>
  <c r="AN774" i="78" s="1"/>
  <c r="AL774" i="78"/>
  <c r="AO773" i="78"/>
  <c r="AM773" i="78"/>
  <c r="AN773" i="78" s="1"/>
  <c r="AL773" i="78"/>
  <c r="AO772" i="78"/>
  <c r="AM772" i="78"/>
  <c r="AN772" i="78" s="1"/>
  <c r="AL772" i="78"/>
  <c r="AO771" i="78"/>
  <c r="AM771" i="78"/>
  <c r="AN771" i="78" s="1"/>
  <c r="AL771" i="78"/>
  <c r="AO770" i="78"/>
  <c r="AM770" i="78"/>
  <c r="AN770" i="78" s="1"/>
  <c r="AL770" i="78"/>
  <c r="AO769" i="78"/>
  <c r="AM769" i="78"/>
  <c r="AN769" i="78" s="1"/>
  <c r="AL769" i="78"/>
  <c r="AO768" i="78"/>
  <c r="AM768" i="78"/>
  <c r="AN768" i="78" s="1"/>
  <c r="AL768" i="78"/>
  <c r="AO767" i="78"/>
  <c r="AM767" i="78"/>
  <c r="AN767" i="78" s="1"/>
  <c r="AL767" i="78"/>
  <c r="AO766" i="78"/>
  <c r="AM766" i="78"/>
  <c r="AN766" i="78" s="1"/>
  <c r="AL766" i="78"/>
  <c r="AO765" i="78"/>
  <c r="AM765" i="78"/>
  <c r="AN765" i="78" s="1"/>
  <c r="AL765" i="78"/>
  <c r="AO764" i="78"/>
  <c r="AM764" i="78"/>
  <c r="AN764" i="78" s="1"/>
  <c r="AL764" i="78"/>
  <c r="AO763" i="78"/>
  <c r="AM763" i="78"/>
  <c r="AN763" i="78" s="1"/>
  <c r="AL763" i="78"/>
  <c r="AO762" i="78"/>
  <c r="AM762" i="78"/>
  <c r="AN762" i="78" s="1"/>
  <c r="AL762" i="78"/>
  <c r="AO761" i="78"/>
  <c r="AM761" i="78"/>
  <c r="AN761" i="78" s="1"/>
  <c r="AL761" i="78"/>
  <c r="AO760" i="78"/>
  <c r="AM760" i="78"/>
  <c r="AN760" i="78" s="1"/>
  <c r="AL760" i="78"/>
  <c r="AO759" i="78"/>
  <c r="AM759" i="78"/>
  <c r="AN759" i="78" s="1"/>
  <c r="AL759" i="78"/>
  <c r="AO758" i="78"/>
  <c r="AM758" i="78"/>
  <c r="AN758" i="78" s="1"/>
  <c r="AL758" i="78"/>
  <c r="AO757" i="78"/>
  <c r="AM757" i="78"/>
  <c r="AN757" i="78" s="1"/>
  <c r="AL757" i="78"/>
  <c r="AO756" i="78"/>
  <c r="AM756" i="78"/>
  <c r="AN756" i="78" s="1"/>
  <c r="AL756" i="78"/>
  <c r="AO755" i="78"/>
  <c r="AM755" i="78"/>
  <c r="AN755" i="78" s="1"/>
  <c r="AL755" i="78"/>
  <c r="AO754" i="78"/>
  <c r="AM754" i="78"/>
  <c r="AN754" i="78" s="1"/>
  <c r="AL754" i="78"/>
  <c r="AO753" i="78"/>
  <c r="AM753" i="78"/>
  <c r="AN753" i="78" s="1"/>
  <c r="AL753" i="78"/>
  <c r="AO752" i="78"/>
  <c r="AM752" i="78"/>
  <c r="AN752" i="78" s="1"/>
  <c r="AL752" i="78"/>
  <c r="AO751" i="78"/>
  <c r="AM751" i="78"/>
  <c r="AN751" i="78" s="1"/>
  <c r="AL751" i="78"/>
  <c r="AO750" i="78"/>
  <c r="AM750" i="78"/>
  <c r="AN750" i="78" s="1"/>
  <c r="AL750" i="78"/>
  <c r="AO749" i="78"/>
  <c r="AM749" i="78"/>
  <c r="AN749" i="78" s="1"/>
  <c r="AL749" i="78"/>
  <c r="AO748" i="78"/>
  <c r="AM748" i="78"/>
  <c r="AN748" i="78" s="1"/>
  <c r="AL748" i="78"/>
  <c r="AO747" i="78"/>
  <c r="AM747" i="78"/>
  <c r="AN747" i="78" s="1"/>
  <c r="AL747" i="78"/>
  <c r="AO746" i="78"/>
  <c r="AM746" i="78"/>
  <c r="AN746" i="78" s="1"/>
  <c r="AL746" i="78"/>
  <c r="AO745" i="78"/>
  <c r="AM745" i="78"/>
  <c r="AN745" i="78" s="1"/>
  <c r="AL745" i="78"/>
  <c r="AO744" i="78"/>
  <c r="AM744" i="78"/>
  <c r="AN744" i="78" s="1"/>
  <c r="AL744" i="78"/>
  <c r="AO743" i="78"/>
  <c r="AM743" i="78"/>
  <c r="AN743" i="78" s="1"/>
  <c r="AL743" i="78"/>
  <c r="AO742" i="78"/>
  <c r="AM742" i="78"/>
  <c r="AN742" i="78" s="1"/>
  <c r="AL742" i="78"/>
  <c r="AO741" i="78"/>
  <c r="AM741" i="78"/>
  <c r="AN741" i="78" s="1"/>
  <c r="AL741" i="78"/>
  <c r="AO740" i="78"/>
  <c r="AM740" i="78"/>
  <c r="AN740" i="78" s="1"/>
  <c r="AL740" i="78"/>
  <c r="AO739" i="78"/>
  <c r="AM739" i="78"/>
  <c r="AN739" i="78" s="1"/>
  <c r="AL739" i="78"/>
  <c r="AO738" i="78"/>
  <c r="AM738" i="78"/>
  <c r="AN738" i="78" s="1"/>
  <c r="AL738" i="78"/>
  <c r="AO737" i="78"/>
  <c r="AM737" i="78"/>
  <c r="AN737" i="78" s="1"/>
  <c r="AL737" i="78"/>
  <c r="AO736" i="78"/>
  <c r="AM736" i="78"/>
  <c r="AN736" i="78" s="1"/>
  <c r="AL736" i="78"/>
  <c r="AO735" i="78"/>
  <c r="AM735" i="78"/>
  <c r="AN735" i="78" s="1"/>
  <c r="AL735" i="78"/>
  <c r="AO734" i="78"/>
  <c r="AM734" i="78"/>
  <c r="AN734" i="78" s="1"/>
  <c r="AL734" i="78"/>
  <c r="AO733" i="78"/>
  <c r="AM733" i="78"/>
  <c r="AN733" i="78" s="1"/>
  <c r="AL733" i="78"/>
  <c r="AO732" i="78"/>
  <c r="AM732" i="78"/>
  <c r="AN732" i="78" s="1"/>
  <c r="AL732" i="78"/>
  <c r="AO731" i="78"/>
  <c r="AM731" i="78"/>
  <c r="AN731" i="78" s="1"/>
  <c r="AL731" i="78"/>
  <c r="AO730" i="78"/>
  <c r="AM730" i="78"/>
  <c r="AN730" i="78" s="1"/>
  <c r="AL730" i="78"/>
  <c r="AO729" i="78"/>
  <c r="AM729" i="78"/>
  <c r="AN729" i="78" s="1"/>
  <c r="AL729" i="78"/>
  <c r="AO728" i="78"/>
  <c r="AM728" i="78"/>
  <c r="AN728" i="78" s="1"/>
  <c r="AL728" i="78"/>
  <c r="AO727" i="78"/>
  <c r="AM727" i="78"/>
  <c r="AN727" i="78" s="1"/>
  <c r="AL727" i="78"/>
  <c r="AO726" i="78"/>
  <c r="AM726" i="78"/>
  <c r="AN726" i="78" s="1"/>
  <c r="AL726" i="78"/>
  <c r="AO725" i="78"/>
  <c r="AM725" i="78"/>
  <c r="AN725" i="78" s="1"/>
  <c r="AL725" i="78"/>
  <c r="AO724" i="78"/>
  <c r="AM724" i="78"/>
  <c r="AN724" i="78" s="1"/>
  <c r="AL724" i="78"/>
  <c r="AO723" i="78"/>
  <c r="AM723" i="78"/>
  <c r="AN723" i="78" s="1"/>
  <c r="AL723" i="78"/>
  <c r="AO722" i="78"/>
  <c r="AM722" i="78"/>
  <c r="AN722" i="78" s="1"/>
  <c r="AL722" i="78"/>
  <c r="AO721" i="78"/>
  <c r="AM721" i="78"/>
  <c r="AN721" i="78" s="1"/>
  <c r="AL721" i="78"/>
  <c r="AO720" i="78"/>
  <c r="AM720" i="78"/>
  <c r="AN720" i="78" s="1"/>
  <c r="AL720" i="78"/>
  <c r="AO719" i="78"/>
  <c r="AM719" i="78"/>
  <c r="AN719" i="78" s="1"/>
  <c r="AL719" i="78"/>
  <c r="AO718" i="78"/>
  <c r="AM718" i="78"/>
  <c r="AN718" i="78" s="1"/>
  <c r="AL718" i="78"/>
  <c r="AO717" i="78"/>
  <c r="AM717" i="78"/>
  <c r="AN717" i="78" s="1"/>
  <c r="AL717" i="78"/>
  <c r="AO716" i="78"/>
  <c r="AM716" i="78"/>
  <c r="AN716" i="78" s="1"/>
  <c r="AL716" i="78"/>
  <c r="AO715" i="78"/>
  <c r="AM715" i="78"/>
  <c r="AN715" i="78" s="1"/>
  <c r="AL715" i="78"/>
  <c r="AO714" i="78"/>
  <c r="AM714" i="78"/>
  <c r="AN714" i="78" s="1"/>
  <c r="AL714" i="78"/>
  <c r="AO713" i="78"/>
  <c r="AM713" i="78"/>
  <c r="AN713" i="78" s="1"/>
  <c r="AL713" i="78"/>
  <c r="AO712" i="78"/>
  <c r="AM712" i="78"/>
  <c r="AN712" i="78" s="1"/>
  <c r="AL712" i="78"/>
  <c r="AO711" i="78"/>
  <c r="AM711" i="78"/>
  <c r="AN711" i="78" s="1"/>
  <c r="AL711" i="78"/>
  <c r="AO710" i="78"/>
  <c r="AM710" i="78"/>
  <c r="AN710" i="78" s="1"/>
  <c r="AL710" i="78"/>
  <c r="AO709" i="78"/>
  <c r="AM709" i="78"/>
  <c r="AN709" i="78" s="1"/>
  <c r="AL709" i="78"/>
  <c r="AO708" i="78"/>
  <c r="AM708" i="78"/>
  <c r="AN708" i="78" s="1"/>
  <c r="AL708" i="78"/>
  <c r="AO707" i="78"/>
  <c r="AM707" i="78"/>
  <c r="AN707" i="78" s="1"/>
  <c r="AL707" i="78"/>
  <c r="AO706" i="78"/>
  <c r="AM706" i="78"/>
  <c r="AN706" i="78" s="1"/>
  <c r="AL706" i="78"/>
  <c r="AO705" i="78"/>
  <c r="AM705" i="78"/>
  <c r="AN705" i="78" s="1"/>
  <c r="AL705" i="78"/>
  <c r="AO704" i="78"/>
  <c r="AM704" i="78"/>
  <c r="AN704" i="78" s="1"/>
  <c r="AL704" i="78"/>
  <c r="AO703" i="78"/>
  <c r="AM703" i="78"/>
  <c r="AN703" i="78" s="1"/>
  <c r="AL703" i="78"/>
  <c r="AO702" i="78"/>
  <c r="AM702" i="78"/>
  <c r="AN702" i="78" s="1"/>
  <c r="AL702" i="78"/>
  <c r="AO701" i="78"/>
  <c r="AM701" i="78"/>
  <c r="AN701" i="78" s="1"/>
  <c r="AL701" i="78"/>
  <c r="AO700" i="78"/>
  <c r="AM700" i="78"/>
  <c r="AN700" i="78" s="1"/>
  <c r="AL700" i="78"/>
  <c r="AO699" i="78"/>
  <c r="AM699" i="78"/>
  <c r="AN699" i="78" s="1"/>
  <c r="AL699" i="78"/>
  <c r="AO698" i="78"/>
  <c r="AM698" i="78"/>
  <c r="AN698" i="78" s="1"/>
  <c r="AL698" i="78"/>
  <c r="AO697" i="78"/>
  <c r="AM697" i="78"/>
  <c r="AN697" i="78" s="1"/>
  <c r="AL697" i="78"/>
  <c r="AO696" i="78"/>
  <c r="AM696" i="78"/>
  <c r="AN696" i="78" s="1"/>
  <c r="AL696" i="78"/>
  <c r="AO695" i="78"/>
  <c r="AM695" i="78"/>
  <c r="AN695" i="78" s="1"/>
  <c r="AL695" i="78"/>
  <c r="AO694" i="78"/>
  <c r="AM694" i="78"/>
  <c r="AN694" i="78" s="1"/>
  <c r="AL694" i="78"/>
  <c r="AO693" i="78"/>
  <c r="AM693" i="78"/>
  <c r="AN693" i="78" s="1"/>
  <c r="AL693" i="78"/>
  <c r="AO692" i="78"/>
  <c r="AM692" i="78"/>
  <c r="AN692" i="78" s="1"/>
  <c r="AL692" i="78"/>
  <c r="AO691" i="78"/>
  <c r="AM691" i="78"/>
  <c r="AN691" i="78" s="1"/>
  <c r="AL691" i="78"/>
  <c r="AO690" i="78"/>
  <c r="AM690" i="78"/>
  <c r="AN690" i="78" s="1"/>
  <c r="AL690" i="78"/>
  <c r="AO689" i="78"/>
  <c r="AM689" i="78"/>
  <c r="AN689" i="78" s="1"/>
  <c r="AL689" i="78"/>
  <c r="AO688" i="78"/>
  <c r="AM688" i="78"/>
  <c r="AN688" i="78" s="1"/>
  <c r="AL688" i="78"/>
  <c r="AO687" i="78"/>
  <c r="AM687" i="78"/>
  <c r="AN687" i="78" s="1"/>
  <c r="AL687" i="78"/>
  <c r="AO686" i="78"/>
  <c r="AM686" i="78"/>
  <c r="AN686" i="78" s="1"/>
  <c r="AL686" i="78"/>
  <c r="AO685" i="78"/>
  <c r="AM685" i="78"/>
  <c r="AN685" i="78" s="1"/>
  <c r="AL685" i="78"/>
  <c r="AO684" i="78"/>
  <c r="AM684" i="78"/>
  <c r="AN684" i="78" s="1"/>
  <c r="AL684" i="78"/>
  <c r="AO683" i="78"/>
  <c r="AM683" i="78"/>
  <c r="AN683" i="78" s="1"/>
  <c r="AL683" i="78"/>
  <c r="AO682" i="78"/>
  <c r="AN682" i="78"/>
  <c r="AM682" i="78"/>
  <c r="AL682" i="78"/>
  <c r="AO681" i="78"/>
  <c r="AM681" i="78"/>
  <c r="AN681" i="78" s="1"/>
  <c r="AL681" i="78"/>
  <c r="AO680" i="78"/>
  <c r="AN680" i="78"/>
  <c r="AM680" i="78"/>
  <c r="AL680" i="78"/>
  <c r="AO679" i="78"/>
  <c r="AM679" i="78"/>
  <c r="AN679" i="78" s="1"/>
  <c r="AL679" i="78"/>
  <c r="AO678" i="78"/>
  <c r="AM678" i="78"/>
  <c r="AN678" i="78" s="1"/>
  <c r="AL678" i="78"/>
  <c r="AO677" i="78"/>
  <c r="AM677" i="78"/>
  <c r="AN677" i="78" s="1"/>
  <c r="AL677" i="78"/>
  <c r="AO676" i="78"/>
  <c r="AM676" i="78"/>
  <c r="AN676" i="78" s="1"/>
  <c r="AL676" i="78"/>
  <c r="AO675" i="78"/>
  <c r="AM675" i="78"/>
  <c r="AN675" i="78" s="1"/>
  <c r="AL675" i="78"/>
  <c r="AO674" i="78"/>
  <c r="AM674" i="78"/>
  <c r="AN674" i="78" s="1"/>
  <c r="AL674" i="78"/>
  <c r="AO673" i="78"/>
  <c r="AM673" i="78"/>
  <c r="AN673" i="78" s="1"/>
  <c r="AL673" i="78"/>
  <c r="AO672" i="78"/>
  <c r="AM672" i="78"/>
  <c r="AN672" i="78" s="1"/>
  <c r="AL672" i="78"/>
  <c r="AO671" i="78"/>
  <c r="AM671" i="78"/>
  <c r="AN671" i="78" s="1"/>
  <c r="AL671" i="78"/>
  <c r="AO670" i="78"/>
  <c r="AM670" i="78"/>
  <c r="AN670" i="78" s="1"/>
  <c r="AL670" i="78"/>
  <c r="AO669" i="78"/>
  <c r="AM669" i="78"/>
  <c r="AN669" i="78" s="1"/>
  <c r="AL669" i="78"/>
  <c r="AO668" i="78"/>
  <c r="AM668" i="78"/>
  <c r="AN668" i="78" s="1"/>
  <c r="AL668" i="78"/>
  <c r="AO667" i="78"/>
  <c r="AM667" i="78"/>
  <c r="AN667" i="78" s="1"/>
  <c r="AL667" i="78"/>
  <c r="AO666" i="78"/>
  <c r="AM666" i="78"/>
  <c r="AN666" i="78" s="1"/>
  <c r="AL666" i="78"/>
  <c r="AO665" i="78"/>
  <c r="AM665" i="78"/>
  <c r="AN665" i="78" s="1"/>
  <c r="AL665" i="78"/>
  <c r="AO664" i="78"/>
  <c r="AM664" i="78"/>
  <c r="AN664" i="78" s="1"/>
  <c r="AL664" i="78"/>
  <c r="AO663" i="78"/>
  <c r="AM663" i="78"/>
  <c r="AN663" i="78" s="1"/>
  <c r="AL663" i="78"/>
  <c r="AO662" i="78"/>
  <c r="AM662" i="78"/>
  <c r="AN662" i="78" s="1"/>
  <c r="AL662" i="78"/>
  <c r="AO661" i="78"/>
  <c r="AM661" i="78"/>
  <c r="AN661" i="78" s="1"/>
  <c r="AL661" i="78"/>
  <c r="AO660" i="78"/>
  <c r="AM660" i="78"/>
  <c r="AN660" i="78" s="1"/>
  <c r="AL660" i="78"/>
  <c r="AO659" i="78"/>
  <c r="AM659" i="78"/>
  <c r="AN659" i="78" s="1"/>
  <c r="AL659" i="78"/>
  <c r="AO658" i="78"/>
  <c r="AM658" i="78"/>
  <c r="AN658" i="78" s="1"/>
  <c r="AL658" i="78"/>
  <c r="AO657" i="78"/>
  <c r="AM657" i="78"/>
  <c r="AN657" i="78" s="1"/>
  <c r="AL657" i="78"/>
  <c r="AO656" i="78"/>
  <c r="AM656" i="78"/>
  <c r="AN656" i="78" s="1"/>
  <c r="AL656" i="78"/>
  <c r="AO655" i="78"/>
  <c r="AM655" i="78"/>
  <c r="AN655" i="78" s="1"/>
  <c r="AL655" i="78"/>
  <c r="AO654" i="78"/>
  <c r="AM654" i="78"/>
  <c r="AN654" i="78" s="1"/>
  <c r="AL654" i="78"/>
  <c r="AO653" i="78"/>
  <c r="AM653" i="78"/>
  <c r="AN653" i="78" s="1"/>
  <c r="AL653" i="78"/>
  <c r="AO652" i="78"/>
  <c r="AM652" i="78"/>
  <c r="AN652" i="78" s="1"/>
  <c r="AL652" i="78"/>
  <c r="AO651" i="78"/>
  <c r="AM651" i="78"/>
  <c r="AN651" i="78" s="1"/>
  <c r="AL651" i="78"/>
  <c r="AO650" i="78"/>
  <c r="AM650" i="78"/>
  <c r="AN650" i="78" s="1"/>
  <c r="AL650" i="78"/>
  <c r="AO649" i="78"/>
  <c r="AM649" i="78"/>
  <c r="AN649" i="78" s="1"/>
  <c r="AL649" i="78"/>
  <c r="AO648" i="78"/>
  <c r="AM648" i="78"/>
  <c r="AN648" i="78" s="1"/>
  <c r="AL648" i="78"/>
  <c r="AO647" i="78"/>
  <c r="AM647" i="78"/>
  <c r="AN647" i="78" s="1"/>
  <c r="AL647" i="78"/>
  <c r="AO646" i="78"/>
  <c r="AM646" i="78"/>
  <c r="AN646" i="78" s="1"/>
  <c r="AL646" i="78"/>
  <c r="AO645" i="78"/>
  <c r="AM645" i="78"/>
  <c r="AN645" i="78" s="1"/>
  <c r="AL645" i="78"/>
  <c r="AO644" i="78"/>
  <c r="AM644" i="78"/>
  <c r="AN644" i="78" s="1"/>
  <c r="AL644" i="78"/>
  <c r="AO643" i="78"/>
  <c r="AM643" i="78"/>
  <c r="AN643" i="78" s="1"/>
  <c r="AL643" i="78"/>
  <c r="AO642" i="78"/>
  <c r="AM642" i="78"/>
  <c r="AN642" i="78" s="1"/>
  <c r="AL642" i="78"/>
  <c r="AO641" i="78"/>
  <c r="AM641" i="78"/>
  <c r="AN641" i="78" s="1"/>
  <c r="AL641" i="78"/>
  <c r="AO640" i="78"/>
  <c r="AM640" i="78"/>
  <c r="AN640" i="78" s="1"/>
  <c r="AL640" i="78"/>
  <c r="AO639" i="78"/>
  <c r="AM639" i="78"/>
  <c r="AN639" i="78" s="1"/>
  <c r="AL639" i="78"/>
  <c r="AO638" i="78"/>
  <c r="AM638" i="78"/>
  <c r="AN638" i="78" s="1"/>
  <c r="AL638" i="78"/>
  <c r="AO637" i="78"/>
  <c r="AM637" i="78"/>
  <c r="AN637" i="78" s="1"/>
  <c r="AL637" i="78"/>
  <c r="AO636" i="78"/>
  <c r="AM636" i="78"/>
  <c r="AN636" i="78" s="1"/>
  <c r="AL636" i="78"/>
  <c r="AO635" i="78"/>
  <c r="AM635" i="78"/>
  <c r="AN635" i="78" s="1"/>
  <c r="AL635" i="78"/>
  <c r="AO634" i="78"/>
  <c r="AM634" i="78"/>
  <c r="AN634" i="78" s="1"/>
  <c r="AL634" i="78"/>
  <c r="AO633" i="78"/>
  <c r="AM633" i="78"/>
  <c r="AN633" i="78" s="1"/>
  <c r="AL633" i="78"/>
  <c r="AO632" i="78"/>
  <c r="AM632" i="78"/>
  <c r="AN632" i="78" s="1"/>
  <c r="AL632" i="78"/>
  <c r="AO631" i="78"/>
  <c r="AM631" i="78"/>
  <c r="AN631" i="78" s="1"/>
  <c r="AL631" i="78"/>
  <c r="AO630" i="78"/>
  <c r="AM630" i="78"/>
  <c r="AN630" i="78" s="1"/>
  <c r="AL630" i="78"/>
  <c r="AO629" i="78"/>
  <c r="AM629" i="78"/>
  <c r="AN629" i="78" s="1"/>
  <c r="AL629" i="78"/>
  <c r="AO628" i="78"/>
  <c r="AM628" i="78"/>
  <c r="AN628" i="78" s="1"/>
  <c r="AL628" i="78"/>
  <c r="AO627" i="78"/>
  <c r="AM627" i="78"/>
  <c r="AN627" i="78" s="1"/>
  <c r="AL627" i="78"/>
  <c r="AO626" i="78"/>
  <c r="AM626" i="78"/>
  <c r="AN626" i="78" s="1"/>
  <c r="AL626" i="78"/>
  <c r="AO625" i="78"/>
  <c r="AM625" i="78"/>
  <c r="AN625" i="78" s="1"/>
  <c r="AL625" i="78"/>
  <c r="AO624" i="78"/>
  <c r="AM624" i="78"/>
  <c r="AN624" i="78" s="1"/>
  <c r="AL624" i="78"/>
  <c r="AO623" i="78"/>
  <c r="AM623" i="78"/>
  <c r="AN623" i="78" s="1"/>
  <c r="AL623" i="78"/>
  <c r="AO622" i="78"/>
  <c r="AM622" i="78"/>
  <c r="AN622" i="78" s="1"/>
  <c r="AL622" i="78"/>
  <c r="AO621" i="78"/>
  <c r="AM621" i="78"/>
  <c r="AN621" i="78" s="1"/>
  <c r="AL621" i="78"/>
  <c r="AO620" i="78"/>
  <c r="AM620" i="78"/>
  <c r="AN620" i="78" s="1"/>
  <c r="AL620" i="78"/>
  <c r="AO619" i="78"/>
  <c r="AM619" i="78"/>
  <c r="AN619" i="78" s="1"/>
  <c r="AL619" i="78"/>
  <c r="AO618" i="78"/>
  <c r="AM618" i="78"/>
  <c r="AN618" i="78" s="1"/>
  <c r="AL618" i="78"/>
  <c r="AO617" i="78"/>
  <c r="AM617" i="78"/>
  <c r="AN617" i="78" s="1"/>
  <c r="AL617" i="78"/>
  <c r="AO616" i="78"/>
  <c r="AM616" i="78"/>
  <c r="AN616" i="78" s="1"/>
  <c r="AL616" i="78"/>
  <c r="AO615" i="78"/>
  <c r="AM615" i="78"/>
  <c r="AN615" i="78" s="1"/>
  <c r="AL615" i="78"/>
  <c r="AO614" i="78"/>
  <c r="AM614" i="78"/>
  <c r="AN614" i="78" s="1"/>
  <c r="AL614" i="78"/>
  <c r="AO613" i="78"/>
  <c r="AM613" i="78"/>
  <c r="AN613" i="78" s="1"/>
  <c r="AL613" i="78"/>
  <c r="AO612" i="78"/>
  <c r="AM612" i="78"/>
  <c r="AN612" i="78" s="1"/>
  <c r="AL612" i="78"/>
  <c r="AO611" i="78"/>
  <c r="AM611" i="78"/>
  <c r="AN611" i="78" s="1"/>
  <c r="AL611" i="78"/>
  <c r="AO610" i="78"/>
  <c r="AM610" i="78"/>
  <c r="AN610" i="78" s="1"/>
  <c r="AL610" i="78"/>
  <c r="AO609" i="78"/>
  <c r="AM609" i="78"/>
  <c r="AN609" i="78" s="1"/>
  <c r="AL609" i="78"/>
  <c r="AO608" i="78"/>
  <c r="AM608" i="78"/>
  <c r="AN608" i="78" s="1"/>
  <c r="AL608" i="78"/>
  <c r="AO607" i="78"/>
  <c r="AM607" i="78"/>
  <c r="AN607" i="78" s="1"/>
  <c r="AL607" i="78"/>
  <c r="AO606" i="78"/>
  <c r="AM606" i="78"/>
  <c r="AN606" i="78" s="1"/>
  <c r="AL606" i="78"/>
  <c r="AO605" i="78"/>
  <c r="AM605" i="78"/>
  <c r="AN605" i="78" s="1"/>
  <c r="AL605" i="78"/>
  <c r="AO604" i="78"/>
  <c r="AM604" i="78"/>
  <c r="AN604" i="78" s="1"/>
  <c r="AL604" i="78"/>
  <c r="AO603" i="78"/>
  <c r="AM603" i="78"/>
  <c r="AN603" i="78" s="1"/>
  <c r="AL603" i="78"/>
  <c r="AO602" i="78"/>
  <c r="AM602" i="78"/>
  <c r="AN602" i="78" s="1"/>
  <c r="AL602" i="78"/>
  <c r="AO601" i="78"/>
  <c r="AM601" i="78"/>
  <c r="AN601" i="78" s="1"/>
  <c r="AL601" i="78"/>
  <c r="AO600" i="78"/>
  <c r="AM600" i="78"/>
  <c r="AN600" i="78" s="1"/>
  <c r="AL600" i="78"/>
  <c r="AO599" i="78"/>
  <c r="AM599" i="78"/>
  <c r="AN599" i="78" s="1"/>
  <c r="AL599" i="78"/>
  <c r="AO598" i="78"/>
  <c r="AM598" i="78"/>
  <c r="AN598" i="78" s="1"/>
  <c r="AL598" i="78"/>
  <c r="AO597" i="78"/>
  <c r="AM597" i="78"/>
  <c r="AN597" i="78" s="1"/>
  <c r="AL597" i="78"/>
  <c r="AO596" i="78"/>
  <c r="AM596" i="78"/>
  <c r="AN596" i="78" s="1"/>
  <c r="AL596" i="78"/>
  <c r="AO595" i="78"/>
  <c r="AM595" i="78"/>
  <c r="AN595" i="78" s="1"/>
  <c r="AL595" i="78"/>
  <c r="AO594" i="78"/>
  <c r="AM594" i="78"/>
  <c r="AN594" i="78" s="1"/>
  <c r="AL594" i="78"/>
  <c r="AO593" i="78"/>
  <c r="AM593" i="78"/>
  <c r="AN593" i="78" s="1"/>
  <c r="AL593" i="78"/>
  <c r="AO592" i="78"/>
  <c r="AM592" i="78"/>
  <c r="AN592" i="78" s="1"/>
  <c r="AL592" i="78"/>
  <c r="AO591" i="78"/>
  <c r="AM591" i="78"/>
  <c r="AN591" i="78" s="1"/>
  <c r="AL591" i="78"/>
  <c r="AO590" i="78"/>
  <c r="AM590" i="78"/>
  <c r="AN590" i="78" s="1"/>
  <c r="AL590" i="78"/>
  <c r="AO589" i="78"/>
  <c r="AM589" i="78"/>
  <c r="AN589" i="78" s="1"/>
  <c r="AL589" i="78"/>
  <c r="AO588" i="78"/>
  <c r="AM588" i="78"/>
  <c r="AN588" i="78" s="1"/>
  <c r="AL588" i="78"/>
  <c r="AO587" i="78"/>
  <c r="AM587" i="78"/>
  <c r="AN587" i="78" s="1"/>
  <c r="AL587" i="78"/>
  <c r="AO586" i="78"/>
  <c r="AM586" i="78"/>
  <c r="AN586" i="78" s="1"/>
  <c r="AL586" i="78"/>
  <c r="AO585" i="78"/>
  <c r="AM585" i="78"/>
  <c r="AN585" i="78" s="1"/>
  <c r="AL585" i="78"/>
  <c r="AO584" i="78"/>
  <c r="AM584" i="78"/>
  <c r="AN584" i="78" s="1"/>
  <c r="AL584" i="78"/>
  <c r="AO583" i="78"/>
  <c r="AM583" i="78"/>
  <c r="AN583" i="78" s="1"/>
  <c r="AL583" i="78"/>
  <c r="AO582" i="78"/>
  <c r="AM582" i="78"/>
  <c r="AN582" i="78" s="1"/>
  <c r="AL582" i="78"/>
  <c r="AO581" i="78"/>
  <c r="AM581" i="78"/>
  <c r="AN581" i="78" s="1"/>
  <c r="AL581" i="78"/>
  <c r="AO580" i="78"/>
  <c r="AM580" i="78"/>
  <c r="AN580" i="78" s="1"/>
  <c r="AL580" i="78"/>
  <c r="AO579" i="78"/>
  <c r="AM579" i="78"/>
  <c r="AN579" i="78" s="1"/>
  <c r="AL579" i="78"/>
  <c r="AO578" i="78"/>
  <c r="AM578" i="78"/>
  <c r="AN578" i="78" s="1"/>
  <c r="AL578" i="78"/>
  <c r="AO577" i="78"/>
  <c r="AM577" i="78"/>
  <c r="AN577" i="78" s="1"/>
  <c r="AL577" i="78"/>
  <c r="AO576" i="78"/>
  <c r="AM576" i="78"/>
  <c r="AN576" i="78" s="1"/>
  <c r="AL576" i="78"/>
  <c r="AO575" i="78"/>
  <c r="AM575" i="78"/>
  <c r="AN575" i="78" s="1"/>
  <c r="AL575" i="78"/>
  <c r="AO574" i="78"/>
  <c r="AM574" i="78"/>
  <c r="AN574" i="78" s="1"/>
  <c r="AL574" i="78"/>
  <c r="AO573" i="78"/>
  <c r="AM573" i="78"/>
  <c r="AN573" i="78" s="1"/>
  <c r="AL573" i="78"/>
  <c r="AO572" i="78"/>
  <c r="AM572" i="78"/>
  <c r="AN572" i="78" s="1"/>
  <c r="AL572" i="78"/>
  <c r="AO571" i="78"/>
  <c r="AM571" i="78"/>
  <c r="AN571" i="78" s="1"/>
  <c r="AL571" i="78"/>
  <c r="AO570" i="78"/>
  <c r="AM570" i="78"/>
  <c r="AN570" i="78" s="1"/>
  <c r="AL570" i="78"/>
  <c r="AO569" i="78"/>
  <c r="AM569" i="78"/>
  <c r="AN569" i="78" s="1"/>
  <c r="AL569" i="78"/>
  <c r="AO568" i="78"/>
  <c r="AM568" i="78"/>
  <c r="AN568" i="78" s="1"/>
  <c r="AL568" i="78"/>
  <c r="AO567" i="78"/>
  <c r="AM567" i="78"/>
  <c r="AN567" i="78" s="1"/>
  <c r="AL567" i="78"/>
  <c r="AO566" i="78"/>
  <c r="AM566" i="78"/>
  <c r="AN566" i="78" s="1"/>
  <c r="AL566" i="78"/>
  <c r="AO565" i="78"/>
  <c r="AM565" i="78"/>
  <c r="AN565" i="78" s="1"/>
  <c r="AL565" i="78"/>
  <c r="AO564" i="78"/>
  <c r="AM564" i="78"/>
  <c r="AN564" i="78" s="1"/>
  <c r="AL564" i="78"/>
  <c r="AO563" i="78"/>
  <c r="AM563" i="78"/>
  <c r="AN563" i="78" s="1"/>
  <c r="AL563" i="78"/>
  <c r="AO562" i="78"/>
  <c r="AM562" i="78"/>
  <c r="AN562" i="78" s="1"/>
  <c r="AL562" i="78"/>
  <c r="AO561" i="78"/>
  <c r="AM561" i="78"/>
  <c r="AN561" i="78" s="1"/>
  <c r="AL561" i="78"/>
  <c r="AO560" i="78"/>
  <c r="AM560" i="78"/>
  <c r="AN560" i="78" s="1"/>
  <c r="AL560" i="78"/>
  <c r="AO559" i="78"/>
  <c r="AM559" i="78"/>
  <c r="AN559" i="78" s="1"/>
  <c r="AL559" i="78"/>
  <c r="AO558" i="78"/>
  <c r="AM558" i="78"/>
  <c r="AN558" i="78" s="1"/>
  <c r="AL558" i="78"/>
  <c r="AO557" i="78"/>
  <c r="AM557" i="78"/>
  <c r="AN557" i="78" s="1"/>
  <c r="AL557" i="78"/>
  <c r="AO556" i="78"/>
  <c r="AM556" i="78"/>
  <c r="AN556" i="78" s="1"/>
  <c r="AL556" i="78"/>
  <c r="AO555" i="78"/>
  <c r="AM555" i="78"/>
  <c r="AN555" i="78" s="1"/>
  <c r="AL555" i="78"/>
  <c r="AO554" i="78"/>
  <c r="AM554" i="78"/>
  <c r="AN554" i="78" s="1"/>
  <c r="AL554" i="78"/>
  <c r="AO553" i="78"/>
  <c r="AM553" i="78"/>
  <c r="AN553" i="78" s="1"/>
  <c r="AL553" i="78"/>
  <c r="AO552" i="78"/>
  <c r="AM552" i="78"/>
  <c r="AN552" i="78" s="1"/>
  <c r="AL552" i="78"/>
  <c r="AO551" i="78"/>
  <c r="AM551" i="78"/>
  <c r="AN551" i="78" s="1"/>
  <c r="AL551" i="78"/>
  <c r="AO550" i="78"/>
  <c r="AM550" i="78"/>
  <c r="AN550" i="78" s="1"/>
  <c r="AL550" i="78"/>
  <c r="AO549" i="78"/>
  <c r="AM549" i="78"/>
  <c r="AN549" i="78" s="1"/>
  <c r="AL549" i="78"/>
  <c r="AO548" i="78"/>
  <c r="AM548" i="78"/>
  <c r="AN548" i="78" s="1"/>
  <c r="AL548" i="78"/>
  <c r="AO547" i="78"/>
  <c r="AM547" i="78"/>
  <c r="AN547" i="78" s="1"/>
  <c r="AL547" i="78"/>
  <c r="AO546" i="78"/>
  <c r="AM546" i="78"/>
  <c r="AN546" i="78" s="1"/>
  <c r="AL546" i="78"/>
  <c r="AO545" i="78"/>
  <c r="AM545" i="78"/>
  <c r="AN545" i="78" s="1"/>
  <c r="AL545" i="78"/>
  <c r="AO544" i="78"/>
  <c r="AN544" i="78"/>
  <c r="AM544" i="78"/>
  <c r="AL544" i="78"/>
  <c r="AO543" i="78"/>
  <c r="AM543" i="78"/>
  <c r="AN543" i="78" s="1"/>
  <c r="AL543" i="78"/>
  <c r="AO542" i="78"/>
  <c r="AM542" i="78"/>
  <c r="AN542" i="78" s="1"/>
  <c r="AL542" i="78"/>
  <c r="AO541" i="78"/>
  <c r="AM541" i="78"/>
  <c r="AN541" i="78" s="1"/>
  <c r="AL541" i="78"/>
  <c r="AO540" i="78"/>
  <c r="AM540" i="78"/>
  <c r="AN540" i="78" s="1"/>
  <c r="AL540" i="78"/>
  <c r="AO539" i="78"/>
  <c r="AM539" i="78"/>
  <c r="AN539" i="78" s="1"/>
  <c r="AL539" i="78"/>
  <c r="AO538" i="78"/>
  <c r="AM538" i="78"/>
  <c r="AN538" i="78" s="1"/>
  <c r="AL538" i="78"/>
  <c r="AO537" i="78"/>
  <c r="AM537" i="78"/>
  <c r="AN537" i="78" s="1"/>
  <c r="AL537" i="78"/>
  <c r="AO536" i="78"/>
  <c r="AM536" i="78"/>
  <c r="AN536" i="78" s="1"/>
  <c r="AL536" i="78"/>
  <c r="AO535" i="78"/>
  <c r="AM535" i="78"/>
  <c r="AN535" i="78" s="1"/>
  <c r="AL535" i="78"/>
  <c r="AO534" i="78"/>
  <c r="AM534" i="78"/>
  <c r="AN534" i="78" s="1"/>
  <c r="AL534" i="78"/>
  <c r="AO533" i="78"/>
  <c r="AM533" i="78"/>
  <c r="AN533" i="78" s="1"/>
  <c r="AL533" i="78"/>
  <c r="AO532" i="78"/>
  <c r="AM532" i="78"/>
  <c r="AN532" i="78" s="1"/>
  <c r="AL532" i="78"/>
  <c r="AO531" i="78"/>
  <c r="AM531" i="78"/>
  <c r="AN531" i="78" s="1"/>
  <c r="AL531" i="78"/>
  <c r="AO530" i="78"/>
  <c r="AM530" i="78"/>
  <c r="AN530" i="78" s="1"/>
  <c r="AL530" i="78"/>
  <c r="AO529" i="78"/>
  <c r="AM529" i="78"/>
  <c r="AN529" i="78" s="1"/>
  <c r="AL529" i="78"/>
  <c r="AO528" i="78"/>
  <c r="AM528" i="78"/>
  <c r="AN528" i="78" s="1"/>
  <c r="AL528" i="78"/>
  <c r="AO527" i="78"/>
  <c r="AM527" i="78"/>
  <c r="AN527" i="78" s="1"/>
  <c r="AL527" i="78"/>
  <c r="AO526" i="78"/>
  <c r="AM526" i="78"/>
  <c r="AN526" i="78" s="1"/>
  <c r="AL526" i="78"/>
  <c r="AO525" i="78"/>
  <c r="AM525" i="78"/>
  <c r="AN525" i="78" s="1"/>
  <c r="AL525" i="78"/>
  <c r="AO524" i="78"/>
  <c r="AM524" i="78"/>
  <c r="AN524" i="78" s="1"/>
  <c r="AL524" i="78"/>
  <c r="AO523" i="78"/>
  <c r="AM523" i="78"/>
  <c r="AN523" i="78" s="1"/>
  <c r="AL523" i="78"/>
  <c r="AO522" i="78"/>
  <c r="AM522" i="78"/>
  <c r="AN522" i="78" s="1"/>
  <c r="AL522" i="78"/>
  <c r="AO521" i="78"/>
  <c r="AM521" i="78"/>
  <c r="AN521" i="78" s="1"/>
  <c r="AL521" i="78"/>
  <c r="AO520" i="78"/>
  <c r="AM520" i="78"/>
  <c r="AN520" i="78" s="1"/>
  <c r="AL520" i="78"/>
  <c r="AO519" i="78"/>
  <c r="AM519" i="78"/>
  <c r="AN519" i="78" s="1"/>
  <c r="AL519" i="78"/>
  <c r="AO518" i="78"/>
  <c r="AM518" i="78"/>
  <c r="AN518" i="78" s="1"/>
  <c r="AL518" i="78"/>
  <c r="AO517" i="78"/>
  <c r="AM517" i="78"/>
  <c r="AN517" i="78" s="1"/>
  <c r="AL517" i="78"/>
  <c r="AO516" i="78"/>
  <c r="AM516" i="78"/>
  <c r="AN516" i="78" s="1"/>
  <c r="AL516" i="78"/>
  <c r="AO515" i="78"/>
  <c r="AM515" i="78"/>
  <c r="AN515" i="78" s="1"/>
  <c r="AL515" i="78"/>
  <c r="AO514" i="78"/>
  <c r="AM514" i="78"/>
  <c r="AN514" i="78" s="1"/>
  <c r="AL514" i="78"/>
  <c r="AO513" i="78"/>
  <c r="AM513" i="78"/>
  <c r="AN513" i="78" s="1"/>
  <c r="AL513" i="78"/>
  <c r="AO512" i="78"/>
  <c r="AM512" i="78"/>
  <c r="AN512" i="78" s="1"/>
  <c r="AL512" i="78"/>
  <c r="AO511" i="78"/>
  <c r="AM511" i="78"/>
  <c r="AN511" i="78" s="1"/>
  <c r="AL511" i="78"/>
  <c r="AO510" i="78"/>
  <c r="AN510" i="78"/>
  <c r="AM510" i="78"/>
  <c r="AL510" i="78"/>
  <c r="AO509" i="78"/>
  <c r="AM509" i="78"/>
  <c r="AN509" i="78" s="1"/>
  <c r="AL509" i="78"/>
  <c r="AO508" i="78"/>
  <c r="AM508" i="78"/>
  <c r="AN508" i="78" s="1"/>
  <c r="AL508" i="78"/>
  <c r="AO507" i="78"/>
  <c r="AM507" i="78"/>
  <c r="AN507" i="78" s="1"/>
  <c r="AL507" i="78"/>
  <c r="AO506" i="78"/>
  <c r="AM506" i="78"/>
  <c r="AN506" i="78" s="1"/>
  <c r="AL506" i="78"/>
  <c r="AO505" i="78"/>
  <c r="AM505" i="78"/>
  <c r="AN505" i="78" s="1"/>
  <c r="AL505" i="78"/>
  <c r="AO504" i="78"/>
  <c r="AM504" i="78"/>
  <c r="AN504" i="78" s="1"/>
  <c r="AL504" i="78"/>
  <c r="AO503" i="78"/>
  <c r="AM503" i="78"/>
  <c r="AN503" i="78" s="1"/>
  <c r="AL503" i="78"/>
  <c r="AO502" i="78"/>
  <c r="AM502" i="78"/>
  <c r="AN502" i="78" s="1"/>
  <c r="AL502" i="78"/>
  <c r="AO501" i="78"/>
  <c r="AM501" i="78"/>
  <c r="AN501" i="78" s="1"/>
  <c r="AL501" i="78"/>
  <c r="AO500" i="78"/>
  <c r="AM500" i="78"/>
  <c r="AN500" i="78" s="1"/>
  <c r="AL500" i="78"/>
  <c r="AO499" i="78"/>
  <c r="AM499" i="78"/>
  <c r="AN499" i="78" s="1"/>
  <c r="AL499" i="78"/>
  <c r="AO498" i="78"/>
  <c r="AM498" i="78"/>
  <c r="AN498" i="78" s="1"/>
  <c r="AL498" i="78"/>
  <c r="AO497" i="78"/>
  <c r="AM497" i="78"/>
  <c r="AN497" i="78" s="1"/>
  <c r="AL497" i="78"/>
  <c r="AO496" i="78"/>
  <c r="AM496" i="78"/>
  <c r="AN496" i="78" s="1"/>
  <c r="AL496" i="78"/>
  <c r="AO495" i="78"/>
  <c r="AM495" i="78"/>
  <c r="AN495" i="78" s="1"/>
  <c r="AL495" i="78"/>
  <c r="AO494" i="78"/>
  <c r="AM494" i="78"/>
  <c r="AN494" i="78" s="1"/>
  <c r="AL494" i="78"/>
  <c r="AO493" i="78"/>
  <c r="AM493" i="78"/>
  <c r="AN493" i="78" s="1"/>
  <c r="AL493" i="78"/>
  <c r="AO492" i="78"/>
  <c r="AM492" i="78"/>
  <c r="AN492" i="78" s="1"/>
  <c r="AL492" i="78"/>
  <c r="AO491" i="78"/>
  <c r="AM491" i="78"/>
  <c r="AN491" i="78" s="1"/>
  <c r="AL491" i="78"/>
  <c r="AO490" i="78"/>
  <c r="AM490" i="78"/>
  <c r="AN490" i="78" s="1"/>
  <c r="AL490" i="78"/>
  <c r="AO489" i="78"/>
  <c r="AM489" i="78"/>
  <c r="AN489" i="78" s="1"/>
  <c r="AL489" i="78"/>
  <c r="AO488" i="78"/>
  <c r="AM488" i="78"/>
  <c r="AN488" i="78" s="1"/>
  <c r="AL488" i="78"/>
  <c r="AO487" i="78"/>
  <c r="AM487" i="78"/>
  <c r="AN487" i="78" s="1"/>
  <c r="AL487" i="78"/>
  <c r="AO486" i="78"/>
  <c r="AM486" i="78"/>
  <c r="AN486" i="78" s="1"/>
  <c r="AL486" i="78"/>
  <c r="AO485" i="78"/>
  <c r="AM485" i="78"/>
  <c r="AN485" i="78" s="1"/>
  <c r="AL485" i="78"/>
  <c r="AO484" i="78"/>
  <c r="AM484" i="78"/>
  <c r="AN484" i="78" s="1"/>
  <c r="AL484" i="78"/>
  <c r="AO483" i="78"/>
  <c r="AM483" i="78"/>
  <c r="AN483" i="78" s="1"/>
  <c r="AL483" i="78"/>
  <c r="AO482" i="78"/>
  <c r="AM482" i="78"/>
  <c r="AN482" i="78" s="1"/>
  <c r="AL482" i="78"/>
  <c r="AO481" i="78"/>
  <c r="AM481" i="78"/>
  <c r="AN481" i="78" s="1"/>
  <c r="AL481" i="78"/>
  <c r="AO480" i="78"/>
  <c r="AM480" i="78"/>
  <c r="AN480" i="78" s="1"/>
  <c r="AL480" i="78"/>
  <c r="AO479" i="78"/>
  <c r="AM479" i="78"/>
  <c r="AN479" i="78" s="1"/>
  <c r="AL479" i="78"/>
  <c r="AO478" i="78"/>
  <c r="AM478" i="78"/>
  <c r="AN478" i="78" s="1"/>
  <c r="AL478" i="78"/>
  <c r="AO477" i="78"/>
  <c r="AM477" i="78"/>
  <c r="AN477" i="78" s="1"/>
  <c r="AL477" i="78"/>
  <c r="AO476" i="78"/>
  <c r="AM476" i="78"/>
  <c r="AN476" i="78" s="1"/>
  <c r="AL476" i="78"/>
  <c r="AO475" i="78"/>
  <c r="AM475" i="78"/>
  <c r="AN475" i="78" s="1"/>
  <c r="AL475" i="78"/>
  <c r="AO474" i="78"/>
  <c r="AM474" i="78"/>
  <c r="AN474" i="78" s="1"/>
  <c r="AL474" i="78"/>
  <c r="AO473" i="78"/>
  <c r="AM473" i="78"/>
  <c r="AN473" i="78" s="1"/>
  <c r="AL473" i="78"/>
  <c r="AO472" i="78"/>
  <c r="AM472" i="78"/>
  <c r="AN472" i="78" s="1"/>
  <c r="AL472" i="78"/>
  <c r="AO471" i="78"/>
  <c r="AM471" i="78"/>
  <c r="AN471" i="78" s="1"/>
  <c r="AL471" i="78"/>
  <c r="AO470" i="78"/>
  <c r="AM470" i="78"/>
  <c r="AN470" i="78" s="1"/>
  <c r="AL470" i="78"/>
  <c r="AO469" i="78"/>
  <c r="AM469" i="78"/>
  <c r="AN469" i="78" s="1"/>
  <c r="AL469" i="78"/>
  <c r="AO468" i="78"/>
  <c r="AM468" i="78"/>
  <c r="AN468" i="78" s="1"/>
  <c r="AL468" i="78"/>
  <c r="AO467" i="78"/>
  <c r="AM467" i="78"/>
  <c r="AN467" i="78" s="1"/>
  <c r="AL467" i="78"/>
  <c r="AO466" i="78"/>
  <c r="AM466" i="78"/>
  <c r="AN466" i="78" s="1"/>
  <c r="AL466" i="78"/>
  <c r="AO465" i="78"/>
  <c r="AM465" i="78"/>
  <c r="AN465" i="78" s="1"/>
  <c r="AL465" i="78"/>
  <c r="AO464" i="78"/>
  <c r="AM464" i="78"/>
  <c r="AN464" i="78" s="1"/>
  <c r="AL464" i="78"/>
  <c r="AO463" i="78"/>
  <c r="AM463" i="78"/>
  <c r="AN463" i="78" s="1"/>
  <c r="AL463" i="78"/>
  <c r="AO462" i="78"/>
  <c r="AM462" i="78"/>
  <c r="AN462" i="78" s="1"/>
  <c r="AL462" i="78"/>
  <c r="AO461" i="78"/>
  <c r="AM461" i="78"/>
  <c r="AN461" i="78" s="1"/>
  <c r="AL461" i="78"/>
  <c r="AO460" i="78"/>
  <c r="AM460" i="78"/>
  <c r="AN460" i="78" s="1"/>
  <c r="AL460" i="78"/>
  <c r="AO459" i="78"/>
  <c r="AM459" i="78"/>
  <c r="AN459" i="78" s="1"/>
  <c r="AL459" i="78"/>
  <c r="AO458" i="78"/>
  <c r="AM458" i="78"/>
  <c r="AN458" i="78" s="1"/>
  <c r="AL458" i="78"/>
  <c r="AO457" i="78"/>
  <c r="AM457" i="78"/>
  <c r="AN457" i="78" s="1"/>
  <c r="AL457" i="78"/>
  <c r="AO456" i="78"/>
  <c r="AM456" i="78"/>
  <c r="AN456" i="78" s="1"/>
  <c r="AL456" i="78"/>
  <c r="AO455" i="78"/>
  <c r="AM455" i="78"/>
  <c r="AN455" i="78" s="1"/>
  <c r="AL455" i="78"/>
  <c r="AO454" i="78"/>
  <c r="AM454" i="78"/>
  <c r="AN454" i="78" s="1"/>
  <c r="AL454" i="78"/>
  <c r="AO453" i="78"/>
  <c r="AM453" i="78"/>
  <c r="AN453" i="78" s="1"/>
  <c r="AL453" i="78"/>
  <c r="AO452" i="78"/>
  <c r="AM452" i="78"/>
  <c r="AN452" i="78" s="1"/>
  <c r="AL452" i="78"/>
  <c r="AO451" i="78"/>
  <c r="AM451" i="78"/>
  <c r="AN451" i="78" s="1"/>
  <c r="AL451" i="78"/>
  <c r="AO450" i="78"/>
  <c r="AM450" i="78"/>
  <c r="AN450" i="78" s="1"/>
  <c r="AL450" i="78"/>
  <c r="AO449" i="78"/>
  <c r="AM449" i="78"/>
  <c r="AN449" i="78" s="1"/>
  <c r="AL449" i="78"/>
  <c r="AO448" i="78"/>
  <c r="AM448" i="78"/>
  <c r="AN448" i="78" s="1"/>
  <c r="AL448" i="78"/>
  <c r="AO447" i="78"/>
  <c r="AM447" i="78"/>
  <c r="AN447" i="78" s="1"/>
  <c r="AL447" i="78"/>
  <c r="AO446" i="78"/>
  <c r="AM446" i="78"/>
  <c r="AN446" i="78" s="1"/>
  <c r="AL446" i="78"/>
  <c r="AO445" i="78"/>
  <c r="AM445" i="78"/>
  <c r="AN445" i="78" s="1"/>
  <c r="AL445" i="78"/>
  <c r="AO444" i="78"/>
  <c r="AM444" i="78"/>
  <c r="AN444" i="78" s="1"/>
  <c r="AL444" i="78"/>
  <c r="AO443" i="78"/>
  <c r="AM443" i="78"/>
  <c r="AN443" i="78" s="1"/>
  <c r="AL443" i="78"/>
  <c r="AO442" i="78"/>
  <c r="AM442" i="78"/>
  <c r="AN442" i="78" s="1"/>
  <c r="AL442" i="78"/>
  <c r="AO441" i="78"/>
  <c r="AM441" i="78"/>
  <c r="AN441" i="78" s="1"/>
  <c r="AL441" i="78"/>
  <c r="AO440" i="78"/>
  <c r="AM440" i="78"/>
  <c r="AN440" i="78" s="1"/>
  <c r="AL440" i="78"/>
  <c r="AO439" i="78"/>
  <c r="AM439" i="78"/>
  <c r="AN439" i="78" s="1"/>
  <c r="AL439" i="78"/>
  <c r="AO438" i="78"/>
  <c r="AM438" i="78"/>
  <c r="AN438" i="78" s="1"/>
  <c r="AL438" i="78"/>
  <c r="AO437" i="78"/>
  <c r="AM437" i="78"/>
  <c r="AN437" i="78" s="1"/>
  <c r="AL437" i="78"/>
  <c r="AO436" i="78"/>
  <c r="AM436" i="78"/>
  <c r="AN436" i="78" s="1"/>
  <c r="AL436" i="78"/>
  <c r="AO435" i="78"/>
  <c r="AM435" i="78"/>
  <c r="AN435" i="78" s="1"/>
  <c r="AL435" i="78"/>
  <c r="AO434" i="78"/>
  <c r="AM434" i="78"/>
  <c r="AN434" i="78" s="1"/>
  <c r="AL434" i="78"/>
  <c r="AO433" i="78"/>
  <c r="AM433" i="78"/>
  <c r="AN433" i="78" s="1"/>
  <c r="AL433" i="78"/>
  <c r="AO432" i="78"/>
  <c r="AM432" i="78"/>
  <c r="AN432" i="78" s="1"/>
  <c r="AL432" i="78"/>
  <c r="AO431" i="78"/>
  <c r="AM431" i="78"/>
  <c r="AN431" i="78" s="1"/>
  <c r="AL431" i="78"/>
  <c r="AO430" i="78"/>
  <c r="AM430" i="78"/>
  <c r="AN430" i="78" s="1"/>
  <c r="AL430" i="78"/>
  <c r="AO429" i="78"/>
  <c r="AM429" i="78"/>
  <c r="AN429" i="78" s="1"/>
  <c r="AL429" i="78"/>
  <c r="AO428" i="78"/>
  <c r="AM428" i="78"/>
  <c r="AN428" i="78" s="1"/>
  <c r="AL428" i="78"/>
  <c r="AO427" i="78"/>
  <c r="AM427" i="78"/>
  <c r="AN427" i="78" s="1"/>
  <c r="AL427" i="78"/>
  <c r="AO426" i="78"/>
  <c r="AM426" i="78"/>
  <c r="AN426" i="78" s="1"/>
  <c r="AL426" i="78"/>
  <c r="AO425" i="78"/>
  <c r="AM425" i="78"/>
  <c r="AN425" i="78" s="1"/>
  <c r="AL425" i="78"/>
  <c r="AO424" i="78"/>
  <c r="AM424" i="78"/>
  <c r="AN424" i="78" s="1"/>
  <c r="AL424" i="78"/>
  <c r="AO423" i="78"/>
  <c r="AM423" i="78"/>
  <c r="AN423" i="78" s="1"/>
  <c r="AL423" i="78"/>
  <c r="AO422" i="78"/>
  <c r="AM422" i="78"/>
  <c r="AN422" i="78" s="1"/>
  <c r="AL422" i="78"/>
  <c r="AO421" i="78"/>
  <c r="AM421" i="78"/>
  <c r="AN421" i="78" s="1"/>
  <c r="AL421" i="78"/>
  <c r="AO420" i="78"/>
  <c r="AM420" i="78"/>
  <c r="AN420" i="78" s="1"/>
  <c r="AL420" i="78"/>
  <c r="AO419" i="78"/>
  <c r="AM419" i="78"/>
  <c r="AN419" i="78" s="1"/>
  <c r="AL419" i="78"/>
  <c r="AO418" i="78"/>
  <c r="AM418" i="78"/>
  <c r="AN418" i="78" s="1"/>
  <c r="AL418" i="78"/>
  <c r="AO417" i="78"/>
  <c r="AM417" i="78"/>
  <c r="AN417" i="78" s="1"/>
  <c r="AL417" i="78"/>
  <c r="AO416" i="78"/>
  <c r="AM416" i="78"/>
  <c r="AN416" i="78" s="1"/>
  <c r="AL416" i="78"/>
  <c r="AO415" i="78"/>
  <c r="AM415" i="78"/>
  <c r="AN415" i="78" s="1"/>
  <c r="AL415" i="78"/>
  <c r="AO414" i="78"/>
  <c r="AM414" i="78"/>
  <c r="AN414" i="78" s="1"/>
  <c r="AL414" i="78"/>
  <c r="AO413" i="78"/>
  <c r="AM413" i="78"/>
  <c r="AN413" i="78" s="1"/>
  <c r="AL413" i="78"/>
  <c r="AO412" i="78"/>
  <c r="AM412" i="78"/>
  <c r="AN412" i="78" s="1"/>
  <c r="AL412" i="78"/>
  <c r="AO411" i="78"/>
  <c r="AM411" i="78"/>
  <c r="AN411" i="78" s="1"/>
  <c r="AL411" i="78"/>
  <c r="AO410" i="78"/>
  <c r="AM410" i="78"/>
  <c r="AN410" i="78" s="1"/>
  <c r="AL410" i="78"/>
  <c r="AO409" i="78"/>
  <c r="AM409" i="78"/>
  <c r="AN409" i="78" s="1"/>
  <c r="AL409" i="78"/>
  <c r="AO408" i="78"/>
  <c r="AM408" i="78"/>
  <c r="AN408" i="78" s="1"/>
  <c r="AL408" i="78"/>
  <c r="AO407" i="78"/>
  <c r="AM407" i="78"/>
  <c r="AN407" i="78" s="1"/>
  <c r="AL407" i="78"/>
  <c r="AO406" i="78"/>
  <c r="AM406" i="78"/>
  <c r="AN406" i="78" s="1"/>
  <c r="AL406" i="78"/>
  <c r="AO405" i="78"/>
  <c r="AM405" i="78"/>
  <c r="AN405" i="78" s="1"/>
  <c r="AL405" i="78"/>
  <c r="AO404" i="78"/>
  <c r="AM404" i="78"/>
  <c r="AN404" i="78" s="1"/>
  <c r="AL404" i="78"/>
  <c r="AO403" i="78"/>
  <c r="AM403" i="78"/>
  <c r="AN403" i="78" s="1"/>
  <c r="AL403" i="78"/>
  <c r="AO402" i="78"/>
  <c r="AM402" i="78"/>
  <c r="AN402" i="78" s="1"/>
  <c r="AL402" i="78"/>
  <c r="AO401" i="78"/>
  <c r="AM401" i="78"/>
  <c r="AN401" i="78" s="1"/>
  <c r="AL401" i="78"/>
  <c r="AO400" i="78"/>
  <c r="AM400" i="78"/>
  <c r="AN400" i="78" s="1"/>
  <c r="AL400" i="78"/>
  <c r="AO399" i="78"/>
  <c r="AM399" i="78"/>
  <c r="AN399" i="78" s="1"/>
  <c r="AL399" i="78"/>
  <c r="AO398" i="78"/>
  <c r="AM398" i="78"/>
  <c r="AN398" i="78" s="1"/>
  <c r="AL398" i="78"/>
  <c r="AO397" i="78"/>
  <c r="AM397" i="78"/>
  <c r="AN397" i="78" s="1"/>
  <c r="AL397" i="78"/>
  <c r="AO396" i="78"/>
  <c r="AM396" i="78"/>
  <c r="AN396" i="78" s="1"/>
  <c r="AL396" i="78"/>
  <c r="AO395" i="78"/>
  <c r="AM395" i="78"/>
  <c r="AN395" i="78" s="1"/>
  <c r="AL395" i="78"/>
  <c r="AO394" i="78"/>
  <c r="AM394" i="78"/>
  <c r="AN394" i="78" s="1"/>
  <c r="AL394" i="78"/>
  <c r="AO393" i="78"/>
  <c r="AM393" i="78"/>
  <c r="AN393" i="78" s="1"/>
  <c r="AL393" i="78"/>
  <c r="AO392" i="78"/>
  <c r="AM392" i="78"/>
  <c r="AN392" i="78" s="1"/>
  <c r="AL392" i="78"/>
  <c r="AO391" i="78"/>
  <c r="AM391" i="78"/>
  <c r="AN391" i="78" s="1"/>
  <c r="AL391" i="78"/>
  <c r="AO390" i="78"/>
  <c r="AM390" i="78"/>
  <c r="AN390" i="78" s="1"/>
  <c r="AL390" i="78"/>
  <c r="AO389" i="78"/>
  <c r="AM389" i="78"/>
  <c r="AN389" i="78" s="1"/>
  <c r="AL389" i="78"/>
  <c r="AO388" i="78"/>
  <c r="AM388" i="78"/>
  <c r="AN388" i="78" s="1"/>
  <c r="AL388" i="78"/>
  <c r="AO387" i="78"/>
  <c r="AM387" i="78"/>
  <c r="AN387" i="78" s="1"/>
  <c r="AL387" i="78"/>
  <c r="AO386" i="78"/>
  <c r="AM386" i="78"/>
  <c r="AN386" i="78" s="1"/>
  <c r="AL386" i="78"/>
  <c r="AO385" i="78"/>
  <c r="AM385" i="78"/>
  <c r="AN385" i="78" s="1"/>
  <c r="AL385" i="78"/>
  <c r="AO384" i="78"/>
  <c r="AM384" i="78"/>
  <c r="AN384" i="78" s="1"/>
  <c r="AL384" i="78"/>
  <c r="AO383" i="78"/>
  <c r="AM383" i="78"/>
  <c r="AN383" i="78" s="1"/>
  <c r="AL383" i="78"/>
  <c r="AO382" i="78"/>
  <c r="AM382" i="78"/>
  <c r="AN382" i="78" s="1"/>
  <c r="AL382" i="78"/>
  <c r="AO381" i="78"/>
  <c r="AM381" i="78"/>
  <c r="AN381" i="78" s="1"/>
  <c r="AL381" i="78"/>
  <c r="AO380" i="78"/>
  <c r="AM380" i="78"/>
  <c r="AN380" i="78" s="1"/>
  <c r="AL380" i="78"/>
  <c r="AO379" i="78"/>
  <c r="AM379" i="78"/>
  <c r="AN379" i="78" s="1"/>
  <c r="AL379" i="78"/>
  <c r="AO378" i="78"/>
  <c r="AM378" i="78"/>
  <c r="AN378" i="78" s="1"/>
  <c r="AL378" i="78"/>
  <c r="AO377" i="78"/>
  <c r="AM377" i="78"/>
  <c r="AN377" i="78" s="1"/>
  <c r="AL377" i="78"/>
  <c r="AO376" i="78"/>
  <c r="AM376" i="78"/>
  <c r="AN376" i="78" s="1"/>
  <c r="AL376" i="78"/>
  <c r="AO375" i="78"/>
  <c r="AM375" i="78"/>
  <c r="AN375" i="78" s="1"/>
  <c r="AL375" i="78"/>
  <c r="AO374" i="78"/>
  <c r="AM374" i="78"/>
  <c r="AN374" i="78" s="1"/>
  <c r="AL374" i="78"/>
  <c r="AO373" i="78"/>
  <c r="AM373" i="78"/>
  <c r="AN373" i="78" s="1"/>
  <c r="AL373" i="78"/>
  <c r="AO372" i="78"/>
  <c r="AM372" i="78"/>
  <c r="AN372" i="78" s="1"/>
  <c r="AL372" i="78"/>
  <c r="AO371" i="78"/>
  <c r="AM371" i="78"/>
  <c r="AN371" i="78" s="1"/>
  <c r="AL371" i="78"/>
  <c r="AO370" i="78"/>
  <c r="AM370" i="78"/>
  <c r="AN370" i="78" s="1"/>
  <c r="AL370" i="78"/>
  <c r="AO369" i="78"/>
  <c r="AM369" i="78"/>
  <c r="AN369" i="78" s="1"/>
  <c r="AL369" i="78"/>
  <c r="AO368" i="78"/>
  <c r="AM368" i="78"/>
  <c r="AN368" i="78" s="1"/>
  <c r="AL368" i="78"/>
  <c r="AO367" i="78"/>
  <c r="AM367" i="78"/>
  <c r="AN367" i="78" s="1"/>
  <c r="AL367" i="78"/>
  <c r="AO366" i="78"/>
  <c r="AM366" i="78"/>
  <c r="AN366" i="78" s="1"/>
  <c r="AL366" i="78"/>
  <c r="AO365" i="78"/>
  <c r="AM365" i="78"/>
  <c r="AN365" i="78" s="1"/>
  <c r="AL365" i="78"/>
  <c r="AO364" i="78"/>
  <c r="AM364" i="78"/>
  <c r="AN364" i="78" s="1"/>
  <c r="AL364" i="78"/>
  <c r="AO363" i="78"/>
  <c r="AM363" i="78"/>
  <c r="AN363" i="78" s="1"/>
  <c r="AL363" i="78"/>
  <c r="AO362" i="78"/>
  <c r="AM362" i="78"/>
  <c r="AN362" i="78" s="1"/>
  <c r="AL362" i="78"/>
  <c r="AO361" i="78"/>
  <c r="AM361" i="78"/>
  <c r="AN361" i="78" s="1"/>
  <c r="AL361" i="78"/>
  <c r="AO360" i="78"/>
  <c r="AM360" i="78"/>
  <c r="AN360" i="78" s="1"/>
  <c r="AL360" i="78"/>
  <c r="AO359" i="78"/>
  <c r="AM359" i="78"/>
  <c r="AN359" i="78" s="1"/>
  <c r="AL359" i="78"/>
  <c r="AO358" i="78"/>
  <c r="AM358" i="78"/>
  <c r="AN358" i="78" s="1"/>
  <c r="AL358" i="78"/>
  <c r="AO357" i="78"/>
  <c r="AM357" i="78"/>
  <c r="AN357" i="78" s="1"/>
  <c r="AL357" i="78"/>
  <c r="AO356" i="78"/>
  <c r="AM356" i="78"/>
  <c r="AN356" i="78" s="1"/>
  <c r="AL356" i="78"/>
  <c r="AO355" i="78"/>
  <c r="AM355" i="78"/>
  <c r="AN355" i="78" s="1"/>
  <c r="AL355" i="78"/>
  <c r="AO354" i="78"/>
  <c r="AM354" i="78"/>
  <c r="AN354" i="78" s="1"/>
  <c r="AL354" i="78"/>
  <c r="AO353" i="78"/>
  <c r="AM353" i="78"/>
  <c r="AN353" i="78" s="1"/>
  <c r="AL353" i="78"/>
  <c r="AO352" i="78"/>
  <c r="AM352" i="78"/>
  <c r="AN352" i="78" s="1"/>
  <c r="AL352" i="78"/>
  <c r="AO351" i="78"/>
  <c r="AM351" i="78"/>
  <c r="AN351" i="78" s="1"/>
  <c r="AL351" i="78"/>
  <c r="AO350" i="78"/>
  <c r="AM350" i="78"/>
  <c r="AN350" i="78" s="1"/>
  <c r="AL350" i="78"/>
  <c r="AO349" i="78"/>
  <c r="AM349" i="78"/>
  <c r="AN349" i="78" s="1"/>
  <c r="AL349" i="78"/>
  <c r="AO348" i="78"/>
  <c r="AM348" i="78"/>
  <c r="AN348" i="78" s="1"/>
  <c r="AL348" i="78"/>
  <c r="AO347" i="78"/>
  <c r="AM347" i="78"/>
  <c r="AN347" i="78" s="1"/>
  <c r="AL347" i="78"/>
  <c r="AO346" i="78"/>
  <c r="AM346" i="78"/>
  <c r="AN346" i="78" s="1"/>
  <c r="AL346" i="78"/>
  <c r="AO345" i="78"/>
  <c r="AM345" i="78"/>
  <c r="AN345" i="78" s="1"/>
  <c r="AL345" i="78"/>
  <c r="AO344" i="78"/>
  <c r="AM344" i="78"/>
  <c r="AN344" i="78" s="1"/>
  <c r="AL344" i="78"/>
  <c r="AO343" i="78"/>
  <c r="AM343" i="78"/>
  <c r="AN343" i="78" s="1"/>
  <c r="AL343" i="78"/>
  <c r="AO342" i="78"/>
  <c r="AM342" i="78"/>
  <c r="AN342" i="78" s="1"/>
  <c r="AL342" i="78"/>
  <c r="AO341" i="78"/>
  <c r="AM341" i="78"/>
  <c r="AN341" i="78" s="1"/>
  <c r="AL341" i="78"/>
  <c r="AO340" i="78"/>
  <c r="AM340" i="78"/>
  <c r="AN340" i="78" s="1"/>
  <c r="AL340" i="78"/>
  <c r="AO339" i="78"/>
  <c r="AM339" i="78"/>
  <c r="AN339" i="78" s="1"/>
  <c r="AL339" i="78"/>
  <c r="AO338" i="78"/>
  <c r="AM338" i="78"/>
  <c r="AN338" i="78" s="1"/>
  <c r="AL338" i="78"/>
  <c r="AO337" i="78"/>
  <c r="AM337" i="78"/>
  <c r="AN337" i="78" s="1"/>
  <c r="AL337" i="78"/>
  <c r="AO336" i="78"/>
  <c r="AM336" i="78"/>
  <c r="AN336" i="78" s="1"/>
  <c r="AL336" i="78"/>
  <c r="AO335" i="78"/>
  <c r="AM335" i="78"/>
  <c r="AN335" i="78" s="1"/>
  <c r="AL335" i="78"/>
  <c r="AO334" i="78"/>
  <c r="AM334" i="78"/>
  <c r="AN334" i="78" s="1"/>
  <c r="AL334" i="78"/>
  <c r="AO333" i="78"/>
  <c r="AM333" i="78"/>
  <c r="AN333" i="78" s="1"/>
  <c r="AL333" i="78"/>
  <c r="AO332" i="78"/>
  <c r="AM332" i="78"/>
  <c r="AN332" i="78" s="1"/>
  <c r="AL332" i="78"/>
  <c r="AO331" i="78"/>
  <c r="AM331" i="78"/>
  <c r="AN331" i="78" s="1"/>
  <c r="AL331" i="78"/>
  <c r="AO330" i="78"/>
  <c r="AM330" i="78"/>
  <c r="AN330" i="78" s="1"/>
  <c r="AL330" i="78"/>
  <c r="AO329" i="78"/>
  <c r="AM329" i="78"/>
  <c r="AN329" i="78" s="1"/>
  <c r="AL329" i="78"/>
  <c r="AO328" i="78"/>
  <c r="AM328" i="78"/>
  <c r="AN328" i="78" s="1"/>
  <c r="AL328" i="78"/>
  <c r="AO327" i="78"/>
  <c r="AM327" i="78"/>
  <c r="AN327" i="78" s="1"/>
  <c r="AL327" i="78"/>
  <c r="AO326" i="78"/>
  <c r="AM326" i="78"/>
  <c r="AN326" i="78" s="1"/>
  <c r="AL326" i="78"/>
  <c r="AO325" i="78"/>
  <c r="AM325" i="78"/>
  <c r="AN325" i="78" s="1"/>
  <c r="AL325" i="78"/>
  <c r="AO324" i="78"/>
  <c r="AM324" i="78"/>
  <c r="AN324" i="78" s="1"/>
  <c r="AL324" i="78"/>
  <c r="AO323" i="78"/>
  <c r="AM323" i="78"/>
  <c r="AN323" i="78" s="1"/>
  <c r="AL323" i="78"/>
  <c r="AO322" i="78"/>
  <c r="AM322" i="78"/>
  <c r="AN322" i="78" s="1"/>
  <c r="AL322" i="78"/>
  <c r="AO321" i="78"/>
  <c r="AM321" i="78"/>
  <c r="AN321" i="78" s="1"/>
  <c r="AL321" i="78"/>
  <c r="AO320" i="78"/>
  <c r="AM320" i="78"/>
  <c r="AN320" i="78" s="1"/>
  <c r="AL320" i="78"/>
  <c r="AO319" i="78"/>
  <c r="AM319" i="78"/>
  <c r="AN319" i="78" s="1"/>
  <c r="AL319" i="78"/>
  <c r="AO318" i="78"/>
  <c r="AM318" i="78"/>
  <c r="AN318" i="78" s="1"/>
  <c r="AL318" i="78"/>
  <c r="AO317" i="78"/>
  <c r="AM317" i="78"/>
  <c r="AN317" i="78" s="1"/>
  <c r="AL317" i="78"/>
  <c r="AO316" i="78"/>
  <c r="AM316" i="78"/>
  <c r="AN316" i="78" s="1"/>
  <c r="AL316" i="78"/>
  <c r="AO315" i="78"/>
  <c r="AM315" i="78"/>
  <c r="AN315" i="78" s="1"/>
  <c r="AL315" i="78"/>
  <c r="AO314" i="78"/>
  <c r="AM314" i="78"/>
  <c r="AN314" i="78" s="1"/>
  <c r="AL314" i="78"/>
  <c r="AO313" i="78"/>
  <c r="AM313" i="78"/>
  <c r="AN313" i="78" s="1"/>
  <c r="AL313" i="78"/>
  <c r="AO312" i="78"/>
  <c r="AM312" i="78"/>
  <c r="AN312" i="78" s="1"/>
  <c r="AL312" i="78"/>
  <c r="AO311" i="78"/>
  <c r="AM311" i="78"/>
  <c r="AN311" i="78" s="1"/>
  <c r="AL311" i="78"/>
  <c r="AO310" i="78"/>
  <c r="AM310" i="78"/>
  <c r="AN310" i="78" s="1"/>
  <c r="AL310" i="78"/>
  <c r="AO309" i="78"/>
  <c r="AM309" i="78"/>
  <c r="AN309" i="78" s="1"/>
  <c r="AL309" i="78"/>
  <c r="AO308" i="78"/>
  <c r="AM308" i="78"/>
  <c r="AN308" i="78" s="1"/>
  <c r="AL308" i="78"/>
  <c r="AO307" i="78"/>
  <c r="AM307" i="78"/>
  <c r="AN307" i="78" s="1"/>
  <c r="AL307" i="78"/>
  <c r="AO306" i="78"/>
  <c r="AM306" i="78"/>
  <c r="AN306" i="78" s="1"/>
  <c r="AL306" i="78"/>
  <c r="AO305" i="78"/>
  <c r="AM305" i="78"/>
  <c r="AN305" i="78" s="1"/>
  <c r="AL305" i="78"/>
  <c r="AO304" i="78"/>
  <c r="AM304" i="78"/>
  <c r="AN304" i="78" s="1"/>
  <c r="AL304" i="78"/>
  <c r="AO303" i="78"/>
  <c r="AM303" i="78"/>
  <c r="AN303" i="78" s="1"/>
  <c r="AL303" i="78"/>
  <c r="AO302" i="78"/>
  <c r="AM302" i="78"/>
  <c r="AN302" i="78" s="1"/>
  <c r="AL302" i="78"/>
  <c r="AO301" i="78"/>
  <c r="AM301" i="78"/>
  <c r="AN301" i="78" s="1"/>
  <c r="AL301" i="78"/>
  <c r="AO300" i="78"/>
  <c r="AM300" i="78"/>
  <c r="AN300" i="78" s="1"/>
  <c r="AL300" i="78"/>
  <c r="AO299" i="78"/>
  <c r="AM299" i="78"/>
  <c r="AN299" i="78" s="1"/>
  <c r="AL299" i="78"/>
  <c r="AO298" i="78"/>
  <c r="AM298" i="78"/>
  <c r="AN298" i="78" s="1"/>
  <c r="AL298" i="78"/>
  <c r="AO297" i="78"/>
  <c r="AM297" i="78"/>
  <c r="AN297" i="78" s="1"/>
  <c r="AL297" i="78"/>
  <c r="AO296" i="78"/>
  <c r="AM296" i="78"/>
  <c r="AN296" i="78" s="1"/>
  <c r="AL296" i="78"/>
  <c r="AO295" i="78"/>
  <c r="AM295" i="78"/>
  <c r="AN295" i="78" s="1"/>
  <c r="AL295" i="78"/>
  <c r="AO294" i="78"/>
  <c r="AM294" i="78"/>
  <c r="AN294" i="78" s="1"/>
  <c r="AL294" i="78"/>
  <c r="AO293" i="78"/>
  <c r="AM293" i="78"/>
  <c r="AN293" i="78" s="1"/>
  <c r="AL293" i="78"/>
  <c r="AO292" i="78"/>
  <c r="AM292" i="78"/>
  <c r="AN292" i="78" s="1"/>
  <c r="AL292" i="78"/>
  <c r="AO291" i="78"/>
  <c r="AM291" i="78"/>
  <c r="AN291" i="78" s="1"/>
  <c r="AL291" i="78"/>
  <c r="AO290" i="78"/>
  <c r="AM290" i="78"/>
  <c r="AN290" i="78" s="1"/>
  <c r="AL290" i="78"/>
  <c r="AO289" i="78"/>
  <c r="AM289" i="78"/>
  <c r="AN289" i="78" s="1"/>
  <c r="AL289" i="78"/>
  <c r="AO288" i="78"/>
  <c r="AM288" i="78"/>
  <c r="AN288" i="78" s="1"/>
  <c r="AL288" i="78"/>
  <c r="AO287" i="78"/>
  <c r="AM287" i="78"/>
  <c r="AN287" i="78" s="1"/>
  <c r="AL287" i="78"/>
  <c r="AO286" i="78"/>
  <c r="AM286" i="78"/>
  <c r="AN286" i="78" s="1"/>
  <c r="AL286" i="78"/>
  <c r="AO285" i="78"/>
  <c r="AM285" i="78"/>
  <c r="AN285" i="78" s="1"/>
  <c r="AL285" i="78"/>
  <c r="AO284" i="78"/>
  <c r="AM284" i="78"/>
  <c r="AN284" i="78" s="1"/>
  <c r="AL284" i="78"/>
  <c r="AO283" i="78"/>
  <c r="AM283" i="78"/>
  <c r="AN283" i="78" s="1"/>
  <c r="AL283" i="78"/>
  <c r="AO282" i="78"/>
  <c r="AM282" i="78"/>
  <c r="AN282" i="78" s="1"/>
  <c r="AL282" i="78"/>
  <c r="AO281" i="78"/>
  <c r="AM281" i="78"/>
  <c r="AN281" i="78" s="1"/>
  <c r="AL281" i="78"/>
  <c r="AO280" i="78"/>
  <c r="AM280" i="78"/>
  <c r="AN280" i="78" s="1"/>
  <c r="AL280" i="78"/>
  <c r="AO279" i="78"/>
  <c r="AM279" i="78"/>
  <c r="AN279" i="78" s="1"/>
  <c r="AL279" i="78"/>
  <c r="AO278" i="78"/>
  <c r="AM278" i="78"/>
  <c r="AN278" i="78" s="1"/>
  <c r="AL278" i="78"/>
  <c r="AO277" i="78"/>
  <c r="AM277" i="78"/>
  <c r="AN277" i="78" s="1"/>
  <c r="AL277" i="78"/>
  <c r="AO276" i="78"/>
  <c r="AM276" i="78"/>
  <c r="AN276" i="78" s="1"/>
  <c r="AL276" i="78"/>
  <c r="AO275" i="78"/>
  <c r="AM275" i="78"/>
  <c r="AN275" i="78" s="1"/>
  <c r="AL275" i="78"/>
  <c r="AO274" i="78"/>
  <c r="AM274" i="78"/>
  <c r="AN274" i="78" s="1"/>
  <c r="AL274" i="78"/>
  <c r="AO273" i="78"/>
  <c r="AM273" i="78"/>
  <c r="AN273" i="78" s="1"/>
  <c r="AL273" i="78"/>
  <c r="AO272" i="78"/>
  <c r="AM272" i="78"/>
  <c r="AN272" i="78" s="1"/>
  <c r="AL272" i="78"/>
  <c r="AO271" i="78"/>
  <c r="AM271" i="78"/>
  <c r="AN271" i="78" s="1"/>
  <c r="AL271" i="78"/>
  <c r="AO270" i="78"/>
  <c r="AM270" i="78"/>
  <c r="AN270" i="78" s="1"/>
  <c r="AL270" i="78"/>
  <c r="AO269" i="78"/>
  <c r="AM269" i="78"/>
  <c r="AN269" i="78" s="1"/>
  <c r="AL269" i="78"/>
  <c r="AO268" i="78"/>
  <c r="AM268" i="78"/>
  <c r="AN268" i="78" s="1"/>
  <c r="AL268" i="78"/>
  <c r="AO267" i="78"/>
  <c r="AM267" i="78"/>
  <c r="AN267" i="78" s="1"/>
  <c r="AL267" i="78"/>
  <c r="AO266" i="78"/>
  <c r="AM266" i="78"/>
  <c r="AN266" i="78" s="1"/>
  <c r="AL266" i="78"/>
  <c r="AO265" i="78"/>
  <c r="AM265" i="78"/>
  <c r="AN265" i="78" s="1"/>
  <c r="AL265" i="78"/>
  <c r="AO264" i="78"/>
  <c r="AM264" i="78"/>
  <c r="AN264" i="78" s="1"/>
  <c r="AL264" i="78"/>
  <c r="AO263" i="78"/>
  <c r="AM263" i="78"/>
  <c r="AN263" i="78" s="1"/>
  <c r="AL263" i="78"/>
  <c r="AO262" i="78"/>
  <c r="AM262" i="78"/>
  <c r="AN262" i="78" s="1"/>
  <c r="AL262" i="78"/>
  <c r="AO261" i="78"/>
  <c r="AM261" i="78"/>
  <c r="AN261" i="78" s="1"/>
  <c r="AL261" i="78"/>
  <c r="AO260" i="78"/>
  <c r="AM260" i="78"/>
  <c r="AN260" i="78" s="1"/>
  <c r="AL260" i="78"/>
  <c r="AO259" i="78"/>
  <c r="AM259" i="78"/>
  <c r="AN259" i="78" s="1"/>
  <c r="AL259" i="78"/>
  <c r="AO258" i="78"/>
  <c r="AM258" i="78"/>
  <c r="AN258" i="78" s="1"/>
  <c r="AL258" i="78"/>
  <c r="AO257" i="78"/>
  <c r="AM257" i="78"/>
  <c r="AN257" i="78" s="1"/>
  <c r="AL257" i="78"/>
  <c r="AO256" i="78"/>
  <c r="AM256" i="78"/>
  <c r="AN256" i="78" s="1"/>
  <c r="AL256" i="78"/>
  <c r="AO255" i="78"/>
  <c r="AM255" i="78"/>
  <c r="AN255" i="78" s="1"/>
  <c r="AL255" i="78"/>
  <c r="AO254" i="78"/>
  <c r="AM254" i="78"/>
  <c r="AN254" i="78" s="1"/>
  <c r="AL254" i="78"/>
  <c r="AO253" i="78"/>
  <c r="AM253" i="78"/>
  <c r="AN253" i="78" s="1"/>
  <c r="AL253" i="78"/>
  <c r="AO252" i="78"/>
  <c r="AM252" i="78"/>
  <c r="AN252" i="78" s="1"/>
  <c r="AL252" i="78"/>
  <c r="AO251" i="78"/>
  <c r="AM251" i="78"/>
  <c r="AN251" i="78" s="1"/>
  <c r="AL251" i="78"/>
  <c r="AO250" i="78"/>
  <c r="AM250" i="78"/>
  <c r="AN250" i="78" s="1"/>
  <c r="AL250" i="78"/>
  <c r="AO249" i="78"/>
  <c r="AM249" i="78"/>
  <c r="AN249" i="78" s="1"/>
  <c r="AL249" i="78"/>
  <c r="AO248" i="78"/>
  <c r="AM248" i="78"/>
  <c r="AN248" i="78" s="1"/>
  <c r="AL248" i="78"/>
  <c r="AO247" i="78"/>
  <c r="AM247" i="78"/>
  <c r="AN247" i="78" s="1"/>
  <c r="AL247" i="78"/>
  <c r="AO246" i="78"/>
  <c r="AM246" i="78"/>
  <c r="AN246" i="78" s="1"/>
  <c r="AL246" i="78"/>
  <c r="AO245" i="78"/>
  <c r="AM245" i="78"/>
  <c r="AN245" i="78" s="1"/>
  <c r="AL245" i="78"/>
  <c r="AO244" i="78"/>
  <c r="AM244" i="78"/>
  <c r="AN244" i="78" s="1"/>
  <c r="AL244" i="78"/>
  <c r="AO243" i="78"/>
  <c r="AM243" i="78"/>
  <c r="AN243" i="78" s="1"/>
  <c r="AL243" i="78"/>
  <c r="AO242" i="78"/>
  <c r="AM242" i="78"/>
  <c r="AN242" i="78" s="1"/>
  <c r="AL242" i="78"/>
  <c r="AO241" i="78"/>
  <c r="AM241" i="78"/>
  <c r="AN241" i="78" s="1"/>
  <c r="AL241" i="78"/>
  <c r="AO240" i="78"/>
  <c r="AM240" i="78"/>
  <c r="AN240" i="78" s="1"/>
  <c r="AL240" i="78"/>
  <c r="AO239" i="78"/>
  <c r="AM239" i="78"/>
  <c r="AN239" i="78" s="1"/>
  <c r="AL239" i="78"/>
  <c r="AO238" i="78"/>
  <c r="AM238" i="78"/>
  <c r="AN238" i="78" s="1"/>
  <c r="AL238" i="78"/>
  <c r="AO237" i="78"/>
  <c r="AM237" i="78"/>
  <c r="AN237" i="78" s="1"/>
  <c r="AL237" i="78"/>
  <c r="AO236" i="78"/>
  <c r="AM236" i="78"/>
  <c r="AN236" i="78" s="1"/>
  <c r="AL236" i="78"/>
  <c r="AO235" i="78"/>
  <c r="AM235" i="78"/>
  <c r="AN235" i="78" s="1"/>
  <c r="AL235" i="78"/>
  <c r="AO234" i="78"/>
  <c r="AM234" i="78"/>
  <c r="AN234" i="78" s="1"/>
  <c r="AL234" i="78"/>
  <c r="AO233" i="78"/>
  <c r="AM233" i="78"/>
  <c r="AN233" i="78" s="1"/>
  <c r="AL233" i="78"/>
  <c r="AO232" i="78"/>
  <c r="AM232" i="78"/>
  <c r="AN232" i="78" s="1"/>
  <c r="AL232" i="78"/>
  <c r="AO231" i="78"/>
  <c r="AM231" i="78"/>
  <c r="AN231" i="78" s="1"/>
  <c r="AL231" i="78"/>
  <c r="AO230" i="78"/>
  <c r="AM230" i="78"/>
  <c r="AN230" i="78" s="1"/>
  <c r="AL230" i="78"/>
  <c r="AO229" i="78"/>
  <c r="AM229" i="78"/>
  <c r="AN229" i="78" s="1"/>
  <c r="AL229" i="78"/>
  <c r="AO228" i="78"/>
  <c r="AM228" i="78"/>
  <c r="AN228" i="78" s="1"/>
  <c r="AL228" i="78"/>
  <c r="AO227" i="78"/>
  <c r="AM227" i="78"/>
  <c r="AN227" i="78" s="1"/>
  <c r="AL227" i="78"/>
  <c r="AO226" i="78"/>
  <c r="AM226" i="78"/>
  <c r="AN226" i="78" s="1"/>
  <c r="AL226" i="78"/>
  <c r="AO225" i="78"/>
  <c r="AN225" i="78"/>
  <c r="AM225" i="78"/>
  <c r="AL225" i="78"/>
  <c r="AF225" i="78"/>
  <c r="AE225" i="78"/>
  <c r="AO224" i="78"/>
  <c r="AM224" i="78"/>
  <c r="AN224" i="78" s="1"/>
  <c r="AL224" i="78"/>
  <c r="AF224" i="78"/>
  <c r="AE224" i="78"/>
  <c r="AO223" i="78"/>
  <c r="AM223" i="78"/>
  <c r="AN223" i="78" s="1"/>
  <c r="AL223" i="78"/>
  <c r="AF223" i="78"/>
  <c r="AE223" i="78"/>
  <c r="AO222" i="78"/>
  <c r="AM222" i="78"/>
  <c r="AN222" i="78" s="1"/>
  <c r="AL222" i="78"/>
  <c r="AF222" i="78"/>
  <c r="AE222" i="78"/>
  <c r="AO221" i="78"/>
  <c r="AM221" i="78"/>
  <c r="AN221" i="78" s="1"/>
  <c r="AL221" i="78"/>
  <c r="AF221" i="78"/>
  <c r="AE221" i="78"/>
  <c r="AO220" i="78"/>
  <c r="AM220" i="78"/>
  <c r="AN220" i="78" s="1"/>
  <c r="AL220" i="78"/>
  <c r="AF220" i="78"/>
  <c r="AE220" i="78"/>
  <c r="AO219" i="78"/>
  <c r="AM219" i="78"/>
  <c r="AN219" i="78" s="1"/>
  <c r="AL219" i="78"/>
  <c r="AF219" i="78"/>
  <c r="AE219" i="78"/>
  <c r="AO218" i="78"/>
  <c r="AM218" i="78"/>
  <c r="AN218" i="78" s="1"/>
  <c r="AL218" i="78"/>
  <c r="AF218" i="78"/>
  <c r="AE218" i="78"/>
  <c r="AO217" i="78"/>
  <c r="AM217" i="78"/>
  <c r="AN217" i="78" s="1"/>
  <c r="AL217" i="78"/>
  <c r="AF217" i="78"/>
  <c r="AE217" i="78"/>
  <c r="AO216" i="78"/>
  <c r="AM216" i="78"/>
  <c r="AN216" i="78" s="1"/>
  <c r="AL216" i="78"/>
  <c r="AF216" i="78"/>
  <c r="AE216" i="78"/>
  <c r="AO215" i="78"/>
  <c r="AN215" i="78"/>
  <c r="AM215" i="78"/>
  <c r="AL215" i="78"/>
  <c r="AF215" i="78"/>
  <c r="AE215" i="78"/>
  <c r="AD215" i="78"/>
  <c r="AC215" i="78"/>
  <c r="AO214" i="78"/>
  <c r="AN214" i="78"/>
  <c r="AM214" i="78"/>
  <c r="AL214" i="78"/>
  <c r="AF214" i="78"/>
  <c r="AE214" i="78"/>
  <c r="AD214" i="78"/>
  <c r="AC214" i="78"/>
  <c r="AO213" i="78"/>
  <c r="AN213" i="78"/>
  <c r="AM213" i="78"/>
  <c r="AL213" i="78"/>
  <c r="AF213" i="78"/>
  <c r="AE213" i="78"/>
  <c r="AD213" i="78"/>
  <c r="AC213" i="78"/>
  <c r="AO212" i="78"/>
  <c r="AN212" i="78"/>
  <c r="AM212" i="78"/>
  <c r="AL212" i="78"/>
  <c r="AF212" i="78"/>
  <c r="AE212" i="78"/>
  <c r="AD212" i="78"/>
  <c r="AC212" i="78"/>
  <c r="AO211" i="78"/>
  <c r="AN211" i="78"/>
  <c r="AM211" i="78"/>
  <c r="AL211" i="78"/>
  <c r="AF211" i="78"/>
  <c r="AE211" i="78"/>
  <c r="AD211" i="78"/>
  <c r="AC211" i="78"/>
  <c r="AO210" i="78"/>
  <c r="AN210" i="78"/>
  <c r="AM210" i="78"/>
  <c r="AL210" i="78"/>
  <c r="AF210" i="78"/>
  <c r="AE210" i="78"/>
  <c r="AD210" i="78"/>
  <c r="AC210" i="78"/>
  <c r="AO209" i="78"/>
  <c r="AN209" i="78"/>
  <c r="AM209" i="78"/>
  <c r="AL209" i="78"/>
  <c r="AF209" i="78"/>
  <c r="AE209" i="78"/>
  <c r="AD209" i="78"/>
  <c r="AC209" i="78"/>
  <c r="AO208" i="78"/>
  <c r="AN208" i="78"/>
  <c r="AM208" i="78"/>
  <c r="AL208" i="78"/>
  <c r="AF208" i="78"/>
  <c r="AE208" i="78"/>
  <c r="AD208" i="78"/>
  <c r="AC208" i="78"/>
  <c r="AO207" i="78"/>
  <c r="AN207" i="78"/>
  <c r="AM207" i="78"/>
  <c r="AL207" i="78"/>
  <c r="AF207" i="78"/>
  <c r="AE207" i="78"/>
  <c r="AD207" i="78"/>
  <c r="AC207" i="78"/>
  <c r="AO206" i="78"/>
  <c r="AN206" i="78"/>
  <c r="AM206" i="78"/>
  <c r="AL206" i="78"/>
  <c r="AF206" i="78"/>
  <c r="AE206" i="78"/>
  <c r="AD206" i="78"/>
  <c r="AC206" i="78"/>
  <c r="AO205" i="78"/>
  <c r="AN205" i="78"/>
  <c r="AM205" i="78"/>
  <c r="AL205" i="78"/>
  <c r="AF205" i="78"/>
  <c r="AE205" i="78"/>
  <c r="AD205" i="78"/>
  <c r="AC205" i="78"/>
  <c r="AO204" i="78"/>
  <c r="AN204" i="78"/>
  <c r="AM204" i="78"/>
  <c r="AL204" i="78"/>
  <c r="AF204" i="78"/>
  <c r="AE204" i="78"/>
  <c r="AD204" i="78"/>
  <c r="AC204" i="78"/>
  <c r="AO203" i="78"/>
  <c r="AN203" i="78"/>
  <c r="AM203" i="78"/>
  <c r="AL203" i="78"/>
  <c r="AF203" i="78"/>
  <c r="AE203" i="78"/>
  <c r="AD203" i="78"/>
  <c r="AC203" i="78"/>
  <c r="AO202" i="78"/>
  <c r="AN202" i="78"/>
  <c r="AM202" i="78"/>
  <c r="AL202" i="78"/>
  <c r="AF202" i="78"/>
  <c r="AE202" i="78"/>
  <c r="AD202" i="78"/>
  <c r="AC202" i="78"/>
  <c r="AO201" i="78"/>
  <c r="AN201" i="78"/>
  <c r="AM201" i="78"/>
  <c r="AL201" i="78"/>
  <c r="AF201" i="78"/>
  <c r="AE201" i="78"/>
  <c r="AD201" i="78"/>
  <c r="AC201" i="78"/>
  <c r="AO200" i="78"/>
  <c r="AN200" i="78"/>
  <c r="AM200" i="78"/>
  <c r="AL200" i="78"/>
  <c r="AF200" i="78"/>
  <c r="AE200" i="78"/>
  <c r="AD200" i="78"/>
  <c r="AC200" i="78"/>
  <c r="AO199" i="78"/>
  <c r="AN199" i="78"/>
  <c r="AM199" i="78"/>
  <c r="AL199" i="78"/>
  <c r="AF199" i="78"/>
  <c r="AE199" i="78"/>
  <c r="AD199" i="78"/>
  <c r="AC199" i="78"/>
  <c r="AO198" i="78"/>
  <c r="AN198" i="78"/>
  <c r="AM198" i="78"/>
  <c r="AL198" i="78"/>
  <c r="AF198" i="78"/>
  <c r="AE198" i="78"/>
  <c r="AD198" i="78"/>
  <c r="AC198" i="78"/>
  <c r="AO197" i="78"/>
  <c r="AN197" i="78"/>
  <c r="AM197" i="78"/>
  <c r="AL197" i="78"/>
  <c r="AF197" i="78"/>
  <c r="AE197" i="78"/>
  <c r="AD197" i="78"/>
  <c r="AC197" i="78"/>
  <c r="AO196" i="78"/>
  <c r="AN196" i="78"/>
  <c r="AM196" i="78"/>
  <c r="AL196" i="78"/>
  <c r="AF196" i="78"/>
  <c r="AE196" i="78"/>
  <c r="AD196" i="78"/>
  <c r="AC196" i="78"/>
  <c r="AO195" i="78"/>
  <c r="AN195" i="78"/>
  <c r="AM195" i="78"/>
  <c r="AL195" i="78"/>
  <c r="AF195" i="78"/>
  <c r="AE195" i="78"/>
  <c r="AD195" i="78"/>
  <c r="AC195" i="78"/>
  <c r="AO194" i="78"/>
  <c r="AN194" i="78"/>
  <c r="AM194" i="78"/>
  <c r="AL194" i="78"/>
  <c r="AF194" i="78"/>
  <c r="AE194" i="78"/>
  <c r="AD194" i="78"/>
  <c r="AC194" i="78"/>
  <c r="AO193" i="78"/>
  <c r="AN193" i="78"/>
  <c r="AM193" i="78"/>
  <c r="AL193" i="78"/>
  <c r="AF193" i="78"/>
  <c r="AE193" i="78"/>
  <c r="AD193" i="78"/>
  <c r="AC193" i="78"/>
  <c r="AO192" i="78"/>
  <c r="AN192" i="78"/>
  <c r="AM192" i="78"/>
  <c r="AL192" i="78"/>
  <c r="AF192" i="78"/>
  <c r="AE192" i="78"/>
  <c r="AD192" i="78"/>
  <c r="AC192" i="78"/>
  <c r="AO191" i="78"/>
  <c r="AN191" i="78"/>
  <c r="AM191" i="78"/>
  <c r="AL191" i="78"/>
  <c r="AF191" i="78"/>
  <c r="AE191" i="78"/>
  <c r="AD191" i="78"/>
  <c r="AC191" i="78"/>
  <c r="AO190" i="78"/>
  <c r="AN190" i="78"/>
  <c r="AM190" i="78"/>
  <c r="AL190" i="78"/>
  <c r="AF190" i="78"/>
  <c r="AE190" i="78"/>
  <c r="AD190" i="78"/>
  <c r="AC190" i="78"/>
  <c r="AO189" i="78"/>
  <c r="AN189" i="78"/>
  <c r="AM189" i="78"/>
  <c r="AL189" i="78"/>
  <c r="AF189" i="78"/>
  <c r="AE189" i="78"/>
  <c r="AD189" i="78"/>
  <c r="AC189" i="78"/>
  <c r="AO188" i="78"/>
  <c r="AN188" i="78"/>
  <c r="AM188" i="78"/>
  <c r="AL188" i="78"/>
  <c r="AF188" i="78"/>
  <c r="AE188" i="78"/>
  <c r="AD188" i="78"/>
  <c r="AC188" i="78"/>
  <c r="AO187" i="78"/>
  <c r="AN187" i="78"/>
  <c r="AM187" i="78"/>
  <c r="AL187" i="78"/>
  <c r="AF187" i="78"/>
  <c r="AE187" i="78"/>
  <c r="AD187" i="78"/>
  <c r="AC187" i="78"/>
  <c r="AO186" i="78"/>
  <c r="AN186" i="78"/>
  <c r="AM186" i="78"/>
  <c r="AL186" i="78"/>
  <c r="AF186" i="78"/>
  <c r="AE186" i="78"/>
  <c r="AD186" i="78"/>
  <c r="AC186" i="78"/>
  <c r="AO185" i="78"/>
  <c r="AN185" i="78"/>
  <c r="AM185" i="78"/>
  <c r="AL185" i="78"/>
  <c r="AF185" i="78"/>
  <c r="AE185" i="78"/>
  <c r="AD185" i="78"/>
  <c r="AC185" i="78"/>
  <c r="AO184" i="78"/>
  <c r="AN184" i="78"/>
  <c r="AM184" i="78"/>
  <c r="AL184" i="78"/>
  <c r="AF184" i="78"/>
  <c r="AE184" i="78"/>
  <c r="AD184" i="78"/>
  <c r="AC184" i="78"/>
  <c r="AO183" i="78"/>
  <c r="AN183" i="78"/>
  <c r="AM183" i="78"/>
  <c r="AL183" i="78"/>
  <c r="AF183" i="78"/>
  <c r="AE183" i="78"/>
  <c r="AD183" i="78"/>
  <c r="AC183" i="78"/>
  <c r="AO182" i="78"/>
  <c r="AN182" i="78"/>
  <c r="AM182" i="78"/>
  <c r="AL182" i="78"/>
  <c r="AF182" i="78"/>
  <c r="AE182" i="78"/>
  <c r="AD182" i="78"/>
  <c r="AC182" i="78"/>
  <c r="AO181" i="78"/>
  <c r="AN181" i="78"/>
  <c r="AM181" i="78"/>
  <c r="AL181" i="78"/>
  <c r="AF181" i="78"/>
  <c r="AE181" i="78"/>
  <c r="AD181" i="78"/>
  <c r="AC181" i="78"/>
  <c r="AO180" i="78"/>
  <c r="AN180" i="78"/>
  <c r="AM180" i="78"/>
  <c r="AL180" i="78"/>
  <c r="AF180" i="78"/>
  <c r="AE180" i="78"/>
  <c r="AD180" i="78"/>
  <c r="AC180" i="78"/>
  <c r="AO179" i="78"/>
  <c r="AN179" i="78"/>
  <c r="AM179" i="78"/>
  <c r="AL179" i="78"/>
  <c r="AF179" i="78"/>
  <c r="AE179" i="78"/>
  <c r="AD179" i="78"/>
  <c r="AC179" i="78"/>
  <c r="AO178" i="78"/>
  <c r="AN178" i="78"/>
  <c r="AM178" i="78"/>
  <c r="AL178" i="78"/>
  <c r="AF178" i="78"/>
  <c r="AE178" i="78"/>
  <c r="AD178" i="78"/>
  <c r="AC178" i="78"/>
  <c r="AO177" i="78"/>
  <c r="AN177" i="78"/>
  <c r="AM177" i="78"/>
  <c r="AL177" i="78"/>
  <c r="AF177" i="78"/>
  <c r="AE177" i="78"/>
  <c r="AD177" i="78"/>
  <c r="AC177" i="78"/>
  <c r="AO176" i="78"/>
  <c r="AN176" i="78"/>
  <c r="AM176" i="78"/>
  <c r="AL176" i="78"/>
  <c r="AF176" i="78"/>
  <c r="AE176" i="78"/>
  <c r="AD176" i="78"/>
  <c r="AC176" i="78"/>
  <c r="AO175" i="78"/>
  <c r="AN175" i="78"/>
  <c r="AM175" i="78"/>
  <c r="AL175" i="78"/>
  <c r="AF175" i="78"/>
  <c r="AE175" i="78"/>
  <c r="AD175" i="78"/>
  <c r="AC175" i="78"/>
  <c r="AO174" i="78"/>
  <c r="AN174" i="78"/>
  <c r="AM174" i="78"/>
  <c r="AL174" i="78"/>
  <c r="AF174" i="78"/>
  <c r="AE174" i="78"/>
  <c r="AD174" i="78"/>
  <c r="AC174" i="78"/>
  <c r="AO173" i="78"/>
  <c r="AN173" i="78"/>
  <c r="AM173" i="78"/>
  <c r="AL173" i="78"/>
  <c r="AF173" i="78"/>
  <c r="AE173" i="78"/>
  <c r="AD173" i="78"/>
  <c r="AC173" i="78"/>
  <c r="AO172" i="78"/>
  <c r="AN172" i="78"/>
  <c r="AM172" i="78"/>
  <c r="AL172" i="78"/>
  <c r="AF172" i="78"/>
  <c r="AE172" i="78"/>
  <c r="AD172" i="78"/>
  <c r="AC172" i="78"/>
  <c r="AO171" i="78"/>
  <c r="AN171" i="78"/>
  <c r="AM171" i="78"/>
  <c r="AL171" i="78"/>
  <c r="AF171" i="78"/>
  <c r="AE171" i="78"/>
  <c r="AD171" i="78"/>
  <c r="AC171" i="78"/>
  <c r="AO170" i="78"/>
  <c r="AN170" i="78"/>
  <c r="AM170" i="78"/>
  <c r="AL170" i="78"/>
  <c r="AF170" i="78"/>
  <c r="AE170" i="78"/>
  <c r="AD170" i="78"/>
  <c r="AC170" i="78"/>
  <c r="AO169" i="78"/>
  <c r="AN169" i="78"/>
  <c r="AM169" i="78"/>
  <c r="AL169" i="78"/>
  <c r="AF169" i="78"/>
  <c r="AE169" i="78"/>
  <c r="AD169" i="78"/>
  <c r="AC169" i="78"/>
  <c r="AO168" i="78"/>
  <c r="AN168" i="78"/>
  <c r="AM168" i="78"/>
  <c r="AL168" i="78"/>
  <c r="AF168" i="78"/>
  <c r="AE168" i="78"/>
  <c r="AD168" i="78"/>
  <c r="AC168" i="78"/>
  <c r="AO167" i="78"/>
  <c r="AN167" i="78"/>
  <c r="AM167" i="78"/>
  <c r="AL167" i="78"/>
  <c r="AF167" i="78"/>
  <c r="AE167" i="78"/>
  <c r="AD167" i="78"/>
  <c r="AC167" i="78"/>
  <c r="AO166" i="78"/>
  <c r="AN166" i="78"/>
  <c r="AM166" i="78"/>
  <c r="AL166" i="78"/>
  <c r="AF166" i="78"/>
  <c r="AE166" i="78"/>
  <c r="AD166" i="78"/>
  <c r="AC166" i="78"/>
  <c r="AO165" i="78"/>
  <c r="AN165" i="78"/>
  <c r="AM165" i="78"/>
  <c r="AL165" i="78"/>
  <c r="AF165" i="78"/>
  <c r="AE165" i="78"/>
  <c r="AD165" i="78"/>
  <c r="AC165" i="78"/>
  <c r="AO164" i="78"/>
  <c r="AN164" i="78"/>
  <c r="AM164" i="78"/>
  <c r="AL164" i="78"/>
  <c r="AF164" i="78"/>
  <c r="AE164" i="78"/>
  <c r="AD164" i="78"/>
  <c r="AC164" i="78"/>
  <c r="AO163" i="78"/>
  <c r="AN163" i="78"/>
  <c r="AM163" i="78"/>
  <c r="AL163" i="78"/>
  <c r="AF163" i="78"/>
  <c r="AE163" i="78"/>
  <c r="AD163" i="78"/>
  <c r="AC163" i="78"/>
  <c r="AO162" i="78"/>
  <c r="AN162" i="78"/>
  <c r="AM162" i="78"/>
  <c r="AL162" i="78"/>
  <c r="AF162" i="78"/>
  <c r="AE162" i="78"/>
  <c r="AD162" i="78"/>
  <c r="AC162" i="78"/>
  <c r="AO161" i="78"/>
  <c r="AN161" i="78"/>
  <c r="AM161" i="78"/>
  <c r="AL161" i="78"/>
  <c r="AF161" i="78"/>
  <c r="AE161" i="78"/>
  <c r="AD161" i="78"/>
  <c r="AC161" i="78"/>
  <c r="AO160" i="78"/>
  <c r="AN160" i="78"/>
  <c r="AM160" i="78"/>
  <c r="AL160" i="78"/>
  <c r="AF160" i="78"/>
  <c r="AE160" i="78"/>
  <c r="AD160" i="78"/>
  <c r="AC160" i="78"/>
  <c r="AO159" i="78"/>
  <c r="AN159" i="78"/>
  <c r="AM159" i="78"/>
  <c r="AL159" i="78"/>
  <c r="AF159" i="78"/>
  <c r="AE159" i="78"/>
  <c r="AD159" i="78"/>
  <c r="AC159" i="78"/>
  <c r="AO158" i="78"/>
  <c r="AN158" i="78"/>
  <c r="AM158" i="78"/>
  <c r="AL158" i="78"/>
  <c r="AF158" i="78"/>
  <c r="AE158" i="78"/>
  <c r="AD158" i="78"/>
  <c r="AC158" i="78"/>
  <c r="AO157" i="78"/>
  <c r="AN157" i="78"/>
  <c r="AM157" i="78"/>
  <c r="AL157" i="78"/>
  <c r="AF157" i="78"/>
  <c r="AE157" i="78"/>
  <c r="AD157" i="78"/>
  <c r="AC157" i="78"/>
  <c r="AO156" i="78"/>
  <c r="AN156" i="78"/>
  <c r="AM156" i="78"/>
  <c r="AL156" i="78"/>
  <c r="AF156" i="78"/>
  <c r="AE156" i="78"/>
  <c r="AD156" i="78"/>
  <c r="AC156" i="78"/>
  <c r="AO155" i="78"/>
  <c r="AN155" i="78"/>
  <c r="AM155" i="78"/>
  <c r="AL155" i="78"/>
  <c r="AF155" i="78"/>
  <c r="AE155" i="78"/>
  <c r="AD155" i="78"/>
  <c r="AC155" i="78"/>
  <c r="AO154" i="78"/>
  <c r="AN154" i="78"/>
  <c r="AM154" i="78"/>
  <c r="AL154" i="78"/>
  <c r="AF154" i="78"/>
  <c r="AE154" i="78"/>
  <c r="AD154" i="78"/>
  <c r="AC154" i="78"/>
  <c r="AO153" i="78"/>
  <c r="AN153" i="78"/>
  <c r="AM153" i="78"/>
  <c r="AL153" i="78"/>
  <c r="AF153" i="78"/>
  <c r="AE153" i="78"/>
  <c r="AD153" i="78"/>
  <c r="AC153" i="78"/>
  <c r="AO152" i="78"/>
  <c r="AN152" i="78"/>
  <c r="AM152" i="78"/>
  <c r="AL152" i="78"/>
  <c r="AF152" i="78"/>
  <c r="AE152" i="78"/>
  <c r="AD152" i="78"/>
  <c r="AC152" i="78"/>
  <c r="AO151" i="78"/>
  <c r="AN151" i="78"/>
  <c r="AM151" i="78"/>
  <c r="AL151" i="78"/>
  <c r="AF151" i="78"/>
  <c r="AE151" i="78"/>
  <c r="AD151" i="78"/>
  <c r="AC151" i="78"/>
  <c r="AO150" i="78"/>
  <c r="AN150" i="78"/>
  <c r="AM150" i="78"/>
  <c r="AL150" i="78"/>
  <c r="AF150" i="78"/>
  <c r="AE150" i="78"/>
  <c r="AD150" i="78"/>
  <c r="AC150" i="78"/>
  <c r="AO149" i="78"/>
  <c r="AN149" i="78"/>
  <c r="AM149" i="78"/>
  <c r="AL149" i="78"/>
  <c r="AF149" i="78"/>
  <c r="AE149" i="78"/>
  <c r="AD149" i="78"/>
  <c r="AC149" i="78"/>
  <c r="AO148" i="78"/>
  <c r="AN148" i="78"/>
  <c r="AM148" i="78"/>
  <c r="AL148" i="78"/>
  <c r="AF148" i="78"/>
  <c r="AE148" i="78"/>
  <c r="AD148" i="78"/>
  <c r="AC148" i="78"/>
  <c r="AO147" i="78"/>
  <c r="AN147" i="78"/>
  <c r="AM147" i="78"/>
  <c r="AL147" i="78"/>
  <c r="AF147" i="78"/>
  <c r="AE147" i="78"/>
  <c r="AD147" i="78"/>
  <c r="AC147" i="78"/>
  <c r="AO146" i="78"/>
  <c r="AN146" i="78"/>
  <c r="AM146" i="78"/>
  <c r="AL146" i="78"/>
  <c r="AF146" i="78"/>
  <c r="AE146" i="78"/>
  <c r="AD146" i="78"/>
  <c r="AC146" i="78"/>
  <c r="AO145" i="78"/>
  <c r="AN145" i="78"/>
  <c r="AM145" i="78"/>
  <c r="AL145" i="78"/>
  <c r="AF145" i="78"/>
  <c r="AE145" i="78"/>
  <c r="AD145" i="78"/>
  <c r="AC145" i="78"/>
  <c r="AO144" i="78"/>
  <c r="AN144" i="78"/>
  <c r="AM144" i="78"/>
  <c r="AL144" i="78"/>
  <c r="AF144" i="78"/>
  <c r="AE144" i="78"/>
  <c r="AD144" i="78"/>
  <c r="AC144" i="78"/>
  <c r="AO143" i="78"/>
  <c r="AN143" i="78"/>
  <c r="AM143" i="78"/>
  <c r="AL143" i="78"/>
  <c r="AF143" i="78"/>
  <c r="AE143" i="78"/>
  <c r="AD143" i="78"/>
  <c r="AC143" i="78"/>
  <c r="AO142" i="78"/>
  <c r="AN142" i="78"/>
  <c r="AM142" i="78"/>
  <c r="AL142" i="78"/>
  <c r="AF142" i="78"/>
  <c r="AE142" i="78"/>
  <c r="AD142" i="78"/>
  <c r="AC142" i="78"/>
  <c r="AO141" i="78"/>
  <c r="AN141" i="78"/>
  <c r="AM141" i="78"/>
  <c r="AL141" i="78"/>
  <c r="AF141" i="78"/>
  <c r="AE141" i="78"/>
  <c r="AD141" i="78"/>
  <c r="AC141" i="78"/>
  <c r="AO140" i="78"/>
  <c r="AN140" i="78"/>
  <c r="AM140" i="78"/>
  <c r="AL140" i="78"/>
  <c r="AF140" i="78"/>
  <c r="AE140" i="78"/>
  <c r="AD140" i="78"/>
  <c r="AC140" i="78"/>
  <c r="AO139" i="78"/>
  <c r="AN139" i="78"/>
  <c r="AM139" i="78"/>
  <c r="AL139" i="78"/>
  <c r="AF139" i="78"/>
  <c r="AE139" i="78"/>
  <c r="AD139" i="78"/>
  <c r="AC139" i="78"/>
  <c r="AO138" i="78"/>
  <c r="AN138" i="78"/>
  <c r="AM138" i="78"/>
  <c r="AL138" i="78"/>
  <c r="AF138" i="78"/>
  <c r="AE138" i="78"/>
  <c r="AD138" i="78"/>
  <c r="AC138" i="78"/>
  <c r="AO137" i="78"/>
  <c r="AN137" i="78"/>
  <c r="AM137" i="78"/>
  <c r="AL137" i="78"/>
  <c r="AF137" i="78"/>
  <c r="AE137" i="78"/>
  <c r="AD137" i="78"/>
  <c r="AC137" i="78"/>
  <c r="AO136" i="78"/>
  <c r="AN136" i="78"/>
  <c r="AM136" i="78"/>
  <c r="AL136" i="78"/>
  <c r="AF136" i="78"/>
  <c r="AE136" i="78"/>
  <c r="AD136" i="78"/>
  <c r="AC136" i="78"/>
  <c r="AO135" i="78"/>
  <c r="AN135" i="78"/>
  <c r="AM135" i="78"/>
  <c r="AL135" i="78"/>
  <c r="AF135" i="78"/>
  <c r="AE135" i="78"/>
  <c r="AD135" i="78"/>
  <c r="AC135" i="78"/>
  <c r="AO134" i="78"/>
  <c r="AN134" i="78"/>
  <c r="AM134" i="78"/>
  <c r="AL134" i="78"/>
  <c r="AF134" i="78"/>
  <c r="AE134" i="78"/>
  <c r="AD134" i="78"/>
  <c r="AC134" i="78"/>
  <c r="AO133" i="78"/>
  <c r="AN133" i="78"/>
  <c r="AM133" i="78"/>
  <c r="AL133" i="78"/>
  <c r="AF133" i="78"/>
  <c r="AE133" i="78"/>
  <c r="AD133" i="78"/>
  <c r="AC133" i="78"/>
  <c r="AO132" i="78"/>
  <c r="AN132" i="78"/>
  <c r="AM132" i="78"/>
  <c r="AL132" i="78"/>
  <c r="AF132" i="78"/>
  <c r="AE132" i="78"/>
  <c r="AD132" i="78"/>
  <c r="AC132" i="78"/>
  <c r="AO131" i="78"/>
  <c r="AN131" i="78"/>
  <c r="AM131" i="78"/>
  <c r="AL131" i="78"/>
  <c r="AF131" i="78"/>
  <c r="AE131" i="78"/>
  <c r="AD131" i="78"/>
  <c r="AC131" i="78"/>
  <c r="AO130" i="78"/>
  <c r="AN130" i="78"/>
  <c r="AM130" i="78"/>
  <c r="AL130" i="78"/>
  <c r="AF130" i="78"/>
  <c r="AE130" i="78"/>
  <c r="AD130" i="78"/>
  <c r="AC130" i="78"/>
  <c r="AO129" i="78"/>
  <c r="AN129" i="78"/>
  <c r="AM129" i="78"/>
  <c r="AL129" i="78"/>
  <c r="AF129" i="78"/>
  <c r="AE129" i="78"/>
  <c r="AD129" i="78"/>
  <c r="AC129" i="78"/>
  <c r="AO128" i="78"/>
  <c r="AN128" i="78"/>
  <c r="AM128" i="78"/>
  <c r="AL128" i="78"/>
  <c r="AF128" i="78"/>
  <c r="AE128" i="78"/>
  <c r="AD128" i="78"/>
  <c r="AC128" i="78"/>
  <c r="AO127" i="78"/>
  <c r="AN127" i="78"/>
  <c r="AM127" i="78"/>
  <c r="AL127" i="78"/>
  <c r="AF127" i="78"/>
  <c r="AE127" i="78"/>
  <c r="AD127" i="78"/>
  <c r="AC127" i="78"/>
  <c r="AO126" i="78"/>
  <c r="AN126" i="78"/>
  <c r="AM126" i="78"/>
  <c r="AL126" i="78"/>
  <c r="AF126" i="78"/>
  <c r="AE126" i="78"/>
  <c r="AD126" i="78"/>
  <c r="AC126" i="78"/>
  <c r="AO125" i="78"/>
  <c r="AN125" i="78"/>
  <c r="AM125" i="78"/>
  <c r="AL125" i="78"/>
  <c r="AF125" i="78"/>
  <c r="AE125" i="78"/>
  <c r="AD125" i="78"/>
  <c r="AC125" i="78"/>
  <c r="AO124" i="78"/>
  <c r="AN124" i="78"/>
  <c r="AM124" i="78"/>
  <c r="AL124" i="78"/>
  <c r="AF124" i="78"/>
  <c r="AE124" i="78"/>
  <c r="AD124" i="78"/>
  <c r="AC124" i="78"/>
  <c r="AO123" i="78"/>
  <c r="AN123" i="78"/>
  <c r="AM123" i="78"/>
  <c r="AL123" i="78"/>
  <c r="AF123" i="78"/>
  <c r="AE123" i="78"/>
  <c r="AD123" i="78"/>
  <c r="AC123" i="78"/>
  <c r="AO122" i="78"/>
  <c r="AN122" i="78"/>
  <c r="AM122" i="78"/>
  <c r="AL122" i="78"/>
  <c r="AF122" i="78"/>
  <c r="AE122" i="78"/>
  <c r="AD122" i="78"/>
  <c r="AC122" i="78"/>
  <c r="AO121" i="78"/>
  <c r="AN121" i="78"/>
  <c r="AM121" i="78"/>
  <c r="AL121" i="78"/>
  <c r="AF121" i="78"/>
  <c r="AE121" i="78"/>
  <c r="AD121" i="78"/>
  <c r="AC121" i="78"/>
  <c r="AO120" i="78"/>
  <c r="AN120" i="78"/>
  <c r="AM120" i="78"/>
  <c r="AL120" i="78"/>
  <c r="AF120" i="78"/>
  <c r="AE120" i="78"/>
  <c r="AD120" i="78"/>
  <c r="AC120" i="78"/>
  <c r="AO119" i="78"/>
  <c r="AN119" i="78"/>
  <c r="AM119" i="78"/>
  <c r="AL119" i="78"/>
  <c r="AF119" i="78"/>
  <c r="AE119" i="78"/>
  <c r="AD119" i="78"/>
  <c r="AC119" i="78"/>
  <c r="AO118" i="78"/>
  <c r="AN118" i="78"/>
  <c r="AM118" i="78"/>
  <c r="AL118" i="78"/>
  <c r="AF118" i="78"/>
  <c r="AE118" i="78"/>
  <c r="AD118" i="78"/>
  <c r="AC118" i="78"/>
  <c r="AO117" i="78"/>
  <c r="AN117" i="78"/>
  <c r="AM117" i="78"/>
  <c r="AL117" i="78"/>
  <c r="AF117" i="78"/>
  <c r="AE117" i="78"/>
  <c r="AD117" i="78"/>
  <c r="AC117" i="78"/>
  <c r="AO116" i="78"/>
  <c r="AN116" i="78"/>
  <c r="AM116" i="78"/>
  <c r="AL116" i="78"/>
  <c r="AF116" i="78"/>
  <c r="AE116" i="78"/>
  <c r="AD116" i="78"/>
  <c r="AC116" i="78"/>
  <c r="AO115" i="78"/>
  <c r="AN115" i="78"/>
  <c r="AM115" i="78"/>
  <c r="AL115" i="78"/>
  <c r="AF115" i="78"/>
  <c r="AE115" i="78"/>
  <c r="AD115" i="78"/>
  <c r="AC115" i="78"/>
  <c r="AO114" i="78"/>
  <c r="AN114" i="78"/>
  <c r="AM114" i="78"/>
  <c r="AL114" i="78"/>
  <c r="AF114" i="78"/>
  <c r="AE114" i="78"/>
  <c r="AD114" i="78"/>
  <c r="AC114" i="78"/>
  <c r="AO113" i="78"/>
  <c r="AN113" i="78"/>
  <c r="AM113" i="78"/>
  <c r="AL113" i="78"/>
  <c r="AF113" i="78"/>
  <c r="AE113" i="78"/>
  <c r="AD113" i="78"/>
  <c r="AC113" i="78"/>
  <c r="AO112" i="78"/>
  <c r="AN112" i="78"/>
  <c r="AM112" i="78"/>
  <c r="AL112" i="78"/>
  <c r="AF112" i="78"/>
  <c r="AE112" i="78"/>
  <c r="AD112" i="78"/>
  <c r="AC112" i="78"/>
  <c r="AO111" i="78"/>
  <c r="AN111" i="78"/>
  <c r="AM111" i="78"/>
  <c r="AL111" i="78"/>
  <c r="AF111" i="78"/>
  <c r="AE111" i="78"/>
  <c r="AD111" i="78"/>
  <c r="AC111" i="78"/>
  <c r="AO110" i="78"/>
  <c r="AN110" i="78"/>
  <c r="AM110" i="78"/>
  <c r="AL110" i="78"/>
  <c r="AF110" i="78"/>
  <c r="AE110" i="78"/>
  <c r="AD110" i="78"/>
  <c r="AC110" i="78"/>
  <c r="AO109" i="78"/>
  <c r="AN109" i="78"/>
  <c r="AM109" i="78"/>
  <c r="AL109" i="78"/>
  <c r="AF109" i="78"/>
  <c r="AE109" i="78"/>
  <c r="AD109" i="78"/>
  <c r="AC109" i="78"/>
  <c r="AO108" i="78"/>
  <c r="AN108" i="78"/>
  <c r="AM108" i="78"/>
  <c r="AL108" i="78"/>
  <c r="AF108" i="78"/>
  <c r="AE108" i="78"/>
  <c r="AD108" i="78"/>
  <c r="AC108" i="78"/>
  <c r="AO107" i="78"/>
  <c r="AN107" i="78"/>
  <c r="AM107" i="78"/>
  <c r="AL107" i="78"/>
  <c r="AF107" i="78"/>
  <c r="AE107" i="78"/>
  <c r="AD107" i="78"/>
  <c r="AC107" i="78"/>
  <c r="AO106" i="78"/>
  <c r="AN106" i="78"/>
  <c r="AM106" i="78"/>
  <c r="AL106" i="78"/>
  <c r="AF106" i="78"/>
  <c r="AE106" i="78"/>
  <c r="AD106" i="78"/>
  <c r="AC106" i="78"/>
  <c r="AO105" i="78"/>
  <c r="AN105" i="78"/>
  <c r="AM105" i="78"/>
  <c r="AL105" i="78"/>
  <c r="AF105" i="78"/>
  <c r="AE105" i="78"/>
  <c r="AD105" i="78"/>
  <c r="AC105" i="78"/>
  <c r="AO104" i="78"/>
  <c r="AN104" i="78"/>
  <c r="AM104" i="78"/>
  <c r="AL104" i="78"/>
  <c r="AF104" i="78"/>
  <c r="AE104" i="78"/>
  <c r="AD104" i="78"/>
  <c r="AC104" i="78"/>
  <c r="AO103" i="78"/>
  <c r="AN103" i="78"/>
  <c r="AM103" i="78"/>
  <c r="AL103" i="78"/>
  <c r="AF103" i="78"/>
  <c r="AE103" i="78"/>
  <c r="AD103" i="78"/>
  <c r="AC103" i="78"/>
  <c r="AO102" i="78"/>
  <c r="AN102" i="78"/>
  <c r="AM102" i="78"/>
  <c r="AL102" i="78"/>
  <c r="AF102" i="78"/>
  <c r="AE102" i="78"/>
  <c r="AD102" i="78"/>
  <c r="AC102" i="78"/>
  <c r="AO101" i="78"/>
  <c r="AN101" i="78"/>
  <c r="AM101" i="78"/>
  <c r="AL101" i="78"/>
  <c r="AF101" i="78"/>
  <c r="AE101" i="78"/>
  <c r="AD101" i="78"/>
  <c r="AC101" i="78"/>
  <c r="AO100" i="78"/>
  <c r="AN100" i="78"/>
  <c r="AM100" i="78"/>
  <c r="AL100" i="78"/>
  <c r="AF100" i="78"/>
  <c r="AE100" i="78"/>
  <c r="AD100" i="78"/>
  <c r="AC100" i="78"/>
  <c r="AO99" i="78"/>
  <c r="AN99" i="78"/>
  <c r="AM99" i="78"/>
  <c r="AL99" i="78"/>
  <c r="AF99" i="78"/>
  <c r="AE99" i="78"/>
  <c r="AD99" i="78"/>
  <c r="AC99" i="78"/>
  <c r="AO98" i="78"/>
  <c r="AN98" i="78"/>
  <c r="AM98" i="78"/>
  <c r="AL98" i="78"/>
  <c r="AF98" i="78"/>
  <c r="AE98" i="78"/>
  <c r="AD98" i="78"/>
  <c r="AC98" i="78"/>
  <c r="AO97" i="78"/>
  <c r="AN97" i="78"/>
  <c r="AM97" i="78"/>
  <c r="AL97" i="78"/>
  <c r="AF97" i="78"/>
  <c r="AE97" i="78"/>
  <c r="AD97" i="78"/>
  <c r="AC97" i="78"/>
  <c r="AO96" i="78"/>
  <c r="AN96" i="78"/>
  <c r="AM96" i="78"/>
  <c r="AL96" i="78"/>
  <c r="AF96" i="78"/>
  <c r="AE96" i="78"/>
  <c r="AD96" i="78"/>
  <c r="AC96" i="78"/>
  <c r="AO95" i="78"/>
  <c r="AN95" i="78"/>
  <c r="AM95" i="78"/>
  <c r="AL95" i="78"/>
  <c r="AF95" i="78"/>
  <c r="AE95" i="78"/>
  <c r="AD95" i="78"/>
  <c r="AC95" i="78"/>
  <c r="AO94" i="78"/>
  <c r="AN94" i="78"/>
  <c r="AM94" i="78"/>
  <c r="AL94" i="78"/>
  <c r="AF94" i="78"/>
  <c r="AE94" i="78"/>
  <c r="AD94" i="78"/>
  <c r="AC94" i="78"/>
  <c r="AO93" i="78"/>
  <c r="AN93" i="78"/>
  <c r="AM93" i="78"/>
  <c r="AL93" i="78"/>
  <c r="AF93" i="78"/>
  <c r="AE93" i="78"/>
  <c r="AD93" i="78"/>
  <c r="AC93" i="78"/>
  <c r="AO92" i="78"/>
  <c r="AN92" i="78"/>
  <c r="AM92" i="78"/>
  <c r="AL92" i="78"/>
  <c r="AF92" i="78"/>
  <c r="AE92" i="78"/>
  <c r="AD92" i="78"/>
  <c r="AC92" i="78"/>
  <c r="AO91" i="78"/>
  <c r="AN91" i="78"/>
  <c r="AM91" i="78"/>
  <c r="AL91" i="78"/>
  <c r="AF91" i="78"/>
  <c r="AE91" i="78"/>
  <c r="AD91" i="78"/>
  <c r="AC91" i="78"/>
  <c r="AO90" i="78"/>
  <c r="AN90" i="78"/>
  <c r="AM90" i="78"/>
  <c r="AL90" i="78"/>
  <c r="AF90" i="78"/>
  <c r="AE90" i="78"/>
  <c r="AD90" i="78"/>
  <c r="AC90" i="78"/>
  <c r="AO89" i="78"/>
  <c r="AN89" i="78"/>
  <c r="AM89" i="78"/>
  <c r="AL89" i="78"/>
  <c r="AF89" i="78"/>
  <c r="AE89" i="78"/>
  <c r="AD89" i="78"/>
  <c r="AC89" i="78"/>
  <c r="AO88" i="78"/>
  <c r="AN88" i="78"/>
  <c r="AM88" i="78"/>
  <c r="AL88" i="78"/>
  <c r="AF88" i="78"/>
  <c r="AE88" i="78"/>
  <c r="AD88" i="78"/>
  <c r="AC88" i="78"/>
  <c r="AO87" i="78"/>
  <c r="AN87" i="78"/>
  <c r="AM87" i="78"/>
  <c r="AL87" i="78"/>
  <c r="AF87" i="78"/>
  <c r="AE87" i="78"/>
  <c r="AD87" i="78"/>
  <c r="AC87" i="78"/>
  <c r="AO86" i="78"/>
  <c r="AN86" i="78"/>
  <c r="AM86" i="78"/>
  <c r="AL86" i="78"/>
  <c r="AF86" i="78"/>
  <c r="AE86" i="78"/>
  <c r="AD86" i="78"/>
  <c r="AC86" i="78"/>
  <c r="AO85" i="78"/>
  <c r="AN85" i="78"/>
  <c r="AM85" i="78"/>
  <c r="AL85" i="78"/>
  <c r="AF85" i="78"/>
  <c r="AE85" i="78"/>
  <c r="AD85" i="78"/>
  <c r="AC85" i="78"/>
  <c r="AO84" i="78"/>
  <c r="AN84" i="78"/>
  <c r="AM84" i="78"/>
  <c r="AL84" i="78"/>
  <c r="AF84" i="78"/>
  <c r="AE84" i="78"/>
  <c r="AD84" i="78"/>
  <c r="AC84" i="78"/>
  <c r="AO83" i="78"/>
  <c r="AN83" i="78"/>
  <c r="AM83" i="78"/>
  <c r="AL83" i="78"/>
  <c r="AF83" i="78"/>
  <c r="AE83" i="78"/>
  <c r="AD83" i="78"/>
  <c r="AC83" i="78"/>
  <c r="AO82" i="78"/>
  <c r="AN82" i="78"/>
  <c r="AM82" i="78"/>
  <c r="AL82" i="78"/>
  <c r="AF82" i="78"/>
  <c r="AE82" i="78"/>
  <c r="AD82" i="78"/>
  <c r="AC82" i="78"/>
  <c r="AO81" i="78"/>
  <c r="AN81" i="78"/>
  <c r="AM81" i="78"/>
  <c r="AL81" i="78"/>
  <c r="AF81" i="78"/>
  <c r="AE81" i="78"/>
  <c r="AD81" i="78"/>
  <c r="AC81" i="78"/>
  <c r="AO80" i="78"/>
  <c r="AN80" i="78"/>
  <c r="AM80" i="78"/>
  <c r="AL80" i="78"/>
  <c r="AF80" i="78"/>
  <c r="AE80" i="78"/>
  <c r="AD80" i="78"/>
  <c r="AC80" i="78"/>
  <c r="AO79" i="78"/>
  <c r="AN79" i="78"/>
  <c r="AM79" i="78"/>
  <c r="AL79" i="78"/>
  <c r="AF79" i="78"/>
  <c r="AE79" i="78"/>
  <c r="AD79" i="78"/>
  <c r="AC79" i="78"/>
  <c r="AO78" i="78"/>
  <c r="AN78" i="78"/>
  <c r="AM78" i="78"/>
  <c r="AL78" i="78"/>
  <c r="AF78" i="78"/>
  <c r="AE78" i="78"/>
  <c r="AD78" i="78"/>
  <c r="AC78" i="78"/>
  <c r="AO77" i="78"/>
  <c r="AN77" i="78"/>
  <c r="AM77" i="78"/>
  <c r="AL77" i="78"/>
  <c r="AF77" i="78"/>
  <c r="AE77" i="78"/>
  <c r="AD77" i="78"/>
  <c r="AC77" i="78"/>
  <c r="AO76" i="78"/>
  <c r="AN76" i="78"/>
  <c r="AM76" i="78"/>
  <c r="AL76" i="78"/>
  <c r="AF76" i="78"/>
  <c r="AE76" i="78"/>
  <c r="AD76" i="78"/>
  <c r="AC76" i="78"/>
  <c r="AO75" i="78"/>
  <c r="AN75" i="78"/>
  <c r="AM75" i="78"/>
  <c r="AL75" i="78"/>
  <c r="AF75" i="78"/>
  <c r="AE75" i="78"/>
  <c r="AD75" i="78"/>
  <c r="AC75" i="78"/>
  <c r="AO74" i="78"/>
  <c r="AN74" i="78"/>
  <c r="AM74" i="78"/>
  <c r="AL74" i="78"/>
  <c r="AF74" i="78"/>
  <c r="AE74" i="78"/>
  <c r="AD74" i="78"/>
  <c r="AC74" i="78"/>
  <c r="AO73" i="78"/>
  <c r="AN73" i="78"/>
  <c r="AM73" i="78"/>
  <c r="AL73" i="78"/>
  <c r="AF73" i="78"/>
  <c r="AE73" i="78"/>
  <c r="AD73" i="78"/>
  <c r="AC73" i="78"/>
  <c r="AO72" i="78"/>
  <c r="AN72" i="78"/>
  <c r="AM72" i="78"/>
  <c r="AL72" i="78"/>
  <c r="AF72" i="78"/>
  <c r="AE72" i="78"/>
  <c r="AD72" i="78"/>
  <c r="AC72" i="78"/>
  <c r="M72" i="78"/>
  <c r="AO71" i="78"/>
  <c r="AM71" i="78"/>
  <c r="AN71" i="78" s="1"/>
  <c r="AL71" i="78"/>
  <c r="AF71" i="78"/>
  <c r="AE71" i="78"/>
  <c r="AD71" i="78"/>
  <c r="AC71" i="78"/>
  <c r="M71" i="78"/>
  <c r="AO70" i="78"/>
  <c r="AM70" i="78"/>
  <c r="AN70" i="78" s="1"/>
  <c r="AL70" i="78"/>
  <c r="AF70" i="78"/>
  <c r="AE70" i="78"/>
  <c r="AD70" i="78"/>
  <c r="AC70" i="78"/>
  <c r="M70" i="78"/>
  <c r="AO69" i="78"/>
  <c r="AM69" i="78"/>
  <c r="AN69" i="78" s="1"/>
  <c r="AL69" i="78"/>
  <c r="AF69" i="78"/>
  <c r="AE69" i="78"/>
  <c r="AD69" i="78"/>
  <c r="AC69" i="78"/>
  <c r="M69" i="78"/>
  <c r="AO68" i="78"/>
  <c r="AM68" i="78"/>
  <c r="AN68" i="78" s="1"/>
  <c r="AL68" i="78"/>
  <c r="AF68" i="78"/>
  <c r="AE68" i="78"/>
  <c r="AD68" i="78"/>
  <c r="AC68" i="78"/>
  <c r="M68" i="78"/>
  <c r="AO67" i="78"/>
  <c r="AM67" i="78"/>
  <c r="AN67" i="78" s="1"/>
  <c r="AL67" i="78"/>
  <c r="AF67" i="78"/>
  <c r="AE67" i="78"/>
  <c r="AD67" i="78"/>
  <c r="AC67" i="78"/>
  <c r="M67" i="78"/>
  <c r="AO66" i="78"/>
  <c r="AM66" i="78"/>
  <c r="AN66" i="78" s="1"/>
  <c r="AL66" i="78"/>
  <c r="AF66" i="78"/>
  <c r="AE66" i="78"/>
  <c r="AD66" i="78"/>
  <c r="AC66" i="78"/>
  <c r="M66" i="78"/>
  <c r="AO65" i="78"/>
  <c r="AM65" i="78"/>
  <c r="AN65" i="78" s="1"/>
  <c r="AL65" i="78"/>
  <c r="AF65" i="78"/>
  <c r="AE65" i="78"/>
  <c r="AD65" i="78"/>
  <c r="AC65" i="78"/>
  <c r="M65" i="78"/>
  <c r="AO64" i="78"/>
  <c r="AM64" i="78"/>
  <c r="AN64" i="78" s="1"/>
  <c r="AL64" i="78"/>
  <c r="AF64" i="78"/>
  <c r="AE64" i="78"/>
  <c r="AD64" i="78"/>
  <c r="AC64" i="78"/>
  <c r="M64" i="78"/>
  <c r="AO63" i="78"/>
  <c r="AM63" i="78"/>
  <c r="AN63" i="78" s="1"/>
  <c r="AL63" i="78"/>
  <c r="AF63" i="78"/>
  <c r="AE63" i="78"/>
  <c r="AD63" i="78"/>
  <c r="AC63" i="78"/>
  <c r="M63" i="78"/>
  <c r="AO62" i="78"/>
  <c r="AM62" i="78"/>
  <c r="AN62" i="78" s="1"/>
  <c r="AL62" i="78"/>
  <c r="AF62" i="78"/>
  <c r="AE62" i="78"/>
  <c r="AD62" i="78"/>
  <c r="AC62" i="78"/>
  <c r="M62" i="78"/>
  <c r="AO61" i="78"/>
  <c r="AM61" i="78"/>
  <c r="AN61" i="78" s="1"/>
  <c r="AL61" i="78"/>
  <c r="AF61" i="78"/>
  <c r="AE61" i="78"/>
  <c r="AD61" i="78"/>
  <c r="AC61" i="78"/>
  <c r="M61" i="78"/>
  <c r="AO60" i="78"/>
  <c r="AM60" i="78"/>
  <c r="AN60" i="78" s="1"/>
  <c r="AL60" i="78"/>
  <c r="AF60" i="78"/>
  <c r="AE60" i="78"/>
  <c r="AD60" i="78"/>
  <c r="AC60" i="78"/>
  <c r="M60" i="78"/>
  <c r="AO59" i="78"/>
  <c r="AM59" i="78"/>
  <c r="AN59" i="78" s="1"/>
  <c r="AL59" i="78"/>
  <c r="AF59" i="78"/>
  <c r="AE59" i="78"/>
  <c r="AD59" i="78"/>
  <c r="AC59" i="78"/>
  <c r="M59" i="78"/>
  <c r="AO58" i="78"/>
  <c r="AM58" i="78"/>
  <c r="AN58" i="78" s="1"/>
  <c r="AL58" i="78"/>
  <c r="AF58" i="78"/>
  <c r="AE58" i="78"/>
  <c r="AD58" i="78"/>
  <c r="AC58" i="78"/>
  <c r="M58" i="78"/>
  <c r="AO57" i="78"/>
  <c r="AM57" i="78"/>
  <c r="AN57" i="78" s="1"/>
  <c r="AL57" i="78"/>
  <c r="AF57" i="78"/>
  <c r="AE57" i="78"/>
  <c r="AD57" i="78"/>
  <c r="AC57" i="78"/>
  <c r="M57" i="78"/>
  <c r="AO56" i="78"/>
  <c r="AM56" i="78"/>
  <c r="AN56" i="78" s="1"/>
  <c r="AL56" i="78"/>
  <c r="AF56" i="78"/>
  <c r="AE56" i="78"/>
  <c r="AD56" i="78"/>
  <c r="AC56" i="78"/>
  <c r="M56" i="78"/>
  <c r="AO55" i="78"/>
  <c r="AM55" i="78"/>
  <c r="AN55" i="78" s="1"/>
  <c r="AL55" i="78"/>
  <c r="AF55" i="78"/>
  <c r="AE55" i="78"/>
  <c r="AD55" i="78"/>
  <c r="AC55" i="78"/>
  <c r="M55" i="78"/>
  <c r="AO54" i="78"/>
  <c r="AM54" i="78"/>
  <c r="AN54" i="78" s="1"/>
  <c r="AL54" i="78"/>
  <c r="AF54" i="78"/>
  <c r="AE54" i="78"/>
  <c r="AD54" i="78"/>
  <c r="AC54" i="78"/>
  <c r="M54" i="78"/>
  <c r="AO53" i="78"/>
  <c r="AM53" i="78"/>
  <c r="AN53" i="78" s="1"/>
  <c r="AL53" i="78"/>
  <c r="AF53" i="78"/>
  <c r="AE53" i="78"/>
  <c r="AD53" i="78"/>
  <c r="AC53" i="78"/>
  <c r="M53" i="78"/>
  <c r="AO52" i="78"/>
  <c r="AM52" i="78"/>
  <c r="AN52" i="78" s="1"/>
  <c r="AL52" i="78"/>
  <c r="AF52" i="78"/>
  <c r="AE52" i="78"/>
  <c r="AD52" i="78"/>
  <c r="AC52" i="78"/>
  <c r="M52" i="78"/>
  <c r="AO51" i="78"/>
  <c r="AM51" i="78"/>
  <c r="AN51" i="78" s="1"/>
  <c r="AL51" i="78"/>
  <c r="AF51" i="78"/>
  <c r="AE51" i="78"/>
  <c r="AD51" i="78"/>
  <c r="AC51" i="78"/>
  <c r="M51" i="78"/>
  <c r="AO50" i="78"/>
  <c r="AM50" i="78"/>
  <c r="AN50" i="78" s="1"/>
  <c r="AL50" i="78"/>
  <c r="AF50" i="78"/>
  <c r="AE50" i="78"/>
  <c r="AD50" i="78"/>
  <c r="AC50" i="78"/>
  <c r="M50" i="78"/>
  <c r="AO49" i="78"/>
  <c r="AM49" i="78"/>
  <c r="AN49" i="78" s="1"/>
  <c r="AL49" i="78"/>
  <c r="AF49" i="78"/>
  <c r="AE49" i="78"/>
  <c r="AD49" i="78"/>
  <c r="AC49" i="78"/>
  <c r="M49" i="78"/>
  <c r="AO48" i="78"/>
  <c r="AM48" i="78"/>
  <c r="AN48" i="78" s="1"/>
  <c r="AL48" i="78"/>
  <c r="AF48" i="78"/>
  <c r="AE48" i="78"/>
  <c r="AD48" i="78"/>
  <c r="AC48" i="78"/>
  <c r="M48" i="78"/>
  <c r="AO47" i="78"/>
  <c r="AM47" i="78"/>
  <c r="AN47" i="78" s="1"/>
  <c r="AL47" i="78"/>
  <c r="AF47" i="78"/>
  <c r="AE47" i="78"/>
  <c r="AD47" i="78"/>
  <c r="AC47" i="78"/>
  <c r="M47" i="78"/>
  <c r="AO46" i="78"/>
  <c r="AM46" i="78"/>
  <c r="AN46" i="78" s="1"/>
  <c r="AL46" i="78"/>
  <c r="AF46" i="78"/>
  <c r="AE46" i="78"/>
  <c r="AD46" i="78"/>
  <c r="AC46" i="78"/>
  <c r="M46" i="78"/>
  <c r="AO45" i="78"/>
  <c r="AM45" i="78"/>
  <c r="AN45" i="78" s="1"/>
  <c r="AL45" i="78"/>
  <c r="AF45" i="78"/>
  <c r="AE45" i="78"/>
  <c r="AD45" i="78"/>
  <c r="AC45" i="78"/>
  <c r="M45" i="78"/>
  <c r="AO44" i="78"/>
  <c r="AM44" i="78"/>
  <c r="AN44" i="78" s="1"/>
  <c r="AL44" i="78"/>
  <c r="AF44" i="78"/>
  <c r="AE44" i="78"/>
  <c r="AD44" i="78"/>
  <c r="AC44" i="78"/>
  <c r="M44" i="78"/>
  <c r="AO43" i="78"/>
  <c r="AM43" i="78"/>
  <c r="AN43" i="78" s="1"/>
  <c r="AL43" i="78"/>
  <c r="AF43" i="78"/>
  <c r="AE43" i="78"/>
  <c r="AD43" i="78"/>
  <c r="AC43" i="78"/>
  <c r="M43" i="78"/>
  <c r="AO42" i="78"/>
  <c r="AM42" i="78"/>
  <c r="AN42" i="78" s="1"/>
  <c r="AL42" i="78"/>
  <c r="AF42" i="78"/>
  <c r="AE42" i="78"/>
  <c r="AD42" i="78"/>
  <c r="AC42" i="78"/>
  <c r="M42" i="78"/>
  <c r="AO41" i="78"/>
  <c r="AM41" i="78"/>
  <c r="AN41" i="78" s="1"/>
  <c r="AL41" i="78"/>
  <c r="AF41" i="78"/>
  <c r="AE41" i="78"/>
  <c r="AD41" i="78"/>
  <c r="AC41" i="78"/>
  <c r="M41" i="78"/>
  <c r="AO40" i="78"/>
  <c r="AM40" i="78"/>
  <c r="AN40" i="78" s="1"/>
  <c r="AL40" i="78"/>
  <c r="AF40" i="78"/>
  <c r="AE40" i="78"/>
  <c r="AD40" i="78"/>
  <c r="AC40" i="78"/>
  <c r="M40" i="78"/>
  <c r="AO39" i="78"/>
  <c r="AM39" i="78"/>
  <c r="AN39" i="78" s="1"/>
  <c r="AL39" i="78"/>
  <c r="AF39" i="78"/>
  <c r="AE39" i="78"/>
  <c r="AD39" i="78"/>
  <c r="AC39" i="78"/>
  <c r="M39" i="78"/>
  <c r="AO38" i="78"/>
  <c r="AM38" i="78"/>
  <c r="AN38" i="78" s="1"/>
  <c r="AL38" i="78"/>
  <c r="AF38" i="78"/>
  <c r="AE38" i="78"/>
  <c r="AD38" i="78"/>
  <c r="AC38" i="78"/>
  <c r="M38" i="78"/>
  <c r="AO37" i="78"/>
  <c r="AM37" i="78"/>
  <c r="AN37" i="78" s="1"/>
  <c r="AL37" i="78"/>
  <c r="AF37" i="78"/>
  <c r="AE37" i="78"/>
  <c r="AD37" i="78"/>
  <c r="AC37" i="78"/>
  <c r="M37" i="78"/>
  <c r="AO36" i="78"/>
  <c r="AM36" i="78"/>
  <c r="AN36" i="78" s="1"/>
  <c r="AL36" i="78"/>
  <c r="AF36" i="78"/>
  <c r="AE36" i="78"/>
  <c r="AD36" i="78"/>
  <c r="AC36" i="78"/>
  <c r="M36" i="78"/>
  <c r="AO35" i="78"/>
  <c r="AM35" i="78"/>
  <c r="AN35" i="78" s="1"/>
  <c r="AL35" i="78"/>
  <c r="AF35" i="78"/>
  <c r="AE35" i="78"/>
  <c r="AD35" i="78"/>
  <c r="AC35" i="78"/>
  <c r="M35" i="78"/>
  <c r="AO34" i="78"/>
  <c r="AM34" i="78"/>
  <c r="AN34" i="78" s="1"/>
  <c r="AL34" i="78"/>
  <c r="AF34" i="78"/>
  <c r="AE34" i="78"/>
  <c r="AD34" i="78"/>
  <c r="AC34" i="78"/>
  <c r="M34" i="78"/>
  <c r="AO33" i="78"/>
  <c r="AM33" i="78"/>
  <c r="AN33" i="78" s="1"/>
  <c r="AL33" i="78"/>
  <c r="AF33" i="78"/>
  <c r="AE33" i="78"/>
  <c r="AD33" i="78"/>
  <c r="AC33" i="78"/>
  <c r="M33" i="78"/>
  <c r="AO32" i="78"/>
  <c r="AM32" i="78"/>
  <c r="AN32" i="78" s="1"/>
  <c r="AL32" i="78"/>
  <c r="AF32" i="78"/>
  <c r="AE32" i="78"/>
  <c r="AD32" i="78"/>
  <c r="AC32" i="78"/>
  <c r="M32" i="78"/>
  <c r="AO31" i="78"/>
  <c r="AM31" i="78"/>
  <c r="AN31" i="78" s="1"/>
  <c r="AL31" i="78"/>
  <c r="AF31" i="78"/>
  <c r="AE31" i="78"/>
  <c r="AD31" i="78"/>
  <c r="AC31" i="78"/>
  <c r="M31" i="78"/>
  <c r="AO30" i="78"/>
  <c r="AM30" i="78"/>
  <c r="AN30" i="78" s="1"/>
  <c r="AL30" i="78"/>
  <c r="AF30" i="78"/>
  <c r="AE30" i="78"/>
  <c r="AD30" i="78"/>
  <c r="AC30" i="78"/>
  <c r="M30" i="78"/>
  <c r="AO29" i="78"/>
  <c r="AM29" i="78"/>
  <c r="AN29" i="78" s="1"/>
  <c r="AL29" i="78"/>
  <c r="AF29" i="78"/>
  <c r="AE29" i="78"/>
  <c r="AD29" i="78"/>
  <c r="AC29" i="78"/>
  <c r="M29" i="78"/>
  <c r="AO28" i="78"/>
  <c r="AM28" i="78"/>
  <c r="AN28" i="78" s="1"/>
  <c r="AL28" i="78"/>
  <c r="AF28" i="78"/>
  <c r="AE28" i="78"/>
  <c r="AD28" i="78"/>
  <c r="AC28" i="78"/>
  <c r="M28" i="78"/>
  <c r="AO27" i="78"/>
  <c r="AM27" i="78"/>
  <c r="AN27" i="78" s="1"/>
  <c r="AL27" i="78"/>
  <c r="AF27" i="78"/>
  <c r="AE27" i="78"/>
  <c r="AD27" i="78"/>
  <c r="AC27" i="78"/>
  <c r="M27" i="78"/>
  <c r="AO26" i="78"/>
  <c r="AM26" i="78"/>
  <c r="AN26" i="78" s="1"/>
  <c r="AL26" i="78"/>
  <c r="AF26" i="78"/>
  <c r="AE26" i="78"/>
  <c r="AD26" i="78"/>
  <c r="AC26" i="78"/>
  <c r="M26" i="78"/>
  <c r="AO25" i="78"/>
  <c r="AM25" i="78"/>
  <c r="AN25" i="78" s="1"/>
  <c r="AL25" i="78"/>
  <c r="AF25" i="78"/>
  <c r="AE25" i="78"/>
  <c r="AD25" i="78"/>
  <c r="AC25" i="78"/>
  <c r="M25" i="78"/>
  <c r="AO24" i="78"/>
  <c r="AM24" i="78"/>
  <c r="AN24" i="78" s="1"/>
  <c r="AL24" i="78"/>
  <c r="AF24" i="78"/>
  <c r="AE24" i="78"/>
  <c r="AD24" i="78"/>
  <c r="AC24" i="78"/>
  <c r="M24" i="78"/>
  <c r="AO23" i="78"/>
  <c r="AM23" i="78"/>
  <c r="AN23" i="78" s="1"/>
  <c r="AL23" i="78"/>
  <c r="AF23" i="78"/>
  <c r="AE23" i="78"/>
  <c r="AD23" i="78"/>
  <c r="AC23" i="78"/>
  <c r="M23" i="78"/>
  <c r="AO22" i="78"/>
  <c r="AM22" i="78"/>
  <c r="AN22" i="78" s="1"/>
  <c r="AL22" i="78"/>
  <c r="AF22" i="78"/>
  <c r="AE22" i="78"/>
  <c r="AD22" i="78"/>
  <c r="AC22" i="78"/>
  <c r="M22" i="78"/>
  <c r="AO21" i="78"/>
  <c r="AM21" i="78"/>
  <c r="AN21" i="78" s="1"/>
  <c r="AL21" i="78"/>
  <c r="AF21" i="78"/>
  <c r="AE21" i="78"/>
  <c r="AD21" i="78"/>
  <c r="AC21" i="78"/>
  <c r="M21" i="78"/>
  <c r="AO20" i="78"/>
  <c r="AM20" i="78"/>
  <c r="AN20" i="78" s="1"/>
  <c r="AL20" i="78"/>
  <c r="AF20" i="78"/>
  <c r="AE20" i="78"/>
  <c r="AD20" i="78"/>
  <c r="AC20" i="78"/>
  <c r="M20" i="78"/>
  <c r="AO19" i="78"/>
  <c r="AM19" i="78"/>
  <c r="AN19" i="78" s="1"/>
  <c r="AL19" i="78"/>
  <c r="AF19" i="78"/>
  <c r="AE19" i="78"/>
  <c r="AD19" i="78"/>
  <c r="AC19" i="78"/>
  <c r="M19" i="78"/>
  <c r="AO18" i="78"/>
  <c r="AM18" i="78"/>
  <c r="AN18" i="78" s="1"/>
  <c r="AL18" i="78"/>
  <c r="AF18" i="78"/>
  <c r="AE18" i="78"/>
  <c r="AD18" i="78"/>
  <c r="AC18" i="78"/>
  <c r="M18" i="78"/>
  <c r="AO17" i="78"/>
  <c r="AM17" i="78"/>
  <c r="AN17" i="78" s="1"/>
  <c r="AL17" i="78"/>
  <c r="AF17" i="78"/>
  <c r="AE17" i="78"/>
  <c r="AD17" i="78"/>
  <c r="AC17" i="78"/>
  <c r="M17" i="78"/>
  <c r="AO16" i="78"/>
  <c r="AM16" i="78"/>
  <c r="AN16" i="78" s="1"/>
  <c r="AL16" i="78"/>
  <c r="AF16" i="78"/>
  <c r="AE16" i="78"/>
  <c r="AD16" i="78"/>
  <c r="AC16" i="78"/>
  <c r="U16" i="78"/>
  <c r="M16" i="78"/>
  <c r="AO15" i="78"/>
  <c r="AM15" i="78"/>
  <c r="AN15" i="78" s="1"/>
  <c r="AL15" i="78"/>
  <c r="AF15" i="78"/>
  <c r="AE15" i="78"/>
  <c r="AD15" i="78"/>
  <c r="AC15" i="78"/>
  <c r="U15" i="78"/>
  <c r="M15" i="78"/>
  <c r="E12" i="78"/>
  <c r="AO14" i="78"/>
  <c r="AM14" i="78"/>
  <c r="AN14" i="78" s="1"/>
  <c r="AL14" i="78"/>
  <c r="AF14" i="78"/>
  <c r="AE14" i="78"/>
  <c r="AD14" i="78"/>
  <c r="AC14" i="78"/>
  <c r="U14" i="78"/>
  <c r="M14" i="78"/>
  <c r="E6" i="78"/>
  <c r="AO13" i="78"/>
  <c r="AM13" i="78"/>
  <c r="AN13" i="78" s="1"/>
  <c r="AL13" i="78"/>
  <c r="AF13" i="78"/>
  <c r="AE13" i="78"/>
  <c r="AD13" i="78"/>
  <c r="AC13" i="78"/>
  <c r="U13" i="78"/>
  <c r="M13" i="78"/>
  <c r="E7" i="78"/>
  <c r="AO12" i="78"/>
  <c r="AM12" i="78"/>
  <c r="AN12" i="78" s="1"/>
  <c r="AL12" i="78"/>
  <c r="AF12" i="78"/>
  <c r="AE12" i="78"/>
  <c r="AD12" i="78"/>
  <c r="AC12" i="78"/>
  <c r="U12" i="78"/>
  <c r="M12" i="78"/>
  <c r="E11" i="78"/>
  <c r="AO11" i="78"/>
  <c r="AM11" i="78"/>
  <c r="AN11" i="78" s="1"/>
  <c r="AL11" i="78"/>
  <c r="AF11" i="78"/>
  <c r="AE11" i="78"/>
  <c r="AD11" i="78"/>
  <c r="AC11" i="78"/>
  <c r="U11" i="78"/>
  <c r="M11" i="78"/>
  <c r="E15" i="78"/>
  <c r="AO10" i="78"/>
  <c r="AM10" i="78"/>
  <c r="AN10" i="78" s="1"/>
  <c r="AL10" i="78"/>
  <c r="AF10" i="78"/>
  <c r="AE10" i="78"/>
  <c r="AD10" i="78"/>
  <c r="AC10" i="78"/>
  <c r="U10" i="78"/>
  <c r="M10" i="78"/>
  <c r="E10" i="78"/>
  <c r="AO9" i="78"/>
  <c r="AM9" i="78"/>
  <c r="AN9" i="78" s="1"/>
  <c r="AL9" i="78"/>
  <c r="AF9" i="78"/>
  <c r="AE9" i="78"/>
  <c r="AD9" i="78"/>
  <c r="AC9" i="78"/>
  <c r="U9" i="78"/>
  <c r="M9" i="78"/>
  <c r="E9" i="78"/>
  <c r="AO8" i="78"/>
  <c r="AM8" i="78"/>
  <c r="AN8" i="78" s="1"/>
  <c r="AL8" i="78"/>
  <c r="AF8" i="78"/>
  <c r="AE8" i="78"/>
  <c r="AD8" i="78"/>
  <c r="AC8" i="78"/>
  <c r="U8" i="78"/>
  <c r="M8" i="78"/>
  <c r="E14" i="78"/>
  <c r="AO7" i="78"/>
  <c r="AM7" i="78"/>
  <c r="AN7" i="78" s="1"/>
  <c r="AL7" i="78"/>
  <c r="AF7" i="78"/>
  <c r="AE7" i="78"/>
  <c r="AD7" i="78"/>
  <c r="AC7" i="78"/>
  <c r="U7" i="78"/>
  <c r="M7" i="78"/>
  <c r="E8" i="78"/>
  <c r="AO6" i="78"/>
  <c r="AM6" i="78"/>
  <c r="AN6" i="78" s="1"/>
  <c r="AL6" i="78"/>
  <c r="AF6" i="78"/>
  <c r="AE6" i="78"/>
  <c r="AD6" i="78"/>
  <c r="AC6" i="78"/>
  <c r="U6" i="78"/>
  <c r="M6" i="78"/>
  <c r="E13" i="78"/>
  <c r="AO5" i="78"/>
  <c r="AM5" i="78"/>
  <c r="AN5" i="78" s="1"/>
  <c r="AL5" i="78"/>
  <c r="AF5" i="78"/>
  <c r="AE5" i="78"/>
  <c r="AD5" i="78"/>
  <c r="AC5" i="78"/>
  <c r="U5" i="78"/>
  <c r="M5" i="78"/>
  <c r="E5" i="78"/>
  <c r="AO4" i="78"/>
  <c r="AM4" i="78"/>
  <c r="AN4" i="78" s="1"/>
  <c r="AL4" i="78"/>
  <c r="AF4" i="78"/>
  <c r="AE4" i="78"/>
  <c r="AD4" i="78"/>
  <c r="AC4" i="78"/>
  <c r="U4" i="78"/>
  <c r="M4" i="78"/>
  <c r="E4" i="78"/>
  <c r="AO3" i="78"/>
  <c r="AM3" i="78"/>
  <c r="AN3" i="78" s="1"/>
  <c r="AL3" i="78"/>
  <c r="AF3" i="78"/>
  <c r="AE3" i="78"/>
  <c r="AD3" i="78"/>
  <c r="AC3" i="78"/>
  <c r="U3" i="78"/>
  <c r="M3" i="78"/>
  <c r="E3" i="78"/>
  <c r="AO2" i="78"/>
  <c r="AM2" i="78"/>
  <c r="AN2" i="78" s="1"/>
  <c r="AL2" i="78"/>
  <c r="AF2" i="78"/>
  <c r="AE2" i="78"/>
  <c r="AD2" i="78"/>
  <c r="AC2" i="78"/>
  <c r="U2" i="78"/>
  <c r="M2" i="78"/>
  <c r="E2" i="78"/>
  <c r="M1" i="78"/>
  <c r="G6" i="79"/>
  <c r="E6" i="79"/>
  <c r="Y11" i="129"/>
  <c r="Y9" i="129"/>
  <c r="H26" i="369" l="1"/>
  <c r="N26" i="369" s="1"/>
  <c r="D26" i="369" l="1"/>
  <c r="T26" i="369"/>
  <c r="M26" i="369" l="1"/>
  <c r="L26" i="369"/>
  <c r="Y26" i="369"/>
  <c r="C26" i="369" l="1"/>
  <c r="H30" i="369"/>
  <c r="T30" i="369" s="1"/>
  <c r="D30" i="369"/>
  <c r="Y30" i="369" l="1"/>
  <c r="Y6" i="369" s="1"/>
  <c r="L30" i="369"/>
  <c r="M30" i="369"/>
  <c r="K33" i="369" s="1"/>
  <c r="T6" i="369"/>
  <c r="N30" i="369"/>
  <c r="N11" i="129"/>
  <c r="G5" i="369" l="1"/>
  <c r="M5" i="369"/>
  <c r="M4" i="369"/>
  <c r="M6" i="369"/>
  <c r="N6" i="369"/>
  <c r="J33" i="369"/>
  <c r="C33" i="369" s="1"/>
  <c r="N5" i="369"/>
  <c r="K25" i="369"/>
  <c r="N4" i="369"/>
  <c r="E5" i="369"/>
  <c r="R24" i="369"/>
  <c r="I5" i="369"/>
  <c r="C30" i="369"/>
  <c r="H15" i="362"/>
  <c r="T15" i="362" s="1"/>
  <c r="T6" i="362" s="1"/>
  <c r="N13" i="129"/>
  <c r="N17" i="129"/>
  <c r="N15" i="129"/>
  <c r="N9" i="129"/>
  <c r="N15" i="362" l="1"/>
  <c r="D15" i="362"/>
  <c r="M15" i="362"/>
  <c r="K33" i="362" s="1"/>
  <c r="L15" i="362"/>
  <c r="K9" i="362" s="1"/>
  <c r="N5" i="362"/>
  <c r="Y15" i="362"/>
  <c r="I6" i="362" s="1"/>
  <c r="N6" i="362"/>
  <c r="U11" i="129"/>
  <c r="R9" i="362" l="1"/>
  <c r="I5" i="362"/>
  <c r="E5" i="362"/>
  <c r="E6" i="362"/>
  <c r="C15" i="362"/>
  <c r="F33" i="362"/>
  <c r="C33" i="362" s="1"/>
  <c r="N4" i="362"/>
  <c r="M6" i="362"/>
  <c r="M5" i="362"/>
  <c r="M4" i="362"/>
  <c r="G6" i="362"/>
  <c r="Y6" i="362"/>
  <c r="G5" i="362"/>
  <c r="U13" i="129"/>
  <c r="U15" i="129"/>
  <c r="G2" i="79"/>
  <c r="F2" i="79"/>
  <c r="U17" i="129"/>
  <c r="U9" i="129"/>
</calcChain>
</file>

<file path=xl/sharedStrings.xml><?xml version="1.0" encoding="utf-8"?>
<sst xmlns="http://schemas.openxmlformats.org/spreadsheetml/2006/main" count="11906" uniqueCount="2263">
  <si>
    <t>Fecha:</t>
  </si>
  <si>
    <t>PRODUCCION EN UNIDADES</t>
  </si>
  <si>
    <t>REPORTE 24 HORAS</t>
  </si>
  <si>
    <t>Prod. Acum.</t>
  </si>
  <si>
    <t>Hora</t>
  </si>
  <si>
    <t>Calibre</t>
  </si>
  <si>
    <t>Orden</t>
  </si>
  <si>
    <t>Prod. Horaria</t>
  </si>
  <si>
    <t>Turno</t>
  </si>
  <si>
    <t>GLY HORARIO</t>
  </si>
  <si>
    <t>SIC Produccion</t>
  </si>
  <si>
    <t>EPT</t>
  </si>
  <si>
    <t>T. No Uso</t>
  </si>
  <si>
    <t>T. Programadas</t>
  </si>
  <si>
    <t>T. Externas</t>
  </si>
  <si>
    <t>T. Internas</t>
  </si>
  <si>
    <t>T. Total</t>
  </si>
  <si>
    <t>Causa</t>
  </si>
  <si>
    <t>Codigo</t>
  </si>
  <si>
    <t>Equipo</t>
  </si>
  <si>
    <t>Minutos</t>
  </si>
  <si>
    <t>Descripción Breve</t>
  </si>
  <si>
    <t>TEXTO AMPLIADO</t>
  </si>
  <si>
    <t>710 cc</t>
  </si>
  <si>
    <t>620 cc</t>
  </si>
  <si>
    <t>AUTOMATI</t>
  </si>
  <si>
    <t>Automatizacion</t>
  </si>
  <si>
    <t>CALICONT</t>
  </si>
  <si>
    <t>Calidad CONTROLABLE</t>
  </si>
  <si>
    <t>CALIDAD</t>
  </si>
  <si>
    <t>Calidad NO CONTROLABLE</t>
  </si>
  <si>
    <t>ELECTRIC</t>
  </si>
  <si>
    <t>Electrica</t>
  </si>
  <si>
    <t>INSTRUME</t>
  </si>
  <si>
    <t>Instrumentacion</t>
  </si>
  <si>
    <t>LOGICONT</t>
  </si>
  <si>
    <t>Logistica CONTROLABLE</t>
  </si>
  <si>
    <t>LOGISTIC</t>
  </si>
  <si>
    <t>Logistica NO CONTROLABLE</t>
  </si>
  <si>
    <t>MECANICA</t>
  </si>
  <si>
    <t>Mecanica</t>
  </si>
  <si>
    <t>OPERACIO</t>
  </si>
  <si>
    <t>Operacional</t>
  </si>
  <si>
    <t>PROCCONT</t>
  </si>
  <si>
    <t>Proceso CONTROLABLE</t>
  </si>
  <si>
    <t>PROCESO</t>
  </si>
  <si>
    <t>Proceso NO CONTROLABLE</t>
  </si>
  <si>
    <t>PROGRAMA</t>
  </si>
  <si>
    <t>Programada</t>
  </si>
  <si>
    <t>Inspector-Cajones-Llenos</t>
  </si>
  <si>
    <t>REPUESTO</t>
  </si>
  <si>
    <t>Repuestos</t>
  </si>
  <si>
    <t>SALAMAQ</t>
  </si>
  <si>
    <t>Servicios de Sala Maq NO CONTROLABLE</t>
  </si>
  <si>
    <t>EQUIPOS</t>
  </si>
  <si>
    <t>PMTURNOA</t>
  </si>
  <si>
    <t>PMTURNOB</t>
  </si>
  <si>
    <t>PMTURNOC</t>
  </si>
  <si>
    <t>PMTURNOD</t>
  </si>
  <si>
    <t>Adhesivo NC</t>
  </si>
  <si>
    <t>Almacén de Repuestos</t>
  </si>
  <si>
    <t>Autoelevador NC</t>
  </si>
  <si>
    <t>Aire en Cañerías Contr</t>
  </si>
  <si>
    <t>Cambio de Tanque NC</t>
  </si>
  <si>
    <t>Asepcia Externa (espumado)</t>
  </si>
  <si>
    <t>Calidad de Piezas</t>
  </si>
  <si>
    <t>Agua NC</t>
  </si>
  <si>
    <t>Análisis Sensorial</t>
  </si>
  <si>
    <t>Botella Retornable NC</t>
  </si>
  <si>
    <t>CO2-Proceso NC</t>
  </si>
  <si>
    <t>Caliente (Enjuague)</t>
  </si>
  <si>
    <t>Falta de Piezas</t>
  </si>
  <si>
    <t>Aire comprimido NC</t>
  </si>
  <si>
    <t>Cajones NC</t>
  </si>
  <si>
    <t>Etiqueta Papel</t>
  </si>
  <si>
    <t>Falta de Cerveza NC</t>
  </si>
  <si>
    <t>Cambio de embalaje</t>
  </si>
  <si>
    <t>CO2-Serv de Sala de maquina NC</t>
  </si>
  <si>
    <t>Calidad en Recepción de Insumos NC</t>
  </si>
  <si>
    <t>Otros Insumos</t>
  </si>
  <si>
    <t>Falta Insumos PCP NC</t>
  </si>
  <si>
    <t>Filtracion NC</t>
  </si>
  <si>
    <t>Cepillado</t>
  </si>
  <si>
    <t>Concesionaria Agua NC</t>
  </si>
  <si>
    <t>Tapa Metálica</t>
  </si>
  <si>
    <t>Falta Insumos: Error Proveedor NC</t>
  </si>
  <si>
    <t>Impurezas NC</t>
  </si>
  <si>
    <t>CIP (Ácido)</t>
  </si>
  <si>
    <t>Concesionaria Energ Eléc NC</t>
  </si>
  <si>
    <t>Etiqueta Papel NC</t>
  </si>
  <si>
    <t>Falta Insumos: Error Transporte NC</t>
  </si>
  <si>
    <t>ITT NC</t>
  </si>
  <si>
    <t>CIP (Alcalino)</t>
  </si>
  <si>
    <t>Energia Eléctrica NC</t>
  </si>
  <si>
    <t>Paleta NC</t>
  </si>
  <si>
    <t>Mosto Básico NC</t>
  </si>
  <si>
    <t>Corte de producción</t>
  </si>
  <si>
    <t>Frio NC</t>
  </si>
  <si>
    <t>Separador de Chapadur NC</t>
  </si>
  <si>
    <t>Oxigeno NC</t>
  </si>
  <si>
    <t>Entrenamiento</t>
  </si>
  <si>
    <t>Mantenimiento Edilicio NC</t>
  </si>
  <si>
    <t>Presión NC</t>
  </si>
  <si>
    <t>Final</t>
  </si>
  <si>
    <t>Tratamiento de Efluentes NC</t>
  </si>
  <si>
    <t>Frio (Enjuague)</t>
  </si>
  <si>
    <t>Vapor NC</t>
  </si>
  <si>
    <t>Inicio</t>
  </si>
  <si>
    <t>Limpieza de Linea</t>
  </si>
  <si>
    <t>Mantenimiento Programado</t>
  </si>
  <si>
    <t>Plus</t>
  </si>
  <si>
    <t>Pruebas</t>
  </si>
  <si>
    <t>Refrigerio</t>
  </si>
  <si>
    <t>Retrabajo</t>
  </si>
  <si>
    <t>Reunión</t>
  </si>
  <si>
    <t>Setup</t>
  </si>
  <si>
    <t>Subconjunto</t>
  </si>
  <si>
    <t>Componente</t>
  </si>
  <si>
    <t>Modo de Fallo</t>
  </si>
  <si>
    <t>Volumen Horario</t>
  </si>
  <si>
    <t>UPS</t>
  </si>
  <si>
    <t>Falso Contacto</t>
  </si>
  <si>
    <t>Operación parcial</t>
  </si>
  <si>
    <t>No actúa</t>
  </si>
  <si>
    <t>Llave Principal</t>
  </si>
  <si>
    <t>Trabada</t>
  </si>
  <si>
    <t>Llave Térmica</t>
  </si>
  <si>
    <t>Quemado/CortoCircuito</t>
  </si>
  <si>
    <t>Transformador.</t>
  </si>
  <si>
    <t>Barra Potencia</t>
  </si>
  <si>
    <t>Quemada/CortoCircuito</t>
  </si>
  <si>
    <t>Fusibles 380V</t>
  </si>
  <si>
    <t>Cable 380V</t>
  </si>
  <si>
    <t>Calentamiento</t>
  </si>
  <si>
    <t>Fusibles</t>
  </si>
  <si>
    <t>Roto/quebrado</t>
  </si>
  <si>
    <t>Cable control/señal</t>
  </si>
  <si>
    <t>Quemado/CortoCircuit</t>
  </si>
  <si>
    <t>Desarmado</t>
  </si>
  <si>
    <t>No funciona</t>
  </si>
  <si>
    <t>Mal ajustado</t>
  </si>
  <si>
    <t>Quemado/CortoCirc.</t>
  </si>
  <si>
    <t>Tensión debajo rango</t>
  </si>
  <si>
    <t>Tensión encima rango</t>
  </si>
  <si>
    <t>Llave selectora</t>
  </si>
  <si>
    <t>Desarmada</t>
  </si>
  <si>
    <t>Anillo colector</t>
  </si>
  <si>
    <t>Falso contacto</t>
  </si>
  <si>
    <t>No comunica</t>
  </si>
  <si>
    <t>Contactor</t>
  </si>
  <si>
    <t>Trabado</t>
  </si>
  <si>
    <t>Botones comando</t>
  </si>
  <si>
    <t>Botonera emergencia</t>
  </si>
  <si>
    <t>Fuente alimentación</t>
  </si>
  <si>
    <t>Quemada/CortoCircuit</t>
  </si>
  <si>
    <t>Terminales</t>
  </si>
  <si>
    <t>Fijación/floja</t>
  </si>
  <si>
    <t>Resecado/Quebradizo</t>
  </si>
  <si>
    <t>Limite seguridad</t>
  </si>
  <si>
    <t>Modulos seguridad</t>
  </si>
  <si>
    <t>Llave seguridad</t>
  </si>
  <si>
    <t>Rota/quebrada</t>
  </si>
  <si>
    <t>Sensor Cortina Luz</t>
  </si>
  <si>
    <t>Desconectado</t>
  </si>
  <si>
    <t>Sensor seguridad</t>
  </si>
  <si>
    <t>Relé seguridad</t>
  </si>
  <si>
    <t>Contactor seguridad</t>
  </si>
  <si>
    <t>Protec. Polea/cadena</t>
  </si>
  <si>
    <t>Rozando parte movil</t>
  </si>
  <si>
    <t>Rejilla de protección</t>
  </si>
  <si>
    <t>Sensor ultrasonido</t>
  </si>
  <si>
    <t>Flojo</t>
  </si>
  <si>
    <t>Conector malo</t>
  </si>
  <si>
    <t>Falla/Alarma</t>
  </si>
  <si>
    <t>Caudalimetro</t>
  </si>
  <si>
    <t>Parámetro errado</t>
  </si>
  <si>
    <t>Termostato</t>
  </si>
  <si>
    <t>Lectura errónea</t>
  </si>
  <si>
    <t>Sonda nivel</t>
  </si>
  <si>
    <t>Señal de fallo</t>
  </si>
  <si>
    <t>Medidor presión</t>
  </si>
  <si>
    <t>Pérdida ajuste</t>
  </si>
  <si>
    <t>Medidor temperatura</t>
  </si>
  <si>
    <t>Cable encoder</t>
  </si>
  <si>
    <t>Limite carrera</t>
  </si>
  <si>
    <t>Cable Sensor</t>
  </si>
  <si>
    <t>Sensor Asi</t>
  </si>
  <si>
    <t>Humedad interna</t>
  </si>
  <si>
    <t>Sensor fotocelda</t>
  </si>
  <si>
    <t>Cámara insp. electrónica</t>
  </si>
  <si>
    <t>Sensor temp./PT100</t>
  </si>
  <si>
    <t>Sensor Capacitivo</t>
  </si>
  <si>
    <t>Sensor Nivel</t>
  </si>
  <si>
    <t>Sensor Presión</t>
  </si>
  <si>
    <t>Sensor microswitch</t>
  </si>
  <si>
    <t>Sensor vacío</t>
  </si>
  <si>
    <t>Sensor liq.residual</t>
  </si>
  <si>
    <t>Mal calibrado</t>
  </si>
  <si>
    <t>Falla/Alarma/Tilda</t>
  </si>
  <si>
    <t>Encoder</t>
  </si>
  <si>
    <t>Acoplamiento roto</t>
  </si>
  <si>
    <t>Sensor fibra óptic</t>
  </si>
  <si>
    <t>Presostato</t>
  </si>
  <si>
    <t>Calibración incorrecta</t>
  </si>
  <si>
    <t>Caja de paso</t>
  </si>
  <si>
    <t>Sensor Inductivo</t>
  </si>
  <si>
    <t>Sensor Color</t>
  </si>
  <si>
    <t>Espejo reflectivo</t>
  </si>
  <si>
    <t>Sensor Flujo</t>
  </si>
  <si>
    <t>Manómetro</t>
  </si>
  <si>
    <t>Problema en la conexión</t>
  </si>
  <si>
    <t>Vibrador</t>
  </si>
  <si>
    <t>Motor eléct.</t>
  </si>
  <si>
    <t>Fase en corto</t>
  </si>
  <si>
    <t>Mala conexión</t>
  </si>
  <si>
    <t>Fuera sincronismo</t>
  </si>
  <si>
    <t>Falla en el freno</t>
  </si>
  <si>
    <t>Controlador Servo Drive</t>
  </si>
  <si>
    <t>Quemado/CortoCir</t>
  </si>
  <si>
    <t>Se tilda</t>
  </si>
  <si>
    <t>Pérdida programa</t>
  </si>
  <si>
    <t>Arrancador suave</t>
  </si>
  <si>
    <t>Sistema Ventilación rota</t>
  </si>
  <si>
    <t>VLT</t>
  </si>
  <si>
    <t>Servo Motor</t>
  </si>
  <si>
    <t>Falla hardware</t>
  </si>
  <si>
    <t>Sobre temperatura</t>
  </si>
  <si>
    <t>Controlador Presión</t>
  </si>
  <si>
    <t>Descalibrado</t>
  </si>
  <si>
    <t>Controlador nivel</t>
  </si>
  <si>
    <t>CPU del PLC</t>
  </si>
  <si>
    <t>Falla Comunicación</t>
  </si>
  <si>
    <t>Tarj. I/O analog.</t>
  </si>
  <si>
    <t>Tarj. I/O dig.</t>
  </si>
  <si>
    <t>Controlador Flujo</t>
  </si>
  <si>
    <t>Tarjeta inspeccion</t>
  </si>
  <si>
    <t>Tarj.electrónic llenado</t>
  </si>
  <si>
    <t>Controlador temp.</t>
  </si>
  <si>
    <t>Switch red</t>
  </si>
  <si>
    <t>Módulo red Asi</t>
  </si>
  <si>
    <t>Módulo red Profibus</t>
  </si>
  <si>
    <t>Módulo red deviceNet</t>
  </si>
  <si>
    <t>Cable Red Asi</t>
  </si>
  <si>
    <t>Cable Red Profibus</t>
  </si>
  <si>
    <t>Cable Red Ethernet</t>
  </si>
  <si>
    <t>Fuente Red Asi</t>
  </si>
  <si>
    <t>Fuente Red Profbus</t>
  </si>
  <si>
    <t>Gateway</t>
  </si>
  <si>
    <t>Fibra optica</t>
  </si>
  <si>
    <t>Tarj.comunicacion</t>
  </si>
  <si>
    <t>HMI-interf. H.maq.</t>
  </si>
  <si>
    <t>Pantalla</t>
  </si>
  <si>
    <t>Valvula. Manual</t>
  </si>
  <si>
    <t>Sello roto</t>
  </si>
  <si>
    <t>Tapada/Obstruida</t>
  </si>
  <si>
    <t>No abre/cierra</t>
  </si>
  <si>
    <t>Desgaste</t>
  </si>
  <si>
    <t>Tubería aire comp.</t>
  </si>
  <si>
    <t>Tapado/Obtruido</t>
  </si>
  <si>
    <t>Agujero/Grieta</t>
  </si>
  <si>
    <t>Valvula . llenado</t>
  </si>
  <si>
    <t>Valvula. Ctrl. Nível</t>
  </si>
  <si>
    <t>Quemada/CortoCirc.</t>
  </si>
  <si>
    <t>Valvula. Red. Presión</t>
  </si>
  <si>
    <t>Valv.doble asiento</t>
  </si>
  <si>
    <t>Pos. válv. control</t>
  </si>
  <si>
    <t>Cabeza ctrl valv.ON/OFF</t>
  </si>
  <si>
    <t>Cilindro/Pistón</t>
  </si>
  <si>
    <t>Curvado/Torcido</t>
  </si>
  <si>
    <t>Válvula  Reg. presión</t>
  </si>
  <si>
    <t>Descalibrada</t>
  </si>
  <si>
    <t>Valvula. Solenoide</t>
  </si>
  <si>
    <t>Intercambiador</t>
  </si>
  <si>
    <t>Distribuidor fluidos</t>
  </si>
  <si>
    <t>Rodamiento roto</t>
  </si>
  <si>
    <t>Tornillo sin fin</t>
  </si>
  <si>
    <t>Desalineación</t>
  </si>
  <si>
    <t>Desbocado</t>
  </si>
  <si>
    <t>Pérdida paso</t>
  </si>
  <si>
    <t>Molde</t>
  </si>
  <si>
    <t>Portamolde</t>
  </si>
  <si>
    <t>Aislacion vapor</t>
  </si>
  <si>
    <t>Piñón transmisión</t>
  </si>
  <si>
    <t>Resecado/Quebradiz</t>
  </si>
  <si>
    <t>Válvula de Seguridad</t>
  </si>
  <si>
    <t>No calibrada</t>
  </si>
  <si>
    <t>Valvula.direccional</t>
  </si>
  <si>
    <t>Valvula. Ctrl. Flujo</t>
  </si>
  <si>
    <t>Válvula Retención</t>
  </si>
  <si>
    <t>Válvula.Control Temp.</t>
  </si>
  <si>
    <t>Cáñeria neumática</t>
  </si>
  <si>
    <t>Manguera neumática</t>
  </si>
  <si>
    <t>Válvula. ON/OFF</t>
  </si>
  <si>
    <t>Conjunto FRL</t>
  </si>
  <si>
    <t>Correa</t>
  </si>
  <si>
    <t>Floja</t>
  </si>
  <si>
    <t>Limitador de torque</t>
  </si>
  <si>
    <t>Roto</t>
  </si>
  <si>
    <t>Desajustado</t>
  </si>
  <si>
    <t>Chaveta desbocada</t>
  </si>
  <si>
    <t>Estriado roto</t>
  </si>
  <si>
    <t>Mal colocado</t>
  </si>
  <si>
    <t>Cadena mal</t>
  </si>
  <si>
    <t>Falta lubricación</t>
  </si>
  <si>
    <t>Elemento elástico roto</t>
  </si>
  <si>
    <t>Cardan</t>
  </si>
  <si>
    <t>Cadena Transmisión</t>
  </si>
  <si>
    <t>Muy tensa</t>
  </si>
  <si>
    <t>Descarrilamiento</t>
  </si>
  <si>
    <t>Larga/Estirada</t>
  </si>
  <si>
    <t>Resecada</t>
  </si>
  <si>
    <t>Buje</t>
  </si>
  <si>
    <t>Clavado</t>
  </si>
  <si>
    <t>Polea</t>
  </si>
  <si>
    <t>Freno</t>
  </si>
  <si>
    <t>Cristalizado</t>
  </si>
  <si>
    <t>Embrague</t>
  </si>
  <si>
    <t>Palanca</t>
  </si>
  <si>
    <t>Curvada/Torcida</t>
  </si>
  <si>
    <t>Eje</t>
  </si>
  <si>
    <t>Engranaje</t>
  </si>
  <si>
    <t>Leva</t>
  </si>
  <si>
    <t>Valvula . Moduladora</t>
  </si>
  <si>
    <t>Estrella</t>
  </si>
  <si>
    <t>Desbocada</t>
  </si>
  <si>
    <t>Cuchilla</t>
  </si>
  <si>
    <t>Retén</t>
  </si>
  <si>
    <t>Rodamiento</t>
  </si>
  <si>
    <t>Carcaza</t>
  </si>
  <si>
    <t>Alojamientos desbocados</t>
  </si>
  <si>
    <t>Base</t>
  </si>
  <si>
    <t>Corona</t>
  </si>
  <si>
    <t>Anillo de seguridad</t>
  </si>
  <si>
    <t>Chapa transferencia</t>
  </si>
  <si>
    <t>Transferencia</t>
  </si>
  <si>
    <t>Con faltantes</t>
  </si>
  <si>
    <t>Resecado</t>
  </si>
  <si>
    <t>Balancín sensor</t>
  </si>
  <si>
    <t>Baranda</t>
  </si>
  <si>
    <t>Perfil APM</t>
  </si>
  <si>
    <t>Banda Separación</t>
  </si>
  <si>
    <t>Banda Frenado</t>
  </si>
  <si>
    <t>Soporteria</t>
  </si>
  <si>
    <t>Cadena Acumulación</t>
  </si>
  <si>
    <t>Cadena Transporte</t>
  </si>
  <si>
    <t>Resecada/Quebradiza</t>
  </si>
  <si>
    <t>Rueda dentada conductora</t>
  </si>
  <si>
    <t>Polea conducida</t>
  </si>
  <si>
    <t>Rodillo conductor</t>
  </si>
  <si>
    <t>Rodillo conducido</t>
  </si>
  <si>
    <t>Rodillo retorno</t>
  </si>
  <si>
    <t>Rodillo</t>
  </si>
  <si>
    <t>Rieles /Bastidor</t>
  </si>
  <si>
    <t>Tobera</t>
  </si>
  <si>
    <t>Tensor</t>
  </si>
  <si>
    <t>Estructura</t>
  </si>
  <si>
    <t>Conexiones</t>
  </si>
  <si>
    <t>Filtro</t>
  </si>
  <si>
    <t>Cinta</t>
  </si>
  <si>
    <t>Estirada</t>
  </si>
  <si>
    <t>Quebradiza</t>
  </si>
  <si>
    <t>Malla</t>
  </si>
  <si>
    <t>Pin salidos/rotos</t>
  </si>
  <si>
    <t>Traba rota</t>
  </si>
  <si>
    <t>Rociadores externos</t>
  </si>
  <si>
    <t>Inyectores rotativos</t>
  </si>
  <si>
    <t>Manguera lubricación</t>
  </si>
  <si>
    <t>Depósito aceite</t>
  </si>
  <si>
    <t>Contaminado</t>
  </si>
  <si>
    <t>Falta nivel</t>
  </si>
  <si>
    <t>Depósito grasa</t>
  </si>
  <si>
    <t>Manguera Hidráulica</t>
  </si>
  <si>
    <t>Bomba Hidráulica</t>
  </si>
  <si>
    <t>Vibración</t>
  </si>
  <si>
    <t>Cavitación</t>
  </si>
  <si>
    <t>Voluta</t>
  </si>
  <si>
    <t>Sello mecánico</t>
  </si>
  <si>
    <t>Rotor</t>
  </si>
  <si>
    <t>Falta chaveta</t>
  </si>
  <si>
    <t>Buje desbocado</t>
  </si>
  <si>
    <t>Oring</t>
  </si>
  <si>
    <t>Prensa</t>
  </si>
  <si>
    <t>Pistón</t>
  </si>
  <si>
    <t>Diafragma</t>
  </si>
  <si>
    <t>Canastos</t>
  </si>
  <si>
    <t>Punteras rotas</t>
  </si>
  <si>
    <t>Cabezal</t>
  </si>
  <si>
    <t>Protección</t>
  </si>
  <si>
    <t>Tubería</t>
  </si>
  <si>
    <t>Trampa de  vapor</t>
  </si>
  <si>
    <t>Canaleta</t>
  </si>
  <si>
    <t>Visor</t>
  </si>
  <si>
    <t>Tanque</t>
  </si>
  <si>
    <t>Reductores</t>
  </si>
  <si>
    <t>f</t>
  </si>
  <si>
    <t>i</t>
  </si>
  <si>
    <t>Falla de equipo de medición</t>
  </si>
  <si>
    <t>Fuerza Mayor</t>
  </si>
  <si>
    <t>Parada Mayor</t>
  </si>
  <si>
    <t>Atasco</t>
  </si>
  <si>
    <t>Cambio de piezas</t>
  </si>
  <si>
    <t>Descarrilamiento Transporte</t>
  </si>
  <si>
    <t>Limpieza</t>
  </si>
  <si>
    <t>Lubricación</t>
  </si>
  <si>
    <t>Tablero Eléctricos Potencia /Control</t>
  </si>
  <si>
    <t>Tablero Operativo</t>
  </si>
  <si>
    <t>Protecciónes de Seguridad</t>
  </si>
  <si>
    <t>Redes de Comunicación</t>
  </si>
  <si>
    <t>Válvulas y dispositivos neumáticos</t>
  </si>
  <si>
    <t>Componentes especificos de máquina</t>
  </si>
  <si>
    <t>Accionamientos Mecánicos</t>
  </si>
  <si>
    <t>Dispositivos mecánicos transportadores</t>
  </si>
  <si>
    <t>Lubricación y dispositivos hidráulicos</t>
  </si>
  <si>
    <t>Bombas Mecánicas</t>
  </si>
  <si>
    <t>Estructuras mecánica y Tuberías</t>
  </si>
  <si>
    <t>1000 cc</t>
  </si>
  <si>
    <t>Soplado</t>
  </si>
  <si>
    <t>Botella Retornáble Gaseosas NC</t>
  </si>
  <si>
    <t>Botellas Long Neck NC</t>
  </si>
  <si>
    <t>Botellas PET NC</t>
  </si>
  <si>
    <t>Regulación</t>
  </si>
  <si>
    <t>Traba</t>
  </si>
  <si>
    <t>Ajuste</t>
  </si>
  <si>
    <t>Caída</t>
  </si>
  <si>
    <t>Error de programacion</t>
  </si>
  <si>
    <t>Deposito lleno</t>
  </si>
  <si>
    <t>Autoelevador</t>
  </si>
  <si>
    <t>Insumos no conformes</t>
  </si>
  <si>
    <t>Analisis erroreo de laboratorio</t>
  </si>
  <si>
    <t>Defecto de material</t>
  </si>
  <si>
    <t>No disponibilidad de energia electrica</t>
  </si>
  <si>
    <t>No disponibilidad de agua</t>
  </si>
  <si>
    <t>No disponibilidad de aire</t>
  </si>
  <si>
    <t>No disponibilidad de CO2</t>
  </si>
  <si>
    <t>No disponibilidad de vapor</t>
  </si>
  <si>
    <t>No disponibilidad de PTE</t>
  </si>
  <si>
    <t>No disponibilidad de liquido</t>
  </si>
  <si>
    <t>Parametro fuera de especificacion</t>
  </si>
  <si>
    <t>Cambio de medidora/tanque</t>
  </si>
  <si>
    <t>Trans Cajones-DESPALE-DESENCA TramoNuevo</t>
  </si>
  <si>
    <t>Trans Cajones-ENCA-PALETIZADO TramoNuevo</t>
  </si>
  <si>
    <t>Transporte-Botellas-DESENC-LAV</t>
  </si>
  <si>
    <t>Transporte-Botellas-EBI-LLEN</t>
  </si>
  <si>
    <t>Transporte-Botellas-ETIQ-ENCAJ</t>
  </si>
  <si>
    <t>Transporte-Botellas-LAV-EBI</t>
  </si>
  <si>
    <t>Transporte-Botellas-LLEN-PASTE</t>
  </si>
  <si>
    <t>Transporte-Botellas-PASTE-ETIQ.</t>
  </si>
  <si>
    <t>Transporte-Botellas-Rechazo EBI</t>
  </si>
  <si>
    <t>Transporte-Cajones-Desenc-Lava</t>
  </si>
  <si>
    <t>Transporte-Cajones-Enca-Despach</t>
  </si>
  <si>
    <t>Transporte-Cajones-Entr.Desenca</t>
  </si>
  <si>
    <t>Transporte-Cajones-Lav.Caj-Enca</t>
  </si>
  <si>
    <t>Automatización</t>
  </si>
  <si>
    <t>Nombre</t>
  </si>
  <si>
    <t>Lista</t>
  </si>
  <si>
    <t>SubConjunto</t>
  </si>
  <si>
    <t>0001</t>
  </si>
  <si>
    <t>Cod</t>
  </si>
  <si>
    <t>Nombre_Sub</t>
  </si>
  <si>
    <t>Cod_Comp</t>
  </si>
  <si>
    <t>NombreComp</t>
  </si>
  <si>
    <t>Cub_Cojunto</t>
  </si>
  <si>
    <t>Nombre_sub</t>
  </si>
  <si>
    <t>Rango</t>
  </si>
  <si>
    <t>RangoBusqueda</t>
  </si>
  <si>
    <t>Cod_ModoFallo</t>
  </si>
  <si>
    <t>Nombre_ModoFallo</t>
  </si>
  <si>
    <t>Cod_SubCon</t>
  </si>
  <si>
    <t>Nombre_SubConjunto</t>
  </si>
  <si>
    <t>Codg</t>
  </si>
  <si>
    <t>A</t>
  </si>
  <si>
    <t>Tablero distribución eléctrica</t>
  </si>
  <si>
    <t>01</t>
  </si>
  <si>
    <t>01-1</t>
  </si>
  <si>
    <t>B</t>
  </si>
  <si>
    <t>02</t>
  </si>
  <si>
    <t>01-2</t>
  </si>
  <si>
    <t>C</t>
  </si>
  <si>
    <t>03</t>
  </si>
  <si>
    <t>02-3</t>
  </si>
  <si>
    <t>Análisis Calidad Padrón</t>
  </si>
  <si>
    <t>D</t>
  </si>
  <si>
    <t>04</t>
  </si>
  <si>
    <t>02-4</t>
  </si>
  <si>
    <t>0002</t>
  </si>
  <si>
    <t>E</t>
  </si>
  <si>
    <t>Sensores ,periféricos eléctricos ,Instru</t>
  </si>
  <si>
    <t>05</t>
  </si>
  <si>
    <t>03-5</t>
  </si>
  <si>
    <t>F</t>
  </si>
  <si>
    <t>Accionamientos Eléctricos</t>
  </si>
  <si>
    <t>06</t>
  </si>
  <si>
    <t>Transformador</t>
  </si>
  <si>
    <t>03-6</t>
  </si>
  <si>
    <t>0008</t>
  </si>
  <si>
    <t>G</t>
  </si>
  <si>
    <t>07</t>
  </si>
  <si>
    <t>04-7</t>
  </si>
  <si>
    <t>0012</t>
  </si>
  <si>
    <t>H</t>
  </si>
  <si>
    <t>08</t>
  </si>
  <si>
    <t>04-8</t>
  </si>
  <si>
    <t>0014</t>
  </si>
  <si>
    <t>I</t>
  </si>
  <si>
    <t>09</t>
  </si>
  <si>
    <t>04-9</t>
  </si>
  <si>
    <t>0017</t>
  </si>
  <si>
    <t>J</t>
  </si>
  <si>
    <t>05-10</t>
  </si>
  <si>
    <t>0021</t>
  </si>
  <si>
    <t>K</t>
  </si>
  <si>
    <t>05-11</t>
  </si>
  <si>
    <t>0023</t>
  </si>
  <si>
    <t>L</t>
  </si>
  <si>
    <t>05-12</t>
  </si>
  <si>
    <t>M</t>
  </si>
  <si>
    <t>06-14</t>
  </si>
  <si>
    <t>N</t>
  </si>
  <si>
    <t>06-15</t>
  </si>
  <si>
    <t>0006</t>
  </si>
  <si>
    <t>O</t>
  </si>
  <si>
    <t>06-13</t>
  </si>
  <si>
    <t>0007</t>
  </si>
  <si>
    <t>07-16</t>
  </si>
  <si>
    <t>07-17</t>
  </si>
  <si>
    <t>07-18</t>
  </si>
  <si>
    <t>07-19</t>
  </si>
  <si>
    <t>08-20</t>
  </si>
  <si>
    <t>0009</t>
  </si>
  <si>
    <t>08-21</t>
  </si>
  <si>
    <t>08-22</t>
  </si>
  <si>
    <t>0018</t>
  </si>
  <si>
    <t>09-23</t>
  </si>
  <si>
    <t>09-24</t>
  </si>
  <si>
    <t>0022</t>
  </si>
  <si>
    <t>10-25</t>
  </si>
  <si>
    <t>Rack PLC-Tarjetas</t>
  </si>
  <si>
    <t>10-26</t>
  </si>
  <si>
    <t>0024</t>
  </si>
  <si>
    <t>11-27</t>
  </si>
  <si>
    <t>11-28</t>
  </si>
  <si>
    <t>No Actua</t>
  </si>
  <si>
    <t>12-29</t>
  </si>
  <si>
    <t>12-30</t>
  </si>
  <si>
    <t>0003</t>
  </si>
  <si>
    <t>Térmico/guardamotor</t>
  </si>
  <si>
    <t>12-31</t>
  </si>
  <si>
    <t>Quemado/Corto circuito</t>
  </si>
  <si>
    <t>0004</t>
  </si>
  <si>
    <t>12-24</t>
  </si>
  <si>
    <t>Roto/Quebrado</t>
  </si>
  <si>
    <t>0005</t>
  </si>
  <si>
    <t>13-36</t>
  </si>
  <si>
    <t>13-33</t>
  </si>
  <si>
    <t>13-34</t>
  </si>
  <si>
    <t>13-35</t>
  </si>
  <si>
    <t>Cables</t>
  </si>
  <si>
    <t>14-37</t>
  </si>
  <si>
    <t>0011</t>
  </si>
  <si>
    <t>14-38</t>
  </si>
  <si>
    <t>14-39</t>
  </si>
  <si>
    <t>14-40</t>
  </si>
  <si>
    <t>15-41</t>
  </si>
  <si>
    <t>15-42</t>
  </si>
  <si>
    <t>15-43</t>
  </si>
  <si>
    <t>15-44</t>
  </si>
  <si>
    <t>15-45</t>
  </si>
  <si>
    <t>tiempo no programado</t>
  </si>
  <si>
    <t>15-46</t>
  </si>
  <si>
    <t>16-47</t>
  </si>
  <si>
    <t>0010</t>
  </si>
  <si>
    <t>16-48</t>
  </si>
  <si>
    <t>16-49</t>
  </si>
  <si>
    <t>16-50</t>
  </si>
  <si>
    <t>0013</t>
  </si>
  <si>
    <t>16-51</t>
  </si>
  <si>
    <t>16-52</t>
  </si>
  <si>
    <t>0015</t>
  </si>
  <si>
    <t>17-53</t>
  </si>
  <si>
    <t>0016</t>
  </si>
  <si>
    <t>17-54</t>
  </si>
  <si>
    <t>17-55</t>
  </si>
  <si>
    <t>17-56</t>
  </si>
  <si>
    <t>0019</t>
  </si>
  <si>
    <t>17-57</t>
  </si>
  <si>
    <t>0020</t>
  </si>
  <si>
    <t>17-58</t>
  </si>
  <si>
    <t>18-59</t>
  </si>
  <si>
    <t>18-60</t>
  </si>
  <si>
    <t>18-61</t>
  </si>
  <si>
    <t>18-62</t>
  </si>
  <si>
    <t>18-63</t>
  </si>
  <si>
    <t>18-64</t>
  </si>
  <si>
    <t>/ANAVI</t>
  </si>
  <si>
    <t>18-65</t>
  </si>
  <si>
    <t>18-66</t>
  </si>
  <si>
    <t>18-67</t>
  </si>
  <si>
    <t>19-68</t>
  </si>
  <si>
    <t>19-69</t>
  </si>
  <si>
    <t>19-70</t>
  </si>
  <si>
    <t>19-71</t>
  </si>
  <si>
    <t>19-72</t>
  </si>
  <si>
    <t>19-73</t>
  </si>
  <si>
    <t>20-74</t>
  </si>
  <si>
    <t>20-75</t>
  </si>
  <si>
    <t>20-76</t>
  </si>
  <si>
    <t>20-77</t>
  </si>
  <si>
    <t>20-78</t>
  </si>
  <si>
    <t>20-79</t>
  </si>
  <si>
    <t>21-80</t>
  </si>
  <si>
    <t>21-81</t>
  </si>
  <si>
    <t>21-83</t>
  </si>
  <si>
    <t>21-84</t>
  </si>
  <si>
    <t>22-85</t>
  </si>
  <si>
    <t>22-86</t>
  </si>
  <si>
    <t>23-87</t>
  </si>
  <si>
    <t>23-88</t>
  </si>
  <si>
    <t>23-89</t>
  </si>
  <si>
    <t>24-90</t>
  </si>
  <si>
    <t>24-91</t>
  </si>
  <si>
    <t>24-92</t>
  </si>
  <si>
    <t>24-93</t>
  </si>
  <si>
    <t>25-94</t>
  </si>
  <si>
    <t>25-95</t>
  </si>
  <si>
    <t>25-96</t>
  </si>
  <si>
    <t>26-97</t>
  </si>
  <si>
    <t>26-98</t>
  </si>
  <si>
    <t>26-99</t>
  </si>
  <si>
    <t>27-100</t>
  </si>
  <si>
    <t>27-101</t>
  </si>
  <si>
    <t>27-102</t>
  </si>
  <si>
    <t>27-103</t>
  </si>
  <si>
    <t>28-104</t>
  </si>
  <si>
    <t>28-105</t>
  </si>
  <si>
    <t>28-106</t>
  </si>
  <si>
    <t>28-107</t>
  </si>
  <si>
    <t>29-108</t>
  </si>
  <si>
    <t>29-109</t>
  </si>
  <si>
    <t>29-110</t>
  </si>
  <si>
    <t>29-111</t>
  </si>
  <si>
    <t>30-112</t>
  </si>
  <si>
    <t>30-113</t>
  </si>
  <si>
    <t>30-114</t>
  </si>
  <si>
    <t>30-115</t>
  </si>
  <si>
    <t>31-116</t>
  </si>
  <si>
    <t>31-117</t>
  </si>
  <si>
    <t>31-118</t>
  </si>
  <si>
    <t>Brazo Traslación</t>
  </si>
  <si>
    <t>31-119</t>
  </si>
  <si>
    <t>31-120</t>
  </si>
  <si>
    <t>32-121</t>
  </si>
  <si>
    <t>32-122</t>
  </si>
  <si>
    <t>32-123</t>
  </si>
  <si>
    <t>32-124</t>
  </si>
  <si>
    <t>33-125</t>
  </si>
  <si>
    <t>33-126</t>
  </si>
  <si>
    <t>33-127</t>
  </si>
  <si>
    <t>33-128</t>
  </si>
  <si>
    <t>34-129</t>
  </si>
  <si>
    <t>34-130</t>
  </si>
  <si>
    <t>34-131</t>
  </si>
  <si>
    <t>34-132</t>
  </si>
  <si>
    <t>35-133</t>
  </si>
  <si>
    <t>35-134</t>
  </si>
  <si>
    <t>35-135</t>
  </si>
  <si>
    <t>Acoplamiento</t>
  </si>
  <si>
    <t>35-136</t>
  </si>
  <si>
    <t>35-137</t>
  </si>
  <si>
    <t>35-138</t>
  </si>
  <si>
    <t>36-139</t>
  </si>
  <si>
    <t>36-140</t>
  </si>
  <si>
    <t>37-141</t>
  </si>
  <si>
    <t>37-142</t>
  </si>
  <si>
    <t>38-143</t>
  </si>
  <si>
    <t>38-144</t>
  </si>
  <si>
    <t>38-145</t>
  </si>
  <si>
    <t>38-146</t>
  </si>
  <si>
    <t>38-147</t>
  </si>
  <si>
    <t>38-148</t>
  </si>
  <si>
    <t>38-149</t>
  </si>
  <si>
    <t>39-150</t>
  </si>
  <si>
    <t>39-151</t>
  </si>
  <si>
    <t>39-152</t>
  </si>
  <si>
    <t>40-153</t>
  </si>
  <si>
    <t>40-154</t>
  </si>
  <si>
    <t>40-155</t>
  </si>
  <si>
    <t>40-156</t>
  </si>
  <si>
    <t>Sin fin</t>
  </si>
  <si>
    <t>40-157</t>
  </si>
  <si>
    <t>41-158</t>
  </si>
  <si>
    <t>41-159</t>
  </si>
  <si>
    <t>42-160</t>
  </si>
  <si>
    <t>42-161</t>
  </si>
  <si>
    <t>42-162</t>
  </si>
  <si>
    <t>42-163</t>
  </si>
  <si>
    <t>43-164</t>
  </si>
  <si>
    <t>43-165</t>
  </si>
  <si>
    <t>43-166</t>
  </si>
  <si>
    <t>43-167</t>
  </si>
  <si>
    <t>44-168</t>
  </si>
  <si>
    <t>Guía de botellas</t>
  </si>
  <si>
    <t>44-169</t>
  </si>
  <si>
    <t>44-170</t>
  </si>
  <si>
    <t>45-171</t>
  </si>
  <si>
    <t>45-172</t>
  </si>
  <si>
    <t>45-173</t>
  </si>
  <si>
    <t>45-174</t>
  </si>
  <si>
    <t>46-175</t>
  </si>
  <si>
    <t>46-176</t>
  </si>
  <si>
    <t>47-177</t>
  </si>
  <si>
    <t>47-178</t>
  </si>
  <si>
    <t>48-179</t>
  </si>
  <si>
    <t>48-180</t>
  </si>
  <si>
    <t>48-181</t>
  </si>
  <si>
    <t>49-182</t>
  </si>
  <si>
    <t>49-183</t>
  </si>
  <si>
    <t>49-184</t>
  </si>
  <si>
    <t>49-185</t>
  </si>
  <si>
    <t>Cañerias</t>
  </si>
  <si>
    <t>50-186</t>
  </si>
  <si>
    <t>50-187</t>
  </si>
  <si>
    <t>50-188</t>
  </si>
  <si>
    <t>50-189</t>
  </si>
  <si>
    <t>51-190</t>
  </si>
  <si>
    <t>51-191</t>
  </si>
  <si>
    <t>51-192</t>
  </si>
  <si>
    <t>52-193</t>
  </si>
  <si>
    <t>52-194</t>
  </si>
  <si>
    <t>52-195</t>
  </si>
  <si>
    <t>53-196</t>
  </si>
  <si>
    <t>53-197</t>
  </si>
  <si>
    <t>53-198</t>
  </si>
  <si>
    <t>53-199</t>
  </si>
  <si>
    <t>54-200</t>
  </si>
  <si>
    <t>54-201</t>
  </si>
  <si>
    <t>54-202</t>
  </si>
  <si>
    <t>54-203</t>
  </si>
  <si>
    <t>54-204</t>
  </si>
  <si>
    <t>55-205</t>
  </si>
  <si>
    <t>55-206</t>
  </si>
  <si>
    <t>55-207</t>
  </si>
  <si>
    <t>55-208</t>
  </si>
  <si>
    <t>55-209</t>
  </si>
  <si>
    <t>56-210</t>
  </si>
  <si>
    <t>56-211</t>
  </si>
  <si>
    <t>56-212</t>
  </si>
  <si>
    <t>56-213</t>
  </si>
  <si>
    <t>56-214</t>
  </si>
  <si>
    <t>56-215</t>
  </si>
  <si>
    <t>57-216</t>
  </si>
  <si>
    <t>58-217</t>
  </si>
  <si>
    <t>58-218</t>
  </si>
  <si>
    <t>58-219</t>
  </si>
  <si>
    <t>58-220</t>
  </si>
  <si>
    <t>58-221</t>
  </si>
  <si>
    <t>59-222</t>
  </si>
  <si>
    <t>59-223</t>
  </si>
  <si>
    <t>59-224</t>
  </si>
  <si>
    <t>60-225</t>
  </si>
  <si>
    <t>60-226</t>
  </si>
  <si>
    <t>60-227</t>
  </si>
  <si>
    <t>60-228</t>
  </si>
  <si>
    <t>60-229</t>
  </si>
  <si>
    <t>60-230</t>
  </si>
  <si>
    <t>60-231</t>
  </si>
  <si>
    <t>61-232</t>
  </si>
  <si>
    <t>61-233</t>
  </si>
  <si>
    <t>61-234</t>
  </si>
  <si>
    <t>61-235</t>
  </si>
  <si>
    <t>61-236</t>
  </si>
  <si>
    <t>61-237</t>
  </si>
  <si>
    <t>61-238</t>
  </si>
  <si>
    <t>62-239</t>
  </si>
  <si>
    <t>62-240</t>
  </si>
  <si>
    <t>62-241</t>
  </si>
  <si>
    <t>62-242</t>
  </si>
  <si>
    <t>63-243</t>
  </si>
  <si>
    <t>63-244</t>
  </si>
  <si>
    <t>63-245</t>
  </si>
  <si>
    <t>63-246</t>
  </si>
  <si>
    <t>63-247</t>
  </si>
  <si>
    <t>63-248</t>
  </si>
  <si>
    <t>64-249</t>
  </si>
  <si>
    <t>64-250</t>
  </si>
  <si>
    <t>64-251</t>
  </si>
  <si>
    <t>64-252</t>
  </si>
  <si>
    <t>64-253</t>
  </si>
  <si>
    <t>65-259</t>
  </si>
  <si>
    <t>65-260</t>
  </si>
  <si>
    <t>65-254</t>
  </si>
  <si>
    <t>65-255</t>
  </si>
  <si>
    <t>65-256</t>
  </si>
  <si>
    <t>65-257</t>
  </si>
  <si>
    <t>65-258</t>
  </si>
  <si>
    <t>66-261</t>
  </si>
  <si>
    <t>66-262</t>
  </si>
  <si>
    <t>66-263</t>
  </si>
  <si>
    <t>66-264</t>
  </si>
  <si>
    <t>66-265</t>
  </si>
  <si>
    <t>66-266</t>
  </si>
  <si>
    <t>67-267</t>
  </si>
  <si>
    <t>67-268</t>
  </si>
  <si>
    <t>67-269</t>
  </si>
  <si>
    <t>67-270</t>
  </si>
  <si>
    <t>67-271</t>
  </si>
  <si>
    <t>68-272</t>
  </si>
  <si>
    <t>68-273</t>
  </si>
  <si>
    <t>68-274</t>
  </si>
  <si>
    <t>68-275</t>
  </si>
  <si>
    <t>68-276</t>
  </si>
  <si>
    <t>68-277</t>
  </si>
  <si>
    <t>69-278</t>
  </si>
  <si>
    <t>69-279</t>
  </si>
  <si>
    <t>69-280</t>
  </si>
  <si>
    <t>69-281</t>
  </si>
  <si>
    <t>69-282</t>
  </si>
  <si>
    <t>69-283</t>
  </si>
  <si>
    <t>70-284</t>
  </si>
  <si>
    <t>70-285</t>
  </si>
  <si>
    <t>70-286</t>
  </si>
  <si>
    <t>70-287</t>
  </si>
  <si>
    <t>70-288</t>
  </si>
  <si>
    <t>70-289</t>
  </si>
  <si>
    <t>71-290</t>
  </si>
  <si>
    <t>71-291</t>
  </si>
  <si>
    <t>71-292</t>
  </si>
  <si>
    <t>71-293</t>
  </si>
  <si>
    <t>71-294</t>
  </si>
  <si>
    <t>72-295</t>
  </si>
  <si>
    <t>72-296</t>
  </si>
  <si>
    <t>72-297</t>
  </si>
  <si>
    <t>72-298</t>
  </si>
  <si>
    <t>72-299</t>
  </si>
  <si>
    <t>72-300</t>
  </si>
  <si>
    <t>72-301</t>
  </si>
  <si>
    <t>72-302</t>
  </si>
  <si>
    <t>72-303</t>
  </si>
  <si>
    <t>73-304</t>
  </si>
  <si>
    <t>73-305</t>
  </si>
  <si>
    <t>73-306</t>
  </si>
  <si>
    <t>73-307</t>
  </si>
  <si>
    <t>73-308</t>
  </si>
  <si>
    <t>73-309</t>
  </si>
  <si>
    <t>73-310</t>
  </si>
  <si>
    <t>73-311</t>
  </si>
  <si>
    <t>73-312</t>
  </si>
  <si>
    <t>74-313</t>
  </si>
  <si>
    <t>74-314</t>
  </si>
  <si>
    <t>74-315</t>
  </si>
  <si>
    <t>74-316</t>
  </si>
  <si>
    <t>74-317</t>
  </si>
  <si>
    <t>74-318</t>
  </si>
  <si>
    <t>74-319</t>
  </si>
  <si>
    <t>75-320</t>
  </si>
  <si>
    <t>75-321</t>
  </si>
  <si>
    <t>75-322</t>
  </si>
  <si>
    <t>75-323</t>
  </si>
  <si>
    <t>75-324</t>
  </si>
  <si>
    <t>75-325</t>
  </si>
  <si>
    <t>76-326</t>
  </si>
  <si>
    <t>76-327</t>
  </si>
  <si>
    <t>76-328</t>
  </si>
  <si>
    <t>76-329</t>
  </si>
  <si>
    <t>76-330</t>
  </si>
  <si>
    <t>77-331</t>
  </si>
  <si>
    <t>77-332</t>
  </si>
  <si>
    <t>77-333</t>
  </si>
  <si>
    <t>77-334</t>
  </si>
  <si>
    <t>77-335</t>
  </si>
  <si>
    <t>77-336</t>
  </si>
  <si>
    <t>78-337</t>
  </si>
  <si>
    <t>78-338</t>
  </si>
  <si>
    <t>78-339</t>
  </si>
  <si>
    <t>78-340</t>
  </si>
  <si>
    <t>78-341</t>
  </si>
  <si>
    <t>78-342</t>
  </si>
  <si>
    <t>78-343</t>
  </si>
  <si>
    <t>79-344</t>
  </si>
  <si>
    <t>79-345</t>
  </si>
  <si>
    <t>79-346</t>
  </si>
  <si>
    <t>79-347</t>
  </si>
  <si>
    <t>80-348</t>
  </si>
  <si>
    <t>80-349</t>
  </si>
  <si>
    <t>80-350</t>
  </si>
  <si>
    <t>80-351</t>
  </si>
  <si>
    <t>80-352</t>
  </si>
  <si>
    <t>80-353</t>
  </si>
  <si>
    <t>80-354</t>
  </si>
  <si>
    <t>80-355</t>
  </si>
  <si>
    <t>80-356</t>
  </si>
  <si>
    <t>81-357</t>
  </si>
  <si>
    <t>81-358</t>
  </si>
  <si>
    <t>81-359</t>
  </si>
  <si>
    <t>81-360</t>
  </si>
  <si>
    <t>81-361</t>
  </si>
  <si>
    <t>81-362</t>
  </si>
  <si>
    <t>81-363</t>
  </si>
  <si>
    <t>81-364</t>
  </si>
  <si>
    <t>81-365</t>
  </si>
  <si>
    <t>81-366</t>
  </si>
  <si>
    <t>81-367</t>
  </si>
  <si>
    <t>82-368</t>
  </si>
  <si>
    <t>Cable Comunicación</t>
  </si>
  <si>
    <t>82-369</t>
  </si>
  <si>
    <t>82-370</t>
  </si>
  <si>
    <t>82-371</t>
  </si>
  <si>
    <t>82-372</t>
  </si>
  <si>
    <t>82-373</t>
  </si>
  <si>
    <t>82-374</t>
  </si>
  <si>
    <t>82-375</t>
  </si>
  <si>
    <t>82-376</t>
  </si>
  <si>
    <t>82-377</t>
  </si>
  <si>
    <t>82-378</t>
  </si>
  <si>
    <t>82-379</t>
  </si>
  <si>
    <t>83-380</t>
  </si>
  <si>
    <t>83-381</t>
  </si>
  <si>
    <t>83-382</t>
  </si>
  <si>
    <t>83-383</t>
  </si>
  <si>
    <t>83-384</t>
  </si>
  <si>
    <t>83-385</t>
  </si>
  <si>
    <t>84-386</t>
  </si>
  <si>
    <t>84-387</t>
  </si>
  <si>
    <t>84-388</t>
  </si>
  <si>
    <t>84-389</t>
  </si>
  <si>
    <t>84-390</t>
  </si>
  <si>
    <t>84-391</t>
  </si>
  <si>
    <t>85-392</t>
  </si>
  <si>
    <t>85-393</t>
  </si>
  <si>
    <t>85-394</t>
  </si>
  <si>
    <t>85-395</t>
  </si>
  <si>
    <t>86-396</t>
  </si>
  <si>
    <t>86-397</t>
  </si>
  <si>
    <t>86-398</t>
  </si>
  <si>
    <t>86-399</t>
  </si>
  <si>
    <t>87-400</t>
  </si>
  <si>
    <t>87-401</t>
  </si>
  <si>
    <t>87-402</t>
  </si>
  <si>
    <t>87-403</t>
  </si>
  <si>
    <t>88-404</t>
  </si>
  <si>
    <t>89-405</t>
  </si>
  <si>
    <t>89-406</t>
  </si>
  <si>
    <t>89-407</t>
  </si>
  <si>
    <t>90-408</t>
  </si>
  <si>
    <t>90-409</t>
  </si>
  <si>
    <t>90-410</t>
  </si>
  <si>
    <t>91-411</t>
  </si>
  <si>
    <t>91-412</t>
  </si>
  <si>
    <t>91-413</t>
  </si>
  <si>
    <t>92-414</t>
  </si>
  <si>
    <t>92-415</t>
  </si>
  <si>
    <t>92-416</t>
  </si>
  <si>
    <t>92-417</t>
  </si>
  <si>
    <t>92-418</t>
  </si>
  <si>
    <t>93-419</t>
  </si>
  <si>
    <t>93-420</t>
  </si>
  <si>
    <t>93-421</t>
  </si>
  <si>
    <t>93-422</t>
  </si>
  <si>
    <t>93-423</t>
  </si>
  <si>
    <t>94-424</t>
  </si>
  <si>
    <t>94-425</t>
  </si>
  <si>
    <t>94-426</t>
  </si>
  <si>
    <t>94-427</t>
  </si>
  <si>
    <t>95-431</t>
  </si>
  <si>
    <t>95-432</t>
  </si>
  <si>
    <t>95-428</t>
  </si>
  <si>
    <t>95-429</t>
  </si>
  <si>
    <t>95-430</t>
  </si>
  <si>
    <t>96-433</t>
  </si>
  <si>
    <t>96-434</t>
  </si>
  <si>
    <t>96-435</t>
  </si>
  <si>
    <t>96-436</t>
  </si>
  <si>
    <t>96-437</t>
  </si>
  <si>
    <t>97-438</t>
  </si>
  <si>
    <t>97-439</t>
  </si>
  <si>
    <t>97-440</t>
  </si>
  <si>
    <t>97-441</t>
  </si>
  <si>
    <t>97-442</t>
  </si>
  <si>
    <t>98-443</t>
  </si>
  <si>
    <t>98-444</t>
  </si>
  <si>
    <t>98-445</t>
  </si>
  <si>
    <t>98-446</t>
  </si>
  <si>
    <t>99-447</t>
  </si>
  <si>
    <t>Pérdida</t>
  </si>
  <si>
    <t>99-448</t>
  </si>
  <si>
    <t>99-449</t>
  </si>
  <si>
    <t>100-450</t>
  </si>
  <si>
    <t>100-451</t>
  </si>
  <si>
    <t>100-452</t>
  </si>
  <si>
    <t>100-453</t>
  </si>
  <si>
    <t>100-454</t>
  </si>
  <si>
    <t>100-455</t>
  </si>
  <si>
    <t>100-456</t>
  </si>
  <si>
    <t>100-457</t>
  </si>
  <si>
    <t>101-458</t>
  </si>
  <si>
    <t>101-459</t>
  </si>
  <si>
    <t>101-460</t>
  </si>
  <si>
    <t>101-461</t>
  </si>
  <si>
    <t>101-462</t>
  </si>
  <si>
    <t>102-463</t>
  </si>
  <si>
    <t>102-464</t>
  </si>
  <si>
    <t>102-465</t>
  </si>
  <si>
    <t>102-466</t>
  </si>
  <si>
    <t>103-467</t>
  </si>
  <si>
    <t>103-468</t>
  </si>
  <si>
    <t>103-469</t>
  </si>
  <si>
    <t>103-470</t>
  </si>
  <si>
    <t>103-471</t>
  </si>
  <si>
    <t>103-472</t>
  </si>
  <si>
    <t>104-473</t>
  </si>
  <si>
    <t>104-474</t>
  </si>
  <si>
    <t>104-475</t>
  </si>
  <si>
    <t>104-476</t>
  </si>
  <si>
    <t>105-477</t>
  </si>
  <si>
    <t>105-478</t>
  </si>
  <si>
    <t>105-479</t>
  </si>
  <si>
    <t>105-480</t>
  </si>
  <si>
    <t>105-481</t>
  </si>
  <si>
    <t>105-482</t>
  </si>
  <si>
    <t>105-483</t>
  </si>
  <si>
    <t>106-484</t>
  </si>
  <si>
    <t>106-485</t>
  </si>
  <si>
    <t>106-486</t>
  </si>
  <si>
    <t>106-487</t>
  </si>
  <si>
    <t>106-488</t>
  </si>
  <si>
    <t>106-489</t>
  </si>
  <si>
    <t>106-490</t>
  </si>
  <si>
    <t>106-491</t>
  </si>
  <si>
    <t>106-492</t>
  </si>
  <si>
    <t>107-493</t>
  </si>
  <si>
    <t>107-494</t>
  </si>
  <si>
    <t>107-495</t>
  </si>
  <si>
    <t>107-496</t>
  </si>
  <si>
    <t>107-497</t>
  </si>
  <si>
    <t>107-498</t>
  </si>
  <si>
    <t>108-499</t>
  </si>
  <si>
    <t>108-500</t>
  </si>
  <si>
    <t>108-501</t>
  </si>
  <si>
    <t>108-502</t>
  </si>
  <si>
    <t>108-503</t>
  </si>
  <si>
    <t>108-504</t>
  </si>
  <si>
    <t>108-505</t>
  </si>
  <si>
    <t>109-506</t>
  </si>
  <si>
    <t>109-507</t>
  </si>
  <si>
    <t>109-508</t>
  </si>
  <si>
    <t>109-509</t>
  </si>
  <si>
    <t>109-510</t>
  </si>
  <si>
    <t>109-511</t>
  </si>
  <si>
    <t>109-512</t>
  </si>
  <si>
    <t>109-513</t>
  </si>
  <si>
    <t>110-514</t>
  </si>
  <si>
    <t>110-515</t>
  </si>
  <si>
    <t>110-516</t>
  </si>
  <si>
    <t>110-517</t>
  </si>
  <si>
    <t>110-518</t>
  </si>
  <si>
    <t>110-519</t>
  </si>
  <si>
    <t>110-520</t>
  </si>
  <si>
    <t>110-521</t>
  </si>
  <si>
    <t>111-522</t>
  </si>
  <si>
    <t>111-523</t>
  </si>
  <si>
    <t>111-524</t>
  </si>
  <si>
    <t>111-525</t>
  </si>
  <si>
    <t>111-526</t>
  </si>
  <si>
    <t>111-527</t>
  </si>
  <si>
    <t>111-528</t>
  </si>
  <si>
    <t>112-529</t>
  </si>
  <si>
    <t>112-530</t>
  </si>
  <si>
    <t>112-531</t>
  </si>
  <si>
    <t>112-532</t>
  </si>
  <si>
    <t>112-533</t>
  </si>
  <si>
    <t>112-534</t>
  </si>
  <si>
    <t>112-535</t>
  </si>
  <si>
    <t>112-536</t>
  </si>
  <si>
    <t>112-537</t>
  </si>
  <si>
    <t>113-538</t>
  </si>
  <si>
    <t>113-539</t>
  </si>
  <si>
    <t>113-540</t>
  </si>
  <si>
    <t>113-541</t>
  </si>
  <si>
    <t>113-542</t>
  </si>
  <si>
    <t>113-543</t>
  </si>
  <si>
    <t>113-544</t>
  </si>
  <si>
    <t>114-545</t>
  </si>
  <si>
    <t>114-546</t>
  </si>
  <si>
    <t>114-547</t>
  </si>
  <si>
    <t>114-548</t>
  </si>
  <si>
    <t>114-549</t>
  </si>
  <si>
    <t>114-550</t>
  </si>
  <si>
    <t>114-551</t>
  </si>
  <si>
    <t>114-552</t>
  </si>
  <si>
    <t>114-553</t>
  </si>
  <si>
    <t>114-554</t>
  </si>
  <si>
    <t>114-555</t>
  </si>
  <si>
    <t>114-556</t>
  </si>
  <si>
    <t>115-557</t>
  </si>
  <si>
    <t>115-558</t>
  </si>
  <si>
    <t>115-559</t>
  </si>
  <si>
    <t>115-560</t>
  </si>
  <si>
    <t>115-561</t>
  </si>
  <si>
    <t>115-562</t>
  </si>
  <si>
    <t>115-563</t>
  </si>
  <si>
    <t>116-564</t>
  </si>
  <si>
    <t>116-565</t>
  </si>
  <si>
    <t>116-566</t>
  </si>
  <si>
    <t>116-567</t>
  </si>
  <si>
    <t>116-568</t>
  </si>
  <si>
    <t>116-569</t>
  </si>
  <si>
    <t>116-570</t>
  </si>
  <si>
    <t>116-571</t>
  </si>
  <si>
    <t>116-572</t>
  </si>
  <si>
    <t>116-573</t>
  </si>
  <si>
    <t>116-574</t>
  </si>
  <si>
    <t>117-575</t>
  </si>
  <si>
    <t>118-576</t>
  </si>
  <si>
    <t>118-577</t>
  </si>
  <si>
    <t>118-578</t>
  </si>
  <si>
    <t>118-579</t>
  </si>
  <si>
    <t>119-580</t>
  </si>
  <si>
    <t>119-581</t>
  </si>
  <si>
    <t>119-582</t>
  </si>
  <si>
    <t>120-583</t>
  </si>
  <si>
    <t>120-584</t>
  </si>
  <si>
    <t>120-585</t>
  </si>
  <si>
    <t>120-586</t>
  </si>
  <si>
    <t>121-587</t>
  </si>
  <si>
    <t>121-588</t>
  </si>
  <si>
    <t>121-589</t>
  </si>
  <si>
    <t>121-590</t>
  </si>
  <si>
    <t>122-591</t>
  </si>
  <si>
    <t>122-592</t>
  </si>
  <si>
    <t>122-593</t>
  </si>
  <si>
    <t>122-594</t>
  </si>
  <si>
    <t>122-595</t>
  </si>
  <si>
    <t>123-596</t>
  </si>
  <si>
    <t>123-597</t>
  </si>
  <si>
    <t>123-598</t>
  </si>
  <si>
    <t>123-599</t>
  </si>
  <si>
    <t>124-600</t>
  </si>
  <si>
    <t>124-601</t>
  </si>
  <si>
    <t>124-602</t>
  </si>
  <si>
    <t>125-603</t>
  </si>
  <si>
    <t>125-604</t>
  </si>
  <si>
    <t>125-605</t>
  </si>
  <si>
    <t>125-606</t>
  </si>
  <si>
    <t>125-607</t>
  </si>
  <si>
    <t>126-608</t>
  </si>
  <si>
    <t>126-609</t>
  </si>
  <si>
    <t>126-610</t>
  </si>
  <si>
    <t>126-611</t>
  </si>
  <si>
    <t>127-612</t>
  </si>
  <si>
    <t>127-613</t>
  </si>
  <si>
    <t>127-614</t>
  </si>
  <si>
    <t>127-615</t>
  </si>
  <si>
    <t>127-616</t>
  </si>
  <si>
    <t>127-617</t>
  </si>
  <si>
    <t>128-618</t>
  </si>
  <si>
    <t>128-619</t>
  </si>
  <si>
    <t>128-620</t>
  </si>
  <si>
    <t>128-621</t>
  </si>
  <si>
    <t>128-622</t>
  </si>
  <si>
    <t>129-623</t>
  </si>
  <si>
    <t>129-624</t>
  </si>
  <si>
    <t>129-625</t>
  </si>
  <si>
    <t>129-626</t>
  </si>
  <si>
    <t>129-627</t>
  </si>
  <si>
    <t>Juego</t>
  </si>
  <si>
    <t>129-628</t>
  </si>
  <si>
    <t>129-629</t>
  </si>
  <si>
    <t>130-630</t>
  </si>
  <si>
    <t>130-631</t>
  </si>
  <si>
    <t>130-632</t>
  </si>
  <si>
    <t>130-633</t>
  </si>
  <si>
    <t>130-634</t>
  </si>
  <si>
    <t>131-635</t>
  </si>
  <si>
    <t>131-636</t>
  </si>
  <si>
    <t>131-637</t>
  </si>
  <si>
    <t>131-638</t>
  </si>
  <si>
    <t>132-639</t>
  </si>
  <si>
    <t>132-640</t>
  </si>
  <si>
    <t>132-641</t>
  </si>
  <si>
    <t>132-642</t>
  </si>
  <si>
    <t>132-643</t>
  </si>
  <si>
    <t>132-644</t>
  </si>
  <si>
    <t>132-645</t>
  </si>
  <si>
    <t>132-646</t>
  </si>
  <si>
    <t>132-647</t>
  </si>
  <si>
    <t>133-648</t>
  </si>
  <si>
    <t>133-649</t>
  </si>
  <si>
    <t>133-650</t>
  </si>
  <si>
    <t>133-651</t>
  </si>
  <si>
    <t>133-652</t>
  </si>
  <si>
    <t>133-653</t>
  </si>
  <si>
    <t>133-654</t>
  </si>
  <si>
    <t>133-655</t>
  </si>
  <si>
    <t>133-656</t>
  </si>
  <si>
    <t>133-657</t>
  </si>
  <si>
    <t>133-658</t>
  </si>
  <si>
    <t>133-659</t>
  </si>
  <si>
    <t>134-660</t>
  </si>
  <si>
    <t>134-661</t>
  </si>
  <si>
    <t>134-662</t>
  </si>
  <si>
    <t>134-663</t>
  </si>
  <si>
    <t>134-664</t>
  </si>
  <si>
    <t>134-665</t>
  </si>
  <si>
    <t>134-666</t>
  </si>
  <si>
    <t>134-667</t>
  </si>
  <si>
    <t>135-668</t>
  </si>
  <si>
    <t>135-669</t>
  </si>
  <si>
    <t>135-670</t>
  </si>
  <si>
    <t>135-671</t>
  </si>
  <si>
    <t>135-672</t>
  </si>
  <si>
    <t>135-673</t>
  </si>
  <si>
    <t>135-674</t>
  </si>
  <si>
    <t>135-675</t>
  </si>
  <si>
    <t>135-676</t>
  </si>
  <si>
    <t>135-677</t>
  </si>
  <si>
    <t>136-678</t>
  </si>
  <si>
    <t>136-679</t>
  </si>
  <si>
    <t>136-680</t>
  </si>
  <si>
    <t>136-681</t>
  </si>
  <si>
    <t>136-682</t>
  </si>
  <si>
    <t>136-683</t>
  </si>
  <si>
    <t>137-684</t>
  </si>
  <si>
    <t>137-685</t>
  </si>
  <si>
    <t>137-686</t>
  </si>
  <si>
    <t>137-687</t>
  </si>
  <si>
    <t>137-688</t>
  </si>
  <si>
    <t>137-689</t>
  </si>
  <si>
    <t>137-690</t>
  </si>
  <si>
    <t>137-691</t>
  </si>
  <si>
    <t>137-692</t>
  </si>
  <si>
    <t>137-693</t>
  </si>
  <si>
    <t>137-694</t>
  </si>
  <si>
    <t>137-695</t>
  </si>
  <si>
    <t>137-696</t>
  </si>
  <si>
    <t>138-697</t>
  </si>
  <si>
    <t>138-698</t>
  </si>
  <si>
    <t>138-699</t>
  </si>
  <si>
    <t>138-700</t>
  </si>
  <si>
    <t>138-701</t>
  </si>
  <si>
    <t>138-702</t>
  </si>
  <si>
    <t>138-703</t>
  </si>
  <si>
    <t>139-704</t>
  </si>
  <si>
    <t>139-705</t>
  </si>
  <si>
    <t>139-706</t>
  </si>
  <si>
    <t>139-707</t>
  </si>
  <si>
    <t>139-708</t>
  </si>
  <si>
    <t>140-709</t>
  </si>
  <si>
    <t>140-710</t>
  </si>
  <si>
    <t>140-711</t>
  </si>
  <si>
    <t>140-712</t>
  </si>
  <si>
    <t>141-713</t>
  </si>
  <si>
    <t>141-714</t>
  </si>
  <si>
    <t>141-715</t>
  </si>
  <si>
    <t>141-716</t>
  </si>
  <si>
    <t>141-717</t>
  </si>
  <si>
    <t>142-718</t>
  </si>
  <si>
    <t>142-719</t>
  </si>
  <si>
    <t>142-720</t>
  </si>
  <si>
    <t>142-721</t>
  </si>
  <si>
    <t>142-722</t>
  </si>
  <si>
    <t>142-723</t>
  </si>
  <si>
    <t>143-724</t>
  </si>
  <si>
    <t>143-725</t>
  </si>
  <si>
    <t>143-726</t>
  </si>
  <si>
    <t>143-727</t>
  </si>
  <si>
    <t>143-728</t>
  </si>
  <si>
    <t>143-729</t>
  </si>
  <si>
    <t>144-730</t>
  </si>
  <si>
    <t>144-731</t>
  </si>
  <si>
    <t>144-732</t>
  </si>
  <si>
    <t>144-733</t>
  </si>
  <si>
    <t>144-734</t>
  </si>
  <si>
    <t>144-735</t>
  </si>
  <si>
    <t>144-736</t>
  </si>
  <si>
    <t>144-737</t>
  </si>
  <si>
    <t>145-738</t>
  </si>
  <si>
    <t>145-739</t>
  </si>
  <si>
    <t>145-740</t>
  </si>
  <si>
    <t>145-741</t>
  </si>
  <si>
    <t>146-742</t>
  </si>
  <si>
    <t>146-743</t>
  </si>
  <si>
    <t>146-744</t>
  </si>
  <si>
    <t>146-745</t>
  </si>
  <si>
    <t>146-746</t>
  </si>
  <si>
    <t>147-747</t>
  </si>
  <si>
    <t>147-748</t>
  </si>
  <si>
    <t>147-749</t>
  </si>
  <si>
    <t>147-750</t>
  </si>
  <si>
    <t>147-751</t>
  </si>
  <si>
    <t>148-752</t>
  </si>
  <si>
    <t>148-753</t>
  </si>
  <si>
    <t>148-754</t>
  </si>
  <si>
    <t>149-755</t>
  </si>
  <si>
    <t>149-756</t>
  </si>
  <si>
    <t>149-757</t>
  </si>
  <si>
    <t>150-758</t>
  </si>
  <si>
    <t>150-759</t>
  </si>
  <si>
    <t>150-760</t>
  </si>
  <si>
    <t>151-761</t>
  </si>
  <si>
    <t>151-762</t>
  </si>
  <si>
    <t>151-763</t>
  </si>
  <si>
    <t>151-764</t>
  </si>
  <si>
    <t>151-765</t>
  </si>
  <si>
    <t>151-766</t>
  </si>
  <si>
    <t>152-767</t>
  </si>
  <si>
    <t>152-768</t>
  </si>
  <si>
    <t>152-769</t>
  </si>
  <si>
    <t>152-770</t>
  </si>
  <si>
    <t>152-771</t>
  </si>
  <si>
    <t>153-772</t>
  </si>
  <si>
    <t>153-773</t>
  </si>
  <si>
    <t>153-774</t>
  </si>
  <si>
    <t>153-775</t>
  </si>
  <si>
    <t>154-776</t>
  </si>
  <si>
    <t>154-777</t>
  </si>
  <si>
    <t>154-778</t>
  </si>
  <si>
    <t>154-779</t>
  </si>
  <si>
    <t>155-780</t>
  </si>
  <si>
    <t>155-781</t>
  </si>
  <si>
    <t>155-782</t>
  </si>
  <si>
    <t>155-783</t>
  </si>
  <si>
    <t>155-784</t>
  </si>
  <si>
    <t>155-785</t>
  </si>
  <si>
    <t>156-786</t>
  </si>
  <si>
    <t>156-787</t>
  </si>
  <si>
    <t>156-788</t>
  </si>
  <si>
    <t>156-789</t>
  </si>
  <si>
    <t>156-790</t>
  </si>
  <si>
    <t>156-791</t>
  </si>
  <si>
    <t>157-792</t>
  </si>
  <si>
    <t>157-793</t>
  </si>
  <si>
    <t>157-794</t>
  </si>
  <si>
    <t>Fuera posición</t>
  </si>
  <si>
    <t>157-795</t>
  </si>
  <si>
    <t>158-796</t>
  </si>
  <si>
    <t>158-797</t>
  </si>
  <si>
    <t>158-798</t>
  </si>
  <si>
    <t>158-799</t>
  </si>
  <si>
    <t>159-800</t>
  </si>
  <si>
    <t>159-801</t>
  </si>
  <si>
    <t>159-802</t>
  </si>
  <si>
    <t>159-803</t>
  </si>
  <si>
    <t>160-804</t>
  </si>
  <si>
    <t>160-805</t>
  </si>
  <si>
    <t>161-806</t>
  </si>
  <si>
    <t>161-807</t>
  </si>
  <si>
    <t>161-808</t>
  </si>
  <si>
    <t>161-809</t>
  </si>
  <si>
    <t>161-810</t>
  </si>
  <si>
    <t>161-811</t>
  </si>
  <si>
    <t>162-819</t>
  </si>
  <si>
    <t>162-820</t>
  </si>
  <si>
    <t>162-812</t>
  </si>
  <si>
    <t>162-813</t>
  </si>
  <si>
    <t>162-814</t>
  </si>
  <si>
    <t>162-815</t>
  </si>
  <si>
    <t>162-816</t>
  </si>
  <si>
    <t>162-817</t>
  </si>
  <si>
    <t>162-818</t>
  </si>
  <si>
    <t>163-821</t>
  </si>
  <si>
    <t>163-822</t>
  </si>
  <si>
    <t>163-823</t>
  </si>
  <si>
    <t>163-824</t>
  </si>
  <si>
    <t>163-825</t>
  </si>
  <si>
    <t>163-826</t>
  </si>
  <si>
    <t>163-827</t>
  </si>
  <si>
    <t>163-828</t>
  </si>
  <si>
    <t>163-829</t>
  </si>
  <si>
    <t>163-830</t>
  </si>
  <si>
    <t>163-831</t>
  </si>
  <si>
    <t>163-832</t>
  </si>
  <si>
    <t>163-833</t>
  </si>
  <si>
    <t>164-834</t>
  </si>
  <si>
    <t>164-835</t>
  </si>
  <si>
    <t>164-836</t>
  </si>
  <si>
    <t>164-837</t>
  </si>
  <si>
    <t>164-838</t>
  </si>
  <si>
    <t>164-839</t>
  </si>
  <si>
    <t>164-840</t>
  </si>
  <si>
    <t>164-841</t>
  </si>
  <si>
    <t>164-842</t>
  </si>
  <si>
    <t>165-843</t>
  </si>
  <si>
    <t>165-844</t>
  </si>
  <si>
    <t>165-845</t>
  </si>
  <si>
    <t>166-846</t>
  </si>
  <si>
    <t>166-847</t>
  </si>
  <si>
    <t>166-848</t>
  </si>
  <si>
    <t>166-849</t>
  </si>
  <si>
    <t>167-850</t>
  </si>
  <si>
    <t>167-851</t>
  </si>
  <si>
    <t>167-852</t>
  </si>
  <si>
    <t>167-853</t>
  </si>
  <si>
    <t>167-854</t>
  </si>
  <si>
    <t>168-855</t>
  </si>
  <si>
    <t>168-856</t>
  </si>
  <si>
    <t>168-857</t>
  </si>
  <si>
    <t>169-858</t>
  </si>
  <si>
    <t>169-859</t>
  </si>
  <si>
    <t>169-860</t>
  </si>
  <si>
    <t>169-861</t>
  </si>
  <si>
    <t>169-862</t>
  </si>
  <si>
    <t>169-863</t>
  </si>
  <si>
    <t>170-864</t>
  </si>
  <si>
    <t>170-865</t>
  </si>
  <si>
    <t>170-866</t>
  </si>
  <si>
    <t>170-867</t>
  </si>
  <si>
    <t>170-868</t>
  </si>
  <si>
    <t>170-869</t>
  </si>
  <si>
    <t>170-870</t>
  </si>
  <si>
    <t>171-871</t>
  </si>
  <si>
    <t>171-872</t>
  </si>
  <si>
    <t>171-873</t>
  </si>
  <si>
    <t>171-874</t>
  </si>
  <si>
    <t>171-875</t>
  </si>
  <si>
    <t>171-876</t>
  </si>
  <si>
    <t>172-877</t>
  </si>
  <si>
    <t>172-878</t>
  </si>
  <si>
    <t>172-879</t>
  </si>
  <si>
    <t>172-880</t>
  </si>
  <si>
    <t>172-881</t>
  </si>
  <si>
    <t>172-882</t>
  </si>
  <si>
    <t>173-883</t>
  </si>
  <si>
    <t>173-884</t>
  </si>
  <si>
    <t>173-885</t>
  </si>
  <si>
    <t>173-886</t>
  </si>
  <si>
    <t>173-887</t>
  </si>
  <si>
    <t>173-888</t>
  </si>
  <si>
    <t>174-889</t>
  </si>
  <si>
    <t>174-890</t>
  </si>
  <si>
    <t>174-891</t>
  </si>
  <si>
    <t>174-892</t>
  </si>
  <si>
    <t>174-893</t>
  </si>
  <si>
    <t>174-894</t>
  </si>
  <si>
    <t>174-895</t>
  </si>
  <si>
    <t>175-896</t>
  </si>
  <si>
    <t>175-897</t>
  </si>
  <si>
    <t>175-898</t>
  </si>
  <si>
    <t>175-899</t>
  </si>
  <si>
    <t>175-900</t>
  </si>
  <si>
    <t>175-901</t>
  </si>
  <si>
    <t>175-902</t>
  </si>
  <si>
    <t>176-903</t>
  </si>
  <si>
    <t>176-904</t>
  </si>
  <si>
    <t>176-905</t>
  </si>
  <si>
    <t>176-906</t>
  </si>
  <si>
    <t>176-907</t>
  </si>
  <si>
    <t>176-908</t>
  </si>
  <si>
    <t>176-909</t>
  </si>
  <si>
    <t>177-910</t>
  </si>
  <si>
    <t>177-911</t>
  </si>
  <si>
    <t>177-912</t>
  </si>
  <si>
    <t>177-913</t>
  </si>
  <si>
    <t>177-914</t>
  </si>
  <si>
    <t>177-915</t>
  </si>
  <si>
    <t>177-916</t>
  </si>
  <si>
    <t>178-917</t>
  </si>
  <si>
    <t>178-918</t>
  </si>
  <si>
    <t>178-919</t>
  </si>
  <si>
    <t>178-920</t>
  </si>
  <si>
    <t>178-921</t>
  </si>
  <si>
    <t>178-922</t>
  </si>
  <si>
    <t>178-923</t>
  </si>
  <si>
    <t>179-924</t>
  </si>
  <si>
    <t>179-925</t>
  </si>
  <si>
    <t>179-926</t>
  </si>
  <si>
    <t>179-927</t>
  </si>
  <si>
    <t>180-928</t>
  </si>
  <si>
    <t>180-929</t>
  </si>
  <si>
    <t>180-930</t>
  </si>
  <si>
    <t>180-931</t>
  </si>
  <si>
    <t>180-932</t>
  </si>
  <si>
    <t>180-933</t>
  </si>
  <si>
    <t>181-934</t>
  </si>
  <si>
    <t>181-935</t>
  </si>
  <si>
    <t>182-936</t>
  </si>
  <si>
    <t>182-937</t>
  </si>
  <si>
    <t>182-938</t>
  </si>
  <si>
    <t>182-939</t>
  </si>
  <si>
    <t>182-940</t>
  </si>
  <si>
    <t>182-941</t>
  </si>
  <si>
    <t>182-942</t>
  </si>
  <si>
    <t>182-943</t>
  </si>
  <si>
    <t>182-944</t>
  </si>
  <si>
    <t>183-945</t>
  </si>
  <si>
    <t>183-946</t>
  </si>
  <si>
    <t>183-947</t>
  </si>
  <si>
    <t>184-948</t>
  </si>
  <si>
    <t>184-949</t>
  </si>
  <si>
    <t>184-950</t>
  </si>
  <si>
    <t>184-951</t>
  </si>
  <si>
    <t>184-952</t>
  </si>
  <si>
    <t>184-953</t>
  </si>
  <si>
    <t>184-954</t>
  </si>
  <si>
    <t>184-955</t>
  </si>
  <si>
    <t>184-956</t>
  </si>
  <si>
    <t>184-957</t>
  </si>
  <si>
    <t>185-958</t>
  </si>
  <si>
    <t>185-959</t>
  </si>
  <si>
    <t>185-960</t>
  </si>
  <si>
    <t>185-961</t>
  </si>
  <si>
    <t>186-962</t>
  </si>
  <si>
    <t>186-963</t>
  </si>
  <si>
    <t>186-964</t>
  </si>
  <si>
    <t>186-965</t>
  </si>
  <si>
    <t>186-966</t>
  </si>
  <si>
    <t>186-967</t>
  </si>
  <si>
    <t>186-968</t>
  </si>
  <si>
    <t>186-969</t>
  </si>
  <si>
    <t>187-970</t>
  </si>
  <si>
    <t>187-971</t>
  </si>
  <si>
    <t>187-972</t>
  </si>
  <si>
    <t>188-973</t>
  </si>
  <si>
    <t>188-974</t>
  </si>
  <si>
    <t>188-975</t>
  </si>
  <si>
    <t>188-976</t>
  </si>
  <si>
    <t>188-977</t>
  </si>
  <si>
    <t>189-978</t>
  </si>
  <si>
    <t>189-979</t>
  </si>
  <si>
    <t>189-980</t>
  </si>
  <si>
    <t>189-981</t>
  </si>
  <si>
    <t>189-982</t>
  </si>
  <si>
    <t>190-983</t>
  </si>
  <si>
    <t>190-984</t>
  </si>
  <si>
    <t>190-985</t>
  </si>
  <si>
    <t>190-986</t>
  </si>
  <si>
    <t>191-987</t>
  </si>
  <si>
    <t>191-988</t>
  </si>
  <si>
    <t>191-989</t>
  </si>
  <si>
    <t>191-990</t>
  </si>
  <si>
    <t>191-991</t>
  </si>
  <si>
    <t>192-992</t>
  </si>
  <si>
    <t>192-993</t>
  </si>
  <si>
    <t>192-994</t>
  </si>
  <si>
    <t>192-995</t>
  </si>
  <si>
    <t>192-996</t>
  </si>
  <si>
    <t>193-1000</t>
  </si>
  <si>
    <t>193-1001</t>
  </si>
  <si>
    <t>193-1002</t>
  </si>
  <si>
    <t>193-1003</t>
  </si>
  <si>
    <t>193-1004</t>
  </si>
  <si>
    <t>193-997</t>
  </si>
  <si>
    <t>193-998</t>
  </si>
  <si>
    <t>193-999</t>
  </si>
  <si>
    <t>194-1005</t>
  </si>
  <si>
    <t>194-1006</t>
  </si>
  <si>
    <t>194-1007</t>
  </si>
  <si>
    <t>194-1008</t>
  </si>
  <si>
    <t>194-1009</t>
  </si>
  <si>
    <t>194-1010</t>
  </si>
  <si>
    <t>194-1011</t>
  </si>
  <si>
    <t>194-1012</t>
  </si>
  <si>
    <t>195-1013</t>
  </si>
  <si>
    <t>195-1014</t>
  </si>
  <si>
    <t>195-1015</t>
  </si>
  <si>
    <t>195-1016</t>
  </si>
  <si>
    <t>195-1017</t>
  </si>
  <si>
    <t>195-1018</t>
  </si>
  <si>
    <t>195-1019</t>
  </si>
  <si>
    <t>196-1028</t>
  </si>
  <si>
    <t>196-1020</t>
  </si>
  <si>
    <t>196-1021</t>
  </si>
  <si>
    <t>196-1022</t>
  </si>
  <si>
    <t>196-1023</t>
  </si>
  <si>
    <t>196-1024</t>
  </si>
  <si>
    <t>196-1025</t>
  </si>
  <si>
    <t>196-1026</t>
  </si>
  <si>
    <t>196-1027</t>
  </si>
  <si>
    <t>196-1029</t>
  </si>
  <si>
    <t>196-1030</t>
  </si>
  <si>
    <t>196-1031</t>
  </si>
  <si>
    <t>197-1032</t>
  </si>
  <si>
    <t>197-1033</t>
  </si>
  <si>
    <t>197-1034</t>
  </si>
  <si>
    <t>197-1035</t>
  </si>
  <si>
    <t>197-1036</t>
  </si>
  <si>
    <t>197-1037</t>
  </si>
  <si>
    <t>198-1038</t>
  </si>
  <si>
    <t>198-1039</t>
  </si>
  <si>
    <t>198-1040</t>
  </si>
  <si>
    <t>198-1041</t>
  </si>
  <si>
    <t>198-1042</t>
  </si>
  <si>
    <t>199-1043</t>
  </si>
  <si>
    <t>199-1044</t>
  </si>
  <si>
    <t>199-1045</t>
  </si>
  <si>
    <t>199-1046</t>
  </si>
  <si>
    <t>199-1047</t>
  </si>
  <si>
    <t>199-1048</t>
  </si>
  <si>
    <t>199-1049</t>
  </si>
  <si>
    <t>199-1050</t>
  </si>
  <si>
    <t>200-1051</t>
  </si>
  <si>
    <t>200-1052</t>
  </si>
  <si>
    <t>200-1053</t>
  </si>
  <si>
    <t>200-1054</t>
  </si>
  <si>
    <t>201-1055</t>
  </si>
  <si>
    <t>201-1056</t>
  </si>
  <si>
    <t>201-1057</t>
  </si>
  <si>
    <t>202-1058</t>
  </si>
  <si>
    <t>202-1059</t>
  </si>
  <si>
    <t>202-1060</t>
  </si>
  <si>
    <t>203-1061</t>
  </si>
  <si>
    <t>203-1062</t>
  </si>
  <si>
    <t>204-1066</t>
  </si>
  <si>
    <t>204-1067</t>
  </si>
  <si>
    <t>204-1063</t>
  </si>
  <si>
    <t>204-1064</t>
  </si>
  <si>
    <t>204-1065</t>
  </si>
  <si>
    <t>205-1068</t>
  </si>
  <si>
    <t>205-1069</t>
  </si>
  <si>
    <t>205-1070</t>
  </si>
  <si>
    <t>205-1071</t>
  </si>
  <si>
    <t>205-1072</t>
  </si>
  <si>
    <t>205-1073</t>
  </si>
  <si>
    <t>205-1074</t>
  </si>
  <si>
    <t>205-1075</t>
  </si>
  <si>
    <t>205-1076</t>
  </si>
  <si>
    <t>205-1077</t>
  </si>
  <si>
    <t>206-1078</t>
  </si>
  <si>
    <t>206-1079</t>
  </si>
  <si>
    <t>206-1080</t>
  </si>
  <si>
    <t>206-1081</t>
  </si>
  <si>
    <t>206-1082</t>
  </si>
  <si>
    <t>206-1083</t>
  </si>
  <si>
    <t>207-1084</t>
  </si>
  <si>
    <t>207-1085</t>
  </si>
  <si>
    <t>207-1086</t>
  </si>
  <si>
    <t>207-1087</t>
  </si>
  <si>
    <t>207-1088</t>
  </si>
  <si>
    <t>207-1089</t>
  </si>
  <si>
    <t>208-1090</t>
  </si>
  <si>
    <t>208-1091</t>
  </si>
  <si>
    <t>208-1092</t>
  </si>
  <si>
    <t>209-1093</t>
  </si>
  <si>
    <t>209-1094</t>
  </si>
  <si>
    <t>209-1095</t>
  </si>
  <si>
    <t>210-1096</t>
  </si>
  <si>
    <t>210-1097</t>
  </si>
  <si>
    <t>210-1098</t>
  </si>
  <si>
    <t>211-1099</t>
  </si>
  <si>
    <t>211-1100</t>
  </si>
  <si>
    <t>211-1101</t>
  </si>
  <si>
    <t>211-1102</t>
  </si>
  <si>
    <t>211-1103</t>
  </si>
  <si>
    <t>212-1104</t>
  </si>
  <si>
    <t>212-1105</t>
  </si>
  <si>
    <t>212-1106</t>
  </si>
  <si>
    <t>212-1107</t>
  </si>
  <si>
    <t>213-1108</t>
  </si>
  <si>
    <t>213-1109</t>
  </si>
  <si>
    <t>213-1110</t>
  </si>
  <si>
    <t>213-1111</t>
  </si>
  <si>
    <t>213-1112</t>
  </si>
  <si>
    <t>213-1113</t>
  </si>
  <si>
    <t>214-1114</t>
  </si>
  <si>
    <t>214-1115</t>
  </si>
  <si>
    <t>214-1116</t>
  </si>
  <si>
    <t>214-1117</t>
  </si>
  <si>
    <t>215-1118</t>
  </si>
  <si>
    <t>215-1119</t>
  </si>
  <si>
    <t>216-1121</t>
  </si>
  <si>
    <t>217-1204</t>
  </si>
  <si>
    <t>No disponibilidad de material</t>
  </si>
  <si>
    <t>218-1208</t>
  </si>
  <si>
    <t>218-1209</t>
  </si>
  <si>
    <t>218-1210</t>
  </si>
  <si>
    <t>218-1211</t>
  </si>
  <si>
    <t>219-1250</t>
  </si>
  <si>
    <t>Repuesto en SAP, no en almacen</t>
  </si>
  <si>
    <t>219-1241</t>
  </si>
  <si>
    <t>219-1242</t>
  </si>
  <si>
    <t>219-1243</t>
  </si>
  <si>
    <t>219-1244</t>
  </si>
  <si>
    <t>219-1245</t>
  </si>
  <si>
    <t>219-1246</t>
  </si>
  <si>
    <t>219-1247</t>
  </si>
  <si>
    <t>219-1248</t>
  </si>
  <si>
    <t>219-1249</t>
  </si>
  <si>
    <t>224-1295</t>
  </si>
  <si>
    <t>Aire en cañería</t>
  </si>
  <si>
    <t>223-1285</t>
  </si>
  <si>
    <t>223-1286</t>
  </si>
  <si>
    <t>223-1287</t>
  </si>
  <si>
    <t>220-1283</t>
  </si>
  <si>
    <t>Innovaciones (maquina-proceso-material)</t>
  </si>
  <si>
    <t>220-1284</t>
  </si>
  <si>
    <t>Falla catastrofica de equipos</t>
  </si>
  <si>
    <t>220-1285</t>
  </si>
  <si>
    <t>Parada de Mantenimiento</t>
  </si>
  <si>
    <t>220-1286</t>
  </si>
  <si>
    <t>Parada de Mantenimiento no forzada</t>
  </si>
  <si>
    <t>220-1287</t>
  </si>
  <si>
    <t>Rutina de lubricacion e inspeccion</t>
  </si>
  <si>
    <t>220-1288</t>
  </si>
  <si>
    <t>CO - Cambios de material/proveedor</t>
  </si>
  <si>
    <t>220-1289</t>
  </si>
  <si>
    <t>CO - Cambios en la programacion</t>
  </si>
  <si>
    <t>220-1290</t>
  </si>
  <si>
    <t>CO - Cambio de líquido</t>
  </si>
  <si>
    <t>220-1291</t>
  </si>
  <si>
    <t>CO - Paquete secundario</t>
  </si>
  <si>
    <t>220-1292</t>
  </si>
  <si>
    <t>CO - Paquete principal</t>
  </si>
  <si>
    <t>220-1293</t>
  </si>
  <si>
    <t>220-1294</t>
  </si>
  <si>
    <t>Entrenamiento/Seguridad</t>
  </si>
  <si>
    <t>220-1295</t>
  </si>
  <si>
    <t>CIP - Agua</t>
  </si>
  <si>
    <t>220-1296</t>
  </si>
  <si>
    <t>CIP - Acido o Caustico</t>
  </si>
  <si>
    <t>220-1297</t>
  </si>
  <si>
    <t>CIP - Acido + Caustico</t>
  </si>
  <si>
    <t>220-1298</t>
  </si>
  <si>
    <t>Verificacion de calidad de material</t>
  </si>
  <si>
    <t>220-1260</t>
  </si>
  <si>
    <t>Sin demanda de producto</t>
  </si>
  <si>
    <t>220-1262</t>
  </si>
  <si>
    <t>220-1265</t>
  </si>
  <si>
    <t>220-1268</t>
  </si>
  <si>
    <t>Cumplimiento Legal</t>
  </si>
  <si>
    <t>220-1275</t>
  </si>
  <si>
    <t>Arranque</t>
  </si>
  <si>
    <t>220-1276</t>
  </si>
  <si>
    <t>Corte</t>
  </si>
  <si>
    <t>220-1280</t>
  </si>
  <si>
    <t>220-1281</t>
  </si>
  <si>
    <t>Inventario</t>
  </si>
  <si>
    <t>220-1282</t>
  </si>
  <si>
    <t>Limpieza de Línea</t>
  </si>
  <si>
    <t>222-1283</t>
  </si>
  <si>
    <t>Falta de Repuesto/servicio</t>
  </si>
  <si>
    <t>222-1284</t>
  </si>
  <si>
    <t>Defecto en pieza/servicio</t>
  </si>
  <si>
    <t>221-1270</t>
  </si>
  <si>
    <t>221-1271</t>
  </si>
  <si>
    <t>221-1272</t>
  </si>
  <si>
    <t>221-1273</t>
  </si>
  <si>
    <t>221-1274</t>
  </si>
  <si>
    <t>221-1275</t>
  </si>
  <si>
    <t>Check Datos</t>
  </si>
  <si>
    <t>Check tiempo</t>
  </si>
  <si>
    <t>Aviso de Gepack</t>
  </si>
  <si>
    <t>Aviso</t>
  </si>
  <si>
    <t>Check Maquina</t>
  </si>
  <si>
    <t>=SI(AJ2=1;INDIRECTO(BUSCARV(AQ2;Causa!$AA:$AE;5;0));INDIRECTO(BUSCARV(AG2;Causa!$X:$AE;8;0)))</t>
  </si>
  <si>
    <t>Tiempo Nominal</t>
  </si>
  <si>
    <t>Paradas internas</t>
  </si>
  <si>
    <t>Paradas Externas</t>
  </si>
  <si>
    <t>Nro de Paradas</t>
  </si>
  <si>
    <t>LEF HORARIO</t>
  </si>
  <si>
    <t>Acum 1</t>
  </si>
  <si>
    <t>Acum 2</t>
  </si>
  <si>
    <t>Acum 3</t>
  </si>
  <si>
    <t>Acum</t>
  </si>
  <si>
    <t>GLY</t>
  </si>
  <si>
    <t>LEF</t>
  </si>
  <si>
    <t>OEE</t>
  </si>
  <si>
    <t>AUDBERTO MAYTA</t>
  </si>
  <si>
    <t>TOMAS LAURA</t>
  </si>
  <si>
    <t>JAVIER QUISPE</t>
  </si>
  <si>
    <t>GERMAN YUJRA</t>
  </si>
  <si>
    <t>JOSE LUIS CALLISAYA</t>
  </si>
  <si>
    <t>GEPACK ENVASADO</t>
  </si>
  <si>
    <t>EBI-Lineal- vacías</t>
  </si>
  <si>
    <t>TURNO 23:00 a 07:00</t>
  </si>
  <si>
    <t>Producto</t>
  </si>
  <si>
    <t>TURNO 07:00 A 15:00</t>
  </si>
  <si>
    <t>TURNO 15:00 A 32:00</t>
  </si>
  <si>
    <t>CIP-Llenadora</t>
  </si>
  <si>
    <t>Desencajonadora-Botellas-de botellas</t>
  </si>
  <si>
    <t>Despaletizadora Cajas</t>
  </si>
  <si>
    <t>Encajonadora-Botellas- Socu Xumec</t>
  </si>
  <si>
    <t>Etiquetadora-de Botellas</t>
  </si>
  <si>
    <t>Lavadora-Botellas-San Martín</t>
  </si>
  <si>
    <t>Lavadora-Cajones-Doble CBN</t>
  </si>
  <si>
    <t>Llenad-Bot-SisLle-Distribuidor-cerveza</t>
  </si>
  <si>
    <t>Pasteurizador-Botellas-NLI</t>
  </si>
  <si>
    <t>TRANSPORTE DE CAJAS DESPA- DESENCA</t>
  </si>
  <si>
    <t>TRANSPORTE DE CAJAS ENCA- PALETIZ</t>
  </si>
  <si>
    <t>IMPERIAL 620CC</t>
  </si>
  <si>
    <t>TROPICAL 620CC</t>
  </si>
  <si>
    <t>TAQUIÑA 620CC</t>
  </si>
  <si>
    <t>PILSENSER 620CC</t>
  </si>
  <si>
    <t>BICERVECINA 620CC</t>
  </si>
  <si>
    <t>PILSENER 710CC</t>
  </si>
  <si>
    <t>CENTENARIO 710CC</t>
  </si>
  <si>
    <t>Pareto de Ineficiencia</t>
  </si>
  <si>
    <t>Fecha</t>
  </si>
  <si>
    <t>Date Text</t>
  </si>
  <si>
    <t>Volumen</t>
  </si>
  <si>
    <t>Fecha HOY</t>
  </si>
  <si>
    <t>N - 1</t>
  </si>
  <si>
    <t>N - 2</t>
  </si>
  <si>
    <t>Suma de Minutos</t>
  </si>
  <si>
    <t>(en blanco)</t>
  </si>
  <si>
    <t>Total general</t>
  </si>
  <si>
    <t>Externa</t>
  </si>
  <si>
    <t>c:\SIC\Tabla.jpg</t>
  </si>
  <si>
    <t>T. 23:00 a 07:00</t>
  </si>
  <si>
    <t>Codificador-Etiquet.-Fechador 1</t>
  </si>
  <si>
    <t>Codificador-Etiquet.-Fechador 2</t>
  </si>
  <si>
    <t>HEUFT Fluid - DLR Salida EBI</t>
  </si>
  <si>
    <t>Mañana</t>
  </si>
  <si>
    <t>Paletizadora cajas</t>
  </si>
  <si>
    <t>CENTENARIO LITRP</t>
  </si>
  <si>
    <t>CENTENARIO 620CC C/H</t>
  </si>
  <si>
    <t>Si Mayor a TG es OK</t>
  </si>
  <si>
    <t>Si Menor a TG es OK</t>
  </si>
  <si>
    <t>K.P.I.</t>
  </si>
  <si>
    <t>U.M.</t>
  </si>
  <si>
    <t>Plan / Real</t>
  </si>
  <si>
    <t>#</t>
  </si>
  <si>
    <t>Plan</t>
  </si>
  <si>
    <t>Real</t>
  </si>
  <si>
    <t>%</t>
  </si>
  <si>
    <t>Horas mayores a 180 Hl</t>
  </si>
  <si>
    <t>GLY Envasado</t>
  </si>
  <si>
    <t>OEE Envasado</t>
  </si>
  <si>
    <t>LEF Envasado</t>
  </si>
  <si>
    <t>PARETO MAQUINAS DEL DIA</t>
  </si>
  <si>
    <t>Asistencia a Reunión Diaria</t>
  </si>
  <si>
    <t>HOY // T. Trasnoche</t>
  </si>
  <si>
    <t>Los operadores de las siguientes maquinas deben participar de la reunión Díaria para Describir las principales Afecciones del Equipo y los 5 Por que Levantados</t>
  </si>
  <si>
    <t>Maquina 1:</t>
  </si>
  <si>
    <t>Maquina 2:</t>
  </si>
  <si>
    <t>Tiempo Parado</t>
  </si>
  <si>
    <t>Maquina 3:</t>
  </si>
  <si>
    <t>Tabla de Eficiencias</t>
  </si>
  <si>
    <t>Pareto Tabla</t>
  </si>
  <si>
    <t>Pareto Grafica</t>
  </si>
  <si>
    <t>Reunion</t>
  </si>
  <si>
    <t>c:\SIC\ParetoTabla.jpg</t>
  </si>
  <si>
    <t>c:\SIC\ParetoGrafica.jpg</t>
  </si>
  <si>
    <t>c:\SIC\reunion.jpg</t>
  </si>
  <si>
    <t>Volumen diario</t>
  </si>
  <si>
    <t>Hl</t>
  </si>
  <si>
    <t>Indicadores</t>
  </si>
  <si>
    <t>Realizar Seguimiento a los siguientes indicadores para la Reunión Diaria y Cambio de Turno</t>
  </si>
  <si>
    <t># Horas &gt; 180</t>
  </si>
  <si>
    <t>Eficiencia Lavadora</t>
  </si>
  <si>
    <t>KPI 1</t>
  </si>
  <si>
    <t>KPI 2</t>
  </si>
  <si>
    <t>KPI 3</t>
  </si>
  <si>
    <t>KPI 4</t>
  </si>
  <si>
    <t>KPI 5</t>
  </si>
  <si>
    <t>Indicador</t>
  </si>
  <si>
    <t>Nro KPI</t>
  </si>
  <si>
    <t>Valor</t>
  </si>
  <si>
    <t>Turno Mañana</t>
  </si>
  <si>
    <t>Turno Tarde</t>
  </si>
  <si>
    <t>Turno Noche</t>
  </si>
  <si>
    <t>Tiempo Lavadora</t>
  </si>
  <si>
    <t>Horas &gt; 180</t>
  </si>
  <si>
    <t>T</t>
  </si>
  <si>
    <t>Eficiencia Llenadora</t>
  </si>
  <si>
    <t>Eficiencia TDB LAV - EBI</t>
  </si>
  <si>
    <t>620 cc Cente</t>
  </si>
  <si>
    <t>Tapa Metálica NC</t>
  </si>
  <si>
    <t xml:space="preserve">Real
</t>
  </si>
  <si>
    <t xml:space="preserve">Obj
</t>
  </si>
  <si>
    <t>Llenadora-Botellas</t>
  </si>
  <si>
    <t>Acumulacion de cajas linea Pale.</t>
  </si>
  <si>
    <t>Caida y obstruccion de botellas entrada unifilar EBI.</t>
  </si>
  <si>
    <t>Cierre de batch</t>
  </si>
  <si>
    <t>Cambio de tulipa en valvula #79</t>
  </si>
  <si>
    <t>Explocion de botellas en Etiquetadora limpieza</t>
  </si>
  <si>
    <t>Reset en tablero operativo EBI.</t>
  </si>
  <si>
    <t>Caida y obstruccion de botellas salida EBI tramo#3,4</t>
  </si>
  <si>
    <t>Falta de envases por obstruccion de caja vieja salida Despale.</t>
  </si>
  <si>
    <t>Obstruccion de tapa doblada en canal principal.</t>
  </si>
  <si>
    <t>Obstruccion de botellas en banderola de salida Lav.</t>
  </si>
  <si>
    <t>Limpieza de vidrios y sensores en EBI.</t>
  </si>
  <si>
    <t>Obstruccion de cajas en parrilla Encajonadora</t>
  </si>
  <si>
    <t>Limpieza de vidrio roto en Llenadora</t>
  </si>
  <si>
    <t>obst.de bot.caida en transp.unifilar entrada ebi</t>
  </si>
  <si>
    <t>obst.de bot.en banderola salida lavadora</t>
  </si>
  <si>
    <t>obst.de tapa en canal principal</t>
  </si>
  <si>
    <t>limpieza de paletas en etiquetadora</t>
  </si>
  <si>
    <t>obst.de bot.entrada lavadora</t>
  </si>
  <si>
    <t>salto termico guarda motor en etiquetadora</t>
  </si>
  <si>
    <t>parada en etiquetadora por etiquetas inclinadas</t>
  </si>
  <si>
    <t>vacio de botellas en tramo entrada ebi a entrada llenadora</t>
  </si>
  <si>
    <t>asepcia con easyfoam y adicion aceite</t>
  </si>
  <si>
    <t>cadena trabada en transp.unifilar tramo # 11</t>
  </si>
  <si>
    <t>revicion y ajustes en sensor de tapas</t>
  </si>
  <si>
    <t>ajustes en tambor de etiquetas</t>
  </si>
  <si>
    <t>obst.de bot.caidas salida etiquetadora</t>
  </si>
  <si>
    <t>cambio de avaconica y tulipa de valv. # 117 - 118</t>
  </si>
  <si>
    <t>acuml.de cajas llenas linia paletizadora</t>
  </si>
  <si>
    <t>falla en motor de traba de botellas ( M - 5 )</t>
  </si>
  <si>
    <t xml:space="preserve">Disyuntor de la traba de botella </t>
  </si>
  <si>
    <t>parada de EBI  por falta de limpieza fotocelula</t>
  </si>
  <si>
    <t xml:space="preserve">parada de paster por falta de temperatura </t>
  </si>
  <si>
    <t>obstr botella transporte unifilar EBI</t>
  </si>
  <si>
    <t>botella caida trancada transporte salida PST.ETQ.</t>
  </si>
  <si>
    <t xml:space="preserve">falla guarda motor Etiquetadora </t>
  </si>
  <si>
    <t xml:space="preserve">limpieza vidrio roto en llenadora </t>
  </si>
  <si>
    <t>botella con tapas entrada de lav.bot.</t>
  </si>
  <si>
    <t>Transporte EBI-LLEN. Desconectado</t>
  </si>
  <si>
    <t>Caida de botellas salida EBI. Tramo#3,4</t>
  </si>
  <si>
    <t>Caida de botellas en mesa de descarga Desenca.</t>
  </si>
  <si>
    <t>Falta de envases por obstruccion de cajas salida Despale.</t>
  </si>
  <si>
    <t>Obstruccion de tapa doblada en canal principal</t>
  </si>
  <si>
    <t>Obstruccion de botellas caidas entrada Lav.</t>
  </si>
  <si>
    <t>Constante caida y obstruccion de botellas entrada unifilar EBI.</t>
  </si>
  <si>
    <t>completado de chaveta en cadena de transmicion de tramo # 9 unifilar entrada ebi</t>
  </si>
  <si>
    <t>descenso de temperatura en baños de pasteorizacion</t>
  </si>
  <si>
    <t>revicion y ajustes en sensores en transp.tunel vacios</t>
  </si>
  <si>
    <t>reset.en panel de inspector de botellas</t>
  </si>
  <si>
    <t>cambio de tulipas y tubo de llenado doblado de valv. # 5 - 6</t>
  </si>
  <si>
    <t>const.obst.de bot.caidas en transp. salida lavadora</t>
  </si>
  <si>
    <t>obst.de bot.caidas en transp. salida lavadora</t>
  </si>
  <si>
    <t>alarma de detector DLR</t>
  </si>
  <si>
    <t>obstr.de botella caida entrada lavadora</t>
  </si>
  <si>
    <t>obst.de bot.rota en tramo # 4</t>
  </si>
  <si>
    <t>obst.de tapas canal principal</t>
  </si>
  <si>
    <t>resorte atascada de sniff de valv. # 51</t>
  </si>
  <si>
    <t>limpieza de vidrio roto en llenadora</t>
  </si>
  <si>
    <t xml:space="preserve">const.arrastre de Etiquetas de lavadora de botella </t>
  </si>
  <si>
    <t>rechazo de botella con Etiq.minuda 12%</t>
  </si>
  <si>
    <t>obstr botella EBI  por arrastre de Etiquetas salida lav.bot.</t>
  </si>
  <si>
    <t xml:space="preserve">parada de linea paletizadora </t>
  </si>
  <si>
    <t xml:space="preserve">revisado de vavulas en llenadora </t>
  </si>
  <si>
    <t>const.rachazo botella con Etiq.minuda EBI</t>
  </si>
  <si>
    <t>const.obstr botella caida arrastre de Etiq.y pegamento transporte LVB.EBI</t>
  </si>
  <si>
    <t>Obstruccion de caja vieja entrada volteador de cajas</t>
  </si>
  <si>
    <t>Caida de botellas entrada y salida EBI.</t>
  </si>
  <si>
    <t>Paradas constantes por ingrezo de botellas del interior.</t>
  </si>
  <si>
    <t>Ajuste de tulipas en cabezales Desenca.</t>
  </si>
  <si>
    <t>Limpieza de barandas entrada y salida EBI con gazolina por arrastre de Pegamento</t>
  </si>
  <si>
    <t>Constante caida de botellas entrada y salida EBI.</t>
  </si>
  <si>
    <t>Obstruccion de tapas dobladas en canal principal</t>
  </si>
  <si>
    <t>const.obst.de bot.caidas en transp.unifilar entrada ebi</t>
  </si>
  <si>
    <t>revicion y ajustes en banderola por const.obst.de botellas</t>
  </si>
  <si>
    <t>obst.de bot.caida entrada lavadora</t>
  </si>
  <si>
    <t>obst.de bot.caidas en transp.unifilar entrada ebi</t>
  </si>
  <si>
    <t>enjuague con agua caliente en llenadora</t>
  </si>
  <si>
    <t>CAMBIO DE PRODUCTO DE PILSENER A BICER</t>
  </si>
  <si>
    <t>acuml.de cajas vacias salida desencajonadora</t>
  </si>
  <si>
    <t>cambio de orrin rotos de valv. # 8-33-39-63-99-127</t>
  </si>
  <si>
    <t>salto termico guarda motor de transp.salida ebi</t>
  </si>
  <si>
    <t>falta de envases despalet.</t>
  </si>
  <si>
    <t>ajustes en codificador por cambio de producto</t>
  </si>
  <si>
    <t>limpieza de vidrio rotos en llenadora</t>
  </si>
  <si>
    <t>descarrilamiento de cadena en transp.inferior salida paster</t>
  </si>
  <si>
    <t xml:space="preserve">obstr botella caida transporte unifilar EBI </t>
  </si>
  <si>
    <t xml:space="preserve">caja trancada transporte lav.cajas </t>
  </si>
  <si>
    <t xml:space="preserve">tapa con defecto </t>
  </si>
  <si>
    <t xml:space="preserve">falla en el abasteciniento de tapas </t>
  </si>
  <si>
    <t xml:space="preserve">presion baja del aire de trabajo </t>
  </si>
  <si>
    <t>(no activa cilindro de tapas )</t>
  </si>
  <si>
    <t>obstr.de botella en descarga salida lav.</t>
  </si>
  <si>
    <t>obstr por arrastre de Etiq.</t>
  </si>
  <si>
    <t>vidrio trancada sensor transporte tramo # 6 PST ETQ.</t>
  </si>
  <si>
    <t>obstr botella caida transporte unifilar EBI Y ARRASTRE E etiq.</t>
  </si>
  <si>
    <t>botella con tapas entrada lav.bot.</t>
  </si>
  <si>
    <t>Caida y obstruccion de botellas entrada unifilar EBI</t>
  </si>
  <si>
    <t>Limpieza de barandas con gazolina entrada y salida EBI. Por arrastre de pegamento</t>
  </si>
  <si>
    <t>Descarrilamiento de cadena de transmicion entrada Lav. Tramo#5</t>
  </si>
  <si>
    <t>Limpieza de sensores y paredes en EBI.</t>
  </si>
  <si>
    <t>Constante paradas por arrastre de etiqueta picada entrada EBI.</t>
  </si>
  <si>
    <t>Constante alarma señal de perturbacion EBI.</t>
  </si>
  <si>
    <t>Ajuste en EBI. Por constante señal de perturbacion</t>
  </si>
  <si>
    <t>limpieza de fotocelulas y sensores salida ebi</t>
  </si>
  <si>
    <t>FINAL PRODUCCION EN LLENADORA</t>
  </si>
  <si>
    <t>limpieza de linia</t>
  </si>
  <si>
    <t>cip linia y llenadora</t>
  </si>
  <si>
    <t>limpieza de linia envasado</t>
  </si>
  <si>
    <t>Cambio de barilla rota en valvula#28 y cambio de tulipas en valvulas 17,18,19,26</t>
  </si>
  <si>
    <t>Ajustes en Paster.</t>
  </si>
  <si>
    <t>Parada de mantenimiento</t>
  </si>
  <si>
    <t>Cambio de cadena de transmision en contador de cajas vacias</t>
  </si>
  <si>
    <t>Cambio de rodamiento en contador de cajas vacias</t>
  </si>
  <si>
    <t>Cambio de tulipas y tubo de llenadoda en valvulas #90,91,92</t>
  </si>
  <si>
    <t>Alimentacion de una sola linea por playa</t>
  </si>
  <si>
    <t>Parada por falla en valvula de baño #5 Paster.</t>
  </si>
  <si>
    <t>cambio de rodamiento en transp.subida desencajonadora altura contador de cajas</t>
  </si>
  <si>
    <t>revicion y ajustes en sensor en transp.altura contador de cajas</t>
  </si>
  <si>
    <t>ajustes en estrella entrada a calderin</t>
  </si>
  <si>
    <t>obstr.de tapa en volteador de tapas</t>
  </si>
  <si>
    <t>obstr.de botella en descarga salida lavadora</t>
  </si>
  <si>
    <t>osbtr. De bot. En descarga salida lavadora</t>
  </si>
  <si>
    <t>obst.de bot.caidas entrada lavadora</t>
  </si>
  <si>
    <t>ajustes en transp.cinta de goma subida encajonadora</t>
  </si>
  <si>
    <t>obst.de bot.caidas salida ebi</t>
  </si>
  <si>
    <t>limpieza de fotocelulas y sensores entrada y salida ebi</t>
  </si>
  <si>
    <t>reset.por señal falla de avastecimiento de tapas</t>
  </si>
  <si>
    <t>salto termico guarda motor de transp.entrada y salida ebi</t>
  </si>
  <si>
    <t xml:space="preserve">const.falla abastecimiento de tapas por falla cilindro </t>
  </si>
  <si>
    <t xml:space="preserve">parada por caida de temperatura en paster </t>
  </si>
  <si>
    <t xml:space="preserve">asepcia externo llenadora con EASYFOAM adicion aceite </t>
  </si>
  <si>
    <t xml:space="preserve">obstr tapa garganta de tapas </t>
  </si>
  <si>
    <t xml:space="preserve">falla bloquiador cilindro de tapas </t>
  </si>
  <si>
    <t xml:space="preserve">Cambio de cilindro en Coronador </t>
  </si>
  <si>
    <t>Exp´locion de botellas en Etiquetadora limpieza</t>
  </si>
  <si>
    <t xml:space="preserve">Constante obstruccion de tapas en garganta </t>
  </si>
  <si>
    <t>Ajustes entrada Lav.</t>
  </si>
  <si>
    <t xml:space="preserve">Revicion de tambor por constante obstruccion de tapas </t>
  </si>
  <si>
    <t>Constante obstruccion de tapas en canal principal</t>
  </si>
  <si>
    <t>Tramo# 12 Paster-Etiq. Cable ed motor quemado</t>
  </si>
  <si>
    <t>Reset en panel operarivo EBI.</t>
  </si>
  <si>
    <t>Regulacion de garganta en canal principal coronador</t>
  </si>
  <si>
    <t>Caida de botellas por constante rechazo salida EBI.</t>
  </si>
  <si>
    <t>Caida y obstruccion de botellas salida EBI tramo#3</t>
  </si>
  <si>
    <t>Obstruccion de botellas caidas entrada  Lav.</t>
  </si>
  <si>
    <t>const.obst.de bot.caidas por falta de adicion lubricacion en transp.desencaj. a lavadora</t>
  </si>
  <si>
    <t>descenso de temperatura en baño # 5</t>
  </si>
  <si>
    <t>arratre de etiquetas menudas</t>
  </si>
  <si>
    <t>obst.de tapa en bolteador de tapas</t>
  </si>
  <si>
    <t>arratre de etiquetas picadas</t>
  </si>
  <si>
    <t>ingreso de botellas peruanas backus</t>
  </si>
  <si>
    <t>rotura de cadena de transmicion de rodillos en despaletizadora</t>
  </si>
  <si>
    <t>rotura de cadena de transmicion de tramo # 5</t>
  </si>
  <si>
    <t>caja vieja trancada en tunel de linia de vacios</t>
  </si>
  <si>
    <t>limpieza de baranda con pegamento transporte LVB.EBI</t>
  </si>
  <si>
    <t xml:space="preserve">falla de codificador de Etiquetas </t>
  </si>
  <si>
    <t>limpieza cilindro de Eriqueta</t>
  </si>
  <si>
    <t>const.parada de limite inferior de la presion llenado en cada parada en arranqui</t>
  </si>
  <si>
    <t>falta de envases en transporte</t>
  </si>
  <si>
    <t xml:space="preserve">Asepcia externo llenadora con EASYFOAM adicion de aceite </t>
  </si>
  <si>
    <t xml:space="preserve">mantenimiento programado </t>
  </si>
  <si>
    <t xml:space="preserve">parada de Etiquetadora </t>
  </si>
  <si>
    <t>obstr botella caida transporte unifilar EBI</t>
  </si>
  <si>
    <t xml:space="preserve">botella trancada guia descarge salida </t>
  </si>
  <si>
    <t>obstr botella baranda con pegamento transporte LVB. EBI</t>
  </si>
  <si>
    <t>falta de envase vacio despale.</t>
  </si>
  <si>
    <t>Revisado de valvula # 116</t>
  </si>
  <si>
    <t>Obstr.de bot. Entrada lavadora</t>
  </si>
  <si>
    <t>obst. De cajas entrada desenca.</t>
  </si>
  <si>
    <t>acumulacion  de cajas linea palet.</t>
  </si>
  <si>
    <t>constante caida de bot. Entrada ebi</t>
  </si>
  <si>
    <t>Limpieza de barandas con gazolina entrada EBI.</t>
  </si>
  <si>
    <t>trasporte apagado no actua EBI entrada LLEN.</t>
  </si>
  <si>
    <t>Descenso de temperatura en Paster.</t>
  </si>
  <si>
    <t>Caida de botellas por constante brechazo salida EBI.</t>
  </si>
  <si>
    <t>cambio de avaconica y tulipas de valv. # 116 - 117</t>
  </si>
  <si>
    <t>limpieza de guias laterales por arrastre de pegamento entrada ebi</t>
  </si>
  <si>
    <t>obst.de tapa doblada en canal principal</t>
  </si>
  <si>
    <t>limpieza de vidrios rotos en meza de etiquetadora</t>
  </si>
  <si>
    <t>const.botella caida entrada y salida ebi</t>
  </si>
  <si>
    <t>CAMBIO DE PRODUCTO DE PILSENER A IMPERIAL</t>
  </si>
  <si>
    <t>const.obst.de bot.caidas por arrastre de pegamento en guias laterales entrada y salida ebi</t>
  </si>
  <si>
    <t>parada por falta de tinta en codificador etiquetadora</t>
  </si>
  <si>
    <t>obst.de bot.rota salida etiquetadora</t>
  </si>
  <si>
    <t>obst.de bot.rota salida llenadora</t>
  </si>
  <si>
    <t>salto termico de transp.entrada y salida ebi</t>
  </si>
  <si>
    <t>obstr botella caida  transporte unifilar EBI</t>
  </si>
  <si>
    <t>Inicio de producto Imperial</t>
  </si>
  <si>
    <t xml:space="preserve">obstr tapa doblada en garganta </t>
  </si>
  <si>
    <t>const. Obstr. De botella caida entrada EBI</t>
  </si>
  <si>
    <t>const.obstr botella caida transporte unifilar EBI</t>
  </si>
  <si>
    <t xml:space="preserve">botella trancada  guia descarge salida </t>
  </si>
  <si>
    <t>limpieza baranda con pegamento transporte EBI.LL.</t>
  </si>
  <si>
    <t>acum.pegamento entrada llenadora frena abast botellas</t>
  </si>
  <si>
    <t xml:space="preserve">falta envases desde despale </t>
  </si>
  <si>
    <t>elimin masivo bot c/etiq molida</t>
  </si>
  <si>
    <t xml:space="preserve">falla de abastecimiento de tapas </t>
  </si>
  <si>
    <t>limpieza de baranda transporte con pegamento LVB.EBI.</t>
  </si>
  <si>
    <t>Obstruccion de caja vieja salida Despale.</t>
  </si>
  <si>
    <t>Limpieza de barandas con gazolina por arrastre de pegamento</t>
  </si>
  <si>
    <t>Constante separacion de botellas entrada Llenadora</t>
  </si>
  <si>
    <t xml:space="preserve">Ajuste entrada unifilar EBI por constante separacion de botellas </t>
  </si>
  <si>
    <t xml:space="preserve">obstr. De cajas en mal estado </t>
  </si>
  <si>
    <t>Limpieza de barandas con gazolina por arrastre de pegamento y ajuste de sensores entrada unifilar EBI.</t>
  </si>
  <si>
    <t>Regulacion de velocidades entrada unifilar EBI.</t>
  </si>
  <si>
    <t>Obstruccion de cajas viejas Encajonadora</t>
  </si>
  <si>
    <t>Caida de botellas en mesa de carga Enca.</t>
  </si>
  <si>
    <t>cambio de producto de imperial a taquiña verde</t>
  </si>
  <si>
    <t>desenso de temperatura en paster</t>
  </si>
  <si>
    <t>bot.caida entrada en transporte etiquetadora</t>
  </si>
  <si>
    <t>falta de cajas vacias entrada encajonadora</t>
  </si>
  <si>
    <t>const.obst.de bot.caida entrada por cadena en mal estado en meza entrada lavadora</t>
  </si>
  <si>
    <t>obst.de bot.caida en tramo # 4</t>
  </si>
  <si>
    <t>botella caida entrada transporte lab.bot.</t>
  </si>
  <si>
    <t>parada encajonadora falla OP.</t>
  </si>
  <si>
    <t xml:space="preserve">obstr tapa doblado en garganta </t>
  </si>
  <si>
    <t>intervalo de botella transporte entrada LL.</t>
  </si>
  <si>
    <t xml:space="preserve">falla abastecimiento de tapas </t>
  </si>
  <si>
    <t xml:space="preserve">botella trancada guia descarge </t>
  </si>
  <si>
    <t xml:space="preserve">final de produccion TAQUIÑA </t>
  </si>
  <si>
    <t xml:space="preserve">cip con agua caliente </t>
  </si>
  <si>
    <t>(ASEPCIA EXTERNO LLENADORA CON easyfoam adicion de aceite )</t>
  </si>
  <si>
    <t xml:space="preserve">inicio producto CHICHA TAQUIÑA </t>
  </si>
  <si>
    <t>const.parada por botella caida entrada lav.bot.</t>
  </si>
  <si>
    <t xml:space="preserve">acumulacion de cajas vacia linea pele </t>
  </si>
  <si>
    <t>parada de linea pale.</t>
  </si>
  <si>
    <t xml:space="preserve">falta de envase vacio despaletizadora </t>
  </si>
  <si>
    <t xml:space="preserve">parada de llenadora tapa extraño </t>
  </si>
  <si>
    <t>falla en codifecador  agustes y limpieza</t>
  </si>
  <si>
    <t>obst.de tapa doblada en canal principal en el tambor</t>
  </si>
  <si>
    <t xml:space="preserve">atasco en trasporte a llenadora a paster  obstr. De bot. En etiq. Limpiez </t>
  </si>
  <si>
    <t xml:space="preserve">obstr. De bot entrada lavadora </t>
  </si>
  <si>
    <t xml:space="preserve">botella trancada  guia  entrada lavadora </t>
  </si>
  <si>
    <t>cambio de piezas snif resorte roto #94 y agustes</t>
  </si>
  <si>
    <t>obstr. De botellas  caidas entrada  ebi</t>
  </si>
  <si>
    <t>entrada de bot con pegamento  y limpieza en EBI</t>
  </si>
  <si>
    <t>costante caida de bot entrada unifilarEBI</t>
  </si>
  <si>
    <t>foto celula en mal estado  desgaste</t>
  </si>
  <si>
    <t>obst.de bot.caidas en transp.unifilar entrada ebi por arrastre de pegamento en guias laterales</t>
  </si>
  <si>
    <t>rotura de cadena de transmicion de tramo # 18 entrada encajonadora</t>
  </si>
  <si>
    <t>limpieza de guias laterales por arrastre de pegamento entrada y salida ebi</t>
  </si>
  <si>
    <t>caja atascada en volteador de cajas entrada lavador</t>
  </si>
  <si>
    <t>ingreso de botellas huari</t>
  </si>
  <si>
    <t>tobera de hidroget tapado</t>
  </si>
  <si>
    <t>parada en transp.paster a etiquetadora por cierre de batch en etiquetadora</t>
  </si>
  <si>
    <t>const.acuml.de bot.entrada etiquetadoras</t>
  </si>
  <si>
    <t>obstr.de botellas caidas entrada lavadora</t>
  </si>
  <si>
    <t>obstr.de tapa doblado en volteador</t>
  </si>
  <si>
    <t>obst.de bot.en descarga salida lavadora</t>
  </si>
  <si>
    <t>arrastre de etiquetas picadas y enteras</t>
  </si>
  <si>
    <t>obst.de bot.caida en transp.inferior salida paster</t>
  </si>
  <si>
    <t xml:space="preserve">Rechazo botella con Etiqueta minuda </t>
  </si>
  <si>
    <t>corte de botella despale.</t>
  </si>
  <si>
    <t>final de produccion TAQUIÑA CHICHI</t>
  </si>
  <si>
    <t>14.09.21</t>
  </si>
  <si>
    <t xml:space="preserve">cip llenadora con soda caustica </t>
  </si>
  <si>
    <t>(Asepcia externo llenadora con TOPAX 56 adicion de aceite )</t>
  </si>
  <si>
    <t>Revisado de valvula 67.74.116</t>
  </si>
  <si>
    <t xml:space="preserve">parada de llenadora HDE con soda </t>
  </si>
  <si>
    <t>ajuste transporte  cadena de transmicion LL.PST.TRAMO # 2</t>
  </si>
  <si>
    <t xml:space="preserve">Inicio de produccion </t>
  </si>
  <si>
    <t>Cambio de piezas  tulipas y avas conicas # 96 97 80 81</t>
  </si>
  <si>
    <t>bomba 2 mal sellado</t>
  </si>
  <si>
    <t>descarrilamiento de cadena en salida paster. tramo 1</t>
  </si>
  <si>
    <t xml:space="preserve">obstr. De bot. Salida lavadora </t>
  </si>
  <si>
    <t>atasco en ETIQ. Ajustes en codificado</t>
  </si>
  <si>
    <t>ajustes en ETIQ. cilindro de transferencia</t>
  </si>
  <si>
    <t>Acumulación de bot. Salida llenadora a paster por ajustes en ETIQ.</t>
  </si>
  <si>
    <t>Trasporte de cajas vacias ajustes</t>
  </si>
  <si>
    <t xml:space="preserve">ajuste de chisquetes empaque con fuga de agua ultimo enjuague  </t>
  </si>
  <si>
    <t>bomba 2 mal sellado funcionando con manual</t>
  </si>
  <si>
    <t>obstr de bot salida lavadora</t>
  </si>
  <si>
    <t>limpieza de vidrio en llenadora</t>
  </si>
  <si>
    <t>obst.de bot.caidas en transp.inferior salida paster</t>
  </si>
  <si>
    <t>const.falta de abastecimiento de envaces por rotura de llave de seguro cascher en despale.</t>
  </si>
  <si>
    <t>ingreso de cajas viejas entrada desencajonadora</t>
  </si>
  <si>
    <t>botellas atascadas en tulipas en desencajonadora</t>
  </si>
  <si>
    <t>descenso de temperatura en baños de pasteorizacion a 57°</t>
  </si>
  <si>
    <t>const.obst.de bot.caida en transp.unifilar entrada ebi</t>
  </si>
  <si>
    <t>const.arrastre de etiquetas salida lavadora</t>
  </si>
  <si>
    <t>bot.atascada en transp.guia lateral superior tramo # 6</t>
  </si>
  <si>
    <t xml:space="preserve">const.botellas caidas entrada unifilar ebi </t>
  </si>
  <si>
    <t>obstr.de botellas caidas entrada unifilar etiquetadora</t>
  </si>
  <si>
    <t>obstr.de bot.caida entrada lavadora</t>
  </si>
  <si>
    <t>descarrilamiento de cadena tramo # 3</t>
  </si>
  <si>
    <t>cambio de tulipa y avaconica rotas de valv. # 81-82-83-84-85</t>
  </si>
  <si>
    <t>cajas viejas atascadas en volteador entrada lavador</t>
  </si>
  <si>
    <t>caida de cajas en transp.tunel vacios altura BTS</t>
  </si>
  <si>
    <t>descenso de temperatura en baños de pasteorizacion 76°</t>
  </si>
  <si>
    <t>15.09.21</t>
  </si>
  <si>
    <t>cierre de batch</t>
  </si>
  <si>
    <t>limpieza fotocelulas EBI</t>
  </si>
  <si>
    <t xml:space="preserve">ajuste de Etiquetas </t>
  </si>
  <si>
    <t xml:space="preserve">parada de etiquetadora </t>
  </si>
  <si>
    <t>caida de bot. Entrada EBI</t>
  </si>
  <si>
    <t xml:space="preserve">caida de tencion de Etectrica en llenadora </t>
  </si>
  <si>
    <t>(reinicio de llenadora )</t>
  </si>
  <si>
    <t xml:space="preserve">caida de tencion de Energia Etectrica </t>
  </si>
  <si>
    <t>caida de presostato de CO2</t>
  </si>
  <si>
    <t>caida de Energia Electrica en LL.</t>
  </si>
  <si>
    <t xml:space="preserve">limpieza de Etiquetadora </t>
  </si>
  <si>
    <t xml:space="preserve">ostr. De bot. Salida lav. </t>
  </si>
  <si>
    <t>limpieza de guias laterales entrada EBI  Uniferal</t>
  </si>
  <si>
    <t>constante entrada  bot. Huari a desenca.  Y descarga en playa 1</t>
  </si>
  <si>
    <t xml:space="preserve">ajustes  DESALINEACION DE ETIQ. </t>
  </si>
  <si>
    <t>trasporte paster. a EtIq. Tramo 5 descarrilado</t>
  </si>
  <si>
    <t>rotura cadena de trasmision  mesa tramo #8</t>
  </si>
  <si>
    <t>rotura perno de sujección de rodillo mesa tramo #8</t>
  </si>
  <si>
    <t>bot. Huari 620</t>
  </si>
  <si>
    <t xml:space="preserve">obstr.  Y caida de bot.falla operacional </t>
  </si>
  <si>
    <t xml:space="preserve">Cambio   de rodillo en despale.tramo 8 mesa de trasportes </t>
  </si>
  <si>
    <t xml:space="preserve">falta de envases 1 linea de playa 1 </t>
  </si>
  <si>
    <t>obst.de bot.caidas entrada meza encajonadora</t>
  </si>
  <si>
    <t>parada por falla de comunicación VLT</t>
  </si>
  <si>
    <t>limpieza de guias laterales de tramo salida lavadora a entrada llenadora</t>
  </si>
  <si>
    <t>prueba de patrones especial en inspector de botellas</t>
  </si>
  <si>
    <t>arrastre de pegamento en guias laterales</t>
  </si>
  <si>
    <t>descenso de temperatura en baños de pasteorizacion con 54 °</t>
  </si>
  <si>
    <t>parada por fallas en servo motor encajonadora</t>
  </si>
  <si>
    <t>limpieza de cabezal codificador etiquetadora</t>
  </si>
  <si>
    <t xml:space="preserve">parada por fallas en codificador parte inferior </t>
  </si>
  <si>
    <t>parada por fallas en codificador parte superior</t>
  </si>
  <si>
    <t>limpieza y ajustes en cabezal codificador etiquetadora</t>
  </si>
  <si>
    <t>const.arrastre de etiquetas y pegamento en guias laterales entrada unifilar ebi</t>
  </si>
  <si>
    <t>16.09.21</t>
  </si>
  <si>
    <t>limpieza barranda por arrastre de pegamento LVB.EBI Y EBI.LL.</t>
  </si>
  <si>
    <t>acumulacion cinta de separacion de salida (42)</t>
  </si>
  <si>
    <t>tezado de cadena transporte EBI</t>
  </si>
  <si>
    <t xml:space="preserve">parada encajonadora por falta alimintacion de cajas </t>
  </si>
  <si>
    <t xml:space="preserve">intervalo botella entrada transporte LL.baranda desgastado </t>
  </si>
  <si>
    <t>obst botella caida transporte unifilar EBI</t>
  </si>
  <si>
    <t xml:space="preserve">cabezal bloquiado </t>
  </si>
  <si>
    <t xml:space="preserve">falla codificador de Etiquetas </t>
  </si>
  <si>
    <t>cambio de stiff  #92</t>
  </si>
  <si>
    <t>obst. De bot. Caida transp. Unifilar</t>
  </si>
  <si>
    <t>obstr.de botella en descarga entrada lavadora</t>
  </si>
  <si>
    <t>caida de bot. Entra EBI Llenadora</t>
  </si>
  <si>
    <t>acumulacion salida llenadora a paster</t>
  </si>
  <si>
    <t>acumulacion de bot. Salida de llena a paster</t>
  </si>
  <si>
    <t>tecnico en codifecado</t>
  </si>
  <si>
    <t>obstr.de botella en descarga salida  lav.</t>
  </si>
  <si>
    <t>falla en codificador de Etiquetas mal codificado</t>
  </si>
  <si>
    <t>acumulacion de bot. Llenadora paster</t>
  </si>
  <si>
    <t>obstr. Entrada unifilar</t>
  </si>
  <si>
    <t>falla en codificador  2 Corte sircuito</t>
  </si>
  <si>
    <t>obstr.  De bot unifelar EBI</t>
  </si>
  <si>
    <t>const.paradas en etiquetadora por etiquetas desaliniadas</t>
  </si>
  <si>
    <t>revicion y ajustes en cinta de tambor de etiquetas</t>
  </si>
  <si>
    <t>descenso de temperatura en baños de pasteorizacion con 50 °</t>
  </si>
  <si>
    <t>obst.de bot.caida salida etiquetadora</t>
  </si>
  <si>
    <t>obstr.de botella caida salida ebi</t>
  </si>
  <si>
    <t>obst.de botellas entrada lavadora</t>
  </si>
  <si>
    <t>const.paradas en etiquetadora por velocidad reducida 35.000 x hora</t>
  </si>
  <si>
    <t>17.09.21</t>
  </si>
  <si>
    <t xml:space="preserve">velucidad de Etiquetadora 34000 por falla cilindro </t>
  </si>
  <si>
    <t>botella caida transporte entrada lav.bot.</t>
  </si>
  <si>
    <t xml:space="preserve">vel.34000 de Etiquetadora falla cilindro </t>
  </si>
  <si>
    <t>obst. Bot. Caida EBI</t>
  </si>
  <si>
    <t xml:space="preserve">const.trancada tapa doblada en garganta </t>
  </si>
  <si>
    <t>PARADAS</t>
  </si>
  <si>
    <t>BALA DE PLATA</t>
  </si>
  <si>
    <t xml:space="preserve">Cambiar la Alimentacion de codificador </t>
  </si>
  <si>
    <t>Habilitar Iluminacion</t>
  </si>
  <si>
    <t>Accion</t>
  </si>
  <si>
    <t>responsable</t>
  </si>
  <si>
    <t>estado</t>
  </si>
  <si>
    <t>En Curso</t>
  </si>
  <si>
    <t>E Turno</t>
  </si>
  <si>
    <t>Mec Turno</t>
  </si>
  <si>
    <t xml:space="preserve">obstr.de botella entrada lav. </t>
  </si>
  <si>
    <t>acumolacion de bot. Llenadora a paster</t>
  </si>
  <si>
    <t>constante parada por limete inferior falla alarma</t>
  </si>
  <si>
    <t>constante caida de bot. Entrada unifelar</t>
  </si>
  <si>
    <t xml:space="preserve">tapas dobladas. </t>
  </si>
  <si>
    <t>CAMBIO DE EMBALAJE  A CHICHA 620cc</t>
  </si>
  <si>
    <t>INICIO DE PRODUCION</t>
  </si>
  <si>
    <t>cip. Caliente y agua fria</t>
  </si>
  <si>
    <t>LIMPIEZA EN HD</t>
  </si>
  <si>
    <t>ajuste de guias laterales sueltas entrada llenadora tramo #6</t>
  </si>
  <si>
    <t>limpieza de guias laterales con solvente</t>
  </si>
  <si>
    <t>sincronismo de transp.tramo salida ebi a entrada llenadora</t>
  </si>
  <si>
    <t>obst.de tapas en canal principal</t>
  </si>
  <si>
    <t>const.obst.de bot.caidas en trasp.unifilar entrada ebi</t>
  </si>
  <si>
    <t>descarrilamiento de cadena de transp.inferior tramo # 2 salida paster</t>
  </si>
  <si>
    <t>rotura de cadena plastica salida despaletizadora</t>
  </si>
  <si>
    <t>const.falta de avastecimiento de envaces en linia despaletizadora</t>
  </si>
  <si>
    <t>18.09.21</t>
  </si>
  <si>
    <t>ciere de batch</t>
  </si>
  <si>
    <t xml:space="preserve">const.parada de Inspector botella </t>
  </si>
  <si>
    <t xml:space="preserve">const.parada de inspector de botella </t>
  </si>
  <si>
    <t>botella trancada transporte tramo # 5 PST.ETQ.</t>
  </si>
  <si>
    <t xml:space="preserve">parada de lavadora de botella </t>
  </si>
  <si>
    <t>acumulacion de cajas llena linea pale.</t>
  </si>
  <si>
    <t>parada en paletizadora</t>
  </si>
  <si>
    <t>caida de temperatura past.</t>
  </si>
  <si>
    <t xml:space="preserve">botella trancada transporte saliada de paster </t>
  </si>
  <si>
    <t xml:space="preserve">botella trancada guia desgage salida </t>
  </si>
  <si>
    <t xml:space="preserve">botella caida transporte salida de llenadora </t>
  </si>
  <si>
    <t>botella caida transporte salida EBI LL.</t>
  </si>
  <si>
    <t>Acumulacion de cajas para el corte de en Despaletizadora</t>
  </si>
  <si>
    <t>Caida y obstruccion de botellas entrada EBI.</t>
  </si>
  <si>
    <t>Falta de agua en roceadores entrada EBI.</t>
  </si>
  <si>
    <t>Obstruccion de tapas en canal principal</t>
  </si>
  <si>
    <t>Corte de produccion</t>
  </si>
  <si>
    <t>Cip caustico en Llenadora y linea</t>
  </si>
  <si>
    <t>sp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</si>
</sst>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_(* #,##0.00_);_(* \(#,##0.00\);_(* &quot;-&quot;??_);_(@_)"/>
    <numFmt numFmtId="165" formatCode="0\ &quot;Bot/h&quot;"/>
    <numFmt numFmtId="166" formatCode="0.0%"/>
    <numFmt numFmtId="167" formatCode="0.000"/>
    <numFmt numFmtId="168" formatCode="&quot;Eficiencia Equipo&quot;\ 0.0%"/>
    <numFmt numFmtId="169" formatCode="hh"/>
    <numFmt numFmtId="170" formatCode="_ [$€]\ * #,##0.00_ ;_ [$€]\ * \-#,##0.00_ ;_ [$€]\ * &quot;-&quot;??_ ;_ @_ "/>
    <numFmt numFmtId="171" formatCode="dd\.mm\.yy"/>
    <numFmt numFmtId="172" formatCode="dd\.mm\.yyyy"/>
    <numFmt numFmtId="173" formatCode="[$-C0A]d\-mmm\-yy;@"/>
    <numFmt numFmtId="174" formatCode="dd/mm"/>
    <numFmt numFmtId="175" formatCode="_(* #,##0_);_(* \(#,##0\);_(* &quot;-&quot;??_);_(@_)"/>
  </numFmts>
  <fonts count="70" x14ac:knownFonts="1"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name val="Tahoma"/>
      <family val="2"/>
    </font>
    <font>
      <b/>
      <sz val="18"/>
      <color indexed="22"/>
      <name val="Arial"/>
      <family val="2"/>
    </font>
    <font>
      <sz val="10"/>
      <name val="Helv"/>
    </font>
    <font>
      <sz val="10"/>
      <name val="Tahoma"/>
      <family val="2"/>
    </font>
    <font>
      <b/>
      <sz val="10"/>
      <name val="Arial"/>
      <family val="2"/>
    </font>
    <font>
      <sz val="10"/>
      <color indexed="10"/>
      <name val="Tahoma"/>
      <family val="2"/>
    </font>
    <font>
      <sz val="10"/>
      <color indexed="9"/>
      <name val="Tahoma"/>
      <family val="2"/>
    </font>
    <font>
      <b/>
      <sz val="10"/>
      <color theme="0"/>
      <name val="Tahoma"/>
      <family val="2"/>
    </font>
    <font>
      <b/>
      <sz val="10"/>
      <name val="Tahoma"/>
      <family val="2"/>
    </font>
    <font>
      <b/>
      <sz val="10"/>
      <color indexed="43"/>
      <name val="Tahoma"/>
      <family val="2"/>
    </font>
    <font>
      <sz val="10"/>
      <color indexed="9"/>
      <name val="Arial"/>
      <family val="2"/>
    </font>
    <font>
      <b/>
      <sz val="10"/>
      <color indexed="9"/>
      <name val="Tahoma"/>
      <family val="2"/>
    </font>
    <font>
      <b/>
      <sz val="10"/>
      <color indexed="16"/>
      <name val="Arial"/>
      <family val="2"/>
    </font>
    <font>
      <b/>
      <sz val="10"/>
      <color indexed="10"/>
      <name val="Arial"/>
      <family val="2"/>
    </font>
    <font>
      <b/>
      <sz val="10"/>
      <color indexed="9"/>
      <name val="Arial"/>
      <family val="2"/>
    </font>
    <font>
      <b/>
      <sz val="10"/>
      <color indexed="10"/>
      <name val="Tahoma"/>
      <family val="2"/>
    </font>
    <font>
      <sz val="10"/>
      <color indexed="22"/>
      <name val="Tahoma"/>
      <family val="2"/>
    </font>
    <font>
      <b/>
      <sz val="11"/>
      <color indexed="9"/>
      <name val="Tahoma"/>
      <family val="2"/>
    </font>
    <font>
      <b/>
      <sz val="11"/>
      <name val="Tahoma"/>
      <family val="2"/>
    </font>
    <font>
      <sz val="11"/>
      <color rgb="FFFF0000"/>
      <name val="Tahoma"/>
      <family val="2"/>
    </font>
    <font>
      <b/>
      <sz val="11"/>
      <color indexed="9"/>
      <name val="Arial"/>
      <family val="2"/>
    </font>
    <font>
      <sz val="9"/>
      <color theme="0"/>
      <name val="Tahoma"/>
      <family val="2"/>
    </font>
    <font>
      <sz val="9"/>
      <name val="Tahoma"/>
      <family val="2"/>
    </font>
    <font>
      <sz val="9"/>
      <color theme="1"/>
      <name val="Tahoma"/>
      <family val="2"/>
    </font>
    <font>
      <b/>
      <sz val="9"/>
      <color indexed="9"/>
      <name val="Tahoma"/>
      <family val="2"/>
    </font>
    <font>
      <sz val="9"/>
      <color indexed="10"/>
      <name val="Tahoma"/>
      <family val="2"/>
    </font>
    <font>
      <sz val="8"/>
      <name val="Tahoma"/>
      <family val="2"/>
    </font>
    <font>
      <sz val="11"/>
      <color rgb="FF000000"/>
      <name val="Calibri"/>
      <family val="2"/>
    </font>
    <font>
      <sz val="20"/>
      <color theme="1"/>
      <name val="Berlin Sans FB"/>
      <family val="2"/>
    </font>
    <font>
      <b/>
      <sz val="10"/>
      <color theme="0"/>
      <name val="Arial"/>
      <family val="2"/>
    </font>
    <font>
      <sz val="9"/>
      <color rgb="FFFF0000"/>
      <name val="Tahoma"/>
      <family val="2"/>
    </font>
    <font>
      <sz val="12"/>
      <name val="Tahoma"/>
      <family val="2"/>
    </font>
    <font>
      <b/>
      <sz val="10"/>
      <color rgb="FF000000"/>
      <name val="Arial"/>
      <family val="2"/>
    </font>
    <font>
      <b/>
      <sz val="8"/>
      <color theme="0"/>
      <name val="Tahoma"/>
      <family val="2"/>
    </font>
    <font>
      <b/>
      <sz val="8"/>
      <name val="Arial"/>
      <family val="2"/>
    </font>
    <font>
      <b/>
      <sz val="11"/>
      <color theme="0"/>
      <name val="Calibri"/>
      <family val="2"/>
      <scheme val="minor"/>
    </font>
    <font>
      <b/>
      <sz val="10"/>
      <color theme="1"/>
      <name val="Arial"/>
      <family val="2"/>
    </font>
    <font>
      <sz val="8"/>
      <name val="Arial"/>
      <family val="2"/>
    </font>
    <font>
      <b/>
      <sz val="12"/>
      <color theme="1"/>
      <name val="Arial"/>
      <family val="2"/>
    </font>
    <font>
      <sz val="12"/>
      <name val="Arial"/>
      <family val="2"/>
    </font>
    <font>
      <sz val="11"/>
      <color indexed="8"/>
      <name val="Calibri"/>
      <family val="2"/>
    </font>
    <font>
      <b/>
      <sz val="14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name val="Arial"/>
      <family val="2"/>
    </font>
    <font>
      <sz val="11"/>
      <name val="Berlin Sans FB"/>
      <family val="2"/>
    </font>
    <font>
      <sz val="10"/>
      <color theme="0"/>
      <name val="Arial"/>
      <family val="2"/>
    </font>
    <font>
      <sz val="8"/>
      <color theme="0"/>
      <name val="Tahoma"/>
      <family val="2"/>
    </font>
    <font>
      <sz val="10"/>
      <color rgb="FF000000"/>
      <name val="Arial"/>
      <family val="2"/>
    </font>
    <font>
      <sz val="9"/>
      <color rgb="FF00B0F0"/>
      <name val="Tahoma"/>
      <family val="2"/>
    </font>
  </fonts>
  <fills count="15">
    <fill>
      <patternFill patternType="none"/>
    </fill>
    <fill>
      <patternFill patternType="gray125"/>
    </fill>
    <fill>
      <patternFill patternType="solid">
        <fgColor indexed="1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-0.249977111117893"/>
        <bgColor indexed="64"/>
      </patternFill>
    </fill>
  </fills>
  <borders count="5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dashed">
        <color theme="0"/>
      </left>
      <right style="dashed">
        <color theme="0"/>
      </right>
      <top style="dashed">
        <color theme="0"/>
      </top>
      <bottom style="dashed">
        <color theme="0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dashed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medium">
        <color indexed="64"/>
      </left>
      <right style="medium">
        <color indexed="64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medium">
        <color indexed="64"/>
      </right>
      <top style="thin">
        <color theme="0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28">
    <xf numFmtId="0" fontId="0" fillId="0" borderId="0"/>
    <xf numFmtId="170" fontId="16" fillId="0" borderId="0" applyFont="0" applyFill="0" applyBorder="0" applyAlignment="0" applyProtection="0"/>
    <xf numFmtId="0" fontId="16" fillId="0" borderId="0"/>
    <xf numFmtId="9" fontId="16" fillId="0" borderId="0" applyFon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/>
    <xf numFmtId="0" fontId="16" fillId="0" borderId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164" fontId="15" fillId="0" borderId="0" applyFont="0" applyFill="0" applyBorder="0" applyAlignment="0" applyProtection="0"/>
    <xf numFmtId="164" fontId="14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2" fillId="0" borderId="0" applyFont="0" applyFill="0" applyBorder="0" applyAlignment="0" applyProtection="0"/>
    <xf numFmtId="0" fontId="11" fillId="0" borderId="0"/>
    <xf numFmtId="164" fontId="10" fillId="0" borderId="0" applyFont="0" applyFill="0" applyBorder="0" applyAlignment="0" applyProtection="0"/>
    <xf numFmtId="0" fontId="9" fillId="0" borderId="0"/>
    <xf numFmtId="164" fontId="1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16" fillId="0" borderId="0" applyFont="0" applyFill="0" applyBorder="0" applyAlignment="0" applyProtection="0"/>
    <xf numFmtId="0" fontId="57" fillId="0" borderId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</cellStyleXfs>
  <cellXfs count="282">
    <xf numFmtId="0" fontId="0" fillId="0" borderId="0" xfId="0"/>
    <xf numFmtId="2" fontId="24" fillId="5" borderId="1" xfId="0" applyNumberFormat="1" applyFont="1" applyFill="1" applyBorder="1" applyAlignment="1" applyProtection="1">
      <alignment horizontal="center" vertical="center"/>
    </xf>
    <xf numFmtId="0" fontId="25" fillId="0" borderId="1" xfId="0" applyFont="1" applyFill="1" applyBorder="1" applyAlignment="1" applyProtection="1">
      <alignment horizontal="center"/>
    </xf>
    <xf numFmtId="0" fontId="20" fillId="0" borderId="1" xfId="0" applyFont="1" applyFill="1" applyBorder="1" applyAlignment="1" applyProtection="1">
      <alignment horizontal="center"/>
    </xf>
    <xf numFmtId="0" fontId="20" fillId="0" borderId="1" xfId="0" applyFont="1" applyBorder="1" applyAlignment="1" applyProtection="1">
      <alignment horizontal="center"/>
    </xf>
    <xf numFmtId="0" fontId="25" fillId="4" borderId="3" xfId="0" applyFont="1" applyFill="1" applyBorder="1" applyAlignment="1" applyProtection="1">
      <alignment horizontal="center"/>
    </xf>
    <xf numFmtId="0" fontId="20" fillId="0" borderId="2" xfId="0" applyFont="1" applyBorder="1" applyAlignment="1" applyProtection="1">
      <alignment horizontal="center"/>
    </xf>
    <xf numFmtId="0" fontId="20" fillId="0" borderId="8" xfId="0" applyFont="1" applyBorder="1" applyAlignment="1" applyProtection="1">
      <alignment horizontal="center"/>
    </xf>
    <xf numFmtId="0" fontId="9" fillId="0" borderId="0" xfId="16"/>
    <xf numFmtId="0" fontId="9" fillId="0" borderId="0" xfId="16" quotePrefix="1"/>
    <xf numFmtId="16" fontId="9" fillId="0" borderId="0" xfId="16" quotePrefix="1" applyNumberFormat="1"/>
    <xf numFmtId="16" fontId="9" fillId="0" borderId="0" xfId="16" applyNumberFormat="1"/>
    <xf numFmtId="17" fontId="9" fillId="0" borderId="0" xfId="16" quotePrefix="1" applyNumberFormat="1"/>
    <xf numFmtId="0" fontId="9" fillId="0" borderId="0" xfId="16" applyProtection="1"/>
    <xf numFmtId="17" fontId="9" fillId="0" borderId="0" xfId="16" applyNumberFormat="1"/>
    <xf numFmtId="49" fontId="9" fillId="0" borderId="0" xfId="16" applyNumberFormat="1"/>
    <xf numFmtId="0" fontId="8" fillId="0" borderId="0" xfId="16" quotePrefix="1" applyFont="1"/>
    <xf numFmtId="0" fontId="39" fillId="0" borderId="0" xfId="0" applyFont="1" applyBorder="1" applyAlignment="1" applyProtection="1">
      <alignment wrapText="1"/>
    </xf>
    <xf numFmtId="2" fontId="39" fillId="0" borderId="0" xfId="0" applyNumberFormat="1" applyFont="1" applyFill="1" applyBorder="1" applyAlignment="1" applyProtection="1">
      <alignment wrapText="1"/>
    </xf>
    <xf numFmtId="2" fontId="39" fillId="0" borderId="0" xfId="0" applyNumberFormat="1" applyFont="1" applyFill="1" applyBorder="1" applyAlignment="1" applyProtection="1">
      <alignment horizontal="right" wrapText="1"/>
    </xf>
    <xf numFmtId="0" fontId="39" fillId="0" borderId="0" xfId="0" applyFont="1" applyFill="1" applyBorder="1" applyAlignment="1" applyProtection="1">
      <alignment wrapText="1"/>
    </xf>
    <xf numFmtId="0" fontId="41" fillId="0" borderId="0" xfId="0" applyFont="1" applyFill="1" applyBorder="1" applyAlignment="1" applyProtection="1">
      <alignment horizontal="center" wrapText="1"/>
    </xf>
    <xf numFmtId="0" fontId="42" fillId="0" borderId="0" xfId="0" applyFont="1" applyFill="1" applyBorder="1" applyAlignment="1" applyProtection="1">
      <alignment wrapText="1"/>
    </xf>
    <xf numFmtId="0" fontId="34" fillId="2" borderId="10" xfId="0" applyFont="1" applyFill="1" applyBorder="1" applyAlignment="1" applyProtection="1">
      <alignment horizontal="center" vertical="center" wrapText="1"/>
    </xf>
    <xf numFmtId="0" fontId="44" fillId="0" borderId="5" xfId="0" applyFont="1" applyBorder="1" applyAlignment="1">
      <alignment horizontal="center" vertical="center"/>
    </xf>
    <xf numFmtId="0" fontId="48" fillId="0" borderId="11" xfId="0" applyFont="1" applyBorder="1" applyAlignment="1" applyProtection="1"/>
    <xf numFmtId="0" fontId="20" fillId="0" borderId="12" xfId="0" applyFont="1" applyBorder="1" applyProtection="1"/>
    <xf numFmtId="10" fontId="25" fillId="0" borderId="8" xfId="0" applyNumberFormat="1" applyFont="1" applyFill="1" applyBorder="1" applyAlignment="1" applyProtection="1">
      <alignment horizontal="center" vertical="center"/>
    </xf>
    <xf numFmtId="0" fontId="25" fillId="0" borderId="3" xfId="0" applyFont="1" applyFill="1" applyBorder="1" applyAlignment="1" applyProtection="1">
      <alignment horizontal="right"/>
    </xf>
    <xf numFmtId="0" fontId="21" fillId="0" borderId="0" xfId="0" applyFont="1"/>
    <xf numFmtId="0" fontId="46" fillId="10" borderId="15" xfId="0" applyFont="1" applyFill="1" applyBorder="1"/>
    <xf numFmtId="171" fontId="21" fillId="0" borderId="16" xfId="0" applyNumberFormat="1" applyFont="1" applyBorder="1"/>
    <xf numFmtId="164" fontId="21" fillId="0" borderId="17" xfId="17" applyFont="1" applyBorder="1"/>
    <xf numFmtId="10" fontId="21" fillId="0" borderId="17" xfId="3" applyNumberFormat="1" applyFont="1" applyBorder="1"/>
    <xf numFmtId="171" fontId="21" fillId="0" borderId="18" xfId="0" applyNumberFormat="1" applyFont="1" applyBorder="1"/>
    <xf numFmtId="172" fontId="0" fillId="0" borderId="0" xfId="0" applyNumberFormat="1"/>
    <xf numFmtId="20" fontId="0" fillId="0" borderId="0" xfId="0" applyNumberFormat="1"/>
    <xf numFmtId="14" fontId="24" fillId="5" borderId="9" xfId="0" applyNumberFormat="1" applyFont="1" applyFill="1" applyBorder="1" applyAlignment="1" applyProtection="1">
      <alignment horizontal="center" vertical="center"/>
    </xf>
    <xf numFmtId="0" fontId="7" fillId="0" borderId="0" xfId="16" applyFont="1"/>
    <xf numFmtId="20" fontId="20" fillId="0" borderId="0" xfId="0" applyNumberFormat="1" applyFont="1" applyFill="1" applyBorder="1" applyProtection="1"/>
    <xf numFmtId="2" fontId="43" fillId="0" borderId="19" xfId="0" applyNumberFormat="1" applyFont="1" applyBorder="1" applyAlignment="1" applyProtection="1">
      <alignment horizontal="center" vertical="center" wrapText="1"/>
    </xf>
    <xf numFmtId="0" fontId="17" fillId="4" borderId="19" xfId="0" applyNumberFormat="1" applyFont="1" applyFill="1" applyBorder="1" applyAlignment="1" applyProtection="1">
      <alignment horizontal="center" wrapText="1"/>
      <protection locked="0"/>
    </xf>
    <xf numFmtId="20" fontId="17" fillId="0" borderId="19" xfId="0" applyNumberFormat="1" applyFont="1" applyFill="1" applyBorder="1" applyAlignment="1" applyProtection="1">
      <alignment horizontal="center"/>
    </xf>
    <xf numFmtId="2" fontId="17" fillId="8" borderId="19" xfId="0" applyNumberFormat="1" applyFont="1" applyFill="1" applyBorder="1" applyAlignment="1" applyProtection="1">
      <alignment horizontal="center"/>
    </xf>
    <xf numFmtId="164" fontId="35" fillId="0" borderId="19" xfId="15" applyFont="1" applyFill="1" applyBorder="1" applyAlignment="1" applyProtection="1">
      <alignment horizontal="center"/>
    </xf>
    <xf numFmtId="168" fontId="35" fillId="0" borderId="19" xfId="3" applyNumberFormat="1" applyFont="1" applyFill="1" applyBorder="1" applyAlignment="1" applyProtection="1">
      <alignment vertical="center"/>
    </xf>
    <xf numFmtId="0" fontId="20" fillId="0" borderId="32" xfId="0" applyFont="1" applyBorder="1" applyProtection="1"/>
    <xf numFmtId="0" fontId="20" fillId="0" borderId="33" xfId="0" applyFont="1" applyBorder="1" applyProtection="1"/>
    <xf numFmtId="2" fontId="17" fillId="0" borderId="24" xfId="0" applyNumberFormat="1" applyFont="1" applyBorder="1" applyAlignment="1" applyProtection="1">
      <alignment horizontal="center" vertical="center"/>
    </xf>
    <xf numFmtId="2" fontId="17" fillId="0" borderId="27" xfId="0" applyNumberFormat="1" applyFont="1" applyBorder="1" applyAlignment="1" applyProtection="1">
      <alignment horizontal="center" vertical="center"/>
    </xf>
    <xf numFmtId="2" fontId="17" fillId="0" borderId="29" xfId="0" applyNumberFormat="1" applyFont="1" applyBorder="1" applyAlignment="1" applyProtection="1">
      <alignment horizontal="center" vertical="center"/>
    </xf>
    <xf numFmtId="0" fontId="50" fillId="5" borderId="20" xfId="0" applyFont="1" applyFill="1" applyBorder="1" applyAlignment="1" applyProtection="1">
      <alignment vertical="center" wrapText="1"/>
    </xf>
    <xf numFmtId="20" fontId="39" fillId="4" borderId="19" xfId="0" applyNumberFormat="1" applyFont="1" applyFill="1" applyBorder="1" applyAlignment="1" applyProtection="1">
      <alignment horizontal="center" vertical="center" wrapText="1"/>
      <protection locked="0"/>
    </xf>
    <xf numFmtId="1" fontId="39" fillId="0" borderId="19" xfId="0" applyNumberFormat="1" applyFont="1" applyFill="1" applyBorder="1" applyAlignment="1" applyProtection="1">
      <alignment horizontal="center" vertical="center" wrapText="1"/>
    </xf>
    <xf numFmtId="0" fontId="39" fillId="4" borderId="19" xfId="0" applyFont="1" applyFill="1" applyBorder="1" applyAlignment="1" applyProtection="1">
      <alignment horizontal="center" vertical="center" wrapText="1"/>
      <protection locked="0"/>
    </xf>
    <xf numFmtId="49" fontId="39" fillId="4" borderId="19" xfId="0" applyNumberFormat="1" applyFont="1" applyFill="1" applyBorder="1" applyAlignment="1" applyProtection="1">
      <alignment horizontal="center" vertical="center" wrapText="1"/>
      <protection locked="0"/>
    </xf>
    <xf numFmtId="2" fontId="39" fillId="0" borderId="19" xfId="0" applyNumberFormat="1" applyFont="1" applyFill="1" applyBorder="1" applyAlignment="1" applyProtection="1">
      <alignment horizontal="center" vertical="center" wrapText="1"/>
    </xf>
    <xf numFmtId="0" fontId="38" fillId="0" borderId="24" xfId="0" applyFont="1" applyBorder="1" applyAlignment="1" applyProtection="1">
      <alignment horizontal="center" vertical="center" wrapText="1"/>
    </xf>
    <xf numFmtId="20" fontId="39" fillId="4" borderId="25" xfId="0" applyNumberFormat="1" applyFont="1" applyFill="1" applyBorder="1" applyAlignment="1" applyProtection="1">
      <alignment horizontal="center" vertical="center" wrapText="1"/>
      <protection locked="0"/>
    </xf>
    <xf numFmtId="0" fontId="39" fillId="4" borderId="25" xfId="0" applyFont="1" applyFill="1" applyBorder="1" applyAlignment="1" applyProtection="1">
      <alignment horizontal="center" vertical="center" wrapText="1"/>
      <protection locked="0"/>
    </xf>
    <xf numFmtId="49" fontId="39" fillId="4" borderId="25" xfId="0" applyNumberFormat="1" applyFont="1" applyFill="1" applyBorder="1" applyAlignment="1" applyProtection="1">
      <alignment horizontal="center" vertical="center" wrapText="1"/>
      <protection locked="0"/>
    </xf>
    <xf numFmtId="2" fontId="39" fillId="0" borderId="25" xfId="0" applyNumberFormat="1" applyFont="1" applyFill="1" applyBorder="1" applyAlignment="1" applyProtection="1">
      <alignment horizontal="center" vertical="center" wrapText="1"/>
    </xf>
    <xf numFmtId="2" fontId="40" fillId="0" borderId="26" xfId="0" applyNumberFormat="1" applyFont="1" applyFill="1" applyBorder="1" applyAlignment="1" applyProtection="1">
      <alignment horizontal="center" vertical="center" wrapText="1"/>
    </xf>
    <xf numFmtId="0" fontId="38" fillId="0" borderId="27" xfId="0" applyFont="1" applyBorder="1" applyAlignment="1" applyProtection="1">
      <alignment horizontal="center" vertical="center" wrapText="1"/>
    </xf>
    <xf numFmtId="2" fontId="40" fillId="0" borderId="28" xfId="0" applyNumberFormat="1" applyFont="1" applyFill="1" applyBorder="1" applyAlignment="1" applyProtection="1">
      <alignment horizontal="center" vertical="center" wrapText="1"/>
    </xf>
    <xf numFmtId="0" fontId="39" fillId="0" borderId="34" xfId="0" applyFont="1" applyBorder="1" applyAlignment="1" applyProtection="1">
      <alignment horizontal="center" vertical="center" wrapText="1"/>
    </xf>
    <xf numFmtId="0" fontId="39" fillId="0" borderId="35" xfId="0" applyFont="1" applyBorder="1" applyAlignment="1" applyProtection="1">
      <alignment horizontal="center" vertical="center" wrapText="1"/>
    </xf>
    <xf numFmtId="0" fontId="47" fillId="9" borderId="24" xfId="0" applyFont="1" applyFill="1" applyBorder="1" applyAlignment="1" applyProtection="1">
      <alignment horizontal="center" vertical="center" wrapText="1"/>
      <protection locked="0"/>
    </xf>
    <xf numFmtId="0" fontId="39" fillId="0" borderId="26" xfId="0" applyNumberFormat="1" applyFont="1" applyFill="1" applyBorder="1" applyAlignment="1" applyProtection="1">
      <alignment horizontal="center" vertical="center" wrapText="1"/>
    </xf>
    <xf numFmtId="0" fontId="47" fillId="9" borderId="27" xfId="0" applyFont="1" applyFill="1" applyBorder="1" applyAlignment="1" applyProtection="1">
      <alignment horizontal="center" vertical="center" wrapText="1"/>
      <protection locked="0"/>
    </xf>
    <xf numFmtId="0" fontId="39" fillId="0" borderId="28" xfId="0" applyNumberFormat="1" applyFont="1" applyFill="1" applyBorder="1" applyAlignment="1" applyProtection="1">
      <alignment horizontal="center" vertical="center" wrapText="1"/>
    </xf>
    <xf numFmtId="2" fontId="39" fillId="0" borderId="30" xfId="0" applyNumberFormat="1" applyFont="1" applyFill="1" applyBorder="1" applyAlignment="1" applyProtection="1">
      <alignment horizontal="center" vertical="center" wrapText="1"/>
    </xf>
    <xf numFmtId="2" fontId="39" fillId="0" borderId="31" xfId="0" applyNumberFormat="1" applyFont="1" applyFill="1" applyBorder="1" applyAlignment="1" applyProtection="1">
      <alignment horizontal="center" vertical="center" wrapText="1"/>
    </xf>
    <xf numFmtId="0" fontId="39" fillId="4" borderId="26" xfId="0" applyFont="1" applyFill="1" applyBorder="1" applyAlignment="1" applyProtection="1">
      <alignment horizontal="center" vertical="center" wrapText="1"/>
      <protection locked="0"/>
    </xf>
    <xf numFmtId="0" fontId="39" fillId="4" borderId="27" xfId="0" applyFont="1" applyFill="1" applyBorder="1" applyAlignment="1" applyProtection="1">
      <alignment horizontal="center" vertical="center" wrapText="1"/>
      <protection locked="0"/>
    </xf>
    <xf numFmtId="0" fontId="39" fillId="4" borderId="28" xfId="0" applyFont="1" applyFill="1" applyBorder="1" applyAlignment="1" applyProtection="1">
      <alignment horizontal="center" vertical="center" wrapText="1"/>
      <protection locked="0"/>
    </xf>
    <xf numFmtId="0" fontId="37" fillId="2" borderId="2" xfId="0" applyFont="1" applyFill="1" applyBorder="1" applyAlignment="1" applyProtection="1">
      <alignment horizontal="center" vertical="center"/>
    </xf>
    <xf numFmtId="0" fontId="34" fillId="2" borderId="20" xfId="0" applyFont="1" applyFill="1" applyBorder="1" applyAlignment="1" applyProtection="1">
      <alignment horizontal="center" vertical="center" wrapText="1"/>
    </xf>
    <xf numFmtId="10" fontId="25" fillId="0" borderId="1" xfId="0" applyNumberFormat="1" applyFont="1" applyFill="1" applyBorder="1" applyAlignment="1" applyProtection="1">
      <alignment horizontal="center" vertical="center"/>
    </xf>
    <xf numFmtId="0" fontId="48" fillId="0" borderId="11" xfId="0" applyFont="1" applyBorder="1" applyAlignment="1" applyProtection="1"/>
    <xf numFmtId="0" fontId="20" fillId="0" borderId="12" xfId="0" applyFont="1" applyBorder="1" applyProtection="1"/>
    <xf numFmtId="0" fontId="48" fillId="0" borderId="11" xfId="0" applyFont="1" applyBorder="1" applyAlignment="1" applyProtection="1"/>
    <xf numFmtId="0" fontId="48" fillId="0" borderId="6" xfId="0" applyFont="1" applyBorder="1" applyAlignment="1" applyProtection="1"/>
    <xf numFmtId="0" fontId="20" fillId="0" borderId="7" xfId="0" applyFont="1" applyBorder="1" applyProtection="1"/>
    <xf numFmtId="0" fontId="0" fillId="0" borderId="0" xfId="0"/>
    <xf numFmtId="0" fontId="0" fillId="0" borderId="0" xfId="0" pivotButton="1"/>
    <xf numFmtId="0" fontId="0" fillId="0" borderId="0" xfId="0" applyNumberFormat="1"/>
    <xf numFmtId="0" fontId="20" fillId="0" borderId="0" xfId="0" applyFont="1" applyProtection="1"/>
    <xf numFmtId="0" fontId="23" fillId="0" borderId="0" xfId="0" applyFont="1" applyProtection="1"/>
    <xf numFmtId="0" fontId="21" fillId="0" borderId="0" xfId="0" applyFont="1" applyAlignment="1" applyProtection="1"/>
    <xf numFmtId="0" fontId="25" fillId="0" borderId="0" xfId="0" applyFont="1" applyFill="1" applyBorder="1" applyAlignment="1" applyProtection="1">
      <alignment horizontal="right"/>
    </xf>
    <xf numFmtId="0" fontId="20" fillId="0" borderId="0" xfId="0" applyFont="1" applyFill="1" applyBorder="1" applyProtection="1"/>
    <xf numFmtId="0" fontId="25" fillId="0" borderId="0" xfId="0" applyFont="1" applyFill="1" applyBorder="1" applyAlignment="1" applyProtection="1">
      <alignment horizontal="left" indent="1"/>
    </xf>
    <xf numFmtId="165" fontId="20" fillId="0" borderId="0" xfId="0" applyNumberFormat="1" applyFont="1" applyFill="1" applyBorder="1" applyAlignment="1" applyProtection="1">
      <alignment horizontal="center" vertical="center"/>
    </xf>
    <xf numFmtId="0" fontId="26" fillId="0" borderId="0" xfId="0" applyFont="1" applyFill="1" applyBorder="1" applyAlignment="1" applyProtection="1"/>
    <xf numFmtId="0" fontId="25" fillId="0" borderId="0" xfId="0" applyFont="1" applyAlignment="1" applyProtection="1">
      <alignment horizontal="right" vertical="center"/>
    </xf>
    <xf numFmtId="0" fontId="21" fillId="0" borderId="0" xfId="0" applyFont="1" applyProtection="1"/>
    <xf numFmtId="0" fontId="27" fillId="0" borderId="0" xfId="0" applyFont="1" applyProtection="1"/>
    <xf numFmtId="0" fontId="0" fillId="0" borderId="0" xfId="0" applyFont="1" applyProtection="1"/>
    <xf numFmtId="20" fontId="20" fillId="0" borderId="0" xfId="0" applyNumberFormat="1" applyFont="1" applyFill="1" applyBorder="1" applyAlignment="1" applyProtection="1">
      <alignment horizontal="center"/>
    </xf>
    <xf numFmtId="167" fontId="20" fillId="3" borderId="0" xfId="0" applyNumberFormat="1" applyFont="1" applyFill="1" applyBorder="1" applyAlignment="1" applyProtection="1">
      <alignment horizontal="center"/>
    </xf>
    <xf numFmtId="0" fontId="25" fillId="0" borderId="0" xfId="0" applyFont="1" applyFill="1" applyBorder="1" applyAlignment="1" applyProtection="1">
      <alignment horizontal="center" vertical="center" wrapText="1"/>
    </xf>
    <xf numFmtId="0" fontId="27" fillId="0" borderId="0" xfId="0" applyFont="1" applyBorder="1" applyAlignment="1" applyProtection="1">
      <alignment vertical="center" wrapText="1"/>
    </xf>
    <xf numFmtId="0" fontId="0" fillId="0" borderId="0" xfId="0" applyFont="1" applyFill="1" applyBorder="1" applyAlignment="1" applyProtection="1">
      <alignment vertical="center" wrapText="1"/>
    </xf>
    <xf numFmtId="0" fontId="20" fillId="0" borderId="0" xfId="0" applyFont="1" applyBorder="1" applyAlignment="1" applyProtection="1">
      <alignment vertical="center" wrapText="1"/>
    </xf>
    <xf numFmtId="2" fontId="29" fillId="0" borderId="0" xfId="0" applyNumberFormat="1" applyFont="1" applyFill="1" applyBorder="1" applyAlignment="1" applyProtection="1">
      <alignment horizontal="center"/>
      <protection locked="0"/>
    </xf>
    <xf numFmtId="0" fontId="30" fillId="0" borderId="0" xfId="0" applyFont="1" applyFill="1" applyBorder="1" applyAlignment="1" applyProtection="1">
      <alignment horizontal="center"/>
      <protection locked="0"/>
    </xf>
    <xf numFmtId="0" fontId="31" fillId="0" borderId="0" xfId="0" applyNumberFormat="1" applyFont="1" applyFill="1" applyBorder="1" applyAlignment="1" applyProtection="1">
      <alignment horizontal="center"/>
    </xf>
    <xf numFmtId="0" fontId="20" fillId="0" borderId="0" xfId="0" applyFont="1" applyBorder="1" applyProtection="1"/>
    <xf numFmtId="0" fontId="25" fillId="0" borderId="0" xfId="0" applyFont="1" applyProtection="1"/>
    <xf numFmtId="20" fontId="29" fillId="0" borderId="0" xfId="0" applyNumberFormat="1" applyFont="1" applyFill="1" applyBorder="1" applyAlignment="1" applyProtection="1">
      <alignment horizontal="center"/>
      <protection locked="0"/>
    </xf>
    <xf numFmtId="169" fontId="25" fillId="0" borderId="0" xfId="0" applyNumberFormat="1" applyFont="1" applyFill="1" applyBorder="1" applyAlignment="1" applyProtection="1">
      <alignment horizontal="center"/>
    </xf>
    <xf numFmtId="0" fontId="28" fillId="0" borderId="0" xfId="0" applyFont="1" applyFill="1" applyBorder="1" applyAlignment="1" applyProtection="1">
      <alignment vertical="center"/>
    </xf>
    <xf numFmtId="0" fontId="32" fillId="0" borderId="0" xfId="0" applyNumberFormat="1" applyFont="1" applyFill="1" applyBorder="1" applyAlignment="1" applyProtection="1">
      <alignment horizontal="center"/>
    </xf>
    <xf numFmtId="0" fontId="22" fillId="0" borderId="0" xfId="0" applyFont="1" applyFill="1" applyBorder="1" applyProtection="1"/>
    <xf numFmtId="0" fontId="28" fillId="0" borderId="0" xfId="0" applyFont="1" applyFill="1" applyBorder="1" applyAlignment="1" applyProtection="1">
      <alignment horizontal="center" vertical="center" wrapText="1"/>
    </xf>
    <xf numFmtId="2" fontId="33" fillId="0" borderId="0" xfId="0" applyNumberFormat="1" applyFont="1" applyFill="1" applyBorder="1" applyProtection="1"/>
    <xf numFmtId="2" fontId="23" fillId="0" borderId="0" xfId="0" applyNumberFormat="1" applyFont="1" applyFill="1" applyBorder="1" applyProtection="1"/>
    <xf numFmtId="0" fontId="23" fillId="0" borderId="0" xfId="0" applyFont="1" applyFill="1" applyBorder="1" applyProtection="1"/>
    <xf numFmtId="0" fontId="0" fillId="0" borderId="0" xfId="0" applyFont="1" applyBorder="1" applyAlignment="1" applyProtection="1">
      <alignment horizontal="center"/>
    </xf>
    <xf numFmtId="0" fontId="34" fillId="2" borderId="2" xfId="0" applyFont="1" applyFill="1" applyBorder="1" applyAlignment="1" applyProtection="1">
      <alignment horizontal="center" vertical="center" wrapText="1"/>
    </xf>
    <xf numFmtId="0" fontId="34" fillId="2" borderId="36" xfId="0" applyFont="1" applyFill="1" applyBorder="1" applyAlignment="1" applyProtection="1">
      <alignment horizontal="center" vertical="center" wrapText="1"/>
    </xf>
    <xf numFmtId="1" fontId="17" fillId="0" borderId="19" xfId="0" applyNumberFormat="1" applyFont="1" applyFill="1" applyBorder="1" applyAlignment="1" applyProtection="1">
      <alignment horizontal="center" wrapText="1"/>
    </xf>
    <xf numFmtId="166" fontId="35" fillId="0" borderId="19" xfId="3" applyNumberFormat="1" applyFont="1" applyFill="1" applyBorder="1" applyAlignment="1" applyProtection="1">
      <alignment horizontal="center"/>
    </xf>
    <xf numFmtId="0" fontId="34" fillId="0" borderId="0" xfId="0" applyFont="1" applyFill="1" applyBorder="1" applyAlignment="1" applyProtection="1">
      <alignment vertical="center"/>
    </xf>
    <xf numFmtId="0" fontId="17" fillId="0" borderId="0" xfId="0" applyFont="1" applyFill="1" applyBorder="1" applyProtection="1"/>
    <xf numFmtId="0" fontId="34" fillId="0" borderId="0" xfId="0" applyFont="1" applyFill="1" applyBorder="1" applyAlignment="1" applyProtection="1">
      <alignment horizontal="center" vertical="center" wrapText="1"/>
    </xf>
    <xf numFmtId="2" fontId="25" fillId="0" borderId="0" xfId="0" applyNumberFormat="1" applyFont="1" applyFill="1" applyBorder="1" applyAlignment="1" applyProtection="1">
      <alignment horizontal="center"/>
    </xf>
    <xf numFmtId="0" fontId="21" fillId="0" borderId="0" xfId="0" applyFont="1" applyFill="1" applyBorder="1" applyAlignment="1" applyProtection="1">
      <alignment horizontal="center" vertical="center" wrapText="1"/>
    </xf>
    <xf numFmtId="0" fontId="24" fillId="5" borderId="4" xfId="0" applyFont="1" applyFill="1" applyBorder="1" applyAlignment="1" applyProtection="1">
      <alignment horizontal="center" vertical="center"/>
    </xf>
    <xf numFmtId="0" fontId="34" fillId="2" borderId="36" xfId="0" applyFont="1" applyFill="1" applyBorder="1" applyAlignment="1" applyProtection="1">
      <alignment horizontal="center" vertical="center" wrapText="1"/>
    </xf>
    <xf numFmtId="0" fontId="34" fillId="2" borderId="39" xfId="0" applyFont="1" applyFill="1" applyBorder="1" applyAlignment="1" applyProtection="1">
      <alignment horizontal="center" vertical="center" wrapText="1"/>
    </xf>
    <xf numFmtId="0" fontId="34" fillId="2" borderId="40" xfId="0" applyFont="1" applyFill="1" applyBorder="1" applyAlignment="1" applyProtection="1">
      <alignment horizontal="center" vertical="center" wrapText="1"/>
    </xf>
    <xf numFmtId="1" fontId="17" fillId="8" borderId="19" xfId="0" applyNumberFormat="1" applyFont="1" applyFill="1" applyBorder="1" applyAlignment="1" applyProtection="1">
      <alignment horizontal="center" wrapText="1"/>
    </xf>
    <xf numFmtId="2" fontId="17" fillId="0" borderId="41" xfId="0" applyNumberFormat="1" applyFont="1" applyBorder="1" applyAlignment="1" applyProtection="1">
      <alignment horizontal="center" vertical="center"/>
    </xf>
    <xf numFmtId="2" fontId="43" fillId="0" borderId="42" xfId="0" applyNumberFormat="1" applyFont="1" applyBorder="1" applyAlignment="1" applyProtection="1">
      <alignment horizontal="center" vertical="center" wrapText="1"/>
    </xf>
    <xf numFmtId="0" fontId="17" fillId="4" borderId="42" xfId="0" applyNumberFormat="1" applyFont="1" applyFill="1" applyBorder="1" applyAlignment="1" applyProtection="1">
      <alignment horizontal="center" wrapText="1"/>
      <protection locked="0"/>
    </xf>
    <xf numFmtId="20" fontId="17" fillId="0" borderId="42" xfId="0" applyNumberFormat="1" applyFont="1" applyFill="1" applyBorder="1" applyAlignment="1" applyProtection="1">
      <alignment horizontal="center"/>
    </xf>
    <xf numFmtId="1" fontId="17" fillId="0" borderId="42" xfId="0" applyNumberFormat="1" applyFont="1" applyFill="1" applyBorder="1" applyAlignment="1" applyProtection="1">
      <alignment horizontal="center" wrapText="1"/>
    </xf>
    <xf numFmtId="2" fontId="36" fillId="7" borderId="3" xfId="0" applyNumberFormat="1" applyFont="1" applyFill="1" applyBorder="1" applyAlignment="1" applyProtection="1">
      <alignment horizontal="center"/>
    </xf>
    <xf numFmtId="2" fontId="36" fillId="7" borderId="3" xfId="0" applyNumberFormat="1" applyFont="1" applyFill="1" applyBorder="1" applyAlignment="1" applyProtection="1">
      <alignment horizontal="center" wrapText="1"/>
    </xf>
    <xf numFmtId="164" fontId="35" fillId="0" borderId="43" xfId="15" applyFont="1" applyFill="1" applyBorder="1" applyAlignment="1" applyProtection="1">
      <alignment horizontal="center"/>
    </xf>
    <xf numFmtId="164" fontId="35" fillId="6" borderId="13" xfId="0" applyNumberFormat="1" applyFont="1" applyFill="1" applyBorder="1" applyProtection="1"/>
    <xf numFmtId="164" fontId="35" fillId="6" borderId="3" xfId="0" applyNumberFormat="1" applyFont="1" applyFill="1" applyBorder="1" applyProtection="1"/>
    <xf numFmtId="0" fontId="34" fillId="2" borderId="21" xfId="0" applyFont="1" applyFill="1" applyBorder="1" applyAlignment="1" applyProtection="1">
      <alignment horizontal="center" vertical="center" wrapText="1"/>
    </xf>
    <xf numFmtId="0" fontId="34" fillId="2" borderId="44" xfId="0" applyFont="1" applyFill="1" applyBorder="1" applyAlignment="1" applyProtection="1">
      <alignment horizontal="center" vertical="center" wrapText="1"/>
    </xf>
    <xf numFmtId="0" fontId="20" fillId="4" borderId="19" xfId="0" applyFont="1" applyFill="1" applyBorder="1" applyAlignment="1" applyProtection="1">
      <alignment horizontal="center"/>
      <protection locked="0"/>
    </xf>
    <xf numFmtId="0" fontId="51" fillId="0" borderId="0" xfId="0" applyFont="1" applyAlignment="1" applyProtection="1"/>
    <xf numFmtId="0" fontId="43" fillId="0" borderId="0" xfId="0" applyFont="1" applyProtection="1"/>
    <xf numFmtId="0" fontId="43" fillId="0" borderId="0" xfId="0" applyFont="1" applyBorder="1" applyAlignment="1" applyProtection="1">
      <alignment vertical="center" wrapText="1"/>
    </xf>
    <xf numFmtId="0" fontId="43" fillId="0" borderId="0" xfId="0" applyFont="1" applyBorder="1" applyAlignment="1" applyProtection="1">
      <alignment wrapText="1"/>
    </xf>
    <xf numFmtId="0" fontId="43" fillId="0" borderId="0" xfId="0" applyFont="1" applyFill="1" applyBorder="1" applyProtection="1"/>
    <xf numFmtId="164" fontId="43" fillId="0" borderId="0" xfId="0" applyNumberFormat="1" applyFont="1" applyBorder="1" applyAlignment="1" applyProtection="1">
      <alignment wrapText="1"/>
    </xf>
    <xf numFmtId="0" fontId="39" fillId="4" borderId="46" xfId="0" applyFont="1" applyFill="1" applyBorder="1" applyAlignment="1" applyProtection="1">
      <alignment horizontal="center" vertical="center" wrapText="1"/>
      <protection locked="0"/>
    </xf>
    <xf numFmtId="0" fontId="34" fillId="2" borderId="3" xfId="0" applyFont="1" applyFill="1" applyBorder="1" applyAlignment="1" applyProtection="1">
      <alignment horizontal="center" vertical="center" wrapText="1"/>
    </xf>
    <xf numFmtId="0" fontId="5" fillId="0" borderId="0" xfId="16" applyFont="1"/>
    <xf numFmtId="0" fontId="34" fillId="2" borderId="6" xfId="0" applyFont="1" applyFill="1" applyBorder="1" applyAlignment="1" applyProtection="1">
      <alignment vertical="center"/>
    </xf>
    <xf numFmtId="0" fontId="34" fillId="2" borderId="23" xfId="0" applyFont="1" applyFill="1" applyBorder="1" applyAlignment="1" applyProtection="1">
      <alignment vertical="center"/>
    </xf>
    <xf numFmtId="0" fontId="34" fillId="2" borderId="47" xfId="0" applyFont="1" applyFill="1" applyBorder="1" applyAlignment="1" applyProtection="1">
      <alignment vertical="center"/>
    </xf>
    <xf numFmtId="9" fontId="35" fillId="6" borderId="19" xfId="3" applyFont="1" applyFill="1" applyBorder="1" applyAlignment="1" applyProtection="1">
      <alignment horizontal="center" vertical="center" wrapText="1"/>
    </xf>
    <xf numFmtId="0" fontId="20" fillId="0" borderId="19" xfId="0" applyFont="1" applyBorder="1" applyProtection="1"/>
    <xf numFmtId="2" fontId="17" fillId="0" borderId="19" xfId="0" applyNumberFormat="1" applyFont="1" applyFill="1" applyBorder="1" applyAlignment="1" applyProtection="1">
      <alignment horizontal="right"/>
    </xf>
    <xf numFmtId="1" fontId="17" fillId="0" borderId="19" xfId="0" applyNumberFormat="1" applyFont="1" applyFill="1" applyBorder="1" applyAlignment="1" applyProtection="1">
      <alignment horizontal="right"/>
    </xf>
    <xf numFmtId="0" fontId="54" fillId="0" borderId="0" xfId="0" applyFont="1"/>
    <xf numFmtId="1" fontId="55" fillId="11" borderId="1" xfId="0" applyNumberFormat="1" applyFont="1" applyFill="1" applyBorder="1" applyAlignment="1" applyProtection="1">
      <alignment horizontal="center"/>
      <protection locked="0"/>
    </xf>
    <xf numFmtId="1" fontId="55" fillId="0" borderId="1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Fill="1"/>
    <xf numFmtId="0" fontId="56" fillId="3" borderId="0" xfId="0" applyFont="1" applyFill="1" applyBorder="1" applyAlignment="1">
      <alignment horizontal="center"/>
    </xf>
    <xf numFmtId="173" fontId="60" fillId="10" borderId="1" xfId="25" applyNumberFormat="1" applyFont="1" applyFill="1" applyBorder="1" applyAlignment="1" applyProtection="1">
      <alignment horizontal="center" vertical="center"/>
    </xf>
    <xf numFmtId="0" fontId="16" fillId="0" borderId="0" xfId="0" applyFont="1"/>
    <xf numFmtId="0" fontId="16" fillId="0" borderId="0" xfId="0" applyFont="1" applyFill="1"/>
    <xf numFmtId="15" fontId="58" fillId="10" borderId="2" xfId="25" applyNumberFormat="1" applyFont="1" applyFill="1" applyBorder="1" applyAlignment="1" applyProtection="1">
      <alignment vertical="center"/>
    </xf>
    <xf numFmtId="1" fontId="58" fillId="10" borderId="2" xfId="25" applyNumberFormat="1" applyFont="1" applyFill="1" applyBorder="1" applyAlignment="1" applyProtection="1">
      <alignment vertical="center" wrapText="1"/>
    </xf>
    <xf numFmtId="1" fontId="59" fillId="10" borderId="36" xfId="25" applyNumberFormat="1" applyFont="1" applyFill="1" applyBorder="1" applyAlignment="1" applyProtection="1">
      <alignment vertical="center"/>
    </xf>
    <xf numFmtId="174" fontId="58" fillId="10" borderId="1" xfId="25" applyNumberFormat="1" applyFont="1" applyFill="1" applyBorder="1" applyAlignment="1" applyProtection="1">
      <alignment horizontal="center" vertical="center"/>
    </xf>
    <xf numFmtId="15" fontId="58" fillId="10" borderId="8" xfId="25" applyNumberFormat="1" applyFont="1" applyFill="1" applyBorder="1" applyAlignment="1" applyProtection="1">
      <alignment horizontal="center" vertical="center"/>
    </xf>
    <xf numFmtId="1" fontId="52" fillId="10" borderId="8" xfId="25" applyNumberFormat="1" applyFont="1" applyFill="1" applyBorder="1" applyAlignment="1" applyProtection="1">
      <alignment horizontal="center" vertical="center" wrapText="1"/>
    </xf>
    <xf numFmtId="1" fontId="59" fillId="10" borderId="36" xfId="25" applyNumberFormat="1" applyFont="1" applyFill="1" applyBorder="1" applyAlignment="1" applyProtection="1">
      <alignment horizontal="center" vertical="center"/>
    </xf>
    <xf numFmtId="1" fontId="58" fillId="10" borderId="1" xfId="25" applyNumberFormat="1" applyFont="1" applyFill="1" applyBorder="1" applyAlignment="1" applyProtection="1">
      <alignment horizontal="center" vertical="center"/>
    </xf>
    <xf numFmtId="0" fontId="53" fillId="11" borderId="1" xfId="0" applyFont="1" applyFill="1" applyBorder="1" applyAlignment="1" applyProtection="1">
      <alignment horizontal="center" vertical="center"/>
      <protection locked="0"/>
    </xf>
    <xf numFmtId="0" fontId="53" fillId="0" borderId="1" xfId="0" applyFont="1" applyFill="1" applyBorder="1" applyAlignment="1" applyProtection="1">
      <alignment horizontal="center" vertical="center"/>
      <protection locked="0"/>
    </xf>
    <xf numFmtId="0" fontId="0" fillId="0" borderId="0" xfId="0" applyFill="1" applyBorder="1" applyAlignment="1">
      <alignment vertical="center"/>
    </xf>
    <xf numFmtId="10" fontId="55" fillId="0" borderId="1" xfId="3" applyNumberFormat="1" applyFont="1" applyFill="1" applyBorder="1" applyAlignment="1" applyProtection="1">
      <alignment horizontal="center" vertical="center"/>
      <protection locked="0"/>
    </xf>
    <xf numFmtId="10" fontId="55" fillId="11" borderId="1" xfId="3" applyNumberFormat="1" applyFont="1" applyFill="1" applyBorder="1" applyAlignment="1" applyProtection="1">
      <alignment horizontal="center"/>
      <protection locked="0"/>
    </xf>
    <xf numFmtId="9" fontId="35" fillId="6" borderId="42" xfId="3" applyFont="1" applyFill="1" applyBorder="1" applyAlignment="1" applyProtection="1">
      <alignment horizontal="center" vertical="center" wrapText="1"/>
    </xf>
    <xf numFmtId="0" fontId="0" fillId="0" borderId="51" xfId="0" applyBorder="1"/>
    <xf numFmtId="0" fontId="0" fillId="11" borderId="51" xfId="0" applyFill="1" applyBorder="1"/>
    <xf numFmtId="0" fontId="0" fillId="11" borderId="51" xfId="0" applyFill="1" applyBorder="1" applyAlignment="1"/>
    <xf numFmtId="175" fontId="55" fillId="0" borderId="1" xfId="17" applyNumberFormat="1" applyFont="1" applyFill="1" applyBorder="1" applyAlignment="1" applyProtection="1">
      <alignment horizontal="center" vertical="center"/>
      <protection locked="0"/>
    </xf>
    <xf numFmtId="0" fontId="3" fillId="0" borderId="0" xfId="16" applyFont="1"/>
    <xf numFmtId="0" fontId="21" fillId="11" borderId="51" xfId="0" applyFont="1" applyFill="1" applyBorder="1"/>
    <xf numFmtId="2" fontId="20" fillId="0" borderId="0" xfId="0" applyNumberFormat="1" applyFont="1" applyProtection="1"/>
    <xf numFmtId="0" fontId="67" fillId="10" borderId="52" xfId="0" applyFont="1" applyFill="1" applyBorder="1" applyProtection="1"/>
    <xf numFmtId="166" fontId="0" fillId="0" borderId="51" xfId="3" applyNumberFormat="1" applyFont="1" applyBorder="1"/>
    <xf numFmtId="10" fontId="0" fillId="0" borderId="51" xfId="3" applyNumberFormat="1" applyFont="1" applyBorder="1"/>
    <xf numFmtId="0" fontId="66" fillId="0" borderId="51" xfId="0" applyFont="1" applyBorder="1"/>
    <xf numFmtId="0" fontId="24" fillId="5" borderId="4" xfId="0" applyFont="1" applyFill="1" applyBorder="1" applyAlignment="1" applyProtection="1">
      <alignment horizontal="center" vertical="center"/>
    </xf>
    <xf numFmtId="2" fontId="25" fillId="0" borderId="0" xfId="0" applyNumberFormat="1" applyFont="1" applyFill="1" applyBorder="1" applyAlignment="1" applyProtection="1">
      <alignment horizontal="center"/>
    </xf>
    <xf numFmtId="0" fontId="21" fillId="0" borderId="0" xfId="0" applyFont="1" applyFill="1" applyBorder="1" applyAlignment="1" applyProtection="1">
      <alignment horizontal="center" vertical="center" wrapText="1"/>
    </xf>
    <xf numFmtId="0" fontId="34" fillId="2" borderId="36" xfId="0" applyFont="1" applyFill="1" applyBorder="1" applyAlignment="1" applyProtection="1">
      <alignment horizontal="center" vertical="center" wrapText="1"/>
    </xf>
    <xf numFmtId="0" fontId="34" fillId="2" borderId="39" xfId="0" applyFont="1" applyFill="1" applyBorder="1" applyAlignment="1" applyProtection="1">
      <alignment horizontal="center" vertical="center" wrapText="1"/>
    </xf>
    <xf numFmtId="0" fontId="67" fillId="10" borderId="53" xfId="0" applyFont="1" applyFill="1" applyBorder="1" applyProtection="1"/>
    <xf numFmtId="0" fontId="25" fillId="0" borderId="9" xfId="0" applyFont="1" applyFill="1" applyBorder="1" applyProtection="1"/>
    <xf numFmtId="0" fontId="20" fillId="12" borderId="54" xfId="0" applyFont="1" applyFill="1" applyBorder="1" applyProtection="1"/>
    <xf numFmtId="0" fontId="20" fillId="12" borderId="55" xfId="0" applyFont="1" applyFill="1" applyBorder="1" applyProtection="1"/>
    <xf numFmtId="0" fontId="38" fillId="0" borderId="56" xfId="0" applyFont="1" applyBorder="1" applyAlignment="1" applyProtection="1">
      <alignment horizontal="center" vertical="center" wrapText="1"/>
    </xf>
    <xf numFmtId="0" fontId="39" fillId="0" borderId="57" xfId="0" applyFont="1" applyBorder="1" applyAlignment="1" applyProtection="1">
      <alignment horizontal="center" vertical="center" wrapText="1"/>
    </xf>
    <xf numFmtId="0" fontId="47" fillId="9" borderId="56" xfId="0" applyFont="1" applyFill="1" applyBorder="1" applyAlignment="1" applyProtection="1">
      <alignment horizontal="center" vertical="center" wrapText="1"/>
      <protection locked="0"/>
    </xf>
    <xf numFmtId="20" fontId="39" fillId="4" borderId="46" xfId="0" applyNumberFormat="1" applyFont="1" applyFill="1" applyBorder="1" applyAlignment="1" applyProtection="1">
      <alignment horizontal="center" vertical="center" wrapText="1"/>
      <protection locked="0"/>
    </xf>
    <xf numFmtId="1" fontId="39" fillId="0" borderId="46" xfId="0" applyNumberFormat="1" applyFont="1" applyFill="1" applyBorder="1" applyAlignment="1" applyProtection="1">
      <alignment horizontal="center" vertical="center" wrapText="1"/>
    </xf>
    <xf numFmtId="0" fontId="34" fillId="2" borderId="58" xfId="0" applyFont="1" applyFill="1" applyBorder="1" applyAlignment="1" applyProtection="1">
      <alignment horizontal="center" vertical="center" wrapText="1"/>
    </xf>
    <xf numFmtId="0" fontId="39" fillId="0" borderId="57" xfId="0" applyNumberFormat="1" applyFont="1" applyFill="1" applyBorder="1" applyAlignment="1" applyProtection="1">
      <alignment horizontal="center" vertical="center" wrapText="1"/>
    </xf>
    <xf numFmtId="0" fontId="39" fillId="0" borderId="35" xfId="0" applyNumberFormat="1" applyFont="1" applyFill="1" applyBorder="1" applyAlignment="1" applyProtection="1">
      <alignment horizontal="center" vertical="center" wrapText="1"/>
    </xf>
    <xf numFmtId="0" fontId="34" fillId="2" borderId="9" xfId="0" applyFont="1" applyFill="1" applyBorder="1" applyAlignment="1" applyProtection="1">
      <alignment horizontal="center" vertical="center" wrapText="1"/>
    </xf>
    <xf numFmtId="0" fontId="34" fillId="2" borderId="22" xfId="0" applyFont="1" applyFill="1" applyBorder="1" applyAlignment="1" applyProtection="1">
      <alignment horizontal="center" vertical="center" wrapText="1"/>
    </xf>
    <xf numFmtId="0" fontId="37" fillId="2" borderId="44" xfId="0" applyFont="1" applyFill="1" applyBorder="1" applyAlignment="1" applyProtection="1">
      <alignment horizontal="center" vertical="center"/>
    </xf>
    <xf numFmtId="0" fontId="1" fillId="0" borderId="0" xfId="16" applyFont="1"/>
    <xf numFmtId="0" fontId="24" fillId="5" borderId="4" xfId="0" applyFont="1" applyFill="1" applyBorder="1" applyAlignment="1" applyProtection="1">
      <alignment horizontal="center" vertical="center"/>
    </xf>
    <xf numFmtId="2" fontId="25" fillId="0" borderId="0" xfId="0" applyNumberFormat="1" applyFont="1" applyFill="1" applyBorder="1" applyAlignment="1" applyProtection="1">
      <alignment horizontal="center"/>
    </xf>
    <xf numFmtId="0" fontId="21" fillId="0" borderId="0" xfId="0" applyFont="1" applyFill="1" applyBorder="1" applyAlignment="1" applyProtection="1">
      <alignment horizontal="center" vertical="center" wrapText="1"/>
    </xf>
    <xf numFmtId="0" fontId="34" fillId="2" borderId="36" xfId="0" applyFont="1" applyFill="1" applyBorder="1" applyAlignment="1" applyProtection="1">
      <alignment horizontal="center" vertical="center" wrapText="1"/>
    </xf>
    <xf numFmtId="0" fontId="34" fillId="2" borderId="39" xfId="0" applyFont="1" applyFill="1" applyBorder="1" applyAlignment="1" applyProtection="1">
      <alignment horizontal="center" vertical="center" wrapText="1"/>
    </xf>
    <xf numFmtId="49" fontId="39" fillId="7" borderId="19" xfId="0" applyNumberFormat="1" applyFont="1" applyFill="1" applyBorder="1" applyAlignment="1" applyProtection="1">
      <alignment horizontal="center" vertical="center" wrapText="1"/>
      <protection locked="0"/>
    </xf>
    <xf numFmtId="1" fontId="17" fillId="14" borderId="19" xfId="0" applyNumberFormat="1" applyFont="1" applyFill="1" applyBorder="1" applyAlignment="1" applyProtection="1">
      <alignment horizontal="center" wrapText="1"/>
    </xf>
    <xf numFmtId="0" fontId="47" fillId="4" borderId="19" xfId="0" applyFont="1" applyFill="1" applyBorder="1" applyAlignment="1" applyProtection="1">
      <alignment horizontal="center" vertical="center" wrapText="1"/>
      <protection locked="0"/>
    </xf>
    <xf numFmtId="49" fontId="39" fillId="14" borderId="19" xfId="0" applyNumberFormat="1" applyFont="1" applyFill="1" applyBorder="1" applyAlignment="1" applyProtection="1">
      <alignment horizontal="center" vertical="center" wrapText="1"/>
      <protection locked="0"/>
    </xf>
    <xf numFmtId="49" fontId="47" fillId="4" borderId="19" xfId="0" applyNumberFormat="1" applyFont="1" applyFill="1" applyBorder="1" applyAlignment="1" applyProtection="1">
      <alignment horizontal="center" vertical="center" wrapText="1"/>
      <protection locked="0"/>
    </xf>
    <xf numFmtId="0" fontId="20" fillId="4" borderId="19" xfId="0" applyFont="1" applyFill="1" applyBorder="1" applyAlignment="1" applyProtection="1">
      <alignment horizontal="center" vertical="center" wrapText="1"/>
      <protection locked="0"/>
    </xf>
    <xf numFmtId="0" fontId="48" fillId="4" borderId="19" xfId="0" applyFont="1" applyFill="1" applyBorder="1" applyAlignment="1" applyProtection="1">
      <alignment horizontal="center" vertical="center" wrapText="1"/>
      <protection locked="0"/>
    </xf>
    <xf numFmtId="49" fontId="69" fillId="4" borderId="19" xfId="0" applyNumberFormat="1" applyFont="1" applyFill="1" applyBorder="1" applyAlignment="1" applyProtection="1">
      <alignment horizontal="center" vertical="center" wrapText="1"/>
      <protection locked="0"/>
    </xf>
    <xf numFmtId="0" fontId="39" fillId="7" borderId="19" xfId="0" applyFont="1" applyFill="1" applyBorder="1" applyAlignment="1" applyProtection="1">
      <alignment horizontal="center" vertical="center" wrapText="1"/>
      <protection locked="0"/>
    </xf>
    <xf numFmtId="1" fontId="17" fillId="7" borderId="19" xfId="0" applyNumberFormat="1" applyFont="1" applyFill="1" applyBorder="1" applyAlignment="1" applyProtection="1">
      <alignment horizontal="center" wrapText="1"/>
    </xf>
    <xf numFmtId="1" fontId="17" fillId="13" borderId="19" xfId="0" applyNumberFormat="1" applyFont="1" applyFill="1" applyBorder="1" applyAlignment="1" applyProtection="1">
      <alignment horizontal="center" wrapText="1"/>
    </xf>
    <xf numFmtId="49" fontId="39" fillId="13" borderId="19" xfId="0" applyNumberFormat="1" applyFont="1" applyFill="1" applyBorder="1" applyAlignment="1" applyProtection="1">
      <alignment horizontal="center" vertical="center" wrapText="1"/>
      <protection locked="0"/>
    </xf>
    <xf numFmtId="0" fontId="39" fillId="13" borderId="19" xfId="0" applyFont="1" applyFill="1" applyBorder="1" applyAlignment="1" applyProtection="1">
      <alignment horizontal="center" vertical="center" wrapText="1"/>
      <protection locked="0"/>
    </xf>
    <xf numFmtId="14" fontId="0" fillId="0" borderId="0" xfId="0" applyNumberFormat="1"/>
    <xf numFmtId="0" fontId="0" fillId="0" borderId="1" xfId="0" applyBorder="1"/>
    <xf numFmtId="14" fontId="0" fillId="0" borderId="1" xfId="0" applyNumberFormat="1" applyBorder="1"/>
    <xf numFmtId="0" fontId="0" fillId="13" borderId="1" xfId="0" applyFill="1" applyBorder="1"/>
    <xf numFmtId="14" fontId="21" fillId="0" borderId="1" xfId="0" applyNumberFormat="1" applyFont="1" applyBorder="1"/>
    <xf numFmtId="0" fontId="21" fillId="0" borderId="1" xfId="0" applyFont="1" applyBorder="1"/>
    <xf numFmtId="0" fontId="21" fillId="13" borderId="1" xfId="0" applyFont="1" applyFill="1" applyBorder="1"/>
    <xf numFmtId="0" fontId="65" fillId="0" borderId="4" xfId="0" applyFont="1" applyBorder="1" applyAlignment="1">
      <alignment horizontal="center"/>
    </xf>
    <xf numFmtId="0" fontId="65" fillId="0" borderId="14" xfId="0" applyFont="1" applyBorder="1" applyAlignment="1">
      <alignment horizontal="center"/>
    </xf>
    <xf numFmtId="0" fontId="65" fillId="0" borderId="13" xfId="0" applyFont="1" applyBorder="1" applyAlignment="1">
      <alignment horizontal="center"/>
    </xf>
    <xf numFmtId="0" fontId="0" fillId="11" borderId="0" xfId="0" applyFill="1" applyAlignment="1">
      <alignment horizontal="center" wrapText="1"/>
    </xf>
    <xf numFmtId="0" fontId="0" fillId="11" borderId="0" xfId="0" applyFill="1" applyAlignment="1">
      <alignment horizontal="center" vertical="center" wrapText="1"/>
    </xf>
    <xf numFmtId="164" fontId="35" fillId="6" borderId="14" xfId="0" applyNumberFormat="1" applyFont="1" applyFill="1" applyBorder="1" applyAlignment="1" applyProtection="1">
      <alignment horizontal="center"/>
    </xf>
    <xf numFmtId="164" fontId="35" fillId="6" borderId="13" xfId="0" applyNumberFormat="1" applyFont="1" applyFill="1" applyBorder="1" applyAlignment="1" applyProtection="1">
      <alignment horizontal="center"/>
    </xf>
    <xf numFmtId="0" fontId="34" fillId="2" borderId="45" xfId="0" applyFont="1" applyFill="1" applyBorder="1" applyAlignment="1" applyProtection="1">
      <alignment horizontal="center" vertical="center"/>
    </xf>
    <xf numFmtId="0" fontId="34" fillId="2" borderId="23" xfId="0" applyFont="1" applyFill="1" applyBorder="1" applyAlignment="1" applyProtection="1">
      <alignment horizontal="center" vertical="center"/>
    </xf>
    <xf numFmtId="2" fontId="25" fillId="0" borderId="0" xfId="0" applyNumberFormat="1" applyFont="1" applyFill="1" applyBorder="1" applyAlignment="1" applyProtection="1">
      <alignment horizontal="center"/>
    </xf>
    <xf numFmtId="0" fontId="21" fillId="0" borderId="0" xfId="0" applyFont="1" applyFill="1" applyBorder="1" applyAlignment="1" applyProtection="1">
      <alignment horizontal="center" vertical="center" wrapText="1"/>
    </xf>
    <xf numFmtId="0" fontId="34" fillId="2" borderId="36" xfId="0" applyFont="1" applyFill="1" applyBorder="1" applyAlignment="1" applyProtection="1">
      <alignment horizontal="center" vertical="center" wrapText="1"/>
    </xf>
    <xf numFmtId="0" fontId="34" fillId="2" borderId="0" xfId="0" applyFont="1" applyFill="1" applyBorder="1" applyAlignment="1" applyProtection="1">
      <alignment horizontal="center" vertical="center" wrapText="1"/>
    </xf>
    <xf numFmtId="0" fontId="34" fillId="2" borderId="39" xfId="0" applyFont="1" applyFill="1" applyBorder="1" applyAlignment="1" applyProtection="1">
      <alignment horizontal="center" vertical="center" wrapText="1"/>
    </xf>
    <xf numFmtId="0" fontId="34" fillId="2" borderId="21" xfId="0" applyFont="1" applyFill="1" applyBorder="1" applyAlignment="1" applyProtection="1">
      <alignment horizontal="center" vertical="center"/>
    </xf>
    <xf numFmtId="0" fontId="34" fillId="2" borderId="37" xfId="0" applyFont="1" applyFill="1" applyBorder="1" applyAlignment="1" applyProtection="1">
      <alignment horizontal="center" vertical="center"/>
    </xf>
    <xf numFmtId="0" fontId="34" fillId="2" borderId="38" xfId="0" applyFont="1" applyFill="1" applyBorder="1" applyAlignment="1" applyProtection="1">
      <alignment horizontal="center" vertical="center"/>
    </xf>
    <xf numFmtId="0" fontId="50" fillId="5" borderId="20" xfId="0" applyFont="1" applyFill="1" applyBorder="1" applyAlignment="1" applyProtection="1">
      <alignment horizontal="center" vertical="center" textRotation="90"/>
    </xf>
    <xf numFmtId="0" fontId="50" fillId="5" borderId="11" xfId="0" applyFont="1" applyFill="1" applyBorder="1" applyAlignment="1" applyProtection="1">
      <alignment horizontal="center" vertical="center" textRotation="90"/>
    </xf>
    <xf numFmtId="0" fontId="50" fillId="5" borderId="6" xfId="0" applyFont="1" applyFill="1" applyBorder="1" applyAlignment="1" applyProtection="1">
      <alignment horizontal="center" vertical="center" textRotation="90"/>
    </xf>
    <xf numFmtId="168" fontId="35" fillId="0" borderId="19" xfId="3" applyNumberFormat="1" applyFont="1" applyFill="1" applyBorder="1" applyAlignment="1" applyProtection="1">
      <alignment horizontal="center" vertical="center"/>
    </xf>
    <xf numFmtId="0" fontId="45" fillId="0" borderId="0" xfId="0" applyFont="1" applyAlignment="1" applyProtection="1">
      <alignment horizontal="center"/>
    </xf>
    <xf numFmtId="0" fontId="24" fillId="5" borderId="4" xfId="0" applyFont="1" applyFill="1" applyBorder="1" applyAlignment="1" applyProtection="1">
      <alignment horizontal="center" vertical="center"/>
    </xf>
    <xf numFmtId="0" fontId="24" fillId="5" borderId="13" xfId="0" applyFont="1" applyFill="1" applyBorder="1" applyAlignment="1" applyProtection="1">
      <alignment horizontal="center" vertical="center"/>
    </xf>
    <xf numFmtId="0" fontId="34" fillId="2" borderId="20" xfId="0" applyFont="1" applyFill="1" applyBorder="1" applyAlignment="1" applyProtection="1">
      <alignment horizontal="center" vertical="center"/>
    </xf>
    <xf numFmtId="0" fontId="34" fillId="2" borderId="22" xfId="0" applyFont="1" applyFill="1" applyBorder="1" applyAlignment="1" applyProtection="1">
      <alignment horizontal="center" vertical="center"/>
    </xf>
    <xf numFmtId="0" fontId="45" fillId="0" borderId="11" xfId="0" applyFont="1" applyBorder="1" applyAlignment="1" applyProtection="1">
      <alignment horizontal="center"/>
    </xf>
    <xf numFmtId="0" fontId="45" fillId="0" borderId="12" xfId="0" applyFont="1" applyBorder="1" applyAlignment="1" applyProtection="1">
      <alignment horizontal="center"/>
    </xf>
    <xf numFmtId="0" fontId="34" fillId="2" borderId="0" xfId="0" applyFont="1" applyFill="1" applyBorder="1" applyAlignment="1" applyProtection="1">
      <alignment horizontal="center" vertical="center"/>
    </xf>
    <xf numFmtId="0" fontId="61" fillId="0" borderId="49" xfId="25" applyFont="1" applyFill="1" applyBorder="1" applyAlignment="1" applyProtection="1">
      <alignment horizontal="left" vertical="center" wrapText="1"/>
      <protection locked="0"/>
    </xf>
    <xf numFmtId="0" fontId="61" fillId="0" borderId="50" xfId="25" applyFont="1" applyFill="1" applyBorder="1" applyAlignment="1" applyProtection="1">
      <alignment horizontal="left" vertical="center" wrapText="1"/>
      <protection locked="0"/>
    </xf>
    <xf numFmtId="0" fontId="61" fillId="0" borderId="1" xfId="25" applyFont="1" applyFill="1" applyBorder="1" applyAlignment="1" applyProtection="1">
      <alignment horizontal="center" vertical="center"/>
      <protection locked="0"/>
    </xf>
    <xf numFmtId="10" fontId="62" fillId="0" borderId="1" xfId="3" applyNumberFormat="1" applyFont="1" applyFill="1" applyBorder="1" applyAlignment="1" applyProtection="1">
      <alignment horizontal="center" vertical="center"/>
      <protection locked="0"/>
    </xf>
    <xf numFmtId="10" fontId="64" fillId="0" borderId="1" xfId="0" applyNumberFormat="1" applyFont="1" applyFill="1" applyBorder="1" applyAlignment="1" applyProtection="1">
      <alignment horizontal="center" vertical="center"/>
      <protection locked="0"/>
    </xf>
    <xf numFmtId="10" fontId="64" fillId="0" borderId="48" xfId="0" applyNumberFormat="1" applyFont="1" applyFill="1" applyBorder="1" applyAlignment="1" applyProtection="1">
      <alignment horizontal="center" vertical="center"/>
      <protection locked="0"/>
    </xf>
    <xf numFmtId="10" fontId="64" fillId="0" borderId="8" xfId="0" applyNumberFormat="1" applyFont="1" applyFill="1" applyBorder="1" applyAlignment="1" applyProtection="1">
      <alignment horizontal="center" vertical="center"/>
      <protection locked="0"/>
    </xf>
    <xf numFmtId="0" fontId="56" fillId="0" borderId="48" xfId="0" applyFont="1" applyFill="1" applyBorder="1" applyAlignment="1" applyProtection="1">
      <alignment horizontal="center" vertical="center"/>
      <protection locked="0"/>
    </xf>
    <xf numFmtId="0" fontId="56" fillId="0" borderId="8" xfId="0" applyFont="1" applyFill="1" applyBorder="1" applyAlignment="1" applyProtection="1">
      <alignment horizontal="center" vertical="center"/>
      <protection locked="0"/>
    </xf>
    <xf numFmtId="0" fontId="62" fillId="0" borderId="1" xfId="25" applyFont="1" applyFill="1" applyBorder="1" applyAlignment="1" applyProtection="1">
      <alignment horizontal="center" vertical="center"/>
      <protection locked="0"/>
    </xf>
    <xf numFmtId="0" fontId="63" fillId="0" borderId="1" xfId="25" applyFont="1" applyFill="1" applyBorder="1" applyAlignment="1" applyProtection="1">
      <alignment horizontal="center" vertical="center"/>
      <protection locked="0"/>
    </xf>
  </cellXfs>
  <cellStyles count="28">
    <cellStyle name="Cabecera 1" xfId="4" xr:uid="{00000000-0005-0000-0000-000000000000}"/>
    <cellStyle name="Estilo 1" xfId="5" xr:uid="{00000000-0005-0000-0000-000001000000}"/>
    <cellStyle name="Euro" xfId="1" xr:uid="{00000000-0005-0000-0000-000002000000}"/>
    <cellStyle name="Millares" xfId="17" builtinId="3"/>
    <cellStyle name="Millares 2" xfId="10" xr:uid="{00000000-0005-0000-0000-000004000000}"/>
    <cellStyle name="Millares 2 2" xfId="18" xr:uid="{00000000-0005-0000-0000-000005000000}"/>
    <cellStyle name="Millares 3" xfId="11" xr:uid="{00000000-0005-0000-0000-000006000000}"/>
    <cellStyle name="Millares 3 2" xfId="19" xr:uid="{00000000-0005-0000-0000-000007000000}"/>
    <cellStyle name="Millares 4" xfId="12" xr:uid="{00000000-0005-0000-0000-000008000000}"/>
    <cellStyle name="Millares 4 2" xfId="20" xr:uid="{00000000-0005-0000-0000-000009000000}"/>
    <cellStyle name="Millares 5" xfId="13" xr:uid="{00000000-0005-0000-0000-00000A000000}"/>
    <cellStyle name="Millares 5 2" xfId="21" xr:uid="{00000000-0005-0000-0000-00000B000000}"/>
    <cellStyle name="Millares 6" xfId="15" xr:uid="{00000000-0005-0000-0000-00000C000000}"/>
    <cellStyle name="Millares 6 2" xfId="23" xr:uid="{00000000-0005-0000-0000-00000D000000}"/>
    <cellStyle name="Millares 6 3" xfId="26" xr:uid="{00000000-0005-0000-0000-00000E000000}"/>
    <cellStyle name="Millares 6 4" xfId="27" xr:uid="{00000000-0005-0000-0000-00000F000000}"/>
    <cellStyle name="Millares 7" xfId="24" xr:uid="{00000000-0005-0000-0000-000010000000}"/>
    <cellStyle name="Normal" xfId="0" builtinId="0"/>
    <cellStyle name="Normal 12" xfId="25" xr:uid="{00000000-0005-0000-0000-000012000000}"/>
    <cellStyle name="Normal 2" xfId="2" xr:uid="{00000000-0005-0000-0000-000013000000}"/>
    <cellStyle name="Normal 3" xfId="6" xr:uid="{00000000-0005-0000-0000-000014000000}"/>
    <cellStyle name="Normal 4" xfId="14" xr:uid="{00000000-0005-0000-0000-000015000000}"/>
    <cellStyle name="Normal 4 2" xfId="22" xr:uid="{00000000-0005-0000-0000-000016000000}"/>
    <cellStyle name="Normal 5" xfId="16" xr:uid="{00000000-0005-0000-0000-000017000000}"/>
    <cellStyle name="Porcentaje" xfId="3" builtinId="5"/>
    <cellStyle name="Porcentaje 2" xfId="7" xr:uid="{00000000-0005-0000-0000-000019000000}"/>
    <cellStyle name="Porcentaje 3" xfId="8" xr:uid="{00000000-0005-0000-0000-00001A000000}"/>
    <cellStyle name="Porcentaje 4" xfId="9" xr:uid="{00000000-0005-0000-0000-00001B000000}"/>
  </cellStyles>
  <dxfs count="1359">
    <dxf>
      <font>
        <color auto="1"/>
      </font>
      <fill>
        <patternFill>
          <bgColor rgb="FFFF0000"/>
        </patternFill>
      </fill>
    </dxf>
    <dxf>
      <fill>
        <patternFill>
          <bgColor rgb="FF33CC33"/>
        </patternFill>
      </fill>
    </dxf>
    <dxf>
      <fill>
        <patternFill>
          <bgColor rgb="FF33CC33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33CC33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0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rgb="FF006600"/>
      </font>
    </dxf>
    <dxf>
      <font>
        <b/>
        <i val="0"/>
        <color rgb="FFFF0000"/>
      </font>
    </dxf>
    <dxf>
      <font>
        <b/>
        <i val="0"/>
        <color rgb="FF006600"/>
      </font>
    </dxf>
    <dxf>
      <font>
        <b/>
        <i val="0"/>
        <color rgb="FFFF0000"/>
      </font>
    </dxf>
    <dxf>
      <font>
        <b/>
        <i val="0"/>
        <color rgb="FF006600"/>
      </font>
    </dxf>
    <dxf>
      <font>
        <b/>
        <i val="0"/>
        <color rgb="FFFF0000"/>
      </font>
    </dxf>
    <dxf>
      <font>
        <b/>
        <i val="0"/>
        <color rgb="FF006600"/>
      </font>
    </dxf>
    <dxf>
      <font>
        <b/>
        <i val="0"/>
        <color rgb="FFFF0000"/>
      </font>
    </dxf>
    <dxf>
      <font>
        <b/>
        <i val="0"/>
        <color rgb="FF006600"/>
      </font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006600"/>
      </font>
    </dxf>
    <dxf>
      <font>
        <b/>
        <i val="0"/>
        <color rgb="FFFF0000"/>
      </font>
    </dxf>
    <dxf>
      <font>
        <b/>
        <i val="0"/>
        <color rgb="FF006600"/>
      </font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0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rgb="FF006600"/>
      </font>
    </dxf>
    <dxf>
      <font>
        <b/>
        <i val="0"/>
        <color rgb="FFFF0000"/>
      </font>
    </dxf>
    <dxf>
      <font>
        <b/>
        <i val="0"/>
        <color rgb="FF006600"/>
      </font>
    </dxf>
    <dxf>
      <font>
        <b/>
        <i val="0"/>
        <color rgb="FFFF0000"/>
      </font>
    </dxf>
    <dxf>
      <font>
        <b/>
        <i val="0"/>
        <color rgb="FF006600"/>
      </font>
    </dxf>
    <dxf>
      <font>
        <b/>
        <i val="0"/>
        <color rgb="FFFF0000"/>
      </font>
    </dxf>
    <dxf>
      <font>
        <b/>
        <i val="0"/>
        <color rgb="FF006600"/>
      </font>
    </dxf>
    <dxf>
      <font>
        <b/>
        <i val="0"/>
        <color rgb="FFFF0000"/>
      </font>
    </dxf>
    <dxf>
      <font>
        <b/>
        <i val="0"/>
        <color rgb="FF006600"/>
      </font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006600"/>
      </font>
    </dxf>
    <dxf>
      <font>
        <b/>
        <i val="0"/>
        <color rgb="FFFF0000"/>
      </font>
    </dxf>
    <dxf>
      <font>
        <b/>
        <i val="0"/>
        <color rgb="FF006600"/>
      </font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0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rgb="FF006600"/>
      </font>
    </dxf>
    <dxf>
      <font>
        <b/>
        <i val="0"/>
        <color rgb="FFFF0000"/>
      </font>
    </dxf>
    <dxf>
      <font>
        <b/>
        <i val="0"/>
        <color rgb="FF006600"/>
      </font>
    </dxf>
    <dxf>
      <font>
        <b/>
        <i val="0"/>
        <color rgb="FFFF0000"/>
      </font>
    </dxf>
    <dxf>
      <font>
        <b/>
        <i val="0"/>
        <color rgb="FF006600"/>
      </font>
    </dxf>
    <dxf>
      <font>
        <b/>
        <i val="0"/>
        <color rgb="FFFF0000"/>
      </font>
    </dxf>
    <dxf>
      <font>
        <b/>
        <i val="0"/>
        <color rgb="FF006600"/>
      </font>
    </dxf>
    <dxf>
      <font>
        <b/>
        <i val="0"/>
        <color rgb="FFFF0000"/>
      </font>
    </dxf>
    <dxf>
      <font>
        <b/>
        <i val="0"/>
        <color rgb="FF006600"/>
      </font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006600"/>
      </font>
    </dxf>
    <dxf>
      <font>
        <b/>
        <i val="0"/>
        <color rgb="FFFF0000"/>
      </font>
    </dxf>
    <dxf>
      <font>
        <b/>
        <i val="0"/>
        <color rgb="FF006600"/>
      </font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0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rgb="FF006600"/>
      </font>
    </dxf>
    <dxf>
      <font>
        <b/>
        <i val="0"/>
        <color rgb="FFFF0000"/>
      </font>
    </dxf>
    <dxf>
      <font>
        <b/>
        <i val="0"/>
        <color rgb="FF006600"/>
      </font>
    </dxf>
    <dxf>
      <font>
        <b/>
        <i val="0"/>
        <color rgb="FFFF0000"/>
      </font>
    </dxf>
    <dxf>
      <font>
        <b/>
        <i val="0"/>
        <color rgb="FF006600"/>
      </font>
    </dxf>
    <dxf>
      <font>
        <b/>
        <i val="0"/>
        <color rgb="FFFF0000"/>
      </font>
    </dxf>
    <dxf>
      <font>
        <b/>
        <i val="0"/>
        <color rgb="FF006600"/>
      </font>
    </dxf>
    <dxf>
      <font>
        <b/>
        <i val="0"/>
        <color rgb="FFFF0000"/>
      </font>
    </dxf>
    <dxf>
      <font>
        <b/>
        <i val="0"/>
        <color rgb="FF006600"/>
      </font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006600"/>
      </font>
    </dxf>
    <dxf>
      <font>
        <b/>
        <i val="0"/>
        <color rgb="FFFF0000"/>
      </font>
    </dxf>
    <dxf>
      <font>
        <b/>
        <i val="0"/>
        <color rgb="FF006600"/>
      </font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0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rgb="FF006600"/>
      </font>
    </dxf>
    <dxf>
      <font>
        <b/>
        <i val="0"/>
        <color rgb="FFFF0000"/>
      </font>
    </dxf>
    <dxf>
      <font>
        <b/>
        <i val="0"/>
        <color rgb="FF006600"/>
      </font>
    </dxf>
    <dxf>
      <font>
        <b/>
        <i val="0"/>
        <color rgb="FFFF0000"/>
      </font>
    </dxf>
    <dxf>
      <font>
        <b/>
        <i val="0"/>
        <color rgb="FF006600"/>
      </font>
    </dxf>
    <dxf>
      <font>
        <b/>
        <i val="0"/>
        <color rgb="FFFF0000"/>
      </font>
    </dxf>
    <dxf>
      <font>
        <b/>
        <i val="0"/>
        <color rgb="FF006600"/>
      </font>
    </dxf>
    <dxf>
      <font>
        <b/>
        <i val="0"/>
        <color rgb="FFFF0000"/>
      </font>
    </dxf>
    <dxf>
      <font>
        <b/>
        <i val="0"/>
        <color rgb="FF006600"/>
      </font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006600"/>
      </font>
    </dxf>
    <dxf>
      <font>
        <b/>
        <i val="0"/>
        <color rgb="FFFF0000"/>
      </font>
    </dxf>
    <dxf>
      <font>
        <b/>
        <i val="0"/>
        <color rgb="FF006600"/>
      </font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0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rgb="FF006600"/>
      </font>
    </dxf>
    <dxf>
      <font>
        <b/>
        <i val="0"/>
        <color rgb="FFFF0000"/>
      </font>
    </dxf>
    <dxf>
      <font>
        <b/>
        <i val="0"/>
        <color rgb="FF006600"/>
      </font>
    </dxf>
    <dxf>
      <font>
        <b/>
        <i val="0"/>
        <color rgb="FFFF0000"/>
      </font>
    </dxf>
    <dxf>
      <font>
        <b/>
        <i val="0"/>
        <color rgb="FF006600"/>
      </font>
    </dxf>
    <dxf>
      <font>
        <b/>
        <i val="0"/>
        <color rgb="FFFF0000"/>
      </font>
    </dxf>
    <dxf>
      <font>
        <b/>
        <i val="0"/>
        <color rgb="FF006600"/>
      </font>
    </dxf>
    <dxf>
      <font>
        <b/>
        <i val="0"/>
        <color rgb="FFFF0000"/>
      </font>
    </dxf>
    <dxf>
      <font>
        <b/>
        <i val="0"/>
        <color rgb="FF006600"/>
      </font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006600"/>
      </font>
    </dxf>
    <dxf>
      <font>
        <b/>
        <i val="0"/>
        <color rgb="FFFF0000"/>
      </font>
    </dxf>
    <dxf>
      <font>
        <b/>
        <i val="0"/>
        <color rgb="FF006600"/>
      </font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0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rgb="FF006600"/>
      </font>
    </dxf>
    <dxf>
      <font>
        <b/>
        <i val="0"/>
        <color rgb="FFFF0000"/>
      </font>
    </dxf>
    <dxf>
      <font>
        <b/>
        <i val="0"/>
        <color rgb="FF006600"/>
      </font>
    </dxf>
    <dxf>
      <font>
        <b/>
        <i val="0"/>
        <color rgb="FFFF0000"/>
      </font>
    </dxf>
    <dxf>
      <font>
        <b/>
        <i val="0"/>
        <color rgb="FF006600"/>
      </font>
    </dxf>
    <dxf>
      <font>
        <b/>
        <i val="0"/>
        <color rgb="FFFF0000"/>
      </font>
    </dxf>
    <dxf>
      <font>
        <b/>
        <i val="0"/>
        <color rgb="FF006600"/>
      </font>
    </dxf>
    <dxf>
      <font>
        <b/>
        <i val="0"/>
        <color rgb="FFFF0000"/>
      </font>
    </dxf>
    <dxf>
      <font>
        <b/>
        <i val="0"/>
        <color rgb="FF006600"/>
      </font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006600"/>
      </font>
    </dxf>
    <dxf>
      <font>
        <b/>
        <i val="0"/>
        <color rgb="FFFF0000"/>
      </font>
    </dxf>
    <dxf>
      <font>
        <b/>
        <i val="0"/>
        <color rgb="FF006600"/>
      </font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0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rgb="FF006600"/>
      </font>
    </dxf>
    <dxf>
      <font>
        <b/>
        <i val="0"/>
        <color rgb="FFFF0000"/>
      </font>
    </dxf>
    <dxf>
      <font>
        <b/>
        <i val="0"/>
        <color rgb="FF006600"/>
      </font>
    </dxf>
    <dxf>
      <font>
        <b/>
        <i val="0"/>
        <color rgb="FFFF0000"/>
      </font>
    </dxf>
    <dxf>
      <font>
        <b/>
        <i val="0"/>
        <color rgb="FF006600"/>
      </font>
    </dxf>
    <dxf>
      <font>
        <b/>
        <i val="0"/>
        <color rgb="FFFF0000"/>
      </font>
    </dxf>
    <dxf>
      <font>
        <b/>
        <i val="0"/>
        <color rgb="FF006600"/>
      </font>
    </dxf>
    <dxf>
      <font>
        <b/>
        <i val="0"/>
        <color rgb="FFFF0000"/>
      </font>
    </dxf>
    <dxf>
      <font>
        <b/>
        <i val="0"/>
        <color rgb="FF006600"/>
      </font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006600"/>
      </font>
    </dxf>
    <dxf>
      <font>
        <b/>
        <i val="0"/>
        <color rgb="FFFF0000"/>
      </font>
    </dxf>
    <dxf>
      <font>
        <b/>
        <i val="0"/>
        <color rgb="FF006600"/>
      </font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0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rgb="FF006600"/>
      </font>
    </dxf>
    <dxf>
      <font>
        <b/>
        <i val="0"/>
        <color rgb="FFFF0000"/>
      </font>
    </dxf>
    <dxf>
      <font>
        <b/>
        <i val="0"/>
        <color rgb="FF006600"/>
      </font>
    </dxf>
    <dxf>
      <font>
        <b/>
        <i val="0"/>
        <color rgb="FFFF0000"/>
      </font>
    </dxf>
    <dxf>
      <font>
        <b/>
        <i val="0"/>
        <color rgb="FF006600"/>
      </font>
    </dxf>
    <dxf>
      <font>
        <b/>
        <i val="0"/>
        <color rgb="FFFF0000"/>
      </font>
    </dxf>
    <dxf>
      <font>
        <b/>
        <i val="0"/>
        <color rgb="FF006600"/>
      </font>
    </dxf>
    <dxf>
      <font>
        <b/>
        <i val="0"/>
        <color rgb="FFFF0000"/>
      </font>
    </dxf>
    <dxf>
      <font>
        <b/>
        <i val="0"/>
        <color rgb="FF006600"/>
      </font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006600"/>
      </font>
    </dxf>
    <dxf>
      <font>
        <b/>
        <i val="0"/>
        <color rgb="FFFF0000"/>
      </font>
    </dxf>
    <dxf>
      <font>
        <b/>
        <i val="0"/>
        <color rgb="FF006600"/>
      </font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0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rgb="FF006600"/>
      </font>
    </dxf>
    <dxf>
      <font>
        <b/>
        <i val="0"/>
        <color rgb="FFFF0000"/>
      </font>
    </dxf>
    <dxf>
      <font>
        <b/>
        <i val="0"/>
        <color rgb="FF006600"/>
      </font>
    </dxf>
    <dxf>
      <font>
        <b/>
        <i val="0"/>
        <color rgb="FFFF0000"/>
      </font>
    </dxf>
    <dxf>
      <font>
        <b/>
        <i val="0"/>
        <color rgb="FF006600"/>
      </font>
    </dxf>
    <dxf>
      <font>
        <b/>
        <i val="0"/>
        <color rgb="FFFF0000"/>
      </font>
    </dxf>
    <dxf>
      <font>
        <b/>
        <i val="0"/>
        <color rgb="FF006600"/>
      </font>
    </dxf>
    <dxf>
      <font>
        <b/>
        <i val="0"/>
        <color rgb="FFFF0000"/>
      </font>
    </dxf>
    <dxf>
      <font>
        <b/>
        <i val="0"/>
        <color rgb="FF006600"/>
      </font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006600"/>
      </font>
    </dxf>
    <dxf>
      <font>
        <b/>
        <i val="0"/>
        <color rgb="FFFF0000"/>
      </font>
    </dxf>
    <dxf>
      <font>
        <b/>
        <i val="0"/>
        <color rgb="FF006600"/>
      </font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0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rgb="FF006600"/>
      </font>
    </dxf>
    <dxf>
      <font>
        <b/>
        <i val="0"/>
        <color rgb="FFFF0000"/>
      </font>
    </dxf>
    <dxf>
      <font>
        <b/>
        <i val="0"/>
        <color rgb="FF006600"/>
      </font>
    </dxf>
    <dxf>
      <font>
        <b/>
        <i val="0"/>
        <color rgb="FFFF0000"/>
      </font>
    </dxf>
    <dxf>
      <font>
        <b/>
        <i val="0"/>
        <color rgb="FF006600"/>
      </font>
    </dxf>
    <dxf>
      <font>
        <b/>
        <i val="0"/>
        <color rgb="FFFF0000"/>
      </font>
    </dxf>
    <dxf>
      <font>
        <b/>
        <i val="0"/>
        <color rgb="FF006600"/>
      </font>
    </dxf>
    <dxf>
      <font>
        <b/>
        <i val="0"/>
        <color rgb="FFFF0000"/>
      </font>
    </dxf>
    <dxf>
      <font>
        <b/>
        <i val="0"/>
        <color rgb="FF006600"/>
      </font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006600"/>
      </font>
    </dxf>
    <dxf>
      <font>
        <b/>
        <i val="0"/>
        <color rgb="FFFF0000"/>
      </font>
    </dxf>
    <dxf>
      <font>
        <b/>
        <i val="0"/>
        <color rgb="FF006600"/>
      </font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0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rgb="FF006600"/>
      </font>
    </dxf>
    <dxf>
      <font>
        <b/>
        <i val="0"/>
        <color rgb="FFFF0000"/>
      </font>
    </dxf>
    <dxf>
      <font>
        <b/>
        <i val="0"/>
        <color rgb="FF006600"/>
      </font>
    </dxf>
    <dxf>
      <font>
        <b/>
        <i val="0"/>
        <color rgb="FFFF0000"/>
      </font>
    </dxf>
    <dxf>
      <font>
        <b/>
        <i val="0"/>
        <color rgb="FF006600"/>
      </font>
    </dxf>
    <dxf>
      <font>
        <b/>
        <i val="0"/>
        <color rgb="FFFF0000"/>
      </font>
    </dxf>
    <dxf>
      <font>
        <b/>
        <i val="0"/>
        <color rgb="FF006600"/>
      </font>
    </dxf>
    <dxf>
      <font>
        <b/>
        <i val="0"/>
        <color rgb="FFFF0000"/>
      </font>
    </dxf>
    <dxf>
      <font>
        <b/>
        <i val="0"/>
        <color rgb="FF006600"/>
      </font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006600"/>
      </font>
    </dxf>
    <dxf>
      <font>
        <b/>
        <i val="0"/>
        <color rgb="FFFF0000"/>
      </font>
    </dxf>
    <dxf>
      <font>
        <b/>
        <i val="0"/>
        <color rgb="FF006600"/>
      </font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0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rgb="FF006600"/>
      </font>
    </dxf>
    <dxf>
      <font>
        <b/>
        <i val="0"/>
        <color rgb="FFFF0000"/>
      </font>
    </dxf>
    <dxf>
      <font>
        <b/>
        <i val="0"/>
        <color rgb="FF006600"/>
      </font>
    </dxf>
    <dxf>
      <font>
        <b/>
        <i val="0"/>
        <color rgb="FFFF0000"/>
      </font>
    </dxf>
    <dxf>
      <font>
        <b/>
        <i val="0"/>
        <color rgb="FF006600"/>
      </font>
    </dxf>
    <dxf>
      <font>
        <b/>
        <i val="0"/>
        <color rgb="FFFF0000"/>
      </font>
    </dxf>
    <dxf>
      <font>
        <b/>
        <i val="0"/>
        <color rgb="FF006600"/>
      </font>
    </dxf>
    <dxf>
      <font>
        <b/>
        <i val="0"/>
        <color rgb="FFFF0000"/>
      </font>
    </dxf>
    <dxf>
      <font>
        <b/>
        <i val="0"/>
        <color rgb="FF006600"/>
      </font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006600"/>
      </font>
    </dxf>
    <dxf>
      <font>
        <b/>
        <i val="0"/>
        <color rgb="FFFF0000"/>
      </font>
    </dxf>
    <dxf>
      <font>
        <b/>
        <i val="0"/>
        <color rgb="FF006600"/>
      </font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0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rgb="FF006600"/>
      </font>
    </dxf>
    <dxf>
      <font>
        <b/>
        <i val="0"/>
        <color rgb="FFFF0000"/>
      </font>
    </dxf>
    <dxf>
      <font>
        <b/>
        <i val="0"/>
        <color rgb="FF006600"/>
      </font>
    </dxf>
    <dxf>
      <font>
        <b/>
        <i val="0"/>
        <color rgb="FFFF0000"/>
      </font>
    </dxf>
    <dxf>
      <font>
        <b/>
        <i val="0"/>
        <color rgb="FF006600"/>
      </font>
    </dxf>
    <dxf>
      <font>
        <b/>
        <i val="0"/>
        <color rgb="FFFF0000"/>
      </font>
    </dxf>
    <dxf>
      <font>
        <b/>
        <i val="0"/>
        <color rgb="FF006600"/>
      </font>
    </dxf>
    <dxf>
      <font>
        <b/>
        <i val="0"/>
        <color rgb="FFFF0000"/>
      </font>
    </dxf>
    <dxf>
      <font>
        <b/>
        <i val="0"/>
        <color rgb="FF006600"/>
      </font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006600"/>
      </font>
    </dxf>
    <dxf>
      <font>
        <b/>
        <i val="0"/>
        <color rgb="FFFF0000"/>
      </font>
    </dxf>
    <dxf>
      <font>
        <b/>
        <i val="0"/>
        <color rgb="FF006600"/>
      </font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0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rgb="FF006600"/>
      </font>
    </dxf>
    <dxf>
      <font>
        <b/>
        <i val="0"/>
        <color rgb="FFFF0000"/>
      </font>
    </dxf>
    <dxf>
      <font>
        <b/>
        <i val="0"/>
        <color rgb="FF006600"/>
      </font>
    </dxf>
    <dxf>
      <font>
        <b/>
        <i val="0"/>
        <color rgb="FFFF0000"/>
      </font>
    </dxf>
    <dxf>
      <font>
        <b/>
        <i val="0"/>
        <color rgb="FF006600"/>
      </font>
    </dxf>
    <dxf>
      <font>
        <b/>
        <i val="0"/>
        <color rgb="FFFF0000"/>
      </font>
    </dxf>
    <dxf>
      <font>
        <b/>
        <i val="0"/>
        <color rgb="FF006600"/>
      </font>
    </dxf>
    <dxf>
      <font>
        <b/>
        <i val="0"/>
        <color rgb="FFFF0000"/>
      </font>
    </dxf>
    <dxf>
      <font>
        <b/>
        <i val="0"/>
        <color rgb="FF006600"/>
      </font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006600"/>
      </font>
    </dxf>
    <dxf>
      <font>
        <b/>
        <i val="0"/>
        <color rgb="FFFF0000"/>
      </font>
    </dxf>
    <dxf>
      <font>
        <b/>
        <i val="0"/>
        <color rgb="FF006600"/>
      </font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0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rgb="FF006600"/>
      </font>
    </dxf>
    <dxf>
      <font>
        <b/>
        <i val="0"/>
        <color rgb="FFFF0000"/>
      </font>
    </dxf>
    <dxf>
      <font>
        <b/>
        <i val="0"/>
        <color rgb="FF006600"/>
      </font>
    </dxf>
    <dxf>
      <font>
        <b/>
        <i val="0"/>
        <color rgb="FFFF0000"/>
      </font>
    </dxf>
    <dxf>
      <font>
        <b/>
        <i val="0"/>
        <color rgb="FF006600"/>
      </font>
    </dxf>
    <dxf>
      <font>
        <b/>
        <i val="0"/>
        <color rgb="FFFF0000"/>
      </font>
    </dxf>
    <dxf>
      <font>
        <b/>
        <i val="0"/>
        <color rgb="FF006600"/>
      </font>
    </dxf>
    <dxf>
      <font>
        <b/>
        <i val="0"/>
        <color rgb="FFFF0000"/>
      </font>
    </dxf>
    <dxf>
      <font>
        <b/>
        <i val="0"/>
        <color rgb="FF006600"/>
      </font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006600"/>
      </font>
    </dxf>
    <dxf>
      <font>
        <b/>
        <i val="0"/>
        <color rgb="FFFF0000"/>
      </font>
    </dxf>
    <dxf>
      <font>
        <b/>
        <i val="0"/>
        <color rgb="FF006600"/>
      </font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0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rgb="FF006600"/>
      </font>
    </dxf>
    <dxf>
      <font>
        <b/>
        <i val="0"/>
        <color rgb="FFFF0000"/>
      </font>
    </dxf>
    <dxf>
      <font>
        <b/>
        <i val="0"/>
        <color rgb="FF006600"/>
      </font>
    </dxf>
    <dxf>
      <font>
        <b/>
        <i val="0"/>
        <color rgb="FFFF0000"/>
      </font>
    </dxf>
    <dxf>
      <font>
        <b/>
        <i val="0"/>
        <color rgb="FF006600"/>
      </font>
    </dxf>
    <dxf>
      <font>
        <b/>
        <i val="0"/>
        <color rgb="FFFF0000"/>
      </font>
    </dxf>
    <dxf>
      <font>
        <b/>
        <i val="0"/>
        <color rgb="FF006600"/>
      </font>
    </dxf>
    <dxf>
      <font>
        <b/>
        <i val="0"/>
        <color rgb="FFFF0000"/>
      </font>
    </dxf>
    <dxf>
      <font>
        <b/>
        <i val="0"/>
        <color rgb="FF006600"/>
      </font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006600"/>
      </font>
    </dxf>
    <dxf>
      <font>
        <b/>
        <i val="0"/>
        <color rgb="FFFF0000"/>
      </font>
    </dxf>
    <dxf>
      <font>
        <b/>
        <i val="0"/>
        <color rgb="FF006600"/>
      </font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0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rgb="FF006600"/>
      </font>
    </dxf>
    <dxf>
      <font>
        <b/>
        <i val="0"/>
        <color rgb="FFFF0000"/>
      </font>
    </dxf>
    <dxf>
      <font>
        <b/>
        <i val="0"/>
        <color rgb="FF006600"/>
      </font>
    </dxf>
    <dxf>
      <font>
        <b/>
        <i val="0"/>
        <color rgb="FFFF0000"/>
      </font>
    </dxf>
    <dxf>
      <font>
        <b/>
        <i val="0"/>
        <color rgb="FF006600"/>
      </font>
    </dxf>
    <dxf>
      <font>
        <b/>
        <i val="0"/>
        <color rgb="FFFF0000"/>
      </font>
    </dxf>
    <dxf>
      <font>
        <b/>
        <i val="0"/>
        <color rgb="FF006600"/>
      </font>
    </dxf>
    <dxf>
      <font>
        <b/>
        <i val="0"/>
        <color rgb="FFFF0000"/>
      </font>
    </dxf>
    <dxf>
      <font>
        <b/>
        <i val="0"/>
        <color rgb="FF006600"/>
      </font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006600"/>
      </font>
    </dxf>
    <dxf>
      <font>
        <b/>
        <i val="0"/>
        <color rgb="FFFF0000"/>
      </font>
    </dxf>
    <dxf>
      <font>
        <b/>
        <i val="0"/>
        <color rgb="FF006600"/>
      </font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0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rgb="FF006600"/>
      </font>
    </dxf>
    <dxf>
      <font>
        <b/>
        <i val="0"/>
        <color rgb="FFFF0000"/>
      </font>
    </dxf>
    <dxf>
      <font>
        <b/>
        <i val="0"/>
        <color rgb="FF006600"/>
      </font>
    </dxf>
    <dxf>
      <font>
        <b/>
        <i val="0"/>
        <color rgb="FFFF0000"/>
      </font>
    </dxf>
    <dxf>
      <font>
        <b/>
        <i val="0"/>
        <color rgb="FF006600"/>
      </font>
    </dxf>
    <dxf>
      <font>
        <b/>
        <i val="0"/>
        <color rgb="FFFF0000"/>
      </font>
    </dxf>
    <dxf>
      <font>
        <b/>
        <i val="0"/>
        <color rgb="FF006600"/>
      </font>
    </dxf>
    <dxf>
      <font>
        <b/>
        <i val="0"/>
        <color rgb="FFFF0000"/>
      </font>
    </dxf>
    <dxf>
      <font>
        <b/>
        <i val="0"/>
        <color rgb="FF006600"/>
      </font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006600"/>
      </font>
    </dxf>
    <dxf>
      <font>
        <b/>
        <i val="0"/>
        <color rgb="FFFF0000"/>
      </font>
    </dxf>
    <dxf>
      <font>
        <b/>
        <i val="0"/>
        <color rgb="FF006600"/>
      </font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0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rgb="FF006600"/>
      </font>
    </dxf>
    <dxf>
      <font>
        <b/>
        <i val="0"/>
        <color rgb="FFFF0000"/>
      </font>
    </dxf>
    <dxf>
      <font>
        <b/>
        <i val="0"/>
        <color rgb="FF006600"/>
      </font>
    </dxf>
    <dxf>
      <font>
        <b/>
        <i val="0"/>
        <color rgb="FFFF0000"/>
      </font>
    </dxf>
    <dxf>
      <font>
        <b/>
        <i val="0"/>
        <color rgb="FF006600"/>
      </font>
    </dxf>
    <dxf>
      <font>
        <b/>
        <i val="0"/>
        <color rgb="FFFF0000"/>
      </font>
    </dxf>
    <dxf>
      <font>
        <b/>
        <i val="0"/>
        <color rgb="FF006600"/>
      </font>
    </dxf>
    <dxf>
      <font>
        <b/>
        <i val="0"/>
        <color rgb="FFFF0000"/>
      </font>
    </dxf>
    <dxf>
      <font>
        <b/>
        <i val="0"/>
        <color rgb="FF006600"/>
      </font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006600"/>
      </font>
    </dxf>
    <dxf>
      <font>
        <b/>
        <i val="0"/>
        <color rgb="FFFF0000"/>
      </font>
    </dxf>
    <dxf>
      <font>
        <b/>
        <i val="0"/>
        <color rgb="FF006600"/>
      </font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0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rgb="FF006600"/>
      </font>
    </dxf>
    <dxf>
      <font>
        <b/>
        <i val="0"/>
        <color rgb="FFFF0000"/>
      </font>
    </dxf>
    <dxf>
      <font>
        <b/>
        <i val="0"/>
        <color rgb="FF006600"/>
      </font>
    </dxf>
    <dxf>
      <font>
        <b/>
        <i val="0"/>
        <color rgb="FFFF0000"/>
      </font>
    </dxf>
    <dxf>
      <font>
        <b/>
        <i val="0"/>
        <color rgb="FF006600"/>
      </font>
    </dxf>
    <dxf>
      <font>
        <b/>
        <i val="0"/>
        <color rgb="FFFF0000"/>
      </font>
    </dxf>
    <dxf>
      <font>
        <b/>
        <i val="0"/>
        <color rgb="FF006600"/>
      </font>
    </dxf>
    <dxf>
      <font>
        <b/>
        <i val="0"/>
        <color rgb="FFFF0000"/>
      </font>
    </dxf>
    <dxf>
      <font>
        <b/>
        <i val="0"/>
        <color rgb="FF006600"/>
      </font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006600"/>
      </font>
    </dxf>
    <dxf>
      <font>
        <b/>
        <i val="0"/>
        <color rgb="FFFF0000"/>
      </font>
    </dxf>
    <dxf>
      <font>
        <b/>
        <i val="0"/>
        <color rgb="FF006600"/>
      </font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0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rgb="FF006600"/>
      </font>
    </dxf>
    <dxf>
      <font>
        <b/>
        <i val="0"/>
        <color rgb="FFFF0000"/>
      </font>
    </dxf>
    <dxf>
      <font>
        <b/>
        <i val="0"/>
        <color rgb="FF006600"/>
      </font>
    </dxf>
    <dxf>
      <font>
        <b/>
        <i val="0"/>
        <color rgb="FFFF0000"/>
      </font>
    </dxf>
    <dxf>
      <font>
        <b/>
        <i val="0"/>
        <color rgb="FF006600"/>
      </font>
    </dxf>
    <dxf>
      <font>
        <b/>
        <i val="0"/>
        <color rgb="FFFF0000"/>
      </font>
    </dxf>
    <dxf>
      <font>
        <b/>
        <i val="0"/>
        <color rgb="FF006600"/>
      </font>
    </dxf>
    <dxf>
      <font>
        <b/>
        <i val="0"/>
        <color rgb="FFFF0000"/>
      </font>
    </dxf>
    <dxf>
      <font>
        <b/>
        <i val="0"/>
        <color rgb="FF006600"/>
      </font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006600"/>
      </font>
    </dxf>
    <dxf>
      <font>
        <b/>
        <i val="0"/>
        <color rgb="FFFF0000"/>
      </font>
    </dxf>
    <dxf>
      <font>
        <b/>
        <i val="0"/>
        <color rgb="FF006600"/>
      </font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0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rgb="FF006600"/>
      </font>
    </dxf>
    <dxf>
      <font>
        <b/>
        <i val="0"/>
        <color rgb="FFFF0000"/>
      </font>
    </dxf>
    <dxf>
      <font>
        <b/>
        <i val="0"/>
        <color rgb="FF006600"/>
      </font>
    </dxf>
    <dxf>
      <font>
        <b/>
        <i val="0"/>
        <color rgb="FFFF0000"/>
      </font>
    </dxf>
    <dxf>
      <font>
        <b/>
        <i val="0"/>
        <color rgb="FF006600"/>
      </font>
    </dxf>
    <dxf>
      <font>
        <b/>
        <i val="0"/>
        <color rgb="FFFF0000"/>
      </font>
    </dxf>
    <dxf>
      <font>
        <b/>
        <i val="0"/>
        <color rgb="FF006600"/>
      </font>
    </dxf>
    <dxf>
      <font>
        <b/>
        <i val="0"/>
        <color rgb="FFFF0000"/>
      </font>
    </dxf>
    <dxf>
      <font>
        <b/>
        <i val="0"/>
        <color rgb="FF006600"/>
      </font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006600"/>
      </font>
    </dxf>
    <dxf>
      <font>
        <b/>
        <i val="0"/>
        <color rgb="FFFF0000"/>
      </font>
    </dxf>
    <dxf>
      <font>
        <b/>
        <i val="0"/>
        <color rgb="FF006600"/>
      </font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0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rgb="FF006600"/>
      </font>
    </dxf>
    <dxf>
      <font>
        <b/>
        <i val="0"/>
        <color rgb="FFFF0000"/>
      </font>
    </dxf>
    <dxf>
      <font>
        <b/>
        <i val="0"/>
        <color rgb="FF006600"/>
      </font>
    </dxf>
    <dxf>
      <font>
        <b/>
        <i val="0"/>
        <color rgb="FFFF0000"/>
      </font>
    </dxf>
    <dxf>
      <font>
        <b/>
        <i val="0"/>
        <color rgb="FF006600"/>
      </font>
    </dxf>
    <dxf>
      <font>
        <b/>
        <i val="0"/>
        <color rgb="FFFF0000"/>
      </font>
    </dxf>
    <dxf>
      <font>
        <b/>
        <i val="0"/>
        <color rgb="FF006600"/>
      </font>
    </dxf>
    <dxf>
      <font>
        <b/>
        <i val="0"/>
        <color rgb="FFFF0000"/>
      </font>
    </dxf>
    <dxf>
      <font>
        <b/>
        <i val="0"/>
        <color rgb="FF006600"/>
      </font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006600"/>
      </font>
    </dxf>
    <dxf>
      <font>
        <b/>
        <i val="0"/>
        <color rgb="FFFF0000"/>
      </font>
    </dxf>
    <dxf>
      <font>
        <b/>
        <i val="0"/>
        <color rgb="FF006600"/>
      </font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0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rgb="FF006600"/>
      </font>
    </dxf>
    <dxf>
      <font>
        <b/>
        <i val="0"/>
        <color rgb="FFFF0000"/>
      </font>
    </dxf>
    <dxf>
      <font>
        <b/>
        <i val="0"/>
        <color rgb="FF006600"/>
      </font>
    </dxf>
    <dxf>
      <font>
        <b/>
        <i val="0"/>
        <color rgb="FFFF0000"/>
      </font>
    </dxf>
    <dxf>
      <font>
        <b/>
        <i val="0"/>
        <color rgb="FF006600"/>
      </font>
    </dxf>
    <dxf>
      <font>
        <b/>
        <i val="0"/>
        <color rgb="FFFF0000"/>
      </font>
    </dxf>
    <dxf>
      <font>
        <b/>
        <i val="0"/>
        <color rgb="FF006600"/>
      </font>
    </dxf>
    <dxf>
      <font>
        <b/>
        <i val="0"/>
        <color rgb="FFFF0000"/>
      </font>
    </dxf>
    <dxf>
      <font>
        <b/>
        <i val="0"/>
        <color rgb="FF006600"/>
      </font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006600"/>
      </font>
    </dxf>
    <dxf>
      <font>
        <b/>
        <i val="0"/>
        <color rgb="FFFF0000"/>
      </font>
    </dxf>
    <dxf>
      <font>
        <b/>
        <i val="0"/>
        <color rgb="FF006600"/>
      </font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0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rgb="FF006600"/>
      </font>
    </dxf>
    <dxf>
      <font>
        <b/>
        <i val="0"/>
        <color rgb="FFFF0000"/>
      </font>
    </dxf>
    <dxf>
      <font>
        <b/>
        <i val="0"/>
        <color rgb="FF006600"/>
      </font>
    </dxf>
    <dxf>
      <font>
        <b/>
        <i val="0"/>
        <color rgb="FFFF0000"/>
      </font>
    </dxf>
    <dxf>
      <font>
        <b/>
        <i val="0"/>
        <color rgb="FF006600"/>
      </font>
    </dxf>
    <dxf>
      <font>
        <b/>
        <i val="0"/>
        <color rgb="FFFF0000"/>
      </font>
    </dxf>
    <dxf>
      <font>
        <b/>
        <i val="0"/>
        <color rgb="FF006600"/>
      </font>
    </dxf>
    <dxf>
      <font>
        <b/>
        <i val="0"/>
        <color rgb="FFFF0000"/>
      </font>
    </dxf>
    <dxf>
      <font>
        <b/>
        <i val="0"/>
        <color rgb="FF006600"/>
      </font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006600"/>
      </font>
    </dxf>
    <dxf>
      <font>
        <b/>
        <i val="0"/>
        <color rgb="FFFF0000"/>
      </font>
    </dxf>
    <dxf>
      <font>
        <b/>
        <i val="0"/>
        <color rgb="FF006600"/>
      </font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0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rgb="FF006600"/>
      </font>
    </dxf>
    <dxf>
      <font>
        <b/>
        <i val="0"/>
        <color rgb="FFFF0000"/>
      </font>
    </dxf>
    <dxf>
      <font>
        <b/>
        <i val="0"/>
        <color rgb="FF006600"/>
      </font>
    </dxf>
    <dxf>
      <font>
        <b/>
        <i val="0"/>
        <color rgb="FFFF0000"/>
      </font>
    </dxf>
    <dxf>
      <font>
        <b/>
        <i val="0"/>
        <color rgb="FF006600"/>
      </font>
    </dxf>
    <dxf>
      <font>
        <b/>
        <i val="0"/>
        <color rgb="FFFF0000"/>
      </font>
    </dxf>
    <dxf>
      <font>
        <b/>
        <i val="0"/>
        <color rgb="FF006600"/>
      </font>
    </dxf>
    <dxf>
      <font>
        <b/>
        <i val="0"/>
        <color rgb="FFFF0000"/>
      </font>
    </dxf>
    <dxf>
      <font>
        <b/>
        <i val="0"/>
        <color rgb="FF006600"/>
      </font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006600"/>
      </font>
    </dxf>
    <dxf>
      <font>
        <b/>
        <i val="0"/>
        <color rgb="FFFF0000"/>
      </font>
    </dxf>
    <dxf>
      <font>
        <b/>
        <i val="0"/>
        <color rgb="FF006600"/>
      </font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0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rgb="FF006600"/>
      </font>
    </dxf>
    <dxf>
      <font>
        <b/>
        <i val="0"/>
        <color rgb="FFFF0000"/>
      </font>
    </dxf>
    <dxf>
      <font>
        <b/>
        <i val="0"/>
        <color rgb="FF006600"/>
      </font>
    </dxf>
    <dxf>
      <font>
        <b/>
        <i val="0"/>
        <color rgb="FFFF0000"/>
      </font>
    </dxf>
    <dxf>
      <font>
        <b/>
        <i val="0"/>
        <color rgb="FF006600"/>
      </font>
    </dxf>
    <dxf>
      <font>
        <b/>
        <i val="0"/>
        <color rgb="FFFF0000"/>
      </font>
    </dxf>
    <dxf>
      <font>
        <b/>
        <i val="0"/>
        <color rgb="FF006600"/>
      </font>
    </dxf>
    <dxf>
      <font>
        <b/>
        <i val="0"/>
        <color rgb="FFFF0000"/>
      </font>
    </dxf>
    <dxf>
      <font>
        <b/>
        <i val="0"/>
        <color rgb="FF006600"/>
      </font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006600"/>
      </font>
    </dxf>
    <dxf>
      <font>
        <b/>
        <i val="0"/>
        <color rgb="FFFF0000"/>
      </font>
    </dxf>
    <dxf>
      <font>
        <b/>
        <i val="0"/>
        <color rgb="FF006600"/>
      </font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0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rgb="FF006600"/>
      </font>
    </dxf>
    <dxf>
      <font>
        <b/>
        <i val="0"/>
        <color rgb="FFFF0000"/>
      </font>
    </dxf>
    <dxf>
      <font>
        <b/>
        <i val="0"/>
        <color rgb="FF006600"/>
      </font>
    </dxf>
    <dxf>
      <font>
        <b/>
        <i val="0"/>
        <color rgb="FFFF0000"/>
      </font>
    </dxf>
    <dxf>
      <font>
        <b/>
        <i val="0"/>
        <color rgb="FF006600"/>
      </font>
    </dxf>
    <dxf>
      <font>
        <b/>
        <i val="0"/>
        <color rgb="FFFF0000"/>
      </font>
    </dxf>
    <dxf>
      <font>
        <b/>
        <i val="0"/>
        <color rgb="FF006600"/>
      </font>
    </dxf>
    <dxf>
      <font>
        <b/>
        <i val="0"/>
        <color rgb="FFFF0000"/>
      </font>
    </dxf>
    <dxf>
      <font>
        <b/>
        <i val="0"/>
        <color rgb="FF006600"/>
      </font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006600"/>
      </font>
    </dxf>
    <dxf>
      <font>
        <b/>
        <i val="0"/>
        <color rgb="FFFF0000"/>
      </font>
    </dxf>
    <dxf>
      <font>
        <b/>
        <i val="0"/>
        <color rgb="FF006600"/>
      </font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0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rgb="FF006600"/>
      </font>
    </dxf>
    <dxf>
      <font>
        <b/>
        <i val="0"/>
        <color rgb="FFFF0000"/>
      </font>
    </dxf>
    <dxf>
      <font>
        <b/>
        <i val="0"/>
        <color rgb="FF006600"/>
      </font>
    </dxf>
    <dxf>
      <font>
        <b/>
        <i val="0"/>
        <color rgb="FFFF0000"/>
      </font>
    </dxf>
    <dxf>
      <font>
        <b/>
        <i val="0"/>
        <color rgb="FF006600"/>
      </font>
    </dxf>
    <dxf>
      <font>
        <b/>
        <i val="0"/>
        <color rgb="FFFF0000"/>
      </font>
    </dxf>
    <dxf>
      <font>
        <b/>
        <i val="0"/>
        <color rgb="FF006600"/>
      </font>
    </dxf>
    <dxf>
      <font>
        <b/>
        <i val="0"/>
        <color rgb="FFFF0000"/>
      </font>
    </dxf>
    <dxf>
      <font>
        <b/>
        <i val="0"/>
        <color rgb="FF006600"/>
      </font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006600"/>
      </font>
    </dxf>
    <dxf>
      <font>
        <b/>
        <i val="0"/>
        <color rgb="FFFF0000"/>
      </font>
    </dxf>
    <dxf>
      <font>
        <b/>
        <i val="0"/>
        <color rgb="FF006600"/>
      </font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0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rgb="FF006600"/>
      </font>
    </dxf>
    <dxf>
      <font>
        <b/>
        <i val="0"/>
        <color rgb="FFFF0000"/>
      </font>
    </dxf>
    <dxf>
      <font>
        <b/>
        <i val="0"/>
        <color rgb="FF006600"/>
      </font>
    </dxf>
    <dxf>
      <font>
        <b/>
        <i val="0"/>
        <color rgb="FFFF0000"/>
      </font>
    </dxf>
    <dxf>
      <font>
        <b/>
        <i val="0"/>
        <color rgb="FF006600"/>
      </font>
    </dxf>
    <dxf>
      <font>
        <b/>
        <i val="0"/>
        <color rgb="FFFF0000"/>
      </font>
    </dxf>
    <dxf>
      <font>
        <b/>
        <i val="0"/>
        <color rgb="FF006600"/>
      </font>
    </dxf>
    <dxf>
      <font>
        <b/>
        <i val="0"/>
        <color rgb="FFFF0000"/>
      </font>
    </dxf>
    <dxf>
      <font>
        <b/>
        <i val="0"/>
        <color rgb="FF006600"/>
      </font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006600"/>
      </font>
    </dxf>
    <dxf>
      <font>
        <b/>
        <i val="0"/>
        <color rgb="FFFF0000"/>
      </font>
    </dxf>
    <dxf>
      <font>
        <b/>
        <i val="0"/>
        <color rgb="FF006600"/>
      </font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0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rgb="FF006600"/>
      </font>
    </dxf>
    <dxf>
      <font>
        <b/>
        <i val="0"/>
        <color rgb="FFFF0000"/>
      </font>
    </dxf>
    <dxf>
      <font>
        <b/>
        <i val="0"/>
        <color rgb="FF006600"/>
      </font>
    </dxf>
    <dxf>
      <font>
        <b/>
        <i val="0"/>
        <color rgb="FFFF0000"/>
      </font>
    </dxf>
    <dxf>
      <font>
        <b/>
        <i val="0"/>
        <color rgb="FF006600"/>
      </font>
    </dxf>
    <dxf>
      <font>
        <b/>
        <i val="0"/>
        <color rgb="FFFF0000"/>
      </font>
    </dxf>
    <dxf>
      <font>
        <b/>
        <i val="0"/>
        <color rgb="FF006600"/>
      </font>
    </dxf>
    <dxf>
      <font>
        <b/>
        <i val="0"/>
        <color rgb="FFFF0000"/>
      </font>
    </dxf>
    <dxf>
      <font>
        <b/>
        <i val="0"/>
        <color rgb="FF006600"/>
      </font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006600"/>
      </font>
    </dxf>
    <dxf>
      <font>
        <b/>
        <i val="0"/>
        <color rgb="FFFF0000"/>
      </font>
    </dxf>
    <dxf>
      <font>
        <b/>
        <i val="0"/>
        <color rgb="FF006600"/>
      </font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0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rgb="FF006600"/>
      </font>
    </dxf>
    <dxf>
      <font>
        <b/>
        <i val="0"/>
        <color rgb="FFFF0000"/>
      </font>
    </dxf>
    <dxf>
      <font>
        <b/>
        <i val="0"/>
        <color rgb="FF006600"/>
      </font>
    </dxf>
    <dxf>
      <font>
        <b/>
        <i val="0"/>
        <color rgb="FFFF0000"/>
      </font>
    </dxf>
    <dxf>
      <font>
        <b/>
        <i val="0"/>
        <color rgb="FF006600"/>
      </font>
    </dxf>
    <dxf>
      <font>
        <b/>
        <i val="0"/>
        <color rgb="FFFF0000"/>
      </font>
    </dxf>
    <dxf>
      <font>
        <b/>
        <i val="0"/>
        <color rgb="FF006600"/>
      </font>
    </dxf>
    <dxf>
      <font>
        <b/>
        <i val="0"/>
        <color rgb="FFFF0000"/>
      </font>
    </dxf>
    <dxf>
      <font>
        <b/>
        <i val="0"/>
        <color rgb="FF006600"/>
      </font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006600"/>
      </font>
    </dxf>
    <dxf>
      <font>
        <b/>
        <i val="0"/>
        <color rgb="FFFF0000"/>
      </font>
    </dxf>
    <dxf>
      <font>
        <b/>
        <i val="0"/>
        <color rgb="FF006600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FFFF99"/>
      <color rgb="FFFFFFCC"/>
      <color rgb="FF00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pivotCacheDefinition" Target="pivotCache/pivotCacheDefinition1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pivotCacheDefinition" Target="pivotCache/pivotCacheDefinition2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externalLink" Target="externalLinks/externalLink1.xml"/><Relationship Id="rId20" Type="http://schemas.openxmlformats.org/officeDocument/2006/relationships/worksheet" Target="worksheets/sheet20.xml"/><Relationship Id="rId41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[9.GEPACK SEPTIEMBRE.xlsm]Pareto!Tabla dinámica1</c:name>
    <c:fmtId val="2"/>
  </c:pivotSource>
  <c:chart>
    <c:autoTitleDeleted val="1"/>
    <c:pivotFmts>
      <c:pivotFmt>
        <c:idx val="0"/>
        <c:spPr>
          <a:solidFill>
            <a:srgbClr val="00206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6527776995551068E-2"/>
          <c:y val="0.11021261250694644"/>
          <c:w val="0.90347222300444896"/>
          <c:h val="0.6090942744984818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Pareto!$B$10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00206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Pareto!$A$11:$A$17</c:f>
              <c:strCache>
                <c:ptCount val="6"/>
                <c:pt idx="0">
                  <c:v>Etiquetadora-de Botellas</c:v>
                </c:pt>
                <c:pt idx="1">
                  <c:v>Externa</c:v>
                </c:pt>
                <c:pt idx="2">
                  <c:v>Transporte-Botellas-LAV-EBI</c:v>
                </c:pt>
                <c:pt idx="3">
                  <c:v>Desencajonadora-Botellas-de botellas</c:v>
                </c:pt>
                <c:pt idx="4">
                  <c:v>Transporte-Botellas-EBI-LLEN</c:v>
                </c:pt>
                <c:pt idx="5">
                  <c:v>(en blanco)</c:v>
                </c:pt>
              </c:strCache>
            </c:strRef>
          </c:cat>
          <c:val>
            <c:numRef>
              <c:f>Pareto!$B$11:$B$17</c:f>
              <c:numCache>
                <c:formatCode>General</c:formatCode>
                <c:ptCount val="6"/>
                <c:pt idx="0">
                  <c:v>65.550000000000011</c:v>
                </c:pt>
                <c:pt idx="1">
                  <c:v>30</c:v>
                </c:pt>
                <c:pt idx="2">
                  <c:v>17.350000000000001</c:v>
                </c:pt>
                <c:pt idx="3">
                  <c:v>7</c:v>
                </c:pt>
                <c:pt idx="4">
                  <c:v>6.21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367-491B-B397-F488B7B8BB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4065312"/>
        <c:axId val="194065872"/>
      </c:barChart>
      <c:catAx>
        <c:axId val="1940653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065872"/>
        <c:crosses val="autoZero"/>
        <c:auto val="1"/>
        <c:lblAlgn val="ctr"/>
        <c:lblOffset val="100"/>
        <c:noMultiLvlLbl val="0"/>
      </c:catAx>
      <c:valAx>
        <c:axId val="194065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0653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[9.GEPACK SEPTIEMBRE.xlsm]Pareto!Tabla dinámica1</c:name>
    <c:fmtId val="14"/>
  </c:pivotSource>
  <c:chart>
    <c:autoTitleDeleted val="1"/>
    <c:pivotFmts>
      <c:pivotFmt>
        <c:idx val="0"/>
        <c:spPr>
          <a:solidFill>
            <a:srgbClr val="00206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206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00206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6527776995551068E-2"/>
          <c:y val="0.11021261250694644"/>
          <c:w val="0.90347222300444896"/>
          <c:h val="0.6090942744984818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Pareto!$B$10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00206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Pareto!$A$11:$A$17</c:f>
              <c:strCache>
                <c:ptCount val="6"/>
                <c:pt idx="0">
                  <c:v>Etiquetadora-de Botellas</c:v>
                </c:pt>
                <c:pt idx="1">
                  <c:v>Externa</c:v>
                </c:pt>
                <c:pt idx="2">
                  <c:v>Transporte-Botellas-LAV-EBI</c:v>
                </c:pt>
                <c:pt idx="3">
                  <c:v>Desencajonadora-Botellas-de botellas</c:v>
                </c:pt>
                <c:pt idx="4">
                  <c:v>Transporte-Botellas-EBI-LLEN</c:v>
                </c:pt>
                <c:pt idx="5">
                  <c:v>(en blanco)</c:v>
                </c:pt>
              </c:strCache>
            </c:strRef>
          </c:cat>
          <c:val>
            <c:numRef>
              <c:f>Pareto!$B$11:$B$17</c:f>
              <c:numCache>
                <c:formatCode>General</c:formatCode>
                <c:ptCount val="6"/>
                <c:pt idx="0">
                  <c:v>65.550000000000011</c:v>
                </c:pt>
                <c:pt idx="1">
                  <c:v>30</c:v>
                </c:pt>
                <c:pt idx="2">
                  <c:v>17.350000000000001</c:v>
                </c:pt>
                <c:pt idx="3">
                  <c:v>7</c:v>
                </c:pt>
                <c:pt idx="4">
                  <c:v>6.21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0F1-4E05-9AF6-E70454E764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4065312"/>
        <c:axId val="194065872"/>
      </c:barChart>
      <c:catAx>
        <c:axId val="1940653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065872"/>
        <c:crosses val="autoZero"/>
        <c:auto val="1"/>
        <c:lblAlgn val="ctr"/>
        <c:lblOffset val="100"/>
        <c:noMultiLvlLbl val="0"/>
      </c:catAx>
      <c:valAx>
        <c:axId val="194065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0653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[9.GEPACK SEPTIEMBRE.xlsm]Pareto!Tabla dinámica1</c:name>
    <c:fmtId val="16"/>
  </c:pivotSource>
  <c:chart>
    <c:autoTitleDeleted val="1"/>
    <c:pivotFmts>
      <c:pivotFmt>
        <c:idx val="0"/>
        <c:spPr>
          <a:solidFill>
            <a:srgbClr val="00206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206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00206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6527776995551068E-2"/>
          <c:y val="0.11021261250694644"/>
          <c:w val="0.90347222300444896"/>
          <c:h val="0.6090942744984818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Pareto!$B$10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00206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Pareto!$A$11:$A$17</c:f>
              <c:strCache>
                <c:ptCount val="6"/>
                <c:pt idx="0">
                  <c:v>Etiquetadora-de Botellas</c:v>
                </c:pt>
                <c:pt idx="1">
                  <c:v>Externa</c:v>
                </c:pt>
                <c:pt idx="2">
                  <c:v>Transporte-Botellas-LAV-EBI</c:v>
                </c:pt>
                <c:pt idx="3">
                  <c:v>Desencajonadora-Botellas-de botellas</c:v>
                </c:pt>
                <c:pt idx="4">
                  <c:v>Transporte-Botellas-EBI-LLEN</c:v>
                </c:pt>
                <c:pt idx="5">
                  <c:v>(en blanco)</c:v>
                </c:pt>
              </c:strCache>
            </c:strRef>
          </c:cat>
          <c:val>
            <c:numRef>
              <c:f>Pareto!$B$11:$B$17</c:f>
              <c:numCache>
                <c:formatCode>General</c:formatCode>
                <c:ptCount val="6"/>
                <c:pt idx="0">
                  <c:v>65.550000000000011</c:v>
                </c:pt>
                <c:pt idx="1">
                  <c:v>30</c:v>
                </c:pt>
                <c:pt idx="2">
                  <c:v>17.350000000000001</c:v>
                </c:pt>
                <c:pt idx="3">
                  <c:v>7</c:v>
                </c:pt>
                <c:pt idx="4">
                  <c:v>6.21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7E-402A-9040-02355A0EB7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4065312"/>
        <c:axId val="194065872"/>
      </c:barChart>
      <c:catAx>
        <c:axId val="1940653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065872"/>
        <c:crosses val="autoZero"/>
        <c:auto val="1"/>
        <c:lblAlgn val="ctr"/>
        <c:lblOffset val="100"/>
        <c:noMultiLvlLbl val="0"/>
      </c:catAx>
      <c:valAx>
        <c:axId val="194065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0653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0"/>
          <c:spPr>
            <a:ln>
              <a:solidFill>
                <a:schemeClr val="tx1">
                  <a:lumMod val="95000"/>
                  <a:lumOff val="5000"/>
                </a:schemeClr>
              </a:solidFill>
            </a:ln>
          </c:spPr>
          <c:marker>
            <c:symbol val="none"/>
          </c:marker>
          <c:cat>
            <c:numRef>
              <c:f>MASTER1!$F$9:$F$16</c:f>
              <c:numCache>
                <c:formatCode>h:mm</c:formatCode>
                <c:ptCount val="8"/>
                <c:pt idx="0">
                  <c:v>4.0972222222222222E-2</c:v>
                </c:pt>
                <c:pt idx="1">
                  <c:v>8.2638888888888887E-2</c:v>
                </c:pt>
                <c:pt idx="2">
                  <c:v>0.124305555555556</c:v>
                </c:pt>
                <c:pt idx="3">
                  <c:v>0.16597222222222199</c:v>
                </c:pt>
                <c:pt idx="4">
                  <c:v>0.20763888888888901</c:v>
                </c:pt>
                <c:pt idx="5">
                  <c:v>0.249305555555556</c:v>
                </c:pt>
                <c:pt idx="6">
                  <c:v>0.29097222222222202</c:v>
                </c:pt>
                <c:pt idx="7">
                  <c:v>0.33263888888888898</c:v>
                </c:pt>
              </c:numCache>
            </c:numRef>
          </c:cat>
          <c:val>
            <c:numRef>
              <c:f>MASTER1!$N$9:$N$16</c:f>
              <c:numCache>
                <c:formatCode>_(* #,##0.00_);_(* \(#,##0.00\);_(* "-"??_);_(@_)</c:formatCode>
                <c:ptCount val="8"/>
                <c:pt idx="0">
                  <c:v>186.71299999999999</c:v>
                </c:pt>
                <c:pt idx="1">
                  <c:v>134.91199999999998</c:v>
                </c:pt>
                <c:pt idx="2">
                  <c:v>202.76480000000001</c:v>
                </c:pt>
                <c:pt idx="3">
                  <c:v>180.42619999999999</c:v>
                </c:pt>
                <c:pt idx="4">
                  <c:v>181.85219999999998</c:v>
                </c:pt>
                <c:pt idx="5">
                  <c:v>192.49760000000001</c:v>
                </c:pt>
                <c:pt idx="6">
                  <c:v>192.08840000000001</c:v>
                </c:pt>
                <c:pt idx="7">
                  <c:v>215.2826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BD9-4075-A780-06DBBC6B6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7024480"/>
        <c:axId val="197057968"/>
      </c:lineChart>
      <c:catAx>
        <c:axId val="1970244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97057968"/>
        <c:crosses val="autoZero"/>
        <c:auto val="1"/>
        <c:lblAlgn val="ctr"/>
        <c:lblOffset val="100"/>
        <c:tickMarkSkip val="1"/>
        <c:noMultiLvlLbl val="0"/>
      </c:catAx>
      <c:valAx>
        <c:axId val="197057968"/>
        <c:scaling>
          <c:orientation val="minMax"/>
        </c:scaling>
        <c:delete val="0"/>
        <c:axPos val="l"/>
        <c:majorGridlines/>
        <c:numFmt formatCode="_(* #,##0.00_);_(* \(#,##0.00\);_(* &quot;-&quot;??_);_(@_)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97024480"/>
        <c:crosses val="autoZero"/>
        <c:crossBetween val="between"/>
      </c:valAx>
      <c:spPr>
        <a:gradFill>
          <a:gsLst>
            <a:gs pos="100000">
              <a:srgbClr val="FF0000"/>
            </a:gs>
            <a:gs pos="100000">
              <a:srgbClr val="00B050"/>
            </a:gs>
            <a:gs pos="32000">
              <a:srgbClr val="FFFF00"/>
            </a:gs>
            <a:gs pos="0">
              <a:srgbClr val="00B050"/>
            </a:gs>
            <a:gs pos="18000">
              <a:srgbClr val="00B050"/>
            </a:gs>
            <a:gs pos="21000">
              <a:srgbClr val="FFFF00"/>
            </a:gs>
            <a:gs pos="33000">
              <a:srgbClr val="FF0000"/>
            </a:gs>
          </a:gsLst>
          <a:lin ang="5400000" scaled="0"/>
        </a:gradFill>
      </c:spPr>
    </c:plotArea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0"/>
          <c:spPr>
            <a:ln>
              <a:solidFill>
                <a:schemeClr val="tx1">
                  <a:lumMod val="95000"/>
                  <a:lumOff val="5000"/>
                </a:schemeClr>
              </a:solidFill>
            </a:ln>
          </c:spPr>
          <c:marker>
            <c:symbol val="none"/>
          </c:marker>
          <c:cat>
            <c:numRef>
              <c:f>MASTER1!$F$17:$F$24</c:f>
              <c:numCache>
                <c:formatCode>h:mm</c:formatCode>
                <c:ptCount val="8"/>
                <c:pt idx="0">
                  <c:v>0.374305555555556</c:v>
                </c:pt>
                <c:pt idx="1">
                  <c:v>0.41597222222222202</c:v>
                </c:pt>
                <c:pt idx="2">
                  <c:v>0.45763888888888898</c:v>
                </c:pt>
                <c:pt idx="3">
                  <c:v>0.499305555555556</c:v>
                </c:pt>
                <c:pt idx="4">
                  <c:v>0.54097222222222197</c:v>
                </c:pt>
                <c:pt idx="5">
                  <c:v>0.58263888888888904</c:v>
                </c:pt>
                <c:pt idx="6">
                  <c:v>0.624305555555556</c:v>
                </c:pt>
                <c:pt idx="7">
                  <c:v>0.66597222222222197</c:v>
                </c:pt>
              </c:numCache>
            </c:numRef>
          </c:cat>
          <c:val>
            <c:numRef>
              <c:f>MASTER1!$N$17:$N$24</c:f>
              <c:numCache>
                <c:formatCode>_(* #,##0.00_);_(* \(#,##0.00\);_(* "-"??_);_(@_)</c:formatCode>
                <c:ptCount val="8"/>
                <c:pt idx="0">
                  <c:v>182.39159999999998</c:v>
                </c:pt>
                <c:pt idx="1">
                  <c:v>179.63259999999997</c:v>
                </c:pt>
                <c:pt idx="2">
                  <c:v>121.73699999999999</c:v>
                </c:pt>
                <c:pt idx="3">
                  <c:v>137.67099999999999</c:v>
                </c:pt>
                <c:pt idx="4">
                  <c:v>170.3946</c:v>
                </c:pt>
                <c:pt idx="5">
                  <c:v>139.48139999999998</c:v>
                </c:pt>
                <c:pt idx="6">
                  <c:v>170.94639999999998</c:v>
                </c:pt>
                <c:pt idx="7">
                  <c:v>188.80859999999998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A32-4EBD-9E82-E639098651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7060208"/>
        <c:axId val="197060768"/>
      </c:lineChart>
      <c:catAx>
        <c:axId val="19706020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97060768"/>
        <c:crosses val="autoZero"/>
        <c:auto val="1"/>
        <c:lblAlgn val="ctr"/>
        <c:lblOffset val="100"/>
        <c:tickMarkSkip val="1"/>
        <c:noMultiLvlLbl val="0"/>
      </c:catAx>
      <c:valAx>
        <c:axId val="197060768"/>
        <c:scaling>
          <c:orientation val="minMax"/>
        </c:scaling>
        <c:delete val="0"/>
        <c:axPos val="l"/>
        <c:majorGridlines/>
        <c:numFmt formatCode="_(* #,##0.00_);_(* \(#,##0.00\);_(* &quot;-&quot;??_);_(@_)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97060208"/>
        <c:crosses val="autoZero"/>
        <c:crossBetween val="between"/>
      </c:valAx>
      <c:spPr>
        <a:gradFill>
          <a:gsLst>
            <a:gs pos="100000">
              <a:srgbClr val="FF0000"/>
            </a:gs>
            <a:gs pos="100000">
              <a:srgbClr val="00B050"/>
            </a:gs>
            <a:gs pos="32000">
              <a:srgbClr val="FFFF00"/>
            </a:gs>
            <a:gs pos="0">
              <a:srgbClr val="00B050"/>
            </a:gs>
            <a:gs pos="18000">
              <a:srgbClr val="00B050"/>
            </a:gs>
            <a:gs pos="21000">
              <a:srgbClr val="FFFF00"/>
            </a:gs>
            <a:gs pos="33000">
              <a:srgbClr val="FF0000"/>
            </a:gs>
          </a:gsLst>
          <a:lin ang="5400000" scaled="0"/>
        </a:gradFill>
      </c:spPr>
    </c:plotArea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0"/>
          <c:spPr>
            <a:ln>
              <a:solidFill>
                <a:schemeClr val="tx1">
                  <a:lumMod val="95000"/>
                  <a:lumOff val="5000"/>
                </a:schemeClr>
              </a:solidFill>
            </a:ln>
          </c:spPr>
          <c:marker>
            <c:symbol val="none"/>
          </c:marker>
          <c:cat>
            <c:numRef>
              <c:f>MASTER1!$F$25:$F$32</c:f>
              <c:numCache>
                <c:formatCode>h:mm</c:formatCode>
                <c:ptCount val="8"/>
                <c:pt idx="0">
                  <c:v>0.70763888888888904</c:v>
                </c:pt>
                <c:pt idx="1">
                  <c:v>0.749305555555556</c:v>
                </c:pt>
                <c:pt idx="2">
                  <c:v>0.79097222222222197</c:v>
                </c:pt>
                <c:pt idx="3">
                  <c:v>0.83263888888888904</c:v>
                </c:pt>
                <c:pt idx="4">
                  <c:v>0.874305555555556</c:v>
                </c:pt>
                <c:pt idx="5">
                  <c:v>0.91597222222222197</c:v>
                </c:pt>
                <c:pt idx="6">
                  <c:v>0.95763888888888904</c:v>
                </c:pt>
                <c:pt idx="7">
                  <c:v>0.999305555555556</c:v>
                </c:pt>
              </c:numCache>
            </c:numRef>
          </c:cat>
          <c:val>
            <c:numRef>
              <c:f>MASTER1!$N$25:$N$32</c:f>
              <c:numCache>
                <c:formatCode>_(* #,##0.00_);_(* \(#,##0.00\);_(* "-"??_);_(@_)</c:formatCode>
                <c:ptCount val="8"/>
                <c:pt idx="0">
                  <c:v>195.10779999999997</c:v>
                </c:pt>
                <c:pt idx="1">
                  <c:v>195.548</c:v>
                </c:pt>
                <c:pt idx="2">
                  <c:v>185.9442</c:v>
                </c:pt>
                <c:pt idx="3">
                  <c:v>90.402199999999993</c:v>
                </c:pt>
                <c:pt idx="4">
                  <c:v>210.48999999999998</c:v>
                </c:pt>
                <c:pt idx="5">
                  <c:v>195.40539999999999</c:v>
                </c:pt>
                <c:pt idx="6">
                  <c:v>200.04299999999998</c:v>
                </c:pt>
                <c:pt idx="7">
                  <c:v>94.841399999999993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41A-4ECB-A067-D62004EAB0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7063008"/>
        <c:axId val="197063568"/>
      </c:lineChart>
      <c:catAx>
        <c:axId val="19706300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97063568"/>
        <c:crosses val="autoZero"/>
        <c:auto val="1"/>
        <c:lblAlgn val="ctr"/>
        <c:lblOffset val="100"/>
        <c:tickMarkSkip val="1"/>
        <c:noMultiLvlLbl val="0"/>
      </c:catAx>
      <c:valAx>
        <c:axId val="197063568"/>
        <c:scaling>
          <c:orientation val="minMax"/>
        </c:scaling>
        <c:delete val="0"/>
        <c:axPos val="l"/>
        <c:majorGridlines/>
        <c:numFmt formatCode="_(* #,##0.00_);_(* \(#,##0.00\);_(* &quot;-&quot;??_);_(@_)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97063008"/>
        <c:crosses val="autoZero"/>
        <c:crossBetween val="between"/>
      </c:valAx>
      <c:spPr>
        <a:gradFill>
          <a:gsLst>
            <a:gs pos="100000">
              <a:srgbClr val="FF0000"/>
            </a:gs>
            <a:gs pos="100000">
              <a:srgbClr val="00B050"/>
            </a:gs>
            <a:gs pos="32000">
              <a:srgbClr val="FFFF00"/>
            </a:gs>
            <a:gs pos="0">
              <a:srgbClr val="00B050"/>
            </a:gs>
            <a:gs pos="18000">
              <a:srgbClr val="00B050"/>
            </a:gs>
            <a:gs pos="21000">
              <a:srgbClr val="FFFF00"/>
            </a:gs>
            <a:gs pos="33000">
              <a:srgbClr val="FF0000"/>
            </a:gs>
          </a:gsLst>
          <a:lin ang="5400000" scaled="0"/>
        </a:gradFill>
      </c:spPr>
    </c:plotArea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0"/>
          <c:spPr>
            <a:ln>
              <a:solidFill>
                <a:schemeClr val="tx1">
                  <a:lumMod val="95000"/>
                  <a:lumOff val="5000"/>
                </a:schemeClr>
              </a:solidFill>
            </a:ln>
          </c:spPr>
          <c:marker>
            <c:symbol val="none"/>
          </c:marker>
          <c:cat>
            <c:numRef>
              <c:f>'1'!$F$9:$F$16</c:f>
              <c:numCache>
                <c:formatCode>h:mm</c:formatCode>
                <c:ptCount val="8"/>
                <c:pt idx="0">
                  <c:v>4.0972222222222222E-2</c:v>
                </c:pt>
                <c:pt idx="1">
                  <c:v>8.2638888888888887E-2</c:v>
                </c:pt>
                <c:pt idx="2">
                  <c:v>0.124305555555556</c:v>
                </c:pt>
                <c:pt idx="3">
                  <c:v>0.16597222222222199</c:v>
                </c:pt>
                <c:pt idx="4">
                  <c:v>0.20763888888888901</c:v>
                </c:pt>
                <c:pt idx="5">
                  <c:v>0.249305555555556</c:v>
                </c:pt>
                <c:pt idx="6">
                  <c:v>0.29097222222222202</c:v>
                </c:pt>
                <c:pt idx="7">
                  <c:v>0.33263888888888898</c:v>
                </c:pt>
              </c:numCache>
            </c:numRef>
          </c:cat>
          <c:val>
            <c:numRef>
              <c:f>'1'!$N$9:$N$16</c:f>
              <c:numCache>
                <c:formatCode>_(* #,##0.00_);_(* \(#,##0.00\);_(* "-"??_);_(@_)</c:formatCode>
                <c:ptCount val="8"/>
                <c:pt idx="0">
                  <c:v>153.30119999999999</c:v>
                </c:pt>
                <c:pt idx="1">
                  <c:v>207.5264</c:v>
                </c:pt>
                <c:pt idx="2">
                  <c:v>178.05159999999998</c:v>
                </c:pt>
                <c:pt idx="3">
                  <c:v>197.25919999999999</c:v>
                </c:pt>
                <c:pt idx="4">
                  <c:v>175.75139999999999</c:v>
                </c:pt>
                <c:pt idx="5">
                  <c:v>180.90979999999999</c:v>
                </c:pt>
                <c:pt idx="6">
                  <c:v>166.60019999999997</c:v>
                </c:pt>
                <c:pt idx="7">
                  <c:v>151.90619999999998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80-46A2-9DF8-C548AE6DB0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2720752"/>
        <c:axId val="312721312"/>
      </c:lineChart>
      <c:catAx>
        <c:axId val="31272075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12721312"/>
        <c:crosses val="autoZero"/>
        <c:auto val="1"/>
        <c:lblAlgn val="ctr"/>
        <c:lblOffset val="100"/>
        <c:tickMarkSkip val="1"/>
        <c:noMultiLvlLbl val="0"/>
      </c:catAx>
      <c:valAx>
        <c:axId val="312721312"/>
        <c:scaling>
          <c:orientation val="minMax"/>
        </c:scaling>
        <c:delete val="0"/>
        <c:axPos val="l"/>
        <c:majorGridlines/>
        <c:numFmt formatCode="_(* #,##0.00_);_(* \(#,##0.00\);_(* &quot;-&quot;??_);_(@_)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12720752"/>
        <c:crosses val="autoZero"/>
        <c:crossBetween val="between"/>
      </c:valAx>
      <c:spPr>
        <a:gradFill>
          <a:gsLst>
            <a:gs pos="100000">
              <a:srgbClr val="FF0000"/>
            </a:gs>
            <a:gs pos="100000">
              <a:srgbClr val="00B050"/>
            </a:gs>
            <a:gs pos="32000">
              <a:srgbClr val="FFFF00"/>
            </a:gs>
            <a:gs pos="0">
              <a:srgbClr val="00B050"/>
            </a:gs>
            <a:gs pos="18000">
              <a:srgbClr val="00B050"/>
            </a:gs>
            <a:gs pos="21000">
              <a:srgbClr val="FFFF00"/>
            </a:gs>
            <a:gs pos="33000">
              <a:srgbClr val="FF0000"/>
            </a:gs>
          </a:gsLst>
          <a:lin ang="5400000" scaled="0"/>
        </a:gradFill>
      </c:spPr>
    </c:plotArea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0"/>
          <c:spPr>
            <a:ln>
              <a:solidFill>
                <a:schemeClr val="tx1">
                  <a:lumMod val="95000"/>
                  <a:lumOff val="5000"/>
                </a:schemeClr>
              </a:solidFill>
            </a:ln>
          </c:spPr>
          <c:marker>
            <c:symbol val="none"/>
          </c:marker>
          <c:cat>
            <c:numRef>
              <c:f>'1'!$F$17:$F$24</c:f>
              <c:numCache>
                <c:formatCode>h:mm</c:formatCode>
                <c:ptCount val="8"/>
                <c:pt idx="0">
                  <c:v>0.374305555555556</c:v>
                </c:pt>
                <c:pt idx="1">
                  <c:v>0.41597222222222202</c:v>
                </c:pt>
                <c:pt idx="2">
                  <c:v>0.45763888888888898</c:v>
                </c:pt>
                <c:pt idx="3">
                  <c:v>0.499305555555556</c:v>
                </c:pt>
                <c:pt idx="4">
                  <c:v>0.54097222222222197</c:v>
                </c:pt>
                <c:pt idx="5">
                  <c:v>0.58263888888888904</c:v>
                </c:pt>
                <c:pt idx="6">
                  <c:v>0.624305555555556</c:v>
                </c:pt>
                <c:pt idx="7">
                  <c:v>0.66597222222222197</c:v>
                </c:pt>
              </c:numCache>
            </c:numRef>
          </c:cat>
          <c:val>
            <c:numRef>
              <c:f>'1'!$N$17:$N$24</c:f>
              <c:numCache>
                <c:formatCode>_(* #,##0.00_);_(* \(#,##0.00\);_(* "-"??_);_(@_)</c:formatCode>
                <c:ptCount val="8"/>
                <c:pt idx="0">
                  <c:v>211.40759999999997</c:v>
                </c:pt>
                <c:pt idx="1">
                  <c:v>188.33739999999997</c:v>
                </c:pt>
                <c:pt idx="2">
                  <c:v>2.387</c:v>
                </c:pt>
                <c:pt idx="3">
                  <c:v>144.28639999999999</c:v>
                </c:pt>
                <c:pt idx="4">
                  <c:v>186.59519999999998</c:v>
                </c:pt>
                <c:pt idx="5">
                  <c:v>175.9374</c:v>
                </c:pt>
                <c:pt idx="6">
                  <c:v>49.984400000000001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C91-4CC3-8DAC-7BAE2C91F7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2723552"/>
        <c:axId val="312724112"/>
      </c:lineChart>
      <c:catAx>
        <c:axId val="31272355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12724112"/>
        <c:crosses val="autoZero"/>
        <c:auto val="1"/>
        <c:lblAlgn val="ctr"/>
        <c:lblOffset val="100"/>
        <c:tickMarkSkip val="1"/>
        <c:noMultiLvlLbl val="0"/>
      </c:catAx>
      <c:valAx>
        <c:axId val="312724112"/>
        <c:scaling>
          <c:orientation val="minMax"/>
        </c:scaling>
        <c:delete val="0"/>
        <c:axPos val="l"/>
        <c:majorGridlines/>
        <c:numFmt formatCode="_(* #,##0.00_);_(* \(#,##0.00\);_(* &quot;-&quot;??_);_(@_)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12723552"/>
        <c:crosses val="autoZero"/>
        <c:crossBetween val="between"/>
      </c:valAx>
      <c:spPr>
        <a:gradFill>
          <a:gsLst>
            <a:gs pos="100000">
              <a:srgbClr val="FF0000"/>
            </a:gs>
            <a:gs pos="100000">
              <a:srgbClr val="00B050"/>
            </a:gs>
            <a:gs pos="32000">
              <a:srgbClr val="FFFF00"/>
            </a:gs>
            <a:gs pos="0">
              <a:srgbClr val="00B050"/>
            </a:gs>
            <a:gs pos="18000">
              <a:srgbClr val="00B050"/>
            </a:gs>
            <a:gs pos="21000">
              <a:srgbClr val="FFFF00"/>
            </a:gs>
            <a:gs pos="33000">
              <a:srgbClr val="FF0000"/>
            </a:gs>
          </a:gsLst>
          <a:lin ang="5400000" scaled="0"/>
        </a:gradFill>
      </c:spPr>
    </c:plotArea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0"/>
          <c:spPr>
            <a:ln>
              <a:solidFill>
                <a:schemeClr val="tx1">
                  <a:lumMod val="95000"/>
                  <a:lumOff val="5000"/>
                </a:schemeClr>
              </a:solidFill>
            </a:ln>
          </c:spPr>
          <c:marker>
            <c:symbol val="none"/>
          </c:marker>
          <c:cat>
            <c:numRef>
              <c:f>'1'!$F$25:$F$32</c:f>
              <c:numCache>
                <c:formatCode>h:mm</c:formatCode>
                <c:ptCount val="8"/>
                <c:pt idx="0">
                  <c:v>0.70763888888888904</c:v>
                </c:pt>
                <c:pt idx="1">
                  <c:v>0.749305555555556</c:v>
                </c:pt>
                <c:pt idx="2">
                  <c:v>0.79097222222222197</c:v>
                </c:pt>
                <c:pt idx="3">
                  <c:v>0.83263888888888904</c:v>
                </c:pt>
                <c:pt idx="4">
                  <c:v>0.874305555555556</c:v>
                </c:pt>
                <c:pt idx="5">
                  <c:v>0.91597222222222197</c:v>
                </c:pt>
                <c:pt idx="6">
                  <c:v>0.95763888888888904</c:v>
                </c:pt>
                <c:pt idx="7">
                  <c:v>0.999305555555556</c:v>
                </c:pt>
              </c:numCache>
            </c:numRef>
          </c:cat>
          <c:val>
            <c:numRef>
              <c:f>'1'!$N$25:$N$32</c:f>
              <c:numCache>
                <c:formatCode>_(* #,##0.00_);_(* \(#,##0.00\);_(* "-"??_);_(@_)</c:formatCode>
                <c:ptCount val="8"/>
                <c:pt idx="0">
                  <c:v>91.536799999999985</c:v>
                </c:pt>
                <c:pt idx="1">
                  <c:v>209.50419999999997</c:v>
                </c:pt>
                <c:pt idx="2">
                  <c:v>219.73419999999996</c:v>
                </c:pt>
                <c:pt idx="3">
                  <c:v>165.83139999999997</c:v>
                </c:pt>
                <c:pt idx="4">
                  <c:v>176.63799999999998</c:v>
                </c:pt>
                <c:pt idx="5">
                  <c:v>206.0198</c:v>
                </c:pt>
                <c:pt idx="6">
                  <c:v>156.49419999999998</c:v>
                </c:pt>
                <c:pt idx="7">
                  <c:v>243.59799999999996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30B-4F2C-BE39-154A8D70B1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3082848"/>
        <c:axId val="313083408"/>
      </c:lineChart>
      <c:catAx>
        <c:axId val="31308284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13083408"/>
        <c:crosses val="autoZero"/>
        <c:auto val="1"/>
        <c:lblAlgn val="ctr"/>
        <c:lblOffset val="100"/>
        <c:tickMarkSkip val="1"/>
        <c:noMultiLvlLbl val="0"/>
      </c:catAx>
      <c:valAx>
        <c:axId val="313083408"/>
        <c:scaling>
          <c:orientation val="minMax"/>
        </c:scaling>
        <c:delete val="0"/>
        <c:axPos val="l"/>
        <c:majorGridlines/>
        <c:numFmt formatCode="_(* #,##0.00_);_(* \(#,##0.00\);_(* &quot;-&quot;??_);_(@_)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13082848"/>
        <c:crosses val="autoZero"/>
        <c:crossBetween val="between"/>
      </c:valAx>
      <c:spPr>
        <a:gradFill>
          <a:gsLst>
            <a:gs pos="100000">
              <a:srgbClr val="FF0000"/>
            </a:gs>
            <a:gs pos="100000">
              <a:srgbClr val="00B050"/>
            </a:gs>
            <a:gs pos="32000">
              <a:srgbClr val="FFFF00"/>
            </a:gs>
            <a:gs pos="0">
              <a:srgbClr val="00B050"/>
            </a:gs>
            <a:gs pos="18000">
              <a:srgbClr val="00B050"/>
            </a:gs>
            <a:gs pos="21000">
              <a:srgbClr val="FFFF00"/>
            </a:gs>
            <a:gs pos="33000">
              <a:srgbClr val="FF0000"/>
            </a:gs>
          </a:gsLst>
          <a:lin ang="5400000" scaled="0"/>
        </a:gradFill>
      </c:spPr>
    </c:plotArea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0"/>
          <c:spPr>
            <a:ln>
              <a:solidFill>
                <a:schemeClr val="tx1">
                  <a:lumMod val="95000"/>
                  <a:lumOff val="5000"/>
                </a:schemeClr>
              </a:solidFill>
            </a:ln>
          </c:spPr>
          <c:marker>
            <c:symbol val="none"/>
          </c:marker>
          <c:cat>
            <c:numRef>
              <c:f>'2'!$F$9:$F$16</c:f>
              <c:numCache>
                <c:formatCode>h:mm</c:formatCode>
                <c:ptCount val="8"/>
                <c:pt idx="0">
                  <c:v>4.0972222222222222E-2</c:v>
                </c:pt>
                <c:pt idx="1">
                  <c:v>8.2638888888888887E-2</c:v>
                </c:pt>
                <c:pt idx="2">
                  <c:v>0.124305555555556</c:v>
                </c:pt>
                <c:pt idx="3">
                  <c:v>0.16597222222222199</c:v>
                </c:pt>
                <c:pt idx="4">
                  <c:v>0.20763888888888901</c:v>
                </c:pt>
                <c:pt idx="5">
                  <c:v>0.249305555555556</c:v>
                </c:pt>
                <c:pt idx="6">
                  <c:v>0.29097222222222202</c:v>
                </c:pt>
                <c:pt idx="7">
                  <c:v>0.33263888888888898</c:v>
                </c:pt>
              </c:numCache>
            </c:numRef>
          </c:cat>
          <c:val>
            <c:numRef>
              <c:f>'2'!$N$9:$N$16</c:f>
              <c:numCache>
                <c:formatCode>_(* #,##0.00_);_(* \(#,##0.00\);_(* "-"??_);_(@_)</c:formatCode>
                <c:ptCount val="8"/>
                <c:pt idx="0">
                  <c:v>133.20079999999999</c:v>
                </c:pt>
                <c:pt idx="1">
                  <c:v>211.26499999999999</c:v>
                </c:pt>
                <c:pt idx="2">
                  <c:v>196.571</c:v>
                </c:pt>
                <c:pt idx="3">
                  <c:v>205.30679999999998</c:v>
                </c:pt>
                <c:pt idx="4">
                  <c:v>186.55799999999999</c:v>
                </c:pt>
                <c:pt idx="5">
                  <c:v>152.1232</c:v>
                </c:pt>
                <c:pt idx="6">
                  <c:v>126.511</c:v>
                </c:pt>
                <c:pt idx="7">
                  <c:v>155.69439999999997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D75-43FF-9CA9-B70C413FF2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2720752"/>
        <c:axId val="312721312"/>
      </c:lineChart>
      <c:catAx>
        <c:axId val="31272075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12721312"/>
        <c:crosses val="autoZero"/>
        <c:auto val="1"/>
        <c:lblAlgn val="ctr"/>
        <c:lblOffset val="100"/>
        <c:tickMarkSkip val="1"/>
        <c:noMultiLvlLbl val="0"/>
      </c:catAx>
      <c:valAx>
        <c:axId val="312721312"/>
        <c:scaling>
          <c:orientation val="minMax"/>
        </c:scaling>
        <c:delete val="0"/>
        <c:axPos val="l"/>
        <c:majorGridlines/>
        <c:numFmt formatCode="_(* #,##0.00_);_(* \(#,##0.00\);_(* &quot;-&quot;??_);_(@_)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12720752"/>
        <c:crosses val="autoZero"/>
        <c:crossBetween val="between"/>
      </c:valAx>
      <c:spPr>
        <a:gradFill>
          <a:gsLst>
            <a:gs pos="100000">
              <a:srgbClr val="FF0000"/>
            </a:gs>
            <a:gs pos="100000">
              <a:srgbClr val="00B050"/>
            </a:gs>
            <a:gs pos="32000">
              <a:srgbClr val="FFFF00"/>
            </a:gs>
            <a:gs pos="0">
              <a:srgbClr val="00B050"/>
            </a:gs>
            <a:gs pos="18000">
              <a:srgbClr val="00B050"/>
            </a:gs>
            <a:gs pos="21000">
              <a:srgbClr val="FFFF00"/>
            </a:gs>
            <a:gs pos="33000">
              <a:srgbClr val="FF0000"/>
            </a:gs>
          </a:gsLst>
          <a:lin ang="5400000" scaled="0"/>
        </a:gradFill>
      </c:spPr>
    </c:plotArea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0"/>
          <c:spPr>
            <a:ln>
              <a:solidFill>
                <a:schemeClr val="tx1">
                  <a:lumMod val="95000"/>
                  <a:lumOff val="5000"/>
                </a:schemeClr>
              </a:solidFill>
            </a:ln>
          </c:spPr>
          <c:marker>
            <c:symbol val="none"/>
          </c:marker>
          <c:cat>
            <c:numRef>
              <c:f>'2'!$F$17:$F$24</c:f>
              <c:numCache>
                <c:formatCode>h:mm</c:formatCode>
                <c:ptCount val="8"/>
                <c:pt idx="0">
                  <c:v>0.374305555555556</c:v>
                </c:pt>
                <c:pt idx="1">
                  <c:v>0.41597222222222202</c:v>
                </c:pt>
                <c:pt idx="2">
                  <c:v>0.45763888888888898</c:v>
                </c:pt>
                <c:pt idx="3">
                  <c:v>0.499305555555556</c:v>
                </c:pt>
                <c:pt idx="4">
                  <c:v>0.54097222222222197</c:v>
                </c:pt>
                <c:pt idx="5">
                  <c:v>0.58263888888888904</c:v>
                </c:pt>
                <c:pt idx="6">
                  <c:v>0.624305555555556</c:v>
                </c:pt>
                <c:pt idx="7">
                  <c:v>0.66597222222222197</c:v>
                </c:pt>
              </c:numCache>
            </c:numRef>
          </c:cat>
          <c:val>
            <c:numRef>
              <c:f>'2'!$N$17:$N$24</c:f>
              <c:numCache>
                <c:formatCode>_(* #,##0.00_);_(* \(#,##0.00\);_(* "-"??_);_(@_)</c:formatCode>
                <c:ptCount val="8"/>
                <c:pt idx="0">
                  <c:v>179.1242</c:v>
                </c:pt>
                <c:pt idx="1">
                  <c:v>9.4859999999999989</c:v>
                </c:pt>
                <c:pt idx="2">
                  <c:v>207.2474</c:v>
                </c:pt>
                <c:pt idx="3">
                  <c:v>186.12399999999997</c:v>
                </c:pt>
                <c:pt idx="4">
                  <c:v>213.91239999999996</c:v>
                </c:pt>
                <c:pt idx="5">
                  <c:v>189.1806</c:v>
                </c:pt>
                <c:pt idx="6">
                  <c:v>105.8154</c:v>
                </c:pt>
                <c:pt idx="7">
                  <c:v>208.14639999999997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347-44E7-BDEC-852C2C6E20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2723552"/>
        <c:axId val="312724112"/>
      </c:lineChart>
      <c:catAx>
        <c:axId val="31272355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12724112"/>
        <c:crosses val="autoZero"/>
        <c:auto val="1"/>
        <c:lblAlgn val="ctr"/>
        <c:lblOffset val="100"/>
        <c:tickMarkSkip val="1"/>
        <c:noMultiLvlLbl val="0"/>
      </c:catAx>
      <c:valAx>
        <c:axId val="312724112"/>
        <c:scaling>
          <c:orientation val="minMax"/>
        </c:scaling>
        <c:delete val="0"/>
        <c:axPos val="l"/>
        <c:majorGridlines/>
        <c:numFmt formatCode="_(* #,##0.00_);_(* \(#,##0.00\);_(* &quot;-&quot;??_);_(@_)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12723552"/>
        <c:crosses val="autoZero"/>
        <c:crossBetween val="between"/>
      </c:valAx>
      <c:spPr>
        <a:gradFill>
          <a:gsLst>
            <a:gs pos="100000">
              <a:srgbClr val="FF0000"/>
            </a:gs>
            <a:gs pos="100000">
              <a:srgbClr val="00B050"/>
            </a:gs>
            <a:gs pos="32000">
              <a:srgbClr val="FFFF00"/>
            </a:gs>
            <a:gs pos="0">
              <a:srgbClr val="00B050"/>
            </a:gs>
            <a:gs pos="18000">
              <a:srgbClr val="00B050"/>
            </a:gs>
            <a:gs pos="21000">
              <a:srgbClr val="FFFF00"/>
            </a:gs>
            <a:gs pos="33000">
              <a:srgbClr val="FF0000"/>
            </a:gs>
          </a:gsLst>
          <a:lin ang="5400000" scaled="0"/>
        </a:gradFill>
      </c:spPr>
    </c:plotArea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0"/>
          <c:spPr>
            <a:ln>
              <a:solidFill>
                <a:schemeClr val="tx1">
                  <a:lumMod val="95000"/>
                  <a:lumOff val="5000"/>
                </a:schemeClr>
              </a:solidFill>
            </a:ln>
          </c:spPr>
          <c:marker>
            <c:symbol val="none"/>
          </c:marker>
          <c:cat>
            <c:numRef>
              <c:f>'2'!$F$25:$F$32</c:f>
              <c:numCache>
                <c:formatCode>h:mm</c:formatCode>
                <c:ptCount val="8"/>
                <c:pt idx="0">
                  <c:v>0.70763888888888904</c:v>
                </c:pt>
                <c:pt idx="1">
                  <c:v>0.749305555555556</c:v>
                </c:pt>
                <c:pt idx="2">
                  <c:v>0.79097222222222197</c:v>
                </c:pt>
                <c:pt idx="3">
                  <c:v>0.83263888888888904</c:v>
                </c:pt>
                <c:pt idx="4">
                  <c:v>0.874305555555556</c:v>
                </c:pt>
                <c:pt idx="5">
                  <c:v>0.91597222222222197</c:v>
                </c:pt>
                <c:pt idx="6">
                  <c:v>0.95763888888888904</c:v>
                </c:pt>
                <c:pt idx="7">
                  <c:v>0.999305555555556</c:v>
                </c:pt>
              </c:numCache>
            </c:numRef>
          </c:cat>
          <c:val>
            <c:numRef>
              <c:f>'2'!$N$25:$N$32</c:f>
              <c:numCache>
                <c:formatCode>_(* #,##0.00_);_(* \(#,##0.00\);_(* "-"??_);_(@_)</c:formatCode>
                <c:ptCount val="8"/>
                <c:pt idx="0">
                  <c:v>206.15</c:v>
                </c:pt>
                <c:pt idx="1">
                  <c:v>199.91899999999998</c:v>
                </c:pt>
                <c:pt idx="2">
                  <c:v>186.52699999999999</c:v>
                </c:pt>
                <c:pt idx="3">
                  <c:v>201.17759999999998</c:v>
                </c:pt>
                <c:pt idx="4">
                  <c:v>165.46559999999999</c:v>
                </c:pt>
                <c:pt idx="5">
                  <c:v>161.15039999999999</c:v>
                </c:pt>
                <c:pt idx="6">
                  <c:v>166.20339999999999</c:v>
                </c:pt>
                <c:pt idx="7">
                  <c:v>216.05759999999998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EFD-4B76-A2E5-F9E16444F0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3082848"/>
        <c:axId val="313083408"/>
      </c:lineChart>
      <c:catAx>
        <c:axId val="31308284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13083408"/>
        <c:crosses val="autoZero"/>
        <c:auto val="1"/>
        <c:lblAlgn val="ctr"/>
        <c:lblOffset val="100"/>
        <c:tickMarkSkip val="1"/>
        <c:noMultiLvlLbl val="0"/>
      </c:catAx>
      <c:valAx>
        <c:axId val="313083408"/>
        <c:scaling>
          <c:orientation val="minMax"/>
        </c:scaling>
        <c:delete val="0"/>
        <c:axPos val="l"/>
        <c:majorGridlines/>
        <c:numFmt formatCode="_(* #,##0.00_);_(* \(#,##0.00\);_(* &quot;-&quot;??_);_(@_)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13082848"/>
        <c:crosses val="autoZero"/>
        <c:crossBetween val="between"/>
      </c:valAx>
      <c:spPr>
        <a:gradFill>
          <a:gsLst>
            <a:gs pos="100000">
              <a:srgbClr val="FF0000"/>
            </a:gs>
            <a:gs pos="100000">
              <a:srgbClr val="00B050"/>
            </a:gs>
            <a:gs pos="32000">
              <a:srgbClr val="FFFF00"/>
            </a:gs>
            <a:gs pos="0">
              <a:srgbClr val="00B050"/>
            </a:gs>
            <a:gs pos="18000">
              <a:srgbClr val="00B050"/>
            </a:gs>
            <a:gs pos="21000">
              <a:srgbClr val="FFFF00"/>
            </a:gs>
            <a:gs pos="33000">
              <a:srgbClr val="FF0000"/>
            </a:gs>
          </a:gsLst>
          <a:lin ang="5400000" scaled="0"/>
        </a:gradFill>
      </c:spPr>
    </c:plotArea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0"/>
          <c:spPr>
            <a:ln>
              <a:solidFill>
                <a:schemeClr val="tx1">
                  <a:lumMod val="95000"/>
                  <a:lumOff val="5000"/>
                </a:schemeClr>
              </a:solidFill>
            </a:ln>
          </c:spPr>
          <c:marker>
            <c:symbol val="none"/>
          </c:marker>
          <c:cat>
            <c:numRef>
              <c:f>'3'!$F$9:$F$16</c:f>
              <c:numCache>
                <c:formatCode>h:mm</c:formatCode>
                <c:ptCount val="8"/>
                <c:pt idx="0">
                  <c:v>4.0972222222222222E-2</c:v>
                </c:pt>
                <c:pt idx="1">
                  <c:v>8.2638888888888887E-2</c:v>
                </c:pt>
                <c:pt idx="2">
                  <c:v>0.124305555555556</c:v>
                </c:pt>
                <c:pt idx="3">
                  <c:v>0.16597222222222199</c:v>
                </c:pt>
                <c:pt idx="4">
                  <c:v>0.20763888888888901</c:v>
                </c:pt>
                <c:pt idx="5">
                  <c:v>0.249305555555556</c:v>
                </c:pt>
                <c:pt idx="6">
                  <c:v>0.29097222222222202</c:v>
                </c:pt>
                <c:pt idx="7">
                  <c:v>0.33263888888888898</c:v>
                </c:pt>
              </c:numCache>
            </c:numRef>
          </c:cat>
          <c:val>
            <c:numRef>
              <c:f>'3'!$N$9:$N$16</c:f>
              <c:numCache>
                <c:formatCode>_(* #,##0.00_);_(* \(#,##0.00\);_(* "-"??_);_(@_)</c:formatCode>
                <c:ptCount val="8"/>
                <c:pt idx="0">
                  <c:v>183.07359999999997</c:v>
                </c:pt>
                <c:pt idx="1">
                  <c:v>194.43819999999997</c:v>
                </c:pt>
                <c:pt idx="2">
                  <c:v>155.36579999999998</c:v>
                </c:pt>
                <c:pt idx="3">
                  <c:v>99.695999999999998</c:v>
                </c:pt>
                <c:pt idx="4">
                  <c:v>199.8818</c:v>
                </c:pt>
                <c:pt idx="5">
                  <c:v>177.2456</c:v>
                </c:pt>
                <c:pt idx="6">
                  <c:v>147.7336</c:v>
                </c:pt>
                <c:pt idx="7">
                  <c:v>176.87360000000001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C57-4968-8922-3434D51584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2720752"/>
        <c:axId val="312721312"/>
      </c:lineChart>
      <c:catAx>
        <c:axId val="31272075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12721312"/>
        <c:crosses val="autoZero"/>
        <c:auto val="1"/>
        <c:lblAlgn val="ctr"/>
        <c:lblOffset val="100"/>
        <c:tickMarkSkip val="1"/>
        <c:noMultiLvlLbl val="0"/>
      </c:catAx>
      <c:valAx>
        <c:axId val="312721312"/>
        <c:scaling>
          <c:orientation val="minMax"/>
        </c:scaling>
        <c:delete val="0"/>
        <c:axPos val="l"/>
        <c:majorGridlines/>
        <c:numFmt formatCode="_(* #,##0.00_);_(* \(#,##0.00\);_(* &quot;-&quot;??_);_(@_)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12720752"/>
        <c:crosses val="autoZero"/>
        <c:crossBetween val="between"/>
      </c:valAx>
      <c:spPr>
        <a:gradFill>
          <a:gsLst>
            <a:gs pos="100000">
              <a:srgbClr val="FF0000"/>
            </a:gs>
            <a:gs pos="100000">
              <a:srgbClr val="00B050"/>
            </a:gs>
            <a:gs pos="32000">
              <a:srgbClr val="FFFF00"/>
            </a:gs>
            <a:gs pos="0">
              <a:srgbClr val="00B050"/>
            </a:gs>
            <a:gs pos="18000">
              <a:srgbClr val="00B050"/>
            </a:gs>
            <a:gs pos="21000">
              <a:srgbClr val="FFFF00"/>
            </a:gs>
            <a:gs pos="33000">
              <a:srgbClr val="FF0000"/>
            </a:gs>
          </a:gsLst>
          <a:lin ang="5400000" scaled="0"/>
        </a:gradFill>
      </c:spPr>
    </c:plotArea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0"/>
          <c:spPr>
            <a:ln>
              <a:solidFill>
                <a:schemeClr val="tx1">
                  <a:lumMod val="95000"/>
                  <a:lumOff val="5000"/>
                </a:schemeClr>
              </a:solidFill>
            </a:ln>
          </c:spPr>
          <c:marker>
            <c:symbol val="none"/>
          </c:marker>
          <c:cat>
            <c:numRef>
              <c:f>'3'!$F$17:$F$24</c:f>
              <c:numCache>
                <c:formatCode>h:mm</c:formatCode>
                <c:ptCount val="8"/>
                <c:pt idx="0">
                  <c:v>0.374305555555556</c:v>
                </c:pt>
                <c:pt idx="1">
                  <c:v>0.41597222222222202</c:v>
                </c:pt>
                <c:pt idx="2">
                  <c:v>0.45763888888888898</c:v>
                </c:pt>
                <c:pt idx="3">
                  <c:v>0.499305555555556</c:v>
                </c:pt>
                <c:pt idx="4">
                  <c:v>0.54097222222222197</c:v>
                </c:pt>
                <c:pt idx="5">
                  <c:v>0.58263888888888904</c:v>
                </c:pt>
                <c:pt idx="6">
                  <c:v>0.624305555555556</c:v>
                </c:pt>
                <c:pt idx="7">
                  <c:v>0.66597222222222197</c:v>
                </c:pt>
              </c:numCache>
            </c:numRef>
          </c:cat>
          <c:val>
            <c:numRef>
              <c:f>'3'!$N$17:$N$24</c:f>
              <c:numCache>
                <c:formatCode>_(* #,##0.00_);_(* \(#,##0.00\);_(* "-"??_);_(@_)</c:formatCode>
                <c:ptCount val="8"/>
                <c:pt idx="0">
                  <c:v>198.4682</c:v>
                </c:pt>
                <c:pt idx="1">
                  <c:v>20.3794</c:v>
                </c:pt>
                <c:pt idx="2">
                  <c:v>0</c:v>
                </c:pt>
                <c:pt idx="3">
                  <c:v>28.755599999999998</c:v>
                </c:pt>
                <c:pt idx="4">
                  <c:v>194.08479999999997</c:v>
                </c:pt>
                <c:pt idx="5">
                  <c:v>158.00699999999998</c:v>
                </c:pt>
                <c:pt idx="6">
                  <c:v>145.32799999999997</c:v>
                </c:pt>
                <c:pt idx="7">
                  <c:v>201.36359999999999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711-401F-AB9F-849BCF2FDB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2723552"/>
        <c:axId val="312724112"/>
      </c:lineChart>
      <c:catAx>
        <c:axId val="31272355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12724112"/>
        <c:crosses val="autoZero"/>
        <c:auto val="1"/>
        <c:lblAlgn val="ctr"/>
        <c:lblOffset val="100"/>
        <c:tickMarkSkip val="1"/>
        <c:noMultiLvlLbl val="0"/>
      </c:catAx>
      <c:valAx>
        <c:axId val="312724112"/>
        <c:scaling>
          <c:orientation val="minMax"/>
        </c:scaling>
        <c:delete val="0"/>
        <c:axPos val="l"/>
        <c:majorGridlines/>
        <c:numFmt formatCode="_(* #,##0.00_);_(* \(#,##0.00\);_(* &quot;-&quot;??_);_(@_)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12723552"/>
        <c:crosses val="autoZero"/>
        <c:crossBetween val="between"/>
      </c:valAx>
      <c:spPr>
        <a:gradFill>
          <a:gsLst>
            <a:gs pos="100000">
              <a:srgbClr val="FF0000"/>
            </a:gs>
            <a:gs pos="100000">
              <a:srgbClr val="00B050"/>
            </a:gs>
            <a:gs pos="32000">
              <a:srgbClr val="FFFF00"/>
            </a:gs>
            <a:gs pos="0">
              <a:srgbClr val="00B050"/>
            </a:gs>
            <a:gs pos="18000">
              <a:srgbClr val="00B050"/>
            </a:gs>
            <a:gs pos="21000">
              <a:srgbClr val="FFFF00"/>
            </a:gs>
            <a:gs pos="33000">
              <a:srgbClr val="FF0000"/>
            </a:gs>
          </a:gsLst>
          <a:lin ang="5400000" scaled="0"/>
        </a:gradFill>
      </c:spPr>
    </c:plotArea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0"/>
          <c:spPr>
            <a:ln>
              <a:solidFill>
                <a:schemeClr val="tx1">
                  <a:lumMod val="95000"/>
                  <a:lumOff val="5000"/>
                </a:schemeClr>
              </a:solidFill>
            </a:ln>
          </c:spPr>
          <c:marker>
            <c:symbol val="none"/>
          </c:marker>
          <c:cat>
            <c:numRef>
              <c:f>'3'!$F$25:$F$32</c:f>
              <c:numCache>
                <c:formatCode>h:mm</c:formatCode>
                <c:ptCount val="8"/>
                <c:pt idx="0">
                  <c:v>0.70763888888888904</c:v>
                </c:pt>
                <c:pt idx="1">
                  <c:v>0.749305555555556</c:v>
                </c:pt>
                <c:pt idx="2">
                  <c:v>0.79097222222222197</c:v>
                </c:pt>
                <c:pt idx="3">
                  <c:v>0.83263888888888904</c:v>
                </c:pt>
                <c:pt idx="4">
                  <c:v>0.874305555555556</c:v>
                </c:pt>
                <c:pt idx="5">
                  <c:v>0.91597222222222197</c:v>
                </c:pt>
                <c:pt idx="6">
                  <c:v>0.95763888888888904</c:v>
                </c:pt>
                <c:pt idx="7">
                  <c:v>0.999305555555556</c:v>
                </c:pt>
              </c:numCache>
            </c:numRef>
          </c:cat>
          <c:val>
            <c:numRef>
              <c:f>'3'!$N$25:$N$32</c:f>
              <c:numCache>
                <c:formatCode>_(* #,##0.00_);_(* \(#,##0.00\);_(* "-"??_);_(@_)</c:formatCode>
                <c:ptCount val="8"/>
                <c:pt idx="0">
                  <c:v>204.58759999999998</c:v>
                </c:pt>
                <c:pt idx="1">
                  <c:v>124.78739999999999</c:v>
                </c:pt>
                <c:pt idx="2">
                  <c:v>209.08259999999999</c:v>
                </c:pt>
                <c:pt idx="3">
                  <c:v>187.35159999999996</c:v>
                </c:pt>
                <c:pt idx="4">
                  <c:v>161.03879999999998</c:v>
                </c:pt>
                <c:pt idx="5">
                  <c:v>167.75960000000001</c:v>
                </c:pt>
                <c:pt idx="6">
                  <c:v>130.24339999999998</c:v>
                </c:pt>
                <c:pt idx="7">
                  <c:v>228.38319999999996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583-4DD6-9704-95E6D121F1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3082848"/>
        <c:axId val="313083408"/>
      </c:lineChart>
      <c:catAx>
        <c:axId val="31308284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13083408"/>
        <c:crosses val="autoZero"/>
        <c:auto val="1"/>
        <c:lblAlgn val="ctr"/>
        <c:lblOffset val="100"/>
        <c:tickMarkSkip val="1"/>
        <c:noMultiLvlLbl val="0"/>
      </c:catAx>
      <c:valAx>
        <c:axId val="313083408"/>
        <c:scaling>
          <c:orientation val="minMax"/>
        </c:scaling>
        <c:delete val="0"/>
        <c:axPos val="l"/>
        <c:majorGridlines/>
        <c:numFmt formatCode="_(* #,##0.00_);_(* \(#,##0.00\);_(* &quot;-&quot;??_);_(@_)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13082848"/>
        <c:crosses val="autoZero"/>
        <c:crossBetween val="between"/>
      </c:valAx>
      <c:spPr>
        <a:gradFill>
          <a:gsLst>
            <a:gs pos="100000">
              <a:srgbClr val="FF0000"/>
            </a:gs>
            <a:gs pos="100000">
              <a:srgbClr val="00B050"/>
            </a:gs>
            <a:gs pos="32000">
              <a:srgbClr val="FFFF00"/>
            </a:gs>
            <a:gs pos="0">
              <a:srgbClr val="00B050"/>
            </a:gs>
            <a:gs pos="18000">
              <a:srgbClr val="00B050"/>
            </a:gs>
            <a:gs pos="21000">
              <a:srgbClr val="FFFF00"/>
            </a:gs>
            <a:gs pos="33000">
              <a:srgbClr val="FF0000"/>
            </a:gs>
          </a:gsLst>
          <a:lin ang="5400000" scaled="0"/>
        </a:gradFill>
      </c:spPr>
    </c:plotArea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0"/>
          <c:spPr>
            <a:ln>
              <a:solidFill>
                <a:schemeClr val="tx1">
                  <a:lumMod val="95000"/>
                  <a:lumOff val="5000"/>
                </a:schemeClr>
              </a:solidFill>
            </a:ln>
          </c:spPr>
          <c:marker>
            <c:symbol val="none"/>
          </c:marker>
          <c:cat>
            <c:numRef>
              <c:f>'4'!$F$9:$F$16</c:f>
              <c:numCache>
                <c:formatCode>h:mm</c:formatCode>
                <c:ptCount val="8"/>
                <c:pt idx="0">
                  <c:v>4.0972222222222222E-2</c:v>
                </c:pt>
                <c:pt idx="1">
                  <c:v>8.2638888888888887E-2</c:v>
                </c:pt>
                <c:pt idx="2">
                  <c:v>0.124305555555556</c:v>
                </c:pt>
                <c:pt idx="3">
                  <c:v>0.16597222222222199</c:v>
                </c:pt>
                <c:pt idx="4">
                  <c:v>0.20763888888888901</c:v>
                </c:pt>
                <c:pt idx="5">
                  <c:v>0.249305555555556</c:v>
                </c:pt>
                <c:pt idx="6">
                  <c:v>0.29097222222222202</c:v>
                </c:pt>
                <c:pt idx="7">
                  <c:v>0.33263888888888898</c:v>
                </c:pt>
              </c:numCache>
            </c:numRef>
          </c:cat>
          <c:val>
            <c:numRef>
              <c:f>'4'!$N$9:$N$16</c:f>
              <c:numCache>
                <c:formatCode>_(* #,##0.00_);_(* \(#,##0.00\);_(* "-"??_);_(@_)</c:formatCode>
                <c:ptCount val="8"/>
                <c:pt idx="0">
                  <c:v>159.36479999999997</c:v>
                </c:pt>
                <c:pt idx="1">
                  <c:v>184.16479999999999</c:v>
                </c:pt>
                <c:pt idx="2">
                  <c:v>164.79599999999999</c:v>
                </c:pt>
                <c:pt idx="3">
                  <c:v>59.116999999999997</c:v>
                </c:pt>
                <c:pt idx="4">
                  <c:v>144.398</c:v>
                </c:pt>
                <c:pt idx="5">
                  <c:v>88.753</c:v>
                </c:pt>
                <c:pt idx="6">
                  <c:v>89.602399999999989</c:v>
                </c:pt>
                <c:pt idx="7">
                  <c:v>198.33179999999999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61D-48C2-8534-2F776D928C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2720752"/>
        <c:axId val="312721312"/>
      </c:lineChart>
      <c:catAx>
        <c:axId val="31272075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12721312"/>
        <c:crosses val="autoZero"/>
        <c:auto val="1"/>
        <c:lblAlgn val="ctr"/>
        <c:lblOffset val="100"/>
        <c:tickMarkSkip val="1"/>
        <c:noMultiLvlLbl val="0"/>
      </c:catAx>
      <c:valAx>
        <c:axId val="312721312"/>
        <c:scaling>
          <c:orientation val="minMax"/>
        </c:scaling>
        <c:delete val="0"/>
        <c:axPos val="l"/>
        <c:majorGridlines/>
        <c:numFmt formatCode="_(* #,##0.00_);_(* \(#,##0.00\);_(* &quot;-&quot;??_);_(@_)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12720752"/>
        <c:crosses val="autoZero"/>
        <c:crossBetween val="between"/>
      </c:valAx>
      <c:spPr>
        <a:gradFill>
          <a:gsLst>
            <a:gs pos="100000">
              <a:srgbClr val="FF0000"/>
            </a:gs>
            <a:gs pos="100000">
              <a:srgbClr val="00B050"/>
            </a:gs>
            <a:gs pos="32000">
              <a:srgbClr val="FFFF00"/>
            </a:gs>
            <a:gs pos="0">
              <a:srgbClr val="00B050"/>
            </a:gs>
            <a:gs pos="18000">
              <a:srgbClr val="00B050"/>
            </a:gs>
            <a:gs pos="21000">
              <a:srgbClr val="FFFF00"/>
            </a:gs>
            <a:gs pos="33000">
              <a:srgbClr val="FF0000"/>
            </a:gs>
          </a:gsLst>
          <a:lin ang="5400000" scaled="0"/>
        </a:gradFill>
      </c:spPr>
    </c:plotArea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0"/>
          <c:spPr>
            <a:ln>
              <a:solidFill>
                <a:schemeClr val="tx1">
                  <a:lumMod val="95000"/>
                  <a:lumOff val="5000"/>
                </a:schemeClr>
              </a:solidFill>
            </a:ln>
          </c:spPr>
          <c:marker>
            <c:symbol val="none"/>
          </c:marker>
          <c:cat>
            <c:numRef>
              <c:f>'4'!$F$17:$F$24</c:f>
              <c:numCache>
                <c:formatCode>h:mm</c:formatCode>
                <c:ptCount val="8"/>
                <c:pt idx="0">
                  <c:v>0.374305555555556</c:v>
                </c:pt>
                <c:pt idx="1">
                  <c:v>0.41597222222222202</c:v>
                </c:pt>
                <c:pt idx="2">
                  <c:v>0.45763888888888898</c:v>
                </c:pt>
                <c:pt idx="3">
                  <c:v>0.499305555555556</c:v>
                </c:pt>
                <c:pt idx="4">
                  <c:v>0.54097222222222197</c:v>
                </c:pt>
                <c:pt idx="5">
                  <c:v>0.58263888888888904</c:v>
                </c:pt>
                <c:pt idx="6">
                  <c:v>0.624305555555556</c:v>
                </c:pt>
                <c:pt idx="7">
                  <c:v>0.66597222222222197</c:v>
                </c:pt>
              </c:numCache>
            </c:numRef>
          </c:cat>
          <c:val>
            <c:numRef>
              <c:f>'4'!$N$17:$N$24</c:f>
              <c:numCache>
                <c:formatCode>_(* #,##0.00_);_(* \(#,##0.00\);_(* "-"??_);_(@_)</c:formatCode>
                <c:ptCount val="8"/>
                <c:pt idx="0">
                  <c:v>30.206399999999999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667-4BBC-9C0B-6CB645FB55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2723552"/>
        <c:axId val="312724112"/>
      </c:lineChart>
      <c:catAx>
        <c:axId val="31272355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12724112"/>
        <c:crosses val="autoZero"/>
        <c:auto val="1"/>
        <c:lblAlgn val="ctr"/>
        <c:lblOffset val="100"/>
        <c:tickMarkSkip val="1"/>
        <c:noMultiLvlLbl val="0"/>
      </c:catAx>
      <c:valAx>
        <c:axId val="312724112"/>
        <c:scaling>
          <c:orientation val="minMax"/>
        </c:scaling>
        <c:delete val="0"/>
        <c:axPos val="l"/>
        <c:majorGridlines/>
        <c:numFmt formatCode="_(* #,##0.00_);_(* \(#,##0.00\);_(* &quot;-&quot;??_);_(@_)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12723552"/>
        <c:crosses val="autoZero"/>
        <c:crossBetween val="between"/>
      </c:valAx>
      <c:spPr>
        <a:gradFill>
          <a:gsLst>
            <a:gs pos="100000">
              <a:srgbClr val="FF0000"/>
            </a:gs>
            <a:gs pos="100000">
              <a:srgbClr val="00B050"/>
            </a:gs>
            <a:gs pos="32000">
              <a:srgbClr val="FFFF00"/>
            </a:gs>
            <a:gs pos="0">
              <a:srgbClr val="00B050"/>
            </a:gs>
            <a:gs pos="18000">
              <a:srgbClr val="00B050"/>
            </a:gs>
            <a:gs pos="21000">
              <a:srgbClr val="FFFF00"/>
            </a:gs>
            <a:gs pos="33000">
              <a:srgbClr val="FF0000"/>
            </a:gs>
          </a:gsLst>
          <a:lin ang="5400000" scaled="0"/>
        </a:gradFill>
      </c:spPr>
    </c:plotArea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0"/>
          <c:spPr>
            <a:ln>
              <a:solidFill>
                <a:schemeClr val="tx1">
                  <a:lumMod val="95000"/>
                  <a:lumOff val="5000"/>
                </a:schemeClr>
              </a:solidFill>
            </a:ln>
          </c:spPr>
          <c:marker>
            <c:symbol val="none"/>
          </c:marker>
          <c:cat>
            <c:numRef>
              <c:f>'4'!$F$25:$F$32</c:f>
              <c:numCache>
                <c:formatCode>h:mm</c:formatCode>
                <c:ptCount val="8"/>
                <c:pt idx="0">
                  <c:v>0.70763888888888904</c:v>
                </c:pt>
                <c:pt idx="1">
                  <c:v>0.749305555555556</c:v>
                </c:pt>
                <c:pt idx="2">
                  <c:v>0.79097222222222197</c:v>
                </c:pt>
                <c:pt idx="3">
                  <c:v>0.83263888888888904</c:v>
                </c:pt>
                <c:pt idx="4">
                  <c:v>0.874305555555556</c:v>
                </c:pt>
                <c:pt idx="5">
                  <c:v>0.91597222222222197</c:v>
                </c:pt>
                <c:pt idx="6">
                  <c:v>0.95763888888888904</c:v>
                </c:pt>
                <c:pt idx="7">
                  <c:v>0.999305555555556</c:v>
                </c:pt>
              </c:numCache>
            </c:numRef>
          </c:cat>
          <c:val>
            <c:numRef>
              <c:f>'4'!$N$25:$N$32</c:f>
              <c:numCache>
                <c:formatCode>_(* #,##0.00_);_(* \(#,##0.00\);_(* "-"??_);_(@_)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18C-41B4-8C8C-BFCD564621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3082848"/>
        <c:axId val="313083408"/>
      </c:lineChart>
      <c:catAx>
        <c:axId val="31308284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13083408"/>
        <c:crosses val="autoZero"/>
        <c:auto val="1"/>
        <c:lblAlgn val="ctr"/>
        <c:lblOffset val="100"/>
        <c:tickMarkSkip val="1"/>
        <c:noMultiLvlLbl val="0"/>
      </c:catAx>
      <c:valAx>
        <c:axId val="313083408"/>
        <c:scaling>
          <c:orientation val="minMax"/>
        </c:scaling>
        <c:delete val="0"/>
        <c:axPos val="l"/>
        <c:majorGridlines/>
        <c:numFmt formatCode="_(* #,##0.00_);_(* \(#,##0.00\);_(* &quot;-&quot;??_);_(@_)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13082848"/>
        <c:crosses val="autoZero"/>
        <c:crossBetween val="between"/>
      </c:valAx>
      <c:spPr>
        <a:gradFill>
          <a:gsLst>
            <a:gs pos="100000">
              <a:srgbClr val="FF0000"/>
            </a:gs>
            <a:gs pos="100000">
              <a:srgbClr val="00B050"/>
            </a:gs>
            <a:gs pos="32000">
              <a:srgbClr val="FFFF00"/>
            </a:gs>
            <a:gs pos="0">
              <a:srgbClr val="00B050"/>
            </a:gs>
            <a:gs pos="18000">
              <a:srgbClr val="00B050"/>
            </a:gs>
            <a:gs pos="21000">
              <a:srgbClr val="FFFF00"/>
            </a:gs>
            <a:gs pos="33000">
              <a:srgbClr val="FF0000"/>
            </a:gs>
          </a:gsLst>
          <a:lin ang="5400000" scaled="0"/>
        </a:gradFill>
      </c:spPr>
    </c:plotArea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0"/>
          <c:spPr>
            <a:ln>
              <a:solidFill>
                <a:schemeClr val="tx1">
                  <a:lumMod val="95000"/>
                  <a:lumOff val="5000"/>
                </a:schemeClr>
              </a:solidFill>
            </a:ln>
          </c:spPr>
          <c:marker>
            <c:symbol val="none"/>
          </c:marker>
          <c:cat>
            <c:numRef>
              <c:f>'5'!$F$9:$F$16</c:f>
              <c:numCache>
                <c:formatCode>h:mm</c:formatCode>
                <c:ptCount val="8"/>
                <c:pt idx="0">
                  <c:v>4.0972222222222222E-2</c:v>
                </c:pt>
                <c:pt idx="1">
                  <c:v>8.2638888888888887E-2</c:v>
                </c:pt>
                <c:pt idx="2">
                  <c:v>0.124305555555556</c:v>
                </c:pt>
                <c:pt idx="3">
                  <c:v>0.16597222222222199</c:v>
                </c:pt>
                <c:pt idx="4">
                  <c:v>0.20763888888888901</c:v>
                </c:pt>
                <c:pt idx="5">
                  <c:v>0.249305555555556</c:v>
                </c:pt>
                <c:pt idx="6">
                  <c:v>0.29097222222222202</c:v>
                </c:pt>
                <c:pt idx="7">
                  <c:v>0.33263888888888898</c:v>
                </c:pt>
              </c:numCache>
            </c:numRef>
          </c:cat>
          <c:val>
            <c:numRef>
              <c:f>'5'!$N$9:$N$16</c:f>
              <c:numCache>
                <c:formatCode>_(* #,##0.00_);_(* \(#,##0.00\);_(* "-"??_);_(@_)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7C5-4AB1-B67F-0CC432197A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2720752"/>
        <c:axId val="312721312"/>
      </c:lineChart>
      <c:catAx>
        <c:axId val="31272075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12721312"/>
        <c:crosses val="autoZero"/>
        <c:auto val="1"/>
        <c:lblAlgn val="ctr"/>
        <c:lblOffset val="100"/>
        <c:tickMarkSkip val="1"/>
        <c:noMultiLvlLbl val="0"/>
      </c:catAx>
      <c:valAx>
        <c:axId val="312721312"/>
        <c:scaling>
          <c:orientation val="minMax"/>
        </c:scaling>
        <c:delete val="0"/>
        <c:axPos val="l"/>
        <c:majorGridlines/>
        <c:numFmt formatCode="_(* #,##0.00_);_(* \(#,##0.00\);_(* &quot;-&quot;??_);_(@_)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12720752"/>
        <c:crosses val="autoZero"/>
        <c:crossBetween val="between"/>
      </c:valAx>
      <c:spPr>
        <a:gradFill>
          <a:gsLst>
            <a:gs pos="100000">
              <a:srgbClr val="FF0000"/>
            </a:gs>
            <a:gs pos="100000">
              <a:srgbClr val="00B050"/>
            </a:gs>
            <a:gs pos="32000">
              <a:srgbClr val="FFFF00"/>
            </a:gs>
            <a:gs pos="0">
              <a:srgbClr val="00B050"/>
            </a:gs>
            <a:gs pos="18000">
              <a:srgbClr val="00B050"/>
            </a:gs>
            <a:gs pos="21000">
              <a:srgbClr val="FFFF00"/>
            </a:gs>
            <a:gs pos="33000">
              <a:srgbClr val="FF0000"/>
            </a:gs>
          </a:gsLst>
          <a:lin ang="5400000" scaled="0"/>
        </a:gradFill>
      </c:spPr>
    </c:plotArea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0"/>
          <c:spPr>
            <a:ln>
              <a:solidFill>
                <a:schemeClr val="tx1">
                  <a:lumMod val="95000"/>
                  <a:lumOff val="5000"/>
                </a:schemeClr>
              </a:solidFill>
            </a:ln>
          </c:spPr>
          <c:marker>
            <c:symbol val="none"/>
          </c:marker>
          <c:cat>
            <c:numRef>
              <c:f>'5'!$F$17:$F$24</c:f>
              <c:numCache>
                <c:formatCode>h:mm</c:formatCode>
                <c:ptCount val="8"/>
                <c:pt idx="0">
                  <c:v>0.374305555555556</c:v>
                </c:pt>
                <c:pt idx="1">
                  <c:v>0.41597222222222202</c:v>
                </c:pt>
                <c:pt idx="2">
                  <c:v>0.45763888888888898</c:v>
                </c:pt>
                <c:pt idx="3">
                  <c:v>0.499305555555556</c:v>
                </c:pt>
                <c:pt idx="4">
                  <c:v>0.54097222222222197</c:v>
                </c:pt>
                <c:pt idx="5">
                  <c:v>0.58263888888888904</c:v>
                </c:pt>
                <c:pt idx="6">
                  <c:v>0.624305555555556</c:v>
                </c:pt>
                <c:pt idx="7">
                  <c:v>0.66597222222222197</c:v>
                </c:pt>
              </c:numCache>
            </c:numRef>
          </c:cat>
          <c:val>
            <c:numRef>
              <c:f>'5'!$N$17:$N$24</c:f>
              <c:numCache>
                <c:formatCode>_(* #,##0.00_);_(* \(#,##0.00\);_(* "-"??_);_(@_)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4CF-473B-B283-82AC533540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2723552"/>
        <c:axId val="312724112"/>
      </c:lineChart>
      <c:catAx>
        <c:axId val="31272355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12724112"/>
        <c:crosses val="autoZero"/>
        <c:auto val="1"/>
        <c:lblAlgn val="ctr"/>
        <c:lblOffset val="100"/>
        <c:tickMarkSkip val="1"/>
        <c:noMultiLvlLbl val="0"/>
      </c:catAx>
      <c:valAx>
        <c:axId val="312724112"/>
        <c:scaling>
          <c:orientation val="minMax"/>
        </c:scaling>
        <c:delete val="0"/>
        <c:axPos val="l"/>
        <c:majorGridlines/>
        <c:numFmt formatCode="_(* #,##0.00_);_(* \(#,##0.00\);_(* &quot;-&quot;??_);_(@_)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12723552"/>
        <c:crosses val="autoZero"/>
        <c:crossBetween val="between"/>
      </c:valAx>
      <c:spPr>
        <a:gradFill>
          <a:gsLst>
            <a:gs pos="100000">
              <a:srgbClr val="FF0000"/>
            </a:gs>
            <a:gs pos="100000">
              <a:srgbClr val="00B050"/>
            </a:gs>
            <a:gs pos="32000">
              <a:srgbClr val="FFFF00"/>
            </a:gs>
            <a:gs pos="0">
              <a:srgbClr val="00B050"/>
            </a:gs>
            <a:gs pos="18000">
              <a:srgbClr val="00B050"/>
            </a:gs>
            <a:gs pos="21000">
              <a:srgbClr val="FFFF00"/>
            </a:gs>
            <a:gs pos="33000">
              <a:srgbClr val="FF0000"/>
            </a:gs>
          </a:gsLst>
          <a:lin ang="5400000" scaled="0"/>
        </a:gradFill>
      </c:spPr>
    </c:plotArea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0"/>
          <c:spPr>
            <a:ln>
              <a:solidFill>
                <a:schemeClr val="tx1">
                  <a:lumMod val="95000"/>
                  <a:lumOff val="5000"/>
                </a:schemeClr>
              </a:solidFill>
            </a:ln>
          </c:spPr>
          <c:marker>
            <c:symbol val="none"/>
          </c:marker>
          <c:cat>
            <c:numRef>
              <c:f>'5'!$F$25:$F$32</c:f>
              <c:numCache>
                <c:formatCode>h:mm</c:formatCode>
                <c:ptCount val="8"/>
                <c:pt idx="0">
                  <c:v>0.70763888888888904</c:v>
                </c:pt>
                <c:pt idx="1">
                  <c:v>0.749305555555556</c:v>
                </c:pt>
                <c:pt idx="2">
                  <c:v>0.79097222222222197</c:v>
                </c:pt>
                <c:pt idx="3">
                  <c:v>0.83263888888888904</c:v>
                </c:pt>
                <c:pt idx="4">
                  <c:v>0.874305555555556</c:v>
                </c:pt>
                <c:pt idx="5">
                  <c:v>0.91597222222222197</c:v>
                </c:pt>
                <c:pt idx="6">
                  <c:v>0.95763888888888904</c:v>
                </c:pt>
                <c:pt idx="7">
                  <c:v>0.999305555555556</c:v>
                </c:pt>
              </c:numCache>
            </c:numRef>
          </c:cat>
          <c:val>
            <c:numRef>
              <c:f>'5'!$N$25:$N$32</c:f>
              <c:numCache>
                <c:formatCode>_(* #,##0.00_);_(* \(#,##0.00\);_(* "-"??_);_(@_)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6F1-430C-9790-8CE50AFAA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3082848"/>
        <c:axId val="313083408"/>
      </c:lineChart>
      <c:catAx>
        <c:axId val="31308284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13083408"/>
        <c:crosses val="autoZero"/>
        <c:auto val="1"/>
        <c:lblAlgn val="ctr"/>
        <c:lblOffset val="100"/>
        <c:tickMarkSkip val="1"/>
        <c:noMultiLvlLbl val="0"/>
      </c:catAx>
      <c:valAx>
        <c:axId val="313083408"/>
        <c:scaling>
          <c:orientation val="minMax"/>
        </c:scaling>
        <c:delete val="0"/>
        <c:axPos val="l"/>
        <c:majorGridlines/>
        <c:numFmt formatCode="_(* #,##0.00_);_(* \(#,##0.00\);_(* &quot;-&quot;??_);_(@_)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13082848"/>
        <c:crosses val="autoZero"/>
        <c:crossBetween val="between"/>
      </c:valAx>
      <c:spPr>
        <a:gradFill>
          <a:gsLst>
            <a:gs pos="100000">
              <a:srgbClr val="FF0000"/>
            </a:gs>
            <a:gs pos="100000">
              <a:srgbClr val="00B050"/>
            </a:gs>
            <a:gs pos="32000">
              <a:srgbClr val="FFFF00"/>
            </a:gs>
            <a:gs pos="0">
              <a:srgbClr val="00B050"/>
            </a:gs>
            <a:gs pos="18000">
              <a:srgbClr val="00B050"/>
            </a:gs>
            <a:gs pos="21000">
              <a:srgbClr val="FFFF00"/>
            </a:gs>
            <a:gs pos="33000">
              <a:srgbClr val="FF0000"/>
            </a:gs>
          </a:gsLst>
          <a:lin ang="5400000" scaled="0"/>
        </a:gradFill>
      </c:spPr>
    </c:plotArea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0"/>
          <c:spPr>
            <a:ln>
              <a:solidFill>
                <a:schemeClr val="tx1">
                  <a:lumMod val="95000"/>
                  <a:lumOff val="5000"/>
                </a:schemeClr>
              </a:solidFill>
            </a:ln>
          </c:spPr>
          <c:marker>
            <c:symbol val="none"/>
          </c:marker>
          <c:cat>
            <c:numRef>
              <c:f>'6'!$F$9:$F$16</c:f>
              <c:numCache>
                <c:formatCode>h:mm</c:formatCode>
                <c:ptCount val="8"/>
                <c:pt idx="0">
                  <c:v>4.0972222222222222E-2</c:v>
                </c:pt>
                <c:pt idx="1">
                  <c:v>8.2638888888888887E-2</c:v>
                </c:pt>
                <c:pt idx="2">
                  <c:v>0.124305555555556</c:v>
                </c:pt>
                <c:pt idx="3">
                  <c:v>0.16597222222222199</c:v>
                </c:pt>
                <c:pt idx="4">
                  <c:v>0.20763888888888901</c:v>
                </c:pt>
                <c:pt idx="5">
                  <c:v>0.249305555555556</c:v>
                </c:pt>
                <c:pt idx="6">
                  <c:v>0.29097222222222202</c:v>
                </c:pt>
                <c:pt idx="7">
                  <c:v>0.33263888888888898</c:v>
                </c:pt>
              </c:numCache>
            </c:numRef>
          </c:cat>
          <c:val>
            <c:numRef>
              <c:f>'6'!$N$9:$N$16</c:f>
              <c:numCache>
                <c:formatCode>_(* #,##0.00_);_(* \(#,##0.00\);_(* "-"??_);_(@_)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113-47AF-BC78-4A99A6F7A3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2720752"/>
        <c:axId val="312721312"/>
      </c:lineChart>
      <c:catAx>
        <c:axId val="31272075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12721312"/>
        <c:crosses val="autoZero"/>
        <c:auto val="1"/>
        <c:lblAlgn val="ctr"/>
        <c:lblOffset val="100"/>
        <c:tickMarkSkip val="1"/>
        <c:noMultiLvlLbl val="0"/>
      </c:catAx>
      <c:valAx>
        <c:axId val="312721312"/>
        <c:scaling>
          <c:orientation val="minMax"/>
        </c:scaling>
        <c:delete val="0"/>
        <c:axPos val="l"/>
        <c:majorGridlines/>
        <c:numFmt formatCode="_(* #,##0.00_);_(* \(#,##0.00\);_(* &quot;-&quot;??_);_(@_)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12720752"/>
        <c:crosses val="autoZero"/>
        <c:crossBetween val="between"/>
      </c:valAx>
      <c:spPr>
        <a:gradFill>
          <a:gsLst>
            <a:gs pos="100000">
              <a:srgbClr val="FF0000"/>
            </a:gs>
            <a:gs pos="100000">
              <a:srgbClr val="00B050"/>
            </a:gs>
            <a:gs pos="32000">
              <a:srgbClr val="FFFF00"/>
            </a:gs>
            <a:gs pos="0">
              <a:srgbClr val="00B050"/>
            </a:gs>
            <a:gs pos="18000">
              <a:srgbClr val="00B050"/>
            </a:gs>
            <a:gs pos="21000">
              <a:srgbClr val="FFFF00"/>
            </a:gs>
            <a:gs pos="33000">
              <a:srgbClr val="FF0000"/>
            </a:gs>
          </a:gsLst>
          <a:lin ang="5400000" scaled="0"/>
        </a:gradFill>
      </c:spPr>
    </c:plotArea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0"/>
          <c:spPr>
            <a:ln>
              <a:solidFill>
                <a:schemeClr val="tx1">
                  <a:lumMod val="95000"/>
                  <a:lumOff val="5000"/>
                </a:schemeClr>
              </a:solidFill>
            </a:ln>
          </c:spPr>
          <c:marker>
            <c:symbol val="none"/>
          </c:marker>
          <c:cat>
            <c:numRef>
              <c:f>'6'!$F$17:$F$24</c:f>
              <c:numCache>
                <c:formatCode>h:mm</c:formatCode>
                <c:ptCount val="8"/>
                <c:pt idx="0">
                  <c:v>0.374305555555556</c:v>
                </c:pt>
                <c:pt idx="1">
                  <c:v>0.41597222222222202</c:v>
                </c:pt>
                <c:pt idx="2">
                  <c:v>0.45763888888888898</c:v>
                </c:pt>
                <c:pt idx="3">
                  <c:v>0.499305555555556</c:v>
                </c:pt>
                <c:pt idx="4">
                  <c:v>0.54097222222222197</c:v>
                </c:pt>
                <c:pt idx="5">
                  <c:v>0.58263888888888904</c:v>
                </c:pt>
                <c:pt idx="6">
                  <c:v>0.624305555555556</c:v>
                </c:pt>
                <c:pt idx="7">
                  <c:v>0.66597222222222197</c:v>
                </c:pt>
              </c:numCache>
            </c:numRef>
          </c:cat>
          <c:val>
            <c:numRef>
              <c:f>'6'!$N$17:$N$24</c:f>
              <c:numCache>
                <c:formatCode>_(* #,##0.00_);_(* \(#,##0.00\);_(* "-"??_);_(@_)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6.1999999999999989E-3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B80-4E44-B7E2-0AED771B86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2723552"/>
        <c:axId val="312724112"/>
      </c:lineChart>
      <c:catAx>
        <c:axId val="31272355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12724112"/>
        <c:crosses val="autoZero"/>
        <c:auto val="1"/>
        <c:lblAlgn val="ctr"/>
        <c:lblOffset val="100"/>
        <c:tickMarkSkip val="1"/>
        <c:noMultiLvlLbl val="0"/>
      </c:catAx>
      <c:valAx>
        <c:axId val="312724112"/>
        <c:scaling>
          <c:orientation val="minMax"/>
        </c:scaling>
        <c:delete val="0"/>
        <c:axPos val="l"/>
        <c:majorGridlines/>
        <c:numFmt formatCode="_(* #,##0.00_);_(* \(#,##0.00\);_(* &quot;-&quot;??_);_(@_)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12723552"/>
        <c:crosses val="autoZero"/>
        <c:crossBetween val="between"/>
      </c:valAx>
      <c:spPr>
        <a:gradFill>
          <a:gsLst>
            <a:gs pos="100000">
              <a:srgbClr val="FF0000"/>
            </a:gs>
            <a:gs pos="100000">
              <a:srgbClr val="00B050"/>
            </a:gs>
            <a:gs pos="32000">
              <a:srgbClr val="FFFF00"/>
            </a:gs>
            <a:gs pos="0">
              <a:srgbClr val="00B050"/>
            </a:gs>
            <a:gs pos="18000">
              <a:srgbClr val="00B050"/>
            </a:gs>
            <a:gs pos="21000">
              <a:srgbClr val="FFFF00"/>
            </a:gs>
            <a:gs pos="33000">
              <a:srgbClr val="FF0000"/>
            </a:gs>
          </a:gsLst>
          <a:lin ang="5400000" scaled="0"/>
        </a:gradFill>
      </c:spPr>
    </c:plotArea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0"/>
          <c:spPr>
            <a:ln>
              <a:solidFill>
                <a:schemeClr val="tx1">
                  <a:lumMod val="95000"/>
                  <a:lumOff val="5000"/>
                </a:schemeClr>
              </a:solidFill>
            </a:ln>
          </c:spPr>
          <c:marker>
            <c:symbol val="none"/>
          </c:marker>
          <c:cat>
            <c:numRef>
              <c:f>'6'!$F$25:$F$32</c:f>
              <c:numCache>
                <c:formatCode>h:mm</c:formatCode>
                <c:ptCount val="8"/>
                <c:pt idx="0">
                  <c:v>0.70763888888888904</c:v>
                </c:pt>
                <c:pt idx="1">
                  <c:v>0.749305555555556</c:v>
                </c:pt>
                <c:pt idx="2">
                  <c:v>0.79097222222222197</c:v>
                </c:pt>
                <c:pt idx="3">
                  <c:v>0.83263888888888904</c:v>
                </c:pt>
                <c:pt idx="4">
                  <c:v>0.874305555555556</c:v>
                </c:pt>
                <c:pt idx="5">
                  <c:v>0.91597222222222197</c:v>
                </c:pt>
                <c:pt idx="6">
                  <c:v>0.95763888888888904</c:v>
                </c:pt>
                <c:pt idx="7">
                  <c:v>0.999305555555556</c:v>
                </c:pt>
              </c:numCache>
            </c:numRef>
          </c:cat>
          <c:val>
            <c:numRef>
              <c:f>'6'!$N$25:$N$32</c:f>
              <c:numCache>
                <c:formatCode>_(* #,##0.00_);_(* \(#,##0.00\);_(* "-"??_);_(@_)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94.642999999999986</c:v>
                </c:pt>
                <c:pt idx="4">
                  <c:v>106.8694</c:v>
                </c:pt>
                <c:pt idx="5">
                  <c:v>78.274999999999991</c:v>
                </c:pt>
                <c:pt idx="6">
                  <c:v>7.9111999999999991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99-466B-A41A-F610301205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3082848"/>
        <c:axId val="313083408"/>
      </c:lineChart>
      <c:catAx>
        <c:axId val="31308284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13083408"/>
        <c:crosses val="autoZero"/>
        <c:auto val="1"/>
        <c:lblAlgn val="ctr"/>
        <c:lblOffset val="100"/>
        <c:tickMarkSkip val="1"/>
        <c:noMultiLvlLbl val="0"/>
      </c:catAx>
      <c:valAx>
        <c:axId val="313083408"/>
        <c:scaling>
          <c:orientation val="minMax"/>
        </c:scaling>
        <c:delete val="0"/>
        <c:axPos val="l"/>
        <c:majorGridlines/>
        <c:numFmt formatCode="_(* #,##0.00_);_(* \(#,##0.00\);_(* &quot;-&quot;??_);_(@_)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13082848"/>
        <c:crosses val="autoZero"/>
        <c:crossBetween val="between"/>
      </c:valAx>
      <c:spPr>
        <a:gradFill>
          <a:gsLst>
            <a:gs pos="100000">
              <a:srgbClr val="FF0000"/>
            </a:gs>
            <a:gs pos="100000">
              <a:srgbClr val="00B050"/>
            </a:gs>
            <a:gs pos="32000">
              <a:srgbClr val="FFFF00"/>
            </a:gs>
            <a:gs pos="0">
              <a:srgbClr val="00B050"/>
            </a:gs>
            <a:gs pos="18000">
              <a:srgbClr val="00B050"/>
            </a:gs>
            <a:gs pos="21000">
              <a:srgbClr val="FFFF00"/>
            </a:gs>
            <a:gs pos="33000">
              <a:srgbClr val="FF0000"/>
            </a:gs>
          </a:gsLst>
          <a:lin ang="5400000" scaled="0"/>
        </a:gradFill>
      </c:spPr>
    </c:plotArea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0"/>
          <c:spPr>
            <a:ln>
              <a:solidFill>
                <a:schemeClr val="tx1">
                  <a:lumMod val="95000"/>
                  <a:lumOff val="5000"/>
                </a:schemeClr>
              </a:solidFill>
            </a:ln>
          </c:spPr>
          <c:marker>
            <c:symbol val="none"/>
          </c:marker>
          <c:cat>
            <c:numRef>
              <c:f>'7'!$F$9:$F$16</c:f>
              <c:numCache>
                <c:formatCode>h:mm</c:formatCode>
                <c:ptCount val="8"/>
                <c:pt idx="0">
                  <c:v>4.0972222222222222E-2</c:v>
                </c:pt>
                <c:pt idx="1">
                  <c:v>8.2638888888888887E-2</c:v>
                </c:pt>
                <c:pt idx="2">
                  <c:v>0.124305555555556</c:v>
                </c:pt>
                <c:pt idx="3">
                  <c:v>0.16597222222222199</c:v>
                </c:pt>
                <c:pt idx="4">
                  <c:v>0.20763888888888901</c:v>
                </c:pt>
                <c:pt idx="5">
                  <c:v>0.249305555555556</c:v>
                </c:pt>
                <c:pt idx="6">
                  <c:v>0.29097222222222202</c:v>
                </c:pt>
                <c:pt idx="7">
                  <c:v>0.33263888888888898</c:v>
                </c:pt>
              </c:numCache>
            </c:numRef>
          </c:cat>
          <c:val>
            <c:numRef>
              <c:f>'7'!$N$9:$N$16</c:f>
              <c:numCache>
                <c:formatCode>_(* #,##0.00_);_(* \(#,##0.00\);_(* "-"??_);_(@_)</c:formatCode>
                <c:ptCount val="8"/>
                <c:pt idx="0">
                  <c:v>6.1999999999999989E-3</c:v>
                </c:pt>
                <c:pt idx="1">
                  <c:v>126.58539999999999</c:v>
                </c:pt>
                <c:pt idx="2">
                  <c:v>126.05839999999998</c:v>
                </c:pt>
                <c:pt idx="3">
                  <c:v>134.2114</c:v>
                </c:pt>
                <c:pt idx="4">
                  <c:v>181.88939999999999</c:v>
                </c:pt>
                <c:pt idx="5">
                  <c:v>194.94659999999999</c:v>
                </c:pt>
                <c:pt idx="6">
                  <c:v>89.410199999999989</c:v>
                </c:pt>
                <c:pt idx="7">
                  <c:v>140.93839999999997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0FC-4271-B3EB-0B3DC23E6C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2720752"/>
        <c:axId val="312721312"/>
      </c:lineChart>
      <c:catAx>
        <c:axId val="31272075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12721312"/>
        <c:crosses val="autoZero"/>
        <c:auto val="1"/>
        <c:lblAlgn val="ctr"/>
        <c:lblOffset val="100"/>
        <c:tickMarkSkip val="1"/>
        <c:noMultiLvlLbl val="0"/>
      </c:catAx>
      <c:valAx>
        <c:axId val="312721312"/>
        <c:scaling>
          <c:orientation val="minMax"/>
        </c:scaling>
        <c:delete val="0"/>
        <c:axPos val="l"/>
        <c:majorGridlines/>
        <c:numFmt formatCode="_(* #,##0.00_);_(* \(#,##0.00\);_(* &quot;-&quot;??_);_(@_)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12720752"/>
        <c:crosses val="autoZero"/>
        <c:crossBetween val="between"/>
      </c:valAx>
      <c:spPr>
        <a:gradFill>
          <a:gsLst>
            <a:gs pos="100000">
              <a:srgbClr val="FF0000"/>
            </a:gs>
            <a:gs pos="100000">
              <a:srgbClr val="00B050"/>
            </a:gs>
            <a:gs pos="32000">
              <a:srgbClr val="FFFF00"/>
            </a:gs>
            <a:gs pos="0">
              <a:srgbClr val="00B050"/>
            </a:gs>
            <a:gs pos="18000">
              <a:srgbClr val="00B050"/>
            </a:gs>
            <a:gs pos="21000">
              <a:srgbClr val="FFFF00"/>
            </a:gs>
            <a:gs pos="33000">
              <a:srgbClr val="FF0000"/>
            </a:gs>
          </a:gsLst>
          <a:lin ang="5400000" scaled="0"/>
        </a:gradFill>
      </c:spPr>
    </c:plotArea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0"/>
          <c:spPr>
            <a:ln>
              <a:solidFill>
                <a:schemeClr val="tx1">
                  <a:lumMod val="95000"/>
                  <a:lumOff val="5000"/>
                </a:schemeClr>
              </a:solidFill>
            </a:ln>
          </c:spPr>
          <c:marker>
            <c:symbol val="none"/>
          </c:marker>
          <c:cat>
            <c:numRef>
              <c:f>'7'!$F$17:$F$24</c:f>
              <c:numCache>
                <c:formatCode>h:mm</c:formatCode>
                <c:ptCount val="8"/>
                <c:pt idx="0">
                  <c:v>0.374305555555556</c:v>
                </c:pt>
                <c:pt idx="1">
                  <c:v>0.41597222222222202</c:v>
                </c:pt>
                <c:pt idx="2">
                  <c:v>0.45763888888888898</c:v>
                </c:pt>
                <c:pt idx="3">
                  <c:v>0.499305555555556</c:v>
                </c:pt>
                <c:pt idx="4">
                  <c:v>0.54097222222222197</c:v>
                </c:pt>
                <c:pt idx="5">
                  <c:v>0.58263888888888904</c:v>
                </c:pt>
                <c:pt idx="6">
                  <c:v>0.624305555555556</c:v>
                </c:pt>
                <c:pt idx="7">
                  <c:v>0.66597222222222197</c:v>
                </c:pt>
              </c:numCache>
            </c:numRef>
          </c:cat>
          <c:val>
            <c:numRef>
              <c:f>'7'!$N$17:$N$24</c:f>
              <c:numCache>
                <c:formatCode>_(* #,##0.00_);_(* \(#,##0.00\);_(* "-"??_);_(@_)</c:formatCode>
                <c:ptCount val="8"/>
                <c:pt idx="0">
                  <c:v>162.39039999999997</c:v>
                </c:pt>
                <c:pt idx="1">
                  <c:v>76.067799999999991</c:v>
                </c:pt>
                <c:pt idx="2">
                  <c:v>95.083199999999991</c:v>
                </c:pt>
                <c:pt idx="3">
                  <c:v>149.5378</c:v>
                </c:pt>
                <c:pt idx="4">
                  <c:v>160.79079999999996</c:v>
                </c:pt>
                <c:pt idx="5">
                  <c:v>22.034800000000001</c:v>
                </c:pt>
                <c:pt idx="6">
                  <c:v>25.674199999999995</c:v>
                </c:pt>
                <c:pt idx="7">
                  <c:v>119.3686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53F-462E-936D-B56A44E17B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2723552"/>
        <c:axId val="312724112"/>
      </c:lineChart>
      <c:catAx>
        <c:axId val="31272355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12724112"/>
        <c:crosses val="autoZero"/>
        <c:auto val="1"/>
        <c:lblAlgn val="ctr"/>
        <c:lblOffset val="100"/>
        <c:tickMarkSkip val="1"/>
        <c:noMultiLvlLbl val="0"/>
      </c:catAx>
      <c:valAx>
        <c:axId val="312724112"/>
        <c:scaling>
          <c:orientation val="minMax"/>
        </c:scaling>
        <c:delete val="0"/>
        <c:axPos val="l"/>
        <c:majorGridlines/>
        <c:numFmt formatCode="_(* #,##0.00_);_(* \(#,##0.00\);_(* &quot;-&quot;??_);_(@_)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12723552"/>
        <c:crosses val="autoZero"/>
        <c:crossBetween val="between"/>
      </c:valAx>
      <c:spPr>
        <a:gradFill>
          <a:gsLst>
            <a:gs pos="100000">
              <a:srgbClr val="FF0000"/>
            </a:gs>
            <a:gs pos="100000">
              <a:srgbClr val="00B050"/>
            </a:gs>
            <a:gs pos="32000">
              <a:srgbClr val="FFFF00"/>
            </a:gs>
            <a:gs pos="0">
              <a:srgbClr val="00B050"/>
            </a:gs>
            <a:gs pos="18000">
              <a:srgbClr val="00B050"/>
            </a:gs>
            <a:gs pos="21000">
              <a:srgbClr val="FFFF00"/>
            </a:gs>
            <a:gs pos="33000">
              <a:srgbClr val="FF0000"/>
            </a:gs>
          </a:gsLst>
          <a:lin ang="5400000" scaled="0"/>
        </a:gradFill>
      </c:spPr>
    </c:plotArea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0"/>
          <c:spPr>
            <a:ln>
              <a:solidFill>
                <a:schemeClr val="tx1">
                  <a:lumMod val="95000"/>
                  <a:lumOff val="5000"/>
                </a:schemeClr>
              </a:solidFill>
            </a:ln>
          </c:spPr>
          <c:marker>
            <c:symbol val="none"/>
          </c:marker>
          <c:cat>
            <c:numRef>
              <c:f>'7'!$F$25:$F$32</c:f>
              <c:numCache>
                <c:formatCode>h:mm</c:formatCode>
                <c:ptCount val="8"/>
                <c:pt idx="0">
                  <c:v>0.70763888888888904</c:v>
                </c:pt>
                <c:pt idx="1">
                  <c:v>0.749305555555556</c:v>
                </c:pt>
                <c:pt idx="2">
                  <c:v>0.79097222222222197</c:v>
                </c:pt>
                <c:pt idx="3">
                  <c:v>0.83263888888888904</c:v>
                </c:pt>
                <c:pt idx="4">
                  <c:v>0.874305555555556</c:v>
                </c:pt>
                <c:pt idx="5">
                  <c:v>0.91597222222222197</c:v>
                </c:pt>
                <c:pt idx="6">
                  <c:v>0.95763888888888904</c:v>
                </c:pt>
                <c:pt idx="7">
                  <c:v>0.999305555555556</c:v>
                </c:pt>
              </c:numCache>
            </c:numRef>
          </c:cat>
          <c:val>
            <c:numRef>
              <c:f>'7'!$N$25:$N$32</c:f>
              <c:numCache>
                <c:formatCode>_(* #,##0.00_);_(* \(#,##0.00\);_(* "-"??_);_(@_)</c:formatCode>
                <c:ptCount val="8"/>
                <c:pt idx="0">
                  <c:v>164.57279999999997</c:v>
                </c:pt>
                <c:pt idx="1">
                  <c:v>166.33359999999996</c:v>
                </c:pt>
                <c:pt idx="2">
                  <c:v>35.966200000000001</c:v>
                </c:pt>
                <c:pt idx="3">
                  <c:v>149.68039999999999</c:v>
                </c:pt>
                <c:pt idx="4">
                  <c:v>205.59199999999998</c:v>
                </c:pt>
                <c:pt idx="5">
                  <c:v>189.58359999999996</c:v>
                </c:pt>
                <c:pt idx="6">
                  <c:v>156.68639999999999</c:v>
                </c:pt>
                <c:pt idx="7">
                  <c:v>189.131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2C-4B47-A25B-5E5CCC1589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3082848"/>
        <c:axId val="313083408"/>
      </c:lineChart>
      <c:catAx>
        <c:axId val="31308284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13083408"/>
        <c:crosses val="autoZero"/>
        <c:auto val="1"/>
        <c:lblAlgn val="ctr"/>
        <c:lblOffset val="100"/>
        <c:tickMarkSkip val="1"/>
        <c:noMultiLvlLbl val="0"/>
      </c:catAx>
      <c:valAx>
        <c:axId val="313083408"/>
        <c:scaling>
          <c:orientation val="minMax"/>
        </c:scaling>
        <c:delete val="0"/>
        <c:axPos val="l"/>
        <c:majorGridlines/>
        <c:numFmt formatCode="_(* #,##0.00_);_(* \(#,##0.00\);_(* &quot;-&quot;??_);_(@_)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13082848"/>
        <c:crosses val="autoZero"/>
        <c:crossBetween val="between"/>
      </c:valAx>
      <c:spPr>
        <a:gradFill>
          <a:gsLst>
            <a:gs pos="100000">
              <a:srgbClr val="FF0000"/>
            </a:gs>
            <a:gs pos="100000">
              <a:srgbClr val="00B050"/>
            </a:gs>
            <a:gs pos="32000">
              <a:srgbClr val="FFFF00"/>
            </a:gs>
            <a:gs pos="0">
              <a:srgbClr val="00B050"/>
            </a:gs>
            <a:gs pos="18000">
              <a:srgbClr val="00B050"/>
            </a:gs>
            <a:gs pos="21000">
              <a:srgbClr val="FFFF00"/>
            </a:gs>
            <a:gs pos="33000">
              <a:srgbClr val="FF0000"/>
            </a:gs>
          </a:gsLst>
          <a:lin ang="5400000" scaled="0"/>
        </a:gradFill>
      </c:spPr>
    </c:plotArea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0"/>
          <c:spPr>
            <a:ln>
              <a:solidFill>
                <a:schemeClr val="tx1">
                  <a:lumMod val="95000"/>
                  <a:lumOff val="5000"/>
                </a:schemeClr>
              </a:solidFill>
            </a:ln>
          </c:spPr>
          <c:marker>
            <c:symbol val="none"/>
          </c:marker>
          <c:cat>
            <c:numRef>
              <c:f>'8'!$F$9:$F$16</c:f>
              <c:numCache>
                <c:formatCode>h:mm</c:formatCode>
                <c:ptCount val="8"/>
                <c:pt idx="0">
                  <c:v>4.0972222222222222E-2</c:v>
                </c:pt>
                <c:pt idx="1">
                  <c:v>8.2638888888888887E-2</c:v>
                </c:pt>
                <c:pt idx="2">
                  <c:v>0.124305555555556</c:v>
                </c:pt>
                <c:pt idx="3">
                  <c:v>0.16597222222222199</c:v>
                </c:pt>
                <c:pt idx="4">
                  <c:v>0.20763888888888901</c:v>
                </c:pt>
                <c:pt idx="5">
                  <c:v>0.249305555555556</c:v>
                </c:pt>
                <c:pt idx="6">
                  <c:v>0.29097222222222202</c:v>
                </c:pt>
                <c:pt idx="7">
                  <c:v>0.33263888888888898</c:v>
                </c:pt>
              </c:numCache>
            </c:numRef>
          </c:cat>
          <c:val>
            <c:numRef>
              <c:f>'8'!$N$9:$N$16</c:f>
              <c:numCache>
                <c:formatCode>_(* #,##0.00_);_(* \(#,##0.00\);_(* "-"??_);_(@_)</c:formatCode>
                <c:ptCount val="8"/>
                <c:pt idx="0">
                  <c:v>180.08519999999999</c:v>
                </c:pt>
                <c:pt idx="1">
                  <c:v>185.13200000000001</c:v>
                </c:pt>
                <c:pt idx="2">
                  <c:v>160.19559999999998</c:v>
                </c:pt>
                <c:pt idx="3">
                  <c:v>156.58099999999999</c:v>
                </c:pt>
                <c:pt idx="4">
                  <c:v>115.67959999999998</c:v>
                </c:pt>
                <c:pt idx="5">
                  <c:v>118.66799999999999</c:v>
                </c:pt>
                <c:pt idx="6">
                  <c:v>168.30519999999999</c:v>
                </c:pt>
                <c:pt idx="7">
                  <c:v>85.8018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8D5-4C11-8841-10910E04D1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2720752"/>
        <c:axId val="312721312"/>
      </c:lineChart>
      <c:catAx>
        <c:axId val="31272075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12721312"/>
        <c:crosses val="autoZero"/>
        <c:auto val="1"/>
        <c:lblAlgn val="ctr"/>
        <c:lblOffset val="100"/>
        <c:tickMarkSkip val="1"/>
        <c:noMultiLvlLbl val="0"/>
      </c:catAx>
      <c:valAx>
        <c:axId val="312721312"/>
        <c:scaling>
          <c:orientation val="minMax"/>
        </c:scaling>
        <c:delete val="0"/>
        <c:axPos val="l"/>
        <c:majorGridlines/>
        <c:numFmt formatCode="_(* #,##0.00_);_(* \(#,##0.00\);_(* &quot;-&quot;??_);_(@_)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12720752"/>
        <c:crosses val="autoZero"/>
        <c:crossBetween val="between"/>
      </c:valAx>
      <c:spPr>
        <a:gradFill>
          <a:gsLst>
            <a:gs pos="100000">
              <a:srgbClr val="FF0000"/>
            </a:gs>
            <a:gs pos="100000">
              <a:srgbClr val="00B050"/>
            </a:gs>
            <a:gs pos="32000">
              <a:srgbClr val="FFFF00"/>
            </a:gs>
            <a:gs pos="0">
              <a:srgbClr val="00B050"/>
            </a:gs>
            <a:gs pos="18000">
              <a:srgbClr val="00B050"/>
            </a:gs>
            <a:gs pos="21000">
              <a:srgbClr val="FFFF00"/>
            </a:gs>
            <a:gs pos="33000">
              <a:srgbClr val="FF0000"/>
            </a:gs>
          </a:gsLst>
          <a:lin ang="5400000" scaled="0"/>
        </a:gradFill>
      </c:spPr>
    </c:plotArea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0"/>
          <c:spPr>
            <a:ln>
              <a:solidFill>
                <a:schemeClr val="tx1">
                  <a:lumMod val="95000"/>
                  <a:lumOff val="5000"/>
                </a:schemeClr>
              </a:solidFill>
            </a:ln>
          </c:spPr>
          <c:marker>
            <c:symbol val="none"/>
          </c:marker>
          <c:cat>
            <c:numRef>
              <c:f>'8'!$F$17:$F$24</c:f>
              <c:numCache>
                <c:formatCode>h:mm</c:formatCode>
                <c:ptCount val="8"/>
                <c:pt idx="0">
                  <c:v>0.374305555555556</c:v>
                </c:pt>
                <c:pt idx="1">
                  <c:v>0.41597222222222202</c:v>
                </c:pt>
                <c:pt idx="2">
                  <c:v>0.45763888888888898</c:v>
                </c:pt>
                <c:pt idx="3">
                  <c:v>0.499305555555556</c:v>
                </c:pt>
                <c:pt idx="4">
                  <c:v>0.54097222222222197</c:v>
                </c:pt>
                <c:pt idx="5">
                  <c:v>0.58263888888888904</c:v>
                </c:pt>
                <c:pt idx="6">
                  <c:v>0.624305555555556</c:v>
                </c:pt>
                <c:pt idx="7">
                  <c:v>0.66597222222222197</c:v>
                </c:pt>
              </c:numCache>
            </c:numRef>
          </c:cat>
          <c:val>
            <c:numRef>
              <c:f>'8'!$N$17:$N$24</c:f>
              <c:numCache>
                <c:formatCode>_(* #,##0.00_);_(* \(#,##0.00\);_(* "-"??_);_(@_)</c:formatCode>
                <c:ptCount val="8"/>
                <c:pt idx="0">
                  <c:v>177.33859999999999</c:v>
                </c:pt>
                <c:pt idx="1">
                  <c:v>218.49419999999998</c:v>
                </c:pt>
                <c:pt idx="2">
                  <c:v>103.4842</c:v>
                </c:pt>
                <c:pt idx="3">
                  <c:v>128.7988</c:v>
                </c:pt>
                <c:pt idx="4">
                  <c:v>189.75719999999998</c:v>
                </c:pt>
                <c:pt idx="5">
                  <c:v>151.83799999999999</c:v>
                </c:pt>
                <c:pt idx="6">
                  <c:v>119.45539999999998</c:v>
                </c:pt>
                <c:pt idx="7">
                  <c:v>206.57159999999999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7E-4AFF-80B0-7A955863AB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2723552"/>
        <c:axId val="312724112"/>
      </c:lineChart>
      <c:catAx>
        <c:axId val="31272355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12724112"/>
        <c:crosses val="autoZero"/>
        <c:auto val="1"/>
        <c:lblAlgn val="ctr"/>
        <c:lblOffset val="100"/>
        <c:tickMarkSkip val="1"/>
        <c:noMultiLvlLbl val="0"/>
      </c:catAx>
      <c:valAx>
        <c:axId val="312724112"/>
        <c:scaling>
          <c:orientation val="minMax"/>
        </c:scaling>
        <c:delete val="0"/>
        <c:axPos val="l"/>
        <c:majorGridlines/>
        <c:numFmt formatCode="_(* #,##0.00_);_(* \(#,##0.00\);_(* &quot;-&quot;??_);_(@_)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12723552"/>
        <c:crosses val="autoZero"/>
        <c:crossBetween val="between"/>
      </c:valAx>
      <c:spPr>
        <a:gradFill>
          <a:gsLst>
            <a:gs pos="100000">
              <a:srgbClr val="FF0000"/>
            </a:gs>
            <a:gs pos="100000">
              <a:srgbClr val="00B050"/>
            </a:gs>
            <a:gs pos="32000">
              <a:srgbClr val="FFFF00"/>
            </a:gs>
            <a:gs pos="0">
              <a:srgbClr val="00B050"/>
            </a:gs>
            <a:gs pos="18000">
              <a:srgbClr val="00B050"/>
            </a:gs>
            <a:gs pos="21000">
              <a:srgbClr val="FFFF00"/>
            </a:gs>
            <a:gs pos="33000">
              <a:srgbClr val="FF0000"/>
            </a:gs>
          </a:gsLst>
          <a:lin ang="5400000" scaled="0"/>
        </a:gradFill>
      </c:spPr>
    </c:plotArea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0"/>
          <c:spPr>
            <a:ln>
              <a:solidFill>
                <a:schemeClr val="tx1">
                  <a:lumMod val="95000"/>
                  <a:lumOff val="5000"/>
                </a:schemeClr>
              </a:solidFill>
            </a:ln>
          </c:spPr>
          <c:marker>
            <c:symbol val="none"/>
          </c:marker>
          <c:cat>
            <c:numRef>
              <c:f>'8'!$F$25:$F$32</c:f>
              <c:numCache>
                <c:formatCode>h:mm</c:formatCode>
                <c:ptCount val="8"/>
                <c:pt idx="0">
                  <c:v>0.70763888888888904</c:v>
                </c:pt>
                <c:pt idx="1">
                  <c:v>0.749305555555556</c:v>
                </c:pt>
                <c:pt idx="2">
                  <c:v>0.79097222222222197</c:v>
                </c:pt>
                <c:pt idx="3">
                  <c:v>0.83263888888888904</c:v>
                </c:pt>
                <c:pt idx="4">
                  <c:v>0.874305555555556</c:v>
                </c:pt>
                <c:pt idx="5">
                  <c:v>0.91597222222222197</c:v>
                </c:pt>
                <c:pt idx="6">
                  <c:v>0.95763888888888904</c:v>
                </c:pt>
                <c:pt idx="7">
                  <c:v>0.999305555555556</c:v>
                </c:pt>
              </c:numCache>
            </c:numRef>
          </c:cat>
          <c:val>
            <c:numRef>
              <c:f>'8'!$N$25:$N$32</c:f>
              <c:numCache>
                <c:formatCode>_(* #,##0.00_);_(* \(#,##0.00\);_(* "-"??_);_(@_)</c:formatCode>
                <c:ptCount val="8"/>
                <c:pt idx="0">
                  <c:v>177.89660000000001</c:v>
                </c:pt>
                <c:pt idx="1">
                  <c:v>197.56299999999996</c:v>
                </c:pt>
                <c:pt idx="2">
                  <c:v>202.69039999999998</c:v>
                </c:pt>
                <c:pt idx="3">
                  <c:v>104.77379999999999</c:v>
                </c:pt>
                <c:pt idx="4">
                  <c:v>179.54579999999999</c:v>
                </c:pt>
                <c:pt idx="5">
                  <c:v>209.36779999999999</c:v>
                </c:pt>
                <c:pt idx="6">
                  <c:v>142.85419999999999</c:v>
                </c:pt>
                <c:pt idx="7">
                  <c:v>194.50019999999998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A03-44AB-B32A-DFE046D2F3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3082848"/>
        <c:axId val="313083408"/>
      </c:lineChart>
      <c:catAx>
        <c:axId val="31308284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13083408"/>
        <c:crosses val="autoZero"/>
        <c:auto val="1"/>
        <c:lblAlgn val="ctr"/>
        <c:lblOffset val="100"/>
        <c:tickMarkSkip val="1"/>
        <c:noMultiLvlLbl val="0"/>
      </c:catAx>
      <c:valAx>
        <c:axId val="313083408"/>
        <c:scaling>
          <c:orientation val="minMax"/>
        </c:scaling>
        <c:delete val="0"/>
        <c:axPos val="l"/>
        <c:majorGridlines/>
        <c:numFmt formatCode="_(* #,##0.00_);_(* \(#,##0.00\);_(* &quot;-&quot;??_);_(@_)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13082848"/>
        <c:crosses val="autoZero"/>
        <c:crossBetween val="between"/>
      </c:valAx>
      <c:spPr>
        <a:gradFill>
          <a:gsLst>
            <a:gs pos="100000">
              <a:srgbClr val="FF0000"/>
            </a:gs>
            <a:gs pos="100000">
              <a:srgbClr val="00B050"/>
            </a:gs>
            <a:gs pos="32000">
              <a:srgbClr val="FFFF00"/>
            </a:gs>
            <a:gs pos="0">
              <a:srgbClr val="00B050"/>
            </a:gs>
            <a:gs pos="18000">
              <a:srgbClr val="00B050"/>
            </a:gs>
            <a:gs pos="21000">
              <a:srgbClr val="FFFF00"/>
            </a:gs>
            <a:gs pos="33000">
              <a:srgbClr val="FF0000"/>
            </a:gs>
          </a:gsLst>
          <a:lin ang="5400000" scaled="0"/>
        </a:gradFill>
      </c:spPr>
    </c:plotArea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0"/>
          <c:spPr>
            <a:ln>
              <a:solidFill>
                <a:schemeClr val="tx1">
                  <a:lumMod val="95000"/>
                  <a:lumOff val="5000"/>
                </a:schemeClr>
              </a:solidFill>
            </a:ln>
          </c:spPr>
          <c:marker>
            <c:symbol val="none"/>
          </c:marker>
          <c:cat>
            <c:numRef>
              <c:f>'9'!$F$9:$F$16</c:f>
              <c:numCache>
                <c:formatCode>h:mm</c:formatCode>
                <c:ptCount val="8"/>
                <c:pt idx="0">
                  <c:v>4.0972222222222222E-2</c:v>
                </c:pt>
                <c:pt idx="1">
                  <c:v>8.2638888888888887E-2</c:v>
                </c:pt>
                <c:pt idx="2">
                  <c:v>0.124305555555556</c:v>
                </c:pt>
                <c:pt idx="3">
                  <c:v>0.16597222222222199</c:v>
                </c:pt>
                <c:pt idx="4">
                  <c:v>0.20763888888888901</c:v>
                </c:pt>
                <c:pt idx="5">
                  <c:v>0.249305555555556</c:v>
                </c:pt>
                <c:pt idx="6">
                  <c:v>0.29097222222222202</c:v>
                </c:pt>
                <c:pt idx="7">
                  <c:v>0.33263888888888898</c:v>
                </c:pt>
              </c:numCache>
            </c:numRef>
          </c:cat>
          <c:val>
            <c:numRef>
              <c:f>'9'!$N$9:$N$16</c:f>
              <c:numCache>
                <c:formatCode>_(* #,##0.00_);_(* \(#,##0.00\);_(* "-"??_);_(@_)</c:formatCode>
                <c:ptCount val="8"/>
                <c:pt idx="0">
                  <c:v>155.63239999999999</c:v>
                </c:pt>
                <c:pt idx="1">
                  <c:v>193.73139999999998</c:v>
                </c:pt>
                <c:pt idx="2">
                  <c:v>169.36539999999997</c:v>
                </c:pt>
                <c:pt idx="3">
                  <c:v>194.97759999999997</c:v>
                </c:pt>
                <c:pt idx="4">
                  <c:v>168.80739999999997</c:v>
                </c:pt>
                <c:pt idx="5">
                  <c:v>161.36739999999998</c:v>
                </c:pt>
                <c:pt idx="6">
                  <c:v>55.99839999999999</c:v>
                </c:pt>
                <c:pt idx="7">
                  <c:v>175.50339999999997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B2-492D-BCE9-2AA304D4C4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2720752"/>
        <c:axId val="312721312"/>
      </c:lineChart>
      <c:catAx>
        <c:axId val="31272075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12721312"/>
        <c:crosses val="autoZero"/>
        <c:auto val="1"/>
        <c:lblAlgn val="ctr"/>
        <c:lblOffset val="100"/>
        <c:tickMarkSkip val="1"/>
        <c:noMultiLvlLbl val="0"/>
      </c:catAx>
      <c:valAx>
        <c:axId val="312721312"/>
        <c:scaling>
          <c:orientation val="minMax"/>
        </c:scaling>
        <c:delete val="0"/>
        <c:axPos val="l"/>
        <c:majorGridlines/>
        <c:numFmt formatCode="_(* #,##0.00_);_(* \(#,##0.00\);_(* &quot;-&quot;??_);_(@_)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12720752"/>
        <c:crosses val="autoZero"/>
        <c:crossBetween val="between"/>
      </c:valAx>
      <c:spPr>
        <a:gradFill>
          <a:gsLst>
            <a:gs pos="100000">
              <a:srgbClr val="FF0000"/>
            </a:gs>
            <a:gs pos="100000">
              <a:srgbClr val="00B050"/>
            </a:gs>
            <a:gs pos="32000">
              <a:srgbClr val="FFFF00"/>
            </a:gs>
            <a:gs pos="0">
              <a:srgbClr val="00B050"/>
            </a:gs>
            <a:gs pos="18000">
              <a:srgbClr val="00B050"/>
            </a:gs>
            <a:gs pos="21000">
              <a:srgbClr val="FFFF00"/>
            </a:gs>
            <a:gs pos="33000">
              <a:srgbClr val="FF0000"/>
            </a:gs>
          </a:gsLst>
          <a:lin ang="5400000" scaled="0"/>
        </a:gradFill>
      </c:spPr>
    </c:plotArea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0"/>
          <c:spPr>
            <a:ln>
              <a:solidFill>
                <a:schemeClr val="tx1">
                  <a:lumMod val="95000"/>
                  <a:lumOff val="5000"/>
                </a:schemeClr>
              </a:solidFill>
            </a:ln>
          </c:spPr>
          <c:marker>
            <c:symbol val="none"/>
          </c:marker>
          <c:cat>
            <c:numRef>
              <c:f>'9'!$F$17:$F$24</c:f>
              <c:numCache>
                <c:formatCode>h:mm</c:formatCode>
                <c:ptCount val="8"/>
                <c:pt idx="0">
                  <c:v>0.374305555555556</c:v>
                </c:pt>
                <c:pt idx="1">
                  <c:v>0.41597222222222202</c:v>
                </c:pt>
                <c:pt idx="2">
                  <c:v>0.45763888888888898</c:v>
                </c:pt>
                <c:pt idx="3">
                  <c:v>0.499305555555556</c:v>
                </c:pt>
                <c:pt idx="4">
                  <c:v>0.54097222222222197</c:v>
                </c:pt>
                <c:pt idx="5">
                  <c:v>0.58263888888888904</c:v>
                </c:pt>
                <c:pt idx="6">
                  <c:v>0.624305555555556</c:v>
                </c:pt>
                <c:pt idx="7">
                  <c:v>0.66597222222222197</c:v>
                </c:pt>
              </c:numCache>
            </c:numRef>
          </c:cat>
          <c:val>
            <c:numRef>
              <c:f>'9'!$N$17:$N$24</c:f>
              <c:numCache>
                <c:formatCode>_(* #,##0.00_);_(* \(#,##0.00\);_(* "-"??_);_(@_)</c:formatCode>
                <c:ptCount val="8"/>
                <c:pt idx="0">
                  <c:v>188.78379999999999</c:v>
                </c:pt>
                <c:pt idx="1">
                  <c:v>207.5822</c:v>
                </c:pt>
                <c:pt idx="2">
                  <c:v>161.99979999999996</c:v>
                </c:pt>
                <c:pt idx="3">
                  <c:v>140.36179999999999</c:v>
                </c:pt>
                <c:pt idx="4">
                  <c:v>127.16819999999998</c:v>
                </c:pt>
                <c:pt idx="5">
                  <c:v>165.55239999999998</c:v>
                </c:pt>
                <c:pt idx="6">
                  <c:v>132.90940000000001</c:v>
                </c:pt>
                <c:pt idx="7">
                  <c:v>206.80099999999999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B86-4171-8540-9639EBE32C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2723552"/>
        <c:axId val="312724112"/>
      </c:lineChart>
      <c:catAx>
        <c:axId val="31272355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12724112"/>
        <c:crosses val="autoZero"/>
        <c:auto val="1"/>
        <c:lblAlgn val="ctr"/>
        <c:lblOffset val="100"/>
        <c:tickMarkSkip val="1"/>
        <c:noMultiLvlLbl val="0"/>
      </c:catAx>
      <c:valAx>
        <c:axId val="312724112"/>
        <c:scaling>
          <c:orientation val="minMax"/>
        </c:scaling>
        <c:delete val="0"/>
        <c:axPos val="l"/>
        <c:majorGridlines/>
        <c:numFmt formatCode="_(* #,##0.00_);_(* \(#,##0.00\);_(* &quot;-&quot;??_);_(@_)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12723552"/>
        <c:crosses val="autoZero"/>
        <c:crossBetween val="between"/>
      </c:valAx>
      <c:spPr>
        <a:gradFill>
          <a:gsLst>
            <a:gs pos="100000">
              <a:srgbClr val="FF0000"/>
            </a:gs>
            <a:gs pos="100000">
              <a:srgbClr val="00B050"/>
            </a:gs>
            <a:gs pos="32000">
              <a:srgbClr val="FFFF00"/>
            </a:gs>
            <a:gs pos="0">
              <a:srgbClr val="00B050"/>
            </a:gs>
            <a:gs pos="18000">
              <a:srgbClr val="00B050"/>
            </a:gs>
            <a:gs pos="21000">
              <a:srgbClr val="FFFF00"/>
            </a:gs>
            <a:gs pos="33000">
              <a:srgbClr val="FF0000"/>
            </a:gs>
          </a:gsLst>
          <a:lin ang="5400000" scaled="0"/>
        </a:gradFill>
      </c:spPr>
    </c:plotArea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0"/>
          <c:spPr>
            <a:ln>
              <a:solidFill>
                <a:schemeClr val="tx1">
                  <a:lumMod val="95000"/>
                  <a:lumOff val="5000"/>
                </a:schemeClr>
              </a:solidFill>
            </a:ln>
          </c:spPr>
          <c:marker>
            <c:symbol val="none"/>
          </c:marker>
          <c:cat>
            <c:numRef>
              <c:f>'9'!$F$25:$F$32</c:f>
              <c:numCache>
                <c:formatCode>h:mm</c:formatCode>
                <c:ptCount val="8"/>
                <c:pt idx="0">
                  <c:v>0.70763888888888904</c:v>
                </c:pt>
                <c:pt idx="1">
                  <c:v>0.749305555555556</c:v>
                </c:pt>
                <c:pt idx="2">
                  <c:v>0.79097222222222197</c:v>
                </c:pt>
                <c:pt idx="3">
                  <c:v>0.83263888888888904</c:v>
                </c:pt>
                <c:pt idx="4">
                  <c:v>0.874305555555556</c:v>
                </c:pt>
                <c:pt idx="5">
                  <c:v>0.91597222222222197</c:v>
                </c:pt>
                <c:pt idx="6">
                  <c:v>0.95763888888888904</c:v>
                </c:pt>
                <c:pt idx="7">
                  <c:v>0.999305555555556</c:v>
                </c:pt>
              </c:numCache>
            </c:numRef>
          </c:cat>
          <c:val>
            <c:numRef>
              <c:f>'9'!$N$25:$N$32</c:f>
              <c:numCache>
                <c:formatCode>_(* #,##0.00_);_(* \(#,##0.00\);_(* "-"??_);_(@_)</c:formatCode>
                <c:ptCount val="8"/>
                <c:pt idx="0">
                  <c:v>137.66479999999999</c:v>
                </c:pt>
                <c:pt idx="1">
                  <c:v>194.50639999999999</c:v>
                </c:pt>
                <c:pt idx="2">
                  <c:v>171.3432</c:v>
                </c:pt>
                <c:pt idx="3">
                  <c:v>187.87239999999997</c:v>
                </c:pt>
                <c:pt idx="4">
                  <c:v>175.12520000000001</c:v>
                </c:pt>
                <c:pt idx="5">
                  <c:v>149.34559999999999</c:v>
                </c:pt>
                <c:pt idx="6">
                  <c:v>144.50959999999998</c:v>
                </c:pt>
                <c:pt idx="7">
                  <c:v>210.89919999999998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5DF-453E-9DEF-1D1E0C135B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3082848"/>
        <c:axId val="313083408"/>
      </c:lineChart>
      <c:catAx>
        <c:axId val="31308284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13083408"/>
        <c:crosses val="autoZero"/>
        <c:auto val="1"/>
        <c:lblAlgn val="ctr"/>
        <c:lblOffset val="100"/>
        <c:tickMarkSkip val="1"/>
        <c:noMultiLvlLbl val="0"/>
      </c:catAx>
      <c:valAx>
        <c:axId val="313083408"/>
        <c:scaling>
          <c:orientation val="minMax"/>
        </c:scaling>
        <c:delete val="0"/>
        <c:axPos val="l"/>
        <c:majorGridlines/>
        <c:numFmt formatCode="_(* #,##0.00_);_(* \(#,##0.00\);_(* &quot;-&quot;??_);_(@_)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13082848"/>
        <c:crosses val="autoZero"/>
        <c:crossBetween val="between"/>
      </c:valAx>
      <c:spPr>
        <a:gradFill>
          <a:gsLst>
            <a:gs pos="100000">
              <a:srgbClr val="FF0000"/>
            </a:gs>
            <a:gs pos="100000">
              <a:srgbClr val="00B050"/>
            </a:gs>
            <a:gs pos="32000">
              <a:srgbClr val="FFFF00"/>
            </a:gs>
            <a:gs pos="0">
              <a:srgbClr val="00B050"/>
            </a:gs>
            <a:gs pos="18000">
              <a:srgbClr val="00B050"/>
            </a:gs>
            <a:gs pos="21000">
              <a:srgbClr val="FFFF00"/>
            </a:gs>
            <a:gs pos="33000">
              <a:srgbClr val="FF0000"/>
            </a:gs>
          </a:gsLst>
          <a:lin ang="5400000" scaled="0"/>
        </a:gradFill>
      </c:spPr>
    </c:plotArea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0"/>
          <c:spPr>
            <a:ln>
              <a:solidFill>
                <a:schemeClr val="tx1">
                  <a:lumMod val="95000"/>
                  <a:lumOff val="5000"/>
                </a:schemeClr>
              </a:solidFill>
            </a:ln>
          </c:spPr>
          <c:marker>
            <c:symbol val="none"/>
          </c:marker>
          <c:cat>
            <c:numRef>
              <c:f>'10'!$F$9:$F$16</c:f>
              <c:numCache>
                <c:formatCode>h:mm</c:formatCode>
                <c:ptCount val="8"/>
                <c:pt idx="0">
                  <c:v>4.0972222222222222E-2</c:v>
                </c:pt>
                <c:pt idx="1">
                  <c:v>8.2638888888888887E-2</c:v>
                </c:pt>
                <c:pt idx="2">
                  <c:v>0.124305555555556</c:v>
                </c:pt>
                <c:pt idx="3">
                  <c:v>0.16597222222222199</c:v>
                </c:pt>
                <c:pt idx="4">
                  <c:v>0.20763888888888901</c:v>
                </c:pt>
                <c:pt idx="5">
                  <c:v>0.249305555555556</c:v>
                </c:pt>
                <c:pt idx="6">
                  <c:v>0.29097222222222202</c:v>
                </c:pt>
                <c:pt idx="7">
                  <c:v>0.33263888888888898</c:v>
                </c:pt>
              </c:numCache>
            </c:numRef>
          </c:cat>
          <c:val>
            <c:numRef>
              <c:f>'10'!$N$9:$N$16</c:f>
              <c:numCache>
                <c:formatCode>_(* #,##0.00_);_(* \(#,##0.00\);_(* "-"??_);_(@_)</c:formatCode>
                <c:ptCount val="8"/>
                <c:pt idx="0">
                  <c:v>172.20499999999998</c:v>
                </c:pt>
                <c:pt idx="1">
                  <c:v>188.9264</c:v>
                </c:pt>
                <c:pt idx="2">
                  <c:v>192.06359999999998</c:v>
                </c:pt>
                <c:pt idx="3">
                  <c:v>138.39019999999999</c:v>
                </c:pt>
                <c:pt idx="4">
                  <c:v>158.50919999999999</c:v>
                </c:pt>
                <c:pt idx="5">
                  <c:v>161.06979999999999</c:v>
                </c:pt>
                <c:pt idx="6">
                  <c:v>128.6934</c:v>
                </c:pt>
                <c:pt idx="7">
                  <c:v>196.4966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704-4F15-ABD6-EB3FE88575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2720752"/>
        <c:axId val="312721312"/>
      </c:lineChart>
      <c:catAx>
        <c:axId val="31272075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12721312"/>
        <c:crosses val="autoZero"/>
        <c:auto val="1"/>
        <c:lblAlgn val="ctr"/>
        <c:lblOffset val="100"/>
        <c:tickMarkSkip val="1"/>
        <c:noMultiLvlLbl val="0"/>
      </c:catAx>
      <c:valAx>
        <c:axId val="312721312"/>
        <c:scaling>
          <c:orientation val="minMax"/>
        </c:scaling>
        <c:delete val="0"/>
        <c:axPos val="l"/>
        <c:majorGridlines/>
        <c:numFmt formatCode="_(* #,##0.00_);_(* \(#,##0.00\);_(* &quot;-&quot;??_);_(@_)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12720752"/>
        <c:crosses val="autoZero"/>
        <c:crossBetween val="between"/>
      </c:valAx>
      <c:spPr>
        <a:gradFill>
          <a:gsLst>
            <a:gs pos="100000">
              <a:srgbClr val="FF0000"/>
            </a:gs>
            <a:gs pos="100000">
              <a:srgbClr val="00B050"/>
            </a:gs>
            <a:gs pos="32000">
              <a:srgbClr val="FFFF00"/>
            </a:gs>
            <a:gs pos="0">
              <a:srgbClr val="00B050"/>
            </a:gs>
            <a:gs pos="18000">
              <a:srgbClr val="00B050"/>
            </a:gs>
            <a:gs pos="21000">
              <a:srgbClr val="FFFF00"/>
            </a:gs>
            <a:gs pos="33000">
              <a:srgbClr val="FF0000"/>
            </a:gs>
          </a:gsLst>
          <a:lin ang="5400000" scaled="0"/>
        </a:gradFill>
      </c:spPr>
    </c:plotArea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0"/>
          <c:spPr>
            <a:ln>
              <a:solidFill>
                <a:schemeClr val="tx1">
                  <a:lumMod val="95000"/>
                  <a:lumOff val="5000"/>
                </a:schemeClr>
              </a:solidFill>
            </a:ln>
          </c:spPr>
          <c:marker>
            <c:symbol val="none"/>
          </c:marker>
          <c:cat>
            <c:numRef>
              <c:f>'10'!$F$17:$F$24</c:f>
              <c:numCache>
                <c:formatCode>h:mm</c:formatCode>
                <c:ptCount val="8"/>
                <c:pt idx="0">
                  <c:v>0.374305555555556</c:v>
                </c:pt>
                <c:pt idx="1">
                  <c:v>0.41597222222222202</c:v>
                </c:pt>
                <c:pt idx="2">
                  <c:v>0.45763888888888898</c:v>
                </c:pt>
                <c:pt idx="3">
                  <c:v>0.499305555555556</c:v>
                </c:pt>
                <c:pt idx="4">
                  <c:v>0.54097222222222197</c:v>
                </c:pt>
                <c:pt idx="5">
                  <c:v>0.58263888888888904</c:v>
                </c:pt>
                <c:pt idx="6">
                  <c:v>0.624305555555556</c:v>
                </c:pt>
                <c:pt idx="7">
                  <c:v>0.66597222222222197</c:v>
                </c:pt>
              </c:numCache>
            </c:numRef>
          </c:cat>
          <c:val>
            <c:numRef>
              <c:f>'10'!$N$17:$N$24</c:f>
              <c:numCache>
                <c:formatCode>_(* #,##0.00_);_(* \(#,##0.00\);_(* "-"??_);_(@_)</c:formatCode>
                <c:ptCount val="8"/>
                <c:pt idx="0">
                  <c:v>147.6096</c:v>
                </c:pt>
                <c:pt idx="1">
                  <c:v>104.68079999999999</c:v>
                </c:pt>
                <c:pt idx="2">
                  <c:v>0</c:v>
                </c:pt>
                <c:pt idx="3">
                  <c:v>60.288799999999995</c:v>
                </c:pt>
                <c:pt idx="4">
                  <c:v>151.869</c:v>
                </c:pt>
                <c:pt idx="5">
                  <c:v>134.74459999999999</c:v>
                </c:pt>
                <c:pt idx="6">
                  <c:v>116.33059999999999</c:v>
                </c:pt>
                <c:pt idx="7">
                  <c:v>128.11679999999998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DAB-4AFF-BCFA-BE6DCBB9CD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2723552"/>
        <c:axId val="312724112"/>
      </c:lineChart>
      <c:catAx>
        <c:axId val="31272355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12724112"/>
        <c:crosses val="autoZero"/>
        <c:auto val="1"/>
        <c:lblAlgn val="ctr"/>
        <c:lblOffset val="100"/>
        <c:tickMarkSkip val="1"/>
        <c:noMultiLvlLbl val="0"/>
      </c:catAx>
      <c:valAx>
        <c:axId val="312724112"/>
        <c:scaling>
          <c:orientation val="minMax"/>
        </c:scaling>
        <c:delete val="0"/>
        <c:axPos val="l"/>
        <c:majorGridlines/>
        <c:numFmt formatCode="_(* #,##0.00_);_(* \(#,##0.00\);_(* &quot;-&quot;??_);_(@_)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12723552"/>
        <c:crosses val="autoZero"/>
        <c:crossBetween val="between"/>
      </c:valAx>
      <c:spPr>
        <a:gradFill>
          <a:gsLst>
            <a:gs pos="100000">
              <a:srgbClr val="FF0000"/>
            </a:gs>
            <a:gs pos="100000">
              <a:srgbClr val="00B050"/>
            </a:gs>
            <a:gs pos="32000">
              <a:srgbClr val="FFFF00"/>
            </a:gs>
            <a:gs pos="0">
              <a:srgbClr val="00B050"/>
            </a:gs>
            <a:gs pos="18000">
              <a:srgbClr val="00B050"/>
            </a:gs>
            <a:gs pos="21000">
              <a:srgbClr val="FFFF00"/>
            </a:gs>
            <a:gs pos="33000">
              <a:srgbClr val="FF0000"/>
            </a:gs>
          </a:gsLst>
          <a:lin ang="5400000" scaled="0"/>
        </a:gradFill>
      </c:spPr>
    </c:plotArea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0"/>
          <c:spPr>
            <a:ln>
              <a:solidFill>
                <a:schemeClr val="tx1">
                  <a:lumMod val="95000"/>
                  <a:lumOff val="5000"/>
                </a:schemeClr>
              </a:solidFill>
            </a:ln>
          </c:spPr>
          <c:marker>
            <c:symbol val="none"/>
          </c:marker>
          <c:cat>
            <c:numRef>
              <c:f>'10'!$F$25:$F$32</c:f>
              <c:numCache>
                <c:formatCode>h:mm</c:formatCode>
                <c:ptCount val="8"/>
                <c:pt idx="0">
                  <c:v>0.70763888888888904</c:v>
                </c:pt>
                <c:pt idx="1">
                  <c:v>0.749305555555556</c:v>
                </c:pt>
                <c:pt idx="2">
                  <c:v>0.79097222222222197</c:v>
                </c:pt>
                <c:pt idx="3">
                  <c:v>0.83263888888888904</c:v>
                </c:pt>
                <c:pt idx="4">
                  <c:v>0.874305555555556</c:v>
                </c:pt>
                <c:pt idx="5">
                  <c:v>0.91597222222222197</c:v>
                </c:pt>
                <c:pt idx="6">
                  <c:v>0.95763888888888904</c:v>
                </c:pt>
                <c:pt idx="7">
                  <c:v>0.999305555555556</c:v>
                </c:pt>
              </c:numCache>
            </c:numRef>
          </c:cat>
          <c:val>
            <c:numRef>
              <c:f>'10'!$N$25:$N$32</c:f>
              <c:numCache>
                <c:formatCode>_(* #,##0.00_);_(* \(#,##0.00\);_(* "-"??_);_(@_)</c:formatCode>
                <c:ptCount val="8"/>
                <c:pt idx="0">
                  <c:v>165.11219999999997</c:v>
                </c:pt>
                <c:pt idx="1">
                  <c:v>172.02519999999998</c:v>
                </c:pt>
                <c:pt idx="2">
                  <c:v>127.86879999999999</c:v>
                </c:pt>
                <c:pt idx="3">
                  <c:v>150.75299999999999</c:v>
                </c:pt>
                <c:pt idx="4">
                  <c:v>139.84719999999999</c:v>
                </c:pt>
                <c:pt idx="5">
                  <c:v>132.4134</c:v>
                </c:pt>
                <c:pt idx="6">
                  <c:v>123.85119999999999</c:v>
                </c:pt>
                <c:pt idx="7">
                  <c:v>151.59619999999998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C0A-412A-8DFA-8A6D9A10F7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3082848"/>
        <c:axId val="313083408"/>
      </c:lineChart>
      <c:catAx>
        <c:axId val="31308284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13083408"/>
        <c:crosses val="autoZero"/>
        <c:auto val="1"/>
        <c:lblAlgn val="ctr"/>
        <c:lblOffset val="100"/>
        <c:tickMarkSkip val="1"/>
        <c:noMultiLvlLbl val="0"/>
      </c:catAx>
      <c:valAx>
        <c:axId val="313083408"/>
        <c:scaling>
          <c:orientation val="minMax"/>
        </c:scaling>
        <c:delete val="0"/>
        <c:axPos val="l"/>
        <c:majorGridlines/>
        <c:numFmt formatCode="_(* #,##0.00_);_(* \(#,##0.00\);_(* &quot;-&quot;??_);_(@_)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13082848"/>
        <c:crosses val="autoZero"/>
        <c:crossBetween val="between"/>
      </c:valAx>
      <c:spPr>
        <a:gradFill>
          <a:gsLst>
            <a:gs pos="100000">
              <a:srgbClr val="FF0000"/>
            </a:gs>
            <a:gs pos="100000">
              <a:srgbClr val="00B050"/>
            </a:gs>
            <a:gs pos="32000">
              <a:srgbClr val="FFFF00"/>
            </a:gs>
            <a:gs pos="0">
              <a:srgbClr val="00B050"/>
            </a:gs>
            <a:gs pos="18000">
              <a:srgbClr val="00B050"/>
            </a:gs>
            <a:gs pos="21000">
              <a:srgbClr val="FFFF00"/>
            </a:gs>
            <a:gs pos="33000">
              <a:srgbClr val="FF0000"/>
            </a:gs>
          </a:gsLst>
          <a:lin ang="5400000" scaled="0"/>
        </a:gradFill>
      </c:spPr>
    </c:plotArea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0"/>
          <c:spPr>
            <a:ln>
              <a:solidFill>
                <a:schemeClr val="tx1">
                  <a:lumMod val="95000"/>
                  <a:lumOff val="5000"/>
                </a:schemeClr>
              </a:solidFill>
            </a:ln>
          </c:spPr>
          <c:marker>
            <c:symbol val="none"/>
          </c:marker>
          <c:cat>
            <c:numRef>
              <c:f>'11'!$F$9:$F$16</c:f>
              <c:numCache>
                <c:formatCode>h:mm</c:formatCode>
                <c:ptCount val="8"/>
                <c:pt idx="0">
                  <c:v>4.0972222222222222E-2</c:v>
                </c:pt>
                <c:pt idx="1">
                  <c:v>8.2638888888888887E-2</c:v>
                </c:pt>
                <c:pt idx="2">
                  <c:v>0.124305555555556</c:v>
                </c:pt>
                <c:pt idx="3">
                  <c:v>0.16597222222222199</c:v>
                </c:pt>
                <c:pt idx="4">
                  <c:v>0.20763888888888901</c:v>
                </c:pt>
                <c:pt idx="5">
                  <c:v>0.249305555555556</c:v>
                </c:pt>
                <c:pt idx="6">
                  <c:v>0.29097222222222202</c:v>
                </c:pt>
                <c:pt idx="7">
                  <c:v>0.33263888888888898</c:v>
                </c:pt>
              </c:numCache>
            </c:numRef>
          </c:cat>
          <c:val>
            <c:numRef>
              <c:f>'11'!$N$9:$N$16</c:f>
              <c:numCache>
                <c:formatCode>_(* #,##0.00_);_(* \(#,##0.00\);_(* "-"??_);_(@_)</c:formatCode>
                <c:ptCount val="8"/>
                <c:pt idx="0">
                  <c:v>177.56180000000001</c:v>
                </c:pt>
                <c:pt idx="1">
                  <c:v>159.66239999999999</c:v>
                </c:pt>
                <c:pt idx="2">
                  <c:v>183.60059999999999</c:v>
                </c:pt>
                <c:pt idx="3">
                  <c:v>189.26739999999998</c:v>
                </c:pt>
                <c:pt idx="4">
                  <c:v>175.26779999999999</c:v>
                </c:pt>
                <c:pt idx="5">
                  <c:v>187.78559999999999</c:v>
                </c:pt>
                <c:pt idx="6">
                  <c:v>134.261</c:v>
                </c:pt>
                <c:pt idx="7">
                  <c:v>179.76279999999997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8EE-4DF9-9F4A-70C74489C1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2720752"/>
        <c:axId val="312721312"/>
      </c:lineChart>
      <c:catAx>
        <c:axId val="31272075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12721312"/>
        <c:crosses val="autoZero"/>
        <c:auto val="1"/>
        <c:lblAlgn val="ctr"/>
        <c:lblOffset val="100"/>
        <c:tickMarkSkip val="1"/>
        <c:noMultiLvlLbl val="0"/>
      </c:catAx>
      <c:valAx>
        <c:axId val="312721312"/>
        <c:scaling>
          <c:orientation val="minMax"/>
        </c:scaling>
        <c:delete val="0"/>
        <c:axPos val="l"/>
        <c:majorGridlines/>
        <c:numFmt formatCode="_(* #,##0.00_);_(* \(#,##0.00\);_(* &quot;-&quot;??_);_(@_)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12720752"/>
        <c:crosses val="autoZero"/>
        <c:crossBetween val="between"/>
      </c:valAx>
      <c:spPr>
        <a:gradFill>
          <a:gsLst>
            <a:gs pos="100000">
              <a:srgbClr val="FF0000"/>
            </a:gs>
            <a:gs pos="100000">
              <a:srgbClr val="00B050"/>
            </a:gs>
            <a:gs pos="32000">
              <a:srgbClr val="FFFF00"/>
            </a:gs>
            <a:gs pos="0">
              <a:srgbClr val="00B050"/>
            </a:gs>
            <a:gs pos="18000">
              <a:srgbClr val="00B050"/>
            </a:gs>
            <a:gs pos="21000">
              <a:srgbClr val="FFFF00"/>
            </a:gs>
            <a:gs pos="33000">
              <a:srgbClr val="FF0000"/>
            </a:gs>
          </a:gsLst>
          <a:lin ang="5400000" scaled="0"/>
        </a:gradFill>
      </c:spPr>
    </c:plotArea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0"/>
          <c:spPr>
            <a:ln>
              <a:solidFill>
                <a:schemeClr val="tx1">
                  <a:lumMod val="95000"/>
                  <a:lumOff val="5000"/>
                </a:schemeClr>
              </a:solidFill>
            </a:ln>
          </c:spPr>
          <c:marker>
            <c:symbol val="none"/>
          </c:marker>
          <c:cat>
            <c:numRef>
              <c:f>'11'!$F$17:$F$24</c:f>
              <c:numCache>
                <c:formatCode>h:mm</c:formatCode>
                <c:ptCount val="8"/>
                <c:pt idx="0">
                  <c:v>0.374305555555556</c:v>
                </c:pt>
                <c:pt idx="1">
                  <c:v>0.41597222222222202</c:v>
                </c:pt>
                <c:pt idx="2">
                  <c:v>0.45763888888888898</c:v>
                </c:pt>
                <c:pt idx="3">
                  <c:v>0.499305555555556</c:v>
                </c:pt>
                <c:pt idx="4">
                  <c:v>0.54097222222222197</c:v>
                </c:pt>
                <c:pt idx="5">
                  <c:v>0.58263888888888904</c:v>
                </c:pt>
                <c:pt idx="6">
                  <c:v>0.624305555555556</c:v>
                </c:pt>
                <c:pt idx="7">
                  <c:v>0.66597222222222197</c:v>
                </c:pt>
              </c:numCache>
            </c:numRef>
          </c:cat>
          <c:val>
            <c:numRef>
              <c:f>'11'!$N$17:$N$24</c:f>
              <c:numCache>
                <c:formatCode>_(* #,##0.00_);_(* \(#,##0.00\);_(* "-"??_);_(@_)</c:formatCode>
                <c:ptCount val="8"/>
                <c:pt idx="0">
                  <c:v>89.527999999999992</c:v>
                </c:pt>
                <c:pt idx="1">
                  <c:v>186.22319999999999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43A-44B8-A6E2-4957557F2B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2723552"/>
        <c:axId val="312724112"/>
      </c:lineChart>
      <c:catAx>
        <c:axId val="31272355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12724112"/>
        <c:crosses val="autoZero"/>
        <c:auto val="1"/>
        <c:lblAlgn val="ctr"/>
        <c:lblOffset val="100"/>
        <c:tickMarkSkip val="1"/>
        <c:noMultiLvlLbl val="0"/>
      </c:catAx>
      <c:valAx>
        <c:axId val="312724112"/>
        <c:scaling>
          <c:orientation val="minMax"/>
        </c:scaling>
        <c:delete val="0"/>
        <c:axPos val="l"/>
        <c:majorGridlines/>
        <c:numFmt formatCode="_(* #,##0.00_);_(* \(#,##0.00\);_(* &quot;-&quot;??_);_(@_)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12723552"/>
        <c:crosses val="autoZero"/>
        <c:crossBetween val="between"/>
      </c:valAx>
      <c:spPr>
        <a:gradFill>
          <a:gsLst>
            <a:gs pos="100000">
              <a:srgbClr val="FF0000"/>
            </a:gs>
            <a:gs pos="100000">
              <a:srgbClr val="00B050"/>
            </a:gs>
            <a:gs pos="32000">
              <a:srgbClr val="FFFF00"/>
            </a:gs>
            <a:gs pos="0">
              <a:srgbClr val="00B050"/>
            </a:gs>
            <a:gs pos="18000">
              <a:srgbClr val="00B050"/>
            </a:gs>
            <a:gs pos="21000">
              <a:srgbClr val="FFFF00"/>
            </a:gs>
            <a:gs pos="33000">
              <a:srgbClr val="FF0000"/>
            </a:gs>
          </a:gsLst>
          <a:lin ang="5400000" scaled="0"/>
        </a:gradFill>
      </c:spPr>
    </c:plotArea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0"/>
          <c:spPr>
            <a:ln>
              <a:solidFill>
                <a:schemeClr val="tx1">
                  <a:lumMod val="95000"/>
                  <a:lumOff val="5000"/>
                </a:schemeClr>
              </a:solidFill>
            </a:ln>
          </c:spPr>
          <c:marker>
            <c:symbol val="none"/>
          </c:marker>
          <c:cat>
            <c:numRef>
              <c:f>'11'!$F$25:$F$32</c:f>
              <c:numCache>
                <c:formatCode>h:mm</c:formatCode>
                <c:ptCount val="8"/>
                <c:pt idx="0">
                  <c:v>0.70763888888888904</c:v>
                </c:pt>
                <c:pt idx="1">
                  <c:v>0.749305555555556</c:v>
                </c:pt>
                <c:pt idx="2">
                  <c:v>0.79097222222222197</c:v>
                </c:pt>
                <c:pt idx="3">
                  <c:v>0.83263888888888904</c:v>
                </c:pt>
                <c:pt idx="4">
                  <c:v>0.874305555555556</c:v>
                </c:pt>
                <c:pt idx="5">
                  <c:v>0.91597222222222197</c:v>
                </c:pt>
                <c:pt idx="6">
                  <c:v>0.95763888888888904</c:v>
                </c:pt>
                <c:pt idx="7">
                  <c:v>0.999305555555556</c:v>
                </c:pt>
              </c:numCache>
            </c:numRef>
          </c:cat>
          <c:val>
            <c:numRef>
              <c:f>'11'!$N$25:$N$32</c:f>
              <c:numCache>
                <c:formatCode>_(* #,##0.00_);_(* \(#,##0.00\);_(* "-"??_);_(@_)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CB-4CE4-A1BE-686AF42BAE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3082848"/>
        <c:axId val="313083408"/>
      </c:lineChart>
      <c:catAx>
        <c:axId val="31308284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13083408"/>
        <c:crosses val="autoZero"/>
        <c:auto val="1"/>
        <c:lblAlgn val="ctr"/>
        <c:lblOffset val="100"/>
        <c:tickMarkSkip val="1"/>
        <c:noMultiLvlLbl val="0"/>
      </c:catAx>
      <c:valAx>
        <c:axId val="313083408"/>
        <c:scaling>
          <c:orientation val="minMax"/>
        </c:scaling>
        <c:delete val="0"/>
        <c:axPos val="l"/>
        <c:majorGridlines/>
        <c:numFmt formatCode="_(* #,##0.00_);_(* \(#,##0.00\);_(* &quot;-&quot;??_);_(@_)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13082848"/>
        <c:crosses val="autoZero"/>
        <c:crossBetween val="between"/>
      </c:valAx>
      <c:spPr>
        <a:gradFill>
          <a:gsLst>
            <a:gs pos="100000">
              <a:srgbClr val="FF0000"/>
            </a:gs>
            <a:gs pos="100000">
              <a:srgbClr val="00B050"/>
            </a:gs>
            <a:gs pos="32000">
              <a:srgbClr val="FFFF00"/>
            </a:gs>
            <a:gs pos="0">
              <a:srgbClr val="00B050"/>
            </a:gs>
            <a:gs pos="18000">
              <a:srgbClr val="00B050"/>
            </a:gs>
            <a:gs pos="21000">
              <a:srgbClr val="FFFF00"/>
            </a:gs>
            <a:gs pos="33000">
              <a:srgbClr val="FF0000"/>
            </a:gs>
          </a:gsLst>
          <a:lin ang="5400000" scaled="0"/>
        </a:gradFill>
      </c:spPr>
    </c:plotArea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0"/>
          <c:spPr>
            <a:ln>
              <a:solidFill>
                <a:schemeClr val="tx1">
                  <a:lumMod val="95000"/>
                  <a:lumOff val="5000"/>
                </a:schemeClr>
              </a:solidFill>
            </a:ln>
          </c:spPr>
          <c:marker>
            <c:symbol val="none"/>
          </c:marker>
          <c:cat>
            <c:numRef>
              <c:f>'12'!$F$9:$F$16</c:f>
              <c:numCache>
                <c:formatCode>h:mm</c:formatCode>
                <c:ptCount val="8"/>
                <c:pt idx="0">
                  <c:v>4.0972222222222222E-2</c:v>
                </c:pt>
                <c:pt idx="1">
                  <c:v>8.2638888888888887E-2</c:v>
                </c:pt>
                <c:pt idx="2">
                  <c:v>0.124305555555556</c:v>
                </c:pt>
                <c:pt idx="3">
                  <c:v>0.16597222222222199</c:v>
                </c:pt>
                <c:pt idx="4">
                  <c:v>0.20763888888888901</c:v>
                </c:pt>
                <c:pt idx="5">
                  <c:v>0.249305555555556</c:v>
                </c:pt>
                <c:pt idx="6">
                  <c:v>0.29097222222222202</c:v>
                </c:pt>
                <c:pt idx="7">
                  <c:v>0.33263888888888898</c:v>
                </c:pt>
              </c:numCache>
            </c:numRef>
          </c:cat>
          <c:val>
            <c:numRef>
              <c:f>'12'!$N$9:$N$16</c:f>
              <c:numCache>
                <c:formatCode>_(* #,##0.00_);_(* \(#,##0.00\);_(* "-"??_);_(@_)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FB3-4D0E-B922-01E1EFC1CA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2720752"/>
        <c:axId val="312721312"/>
      </c:lineChart>
      <c:catAx>
        <c:axId val="31272075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12721312"/>
        <c:crosses val="autoZero"/>
        <c:auto val="1"/>
        <c:lblAlgn val="ctr"/>
        <c:lblOffset val="100"/>
        <c:tickMarkSkip val="1"/>
        <c:noMultiLvlLbl val="0"/>
      </c:catAx>
      <c:valAx>
        <c:axId val="312721312"/>
        <c:scaling>
          <c:orientation val="minMax"/>
        </c:scaling>
        <c:delete val="0"/>
        <c:axPos val="l"/>
        <c:majorGridlines/>
        <c:numFmt formatCode="_(* #,##0.00_);_(* \(#,##0.00\);_(* &quot;-&quot;??_);_(@_)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12720752"/>
        <c:crosses val="autoZero"/>
        <c:crossBetween val="between"/>
      </c:valAx>
      <c:spPr>
        <a:gradFill>
          <a:gsLst>
            <a:gs pos="100000">
              <a:srgbClr val="FF0000"/>
            </a:gs>
            <a:gs pos="100000">
              <a:srgbClr val="00B050"/>
            </a:gs>
            <a:gs pos="32000">
              <a:srgbClr val="FFFF00"/>
            </a:gs>
            <a:gs pos="0">
              <a:srgbClr val="00B050"/>
            </a:gs>
            <a:gs pos="18000">
              <a:srgbClr val="00B050"/>
            </a:gs>
            <a:gs pos="21000">
              <a:srgbClr val="FFFF00"/>
            </a:gs>
            <a:gs pos="33000">
              <a:srgbClr val="FF0000"/>
            </a:gs>
          </a:gsLst>
          <a:lin ang="5400000" scaled="0"/>
        </a:gradFill>
      </c:spPr>
    </c:plotArea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0"/>
          <c:spPr>
            <a:ln>
              <a:solidFill>
                <a:schemeClr val="tx1">
                  <a:lumMod val="95000"/>
                  <a:lumOff val="5000"/>
                </a:schemeClr>
              </a:solidFill>
            </a:ln>
          </c:spPr>
          <c:marker>
            <c:symbol val="none"/>
          </c:marker>
          <c:cat>
            <c:numRef>
              <c:f>'12'!$F$17:$F$24</c:f>
              <c:numCache>
                <c:formatCode>h:mm</c:formatCode>
                <c:ptCount val="8"/>
                <c:pt idx="0">
                  <c:v>0.374305555555556</c:v>
                </c:pt>
                <c:pt idx="1">
                  <c:v>0.41597222222222202</c:v>
                </c:pt>
                <c:pt idx="2">
                  <c:v>0.45763888888888898</c:v>
                </c:pt>
                <c:pt idx="3">
                  <c:v>0.499305555555556</c:v>
                </c:pt>
                <c:pt idx="4">
                  <c:v>0.54097222222222197</c:v>
                </c:pt>
                <c:pt idx="5">
                  <c:v>0.58263888888888904</c:v>
                </c:pt>
                <c:pt idx="6">
                  <c:v>0.624305555555556</c:v>
                </c:pt>
                <c:pt idx="7">
                  <c:v>0.66597222222222197</c:v>
                </c:pt>
              </c:numCache>
            </c:numRef>
          </c:cat>
          <c:val>
            <c:numRef>
              <c:f>'12'!$N$17:$N$24</c:f>
              <c:numCache>
                <c:formatCode>_(* #,##0.00_);_(* \(#,##0.00\);_(* "-"??_);_(@_)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840-454C-B587-D91415BE82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2723552"/>
        <c:axId val="312724112"/>
      </c:lineChart>
      <c:catAx>
        <c:axId val="31272355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12724112"/>
        <c:crosses val="autoZero"/>
        <c:auto val="1"/>
        <c:lblAlgn val="ctr"/>
        <c:lblOffset val="100"/>
        <c:tickMarkSkip val="1"/>
        <c:noMultiLvlLbl val="0"/>
      </c:catAx>
      <c:valAx>
        <c:axId val="312724112"/>
        <c:scaling>
          <c:orientation val="minMax"/>
        </c:scaling>
        <c:delete val="0"/>
        <c:axPos val="l"/>
        <c:majorGridlines/>
        <c:numFmt formatCode="_(* #,##0.00_);_(* \(#,##0.00\);_(* &quot;-&quot;??_);_(@_)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12723552"/>
        <c:crosses val="autoZero"/>
        <c:crossBetween val="between"/>
      </c:valAx>
      <c:spPr>
        <a:gradFill>
          <a:gsLst>
            <a:gs pos="100000">
              <a:srgbClr val="FF0000"/>
            </a:gs>
            <a:gs pos="100000">
              <a:srgbClr val="00B050"/>
            </a:gs>
            <a:gs pos="32000">
              <a:srgbClr val="FFFF00"/>
            </a:gs>
            <a:gs pos="0">
              <a:srgbClr val="00B050"/>
            </a:gs>
            <a:gs pos="18000">
              <a:srgbClr val="00B050"/>
            </a:gs>
            <a:gs pos="21000">
              <a:srgbClr val="FFFF00"/>
            </a:gs>
            <a:gs pos="33000">
              <a:srgbClr val="FF0000"/>
            </a:gs>
          </a:gsLst>
          <a:lin ang="5400000" scaled="0"/>
        </a:gradFill>
      </c:spPr>
    </c:plotArea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0"/>
          <c:spPr>
            <a:ln>
              <a:solidFill>
                <a:schemeClr val="tx1">
                  <a:lumMod val="95000"/>
                  <a:lumOff val="5000"/>
                </a:schemeClr>
              </a:solidFill>
            </a:ln>
          </c:spPr>
          <c:marker>
            <c:symbol val="none"/>
          </c:marker>
          <c:cat>
            <c:numRef>
              <c:f>'12'!$F$25:$F$32</c:f>
              <c:numCache>
                <c:formatCode>h:mm</c:formatCode>
                <c:ptCount val="8"/>
                <c:pt idx="0">
                  <c:v>0.70763888888888904</c:v>
                </c:pt>
                <c:pt idx="1">
                  <c:v>0.749305555555556</c:v>
                </c:pt>
                <c:pt idx="2">
                  <c:v>0.79097222222222197</c:v>
                </c:pt>
                <c:pt idx="3">
                  <c:v>0.83263888888888904</c:v>
                </c:pt>
                <c:pt idx="4">
                  <c:v>0.874305555555556</c:v>
                </c:pt>
                <c:pt idx="5">
                  <c:v>0.91597222222222197</c:v>
                </c:pt>
                <c:pt idx="6">
                  <c:v>0.95763888888888904</c:v>
                </c:pt>
                <c:pt idx="7">
                  <c:v>0.999305555555556</c:v>
                </c:pt>
              </c:numCache>
            </c:numRef>
          </c:cat>
          <c:val>
            <c:numRef>
              <c:f>'12'!$N$25:$N$32</c:f>
              <c:numCache>
                <c:formatCode>_(* #,##0.00_);_(* \(#,##0.00\);_(* "-"??_);_(@_)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39C-4688-83B9-04847EB6DC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3082848"/>
        <c:axId val="313083408"/>
      </c:lineChart>
      <c:catAx>
        <c:axId val="31308284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13083408"/>
        <c:crosses val="autoZero"/>
        <c:auto val="1"/>
        <c:lblAlgn val="ctr"/>
        <c:lblOffset val="100"/>
        <c:tickMarkSkip val="1"/>
        <c:noMultiLvlLbl val="0"/>
      </c:catAx>
      <c:valAx>
        <c:axId val="313083408"/>
        <c:scaling>
          <c:orientation val="minMax"/>
        </c:scaling>
        <c:delete val="0"/>
        <c:axPos val="l"/>
        <c:majorGridlines/>
        <c:numFmt formatCode="_(* #,##0.00_);_(* \(#,##0.00\);_(* &quot;-&quot;??_);_(@_)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13082848"/>
        <c:crosses val="autoZero"/>
        <c:crossBetween val="between"/>
      </c:valAx>
      <c:spPr>
        <a:gradFill>
          <a:gsLst>
            <a:gs pos="100000">
              <a:srgbClr val="FF0000"/>
            </a:gs>
            <a:gs pos="100000">
              <a:srgbClr val="00B050"/>
            </a:gs>
            <a:gs pos="32000">
              <a:srgbClr val="FFFF00"/>
            </a:gs>
            <a:gs pos="0">
              <a:srgbClr val="00B050"/>
            </a:gs>
            <a:gs pos="18000">
              <a:srgbClr val="00B050"/>
            </a:gs>
            <a:gs pos="21000">
              <a:srgbClr val="FFFF00"/>
            </a:gs>
            <a:gs pos="33000">
              <a:srgbClr val="FF0000"/>
            </a:gs>
          </a:gsLst>
          <a:lin ang="5400000" scaled="0"/>
        </a:gradFill>
      </c:spPr>
    </c:plotArea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0"/>
          <c:spPr>
            <a:ln>
              <a:solidFill>
                <a:schemeClr val="tx1">
                  <a:lumMod val="95000"/>
                  <a:lumOff val="5000"/>
                </a:schemeClr>
              </a:solidFill>
            </a:ln>
          </c:spPr>
          <c:marker>
            <c:symbol val="none"/>
          </c:marker>
          <c:cat>
            <c:numRef>
              <c:f>'13'!$F$9:$F$16</c:f>
              <c:numCache>
                <c:formatCode>h:mm</c:formatCode>
                <c:ptCount val="8"/>
                <c:pt idx="0">
                  <c:v>4.0972222222222222E-2</c:v>
                </c:pt>
                <c:pt idx="1">
                  <c:v>8.2638888888888887E-2</c:v>
                </c:pt>
                <c:pt idx="2">
                  <c:v>0.124305555555556</c:v>
                </c:pt>
                <c:pt idx="3">
                  <c:v>0.16597222222222199</c:v>
                </c:pt>
                <c:pt idx="4">
                  <c:v>0.20763888888888901</c:v>
                </c:pt>
                <c:pt idx="5">
                  <c:v>0.249305555555556</c:v>
                </c:pt>
                <c:pt idx="6">
                  <c:v>0.29097222222222202</c:v>
                </c:pt>
                <c:pt idx="7">
                  <c:v>0.33263888888888898</c:v>
                </c:pt>
              </c:numCache>
            </c:numRef>
          </c:cat>
          <c:val>
            <c:numRef>
              <c:f>'13'!$N$9:$N$16</c:f>
              <c:numCache>
                <c:formatCode>_(* #,##0.00_);_(* \(#,##0.00\);_(* "-"??_);_(@_)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DC4-4DAF-BF42-367B1B2F48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2720752"/>
        <c:axId val="312721312"/>
      </c:lineChart>
      <c:catAx>
        <c:axId val="31272075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12721312"/>
        <c:crosses val="autoZero"/>
        <c:auto val="1"/>
        <c:lblAlgn val="ctr"/>
        <c:lblOffset val="100"/>
        <c:tickMarkSkip val="1"/>
        <c:noMultiLvlLbl val="0"/>
      </c:catAx>
      <c:valAx>
        <c:axId val="312721312"/>
        <c:scaling>
          <c:orientation val="minMax"/>
        </c:scaling>
        <c:delete val="0"/>
        <c:axPos val="l"/>
        <c:majorGridlines/>
        <c:numFmt formatCode="_(* #,##0.00_);_(* \(#,##0.00\);_(* &quot;-&quot;??_);_(@_)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12720752"/>
        <c:crosses val="autoZero"/>
        <c:crossBetween val="between"/>
      </c:valAx>
      <c:spPr>
        <a:gradFill>
          <a:gsLst>
            <a:gs pos="100000">
              <a:srgbClr val="FF0000"/>
            </a:gs>
            <a:gs pos="100000">
              <a:srgbClr val="00B050"/>
            </a:gs>
            <a:gs pos="32000">
              <a:srgbClr val="FFFF00"/>
            </a:gs>
            <a:gs pos="0">
              <a:srgbClr val="00B050"/>
            </a:gs>
            <a:gs pos="18000">
              <a:srgbClr val="00B050"/>
            </a:gs>
            <a:gs pos="21000">
              <a:srgbClr val="FFFF00"/>
            </a:gs>
            <a:gs pos="33000">
              <a:srgbClr val="FF0000"/>
            </a:gs>
          </a:gsLst>
          <a:lin ang="5400000" scaled="0"/>
        </a:gradFill>
      </c:spPr>
    </c:plotArea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0"/>
          <c:spPr>
            <a:ln>
              <a:solidFill>
                <a:schemeClr val="tx1">
                  <a:lumMod val="95000"/>
                  <a:lumOff val="5000"/>
                </a:schemeClr>
              </a:solidFill>
            </a:ln>
          </c:spPr>
          <c:marker>
            <c:symbol val="none"/>
          </c:marker>
          <c:cat>
            <c:numRef>
              <c:f>'13'!$F$17:$F$24</c:f>
              <c:numCache>
                <c:formatCode>h:mm</c:formatCode>
                <c:ptCount val="8"/>
                <c:pt idx="0">
                  <c:v>0.374305555555556</c:v>
                </c:pt>
                <c:pt idx="1">
                  <c:v>0.41597222222222202</c:v>
                </c:pt>
                <c:pt idx="2">
                  <c:v>0.45763888888888898</c:v>
                </c:pt>
                <c:pt idx="3">
                  <c:v>0.499305555555556</c:v>
                </c:pt>
                <c:pt idx="4">
                  <c:v>0.54097222222222197</c:v>
                </c:pt>
                <c:pt idx="5">
                  <c:v>0.58263888888888904</c:v>
                </c:pt>
                <c:pt idx="6">
                  <c:v>0.624305555555556</c:v>
                </c:pt>
                <c:pt idx="7">
                  <c:v>0.66597222222222197</c:v>
                </c:pt>
              </c:numCache>
            </c:numRef>
          </c:cat>
          <c:val>
            <c:numRef>
              <c:f>'13'!$N$17:$N$24</c:f>
              <c:numCache>
                <c:formatCode>_(* #,##0.00_);_(* \(#,##0.00\);_(* "-"??_);_(@_)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8E-40D7-8226-08AFB01A9F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2723552"/>
        <c:axId val="312724112"/>
      </c:lineChart>
      <c:catAx>
        <c:axId val="31272355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12724112"/>
        <c:crosses val="autoZero"/>
        <c:auto val="1"/>
        <c:lblAlgn val="ctr"/>
        <c:lblOffset val="100"/>
        <c:tickMarkSkip val="1"/>
        <c:noMultiLvlLbl val="0"/>
      </c:catAx>
      <c:valAx>
        <c:axId val="312724112"/>
        <c:scaling>
          <c:orientation val="minMax"/>
        </c:scaling>
        <c:delete val="0"/>
        <c:axPos val="l"/>
        <c:majorGridlines/>
        <c:numFmt formatCode="_(* #,##0.00_);_(* \(#,##0.00\);_(* &quot;-&quot;??_);_(@_)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12723552"/>
        <c:crosses val="autoZero"/>
        <c:crossBetween val="between"/>
      </c:valAx>
      <c:spPr>
        <a:gradFill>
          <a:gsLst>
            <a:gs pos="100000">
              <a:srgbClr val="FF0000"/>
            </a:gs>
            <a:gs pos="100000">
              <a:srgbClr val="00B050"/>
            </a:gs>
            <a:gs pos="32000">
              <a:srgbClr val="FFFF00"/>
            </a:gs>
            <a:gs pos="0">
              <a:srgbClr val="00B050"/>
            </a:gs>
            <a:gs pos="18000">
              <a:srgbClr val="00B050"/>
            </a:gs>
            <a:gs pos="21000">
              <a:srgbClr val="FFFF00"/>
            </a:gs>
            <a:gs pos="33000">
              <a:srgbClr val="FF0000"/>
            </a:gs>
          </a:gsLst>
          <a:lin ang="5400000" scaled="0"/>
        </a:gradFill>
      </c:spPr>
    </c:plotArea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0"/>
          <c:spPr>
            <a:ln>
              <a:solidFill>
                <a:schemeClr val="tx1">
                  <a:lumMod val="95000"/>
                  <a:lumOff val="5000"/>
                </a:schemeClr>
              </a:solidFill>
            </a:ln>
          </c:spPr>
          <c:marker>
            <c:symbol val="none"/>
          </c:marker>
          <c:cat>
            <c:numRef>
              <c:f>'13'!$F$25:$F$32</c:f>
              <c:numCache>
                <c:formatCode>h:mm</c:formatCode>
                <c:ptCount val="8"/>
                <c:pt idx="0">
                  <c:v>0.70763888888888904</c:v>
                </c:pt>
                <c:pt idx="1">
                  <c:v>0.749305555555556</c:v>
                </c:pt>
                <c:pt idx="2">
                  <c:v>0.79097222222222197</c:v>
                </c:pt>
                <c:pt idx="3">
                  <c:v>0.83263888888888904</c:v>
                </c:pt>
                <c:pt idx="4">
                  <c:v>0.874305555555556</c:v>
                </c:pt>
                <c:pt idx="5">
                  <c:v>0.91597222222222197</c:v>
                </c:pt>
                <c:pt idx="6">
                  <c:v>0.95763888888888904</c:v>
                </c:pt>
                <c:pt idx="7">
                  <c:v>0.999305555555556</c:v>
                </c:pt>
              </c:numCache>
            </c:numRef>
          </c:cat>
          <c:val>
            <c:numRef>
              <c:f>'13'!$N$25:$N$32</c:f>
              <c:numCache>
                <c:formatCode>_(* #,##0.00_);_(* \(#,##0.00\);_(* "-"??_);_(@_)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056-43CC-9E55-030D5BCCAF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3082848"/>
        <c:axId val="313083408"/>
      </c:lineChart>
      <c:catAx>
        <c:axId val="31308284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13083408"/>
        <c:crosses val="autoZero"/>
        <c:auto val="1"/>
        <c:lblAlgn val="ctr"/>
        <c:lblOffset val="100"/>
        <c:tickMarkSkip val="1"/>
        <c:noMultiLvlLbl val="0"/>
      </c:catAx>
      <c:valAx>
        <c:axId val="313083408"/>
        <c:scaling>
          <c:orientation val="minMax"/>
        </c:scaling>
        <c:delete val="0"/>
        <c:axPos val="l"/>
        <c:majorGridlines/>
        <c:numFmt formatCode="_(* #,##0.00_);_(* \(#,##0.00\);_(* &quot;-&quot;??_);_(@_)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13082848"/>
        <c:crosses val="autoZero"/>
        <c:crossBetween val="between"/>
      </c:valAx>
      <c:spPr>
        <a:gradFill>
          <a:gsLst>
            <a:gs pos="100000">
              <a:srgbClr val="FF0000"/>
            </a:gs>
            <a:gs pos="100000">
              <a:srgbClr val="00B050"/>
            </a:gs>
            <a:gs pos="32000">
              <a:srgbClr val="FFFF00"/>
            </a:gs>
            <a:gs pos="0">
              <a:srgbClr val="00B050"/>
            </a:gs>
            <a:gs pos="18000">
              <a:srgbClr val="00B050"/>
            </a:gs>
            <a:gs pos="21000">
              <a:srgbClr val="FFFF00"/>
            </a:gs>
            <a:gs pos="33000">
              <a:srgbClr val="FF0000"/>
            </a:gs>
          </a:gsLst>
          <a:lin ang="5400000" scaled="0"/>
        </a:gradFill>
      </c:spPr>
    </c:plotArea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0"/>
          <c:spPr>
            <a:ln>
              <a:solidFill>
                <a:schemeClr val="tx1">
                  <a:lumMod val="95000"/>
                  <a:lumOff val="5000"/>
                </a:schemeClr>
              </a:solidFill>
            </a:ln>
          </c:spPr>
          <c:marker>
            <c:symbol val="none"/>
          </c:marker>
          <c:cat>
            <c:numRef>
              <c:f>'14'!$F$9:$F$16</c:f>
              <c:numCache>
                <c:formatCode>h:mm</c:formatCode>
                <c:ptCount val="8"/>
                <c:pt idx="0">
                  <c:v>4.0972222222222222E-2</c:v>
                </c:pt>
                <c:pt idx="1">
                  <c:v>8.2638888888888887E-2</c:v>
                </c:pt>
                <c:pt idx="2">
                  <c:v>0.124305555555556</c:v>
                </c:pt>
                <c:pt idx="3">
                  <c:v>0.16597222222222199</c:v>
                </c:pt>
                <c:pt idx="4">
                  <c:v>0.20763888888888901</c:v>
                </c:pt>
                <c:pt idx="5">
                  <c:v>0.249305555555556</c:v>
                </c:pt>
                <c:pt idx="6">
                  <c:v>0.29097222222222202</c:v>
                </c:pt>
                <c:pt idx="7">
                  <c:v>0.33263888888888898</c:v>
                </c:pt>
              </c:numCache>
            </c:numRef>
          </c:cat>
          <c:val>
            <c:numRef>
              <c:f>'14'!$N$9:$N$16</c:f>
              <c:numCache>
                <c:formatCode>_(* #,##0.00_);_(* \(#,##0.00\);_(* "-"??_);_(@_)</c:formatCode>
                <c:ptCount val="8"/>
                <c:pt idx="0">
                  <c:v>6.1999999999999989E-3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54.206600000000002</c:v>
                </c:pt>
                <c:pt idx="7">
                  <c:v>174.8586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46F-4EF4-8EA8-F3A8208BA1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2720752"/>
        <c:axId val="312721312"/>
      </c:lineChart>
      <c:catAx>
        <c:axId val="31272075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12721312"/>
        <c:crosses val="autoZero"/>
        <c:auto val="1"/>
        <c:lblAlgn val="ctr"/>
        <c:lblOffset val="100"/>
        <c:tickMarkSkip val="1"/>
        <c:noMultiLvlLbl val="0"/>
      </c:catAx>
      <c:valAx>
        <c:axId val="312721312"/>
        <c:scaling>
          <c:orientation val="minMax"/>
        </c:scaling>
        <c:delete val="0"/>
        <c:axPos val="l"/>
        <c:majorGridlines/>
        <c:numFmt formatCode="_(* #,##0.00_);_(* \(#,##0.00\);_(* &quot;-&quot;??_);_(@_)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12720752"/>
        <c:crosses val="autoZero"/>
        <c:crossBetween val="between"/>
      </c:valAx>
      <c:spPr>
        <a:gradFill>
          <a:gsLst>
            <a:gs pos="100000">
              <a:srgbClr val="FF0000"/>
            </a:gs>
            <a:gs pos="100000">
              <a:srgbClr val="00B050"/>
            </a:gs>
            <a:gs pos="32000">
              <a:srgbClr val="FFFF00"/>
            </a:gs>
            <a:gs pos="0">
              <a:srgbClr val="00B050"/>
            </a:gs>
            <a:gs pos="18000">
              <a:srgbClr val="00B050"/>
            </a:gs>
            <a:gs pos="21000">
              <a:srgbClr val="FFFF00"/>
            </a:gs>
            <a:gs pos="33000">
              <a:srgbClr val="FF0000"/>
            </a:gs>
          </a:gsLst>
          <a:lin ang="5400000" scaled="0"/>
        </a:gradFill>
      </c:spPr>
    </c:plotArea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0"/>
          <c:spPr>
            <a:ln>
              <a:solidFill>
                <a:schemeClr val="tx1">
                  <a:lumMod val="95000"/>
                  <a:lumOff val="5000"/>
                </a:schemeClr>
              </a:solidFill>
            </a:ln>
          </c:spPr>
          <c:marker>
            <c:symbol val="none"/>
          </c:marker>
          <c:cat>
            <c:numRef>
              <c:f>'14'!$F$17:$F$24</c:f>
              <c:numCache>
                <c:formatCode>h:mm</c:formatCode>
                <c:ptCount val="8"/>
                <c:pt idx="0">
                  <c:v>0.374305555555556</c:v>
                </c:pt>
                <c:pt idx="1">
                  <c:v>0.41597222222222202</c:v>
                </c:pt>
                <c:pt idx="2">
                  <c:v>0.45763888888888898</c:v>
                </c:pt>
                <c:pt idx="3">
                  <c:v>0.499305555555556</c:v>
                </c:pt>
                <c:pt idx="4">
                  <c:v>0.54097222222222197</c:v>
                </c:pt>
                <c:pt idx="5">
                  <c:v>0.58263888888888904</c:v>
                </c:pt>
                <c:pt idx="6">
                  <c:v>0.624305555555556</c:v>
                </c:pt>
                <c:pt idx="7">
                  <c:v>0.66597222222222197</c:v>
                </c:pt>
              </c:numCache>
            </c:numRef>
          </c:cat>
          <c:val>
            <c:numRef>
              <c:f>'14'!$N$17:$N$24</c:f>
              <c:numCache>
                <c:formatCode>_(* #,##0.00_);_(* \(#,##0.00\);_(* "-"??_);_(@_)</c:formatCode>
                <c:ptCount val="8"/>
                <c:pt idx="0">
                  <c:v>121.25339999999998</c:v>
                </c:pt>
                <c:pt idx="1">
                  <c:v>68.373599999999996</c:v>
                </c:pt>
                <c:pt idx="2">
                  <c:v>133.54179999999999</c:v>
                </c:pt>
                <c:pt idx="3">
                  <c:v>90.302999999999997</c:v>
                </c:pt>
                <c:pt idx="4">
                  <c:v>125.53759999999998</c:v>
                </c:pt>
                <c:pt idx="5">
                  <c:v>72.818999999999988</c:v>
                </c:pt>
                <c:pt idx="6">
                  <c:v>141.7816</c:v>
                </c:pt>
                <c:pt idx="7">
                  <c:v>180.27119999999999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6B6-4DE5-A4E3-669C55FD51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2723552"/>
        <c:axId val="312724112"/>
      </c:lineChart>
      <c:catAx>
        <c:axId val="31272355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12724112"/>
        <c:crosses val="autoZero"/>
        <c:auto val="1"/>
        <c:lblAlgn val="ctr"/>
        <c:lblOffset val="100"/>
        <c:tickMarkSkip val="1"/>
        <c:noMultiLvlLbl val="0"/>
      </c:catAx>
      <c:valAx>
        <c:axId val="312724112"/>
        <c:scaling>
          <c:orientation val="minMax"/>
        </c:scaling>
        <c:delete val="0"/>
        <c:axPos val="l"/>
        <c:majorGridlines/>
        <c:numFmt formatCode="_(* #,##0.00_);_(* \(#,##0.00\);_(* &quot;-&quot;??_);_(@_)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12723552"/>
        <c:crosses val="autoZero"/>
        <c:crossBetween val="between"/>
      </c:valAx>
      <c:spPr>
        <a:gradFill>
          <a:gsLst>
            <a:gs pos="100000">
              <a:srgbClr val="FF0000"/>
            </a:gs>
            <a:gs pos="100000">
              <a:srgbClr val="00B050"/>
            </a:gs>
            <a:gs pos="32000">
              <a:srgbClr val="FFFF00"/>
            </a:gs>
            <a:gs pos="0">
              <a:srgbClr val="00B050"/>
            </a:gs>
            <a:gs pos="18000">
              <a:srgbClr val="00B050"/>
            </a:gs>
            <a:gs pos="21000">
              <a:srgbClr val="FFFF00"/>
            </a:gs>
            <a:gs pos="33000">
              <a:srgbClr val="FF0000"/>
            </a:gs>
          </a:gsLst>
          <a:lin ang="5400000" scaled="0"/>
        </a:gradFill>
      </c:spPr>
    </c:plotArea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0"/>
          <c:spPr>
            <a:ln>
              <a:solidFill>
                <a:schemeClr val="tx1">
                  <a:lumMod val="95000"/>
                  <a:lumOff val="5000"/>
                </a:schemeClr>
              </a:solidFill>
            </a:ln>
          </c:spPr>
          <c:marker>
            <c:symbol val="none"/>
          </c:marker>
          <c:cat>
            <c:numRef>
              <c:f>'14'!$F$25:$F$32</c:f>
              <c:numCache>
                <c:formatCode>h:mm</c:formatCode>
                <c:ptCount val="8"/>
                <c:pt idx="0">
                  <c:v>0.70763888888888904</c:v>
                </c:pt>
                <c:pt idx="1">
                  <c:v>0.749305555555556</c:v>
                </c:pt>
                <c:pt idx="2">
                  <c:v>0.79097222222222197</c:v>
                </c:pt>
                <c:pt idx="3">
                  <c:v>0.83263888888888904</c:v>
                </c:pt>
                <c:pt idx="4">
                  <c:v>0.874305555555556</c:v>
                </c:pt>
                <c:pt idx="5">
                  <c:v>0.91597222222222197</c:v>
                </c:pt>
                <c:pt idx="6">
                  <c:v>0.95763888888888904</c:v>
                </c:pt>
                <c:pt idx="7">
                  <c:v>0.999305555555556</c:v>
                </c:pt>
              </c:numCache>
            </c:numRef>
          </c:cat>
          <c:val>
            <c:numRef>
              <c:f>'14'!$N$25:$N$32</c:f>
              <c:numCache>
                <c:formatCode>_(* #,##0.00_);_(* \(#,##0.00\);_(* "-"??_);_(@_)</c:formatCode>
                <c:ptCount val="8"/>
                <c:pt idx="0">
                  <c:v>158.98659999999998</c:v>
                </c:pt>
                <c:pt idx="1">
                  <c:v>167.93319999999997</c:v>
                </c:pt>
                <c:pt idx="2">
                  <c:v>171.29979999999998</c:v>
                </c:pt>
                <c:pt idx="3">
                  <c:v>187.26479999999998</c:v>
                </c:pt>
                <c:pt idx="4">
                  <c:v>185.3304</c:v>
                </c:pt>
                <c:pt idx="5">
                  <c:v>135.84819999999999</c:v>
                </c:pt>
                <c:pt idx="6">
                  <c:v>100.12379999999999</c:v>
                </c:pt>
                <c:pt idx="7">
                  <c:v>242.07279999999997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342-4B76-AE34-D097C539E9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3082848"/>
        <c:axId val="313083408"/>
      </c:lineChart>
      <c:catAx>
        <c:axId val="31308284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13083408"/>
        <c:crosses val="autoZero"/>
        <c:auto val="1"/>
        <c:lblAlgn val="ctr"/>
        <c:lblOffset val="100"/>
        <c:tickMarkSkip val="1"/>
        <c:noMultiLvlLbl val="0"/>
      </c:catAx>
      <c:valAx>
        <c:axId val="313083408"/>
        <c:scaling>
          <c:orientation val="minMax"/>
        </c:scaling>
        <c:delete val="0"/>
        <c:axPos val="l"/>
        <c:majorGridlines/>
        <c:numFmt formatCode="_(* #,##0.00_);_(* \(#,##0.00\);_(* &quot;-&quot;??_);_(@_)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13082848"/>
        <c:crosses val="autoZero"/>
        <c:crossBetween val="between"/>
      </c:valAx>
      <c:spPr>
        <a:gradFill>
          <a:gsLst>
            <a:gs pos="100000">
              <a:srgbClr val="FF0000"/>
            </a:gs>
            <a:gs pos="100000">
              <a:srgbClr val="00B050"/>
            </a:gs>
            <a:gs pos="32000">
              <a:srgbClr val="FFFF00"/>
            </a:gs>
            <a:gs pos="0">
              <a:srgbClr val="00B050"/>
            </a:gs>
            <a:gs pos="18000">
              <a:srgbClr val="00B050"/>
            </a:gs>
            <a:gs pos="21000">
              <a:srgbClr val="FFFF00"/>
            </a:gs>
            <a:gs pos="33000">
              <a:srgbClr val="FF0000"/>
            </a:gs>
          </a:gsLst>
          <a:lin ang="5400000" scaled="0"/>
        </a:gradFill>
      </c:spPr>
    </c:plotArea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0"/>
          <c:spPr>
            <a:ln>
              <a:solidFill>
                <a:schemeClr val="tx1">
                  <a:lumMod val="95000"/>
                  <a:lumOff val="5000"/>
                </a:schemeClr>
              </a:solidFill>
            </a:ln>
          </c:spPr>
          <c:marker>
            <c:symbol val="none"/>
          </c:marker>
          <c:cat>
            <c:numRef>
              <c:f>'15'!$F$9:$F$16</c:f>
              <c:numCache>
                <c:formatCode>h:mm</c:formatCode>
                <c:ptCount val="8"/>
                <c:pt idx="0">
                  <c:v>4.0972222222222222E-2</c:v>
                </c:pt>
                <c:pt idx="1">
                  <c:v>8.2638888888888887E-2</c:v>
                </c:pt>
                <c:pt idx="2">
                  <c:v>0.124305555555556</c:v>
                </c:pt>
                <c:pt idx="3">
                  <c:v>0.16597222222222199</c:v>
                </c:pt>
                <c:pt idx="4">
                  <c:v>0.20763888888888901</c:v>
                </c:pt>
                <c:pt idx="5">
                  <c:v>0.249305555555556</c:v>
                </c:pt>
                <c:pt idx="6">
                  <c:v>0.29097222222222202</c:v>
                </c:pt>
                <c:pt idx="7">
                  <c:v>0.33263888888888898</c:v>
                </c:pt>
              </c:numCache>
            </c:numRef>
          </c:cat>
          <c:val>
            <c:numRef>
              <c:f>'15'!$N$9:$N$16</c:f>
              <c:numCache>
                <c:formatCode>_(* #,##0.00_);_(* \(#,##0.00\);_(* "-"??_);_(@_)</c:formatCode>
                <c:ptCount val="8"/>
                <c:pt idx="0">
                  <c:v>81.709799999999987</c:v>
                </c:pt>
                <c:pt idx="1">
                  <c:v>173.42639999999997</c:v>
                </c:pt>
                <c:pt idx="2">
                  <c:v>164.4674</c:v>
                </c:pt>
                <c:pt idx="3">
                  <c:v>215.86539999999997</c:v>
                </c:pt>
                <c:pt idx="4">
                  <c:v>129.98919999999998</c:v>
                </c:pt>
                <c:pt idx="5">
                  <c:v>150.51119999999997</c:v>
                </c:pt>
                <c:pt idx="6">
                  <c:v>160.00959999999998</c:v>
                </c:pt>
                <c:pt idx="7">
                  <c:v>172.38479999999998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D45-4891-AD57-EB92CE2F2B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2720752"/>
        <c:axId val="312721312"/>
      </c:lineChart>
      <c:catAx>
        <c:axId val="31272075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12721312"/>
        <c:crosses val="autoZero"/>
        <c:auto val="1"/>
        <c:lblAlgn val="ctr"/>
        <c:lblOffset val="100"/>
        <c:tickMarkSkip val="1"/>
        <c:noMultiLvlLbl val="0"/>
      </c:catAx>
      <c:valAx>
        <c:axId val="312721312"/>
        <c:scaling>
          <c:orientation val="minMax"/>
        </c:scaling>
        <c:delete val="0"/>
        <c:axPos val="l"/>
        <c:majorGridlines/>
        <c:numFmt formatCode="_(* #,##0.00_);_(* \(#,##0.00\);_(* &quot;-&quot;??_);_(@_)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12720752"/>
        <c:crosses val="autoZero"/>
        <c:crossBetween val="between"/>
      </c:valAx>
      <c:spPr>
        <a:gradFill>
          <a:gsLst>
            <a:gs pos="100000">
              <a:srgbClr val="FF0000"/>
            </a:gs>
            <a:gs pos="100000">
              <a:srgbClr val="00B050"/>
            </a:gs>
            <a:gs pos="32000">
              <a:srgbClr val="FFFF00"/>
            </a:gs>
            <a:gs pos="0">
              <a:srgbClr val="00B050"/>
            </a:gs>
            <a:gs pos="18000">
              <a:srgbClr val="00B050"/>
            </a:gs>
            <a:gs pos="21000">
              <a:srgbClr val="FFFF00"/>
            </a:gs>
            <a:gs pos="33000">
              <a:srgbClr val="FF0000"/>
            </a:gs>
          </a:gsLst>
          <a:lin ang="5400000" scaled="0"/>
        </a:gradFill>
      </c:spPr>
    </c:plotArea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0"/>
          <c:spPr>
            <a:ln>
              <a:solidFill>
                <a:schemeClr val="tx1">
                  <a:lumMod val="95000"/>
                  <a:lumOff val="5000"/>
                </a:schemeClr>
              </a:solidFill>
            </a:ln>
          </c:spPr>
          <c:marker>
            <c:symbol val="none"/>
          </c:marker>
          <c:cat>
            <c:numRef>
              <c:f>'15'!$F$17:$F$24</c:f>
              <c:numCache>
                <c:formatCode>h:mm</c:formatCode>
                <c:ptCount val="8"/>
                <c:pt idx="0">
                  <c:v>0.374305555555556</c:v>
                </c:pt>
                <c:pt idx="1">
                  <c:v>0.41597222222222202</c:v>
                </c:pt>
                <c:pt idx="2">
                  <c:v>0.45763888888888898</c:v>
                </c:pt>
                <c:pt idx="3">
                  <c:v>0.499305555555556</c:v>
                </c:pt>
                <c:pt idx="4">
                  <c:v>0.54097222222222197</c:v>
                </c:pt>
                <c:pt idx="5">
                  <c:v>0.58263888888888904</c:v>
                </c:pt>
                <c:pt idx="6">
                  <c:v>0.624305555555556</c:v>
                </c:pt>
                <c:pt idx="7">
                  <c:v>0.66597222222222197</c:v>
                </c:pt>
              </c:numCache>
            </c:numRef>
          </c:cat>
          <c:val>
            <c:numRef>
              <c:f>'15'!$N$17:$N$24</c:f>
              <c:numCache>
                <c:formatCode>_(* #,##0.00_);_(* \(#,##0.00\);_(* "-"??_);_(@_)</c:formatCode>
                <c:ptCount val="8"/>
                <c:pt idx="0">
                  <c:v>178.53519999999997</c:v>
                </c:pt>
                <c:pt idx="1">
                  <c:v>56.636999999999993</c:v>
                </c:pt>
                <c:pt idx="2">
                  <c:v>90.271999999999991</c:v>
                </c:pt>
                <c:pt idx="3">
                  <c:v>149.69279999999998</c:v>
                </c:pt>
                <c:pt idx="4">
                  <c:v>168.74539999999999</c:v>
                </c:pt>
                <c:pt idx="5">
                  <c:v>163.24599999999998</c:v>
                </c:pt>
                <c:pt idx="6">
                  <c:v>104.86059999999999</c:v>
                </c:pt>
                <c:pt idx="7">
                  <c:v>176.64419999999998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DA0-4B1D-B71E-143536580C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2723552"/>
        <c:axId val="312724112"/>
      </c:lineChart>
      <c:catAx>
        <c:axId val="31272355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12724112"/>
        <c:crosses val="autoZero"/>
        <c:auto val="1"/>
        <c:lblAlgn val="ctr"/>
        <c:lblOffset val="100"/>
        <c:tickMarkSkip val="1"/>
        <c:noMultiLvlLbl val="0"/>
      </c:catAx>
      <c:valAx>
        <c:axId val="312724112"/>
        <c:scaling>
          <c:orientation val="minMax"/>
        </c:scaling>
        <c:delete val="0"/>
        <c:axPos val="l"/>
        <c:majorGridlines/>
        <c:numFmt formatCode="_(* #,##0.00_);_(* \(#,##0.00\);_(* &quot;-&quot;??_);_(@_)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12723552"/>
        <c:crosses val="autoZero"/>
        <c:crossBetween val="between"/>
      </c:valAx>
      <c:spPr>
        <a:gradFill>
          <a:gsLst>
            <a:gs pos="100000">
              <a:srgbClr val="FF0000"/>
            </a:gs>
            <a:gs pos="100000">
              <a:srgbClr val="00B050"/>
            </a:gs>
            <a:gs pos="32000">
              <a:srgbClr val="FFFF00"/>
            </a:gs>
            <a:gs pos="0">
              <a:srgbClr val="00B050"/>
            </a:gs>
            <a:gs pos="18000">
              <a:srgbClr val="00B050"/>
            </a:gs>
            <a:gs pos="21000">
              <a:srgbClr val="FFFF00"/>
            </a:gs>
            <a:gs pos="33000">
              <a:srgbClr val="FF0000"/>
            </a:gs>
          </a:gsLst>
          <a:lin ang="5400000" scaled="0"/>
        </a:gradFill>
      </c:spPr>
    </c:plotArea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0"/>
          <c:spPr>
            <a:ln>
              <a:solidFill>
                <a:schemeClr val="tx1">
                  <a:lumMod val="95000"/>
                  <a:lumOff val="5000"/>
                </a:schemeClr>
              </a:solidFill>
            </a:ln>
          </c:spPr>
          <c:marker>
            <c:symbol val="none"/>
          </c:marker>
          <c:cat>
            <c:numRef>
              <c:f>'15'!$F$25:$F$32</c:f>
              <c:numCache>
                <c:formatCode>h:mm</c:formatCode>
                <c:ptCount val="8"/>
                <c:pt idx="0">
                  <c:v>0.70763888888888904</c:v>
                </c:pt>
                <c:pt idx="1">
                  <c:v>0.749305555555556</c:v>
                </c:pt>
                <c:pt idx="2">
                  <c:v>0.79097222222222197</c:v>
                </c:pt>
                <c:pt idx="3">
                  <c:v>0.83263888888888904</c:v>
                </c:pt>
                <c:pt idx="4">
                  <c:v>0.874305555555556</c:v>
                </c:pt>
                <c:pt idx="5">
                  <c:v>0.91597222222222197</c:v>
                </c:pt>
                <c:pt idx="6">
                  <c:v>0.95763888888888904</c:v>
                </c:pt>
                <c:pt idx="7">
                  <c:v>0.999305555555556</c:v>
                </c:pt>
              </c:numCache>
            </c:numRef>
          </c:cat>
          <c:val>
            <c:numRef>
              <c:f>'15'!$N$25:$N$32</c:f>
              <c:numCache>
                <c:formatCode>_(* #,##0.00_);_(* \(#,##0.00\);_(* "-"??_);_(@_)</c:formatCode>
                <c:ptCount val="8"/>
                <c:pt idx="0">
                  <c:v>139.52479999999997</c:v>
                </c:pt>
                <c:pt idx="1">
                  <c:v>125.6926</c:v>
                </c:pt>
                <c:pt idx="2">
                  <c:v>195.63479999999998</c:v>
                </c:pt>
                <c:pt idx="3">
                  <c:v>142.68679999999998</c:v>
                </c:pt>
                <c:pt idx="4">
                  <c:v>57.994799999999998</c:v>
                </c:pt>
                <c:pt idx="5">
                  <c:v>174.71600000000001</c:v>
                </c:pt>
                <c:pt idx="6">
                  <c:v>112.88959999999999</c:v>
                </c:pt>
                <c:pt idx="7">
                  <c:v>101.69239999999999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B1D-4563-8766-761B7D7F0B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3082848"/>
        <c:axId val="313083408"/>
      </c:lineChart>
      <c:catAx>
        <c:axId val="31308284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13083408"/>
        <c:crosses val="autoZero"/>
        <c:auto val="1"/>
        <c:lblAlgn val="ctr"/>
        <c:lblOffset val="100"/>
        <c:tickMarkSkip val="1"/>
        <c:noMultiLvlLbl val="0"/>
      </c:catAx>
      <c:valAx>
        <c:axId val="313083408"/>
        <c:scaling>
          <c:orientation val="minMax"/>
        </c:scaling>
        <c:delete val="0"/>
        <c:axPos val="l"/>
        <c:majorGridlines/>
        <c:numFmt formatCode="_(* #,##0.00_);_(* \(#,##0.00\);_(* &quot;-&quot;??_);_(@_)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13082848"/>
        <c:crosses val="autoZero"/>
        <c:crossBetween val="between"/>
      </c:valAx>
      <c:spPr>
        <a:gradFill>
          <a:gsLst>
            <a:gs pos="100000">
              <a:srgbClr val="FF0000"/>
            </a:gs>
            <a:gs pos="100000">
              <a:srgbClr val="00B050"/>
            </a:gs>
            <a:gs pos="32000">
              <a:srgbClr val="FFFF00"/>
            </a:gs>
            <a:gs pos="0">
              <a:srgbClr val="00B050"/>
            </a:gs>
            <a:gs pos="18000">
              <a:srgbClr val="00B050"/>
            </a:gs>
            <a:gs pos="21000">
              <a:srgbClr val="FFFF00"/>
            </a:gs>
            <a:gs pos="33000">
              <a:srgbClr val="FF0000"/>
            </a:gs>
          </a:gsLst>
          <a:lin ang="5400000" scaled="0"/>
        </a:gradFill>
      </c:spPr>
    </c:plotArea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0"/>
          <c:spPr>
            <a:ln>
              <a:solidFill>
                <a:schemeClr val="tx1">
                  <a:lumMod val="95000"/>
                  <a:lumOff val="5000"/>
                </a:schemeClr>
              </a:solidFill>
            </a:ln>
          </c:spPr>
          <c:marker>
            <c:symbol val="none"/>
          </c:marker>
          <c:cat>
            <c:numRef>
              <c:f>'16'!$F$9:$F$16</c:f>
              <c:numCache>
                <c:formatCode>h:mm</c:formatCode>
                <c:ptCount val="8"/>
                <c:pt idx="0">
                  <c:v>4.0972222222222222E-2</c:v>
                </c:pt>
                <c:pt idx="1">
                  <c:v>8.2638888888888887E-2</c:v>
                </c:pt>
                <c:pt idx="2">
                  <c:v>0.124305555555556</c:v>
                </c:pt>
                <c:pt idx="3">
                  <c:v>0.16597222222222199</c:v>
                </c:pt>
                <c:pt idx="4">
                  <c:v>0.20763888888888901</c:v>
                </c:pt>
                <c:pt idx="5">
                  <c:v>0.249305555555556</c:v>
                </c:pt>
                <c:pt idx="6">
                  <c:v>0.29097222222222202</c:v>
                </c:pt>
                <c:pt idx="7">
                  <c:v>0.33263888888888898</c:v>
                </c:pt>
              </c:numCache>
            </c:numRef>
          </c:cat>
          <c:val>
            <c:numRef>
              <c:f>'16'!$N$9:$N$16</c:f>
              <c:numCache>
                <c:formatCode>_(* #,##0.00_);_(* \(#,##0.00\);_(* "-"??_);_(@_)</c:formatCode>
                <c:ptCount val="8"/>
                <c:pt idx="0">
                  <c:v>130.2372</c:v>
                </c:pt>
                <c:pt idx="1">
                  <c:v>209.98779999999996</c:v>
                </c:pt>
                <c:pt idx="2">
                  <c:v>114.24739999999998</c:v>
                </c:pt>
                <c:pt idx="3">
                  <c:v>113.11279999999998</c:v>
                </c:pt>
                <c:pt idx="4">
                  <c:v>28.333999999999996</c:v>
                </c:pt>
                <c:pt idx="5">
                  <c:v>132.8784</c:v>
                </c:pt>
                <c:pt idx="6">
                  <c:v>40.436399999999999</c:v>
                </c:pt>
                <c:pt idx="7">
                  <c:v>118.20919999999998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A2E-49DA-9005-303F58BE40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2720752"/>
        <c:axId val="312721312"/>
      </c:lineChart>
      <c:catAx>
        <c:axId val="31272075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12721312"/>
        <c:crosses val="autoZero"/>
        <c:auto val="1"/>
        <c:lblAlgn val="ctr"/>
        <c:lblOffset val="100"/>
        <c:tickMarkSkip val="1"/>
        <c:noMultiLvlLbl val="0"/>
      </c:catAx>
      <c:valAx>
        <c:axId val="312721312"/>
        <c:scaling>
          <c:orientation val="minMax"/>
        </c:scaling>
        <c:delete val="0"/>
        <c:axPos val="l"/>
        <c:majorGridlines/>
        <c:numFmt formatCode="_(* #,##0.00_);_(* \(#,##0.00\);_(* &quot;-&quot;??_);_(@_)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12720752"/>
        <c:crosses val="autoZero"/>
        <c:crossBetween val="between"/>
      </c:valAx>
      <c:spPr>
        <a:gradFill>
          <a:gsLst>
            <a:gs pos="100000">
              <a:srgbClr val="FF0000"/>
            </a:gs>
            <a:gs pos="100000">
              <a:srgbClr val="00B050"/>
            </a:gs>
            <a:gs pos="32000">
              <a:srgbClr val="FFFF00"/>
            </a:gs>
            <a:gs pos="0">
              <a:srgbClr val="00B050"/>
            </a:gs>
            <a:gs pos="18000">
              <a:srgbClr val="00B050"/>
            </a:gs>
            <a:gs pos="21000">
              <a:srgbClr val="FFFF00"/>
            </a:gs>
            <a:gs pos="33000">
              <a:srgbClr val="FF0000"/>
            </a:gs>
          </a:gsLst>
          <a:lin ang="5400000" scaled="0"/>
        </a:gradFill>
      </c:spPr>
    </c:plotArea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0"/>
          <c:spPr>
            <a:ln>
              <a:solidFill>
                <a:schemeClr val="tx1">
                  <a:lumMod val="95000"/>
                  <a:lumOff val="5000"/>
                </a:schemeClr>
              </a:solidFill>
            </a:ln>
          </c:spPr>
          <c:marker>
            <c:symbol val="none"/>
          </c:marker>
          <c:cat>
            <c:numRef>
              <c:f>'16'!$F$17:$F$24</c:f>
              <c:numCache>
                <c:formatCode>h:mm</c:formatCode>
                <c:ptCount val="8"/>
                <c:pt idx="0">
                  <c:v>0.374305555555556</c:v>
                </c:pt>
                <c:pt idx="1">
                  <c:v>0.41597222222222202</c:v>
                </c:pt>
                <c:pt idx="2">
                  <c:v>0.45763888888888898</c:v>
                </c:pt>
                <c:pt idx="3">
                  <c:v>0.499305555555556</c:v>
                </c:pt>
                <c:pt idx="4">
                  <c:v>0.54097222222222197</c:v>
                </c:pt>
                <c:pt idx="5">
                  <c:v>0.58263888888888904</c:v>
                </c:pt>
                <c:pt idx="6">
                  <c:v>0.624305555555556</c:v>
                </c:pt>
                <c:pt idx="7">
                  <c:v>0.66597222222222197</c:v>
                </c:pt>
              </c:numCache>
            </c:numRef>
          </c:cat>
          <c:val>
            <c:numRef>
              <c:f>'16'!$N$17:$N$24</c:f>
              <c:numCache>
                <c:formatCode>_(* #,##0.00_);_(* \(#,##0.00\);_(* "-"??_);_(@_)</c:formatCode>
                <c:ptCount val="8"/>
                <c:pt idx="0">
                  <c:v>190.82979999999998</c:v>
                </c:pt>
                <c:pt idx="1">
                  <c:v>113.28019999999998</c:v>
                </c:pt>
                <c:pt idx="2">
                  <c:v>83.185399999999987</c:v>
                </c:pt>
                <c:pt idx="3">
                  <c:v>210.2792</c:v>
                </c:pt>
                <c:pt idx="4">
                  <c:v>87.574999999999989</c:v>
                </c:pt>
                <c:pt idx="5">
                  <c:v>186.59519999999998</c:v>
                </c:pt>
                <c:pt idx="6">
                  <c:v>157.0026</c:v>
                </c:pt>
                <c:pt idx="7">
                  <c:v>200.94819999999999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78-4D13-81A1-158D79CD55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2723552"/>
        <c:axId val="312724112"/>
      </c:lineChart>
      <c:catAx>
        <c:axId val="31272355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12724112"/>
        <c:crosses val="autoZero"/>
        <c:auto val="1"/>
        <c:lblAlgn val="ctr"/>
        <c:lblOffset val="100"/>
        <c:tickMarkSkip val="1"/>
        <c:noMultiLvlLbl val="0"/>
      </c:catAx>
      <c:valAx>
        <c:axId val="312724112"/>
        <c:scaling>
          <c:orientation val="minMax"/>
        </c:scaling>
        <c:delete val="0"/>
        <c:axPos val="l"/>
        <c:majorGridlines/>
        <c:numFmt formatCode="_(* #,##0.00_);_(* \(#,##0.00\);_(* &quot;-&quot;??_);_(@_)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12723552"/>
        <c:crosses val="autoZero"/>
        <c:crossBetween val="between"/>
      </c:valAx>
      <c:spPr>
        <a:gradFill>
          <a:gsLst>
            <a:gs pos="100000">
              <a:srgbClr val="FF0000"/>
            </a:gs>
            <a:gs pos="100000">
              <a:srgbClr val="00B050"/>
            </a:gs>
            <a:gs pos="32000">
              <a:srgbClr val="FFFF00"/>
            </a:gs>
            <a:gs pos="0">
              <a:srgbClr val="00B050"/>
            </a:gs>
            <a:gs pos="18000">
              <a:srgbClr val="00B050"/>
            </a:gs>
            <a:gs pos="21000">
              <a:srgbClr val="FFFF00"/>
            </a:gs>
            <a:gs pos="33000">
              <a:srgbClr val="FF0000"/>
            </a:gs>
          </a:gsLst>
          <a:lin ang="5400000" scaled="0"/>
        </a:gradFill>
      </c:spPr>
    </c:plotArea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0"/>
          <c:spPr>
            <a:ln>
              <a:solidFill>
                <a:schemeClr val="tx1">
                  <a:lumMod val="95000"/>
                  <a:lumOff val="5000"/>
                </a:schemeClr>
              </a:solidFill>
            </a:ln>
          </c:spPr>
          <c:marker>
            <c:symbol val="none"/>
          </c:marker>
          <c:cat>
            <c:numRef>
              <c:f>'16'!$F$25:$F$32</c:f>
              <c:numCache>
                <c:formatCode>h:mm</c:formatCode>
                <c:ptCount val="8"/>
                <c:pt idx="0">
                  <c:v>0.70763888888888904</c:v>
                </c:pt>
                <c:pt idx="1">
                  <c:v>0.749305555555556</c:v>
                </c:pt>
                <c:pt idx="2">
                  <c:v>0.79097222222222197</c:v>
                </c:pt>
                <c:pt idx="3">
                  <c:v>0.83263888888888904</c:v>
                </c:pt>
                <c:pt idx="4">
                  <c:v>0.874305555555556</c:v>
                </c:pt>
                <c:pt idx="5">
                  <c:v>0.91597222222222197</c:v>
                </c:pt>
                <c:pt idx="6">
                  <c:v>0.95763888888888904</c:v>
                </c:pt>
                <c:pt idx="7">
                  <c:v>0.999305555555556</c:v>
                </c:pt>
              </c:numCache>
            </c:numRef>
          </c:cat>
          <c:val>
            <c:numRef>
              <c:f>'16'!$N$25:$N$32</c:f>
              <c:numCache>
                <c:formatCode>_(* #,##0.00_);_(* \(#,##0.00\);_(* "-"??_);_(@_)</c:formatCode>
                <c:ptCount val="8"/>
                <c:pt idx="0">
                  <c:v>73.792400000000001</c:v>
                </c:pt>
                <c:pt idx="1">
                  <c:v>119.17639999999999</c:v>
                </c:pt>
                <c:pt idx="2">
                  <c:v>208.50599999999997</c:v>
                </c:pt>
                <c:pt idx="3">
                  <c:v>186.39059999999998</c:v>
                </c:pt>
                <c:pt idx="4">
                  <c:v>185.07</c:v>
                </c:pt>
                <c:pt idx="5">
                  <c:v>172.19259999999997</c:v>
                </c:pt>
                <c:pt idx="6">
                  <c:v>142.96579999999997</c:v>
                </c:pt>
                <c:pt idx="7">
                  <c:v>168.78879999999998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12F-4202-9E21-89B75D76A0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3082848"/>
        <c:axId val="313083408"/>
      </c:lineChart>
      <c:catAx>
        <c:axId val="31308284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13083408"/>
        <c:crosses val="autoZero"/>
        <c:auto val="1"/>
        <c:lblAlgn val="ctr"/>
        <c:lblOffset val="100"/>
        <c:tickMarkSkip val="1"/>
        <c:noMultiLvlLbl val="0"/>
      </c:catAx>
      <c:valAx>
        <c:axId val="313083408"/>
        <c:scaling>
          <c:orientation val="minMax"/>
        </c:scaling>
        <c:delete val="0"/>
        <c:axPos val="l"/>
        <c:majorGridlines/>
        <c:numFmt formatCode="_(* #,##0.00_);_(* \(#,##0.00\);_(* &quot;-&quot;??_);_(@_)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13082848"/>
        <c:crosses val="autoZero"/>
        <c:crossBetween val="between"/>
      </c:valAx>
      <c:spPr>
        <a:gradFill>
          <a:gsLst>
            <a:gs pos="100000">
              <a:srgbClr val="FF0000"/>
            </a:gs>
            <a:gs pos="100000">
              <a:srgbClr val="00B050"/>
            </a:gs>
            <a:gs pos="32000">
              <a:srgbClr val="FFFF00"/>
            </a:gs>
            <a:gs pos="0">
              <a:srgbClr val="00B050"/>
            </a:gs>
            <a:gs pos="18000">
              <a:srgbClr val="00B050"/>
            </a:gs>
            <a:gs pos="21000">
              <a:srgbClr val="FFFF00"/>
            </a:gs>
            <a:gs pos="33000">
              <a:srgbClr val="FF0000"/>
            </a:gs>
          </a:gsLst>
          <a:lin ang="5400000" scaled="0"/>
        </a:gradFill>
      </c:spPr>
    </c:plotArea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0"/>
          <c:spPr>
            <a:ln>
              <a:solidFill>
                <a:schemeClr val="tx1">
                  <a:lumMod val="95000"/>
                  <a:lumOff val="5000"/>
                </a:schemeClr>
              </a:solidFill>
            </a:ln>
          </c:spPr>
          <c:marker>
            <c:symbol val="none"/>
          </c:marker>
          <c:cat>
            <c:numRef>
              <c:f>'17'!$F$9:$F$16</c:f>
              <c:numCache>
                <c:formatCode>h:mm</c:formatCode>
                <c:ptCount val="8"/>
                <c:pt idx="0">
                  <c:v>4.0972222222222222E-2</c:v>
                </c:pt>
                <c:pt idx="1">
                  <c:v>8.2638888888888887E-2</c:v>
                </c:pt>
                <c:pt idx="2">
                  <c:v>0.124305555555556</c:v>
                </c:pt>
                <c:pt idx="3">
                  <c:v>0.16597222222222199</c:v>
                </c:pt>
                <c:pt idx="4">
                  <c:v>0.20763888888888901</c:v>
                </c:pt>
                <c:pt idx="5">
                  <c:v>0.249305555555556</c:v>
                </c:pt>
                <c:pt idx="6">
                  <c:v>0.29097222222222202</c:v>
                </c:pt>
                <c:pt idx="7">
                  <c:v>0.33263888888888898</c:v>
                </c:pt>
              </c:numCache>
            </c:numRef>
          </c:cat>
          <c:val>
            <c:numRef>
              <c:f>'17'!$N$9:$N$16</c:f>
              <c:numCache>
                <c:formatCode>_(* #,##0.00_);_(* \(#,##0.00\);_(* "-"??_);_(@_)</c:formatCode>
                <c:ptCount val="8"/>
                <c:pt idx="0">
                  <c:v>136.61699999999999</c:v>
                </c:pt>
                <c:pt idx="1">
                  <c:v>179.95499999999998</c:v>
                </c:pt>
                <c:pt idx="2">
                  <c:v>207.03659999999999</c:v>
                </c:pt>
                <c:pt idx="3">
                  <c:v>188.57919999999999</c:v>
                </c:pt>
                <c:pt idx="4">
                  <c:v>189.06899999999999</c:v>
                </c:pt>
                <c:pt idx="5">
                  <c:v>146.3014</c:v>
                </c:pt>
                <c:pt idx="6">
                  <c:v>136.8526</c:v>
                </c:pt>
                <c:pt idx="7">
                  <c:v>242.50679999999997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542-4806-A74C-1EE8113DB9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2720752"/>
        <c:axId val="312721312"/>
      </c:lineChart>
      <c:catAx>
        <c:axId val="31272075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12721312"/>
        <c:crosses val="autoZero"/>
        <c:auto val="1"/>
        <c:lblAlgn val="ctr"/>
        <c:lblOffset val="100"/>
        <c:tickMarkSkip val="1"/>
        <c:noMultiLvlLbl val="0"/>
      </c:catAx>
      <c:valAx>
        <c:axId val="312721312"/>
        <c:scaling>
          <c:orientation val="minMax"/>
        </c:scaling>
        <c:delete val="0"/>
        <c:axPos val="l"/>
        <c:majorGridlines/>
        <c:numFmt formatCode="_(* #,##0.00_);_(* \(#,##0.00\);_(* &quot;-&quot;??_);_(@_)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12720752"/>
        <c:crosses val="autoZero"/>
        <c:crossBetween val="between"/>
      </c:valAx>
      <c:spPr>
        <a:gradFill>
          <a:gsLst>
            <a:gs pos="100000">
              <a:srgbClr val="FF0000"/>
            </a:gs>
            <a:gs pos="100000">
              <a:srgbClr val="00B050"/>
            </a:gs>
            <a:gs pos="32000">
              <a:srgbClr val="FFFF00"/>
            </a:gs>
            <a:gs pos="0">
              <a:srgbClr val="00B050"/>
            </a:gs>
            <a:gs pos="18000">
              <a:srgbClr val="00B050"/>
            </a:gs>
            <a:gs pos="21000">
              <a:srgbClr val="FFFF00"/>
            </a:gs>
            <a:gs pos="33000">
              <a:srgbClr val="FF0000"/>
            </a:gs>
          </a:gsLst>
          <a:lin ang="5400000" scaled="0"/>
        </a:gradFill>
      </c:spPr>
    </c:plotArea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0"/>
          <c:spPr>
            <a:ln>
              <a:solidFill>
                <a:schemeClr val="tx1">
                  <a:lumMod val="95000"/>
                  <a:lumOff val="5000"/>
                </a:schemeClr>
              </a:solidFill>
            </a:ln>
          </c:spPr>
          <c:marker>
            <c:symbol val="none"/>
          </c:marker>
          <c:cat>
            <c:numRef>
              <c:f>'17'!$F$17:$F$24</c:f>
              <c:numCache>
                <c:formatCode>h:mm</c:formatCode>
                <c:ptCount val="8"/>
                <c:pt idx="0">
                  <c:v>0.374305555555556</c:v>
                </c:pt>
                <c:pt idx="1">
                  <c:v>0.41597222222222202</c:v>
                </c:pt>
                <c:pt idx="2">
                  <c:v>0.45763888888888898</c:v>
                </c:pt>
                <c:pt idx="3">
                  <c:v>0.499305555555556</c:v>
                </c:pt>
                <c:pt idx="4">
                  <c:v>0.54097222222222197</c:v>
                </c:pt>
                <c:pt idx="5">
                  <c:v>0.58263888888888904</c:v>
                </c:pt>
                <c:pt idx="6">
                  <c:v>0.624305555555556</c:v>
                </c:pt>
                <c:pt idx="7">
                  <c:v>0.66597222222222197</c:v>
                </c:pt>
              </c:numCache>
            </c:numRef>
          </c:cat>
          <c:val>
            <c:numRef>
              <c:f>'17'!$N$17:$N$24</c:f>
              <c:numCache>
                <c:formatCode>_(* #,##0.00_);_(* \(#,##0.00\);_(* "-"??_);_(@_)</c:formatCode>
                <c:ptCount val="8"/>
                <c:pt idx="0">
                  <c:v>145.98519999999999</c:v>
                </c:pt>
                <c:pt idx="1">
                  <c:v>212.74679999999998</c:v>
                </c:pt>
                <c:pt idx="2">
                  <c:v>115.32619999999999</c:v>
                </c:pt>
                <c:pt idx="3">
                  <c:v>0</c:v>
                </c:pt>
                <c:pt idx="4">
                  <c:v>58.37919999999999</c:v>
                </c:pt>
                <c:pt idx="5">
                  <c:v>173.94719999999998</c:v>
                </c:pt>
                <c:pt idx="6">
                  <c:v>125.1532</c:v>
                </c:pt>
                <c:pt idx="7">
                  <c:v>74.344200000000001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0E1-4652-A7BE-C49C21ABF5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2723552"/>
        <c:axId val="312724112"/>
      </c:lineChart>
      <c:catAx>
        <c:axId val="31272355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12724112"/>
        <c:crosses val="autoZero"/>
        <c:auto val="1"/>
        <c:lblAlgn val="ctr"/>
        <c:lblOffset val="100"/>
        <c:tickMarkSkip val="1"/>
        <c:noMultiLvlLbl val="0"/>
      </c:catAx>
      <c:valAx>
        <c:axId val="312724112"/>
        <c:scaling>
          <c:orientation val="minMax"/>
        </c:scaling>
        <c:delete val="0"/>
        <c:axPos val="l"/>
        <c:majorGridlines/>
        <c:numFmt formatCode="_(* #,##0.00_);_(* \(#,##0.00\);_(* &quot;-&quot;??_);_(@_)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12723552"/>
        <c:crosses val="autoZero"/>
        <c:crossBetween val="between"/>
      </c:valAx>
      <c:spPr>
        <a:gradFill>
          <a:gsLst>
            <a:gs pos="100000">
              <a:srgbClr val="FF0000"/>
            </a:gs>
            <a:gs pos="100000">
              <a:srgbClr val="00B050"/>
            </a:gs>
            <a:gs pos="32000">
              <a:srgbClr val="FFFF00"/>
            </a:gs>
            <a:gs pos="0">
              <a:srgbClr val="00B050"/>
            </a:gs>
            <a:gs pos="18000">
              <a:srgbClr val="00B050"/>
            </a:gs>
            <a:gs pos="21000">
              <a:srgbClr val="FFFF00"/>
            </a:gs>
            <a:gs pos="33000">
              <a:srgbClr val="FF0000"/>
            </a:gs>
          </a:gsLst>
          <a:lin ang="5400000" scaled="0"/>
        </a:gradFill>
      </c:spPr>
    </c:plotArea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0"/>
          <c:spPr>
            <a:ln>
              <a:solidFill>
                <a:schemeClr val="tx1">
                  <a:lumMod val="95000"/>
                  <a:lumOff val="5000"/>
                </a:schemeClr>
              </a:solidFill>
            </a:ln>
          </c:spPr>
          <c:marker>
            <c:symbol val="none"/>
          </c:marker>
          <c:cat>
            <c:numRef>
              <c:f>'17'!$F$25:$F$32</c:f>
              <c:numCache>
                <c:formatCode>h:mm</c:formatCode>
                <c:ptCount val="8"/>
                <c:pt idx="0">
                  <c:v>0.70763888888888904</c:v>
                </c:pt>
                <c:pt idx="1">
                  <c:v>0.749305555555556</c:v>
                </c:pt>
                <c:pt idx="2">
                  <c:v>0.79097222222222197</c:v>
                </c:pt>
                <c:pt idx="3">
                  <c:v>0.83263888888888904</c:v>
                </c:pt>
                <c:pt idx="4">
                  <c:v>0.874305555555556</c:v>
                </c:pt>
                <c:pt idx="5">
                  <c:v>0.91597222222222197</c:v>
                </c:pt>
                <c:pt idx="6">
                  <c:v>0.95763888888888904</c:v>
                </c:pt>
                <c:pt idx="7">
                  <c:v>0.999305555555556</c:v>
                </c:pt>
              </c:numCache>
            </c:numRef>
          </c:cat>
          <c:val>
            <c:numRef>
              <c:f>'17'!$N$25:$N$32</c:f>
              <c:numCache>
                <c:formatCode>_(* #,##0.00_);_(* \(#,##0.00\);_(* "-"??_);_(@_)</c:formatCode>
                <c:ptCount val="8"/>
                <c:pt idx="0">
                  <c:v>149.2216</c:v>
                </c:pt>
                <c:pt idx="1">
                  <c:v>191.26379999999997</c:v>
                </c:pt>
                <c:pt idx="2">
                  <c:v>174.26339999999999</c:v>
                </c:pt>
                <c:pt idx="3">
                  <c:v>160.208</c:v>
                </c:pt>
                <c:pt idx="4">
                  <c:v>159.40819999999999</c:v>
                </c:pt>
                <c:pt idx="5">
                  <c:v>148.0684</c:v>
                </c:pt>
                <c:pt idx="6">
                  <c:v>115.09679999999999</c:v>
                </c:pt>
                <c:pt idx="7">
                  <c:v>201.28299999999996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3B4-4D17-A9E0-33985D5032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3082848"/>
        <c:axId val="313083408"/>
      </c:lineChart>
      <c:catAx>
        <c:axId val="31308284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13083408"/>
        <c:crosses val="autoZero"/>
        <c:auto val="1"/>
        <c:lblAlgn val="ctr"/>
        <c:lblOffset val="100"/>
        <c:tickMarkSkip val="1"/>
        <c:noMultiLvlLbl val="0"/>
      </c:catAx>
      <c:valAx>
        <c:axId val="313083408"/>
        <c:scaling>
          <c:orientation val="minMax"/>
        </c:scaling>
        <c:delete val="0"/>
        <c:axPos val="l"/>
        <c:majorGridlines/>
        <c:numFmt formatCode="_(* #,##0.00_);_(* \(#,##0.00\);_(* &quot;-&quot;??_);_(@_)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13082848"/>
        <c:crosses val="autoZero"/>
        <c:crossBetween val="between"/>
      </c:valAx>
      <c:spPr>
        <a:gradFill>
          <a:gsLst>
            <a:gs pos="100000">
              <a:srgbClr val="FF0000"/>
            </a:gs>
            <a:gs pos="100000">
              <a:srgbClr val="00B050"/>
            </a:gs>
            <a:gs pos="32000">
              <a:srgbClr val="FFFF00"/>
            </a:gs>
            <a:gs pos="0">
              <a:srgbClr val="00B050"/>
            </a:gs>
            <a:gs pos="18000">
              <a:srgbClr val="00B050"/>
            </a:gs>
            <a:gs pos="21000">
              <a:srgbClr val="FFFF00"/>
            </a:gs>
            <a:gs pos="33000">
              <a:srgbClr val="FF0000"/>
            </a:gs>
          </a:gsLst>
          <a:lin ang="5400000" scaled="0"/>
        </a:gradFill>
      </c:spPr>
    </c:plotArea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0"/>
          <c:spPr>
            <a:ln>
              <a:solidFill>
                <a:schemeClr val="tx1">
                  <a:lumMod val="95000"/>
                  <a:lumOff val="5000"/>
                </a:schemeClr>
              </a:solidFill>
            </a:ln>
          </c:spPr>
          <c:marker>
            <c:symbol val="none"/>
          </c:marker>
          <c:cat>
            <c:numRef>
              <c:f>'18'!$F$9:$F$16</c:f>
              <c:numCache>
                <c:formatCode>h:mm</c:formatCode>
                <c:ptCount val="8"/>
                <c:pt idx="0">
                  <c:v>4.0972222222222222E-2</c:v>
                </c:pt>
                <c:pt idx="1">
                  <c:v>8.2638888888888887E-2</c:v>
                </c:pt>
                <c:pt idx="2">
                  <c:v>0.124305555555556</c:v>
                </c:pt>
                <c:pt idx="3">
                  <c:v>0.16597222222222199</c:v>
                </c:pt>
                <c:pt idx="4">
                  <c:v>0.20763888888888901</c:v>
                </c:pt>
                <c:pt idx="5">
                  <c:v>0.249305555555556</c:v>
                </c:pt>
                <c:pt idx="6">
                  <c:v>0.29097222222222202</c:v>
                </c:pt>
                <c:pt idx="7">
                  <c:v>0.33263888888888898</c:v>
                </c:pt>
              </c:numCache>
            </c:numRef>
          </c:cat>
          <c:val>
            <c:numRef>
              <c:f>'18'!$N$9:$N$16</c:f>
              <c:numCache>
                <c:formatCode>_(* #,##0.00_);_(* \(#,##0.00\);_(* "-"??_);_(@_)</c:formatCode>
                <c:ptCount val="8"/>
                <c:pt idx="0">
                  <c:v>159.73679999999999</c:v>
                </c:pt>
                <c:pt idx="1">
                  <c:v>206.86299999999997</c:v>
                </c:pt>
                <c:pt idx="2">
                  <c:v>180.71759999999998</c:v>
                </c:pt>
                <c:pt idx="3">
                  <c:v>171.87020000000001</c:v>
                </c:pt>
                <c:pt idx="4">
                  <c:v>118.1968</c:v>
                </c:pt>
                <c:pt idx="5">
                  <c:v>171.85159999999999</c:v>
                </c:pt>
                <c:pt idx="6">
                  <c:v>142.25279999999998</c:v>
                </c:pt>
                <c:pt idx="7">
                  <c:v>200.51419999999999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978-4782-8860-8EC61F3FBE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2720752"/>
        <c:axId val="312721312"/>
      </c:lineChart>
      <c:catAx>
        <c:axId val="31272075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12721312"/>
        <c:crosses val="autoZero"/>
        <c:auto val="1"/>
        <c:lblAlgn val="ctr"/>
        <c:lblOffset val="100"/>
        <c:tickMarkSkip val="1"/>
        <c:noMultiLvlLbl val="0"/>
      </c:catAx>
      <c:valAx>
        <c:axId val="312721312"/>
        <c:scaling>
          <c:orientation val="minMax"/>
        </c:scaling>
        <c:delete val="0"/>
        <c:axPos val="l"/>
        <c:majorGridlines/>
        <c:numFmt formatCode="_(* #,##0.00_);_(* \(#,##0.00\);_(* &quot;-&quot;??_);_(@_)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12720752"/>
        <c:crosses val="autoZero"/>
        <c:crossBetween val="between"/>
      </c:valAx>
      <c:spPr>
        <a:gradFill>
          <a:gsLst>
            <a:gs pos="100000">
              <a:srgbClr val="FF0000"/>
            </a:gs>
            <a:gs pos="100000">
              <a:srgbClr val="00B050"/>
            </a:gs>
            <a:gs pos="32000">
              <a:srgbClr val="FFFF00"/>
            </a:gs>
            <a:gs pos="0">
              <a:srgbClr val="00B050"/>
            </a:gs>
            <a:gs pos="18000">
              <a:srgbClr val="00B050"/>
            </a:gs>
            <a:gs pos="21000">
              <a:srgbClr val="FFFF00"/>
            </a:gs>
            <a:gs pos="33000">
              <a:srgbClr val="FF0000"/>
            </a:gs>
          </a:gsLst>
          <a:lin ang="5400000" scaled="0"/>
        </a:gradFill>
      </c:spPr>
    </c:plotArea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0"/>
          <c:spPr>
            <a:ln>
              <a:solidFill>
                <a:schemeClr val="tx1">
                  <a:lumMod val="95000"/>
                  <a:lumOff val="5000"/>
                </a:schemeClr>
              </a:solidFill>
            </a:ln>
          </c:spPr>
          <c:marker>
            <c:symbol val="none"/>
          </c:marker>
          <c:cat>
            <c:numRef>
              <c:f>'18'!$F$17:$F$24</c:f>
              <c:numCache>
                <c:formatCode>h:mm</c:formatCode>
                <c:ptCount val="8"/>
                <c:pt idx="0">
                  <c:v>0.374305555555556</c:v>
                </c:pt>
                <c:pt idx="1">
                  <c:v>0.41597222222222202</c:v>
                </c:pt>
                <c:pt idx="2">
                  <c:v>0.45763888888888898</c:v>
                </c:pt>
                <c:pt idx="3">
                  <c:v>0.499305555555556</c:v>
                </c:pt>
                <c:pt idx="4">
                  <c:v>0.54097222222222197</c:v>
                </c:pt>
                <c:pt idx="5">
                  <c:v>0.58263888888888904</c:v>
                </c:pt>
                <c:pt idx="6">
                  <c:v>0.624305555555556</c:v>
                </c:pt>
                <c:pt idx="7">
                  <c:v>0.66597222222222197</c:v>
                </c:pt>
              </c:numCache>
            </c:numRef>
          </c:cat>
          <c:val>
            <c:numRef>
              <c:f>'18'!$N$17:$N$24</c:f>
              <c:numCache>
                <c:formatCode>_(* #,##0.00_);_(* \(#,##0.00\);_(* "-"??_);_(@_)</c:formatCode>
                <c:ptCount val="8"/>
                <c:pt idx="0">
                  <c:v>195.59139999999996</c:v>
                </c:pt>
                <c:pt idx="1">
                  <c:v>19.933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B6-4B94-8040-4173BBB672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2723552"/>
        <c:axId val="312724112"/>
      </c:lineChart>
      <c:catAx>
        <c:axId val="31272355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12724112"/>
        <c:crosses val="autoZero"/>
        <c:auto val="1"/>
        <c:lblAlgn val="ctr"/>
        <c:lblOffset val="100"/>
        <c:tickMarkSkip val="1"/>
        <c:noMultiLvlLbl val="0"/>
      </c:catAx>
      <c:valAx>
        <c:axId val="312724112"/>
        <c:scaling>
          <c:orientation val="minMax"/>
        </c:scaling>
        <c:delete val="0"/>
        <c:axPos val="l"/>
        <c:majorGridlines/>
        <c:numFmt formatCode="_(* #,##0.00_);_(* \(#,##0.00\);_(* &quot;-&quot;??_);_(@_)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12723552"/>
        <c:crosses val="autoZero"/>
        <c:crossBetween val="between"/>
      </c:valAx>
      <c:spPr>
        <a:gradFill>
          <a:gsLst>
            <a:gs pos="100000">
              <a:srgbClr val="FF0000"/>
            </a:gs>
            <a:gs pos="100000">
              <a:srgbClr val="00B050"/>
            </a:gs>
            <a:gs pos="32000">
              <a:srgbClr val="FFFF00"/>
            </a:gs>
            <a:gs pos="0">
              <a:srgbClr val="00B050"/>
            </a:gs>
            <a:gs pos="18000">
              <a:srgbClr val="00B050"/>
            </a:gs>
            <a:gs pos="21000">
              <a:srgbClr val="FFFF00"/>
            </a:gs>
            <a:gs pos="33000">
              <a:srgbClr val="FF0000"/>
            </a:gs>
          </a:gsLst>
          <a:lin ang="5400000" scaled="0"/>
        </a:gradFill>
      </c:spPr>
    </c:plotArea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0"/>
          <c:spPr>
            <a:ln>
              <a:solidFill>
                <a:schemeClr val="tx1">
                  <a:lumMod val="95000"/>
                  <a:lumOff val="5000"/>
                </a:schemeClr>
              </a:solidFill>
            </a:ln>
          </c:spPr>
          <c:marker>
            <c:symbol val="none"/>
          </c:marker>
          <c:cat>
            <c:numRef>
              <c:f>'18'!$F$25:$F$32</c:f>
              <c:numCache>
                <c:formatCode>h:mm</c:formatCode>
                <c:ptCount val="8"/>
                <c:pt idx="0">
                  <c:v>0.70763888888888904</c:v>
                </c:pt>
                <c:pt idx="1">
                  <c:v>0.749305555555556</c:v>
                </c:pt>
                <c:pt idx="2">
                  <c:v>0.79097222222222197</c:v>
                </c:pt>
                <c:pt idx="3">
                  <c:v>0.83263888888888904</c:v>
                </c:pt>
                <c:pt idx="4">
                  <c:v>0.874305555555556</c:v>
                </c:pt>
                <c:pt idx="5">
                  <c:v>0.91597222222222197</c:v>
                </c:pt>
                <c:pt idx="6">
                  <c:v>0.95763888888888904</c:v>
                </c:pt>
                <c:pt idx="7">
                  <c:v>0.999305555555556</c:v>
                </c:pt>
              </c:numCache>
            </c:numRef>
          </c:cat>
          <c:val>
            <c:numRef>
              <c:f>'18'!$N$25:$N$32</c:f>
              <c:numCache>
                <c:formatCode>_(* #,##0.00_);_(* \(#,##0.00\);_(* "-"??_);_(@_)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85B-4FF9-92F1-80B4A68624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3082848"/>
        <c:axId val="313083408"/>
      </c:lineChart>
      <c:catAx>
        <c:axId val="31308284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13083408"/>
        <c:crosses val="autoZero"/>
        <c:auto val="1"/>
        <c:lblAlgn val="ctr"/>
        <c:lblOffset val="100"/>
        <c:tickMarkSkip val="1"/>
        <c:noMultiLvlLbl val="0"/>
      </c:catAx>
      <c:valAx>
        <c:axId val="313083408"/>
        <c:scaling>
          <c:orientation val="minMax"/>
        </c:scaling>
        <c:delete val="0"/>
        <c:axPos val="l"/>
        <c:majorGridlines/>
        <c:numFmt formatCode="_(* #,##0.00_);_(* \(#,##0.00\);_(* &quot;-&quot;??_);_(@_)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13082848"/>
        <c:crosses val="autoZero"/>
        <c:crossBetween val="between"/>
      </c:valAx>
      <c:spPr>
        <a:gradFill>
          <a:gsLst>
            <a:gs pos="100000">
              <a:srgbClr val="FF0000"/>
            </a:gs>
            <a:gs pos="100000">
              <a:srgbClr val="00B050"/>
            </a:gs>
            <a:gs pos="32000">
              <a:srgbClr val="FFFF00"/>
            </a:gs>
            <a:gs pos="0">
              <a:srgbClr val="00B050"/>
            </a:gs>
            <a:gs pos="18000">
              <a:srgbClr val="00B050"/>
            </a:gs>
            <a:gs pos="21000">
              <a:srgbClr val="FFFF00"/>
            </a:gs>
            <a:gs pos="33000">
              <a:srgbClr val="FF0000"/>
            </a:gs>
          </a:gsLst>
          <a:lin ang="5400000" scaled="0"/>
        </a:gradFill>
      </c:spPr>
    </c:plotArea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0"/>
          <c:spPr>
            <a:ln>
              <a:solidFill>
                <a:schemeClr val="tx1">
                  <a:lumMod val="95000"/>
                  <a:lumOff val="5000"/>
                </a:schemeClr>
              </a:solidFill>
            </a:ln>
          </c:spPr>
          <c:marker>
            <c:symbol val="none"/>
          </c:marker>
          <c:cat>
            <c:numRef>
              <c:f>'19'!$F$9:$F$16</c:f>
              <c:numCache>
                <c:formatCode>h:mm</c:formatCode>
                <c:ptCount val="8"/>
                <c:pt idx="0">
                  <c:v>4.0972222222222222E-2</c:v>
                </c:pt>
                <c:pt idx="1">
                  <c:v>8.2638888888888887E-2</c:v>
                </c:pt>
                <c:pt idx="2">
                  <c:v>0.124305555555556</c:v>
                </c:pt>
                <c:pt idx="3">
                  <c:v>0.16597222222222199</c:v>
                </c:pt>
                <c:pt idx="4">
                  <c:v>0.20763888888888901</c:v>
                </c:pt>
                <c:pt idx="5">
                  <c:v>0.249305555555556</c:v>
                </c:pt>
                <c:pt idx="6">
                  <c:v>0.29097222222222202</c:v>
                </c:pt>
                <c:pt idx="7">
                  <c:v>0.33263888888888898</c:v>
                </c:pt>
              </c:numCache>
            </c:numRef>
          </c:cat>
          <c:val>
            <c:numRef>
              <c:f>'19'!$N$9:$N$16</c:f>
              <c:numCache>
                <c:formatCode>_(* #,##0.00_);_(* \(#,##0.00\);_(* "-"??_);_(@_)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BB9-4617-840A-079717AA3B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2720752"/>
        <c:axId val="312721312"/>
      </c:lineChart>
      <c:catAx>
        <c:axId val="31272075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12721312"/>
        <c:crosses val="autoZero"/>
        <c:auto val="1"/>
        <c:lblAlgn val="ctr"/>
        <c:lblOffset val="100"/>
        <c:tickMarkSkip val="1"/>
        <c:noMultiLvlLbl val="0"/>
      </c:catAx>
      <c:valAx>
        <c:axId val="312721312"/>
        <c:scaling>
          <c:orientation val="minMax"/>
        </c:scaling>
        <c:delete val="0"/>
        <c:axPos val="l"/>
        <c:majorGridlines/>
        <c:numFmt formatCode="_(* #,##0.00_);_(* \(#,##0.00\);_(* &quot;-&quot;??_);_(@_)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12720752"/>
        <c:crosses val="autoZero"/>
        <c:crossBetween val="between"/>
      </c:valAx>
      <c:spPr>
        <a:gradFill>
          <a:gsLst>
            <a:gs pos="100000">
              <a:srgbClr val="FF0000"/>
            </a:gs>
            <a:gs pos="100000">
              <a:srgbClr val="00B050"/>
            </a:gs>
            <a:gs pos="32000">
              <a:srgbClr val="FFFF00"/>
            </a:gs>
            <a:gs pos="0">
              <a:srgbClr val="00B050"/>
            </a:gs>
            <a:gs pos="18000">
              <a:srgbClr val="00B050"/>
            </a:gs>
            <a:gs pos="21000">
              <a:srgbClr val="FFFF00"/>
            </a:gs>
            <a:gs pos="33000">
              <a:srgbClr val="FF0000"/>
            </a:gs>
          </a:gsLst>
          <a:lin ang="5400000" scaled="0"/>
        </a:gradFill>
      </c:spPr>
    </c:plotArea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0"/>
          <c:spPr>
            <a:ln>
              <a:solidFill>
                <a:schemeClr val="tx1">
                  <a:lumMod val="95000"/>
                  <a:lumOff val="5000"/>
                </a:schemeClr>
              </a:solidFill>
            </a:ln>
          </c:spPr>
          <c:marker>
            <c:symbol val="none"/>
          </c:marker>
          <c:cat>
            <c:numRef>
              <c:f>'19'!$F$17:$F$24</c:f>
              <c:numCache>
                <c:formatCode>h:mm</c:formatCode>
                <c:ptCount val="8"/>
                <c:pt idx="0">
                  <c:v>0.374305555555556</c:v>
                </c:pt>
                <c:pt idx="1">
                  <c:v>0.41597222222222202</c:v>
                </c:pt>
                <c:pt idx="2">
                  <c:v>0.45763888888888898</c:v>
                </c:pt>
                <c:pt idx="3">
                  <c:v>0.499305555555556</c:v>
                </c:pt>
                <c:pt idx="4">
                  <c:v>0.54097222222222197</c:v>
                </c:pt>
                <c:pt idx="5">
                  <c:v>0.58263888888888904</c:v>
                </c:pt>
                <c:pt idx="6">
                  <c:v>0.624305555555556</c:v>
                </c:pt>
                <c:pt idx="7">
                  <c:v>0.66597222222222197</c:v>
                </c:pt>
              </c:numCache>
            </c:numRef>
          </c:cat>
          <c:val>
            <c:numRef>
              <c:f>'19'!$N$17:$N$24</c:f>
              <c:numCache>
                <c:formatCode>_(* #,##0.00_);_(* \(#,##0.00\);_(* "-"??_);_(@_)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4B-4604-BD7D-C4CD4D5BEC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2723552"/>
        <c:axId val="312724112"/>
      </c:lineChart>
      <c:catAx>
        <c:axId val="31272355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12724112"/>
        <c:crosses val="autoZero"/>
        <c:auto val="1"/>
        <c:lblAlgn val="ctr"/>
        <c:lblOffset val="100"/>
        <c:tickMarkSkip val="1"/>
        <c:noMultiLvlLbl val="0"/>
      </c:catAx>
      <c:valAx>
        <c:axId val="312724112"/>
        <c:scaling>
          <c:orientation val="minMax"/>
        </c:scaling>
        <c:delete val="0"/>
        <c:axPos val="l"/>
        <c:majorGridlines/>
        <c:numFmt formatCode="_(* #,##0.00_);_(* \(#,##0.00\);_(* &quot;-&quot;??_);_(@_)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12723552"/>
        <c:crosses val="autoZero"/>
        <c:crossBetween val="between"/>
      </c:valAx>
      <c:spPr>
        <a:gradFill>
          <a:gsLst>
            <a:gs pos="100000">
              <a:srgbClr val="FF0000"/>
            </a:gs>
            <a:gs pos="100000">
              <a:srgbClr val="00B050"/>
            </a:gs>
            <a:gs pos="32000">
              <a:srgbClr val="FFFF00"/>
            </a:gs>
            <a:gs pos="0">
              <a:srgbClr val="00B050"/>
            </a:gs>
            <a:gs pos="18000">
              <a:srgbClr val="00B050"/>
            </a:gs>
            <a:gs pos="21000">
              <a:srgbClr val="FFFF00"/>
            </a:gs>
            <a:gs pos="33000">
              <a:srgbClr val="FF0000"/>
            </a:gs>
          </a:gsLst>
          <a:lin ang="5400000" scaled="0"/>
        </a:gradFill>
      </c:spPr>
    </c:plotArea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0"/>
          <c:spPr>
            <a:ln>
              <a:solidFill>
                <a:schemeClr val="tx1">
                  <a:lumMod val="95000"/>
                  <a:lumOff val="5000"/>
                </a:schemeClr>
              </a:solidFill>
            </a:ln>
          </c:spPr>
          <c:marker>
            <c:symbol val="none"/>
          </c:marker>
          <c:cat>
            <c:numRef>
              <c:f>'19'!$F$25:$F$32</c:f>
              <c:numCache>
                <c:formatCode>h:mm</c:formatCode>
                <c:ptCount val="8"/>
                <c:pt idx="0">
                  <c:v>0.70763888888888904</c:v>
                </c:pt>
                <c:pt idx="1">
                  <c:v>0.749305555555556</c:v>
                </c:pt>
                <c:pt idx="2">
                  <c:v>0.79097222222222197</c:v>
                </c:pt>
                <c:pt idx="3">
                  <c:v>0.83263888888888904</c:v>
                </c:pt>
                <c:pt idx="4">
                  <c:v>0.874305555555556</c:v>
                </c:pt>
                <c:pt idx="5">
                  <c:v>0.91597222222222197</c:v>
                </c:pt>
                <c:pt idx="6">
                  <c:v>0.95763888888888904</c:v>
                </c:pt>
                <c:pt idx="7">
                  <c:v>0.999305555555556</c:v>
                </c:pt>
              </c:numCache>
            </c:numRef>
          </c:cat>
          <c:val>
            <c:numRef>
              <c:f>'19'!$N$25:$N$32</c:f>
              <c:numCache>
                <c:formatCode>_(* #,##0.00_);_(* \(#,##0.00\);_(* "-"??_);_(@_)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8C4-4F6E-B00C-4EBFFC7C7F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3082848"/>
        <c:axId val="313083408"/>
      </c:lineChart>
      <c:catAx>
        <c:axId val="31308284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13083408"/>
        <c:crosses val="autoZero"/>
        <c:auto val="1"/>
        <c:lblAlgn val="ctr"/>
        <c:lblOffset val="100"/>
        <c:tickMarkSkip val="1"/>
        <c:noMultiLvlLbl val="0"/>
      </c:catAx>
      <c:valAx>
        <c:axId val="313083408"/>
        <c:scaling>
          <c:orientation val="minMax"/>
        </c:scaling>
        <c:delete val="0"/>
        <c:axPos val="l"/>
        <c:majorGridlines/>
        <c:numFmt formatCode="_(* #,##0.00_);_(* \(#,##0.00\);_(* &quot;-&quot;??_);_(@_)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13082848"/>
        <c:crosses val="autoZero"/>
        <c:crossBetween val="between"/>
      </c:valAx>
      <c:spPr>
        <a:gradFill>
          <a:gsLst>
            <a:gs pos="100000">
              <a:srgbClr val="FF0000"/>
            </a:gs>
            <a:gs pos="100000">
              <a:srgbClr val="00B050"/>
            </a:gs>
            <a:gs pos="32000">
              <a:srgbClr val="FFFF00"/>
            </a:gs>
            <a:gs pos="0">
              <a:srgbClr val="00B050"/>
            </a:gs>
            <a:gs pos="18000">
              <a:srgbClr val="00B050"/>
            </a:gs>
            <a:gs pos="21000">
              <a:srgbClr val="FFFF00"/>
            </a:gs>
            <a:gs pos="33000">
              <a:srgbClr val="FF0000"/>
            </a:gs>
          </a:gsLst>
          <a:lin ang="5400000" scaled="0"/>
        </a:gradFill>
      </c:spPr>
    </c:plotArea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0"/>
          <c:spPr>
            <a:ln>
              <a:solidFill>
                <a:schemeClr val="tx1">
                  <a:lumMod val="95000"/>
                  <a:lumOff val="5000"/>
                </a:schemeClr>
              </a:solidFill>
            </a:ln>
          </c:spPr>
          <c:marker>
            <c:symbol val="none"/>
          </c:marker>
          <c:cat>
            <c:numRef>
              <c:f>'20'!$F$9:$F$16</c:f>
              <c:numCache>
                <c:formatCode>h:mm</c:formatCode>
                <c:ptCount val="8"/>
                <c:pt idx="0">
                  <c:v>4.0972222222222222E-2</c:v>
                </c:pt>
                <c:pt idx="1">
                  <c:v>8.2638888888888887E-2</c:v>
                </c:pt>
                <c:pt idx="2">
                  <c:v>0.124305555555556</c:v>
                </c:pt>
                <c:pt idx="3">
                  <c:v>0.16597222222222199</c:v>
                </c:pt>
                <c:pt idx="4">
                  <c:v>0.20763888888888901</c:v>
                </c:pt>
                <c:pt idx="5">
                  <c:v>0.249305555555556</c:v>
                </c:pt>
                <c:pt idx="6">
                  <c:v>0.29097222222222202</c:v>
                </c:pt>
                <c:pt idx="7">
                  <c:v>0.33263888888888898</c:v>
                </c:pt>
              </c:numCache>
            </c:numRef>
          </c:cat>
          <c:val>
            <c:numRef>
              <c:f>'20'!$N$9:$N$16</c:f>
              <c:numCache>
                <c:formatCode>_(* #,##0.00_);_(* \(#,##0.00\);_(* "-"??_);_(@_)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B0A-4BE6-A7EA-2AA8F1D22E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2720752"/>
        <c:axId val="312721312"/>
      </c:lineChart>
      <c:catAx>
        <c:axId val="31272075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12721312"/>
        <c:crosses val="autoZero"/>
        <c:auto val="1"/>
        <c:lblAlgn val="ctr"/>
        <c:lblOffset val="100"/>
        <c:tickMarkSkip val="1"/>
        <c:noMultiLvlLbl val="0"/>
      </c:catAx>
      <c:valAx>
        <c:axId val="312721312"/>
        <c:scaling>
          <c:orientation val="minMax"/>
        </c:scaling>
        <c:delete val="0"/>
        <c:axPos val="l"/>
        <c:majorGridlines/>
        <c:numFmt formatCode="_(* #,##0.00_);_(* \(#,##0.00\);_(* &quot;-&quot;??_);_(@_)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12720752"/>
        <c:crosses val="autoZero"/>
        <c:crossBetween val="between"/>
      </c:valAx>
      <c:spPr>
        <a:gradFill>
          <a:gsLst>
            <a:gs pos="100000">
              <a:srgbClr val="FF0000"/>
            </a:gs>
            <a:gs pos="100000">
              <a:srgbClr val="00B050"/>
            </a:gs>
            <a:gs pos="32000">
              <a:srgbClr val="FFFF00"/>
            </a:gs>
            <a:gs pos="0">
              <a:srgbClr val="00B050"/>
            </a:gs>
            <a:gs pos="18000">
              <a:srgbClr val="00B050"/>
            </a:gs>
            <a:gs pos="21000">
              <a:srgbClr val="FFFF00"/>
            </a:gs>
            <a:gs pos="33000">
              <a:srgbClr val="FF0000"/>
            </a:gs>
          </a:gsLst>
          <a:lin ang="5400000" scaled="0"/>
        </a:gradFill>
      </c:spPr>
    </c:plotArea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0"/>
          <c:spPr>
            <a:ln>
              <a:solidFill>
                <a:schemeClr val="tx1">
                  <a:lumMod val="95000"/>
                  <a:lumOff val="5000"/>
                </a:schemeClr>
              </a:solidFill>
            </a:ln>
          </c:spPr>
          <c:marker>
            <c:symbol val="none"/>
          </c:marker>
          <c:cat>
            <c:numRef>
              <c:f>'20'!$F$17:$F$24</c:f>
              <c:numCache>
                <c:formatCode>h:mm</c:formatCode>
                <c:ptCount val="8"/>
                <c:pt idx="0">
                  <c:v>0.374305555555556</c:v>
                </c:pt>
                <c:pt idx="1">
                  <c:v>0.41597222222222202</c:v>
                </c:pt>
                <c:pt idx="2">
                  <c:v>0.45763888888888898</c:v>
                </c:pt>
                <c:pt idx="3">
                  <c:v>0.499305555555556</c:v>
                </c:pt>
                <c:pt idx="4">
                  <c:v>0.54097222222222197</c:v>
                </c:pt>
                <c:pt idx="5">
                  <c:v>0.58263888888888904</c:v>
                </c:pt>
                <c:pt idx="6">
                  <c:v>0.624305555555556</c:v>
                </c:pt>
                <c:pt idx="7">
                  <c:v>0.66597222222222197</c:v>
                </c:pt>
              </c:numCache>
            </c:numRef>
          </c:cat>
          <c:val>
            <c:numRef>
              <c:f>'20'!$N$17:$N$24</c:f>
              <c:numCache>
                <c:formatCode>_(* #,##0.00_);_(* \(#,##0.00\);_(* "-"??_);_(@_)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B36-4C3D-A218-2354589791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2723552"/>
        <c:axId val="312724112"/>
      </c:lineChart>
      <c:catAx>
        <c:axId val="31272355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12724112"/>
        <c:crosses val="autoZero"/>
        <c:auto val="1"/>
        <c:lblAlgn val="ctr"/>
        <c:lblOffset val="100"/>
        <c:tickMarkSkip val="1"/>
        <c:noMultiLvlLbl val="0"/>
      </c:catAx>
      <c:valAx>
        <c:axId val="312724112"/>
        <c:scaling>
          <c:orientation val="minMax"/>
        </c:scaling>
        <c:delete val="0"/>
        <c:axPos val="l"/>
        <c:majorGridlines/>
        <c:numFmt formatCode="_(* #,##0.00_);_(* \(#,##0.00\);_(* &quot;-&quot;??_);_(@_)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12723552"/>
        <c:crosses val="autoZero"/>
        <c:crossBetween val="between"/>
      </c:valAx>
      <c:spPr>
        <a:gradFill>
          <a:gsLst>
            <a:gs pos="100000">
              <a:srgbClr val="FF0000"/>
            </a:gs>
            <a:gs pos="100000">
              <a:srgbClr val="00B050"/>
            </a:gs>
            <a:gs pos="32000">
              <a:srgbClr val="FFFF00"/>
            </a:gs>
            <a:gs pos="0">
              <a:srgbClr val="00B050"/>
            </a:gs>
            <a:gs pos="18000">
              <a:srgbClr val="00B050"/>
            </a:gs>
            <a:gs pos="21000">
              <a:srgbClr val="FFFF00"/>
            </a:gs>
            <a:gs pos="33000">
              <a:srgbClr val="FF0000"/>
            </a:gs>
          </a:gsLst>
          <a:lin ang="5400000" scaled="0"/>
        </a:gradFill>
      </c:spPr>
    </c:plotArea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0"/>
          <c:spPr>
            <a:ln>
              <a:solidFill>
                <a:schemeClr val="tx1">
                  <a:lumMod val="95000"/>
                  <a:lumOff val="5000"/>
                </a:schemeClr>
              </a:solidFill>
            </a:ln>
          </c:spPr>
          <c:marker>
            <c:symbol val="none"/>
          </c:marker>
          <c:cat>
            <c:numRef>
              <c:f>'20'!$F$25:$F$32</c:f>
              <c:numCache>
                <c:formatCode>h:mm</c:formatCode>
                <c:ptCount val="8"/>
                <c:pt idx="0">
                  <c:v>0.70763888888888904</c:v>
                </c:pt>
                <c:pt idx="1">
                  <c:v>0.749305555555556</c:v>
                </c:pt>
                <c:pt idx="2">
                  <c:v>0.79097222222222197</c:v>
                </c:pt>
                <c:pt idx="3">
                  <c:v>0.83263888888888904</c:v>
                </c:pt>
                <c:pt idx="4">
                  <c:v>0.874305555555556</c:v>
                </c:pt>
                <c:pt idx="5">
                  <c:v>0.91597222222222197</c:v>
                </c:pt>
                <c:pt idx="6">
                  <c:v>0.95763888888888904</c:v>
                </c:pt>
                <c:pt idx="7">
                  <c:v>0.999305555555556</c:v>
                </c:pt>
              </c:numCache>
            </c:numRef>
          </c:cat>
          <c:val>
            <c:numRef>
              <c:f>'20'!$N$25:$N$32</c:f>
              <c:numCache>
                <c:formatCode>_(* #,##0.00_);_(* \(#,##0.00\);_(* "-"??_);_(@_)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537-45B1-A9AD-4C85A2CB79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3082848"/>
        <c:axId val="313083408"/>
      </c:lineChart>
      <c:catAx>
        <c:axId val="31308284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13083408"/>
        <c:crosses val="autoZero"/>
        <c:auto val="1"/>
        <c:lblAlgn val="ctr"/>
        <c:lblOffset val="100"/>
        <c:tickMarkSkip val="1"/>
        <c:noMultiLvlLbl val="0"/>
      </c:catAx>
      <c:valAx>
        <c:axId val="313083408"/>
        <c:scaling>
          <c:orientation val="minMax"/>
        </c:scaling>
        <c:delete val="0"/>
        <c:axPos val="l"/>
        <c:majorGridlines/>
        <c:numFmt formatCode="_(* #,##0.00_);_(* \(#,##0.00\);_(* &quot;-&quot;??_);_(@_)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13082848"/>
        <c:crosses val="autoZero"/>
        <c:crossBetween val="between"/>
      </c:valAx>
      <c:spPr>
        <a:gradFill>
          <a:gsLst>
            <a:gs pos="100000">
              <a:srgbClr val="FF0000"/>
            </a:gs>
            <a:gs pos="100000">
              <a:srgbClr val="00B050"/>
            </a:gs>
            <a:gs pos="32000">
              <a:srgbClr val="FFFF00"/>
            </a:gs>
            <a:gs pos="0">
              <a:srgbClr val="00B050"/>
            </a:gs>
            <a:gs pos="18000">
              <a:srgbClr val="00B050"/>
            </a:gs>
            <a:gs pos="21000">
              <a:srgbClr val="FFFF00"/>
            </a:gs>
            <a:gs pos="33000">
              <a:srgbClr val="FF0000"/>
            </a:gs>
          </a:gsLst>
          <a:lin ang="5400000" scaled="0"/>
        </a:gradFill>
      </c:spPr>
    </c:plotArea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0"/>
          <c:spPr>
            <a:ln>
              <a:solidFill>
                <a:schemeClr val="tx1">
                  <a:lumMod val="95000"/>
                  <a:lumOff val="5000"/>
                </a:schemeClr>
              </a:solidFill>
            </a:ln>
          </c:spPr>
          <c:marker>
            <c:symbol val="none"/>
          </c:marker>
          <c:cat>
            <c:numRef>
              <c:f>'21'!$F$9:$F$16</c:f>
              <c:numCache>
                <c:formatCode>h:mm</c:formatCode>
                <c:ptCount val="8"/>
                <c:pt idx="0">
                  <c:v>4.0972222222222222E-2</c:v>
                </c:pt>
                <c:pt idx="1">
                  <c:v>8.2638888888888887E-2</c:v>
                </c:pt>
                <c:pt idx="2">
                  <c:v>0.124305555555556</c:v>
                </c:pt>
                <c:pt idx="3">
                  <c:v>0.16597222222222199</c:v>
                </c:pt>
                <c:pt idx="4">
                  <c:v>0.20763888888888901</c:v>
                </c:pt>
                <c:pt idx="5">
                  <c:v>0.249305555555556</c:v>
                </c:pt>
                <c:pt idx="6">
                  <c:v>0.29097222222222202</c:v>
                </c:pt>
                <c:pt idx="7">
                  <c:v>0.33263888888888898</c:v>
                </c:pt>
              </c:numCache>
            </c:numRef>
          </c:cat>
          <c:val>
            <c:numRef>
              <c:f>'21'!$N$9:$N$16</c:f>
              <c:numCache>
                <c:formatCode>_(* #,##0.00_);_(* \(#,##0.00\);_(* "-"??_);_(@_)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F65-4A82-81E7-1A719A3488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2720752"/>
        <c:axId val="312721312"/>
      </c:lineChart>
      <c:catAx>
        <c:axId val="31272075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12721312"/>
        <c:crosses val="autoZero"/>
        <c:auto val="1"/>
        <c:lblAlgn val="ctr"/>
        <c:lblOffset val="100"/>
        <c:tickMarkSkip val="1"/>
        <c:noMultiLvlLbl val="0"/>
      </c:catAx>
      <c:valAx>
        <c:axId val="312721312"/>
        <c:scaling>
          <c:orientation val="minMax"/>
        </c:scaling>
        <c:delete val="0"/>
        <c:axPos val="l"/>
        <c:majorGridlines/>
        <c:numFmt formatCode="_(* #,##0.00_);_(* \(#,##0.00\);_(* &quot;-&quot;??_);_(@_)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12720752"/>
        <c:crosses val="autoZero"/>
        <c:crossBetween val="between"/>
      </c:valAx>
      <c:spPr>
        <a:gradFill>
          <a:gsLst>
            <a:gs pos="100000">
              <a:srgbClr val="FF0000"/>
            </a:gs>
            <a:gs pos="100000">
              <a:srgbClr val="00B050"/>
            </a:gs>
            <a:gs pos="32000">
              <a:srgbClr val="FFFF00"/>
            </a:gs>
            <a:gs pos="0">
              <a:srgbClr val="00B050"/>
            </a:gs>
            <a:gs pos="18000">
              <a:srgbClr val="00B050"/>
            </a:gs>
            <a:gs pos="21000">
              <a:srgbClr val="FFFF00"/>
            </a:gs>
            <a:gs pos="33000">
              <a:srgbClr val="FF0000"/>
            </a:gs>
          </a:gsLst>
          <a:lin ang="5400000" scaled="0"/>
        </a:gradFill>
      </c:spPr>
    </c:plotArea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0"/>
          <c:spPr>
            <a:ln>
              <a:solidFill>
                <a:schemeClr val="tx1">
                  <a:lumMod val="95000"/>
                  <a:lumOff val="5000"/>
                </a:schemeClr>
              </a:solidFill>
            </a:ln>
          </c:spPr>
          <c:marker>
            <c:symbol val="none"/>
          </c:marker>
          <c:cat>
            <c:numRef>
              <c:f>'21'!$F$17:$F$24</c:f>
              <c:numCache>
                <c:formatCode>h:mm</c:formatCode>
                <c:ptCount val="8"/>
                <c:pt idx="0">
                  <c:v>0.374305555555556</c:v>
                </c:pt>
                <c:pt idx="1">
                  <c:v>0.41597222222222202</c:v>
                </c:pt>
                <c:pt idx="2">
                  <c:v>0.45763888888888898</c:v>
                </c:pt>
                <c:pt idx="3">
                  <c:v>0.499305555555556</c:v>
                </c:pt>
                <c:pt idx="4">
                  <c:v>0.54097222222222197</c:v>
                </c:pt>
                <c:pt idx="5">
                  <c:v>0.58263888888888904</c:v>
                </c:pt>
                <c:pt idx="6">
                  <c:v>0.624305555555556</c:v>
                </c:pt>
                <c:pt idx="7">
                  <c:v>0.66597222222222197</c:v>
                </c:pt>
              </c:numCache>
            </c:numRef>
          </c:cat>
          <c:val>
            <c:numRef>
              <c:f>'21'!$N$17:$N$24</c:f>
              <c:numCache>
                <c:formatCode>_(* #,##0.00_);_(* \(#,##0.00\);_(* "-"??_);_(@_)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533-4A44-A822-A6979410C4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2723552"/>
        <c:axId val="312724112"/>
      </c:lineChart>
      <c:catAx>
        <c:axId val="31272355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12724112"/>
        <c:crosses val="autoZero"/>
        <c:auto val="1"/>
        <c:lblAlgn val="ctr"/>
        <c:lblOffset val="100"/>
        <c:tickMarkSkip val="1"/>
        <c:noMultiLvlLbl val="0"/>
      </c:catAx>
      <c:valAx>
        <c:axId val="312724112"/>
        <c:scaling>
          <c:orientation val="minMax"/>
        </c:scaling>
        <c:delete val="0"/>
        <c:axPos val="l"/>
        <c:majorGridlines/>
        <c:numFmt formatCode="_(* #,##0.00_);_(* \(#,##0.00\);_(* &quot;-&quot;??_);_(@_)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12723552"/>
        <c:crosses val="autoZero"/>
        <c:crossBetween val="between"/>
      </c:valAx>
      <c:spPr>
        <a:gradFill>
          <a:gsLst>
            <a:gs pos="100000">
              <a:srgbClr val="FF0000"/>
            </a:gs>
            <a:gs pos="100000">
              <a:srgbClr val="00B050"/>
            </a:gs>
            <a:gs pos="32000">
              <a:srgbClr val="FFFF00"/>
            </a:gs>
            <a:gs pos="0">
              <a:srgbClr val="00B050"/>
            </a:gs>
            <a:gs pos="18000">
              <a:srgbClr val="00B050"/>
            </a:gs>
            <a:gs pos="21000">
              <a:srgbClr val="FFFF00"/>
            </a:gs>
            <a:gs pos="33000">
              <a:srgbClr val="FF0000"/>
            </a:gs>
          </a:gsLst>
          <a:lin ang="5400000" scaled="0"/>
        </a:gradFill>
      </c:spPr>
    </c:plotArea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0"/>
          <c:spPr>
            <a:ln>
              <a:solidFill>
                <a:schemeClr val="tx1">
                  <a:lumMod val="95000"/>
                  <a:lumOff val="5000"/>
                </a:schemeClr>
              </a:solidFill>
            </a:ln>
          </c:spPr>
          <c:marker>
            <c:symbol val="none"/>
          </c:marker>
          <c:cat>
            <c:numRef>
              <c:f>'21'!$F$25:$F$32</c:f>
              <c:numCache>
                <c:formatCode>h:mm</c:formatCode>
                <c:ptCount val="8"/>
                <c:pt idx="0">
                  <c:v>0.70763888888888904</c:v>
                </c:pt>
                <c:pt idx="1">
                  <c:v>0.749305555555556</c:v>
                </c:pt>
                <c:pt idx="2">
                  <c:v>0.79097222222222197</c:v>
                </c:pt>
                <c:pt idx="3">
                  <c:v>0.83263888888888904</c:v>
                </c:pt>
                <c:pt idx="4">
                  <c:v>0.874305555555556</c:v>
                </c:pt>
                <c:pt idx="5">
                  <c:v>0.91597222222222197</c:v>
                </c:pt>
                <c:pt idx="6">
                  <c:v>0.95763888888888904</c:v>
                </c:pt>
                <c:pt idx="7">
                  <c:v>0.999305555555556</c:v>
                </c:pt>
              </c:numCache>
            </c:numRef>
          </c:cat>
          <c:val>
            <c:numRef>
              <c:f>'21'!$N$25:$N$32</c:f>
              <c:numCache>
                <c:formatCode>_(* #,##0.00_);_(* \(#,##0.00\);_(* "-"??_);_(@_)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7BB-4E6A-AA50-6B1A55BEDF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3082848"/>
        <c:axId val="313083408"/>
      </c:lineChart>
      <c:catAx>
        <c:axId val="31308284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13083408"/>
        <c:crosses val="autoZero"/>
        <c:auto val="1"/>
        <c:lblAlgn val="ctr"/>
        <c:lblOffset val="100"/>
        <c:tickMarkSkip val="1"/>
        <c:noMultiLvlLbl val="0"/>
      </c:catAx>
      <c:valAx>
        <c:axId val="313083408"/>
        <c:scaling>
          <c:orientation val="minMax"/>
        </c:scaling>
        <c:delete val="0"/>
        <c:axPos val="l"/>
        <c:majorGridlines/>
        <c:numFmt formatCode="_(* #,##0.00_);_(* \(#,##0.00\);_(* &quot;-&quot;??_);_(@_)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13082848"/>
        <c:crosses val="autoZero"/>
        <c:crossBetween val="between"/>
      </c:valAx>
      <c:spPr>
        <a:gradFill>
          <a:gsLst>
            <a:gs pos="100000">
              <a:srgbClr val="FF0000"/>
            </a:gs>
            <a:gs pos="100000">
              <a:srgbClr val="00B050"/>
            </a:gs>
            <a:gs pos="32000">
              <a:srgbClr val="FFFF00"/>
            </a:gs>
            <a:gs pos="0">
              <a:srgbClr val="00B050"/>
            </a:gs>
            <a:gs pos="18000">
              <a:srgbClr val="00B050"/>
            </a:gs>
            <a:gs pos="21000">
              <a:srgbClr val="FFFF00"/>
            </a:gs>
            <a:gs pos="33000">
              <a:srgbClr val="FF0000"/>
            </a:gs>
          </a:gsLst>
          <a:lin ang="5400000" scaled="0"/>
        </a:gradFill>
      </c:spPr>
    </c:plotArea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0"/>
          <c:spPr>
            <a:ln>
              <a:solidFill>
                <a:schemeClr val="tx1">
                  <a:lumMod val="95000"/>
                  <a:lumOff val="5000"/>
                </a:schemeClr>
              </a:solidFill>
            </a:ln>
          </c:spPr>
          <c:marker>
            <c:symbol val="none"/>
          </c:marker>
          <c:cat>
            <c:numRef>
              <c:f>'22'!$F$9:$F$16</c:f>
              <c:numCache>
                <c:formatCode>h:mm</c:formatCode>
                <c:ptCount val="8"/>
                <c:pt idx="0">
                  <c:v>4.0972222222222222E-2</c:v>
                </c:pt>
                <c:pt idx="1">
                  <c:v>8.2638888888888887E-2</c:v>
                </c:pt>
                <c:pt idx="2">
                  <c:v>0.124305555555556</c:v>
                </c:pt>
                <c:pt idx="3">
                  <c:v>0.16597222222222199</c:v>
                </c:pt>
                <c:pt idx="4">
                  <c:v>0.20763888888888901</c:v>
                </c:pt>
                <c:pt idx="5">
                  <c:v>0.249305555555556</c:v>
                </c:pt>
                <c:pt idx="6">
                  <c:v>0.29097222222222202</c:v>
                </c:pt>
                <c:pt idx="7">
                  <c:v>0.33263888888888898</c:v>
                </c:pt>
              </c:numCache>
            </c:numRef>
          </c:cat>
          <c:val>
            <c:numRef>
              <c:f>'22'!$N$9:$N$16</c:f>
              <c:numCache>
                <c:formatCode>_(* #,##0.00_);_(* \(#,##0.00\);_(* "-"??_);_(@_)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381-4B00-B304-1CB3CC0504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2720752"/>
        <c:axId val="312721312"/>
      </c:lineChart>
      <c:catAx>
        <c:axId val="31272075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12721312"/>
        <c:crosses val="autoZero"/>
        <c:auto val="1"/>
        <c:lblAlgn val="ctr"/>
        <c:lblOffset val="100"/>
        <c:tickMarkSkip val="1"/>
        <c:noMultiLvlLbl val="0"/>
      </c:catAx>
      <c:valAx>
        <c:axId val="312721312"/>
        <c:scaling>
          <c:orientation val="minMax"/>
        </c:scaling>
        <c:delete val="0"/>
        <c:axPos val="l"/>
        <c:majorGridlines/>
        <c:numFmt formatCode="_(* #,##0.00_);_(* \(#,##0.00\);_(* &quot;-&quot;??_);_(@_)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12720752"/>
        <c:crosses val="autoZero"/>
        <c:crossBetween val="between"/>
      </c:valAx>
      <c:spPr>
        <a:gradFill>
          <a:gsLst>
            <a:gs pos="100000">
              <a:srgbClr val="FF0000"/>
            </a:gs>
            <a:gs pos="100000">
              <a:srgbClr val="00B050"/>
            </a:gs>
            <a:gs pos="32000">
              <a:srgbClr val="FFFF00"/>
            </a:gs>
            <a:gs pos="0">
              <a:srgbClr val="00B050"/>
            </a:gs>
            <a:gs pos="18000">
              <a:srgbClr val="00B050"/>
            </a:gs>
            <a:gs pos="21000">
              <a:srgbClr val="FFFF00"/>
            </a:gs>
            <a:gs pos="33000">
              <a:srgbClr val="FF0000"/>
            </a:gs>
          </a:gsLst>
          <a:lin ang="5400000" scaled="0"/>
        </a:gradFill>
      </c:spPr>
    </c:plotArea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0"/>
          <c:spPr>
            <a:ln>
              <a:solidFill>
                <a:schemeClr val="tx1">
                  <a:lumMod val="95000"/>
                  <a:lumOff val="5000"/>
                </a:schemeClr>
              </a:solidFill>
            </a:ln>
          </c:spPr>
          <c:marker>
            <c:symbol val="none"/>
          </c:marker>
          <c:cat>
            <c:numRef>
              <c:f>'22'!$F$17:$F$24</c:f>
              <c:numCache>
                <c:formatCode>h:mm</c:formatCode>
                <c:ptCount val="8"/>
                <c:pt idx="0">
                  <c:v>0.374305555555556</c:v>
                </c:pt>
                <c:pt idx="1">
                  <c:v>0.41597222222222202</c:v>
                </c:pt>
                <c:pt idx="2">
                  <c:v>0.45763888888888898</c:v>
                </c:pt>
                <c:pt idx="3">
                  <c:v>0.499305555555556</c:v>
                </c:pt>
                <c:pt idx="4">
                  <c:v>0.54097222222222197</c:v>
                </c:pt>
                <c:pt idx="5">
                  <c:v>0.58263888888888904</c:v>
                </c:pt>
                <c:pt idx="6">
                  <c:v>0.624305555555556</c:v>
                </c:pt>
                <c:pt idx="7">
                  <c:v>0.66597222222222197</c:v>
                </c:pt>
              </c:numCache>
            </c:numRef>
          </c:cat>
          <c:val>
            <c:numRef>
              <c:f>'22'!$N$17:$N$24</c:f>
              <c:numCache>
                <c:formatCode>_(* #,##0.00_);_(* \(#,##0.00\);_(* "-"??_);_(@_)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83-426D-92C1-FC51596F10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2723552"/>
        <c:axId val="312724112"/>
      </c:lineChart>
      <c:catAx>
        <c:axId val="31272355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12724112"/>
        <c:crosses val="autoZero"/>
        <c:auto val="1"/>
        <c:lblAlgn val="ctr"/>
        <c:lblOffset val="100"/>
        <c:tickMarkSkip val="1"/>
        <c:noMultiLvlLbl val="0"/>
      </c:catAx>
      <c:valAx>
        <c:axId val="312724112"/>
        <c:scaling>
          <c:orientation val="minMax"/>
        </c:scaling>
        <c:delete val="0"/>
        <c:axPos val="l"/>
        <c:majorGridlines/>
        <c:numFmt formatCode="_(* #,##0.00_);_(* \(#,##0.00\);_(* &quot;-&quot;??_);_(@_)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12723552"/>
        <c:crosses val="autoZero"/>
        <c:crossBetween val="between"/>
      </c:valAx>
      <c:spPr>
        <a:gradFill>
          <a:gsLst>
            <a:gs pos="100000">
              <a:srgbClr val="FF0000"/>
            </a:gs>
            <a:gs pos="100000">
              <a:srgbClr val="00B050"/>
            </a:gs>
            <a:gs pos="32000">
              <a:srgbClr val="FFFF00"/>
            </a:gs>
            <a:gs pos="0">
              <a:srgbClr val="00B050"/>
            </a:gs>
            <a:gs pos="18000">
              <a:srgbClr val="00B050"/>
            </a:gs>
            <a:gs pos="21000">
              <a:srgbClr val="FFFF00"/>
            </a:gs>
            <a:gs pos="33000">
              <a:srgbClr val="FF0000"/>
            </a:gs>
          </a:gsLst>
          <a:lin ang="5400000" scaled="0"/>
        </a:gradFill>
      </c:spPr>
    </c:plotArea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0"/>
          <c:spPr>
            <a:ln>
              <a:solidFill>
                <a:schemeClr val="tx1">
                  <a:lumMod val="95000"/>
                  <a:lumOff val="5000"/>
                </a:schemeClr>
              </a:solidFill>
            </a:ln>
          </c:spPr>
          <c:marker>
            <c:symbol val="none"/>
          </c:marker>
          <c:cat>
            <c:numRef>
              <c:f>'22'!$F$25:$F$32</c:f>
              <c:numCache>
                <c:formatCode>h:mm</c:formatCode>
                <c:ptCount val="8"/>
                <c:pt idx="0">
                  <c:v>0.70763888888888904</c:v>
                </c:pt>
                <c:pt idx="1">
                  <c:v>0.749305555555556</c:v>
                </c:pt>
                <c:pt idx="2">
                  <c:v>0.79097222222222197</c:v>
                </c:pt>
                <c:pt idx="3">
                  <c:v>0.83263888888888904</c:v>
                </c:pt>
                <c:pt idx="4">
                  <c:v>0.874305555555556</c:v>
                </c:pt>
                <c:pt idx="5">
                  <c:v>0.91597222222222197</c:v>
                </c:pt>
                <c:pt idx="6">
                  <c:v>0.95763888888888904</c:v>
                </c:pt>
                <c:pt idx="7">
                  <c:v>0.999305555555556</c:v>
                </c:pt>
              </c:numCache>
            </c:numRef>
          </c:cat>
          <c:val>
            <c:numRef>
              <c:f>'22'!$N$25:$N$32</c:f>
              <c:numCache>
                <c:formatCode>_(* #,##0.00_);_(* \(#,##0.00\);_(* "-"??_);_(@_)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D51-4AFD-A6A6-BFFD69B93C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3082848"/>
        <c:axId val="313083408"/>
      </c:lineChart>
      <c:catAx>
        <c:axId val="31308284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13083408"/>
        <c:crosses val="autoZero"/>
        <c:auto val="1"/>
        <c:lblAlgn val="ctr"/>
        <c:lblOffset val="100"/>
        <c:tickMarkSkip val="1"/>
        <c:noMultiLvlLbl val="0"/>
      </c:catAx>
      <c:valAx>
        <c:axId val="313083408"/>
        <c:scaling>
          <c:orientation val="minMax"/>
        </c:scaling>
        <c:delete val="0"/>
        <c:axPos val="l"/>
        <c:majorGridlines/>
        <c:numFmt formatCode="_(* #,##0.00_);_(* \(#,##0.00\);_(* &quot;-&quot;??_);_(@_)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13082848"/>
        <c:crosses val="autoZero"/>
        <c:crossBetween val="between"/>
      </c:valAx>
      <c:spPr>
        <a:gradFill>
          <a:gsLst>
            <a:gs pos="100000">
              <a:srgbClr val="FF0000"/>
            </a:gs>
            <a:gs pos="100000">
              <a:srgbClr val="00B050"/>
            </a:gs>
            <a:gs pos="32000">
              <a:srgbClr val="FFFF00"/>
            </a:gs>
            <a:gs pos="0">
              <a:srgbClr val="00B050"/>
            </a:gs>
            <a:gs pos="18000">
              <a:srgbClr val="00B050"/>
            </a:gs>
            <a:gs pos="21000">
              <a:srgbClr val="FFFF00"/>
            </a:gs>
            <a:gs pos="33000">
              <a:srgbClr val="FF0000"/>
            </a:gs>
          </a:gsLst>
          <a:lin ang="5400000" scaled="0"/>
        </a:gradFill>
      </c:spPr>
    </c:plotArea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0"/>
          <c:spPr>
            <a:ln>
              <a:solidFill>
                <a:schemeClr val="tx1">
                  <a:lumMod val="95000"/>
                  <a:lumOff val="5000"/>
                </a:schemeClr>
              </a:solidFill>
            </a:ln>
          </c:spPr>
          <c:marker>
            <c:symbol val="none"/>
          </c:marker>
          <c:cat>
            <c:numRef>
              <c:f>'23'!$F$9:$F$16</c:f>
              <c:numCache>
                <c:formatCode>h:mm</c:formatCode>
                <c:ptCount val="8"/>
                <c:pt idx="0">
                  <c:v>4.0972222222222222E-2</c:v>
                </c:pt>
                <c:pt idx="1">
                  <c:v>8.2638888888888887E-2</c:v>
                </c:pt>
                <c:pt idx="2">
                  <c:v>0.124305555555556</c:v>
                </c:pt>
                <c:pt idx="3">
                  <c:v>0.16597222222222199</c:v>
                </c:pt>
                <c:pt idx="4">
                  <c:v>0.20763888888888901</c:v>
                </c:pt>
                <c:pt idx="5">
                  <c:v>0.249305555555556</c:v>
                </c:pt>
                <c:pt idx="6">
                  <c:v>0.29097222222222202</c:v>
                </c:pt>
                <c:pt idx="7">
                  <c:v>0.33263888888888898</c:v>
                </c:pt>
              </c:numCache>
            </c:numRef>
          </c:cat>
          <c:val>
            <c:numRef>
              <c:f>'23'!$N$9:$N$16</c:f>
              <c:numCache>
                <c:formatCode>_(* #,##0.00_);_(* \(#,##0.00\);_(* "-"??_);_(@_)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D8E-492F-9132-0011FA0C36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2720752"/>
        <c:axId val="312721312"/>
      </c:lineChart>
      <c:catAx>
        <c:axId val="31272075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12721312"/>
        <c:crosses val="autoZero"/>
        <c:auto val="1"/>
        <c:lblAlgn val="ctr"/>
        <c:lblOffset val="100"/>
        <c:tickMarkSkip val="1"/>
        <c:noMultiLvlLbl val="0"/>
      </c:catAx>
      <c:valAx>
        <c:axId val="312721312"/>
        <c:scaling>
          <c:orientation val="minMax"/>
        </c:scaling>
        <c:delete val="0"/>
        <c:axPos val="l"/>
        <c:majorGridlines/>
        <c:numFmt formatCode="_(* #,##0.00_);_(* \(#,##0.00\);_(* &quot;-&quot;??_);_(@_)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12720752"/>
        <c:crosses val="autoZero"/>
        <c:crossBetween val="between"/>
      </c:valAx>
      <c:spPr>
        <a:gradFill>
          <a:gsLst>
            <a:gs pos="100000">
              <a:srgbClr val="FF0000"/>
            </a:gs>
            <a:gs pos="100000">
              <a:srgbClr val="00B050"/>
            </a:gs>
            <a:gs pos="32000">
              <a:srgbClr val="FFFF00"/>
            </a:gs>
            <a:gs pos="0">
              <a:srgbClr val="00B050"/>
            </a:gs>
            <a:gs pos="18000">
              <a:srgbClr val="00B050"/>
            </a:gs>
            <a:gs pos="21000">
              <a:srgbClr val="FFFF00"/>
            </a:gs>
            <a:gs pos="33000">
              <a:srgbClr val="FF0000"/>
            </a:gs>
          </a:gsLst>
          <a:lin ang="5400000" scaled="0"/>
        </a:gradFill>
      </c:spPr>
    </c:plotArea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0"/>
          <c:spPr>
            <a:ln>
              <a:solidFill>
                <a:schemeClr val="tx1">
                  <a:lumMod val="95000"/>
                  <a:lumOff val="5000"/>
                </a:schemeClr>
              </a:solidFill>
            </a:ln>
          </c:spPr>
          <c:marker>
            <c:symbol val="none"/>
          </c:marker>
          <c:cat>
            <c:numRef>
              <c:f>'23'!$F$17:$F$24</c:f>
              <c:numCache>
                <c:formatCode>h:mm</c:formatCode>
                <c:ptCount val="8"/>
                <c:pt idx="0">
                  <c:v>0.374305555555556</c:v>
                </c:pt>
                <c:pt idx="1">
                  <c:v>0.41597222222222202</c:v>
                </c:pt>
                <c:pt idx="2">
                  <c:v>0.45763888888888898</c:v>
                </c:pt>
                <c:pt idx="3">
                  <c:v>0.499305555555556</c:v>
                </c:pt>
                <c:pt idx="4">
                  <c:v>0.54097222222222197</c:v>
                </c:pt>
                <c:pt idx="5">
                  <c:v>0.58263888888888904</c:v>
                </c:pt>
                <c:pt idx="6">
                  <c:v>0.624305555555556</c:v>
                </c:pt>
                <c:pt idx="7">
                  <c:v>0.66597222222222197</c:v>
                </c:pt>
              </c:numCache>
            </c:numRef>
          </c:cat>
          <c:val>
            <c:numRef>
              <c:f>'23'!$N$17:$N$24</c:f>
              <c:numCache>
                <c:formatCode>_(* #,##0.00_);_(* \(#,##0.00\);_(* "-"??_);_(@_)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D48-4884-9A94-3BEB9284D1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2723552"/>
        <c:axId val="312724112"/>
      </c:lineChart>
      <c:catAx>
        <c:axId val="31272355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12724112"/>
        <c:crosses val="autoZero"/>
        <c:auto val="1"/>
        <c:lblAlgn val="ctr"/>
        <c:lblOffset val="100"/>
        <c:tickMarkSkip val="1"/>
        <c:noMultiLvlLbl val="0"/>
      </c:catAx>
      <c:valAx>
        <c:axId val="312724112"/>
        <c:scaling>
          <c:orientation val="minMax"/>
        </c:scaling>
        <c:delete val="0"/>
        <c:axPos val="l"/>
        <c:majorGridlines/>
        <c:numFmt formatCode="_(* #,##0.00_);_(* \(#,##0.00\);_(* &quot;-&quot;??_);_(@_)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12723552"/>
        <c:crosses val="autoZero"/>
        <c:crossBetween val="between"/>
      </c:valAx>
      <c:spPr>
        <a:gradFill>
          <a:gsLst>
            <a:gs pos="100000">
              <a:srgbClr val="FF0000"/>
            </a:gs>
            <a:gs pos="100000">
              <a:srgbClr val="00B050"/>
            </a:gs>
            <a:gs pos="32000">
              <a:srgbClr val="FFFF00"/>
            </a:gs>
            <a:gs pos="0">
              <a:srgbClr val="00B050"/>
            </a:gs>
            <a:gs pos="18000">
              <a:srgbClr val="00B050"/>
            </a:gs>
            <a:gs pos="21000">
              <a:srgbClr val="FFFF00"/>
            </a:gs>
            <a:gs pos="33000">
              <a:srgbClr val="FF0000"/>
            </a:gs>
          </a:gsLst>
          <a:lin ang="5400000" scaled="0"/>
        </a:gradFill>
      </c:spPr>
    </c:plotArea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0"/>
          <c:spPr>
            <a:ln>
              <a:solidFill>
                <a:schemeClr val="tx1">
                  <a:lumMod val="95000"/>
                  <a:lumOff val="5000"/>
                </a:schemeClr>
              </a:solidFill>
            </a:ln>
          </c:spPr>
          <c:marker>
            <c:symbol val="none"/>
          </c:marker>
          <c:cat>
            <c:numRef>
              <c:f>'23'!$F$25:$F$32</c:f>
              <c:numCache>
                <c:formatCode>h:mm</c:formatCode>
                <c:ptCount val="8"/>
                <c:pt idx="0">
                  <c:v>0.70763888888888904</c:v>
                </c:pt>
                <c:pt idx="1">
                  <c:v>0.749305555555556</c:v>
                </c:pt>
                <c:pt idx="2">
                  <c:v>0.79097222222222197</c:v>
                </c:pt>
                <c:pt idx="3">
                  <c:v>0.83263888888888904</c:v>
                </c:pt>
                <c:pt idx="4">
                  <c:v>0.874305555555556</c:v>
                </c:pt>
                <c:pt idx="5">
                  <c:v>0.91597222222222197</c:v>
                </c:pt>
                <c:pt idx="6">
                  <c:v>0.95763888888888904</c:v>
                </c:pt>
                <c:pt idx="7">
                  <c:v>0.999305555555556</c:v>
                </c:pt>
              </c:numCache>
            </c:numRef>
          </c:cat>
          <c:val>
            <c:numRef>
              <c:f>'23'!$N$25:$N$32</c:f>
              <c:numCache>
                <c:formatCode>_(* #,##0.00_);_(* \(#,##0.00\);_(* "-"??_);_(@_)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DBD-40AB-9A6B-D5E50A19BA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3082848"/>
        <c:axId val="313083408"/>
      </c:lineChart>
      <c:catAx>
        <c:axId val="31308284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13083408"/>
        <c:crosses val="autoZero"/>
        <c:auto val="1"/>
        <c:lblAlgn val="ctr"/>
        <c:lblOffset val="100"/>
        <c:tickMarkSkip val="1"/>
        <c:noMultiLvlLbl val="0"/>
      </c:catAx>
      <c:valAx>
        <c:axId val="313083408"/>
        <c:scaling>
          <c:orientation val="minMax"/>
        </c:scaling>
        <c:delete val="0"/>
        <c:axPos val="l"/>
        <c:majorGridlines/>
        <c:numFmt formatCode="_(* #,##0.00_);_(* \(#,##0.00\);_(* &quot;-&quot;??_);_(@_)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13082848"/>
        <c:crosses val="autoZero"/>
        <c:crossBetween val="between"/>
      </c:valAx>
      <c:spPr>
        <a:gradFill>
          <a:gsLst>
            <a:gs pos="100000">
              <a:srgbClr val="FF0000"/>
            </a:gs>
            <a:gs pos="100000">
              <a:srgbClr val="00B050"/>
            </a:gs>
            <a:gs pos="32000">
              <a:srgbClr val="FFFF00"/>
            </a:gs>
            <a:gs pos="0">
              <a:srgbClr val="00B050"/>
            </a:gs>
            <a:gs pos="18000">
              <a:srgbClr val="00B050"/>
            </a:gs>
            <a:gs pos="21000">
              <a:srgbClr val="FFFF00"/>
            </a:gs>
            <a:gs pos="33000">
              <a:srgbClr val="FF0000"/>
            </a:gs>
          </a:gsLst>
          <a:lin ang="5400000" scaled="0"/>
        </a:gradFill>
      </c:spPr>
    </c:plotArea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0"/>
          <c:spPr>
            <a:ln>
              <a:solidFill>
                <a:schemeClr val="tx1">
                  <a:lumMod val="95000"/>
                  <a:lumOff val="5000"/>
                </a:schemeClr>
              </a:solidFill>
            </a:ln>
          </c:spPr>
          <c:marker>
            <c:symbol val="none"/>
          </c:marker>
          <c:cat>
            <c:numRef>
              <c:f>'24'!$F$9:$F$16</c:f>
              <c:numCache>
                <c:formatCode>h:mm</c:formatCode>
                <c:ptCount val="8"/>
                <c:pt idx="0">
                  <c:v>4.0972222222222222E-2</c:v>
                </c:pt>
                <c:pt idx="1">
                  <c:v>8.2638888888888887E-2</c:v>
                </c:pt>
                <c:pt idx="2">
                  <c:v>0.124305555555556</c:v>
                </c:pt>
                <c:pt idx="3">
                  <c:v>0.16597222222222199</c:v>
                </c:pt>
                <c:pt idx="4">
                  <c:v>0.20763888888888901</c:v>
                </c:pt>
                <c:pt idx="5">
                  <c:v>0.249305555555556</c:v>
                </c:pt>
                <c:pt idx="6">
                  <c:v>0.29097222222222202</c:v>
                </c:pt>
                <c:pt idx="7">
                  <c:v>0.33263888888888898</c:v>
                </c:pt>
              </c:numCache>
            </c:numRef>
          </c:cat>
          <c:val>
            <c:numRef>
              <c:f>'24'!$N$9:$N$16</c:f>
              <c:numCache>
                <c:formatCode>_(* #,##0.00_);_(* \(#,##0.00\);_(* "-"??_);_(@_)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016-4646-A46F-10E0F83995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2720752"/>
        <c:axId val="312721312"/>
      </c:lineChart>
      <c:catAx>
        <c:axId val="31272075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12721312"/>
        <c:crosses val="autoZero"/>
        <c:auto val="1"/>
        <c:lblAlgn val="ctr"/>
        <c:lblOffset val="100"/>
        <c:tickMarkSkip val="1"/>
        <c:noMultiLvlLbl val="0"/>
      </c:catAx>
      <c:valAx>
        <c:axId val="312721312"/>
        <c:scaling>
          <c:orientation val="minMax"/>
        </c:scaling>
        <c:delete val="0"/>
        <c:axPos val="l"/>
        <c:majorGridlines/>
        <c:numFmt formatCode="_(* #,##0.00_);_(* \(#,##0.00\);_(* &quot;-&quot;??_);_(@_)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12720752"/>
        <c:crosses val="autoZero"/>
        <c:crossBetween val="between"/>
      </c:valAx>
      <c:spPr>
        <a:gradFill>
          <a:gsLst>
            <a:gs pos="100000">
              <a:srgbClr val="FF0000"/>
            </a:gs>
            <a:gs pos="100000">
              <a:srgbClr val="00B050"/>
            </a:gs>
            <a:gs pos="32000">
              <a:srgbClr val="FFFF00"/>
            </a:gs>
            <a:gs pos="0">
              <a:srgbClr val="00B050"/>
            </a:gs>
            <a:gs pos="18000">
              <a:srgbClr val="00B050"/>
            </a:gs>
            <a:gs pos="21000">
              <a:srgbClr val="FFFF00"/>
            </a:gs>
            <a:gs pos="33000">
              <a:srgbClr val="FF0000"/>
            </a:gs>
          </a:gsLst>
          <a:lin ang="5400000" scaled="0"/>
        </a:gradFill>
      </c:spPr>
    </c:plotArea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0"/>
          <c:spPr>
            <a:ln>
              <a:solidFill>
                <a:schemeClr val="tx1">
                  <a:lumMod val="95000"/>
                  <a:lumOff val="5000"/>
                </a:schemeClr>
              </a:solidFill>
            </a:ln>
          </c:spPr>
          <c:marker>
            <c:symbol val="none"/>
          </c:marker>
          <c:cat>
            <c:numRef>
              <c:f>'24'!$F$17:$F$24</c:f>
              <c:numCache>
                <c:formatCode>h:mm</c:formatCode>
                <c:ptCount val="8"/>
                <c:pt idx="0">
                  <c:v>0.374305555555556</c:v>
                </c:pt>
                <c:pt idx="1">
                  <c:v>0.41597222222222202</c:v>
                </c:pt>
                <c:pt idx="2">
                  <c:v>0.45763888888888898</c:v>
                </c:pt>
                <c:pt idx="3">
                  <c:v>0.499305555555556</c:v>
                </c:pt>
                <c:pt idx="4">
                  <c:v>0.54097222222222197</c:v>
                </c:pt>
                <c:pt idx="5">
                  <c:v>0.58263888888888904</c:v>
                </c:pt>
                <c:pt idx="6">
                  <c:v>0.624305555555556</c:v>
                </c:pt>
                <c:pt idx="7">
                  <c:v>0.66597222222222197</c:v>
                </c:pt>
              </c:numCache>
            </c:numRef>
          </c:cat>
          <c:val>
            <c:numRef>
              <c:f>'24'!$N$17:$N$24</c:f>
              <c:numCache>
                <c:formatCode>_(* #,##0.00_);_(* \(#,##0.00\);_(* "-"??_);_(@_)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E7E-4542-ADA1-B405C1B293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2723552"/>
        <c:axId val="312724112"/>
      </c:lineChart>
      <c:catAx>
        <c:axId val="31272355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12724112"/>
        <c:crosses val="autoZero"/>
        <c:auto val="1"/>
        <c:lblAlgn val="ctr"/>
        <c:lblOffset val="100"/>
        <c:tickMarkSkip val="1"/>
        <c:noMultiLvlLbl val="0"/>
      </c:catAx>
      <c:valAx>
        <c:axId val="312724112"/>
        <c:scaling>
          <c:orientation val="minMax"/>
        </c:scaling>
        <c:delete val="0"/>
        <c:axPos val="l"/>
        <c:majorGridlines/>
        <c:numFmt formatCode="_(* #,##0.00_);_(* \(#,##0.00\);_(* &quot;-&quot;??_);_(@_)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12723552"/>
        <c:crosses val="autoZero"/>
        <c:crossBetween val="between"/>
      </c:valAx>
      <c:spPr>
        <a:gradFill>
          <a:gsLst>
            <a:gs pos="100000">
              <a:srgbClr val="FF0000"/>
            </a:gs>
            <a:gs pos="100000">
              <a:srgbClr val="00B050"/>
            </a:gs>
            <a:gs pos="32000">
              <a:srgbClr val="FFFF00"/>
            </a:gs>
            <a:gs pos="0">
              <a:srgbClr val="00B050"/>
            </a:gs>
            <a:gs pos="18000">
              <a:srgbClr val="00B050"/>
            </a:gs>
            <a:gs pos="21000">
              <a:srgbClr val="FFFF00"/>
            </a:gs>
            <a:gs pos="33000">
              <a:srgbClr val="FF0000"/>
            </a:gs>
          </a:gsLst>
          <a:lin ang="5400000" scaled="0"/>
        </a:gradFill>
      </c:spPr>
    </c:plotArea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0"/>
          <c:spPr>
            <a:ln>
              <a:solidFill>
                <a:schemeClr val="tx1">
                  <a:lumMod val="95000"/>
                  <a:lumOff val="5000"/>
                </a:schemeClr>
              </a:solidFill>
            </a:ln>
          </c:spPr>
          <c:marker>
            <c:symbol val="none"/>
          </c:marker>
          <c:cat>
            <c:numRef>
              <c:f>'24'!$F$25:$F$32</c:f>
              <c:numCache>
                <c:formatCode>h:mm</c:formatCode>
                <c:ptCount val="8"/>
                <c:pt idx="0">
                  <c:v>0.70763888888888904</c:v>
                </c:pt>
                <c:pt idx="1">
                  <c:v>0.749305555555556</c:v>
                </c:pt>
                <c:pt idx="2">
                  <c:v>0.79097222222222197</c:v>
                </c:pt>
                <c:pt idx="3">
                  <c:v>0.83263888888888904</c:v>
                </c:pt>
                <c:pt idx="4">
                  <c:v>0.874305555555556</c:v>
                </c:pt>
                <c:pt idx="5">
                  <c:v>0.91597222222222197</c:v>
                </c:pt>
                <c:pt idx="6">
                  <c:v>0.95763888888888904</c:v>
                </c:pt>
                <c:pt idx="7">
                  <c:v>0.999305555555556</c:v>
                </c:pt>
              </c:numCache>
            </c:numRef>
          </c:cat>
          <c:val>
            <c:numRef>
              <c:f>'24'!$N$25:$N$32</c:f>
              <c:numCache>
                <c:formatCode>_(* #,##0.00_);_(* \(#,##0.00\);_(* "-"??_);_(@_)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1E-4FBF-9175-4FA0CE7C56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3082848"/>
        <c:axId val="313083408"/>
      </c:lineChart>
      <c:catAx>
        <c:axId val="31308284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13083408"/>
        <c:crosses val="autoZero"/>
        <c:auto val="1"/>
        <c:lblAlgn val="ctr"/>
        <c:lblOffset val="100"/>
        <c:tickMarkSkip val="1"/>
        <c:noMultiLvlLbl val="0"/>
      </c:catAx>
      <c:valAx>
        <c:axId val="313083408"/>
        <c:scaling>
          <c:orientation val="minMax"/>
        </c:scaling>
        <c:delete val="0"/>
        <c:axPos val="l"/>
        <c:majorGridlines/>
        <c:numFmt formatCode="_(* #,##0.00_);_(* \(#,##0.00\);_(* &quot;-&quot;??_);_(@_)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13082848"/>
        <c:crosses val="autoZero"/>
        <c:crossBetween val="between"/>
      </c:valAx>
      <c:spPr>
        <a:gradFill>
          <a:gsLst>
            <a:gs pos="100000">
              <a:srgbClr val="FF0000"/>
            </a:gs>
            <a:gs pos="100000">
              <a:srgbClr val="00B050"/>
            </a:gs>
            <a:gs pos="32000">
              <a:srgbClr val="FFFF00"/>
            </a:gs>
            <a:gs pos="0">
              <a:srgbClr val="00B050"/>
            </a:gs>
            <a:gs pos="18000">
              <a:srgbClr val="00B050"/>
            </a:gs>
            <a:gs pos="21000">
              <a:srgbClr val="FFFF00"/>
            </a:gs>
            <a:gs pos="33000">
              <a:srgbClr val="FF0000"/>
            </a:gs>
          </a:gsLst>
          <a:lin ang="5400000" scaled="0"/>
        </a:gradFill>
      </c:spPr>
    </c:plotArea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0"/>
          <c:spPr>
            <a:ln>
              <a:solidFill>
                <a:schemeClr val="tx1">
                  <a:lumMod val="95000"/>
                  <a:lumOff val="5000"/>
                </a:schemeClr>
              </a:solidFill>
            </a:ln>
          </c:spPr>
          <c:marker>
            <c:symbol val="none"/>
          </c:marker>
          <c:cat>
            <c:numRef>
              <c:f>'25'!$F$9:$F$16</c:f>
              <c:numCache>
                <c:formatCode>h:mm</c:formatCode>
                <c:ptCount val="8"/>
                <c:pt idx="0">
                  <c:v>4.0972222222222222E-2</c:v>
                </c:pt>
                <c:pt idx="1">
                  <c:v>8.2638888888888887E-2</c:v>
                </c:pt>
                <c:pt idx="2">
                  <c:v>0.124305555555556</c:v>
                </c:pt>
                <c:pt idx="3">
                  <c:v>0.16597222222222199</c:v>
                </c:pt>
                <c:pt idx="4">
                  <c:v>0.20763888888888901</c:v>
                </c:pt>
                <c:pt idx="5">
                  <c:v>0.249305555555556</c:v>
                </c:pt>
                <c:pt idx="6">
                  <c:v>0.29097222222222202</c:v>
                </c:pt>
                <c:pt idx="7">
                  <c:v>0.33263888888888898</c:v>
                </c:pt>
              </c:numCache>
            </c:numRef>
          </c:cat>
          <c:val>
            <c:numRef>
              <c:f>'25'!$N$9:$N$16</c:f>
              <c:numCache>
                <c:formatCode>_(* #,##0.00_);_(* \(#,##0.00\);_(* "-"??_);_(@_)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4FA-4AA3-8EA6-D214CA8E77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2720752"/>
        <c:axId val="312721312"/>
      </c:lineChart>
      <c:catAx>
        <c:axId val="31272075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12721312"/>
        <c:crosses val="autoZero"/>
        <c:auto val="1"/>
        <c:lblAlgn val="ctr"/>
        <c:lblOffset val="100"/>
        <c:tickMarkSkip val="1"/>
        <c:noMultiLvlLbl val="0"/>
      </c:catAx>
      <c:valAx>
        <c:axId val="312721312"/>
        <c:scaling>
          <c:orientation val="minMax"/>
        </c:scaling>
        <c:delete val="0"/>
        <c:axPos val="l"/>
        <c:majorGridlines/>
        <c:numFmt formatCode="_(* #,##0.00_);_(* \(#,##0.00\);_(* &quot;-&quot;??_);_(@_)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12720752"/>
        <c:crosses val="autoZero"/>
        <c:crossBetween val="between"/>
      </c:valAx>
      <c:spPr>
        <a:gradFill>
          <a:gsLst>
            <a:gs pos="100000">
              <a:srgbClr val="FF0000"/>
            </a:gs>
            <a:gs pos="100000">
              <a:srgbClr val="00B050"/>
            </a:gs>
            <a:gs pos="32000">
              <a:srgbClr val="FFFF00"/>
            </a:gs>
            <a:gs pos="0">
              <a:srgbClr val="00B050"/>
            </a:gs>
            <a:gs pos="18000">
              <a:srgbClr val="00B050"/>
            </a:gs>
            <a:gs pos="21000">
              <a:srgbClr val="FFFF00"/>
            </a:gs>
            <a:gs pos="33000">
              <a:srgbClr val="FF0000"/>
            </a:gs>
          </a:gsLst>
          <a:lin ang="5400000" scaled="0"/>
        </a:gradFill>
      </c:spPr>
    </c:plotArea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0"/>
          <c:spPr>
            <a:ln>
              <a:solidFill>
                <a:schemeClr val="tx1">
                  <a:lumMod val="95000"/>
                  <a:lumOff val="5000"/>
                </a:schemeClr>
              </a:solidFill>
            </a:ln>
          </c:spPr>
          <c:marker>
            <c:symbol val="none"/>
          </c:marker>
          <c:cat>
            <c:numRef>
              <c:f>'25'!$F$17:$F$24</c:f>
              <c:numCache>
                <c:formatCode>h:mm</c:formatCode>
                <c:ptCount val="8"/>
                <c:pt idx="0">
                  <c:v>0.374305555555556</c:v>
                </c:pt>
                <c:pt idx="1">
                  <c:v>0.41597222222222202</c:v>
                </c:pt>
                <c:pt idx="2">
                  <c:v>0.45763888888888898</c:v>
                </c:pt>
                <c:pt idx="3">
                  <c:v>0.499305555555556</c:v>
                </c:pt>
                <c:pt idx="4">
                  <c:v>0.54097222222222197</c:v>
                </c:pt>
                <c:pt idx="5">
                  <c:v>0.58263888888888904</c:v>
                </c:pt>
                <c:pt idx="6">
                  <c:v>0.624305555555556</c:v>
                </c:pt>
                <c:pt idx="7">
                  <c:v>0.66597222222222197</c:v>
                </c:pt>
              </c:numCache>
            </c:numRef>
          </c:cat>
          <c:val>
            <c:numRef>
              <c:f>'25'!$N$17:$N$24</c:f>
              <c:numCache>
                <c:formatCode>_(* #,##0.00_);_(* \(#,##0.00\);_(* "-"??_);_(@_)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3A8-4E93-8646-347244734C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2723552"/>
        <c:axId val="312724112"/>
      </c:lineChart>
      <c:catAx>
        <c:axId val="31272355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12724112"/>
        <c:crosses val="autoZero"/>
        <c:auto val="1"/>
        <c:lblAlgn val="ctr"/>
        <c:lblOffset val="100"/>
        <c:tickMarkSkip val="1"/>
        <c:noMultiLvlLbl val="0"/>
      </c:catAx>
      <c:valAx>
        <c:axId val="312724112"/>
        <c:scaling>
          <c:orientation val="minMax"/>
        </c:scaling>
        <c:delete val="0"/>
        <c:axPos val="l"/>
        <c:majorGridlines/>
        <c:numFmt formatCode="_(* #,##0.00_);_(* \(#,##0.00\);_(* &quot;-&quot;??_);_(@_)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12723552"/>
        <c:crosses val="autoZero"/>
        <c:crossBetween val="between"/>
      </c:valAx>
      <c:spPr>
        <a:gradFill>
          <a:gsLst>
            <a:gs pos="100000">
              <a:srgbClr val="FF0000"/>
            </a:gs>
            <a:gs pos="100000">
              <a:srgbClr val="00B050"/>
            </a:gs>
            <a:gs pos="32000">
              <a:srgbClr val="FFFF00"/>
            </a:gs>
            <a:gs pos="0">
              <a:srgbClr val="00B050"/>
            </a:gs>
            <a:gs pos="18000">
              <a:srgbClr val="00B050"/>
            </a:gs>
            <a:gs pos="21000">
              <a:srgbClr val="FFFF00"/>
            </a:gs>
            <a:gs pos="33000">
              <a:srgbClr val="FF0000"/>
            </a:gs>
          </a:gsLst>
          <a:lin ang="5400000" scaled="0"/>
        </a:gradFill>
      </c:spPr>
    </c:plotArea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0"/>
          <c:spPr>
            <a:ln>
              <a:solidFill>
                <a:schemeClr val="tx1">
                  <a:lumMod val="95000"/>
                  <a:lumOff val="5000"/>
                </a:schemeClr>
              </a:solidFill>
            </a:ln>
          </c:spPr>
          <c:marker>
            <c:symbol val="none"/>
          </c:marker>
          <c:cat>
            <c:numRef>
              <c:f>'25'!$F$25:$F$32</c:f>
              <c:numCache>
                <c:formatCode>h:mm</c:formatCode>
                <c:ptCount val="8"/>
                <c:pt idx="0">
                  <c:v>0.70763888888888904</c:v>
                </c:pt>
                <c:pt idx="1">
                  <c:v>0.749305555555556</c:v>
                </c:pt>
                <c:pt idx="2">
                  <c:v>0.79097222222222197</c:v>
                </c:pt>
                <c:pt idx="3">
                  <c:v>0.83263888888888904</c:v>
                </c:pt>
                <c:pt idx="4">
                  <c:v>0.874305555555556</c:v>
                </c:pt>
                <c:pt idx="5">
                  <c:v>0.91597222222222197</c:v>
                </c:pt>
                <c:pt idx="6">
                  <c:v>0.95763888888888904</c:v>
                </c:pt>
                <c:pt idx="7">
                  <c:v>0.999305555555556</c:v>
                </c:pt>
              </c:numCache>
            </c:numRef>
          </c:cat>
          <c:val>
            <c:numRef>
              <c:f>'25'!$N$25:$N$32</c:f>
              <c:numCache>
                <c:formatCode>_(* #,##0.00_);_(* \(#,##0.00\);_(* "-"??_);_(@_)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EE-45A7-85B6-50C4AEBAE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3082848"/>
        <c:axId val="313083408"/>
      </c:lineChart>
      <c:catAx>
        <c:axId val="31308284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13083408"/>
        <c:crosses val="autoZero"/>
        <c:auto val="1"/>
        <c:lblAlgn val="ctr"/>
        <c:lblOffset val="100"/>
        <c:tickMarkSkip val="1"/>
        <c:noMultiLvlLbl val="0"/>
      </c:catAx>
      <c:valAx>
        <c:axId val="313083408"/>
        <c:scaling>
          <c:orientation val="minMax"/>
        </c:scaling>
        <c:delete val="0"/>
        <c:axPos val="l"/>
        <c:majorGridlines/>
        <c:numFmt formatCode="_(* #,##0.00_);_(* \(#,##0.00\);_(* &quot;-&quot;??_);_(@_)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13082848"/>
        <c:crosses val="autoZero"/>
        <c:crossBetween val="between"/>
      </c:valAx>
      <c:spPr>
        <a:gradFill>
          <a:gsLst>
            <a:gs pos="100000">
              <a:srgbClr val="FF0000"/>
            </a:gs>
            <a:gs pos="100000">
              <a:srgbClr val="00B050"/>
            </a:gs>
            <a:gs pos="32000">
              <a:srgbClr val="FFFF00"/>
            </a:gs>
            <a:gs pos="0">
              <a:srgbClr val="00B050"/>
            </a:gs>
            <a:gs pos="18000">
              <a:srgbClr val="00B050"/>
            </a:gs>
            <a:gs pos="21000">
              <a:srgbClr val="FFFF00"/>
            </a:gs>
            <a:gs pos="33000">
              <a:srgbClr val="FF0000"/>
            </a:gs>
          </a:gsLst>
          <a:lin ang="5400000" scaled="0"/>
        </a:gradFill>
      </c:spPr>
    </c:plotArea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0"/>
          <c:spPr>
            <a:ln>
              <a:solidFill>
                <a:schemeClr val="tx1">
                  <a:lumMod val="95000"/>
                  <a:lumOff val="5000"/>
                </a:schemeClr>
              </a:solidFill>
            </a:ln>
          </c:spPr>
          <c:marker>
            <c:symbol val="none"/>
          </c:marker>
          <c:cat>
            <c:numRef>
              <c:f>'26'!$F$9:$F$16</c:f>
              <c:numCache>
                <c:formatCode>h:mm</c:formatCode>
                <c:ptCount val="8"/>
                <c:pt idx="0">
                  <c:v>4.0972222222222222E-2</c:v>
                </c:pt>
                <c:pt idx="1">
                  <c:v>8.2638888888888887E-2</c:v>
                </c:pt>
                <c:pt idx="2">
                  <c:v>0.124305555555556</c:v>
                </c:pt>
                <c:pt idx="3">
                  <c:v>0.16597222222222199</c:v>
                </c:pt>
                <c:pt idx="4">
                  <c:v>0.20763888888888901</c:v>
                </c:pt>
                <c:pt idx="5">
                  <c:v>0.249305555555556</c:v>
                </c:pt>
                <c:pt idx="6">
                  <c:v>0.29097222222222202</c:v>
                </c:pt>
                <c:pt idx="7">
                  <c:v>0.33263888888888898</c:v>
                </c:pt>
              </c:numCache>
            </c:numRef>
          </c:cat>
          <c:val>
            <c:numRef>
              <c:f>'26'!$N$9:$N$16</c:f>
              <c:numCache>
                <c:formatCode>_(* #,##0.00_);_(* \(#,##0.00\);_(* "-"??_);_(@_)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308-42A0-9B2D-6F074B3A12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2720752"/>
        <c:axId val="312721312"/>
      </c:lineChart>
      <c:catAx>
        <c:axId val="31272075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12721312"/>
        <c:crosses val="autoZero"/>
        <c:auto val="1"/>
        <c:lblAlgn val="ctr"/>
        <c:lblOffset val="100"/>
        <c:tickMarkSkip val="1"/>
        <c:noMultiLvlLbl val="0"/>
      </c:catAx>
      <c:valAx>
        <c:axId val="312721312"/>
        <c:scaling>
          <c:orientation val="minMax"/>
        </c:scaling>
        <c:delete val="0"/>
        <c:axPos val="l"/>
        <c:majorGridlines/>
        <c:numFmt formatCode="_(* #,##0.00_);_(* \(#,##0.00\);_(* &quot;-&quot;??_);_(@_)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12720752"/>
        <c:crosses val="autoZero"/>
        <c:crossBetween val="between"/>
      </c:valAx>
      <c:spPr>
        <a:gradFill>
          <a:gsLst>
            <a:gs pos="100000">
              <a:srgbClr val="FF0000"/>
            </a:gs>
            <a:gs pos="100000">
              <a:srgbClr val="00B050"/>
            </a:gs>
            <a:gs pos="32000">
              <a:srgbClr val="FFFF00"/>
            </a:gs>
            <a:gs pos="0">
              <a:srgbClr val="00B050"/>
            </a:gs>
            <a:gs pos="18000">
              <a:srgbClr val="00B050"/>
            </a:gs>
            <a:gs pos="21000">
              <a:srgbClr val="FFFF00"/>
            </a:gs>
            <a:gs pos="33000">
              <a:srgbClr val="FF0000"/>
            </a:gs>
          </a:gsLst>
          <a:lin ang="5400000" scaled="0"/>
        </a:gradFill>
      </c:spPr>
    </c:plotArea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0"/>
          <c:spPr>
            <a:ln>
              <a:solidFill>
                <a:schemeClr val="tx1">
                  <a:lumMod val="95000"/>
                  <a:lumOff val="5000"/>
                </a:schemeClr>
              </a:solidFill>
            </a:ln>
          </c:spPr>
          <c:marker>
            <c:symbol val="none"/>
          </c:marker>
          <c:cat>
            <c:numRef>
              <c:f>'26'!$F$17:$F$24</c:f>
              <c:numCache>
                <c:formatCode>h:mm</c:formatCode>
                <c:ptCount val="8"/>
                <c:pt idx="0">
                  <c:v>0.374305555555556</c:v>
                </c:pt>
                <c:pt idx="1">
                  <c:v>0.41597222222222202</c:v>
                </c:pt>
                <c:pt idx="2">
                  <c:v>0.45763888888888898</c:v>
                </c:pt>
                <c:pt idx="3">
                  <c:v>0.499305555555556</c:v>
                </c:pt>
                <c:pt idx="4">
                  <c:v>0.54097222222222197</c:v>
                </c:pt>
                <c:pt idx="5">
                  <c:v>0.58263888888888904</c:v>
                </c:pt>
                <c:pt idx="6">
                  <c:v>0.624305555555556</c:v>
                </c:pt>
                <c:pt idx="7">
                  <c:v>0.66597222222222197</c:v>
                </c:pt>
              </c:numCache>
            </c:numRef>
          </c:cat>
          <c:val>
            <c:numRef>
              <c:f>'26'!$N$17:$N$24</c:f>
              <c:numCache>
                <c:formatCode>_(* #,##0.00_);_(* \(#,##0.00\);_(* "-"??_);_(@_)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EE-4703-AEC4-C3AA5DA38D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2723552"/>
        <c:axId val="312724112"/>
      </c:lineChart>
      <c:catAx>
        <c:axId val="31272355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12724112"/>
        <c:crosses val="autoZero"/>
        <c:auto val="1"/>
        <c:lblAlgn val="ctr"/>
        <c:lblOffset val="100"/>
        <c:tickMarkSkip val="1"/>
        <c:noMultiLvlLbl val="0"/>
      </c:catAx>
      <c:valAx>
        <c:axId val="312724112"/>
        <c:scaling>
          <c:orientation val="minMax"/>
        </c:scaling>
        <c:delete val="0"/>
        <c:axPos val="l"/>
        <c:majorGridlines/>
        <c:numFmt formatCode="_(* #,##0.00_);_(* \(#,##0.00\);_(* &quot;-&quot;??_);_(@_)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12723552"/>
        <c:crosses val="autoZero"/>
        <c:crossBetween val="between"/>
      </c:valAx>
      <c:spPr>
        <a:gradFill>
          <a:gsLst>
            <a:gs pos="100000">
              <a:srgbClr val="FF0000"/>
            </a:gs>
            <a:gs pos="100000">
              <a:srgbClr val="00B050"/>
            </a:gs>
            <a:gs pos="32000">
              <a:srgbClr val="FFFF00"/>
            </a:gs>
            <a:gs pos="0">
              <a:srgbClr val="00B050"/>
            </a:gs>
            <a:gs pos="18000">
              <a:srgbClr val="00B050"/>
            </a:gs>
            <a:gs pos="21000">
              <a:srgbClr val="FFFF00"/>
            </a:gs>
            <a:gs pos="33000">
              <a:srgbClr val="FF0000"/>
            </a:gs>
          </a:gsLst>
          <a:lin ang="5400000" scaled="0"/>
        </a:gradFill>
      </c:spPr>
    </c:plotArea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0"/>
          <c:spPr>
            <a:ln>
              <a:solidFill>
                <a:schemeClr val="tx1">
                  <a:lumMod val="95000"/>
                  <a:lumOff val="5000"/>
                </a:schemeClr>
              </a:solidFill>
            </a:ln>
          </c:spPr>
          <c:marker>
            <c:symbol val="none"/>
          </c:marker>
          <c:cat>
            <c:numRef>
              <c:f>'26'!$F$25:$F$32</c:f>
              <c:numCache>
                <c:formatCode>h:mm</c:formatCode>
                <c:ptCount val="8"/>
                <c:pt idx="0">
                  <c:v>0.70763888888888904</c:v>
                </c:pt>
                <c:pt idx="1">
                  <c:v>0.749305555555556</c:v>
                </c:pt>
                <c:pt idx="2">
                  <c:v>0.79097222222222197</c:v>
                </c:pt>
                <c:pt idx="3">
                  <c:v>0.83263888888888904</c:v>
                </c:pt>
                <c:pt idx="4">
                  <c:v>0.874305555555556</c:v>
                </c:pt>
                <c:pt idx="5">
                  <c:v>0.91597222222222197</c:v>
                </c:pt>
                <c:pt idx="6">
                  <c:v>0.95763888888888904</c:v>
                </c:pt>
                <c:pt idx="7">
                  <c:v>0.999305555555556</c:v>
                </c:pt>
              </c:numCache>
            </c:numRef>
          </c:cat>
          <c:val>
            <c:numRef>
              <c:f>'26'!$N$25:$N$32</c:f>
              <c:numCache>
                <c:formatCode>_(* #,##0.00_);_(* \(#,##0.00\);_(* "-"??_);_(@_)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C37-4AE3-BD97-23993C9E26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3082848"/>
        <c:axId val="313083408"/>
      </c:lineChart>
      <c:catAx>
        <c:axId val="31308284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13083408"/>
        <c:crosses val="autoZero"/>
        <c:auto val="1"/>
        <c:lblAlgn val="ctr"/>
        <c:lblOffset val="100"/>
        <c:tickMarkSkip val="1"/>
        <c:noMultiLvlLbl val="0"/>
      </c:catAx>
      <c:valAx>
        <c:axId val="313083408"/>
        <c:scaling>
          <c:orientation val="minMax"/>
        </c:scaling>
        <c:delete val="0"/>
        <c:axPos val="l"/>
        <c:majorGridlines/>
        <c:numFmt formatCode="_(* #,##0.00_);_(* \(#,##0.00\);_(* &quot;-&quot;??_);_(@_)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13082848"/>
        <c:crosses val="autoZero"/>
        <c:crossBetween val="between"/>
      </c:valAx>
      <c:spPr>
        <a:gradFill>
          <a:gsLst>
            <a:gs pos="100000">
              <a:srgbClr val="FF0000"/>
            </a:gs>
            <a:gs pos="100000">
              <a:srgbClr val="00B050"/>
            </a:gs>
            <a:gs pos="32000">
              <a:srgbClr val="FFFF00"/>
            </a:gs>
            <a:gs pos="0">
              <a:srgbClr val="00B050"/>
            </a:gs>
            <a:gs pos="18000">
              <a:srgbClr val="00B050"/>
            </a:gs>
            <a:gs pos="21000">
              <a:srgbClr val="FFFF00"/>
            </a:gs>
            <a:gs pos="33000">
              <a:srgbClr val="FF0000"/>
            </a:gs>
          </a:gsLst>
          <a:lin ang="5400000" scaled="0"/>
        </a:gradFill>
      </c:spPr>
    </c:plotArea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0"/>
          <c:spPr>
            <a:ln>
              <a:solidFill>
                <a:schemeClr val="tx1">
                  <a:lumMod val="95000"/>
                  <a:lumOff val="5000"/>
                </a:schemeClr>
              </a:solidFill>
            </a:ln>
          </c:spPr>
          <c:marker>
            <c:symbol val="none"/>
          </c:marker>
          <c:cat>
            <c:numRef>
              <c:f>'27'!$F$9:$F$16</c:f>
              <c:numCache>
                <c:formatCode>h:mm</c:formatCode>
                <c:ptCount val="8"/>
                <c:pt idx="0">
                  <c:v>4.0972222222222222E-2</c:v>
                </c:pt>
                <c:pt idx="1">
                  <c:v>8.2638888888888887E-2</c:v>
                </c:pt>
                <c:pt idx="2">
                  <c:v>0.124305555555556</c:v>
                </c:pt>
                <c:pt idx="3">
                  <c:v>0.16597222222222199</c:v>
                </c:pt>
                <c:pt idx="4">
                  <c:v>0.20763888888888901</c:v>
                </c:pt>
                <c:pt idx="5">
                  <c:v>0.249305555555556</c:v>
                </c:pt>
                <c:pt idx="6">
                  <c:v>0.29097222222222202</c:v>
                </c:pt>
                <c:pt idx="7">
                  <c:v>0.33263888888888898</c:v>
                </c:pt>
              </c:numCache>
            </c:numRef>
          </c:cat>
          <c:val>
            <c:numRef>
              <c:f>'27'!$N$9:$N$16</c:f>
              <c:numCache>
                <c:formatCode>_(* #,##0.00_);_(* \(#,##0.00\);_(* "-"??_);_(@_)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B3F-4EB5-8F47-8F8664803A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2720752"/>
        <c:axId val="312721312"/>
      </c:lineChart>
      <c:catAx>
        <c:axId val="31272075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12721312"/>
        <c:crosses val="autoZero"/>
        <c:auto val="1"/>
        <c:lblAlgn val="ctr"/>
        <c:lblOffset val="100"/>
        <c:tickMarkSkip val="1"/>
        <c:noMultiLvlLbl val="0"/>
      </c:catAx>
      <c:valAx>
        <c:axId val="312721312"/>
        <c:scaling>
          <c:orientation val="minMax"/>
        </c:scaling>
        <c:delete val="0"/>
        <c:axPos val="l"/>
        <c:majorGridlines/>
        <c:numFmt formatCode="_(* #,##0.00_);_(* \(#,##0.00\);_(* &quot;-&quot;??_);_(@_)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12720752"/>
        <c:crosses val="autoZero"/>
        <c:crossBetween val="between"/>
      </c:valAx>
      <c:spPr>
        <a:gradFill>
          <a:gsLst>
            <a:gs pos="100000">
              <a:srgbClr val="FF0000"/>
            </a:gs>
            <a:gs pos="100000">
              <a:srgbClr val="00B050"/>
            </a:gs>
            <a:gs pos="32000">
              <a:srgbClr val="FFFF00"/>
            </a:gs>
            <a:gs pos="0">
              <a:srgbClr val="00B050"/>
            </a:gs>
            <a:gs pos="18000">
              <a:srgbClr val="00B050"/>
            </a:gs>
            <a:gs pos="21000">
              <a:srgbClr val="FFFF00"/>
            </a:gs>
            <a:gs pos="33000">
              <a:srgbClr val="FF0000"/>
            </a:gs>
          </a:gsLst>
          <a:lin ang="5400000" scaled="0"/>
        </a:gradFill>
      </c:spPr>
    </c:plotArea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0"/>
          <c:spPr>
            <a:ln>
              <a:solidFill>
                <a:schemeClr val="tx1">
                  <a:lumMod val="95000"/>
                  <a:lumOff val="5000"/>
                </a:schemeClr>
              </a:solidFill>
            </a:ln>
          </c:spPr>
          <c:marker>
            <c:symbol val="none"/>
          </c:marker>
          <c:cat>
            <c:numRef>
              <c:f>'27'!$F$17:$F$24</c:f>
              <c:numCache>
                <c:formatCode>h:mm</c:formatCode>
                <c:ptCount val="8"/>
                <c:pt idx="0">
                  <c:v>0.374305555555556</c:v>
                </c:pt>
                <c:pt idx="1">
                  <c:v>0.41597222222222202</c:v>
                </c:pt>
                <c:pt idx="2">
                  <c:v>0.45763888888888898</c:v>
                </c:pt>
                <c:pt idx="3">
                  <c:v>0.499305555555556</c:v>
                </c:pt>
                <c:pt idx="4">
                  <c:v>0.54097222222222197</c:v>
                </c:pt>
                <c:pt idx="5">
                  <c:v>0.58263888888888904</c:v>
                </c:pt>
                <c:pt idx="6">
                  <c:v>0.624305555555556</c:v>
                </c:pt>
                <c:pt idx="7">
                  <c:v>0.66597222222222197</c:v>
                </c:pt>
              </c:numCache>
            </c:numRef>
          </c:cat>
          <c:val>
            <c:numRef>
              <c:f>'27'!$N$17:$N$24</c:f>
              <c:numCache>
                <c:formatCode>_(* #,##0.00_);_(* \(#,##0.00\);_(* "-"??_);_(@_)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405-40B8-B3FE-96498BD3C5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2723552"/>
        <c:axId val="312724112"/>
      </c:lineChart>
      <c:catAx>
        <c:axId val="31272355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12724112"/>
        <c:crosses val="autoZero"/>
        <c:auto val="1"/>
        <c:lblAlgn val="ctr"/>
        <c:lblOffset val="100"/>
        <c:tickMarkSkip val="1"/>
        <c:noMultiLvlLbl val="0"/>
      </c:catAx>
      <c:valAx>
        <c:axId val="312724112"/>
        <c:scaling>
          <c:orientation val="minMax"/>
        </c:scaling>
        <c:delete val="0"/>
        <c:axPos val="l"/>
        <c:majorGridlines/>
        <c:numFmt formatCode="_(* #,##0.00_);_(* \(#,##0.00\);_(* &quot;-&quot;??_);_(@_)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12723552"/>
        <c:crosses val="autoZero"/>
        <c:crossBetween val="between"/>
      </c:valAx>
      <c:spPr>
        <a:gradFill>
          <a:gsLst>
            <a:gs pos="100000">
              <a:srgbClr val="FF0000"/>
            </a:gs>
            <a:gs pos="100000">
              <a:srgbClr val="00B050"/>
            </a:gs>
            <a:gs pos="32000">
              <a:srgbClr val="FFFF00"/>
            </a:gs>
            <a:gs pos="0">
              <a:srgbClr val="00B050"/>
            </a:gs>
            <a:gs pos="18000">
              <a:srgbClr val="00B050"/>
            </a:gs>
            <a:gs pos="21000">
              <a:srgbClr val="FFFF00"/>
            </a:gs>
            <a:gs pos="33000">
              <a:srgbClr val="FF0000"/>
            </a:gs>
          </a:gsLst>
          <a:lin ang="5400000" scaled="0"/>
        </a:gradFill>
      </c:spPr>
    </c:plotArea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0"/>
          <c:spPr>
            <a:ln>
              <a:solidFill>
                <a:schemeClr val="tx1">
                  <a:lumMod val="95000"/>
                  <a:lumOff val="5000"/>
                </a:schemeClr>
              </a:solidFill>
            </a:ln>
          </c:spPr>
          <c:marker>
            <c:symbol val="none"/>
          </c:marker>
          <c:cat>
            <c:numRef>
              <c:f>'27'!$F$25:$F$32</c:f>
              <c:numCache>
                <c:formatCode>h:mm</c:formatCode>
                <c:ptCount val="8"/>
                <c:pt idx="0">
                  <c:v>0.70763888888888904</c:v>
                </c:pt>
                <c:pt idx="1">
                  <c:v>0.749305555555556</c:v>
                </c:pt>
                <c:pt idx="2">
                  <c:v>0.79097222222222197</c:v>
                </c:pt>
                <c:pt idx="3">
                  <c:v>0.83263888888888904</c:v>
                </c:pt>
                <c:pt idx="4">
                  <c:v>0.874305555555556</c:v>
                </c:pt>
                <c:pt idx="5">
                  <c:v>0.91597222222222197</c:v>
                </c:pt>
                <c:pt idx="6">
                  <c:v>0.95763888888888904</c:v>
                </c:pt>
                <c:pt idx="7">
                  <c:v>0.999305555555556</c:v>
                </c:pt>
              </c:numCache>
            </c:numRef>
          </c:cat>
          <c:val>
            <c:numRef>
              <c:f>'27'!$N$25:$N$32</c:f>
              <c:numCache>
                <c:formatCode>_(* #,##0.00_);_(* \(#,##0.00\);_(* "-"??_);_(@_)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CF-4F07-9FBE-CB8372A804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3082848"/>
        <c:axId val="313083408"/>
      </c:lineChart>
      <c:catAx>
        <c:axId val="31308284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13083408"/>
        <c:crosses val="autoZero"/>
        <c:auto val="1"/>
        <c:lblAlgn val="ctr"/>
        <c:lblOffset val="100"/>
        <c:tickMarkSkip val="1"/>
        <c:noMultiLvlLbl val="0"/>
      </c:catAx>
      <c:valAx>
        <c:axId val="313083408"/>
        <c:scaling>
          <c:orientation val="minMax"/>
        </c:scaling>
        <c:delete val="0"/>
        <c:axPos val="l"/>
        <c:majorGridlines/>
        <c:numFmt formatCode="_(* #,##0.00_);_(* \(#,##0.00\);_(* &quot;-&quot;??_);_(@_)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13082848"/>
        <c:crosses val="autoZero"/>
        <c:crossBetween val="between"/>
      </c:valAx>
      <c:spPr>
        <a:gradFill>
          <a:gsLst>
            <a:gs pos="100000">
              <a:srgbClr val="FF0000"/>
            </a:gs>
            <a:gs pos="100000">
              <a:srgbClr val="00B050"/>
            </a:gs>
            <a:gs pos="32000">
              <a:srgbClr val="FFFF00"/>
            </a:gs>
            <a:gs pos="0">
              <a:srgbClr val="00B050"/>
            </a:gs>
            <a:gs pos="18000">
              <a:srgbClr val="00B050"/>
            </a:gs>
            <a:gs pos="21000">
              <a:srgbClr val="FFFF00"/>
            </a:gs>
            <a:gs pos="33000">
              <a:srgbClr val="FF0000"/>
            </a:gs>
          </a:gsLst>
          <a:lin ang="5400000" scaled="0"/>
        </a:gradFill>
      </c:spPr>
    </c:plotArea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0"/>
          <c:spPr>
            <a:ln>
              <a:solidFill>
                <a:schemeClr val="tx1">
                  <a:lumMod val="95000"/>
                  <a:lumOff val="5000"/>
                </a:schemeClr>
              </a:solidFill>
            </a:ln>
          </c:spPr>
          <c:marker>
            <c:symbol val="none"/>
          </c:marker>
          <c:cat>
            <c:numRef>
              <c:f>'28'!$F$9:$F$16</c:f>
              <c:numCache>
                <c:formatCode>h:mm</c:formatCode>
                <c:ptCount val="8"/>
                <c:pt idx="0">
                  <c:v>4.0972222222222222E-2</c:v>
                </c:pt>
                <c:pt idx="1">
                  <c:v>8.2638888888888887E-2</c:v>
                </c:pt>
                <c:pt idx="2">
                  <c:v>0.124305555555556</c:v>
                </c:pt>
                <c:pt idx="3">
                  <c:v>0.16597222222222199</c:v>
                </c:pt>
                <c:pt idx="4">
                  <c:v>0.20763888888888901</c:v>
                </c:pt>
                <c:pt idx="5">
                  <c:v>0.249305555555556</c:v>
                </c:pt>
                <c:pt idx="6">
                  <c:v>0.29097222222222202</c:v>
                </c:pt>
                <c:pt idx="7">
                  <c:v>0.33263888888888898</c:v>
                </c:pt>
              </c:numCache>
            </c:numRef>
          </c:cat>
          <c:val>
            <c:numRef>
              <c:f>'28'!$N$9:$N$16</c:f>
              <c:numCache>
                <c:formatCode>_(* #,##0.00_);_(* \(#,##0.00\);_(* "-"??_);_(@_)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644-4180-A3A4-5C659C950E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2720752"/>
        <c:axId val="312721312"/>
      </c:lineChart>
      <c:catAx>
        <c:axId val="31272075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12721312"/>
        <c:crosses val="autoZero"/>
        <c:auto val="1"/>
        <c:lblAlgn val="ctr"/>
        <c:lblOffset val="100"/>
        <c:tickMarkSkip val="1"/>
        <c:noMultiLvlLbl val="0"/>
      </c:catAx>
      <c:valAx>
        <c:axId val="312721312"/>
        <c:scaling>
          <c:orientation val="minMax"/>
        </c:scaling>
        <c:delete val="0"/>
        <c:axPos val="l"/>
        <c:majorGridlines/>
        <c:numFmt formatCode="_(* #,##0.00_);_(* \(#,##0.00\);_(* &quot;-&quot;??_);_(@_)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12720752"/>
        <c:crosses val="autoZero"/>
        <c:crossBetween val="between"/>
      </c:valAx>
      <c:spPr>
        <a:gradFill>
          <a:gsLst>
            <a:gs pos="100000">
              <a:srgbClr val="FF0000"/>
            </a:gs>
            <a:gs pos="100000">
              <a:srgbClr val="00B050"/>
            </a:gs>
            <a:gs pos="32000">
              <a:srgbClr val="FFFF00"/>
            </a:gs>
            <a:gs pos="0">
              <a:srgbClr val="00B050"/>
            </a:gs>
            <a:gs pos="18000">
              <a:srgbClr val="00B050"/>
            </a:gs>
            <a:gs pos="21000">
              <a:srgbClr val="FFFF00"/>
            </a:gs>
            <a:gs pos="33000">
              <a:srgbClr val="FF0000"/>
            </a:gs>
          </a:gsLst>
          <a:lin ang="5400000" scaled="0"/>
        </a:gradFill>
      </c:spPr>
    </c:plotArea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0"/>
          <c:spPr>
            <a:ln>
              <a:solidFill>
                <a:schemeClr val="tx1">
                  <a:lumMod val="95000"/>
                  <a:lumOff val="5000"/>
                </a:schemeClr>
              </a:solidFill>
            </a:ln>
          </c:spPr>
          <c:marker>
            <c:symbol val="none"/>
          </c:marker>
          <c:cat>
            <c:numRef>
              <c:f>'28'!$F$17:$F$24</c:f>
              <c:numCache>
                <c:formatCode>h:mm</c:formatCode>
                <c:ptCount val="8"/>
                <c:pt idx="0">
                  <c:v>0.374305555555556</c:v>
                </c:pt>
                <c:pt idx="1">
                  <c:v>0.41597222222222202</c:v>
                </c:pt>
                <c:pt idx="2">
                  <c:v>0.45763888888888898</c:v>
                </c:pt>
                <c:pt idx="3">
                  <c:v>0.499305555555556</c:v>
                </c:pt>
                <c:pt idx="4">
                  <c:v>0.54097222222222197</c:v>
                </c:pt>
                <c:pt idx="5">
                  <c:v>0.58263888888888904</c:v>
                </c:pt>
                <c:pt idx="6">
                  <c:v>0.624305555555556</c:v>
                </c:pt>
                <c:pt idx="7">
                  <c:v>0.66597222222222197</c:v>
                </c:pt>
              </c:numCache>
            </c:numRef>
          </c:cat>
          <c:val>
            <c:numRef>
              <c:f>'28'!$N$17:$N$24</c:f>
              <c:numCache>
                <c:formatCode>_(* #,##0.00_);_(* \(#,##0.00\);_(* "-"??_);_(@_)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12B-404A-8CA4-33CC83AEBE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2723552"/>
        <c:axId val="312724112"/>
      </c:lineChart>
      <c:catAx>
        <c:axId val="31272355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12724112"/>
        <c:crosses val="autoZero"/>
        <c:auto val="1"/>
        <c:lblAlgn val="ctr"/>
        <c:lblOffset val="100"/>
        <c:tickMarkSkip val="1"/>
        <c:noMultiLvlLbl val="0"/>
      </c:catAx>
      <c:valAx>
        <c:axId val="312724112"/>
        <c:scaling>
          <c:orientation val="minMax"/>
        </c:scaling>
        <c:delete val="0"/>
        <c:axPos val="l"/>
        <c:majorGridlines/>
        <c:numFmt formatCode="_(* #,##0.00_);_(* \(#,##0.00\);_(* &quot;-&quot;??_);_(@_)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12723552"/>
        <c:crosses val="autoZero"/>
        <c:crossBetween val="between"/>
      </c:valAx>
      <c:spPr>
        <a:gradFill>
          <a:gsLst>
            <a:gs pos="100000">
              <a:srgbClr val="FF0000"/>
            </a:gs>
            <a:gs pos="100000">
              <a:srgbClr val="00B050"/>
            </a:gs>
            <a:gs pos="32000">
              <a:srgbClr val="FFFF00"/>
            </a:gs>
            <a:gs pos="0">
              <a:srgbClr val="00B050"/>
            </a:gs>
            <a:gs pos="18000">
              <a:srgbClr val="00B050"/>
            </a:gs>
            <a:gs pos="21000">
              <a:srgbClr val="FFFF00"/>
            </a:gs>
            <a:gs pos="33000">
              <a:srgbClr val="FF0000"/>
            </a:gs>
          </a:gsLst>
          <a:lin ang="5400000" scaled="0"/>
        </a:gradFill>
      </c:spPr>
    </c:plotArea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0"/>
          <c:spPr>
            <a:ln>
              <a:solidFill>
                <a:schemeClr val="tx1">
                  <a:lumMod val="95000"/>
                  <a:lumOff val="5000"/>
                </a:schemeClr>
              </a:solidFill>
            </a:ln>
          </c:spPr>
          <c:marker>
            <c:symbol val="none"/>
          </c:marker>
          <c:cat>
            <c:numRef>
              <c:f>'28'!$F$25:$F$32</c:f>
              <c:numCache>
                <c:formatCode>h:mm</c:formatCode>
                <c:ptCount val="8"/>
                <c:pt idx="0">
                  <c:v>0.70763888888888904</c:v>
                </c:pt>
                <c:pt idx="1">
                  <c:v>0.749305555555556</c:v>
                </c:pt>
                <c:pt idx="2">
                  <c:v>0.79097222222222197</c:v>
                </c:pt>
                <c:pt idx="3">
                  <c:v>0.83263888888888904</c:v>
                </c:pt>
                <c:pt idx="4">
                  <c:v>0.874305555555556</c:v>
                </c:pt>
                <c:pt idx="5">
                  <c:v>0.91597222222222197</c:v>
                </c:pt>
                <c:pt idx="6">
                  <c:v>0.95763888888888904</c:v>
                </c:pt>
                <c:pt idx="7">
                  <c:v>0.999305555555556</c:v>
                </c:pt>
              </c:numCache>
            </c:numRef>
          </c:cat>
          <c:val>
            <c:numRef>
              <c:f>'28'!$N$25:$N$32</c:f>
              <c:numCache>
                <c:formatCode>_(* #,##0.00_);_(* \(#,##0.00\);_(* "-"??_);_(@_)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31-424B-AAEF-6551143BDE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3082848"/>
        <c:axId val="313083408"/>
      </c:lineChart>
      <c:catAx>
        <c:axId val="31308284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13083408"/>
        <c:crosses val="autoZero"/>
        <c:auto val="1"/>
        <c:lblAlgn val="ctr"/>
        <c:lblOffset val="100"/>
        <c:tickMarkSkip val="1"/>
        <c:noMultiLvlLbl val="0"/>
      </c:catAx>
      <c:valAx>
        <c:axId val="313083408"/>
        <c:scaling>
          <c:orientation val="minMax"/>
        </c:scaling>
        <c:delete val="0"/>
        <c:axPos val="l"/>
        <c:majorGridlines/>
        <c:numFmt formatCode="_(* #,##0.00_);_(* \(#,##0.00\);_(* &quot;-&quot;??_);_(@_)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13082848"/>
        <c:crosses val="autoZero"/>
        <c:crossBetween val="between"/>
      </c:valAx>
      <c:spPr>
        <a:gradFill>
          <a:gsLst>
            <a:gs pos="100000">
              <a:srgbClr val="FF0000"/>
            </a:gs>
            <a:gs pos="100000">
              <a:srgbClr val="00B050"/>
            </a:gs>
            <a:gs pos="32000">
              <a:srgbClr val="FFFF00"/>
            </a:gs>
            <a:gs pos="0">
              <a:srgbClr val="00B050"/>
            </a:gs>
            <a:gs pos="18000">
              <a:srgbClr val="00B050"/>
            </a:gs>
            <a:gs pos="21000">
              <a:srgbClr val="FFFF00"/>
            </a:gs>
            <a:gs pos="33000">
              <a:srgbClr val="FF0000"/>
            </a:gs>
          </a:gsLst>
          <a:lin ang="5400000" scaled="0"/>
        </a:gradFill>
      </c:spPr>
    </c:plotArea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0"/>
          <c:spPr>
            <a:ln>
              <a:solidFill>
                <a:schemeClr val="tx1">
                  <a:lumMod val="95000"/>
                  <a:lumOff val="5000"/>
                </a:schemeClr>
              </a:solidFill>
            </a:ln>
          </c:spPr>
          <c:marker>
            <c:symbol val="none"/>
          </c:marker>
          <c:cat>
            <c:numRef>
              <c:f>'29'!$F$9:$F$16</c:f>
              <c:numCache>
                <c:formatCode>h:mm</c:formatCode>
                <c:ptCount val="8"/>
                <c:pt idx="0">
                  <c:v>4.0972222222222222E-2</c:v>
                </c:pt>
                <c:pt idx="1">
                  <c:v>8.2638888888888887E-2</c:v>
                </c:pt>
                <c:pt idx="2">
                  <c:v>0.124305555555556</c:v>
                </c:pt>
                <c:pt idx="3">
                  <c:v>0.16597222222222199</c:v>
                </c:pt>
                <c:pt idx="4">
                  <c:v>0.20763888888888901</c:v>
                </c:pt>
                <c:pt idx="5">
                  <c:v>0.249305555555556</c:v>
                </c:pt>
                <c:pt idx="6">
                  <c:v>0.29097222222222202</c:v>
                </c:pt>
                <c:pt idx="7">
                  <c:v>0.33263888888888898</c:v>
                </c:pt>
              </c:numCache>
            </c:numRef>
          </c:cat>
          <c:val>
            <c:numRef>
              <c:f>'29'!$N$9:$N$16</c:f>
              <c:numCache>
                <c:formatCode>_(* #,##0.00_);_(* \(#,##0.00\);_(* "-"??_);_(@_)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E90-45C8-B924-FAA3AD0F86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2720752"/>
        <c:axId val="312721312"/>
      </c:lineChart>
      <c:catAx>
        <c:axId val="31272075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12721312"/>
        <c:crosses val="autoZero"/>
        <c:auto val="1"/>
        <c:lblAlgn val="ctr"/>
        <c:lblOffset val="100"/>
        <c:tickMarkSkip val="1"/>
        <c:noMultiLvlLbl val="0"/>
      </c:catAx>
      <c:valAx>
        <c:axId val="312721312"/>
        <c:scaling>
          <c:orientation val="minMax"/>
        </c:scaling>
        <c:delete val="0"/>
        <c:axPos val="l"/>
        <c:majorGridlines/>
        <c:numFmt formatCode="_(* #,##0.00_);_(* \(#,##0.00\);_(* &quot;-&quot;??_);_(@_)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12720752"/>
        <c:crosses val="autoZero"/>
        <c:crossBetween val="between"/>
      </c:valAx>
      <c:spPr>
        <a:gradFill>
          <a:gsLst>
            <a:gs pos="100000">
              <a:srgbClr val="FF0000"/>
            </a:gs>
            <a:gs pos="100000">
              <a:srgbClr val="00B050"/>
            </a:gs>
            <a:gs pos="32000">
              <a:srgbClr val="FFFF00"/>
            </a:gs>
            <a:gs pos="0">
              <a:srgbClr val="00B050"/>
            </a:gs>
            <a:gs pos="18000">
              <a:srgbClr val="00B050"/>
            </a:gs>
            <a:gs pos="21000">
              <a:srgbClr val="FFFF00"/>
            </a:gs>
            <a:gs pos="33000">
              <a:srgbClr val="FF0000"/>
            </a:gs>
          </a:gsLst>
          <a:lin ang="5400000" scaled="0"/>
        </a:gradFill>
      </c:spPr>
    </c:plotArea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0"/>
          <c:spPr>
            <a:ln>
              <a:solidFill>
                <a:schemeClr val="tx1">
                  <a:lumMod val="95000"/>
                  <a:lumOff val="5000"/>
                </a:schemeClr>
              </a:solidFill>
            </a:ln>
          </c:spPr>
          <c:marker>
            <c:symbol val="none"/>
          </c:marker>
          <c:cat>
            <c:numRef>
              <c:f>'29'!$F$17:$F$24</c:f>
              <c:numCache>
                <c:formatCode>h:mm</c:formatCode>
                <c:ptCount val="8"/>
                <c:pt idx="0">
                  <c:v>0.374305555555556</c:v>
                </c:pt>
                <c:pt idx="1">
                  <c:v>0.41597222222222202</c:v>
                </c:pt>
                <c:pt idx="2">
                  <c:v>0.45763888888888898</c:v>
                </c:pt>
                <c:pt idx="3">
                  <c:v>0.499305555555556</c:v>
                </c:pt>
                <c:pt idx="4">
                  <c:v>0.54097222222222197</c:v>
                </c:pt>
                <c:pt idx="5">
                  <c:v>0.58263888888888904</c:v>
                </c:pt>
                <c:pt idx="6">
                  <c:v>0.624305555555556</c:v>
                </c:pt>
                <c:pt idx="7">
                  <c:v>0.66597222222222197</c:v>
                </c:pt>
              </c:numCache>
            </c:numRef>
          </c:cat>
          <c:val>
            <c:numRef>
              <c:f>'29'!$N$17:$N$24</c:f>
              <c:numCache>
                <c:formatCode>_(* #,##0.00_);_(* \(#,##0.00\);_(* "-"??_);_(@_)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44-4070-84EB-2D7DB180A6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2723552"/>
        <c:axId val="312724112"/>
      </c:lineChart>
      <c:catAx>
        <c:axId val="31272355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12724112"/>
        <c:crosses val="autoZero"/>
        <c:auto val="1"/>
        <c:lblAlgn val="ctr"/>
        <c:lblOffset val="100"/>
        <c:tickMarkSkip val="1"/>
        <c:noMultiLvlLbl val="0"/>
      </c:catAx>
      <c:valAx>
        <c:axId val="312724112"/>
        <c:scaling>
          <c:orientation val="minMax"/>
        </c:scaling>
        <c:delete val="0"/>
        <c:axPos val="l"/>
        <c:majorGridlines/>
        <c:numFmt formatCode="_(* #,##0.00_);_(* \(#,##0.00\);_(* &quot;-&quot;??_);_(@_)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12723552"/>
        <c:crosses val="autoZero"/>
        <c:crossBetween val="between"/>
      </c:valAx>
      <c:spPr>
        <a:gradFill>
          <a:gsLst>
            <a:gs pos="100000">
              <a:srgbClr val="FF0000"/>
            </a:gs>
            <a:gs pos="100000">
              <a:srgbClr val="00B050"/>
            </a:gs>
            <a:gs pos="32000">
              <a:srgbClr val="FFFF00"/>
            </a:gs>
            <a:gs pos="0">
              <a:srgbClr val="00B050"/>
            </a:gs>
            <a:gs pos="18000">
              <a:srgbClr val="00B050"/>
            </a:gs>
            <a:gs pos="21000">
              <a:srgbClr val="FFFF00"/>
            </a:gs>
            <a:gs pos="33000">
              <a:srgbClr val="FF0000"/>
            </a:gs>
          </a:gsLst>
          <a:lin ang="5400000" scaled="0"/>
        </a:gradFill>
      </c:spPr>
    </c:plotArea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0"/>
          <c:spPr>
            <a:ln>
              <a:solidFill>
                <a:schemeClr val="tx1">
                  <a:lumMod val="95000"/>
                  <a:lumOff val="5000"/>
                </a:schemeClr>
              </a:solidFill>
            </a:ln>
          </c:spPr>
          <c:marker>
            <c:symbol val="none"/>
          </c:marker>
          <c:cat>
            <c:numRef>
              <c:f>'29'!$F$25:$F$32</c:f>
              <c:numCache>
                <c:formatCode>h:mm</c:formatCode>
                <c:ptCount val="8"/>
                <c:pt idx="0">
                  <c:v>0.70763888888888904</c:v>
                </c:pt>
                <c:pt idx="1">
                  <c:v>0.749305555555556</c:v>
                </c:pt>
                <c:pt idx="2">
                  <c:v>0.79097222222222197</c:v>
                </c:pt>
                <c:pt idx="3">
                  <c:v>0.83263888888888904</c:v>
                </c:pt>
                <c:pt idx="4">
                  <c:v>0.874305555555556</c:v>
                </c:pt>
                <c:pt idx="5">
                  <c:v>0.91597222222222197</c:v>
                </c:pt>
                <c:pt idx="6">
                  <c:v>0.95763888888888904</c:v>
                </c:pt>
                <c:pt idx="7">
                  <c:v>0.999305555555556</c:v>
                </c:pt>
              </c:numCache>
            </c:numRef>
          </c:cat>
          <c:val>
            <c:numRef>
              <c:f>'29'!$N$25:$N$32</c:f>
              <c:numCache>
                <c:formatCode>_(* #,##0.00_);_(* \(#,##0.00\);_(* "-"??_);_(@_)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335-45A1-859F-BD88A752CC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3082848"/>
        <c:axId val="313083408"/>
      </c:lineChart>
      <c:catAx>
        <c:axId val="31308284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13083408"/>
        <c:crosses val="autoZero"/>
        <c:auto val="1"/>
        <c:lblAlgn val="ctr"/>
        <c:lblOffset val="100"/>
        <c:tickMarkSkip val="1"/>
        <c:noMultiLvlLbl val="0"/>
      </c:catAx>
      <c:valAx>
        <c:axId val="313083408"/>
        <c:scaling>
          <c:orientation val="minMax"/>
        </c:scaling>
        <c:delete val="0"/>
        <c:axPos val="l"/>
        <c:majorGridlines/>
        <c:numFmt formatCode="_(* #,##0.00_);_(* \(#,##0.00\);_(* &quot;-&quot;??_);_(@_)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13082848"/>
        <c:crosses val="autoZero"/>
        <c:crossBetween val="between"/>
      </c:valAx>
      <c:spPr>
        <a:gradFill>
          <a:gsLst>
            <a:gs pos="100000">
              <a:srgbClr val="FF0000"/>
            </a:gs>
            <a:gs pos="100000">
              <a:srgbClr val="00B050"/>
            </a:gs>
            <a:gs pos="32000">
              <a:srgbClr val="FFFF00"/>
            </a:gs>
            <a:gs pos="0">
              <a:srgbClr val="00B050"/>
            </a:gs>
            <a:gs pos="18000">
              <a:srgbClr val="00B050"/>
            </a:gs>
            <a:gs pos="21000">
              <a:srgbClr val="FFFF00"/>
            </a:gs>
            <a:gs pos="33000">
              <a:srgbClr val="FF0000"/>
            </a:gs>
          </a:gsLst>
          <a:lin ang="5400000" scaled="0"/>
        </a:gradFill>
      </c:spPr>
    </c:plotArea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0"/>
          <c:spPr>
            <a:ln>
              <a:solidFill>
                <a:schemeClr val="tx1">
                  <a:lumMod val="95000"/>
                  <a:lumOff val="5000"/>
                </a:schemeClr>
              </a:solidFill>
            </a:ln>
          </c:spPr>
          <c:marker>
            <c:symbol val="none"/>
          </c:marker>
          <c:cat>
            <c:numRef>
              <c:f>'30'!$F$9:$F$16</c:f>
              <c:numCache>
                <c:formatCode>h:mm</c:formatCode>
                <c:ptCount val="8"/>
                <c:pt idx="0">
                  <c:v>4.0972222222222222E-2</c:v>
                </c:pt>
                <c:pt idx="1">
                  <c:v>8.2638888888888887E-2</c:v>
                </c:pt>
                <c:pt idx="2">
                  <c:v>0.124305555555556</c:v>
                </c:pt>
                <c:pt idx="3">
                  <c:v>0.16597222222222199</c:v>
                </c:pt>
                <c:pt idx="4">
                  <c:v>0.20763888888888901</c:v>
                </c:pt>
                <c:pt idx="5">
                  <c:v>0.249305555555556</c:v>
                </c:pt>
                <c:pt idx="6">
                  <c:v>0.29097222222222202</c:v>
                </c:pt>
                <c:pt idx="7">
                  <c:v>0.33263888888888898</c:v>
                </c:pt>
              </c:numCache>
            </c:numRef>
          </c:cat>
          <c:val>
            <c:numRef>
              <c:f>'30'!$N$9:$N$16</c:f>
              <c:numCache>
                <c:formatCode>_(* #,##0.00_);_(* \(#,##0.00\);_(* "-"??_);_(@_)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2DA-4DD8-A98F-C1ED312EC9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2720752"/>
        <c:axId val="312721312"/>
      </c:lineChart>
      <c:catAx>
        <c:axId val="31272075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12721312"/>
        <c:crosses val="autoZero"/>
        <c:auto val="1"/>
        <c:lblAlgn val="ctr"/>
        <c:lblOffset val="100"/>
        <c:tickMarkSkip val="1"/>
        <c:noMultiLvlLbl val="0"/>
      </c:catAx>
      <c:valAx>
        <c:axId val="312721312"/>
        <c:scaling>
          <c:orientation val="minMax"/>
        </c:scaling>
        <c:delete val="0"/>
        <c:axPos val="l"/>
        <c:majorGridlines/>
        <c:numFmt formatCode="_(* #,##0.00_);_(* \(#,##0.00\);_(* &quot;-&quot;??_);_(@_)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12720752"/>
        <c:crosses val="autoZero"/>
        <c:crossBetween val="between"/>
      </c:valAx>
      <c:spPr>
        <a:gradFill>
          <a:gsLst>
            <a:gs pos="100000">
              <a:srgbClr val="FF0000"/>
            </a:gs>
            <a:gs pos="100000">
              <a:srgbClr val="00B050"/>
            </a:gs>
            <a:gs pos="32000">
              <a:srgbClr val="FFFF00"/>
            </a:gs>
            <a:gs pos="0">
              <a:srgbClr val="00B050"/>
            </a:gs>
            <a:gs pos="18000">
              <a:srgbClr val="00B050"/>
            </a:gs>
            <a:gs pos="21000">
              <a:srgbClr val="FFFF00"/>
            </a:gs>
            <a:gs pos="33000">
              <a:srgbClr val="FF0000"/>
            </a:gs>
          </a:gsLst>
          <a:lin ang="5400000" scaled="0"/>
        </a:gradFill>
      </c:spPr>
    </c:plotArea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0"/>
          <c:spPr>
            <a:ln>
              <a:solidFill>
                <a:schemeClr val="tx1">
                  <a:lumMod val="95000"/>
                  <a:lumOff val="5000"/>
                </a:schemeClr>
              </a:solidFill>
            </a:ln>
          </c:spPr>
          <c:marker>
            <c:symbol val="none"/>
          </c:marker>
          <c:cat>
            <c:numRef>
              <c:f>'30'!$F$17:$F$24</c:f>
              <c:numCache>
                <c:formatCode>h:mm</c:formatCode>
                <c:ptCount val="8"/>
                <c:pt idx="0">
                  <c:v>0.374305555555556</c:v>
                </c:pt>
                <c:pt idx="1">
                  <c:v>0.41597222222222202</c:v>
                </c:pt>
                <c:pt idx="2">
                  <c:v>0.45763888888888898</c:v>
                </c:pt>
                <c:pt idx="3">
                  <c:v>0.499305555555556</c:v>
                </c:pt>
                <c:pt idx="4">
                  <c:v>0.54097222222222197</c:v>
                </c:pt>
                <c:pt idx="5">
                  <c:v>0.58263888888888904</c:v>
                </c:pt>
                <c:pt idx="6">
                  <c:v>0.624305555555556</c:v>
                </c:pt>
                <c:pt idx="7">
                  <c:v>0.66597222222222197</c:v>
                </c:pt>
              </c:numCache>
            </c:numRef>
          </c:cat>
          <c:val>
            <c:numRef>
              <c:f>'30'!$N$17:$N$24</c:f>
              <c:numCache>
                <c:formatCode>_(* #,##0.00_);_(* \(#,##0.00\);_(* "-"??_);_(@_)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06-4C77-9AA5-C168B7D8A5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2723552"/>
        <c:axId val="312724112"/>
      </c:lineChart>
      <c:catAx>
        <c:axId val="31272355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12724112"/>
        <c:crosses val="autoZero"/>
        <c:auto val="1"/>
        <c:lblAlgn val="ctr"/>
        <c:lblOffset val="100"/>
        <c:tickMarkSkip val="1"/>
        <c:noMultiLvlLbl val="0"/>
      </c:catAx>
      <c:valAx>
        <c:axId val="312724112"/>
        <c:scaling>
          <c:orientation val="minMax"/>
        </c:scaling>
        <c:delete val="0"/>
        <c:axPos val="l"/>
        <c:majorGridlines/>
        <c:numFmt formatCode="_(* #,##0.00_);_(* \(#,##0.00\);_(* &quot;-&quot;??_);_(@_)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12723552"/>
        <c:crosses val="autoZero"/>
        <c:crossBetween val="between"/>
      </c:valAx>
      <c:spPr>
        <a:gradFill>
          <a:gsLst>
            <a:gs pos="100000">
              <a:srgbClr val="FF0000"/>
            </a:gs>
            <a:gs pos="100000">
              <a:srgbClr val="00B050"/>
            </a:gs>
            <a:gs pos="32000">
              <a:srgbClr val="FFFF00"/>
            </a:gs>
            <a:gs pos="0">
              <a:srgbClr val="00B050"/>
            </a:gs>
            <a:gs pos="18000">
              <a:srgbClr val="00B050"/>
            </a:gs>
            <a:gs pos="21000">
              <a:srgbClr val="FFFF00"/>
            </a:gs>
            <a:gs pos="33000">
              <a:srgbClr val="FF0000"/>
            </a:gs>
          </a:gsLst>
          <a:lin ang="5400000" scaled="0"/>
        </a:gradFill>
      </c:spPr>
    </c:plotArea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0"/>
          <c:spPr>
            <a:ln>
              <a:solidFill>
                <a:schemeClr val="tx1">
                  <a:lumMod val="95000"/>
                  <a:lumOff val="5000"/>
                </a:schemeClr>
              </a:solidFill>
            </a:ln>
          </c:spPr>
          <c:marker>
            <c:symbol val="none"/>
          </c:marker>
          <c:cat>
            <c:numRef>
              <c:f>'30'!$F$25:$F$32</c:f>
              <c:numCache>
                <c:formatCode>h:mm</c:formatCode>
                <c:ptCount val="8"/>
                <c:pt idx="0">
                  <c:v>0.70763888888888904</c:v>
                </c:pt>
                <c:pt idx="1">
                  <c:v>0.749305555555556</c:v>
                </c:pt>
                <c:pt idx="2">
                  <c:v>0.79097222222222197</c:v>
                </c:pt>
                <c:pt idx="3">
                  <c:v>0.83263888888888904</c:v>
                </c:pt>
                <c:pt idx="4">
                  <c:v>0.874305555555556</c:v>
                </c:pt>
                <c:pt idx="5">
                  <c:v>0.91597222222222197</c:v>
                </c:pt>
                <c:pt idx="6">
                  <c:v>0.95763888888888904</c:v>
                </c:pt>
                <c:pt idx="7">
                  <c:v>0.999305555555556</c:v>
                </c:pt>
              </c:numCache>
            </c:numRef>
          </c:cat>
          <c:val>
            <c:numRef>
              <c:f>'30'!$N$25:$N$32</c:f>
              <c:numCache>
                <c:formatCode>_(* #,##0.00_);_(* \(#,##0.00\);_(* "-"??_);_(@_)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774-4E36-A2DC-10B0AE421B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3082848"/>
        <c:axId val="313083408"/>
      </c:lineChart>
      <c:catAx>
        <c:axId val="31308284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13083408"/>
        <c:crosses val="autoZero"/>
        <c:auto val="1"/>
        <c:lblAlgn val="ctr"/>
        <c:lblOffset val="100"/>
        <c:tickMarkSkip val="1"/>
        <c:noMultiLvlLbl val="0"/>
      </c:catAx>
      <c:valAx>
        <c:axId val="313083408"/>
        <c:scaling>
          <c:orientation val="minMax"/>
        </c:scaling>
        <c:delete val="0"/>
        <c:axPos val="l"/>
        <c:majorGridlines/>
        <c:numFmt formatCode="_(* #,##0.00_);_(* \(#,##0.00\);_(* &quot;-&quot;??_);_(@_)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13082848"/>
        <c:crosses val="autoZero"/>
        <c:crossBetween val="between"/>
      </c:valAx>
      <c:spPr>
        <a:gradFill>
          <a:gsLst>
            <a:gs pos="100000">
              <a:srgbClr val="FF0000"/>
            </a:gs>
            <a:gs pos="100000">
              <a:srgbClr val="00B050"/>
            </a:gs>
            <a:gs pos="32000">
              <a:srgbClr val="FFFF00"/>
            </a:gs>
            <a:gs pos="0">
              <a:srgbClr val="00B050"/>
            </a:gs>
            <a:gs pos="18000">
              <a:srgbClr val="00B050"/>
            </a:gs>
            <a:gs pos="21000">
              <a:srgbClr val="FFFF00"/>
            </a:gs>
            <a:gs pos="33000">
              <a:srgbClr val="FF0000"/>
            </a:gs>
          </a:gsLst>
          <a:lin ang="5400000" scaled="0"/>
        </a:gradFill>
      </c:spPr>
    </c:plotArea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0"/>
          <c:spPr>
            <a:ln>
              <a:solidFill>
                <a:schemeClr val="tx1">
                  <a:lumMod val="95000"/>
                  <a:lumOff val="5000"/>
                </a:schemeClr>
              </a:solidFill>
            </a:ln>
          </c:spPr>
          <c:marker>
            <c:symbol val="none"/>
          </c:marker>
          <c:cat>
            <c:numRef>
              <c:f>'31'!$F$9:$F$16</c:f>
              <c:numCache>
                <c:formatCode>h:mm</c:formatCode>
                <c:ptCount val="8"/>
                <c:pt idx="0">
                  <c:v>4.0972222222222222E-2</c:v>
                </c:pt>
                <c:pt idx="1">
                  <c:v>8.2638888888888887E-2</c:v>
                </c:pt>
                <c:pt idx="2">
                  <c:v>0.124305555555556</c:v>
                </c:pt>
                <c:pt idx="3">
                  <c:v>0.16597222222222199</c:v>
                </c:pt>
                <c:pt idx="4">
                  <c:v>0.20763888888888901</c:v>
                </c:pt>
                <c:pt idx="5">
                  <c:v>0.249305555555556</c:v>
                </c:pt>
                <c:pt idx="6">
                  <c:v>0.29097222222222202</c:v>
                </c:pt>
                <c:pt idx="7">
                  <c:v>0.33263888888888898</c:v>
                </c:pt>
              </c:numCache>
            </c:numRef>
          </c:cat>
          <c:val>
            <c:numRef>
              <c:f>'31'!$N$9:$N$16</c:f>
              <c:numCache>
                <c:formatCode>_(* #,##0.00_);_(* \(#,##0.00\);_(* "-"??_);_(@_)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03D-4CAC-B15B-D36F71D9D2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2720752"/>
        <c:axId val="312721312"/>
      </c:lineChart>
      <c:catAx>
        <c:axId val="31272075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12721312"/>
        <c:crosses val="autoZero"/>
        <c:auto val="1"/>
        <c:lblAlgn val="ctr"/>
        <c:lblOffset val="100"/>
        <c:tickMarkSkip val="1"/>
        <c:noMultiLvlLbl val="0"/>
      </c:catAx>
      <c:valAx>
        <c:axId val="312721312"/>
        <c:scaling>
          <c:orientation val="minMax"/>
        </c:scaling>
        <c:delete val="0"/>
        <c:axPos val="l"/>
        <c:majorGridlines/>
        <c:numFmt formatCode="_(* #,##0.00_);_(* \(#,##0.00\);_(* &quot;-&quot;??_);_(@_)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12720752"/>
        <c:crosses val="autoZero"/>
        <c:crossBetween val="between"/>
      </c:valAx>
      <c:spPr>
        <a:gradFill>
          <a:gsLst>
            <a:gs pos="100000">
              <a:srgbClr val="FF0000"/>
            </a:gs>
            <a:gs pos="100000">
              <a:srgbClr val="00B050"/>
            </a:gs>
            <a:gs pos="32000">
              <a:srgbClr val="FFFF00"/>
            </a:gs>
            <a:gs pos="0">
              <a:srgbClr val="00B050"/>
            </a:gs>
            <a:gs pos="18000">
              <a:srgbClr val="00B050"/>
            </a:gs>
            <a:gs pos="21000">
              <a:srgbClr val="FFFF00"/>
            </a:gs>
            <a:gs pos="33000">
              <a:srgbClr val="FF0000"/>
            </a:gs>
          </a:gsLst>
          <a:lin ang="5400000" scaled="0"/>
        </a:gradFill>
      </c:spPr>
    </c:plotArea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0"/>
          <c:spPr>
            <a:ln>
              <a:solidFill>
                <a:schemeClr val="tx1">
                  <a:lumMod val="95000"/>
                  <a:lumOff val="5000"/>
                </a:schemeClr>
              </a:solidFill>
            </a:ln>
          </c:spPr>
          <c:marker>
            <c:symbol val="none"/>
          </c:marker>
          <c:cat>
            <c:numRef>
              <c:f>'31'!$F$17:$F$24</c:f>
              <c:numCache>
                <c:formatCode>h:mm</c:formatCode>
                <c:ptCount val="8"/>
                <c:pt idx="0">
                  <c:v>0.374305555555556</c:v>
                </c:pt>
                <c:pt idx="1">
                  <c:v>0.41597222222222202</c:v>
                </c:pt>
                <c:pt idx="2">
                  <c:v>0.45763888888888898</c:v>
                </c:pt>
                <c:pt idx="3">
                  <c:v>0.499305555555556</c:v>
                </c:pt>
                <c:pt idx="4">
                  <c:v>0.54097222222222197</c:v>
                </c:pt>
                <c:pt idx="5">
                  <c:v>0.58263888888888904</c:v>
                </c:pt>
                <c:pt idx="6">
                  <c:v>0.624305555555556</c:v>
                </c:pt>
                <c:pt idx="7">
                  <c:v>0.66597222222222197</c:v>
                </c:pt>
              </c:numCache>
            </c:numRef>
          </c:cat>
          <c:val>
            <c:numRef>
              <c:f>'31'!$N$17:$N$24</c:f>
              <c:numCache>
                <c:formatCode>_(* #,##0.00_);_(* \(#,##0.00\);_(* "-"??_);_(@_)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70C-4099-B881-FE43F1D104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2723552"/>
        <c:axId val="312724112"/>
      </c:lineChart>
      <c:catAx>
        <c:axId val="31272355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12724112"/>
        <c:crosses val="autoZero"/>
        <c:auto val="1"/>
        <c:lblAlgn val="ctr"/>
        <c:lblOffset val="100"/>
        <c:tickMarkSkip val="1"/>
        <c:noMultiLvlLbl val="0"/>
      </c:catAx>
      <c:valAx>
        <c:axId val="312724112"/>
        <c:scaling>
          <c:orientation val="minMax"/>
        </c:scaling>
        <c:delete val="0"/>
        <c:axPos val="l"/>
        <c:majorGridlines/>
        <c:numFmt formatCode="_(* #,##0.00_);_(* \(#,##0.00\);_(* &quot;-&quot;??_);_(@_)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12723552"/>
        <c:crosses val="autoZero"/>
        <c:crossBetween val="between"/>
      </c:valAx>
      <c:spPr>
        <a:gradFill>
          <a:gsLst>
            <a:gs pos="100000">
              <a:srgbClr val="FF0000"/>
            </a:gs>
            <a:gs pos="100000">
              <a:srgbClr val="00B050"/>
            </a:gs>
            <a:gs pos="32000">
              <a:srgbClr val="FFFF00"/>
            </a:gs>
            <a:gs pos="0">
              <a:srgbClr val="00B050"/>
            </a:gs>
            <a:gs pos="18000">
              <a:srgbClr val="00B050"/>
            </a:gs>
            <a:gs pos="21000">
              <a:srgbClr val="FFFF00"/>
            </a:gs>
            <a:gs pos="33000">
              <a:srgbClr val="FF0000"/>
            </a:gs>
          </a:gsLst>
          <a:lin ang="5400000" scaled="0"/>
        </a:gradFill>
      </c:spPr>
    </c:plotArea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0"/>
          <c:spPr>
            <a:ln>
              <a:solidFill>
                <a:schemeClr val="tx1">
                  <a:lumMod val="95000"/>
                  <a:lumOff val="5000"/>
                </a:schemeClr>
              </a:solidFill>
            </a:ln>
          </c:spPr>
          <c:marker>
            <c:symbol val="none"/>
          </c:marker>
          <c:cat>
            <c:numRef>
              <c:f>'31'!$F$25:$F$32</c:f>
              <c:numCache>
                <c:formatCode>h:mm</c:formatCode>
                <c:ptCount val="8"/>
                <c:pt idx="0">
                  <c:v>0.70763888888888904</c:v>
                </c:pt>
                <c:pt idx="1">
                  <c:v>0.749305555555556</c:v>
                </c:pt>
                <c:pt idx="2">
                  <c:v>0.79097222222222197</c:v>
                </c:pt>
                <c:pt idx="3">
                  <c:v>0.83263888888888904</c:v>
                </c:pt>
                <c:pt idx="4">
                  <c:v>0.874305555555556</c:v>
                </c:pt>
                <c:pt idx="5">
                  <c:v>0.91597222222222197</c:v>
                </c:pt>
                <c:pt idx="6">
                  <c:v>0.95763888888888904</c:v>
                </c:pt>
                <c:pt idx="7">
                  <c:v>0.999305555555556</c:v>
                </c:pt>
              </c:numCache>
            </c:numRef>
          </c:cat>
          <c:val>
            <c:numRef>
              <c:f>'31'!$N$25:$N$32</c:f>
              <c:numCache>
                <c:formatCode>_(* #,##0.00_);_(* \(#,##0.00\);_(* "-"??_);_(@_)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548-4DE4-A347-76EA212F04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3082848"/>
        <c:axId val="313083408"/>
      </c:lineChart>
      <c:catAx>
        <c:axId val="31308284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13083408"/>
        <c:crosses val="autoZero"/>
        <c:auto val="1"/>
        <c:lblAlgn val="ctr"/>
        <c:lblOffset val="100"/>
        <c:tickMarkSkip val="1"/>
        <c:noMultiLvlLbl val="0"/>
      </c:catAx>
      <c:valAx>
        <c:axId val="313083408"/>
        <c:scaling>
          <c:orientation val="minMax"/>
        </c:scaling>
        <c:delete val="0"/>
        <c:axPos val="l"/>
        <c:majorGridlines/>
        <c:numFmt formatCode="_(* #,##0.00_);_(* \(#,##0.00\);_(* &quot;-&quot;??_);_(@_)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13082848"/>
        <c:crosses val="autoZero"/>
        <c:crossBetween val="between"/>
      </c:valAx>
      <c:spPr>
        <a:gradFill>
          <a:gsLst>
            <a:gs pos="100000">
              <a:srgbClr val="FF0000"/>
            </a:gs>
            <a:gs pos="100000">
              <a:srgbClr val="00B050"/>
            </a:gs>
            <a:gs pos="32000">
              <a:srgbClr val="FFFF00"/>
            </a:gs>
            <a:gs pos="0">
              <a:srgbClr val="00B050"/>
            </a:gs>
            <a:gs pos="18000">
              <a:srgbClr val="00B050"/>
            </a:gs>
            <a:gs pos="21000">
              <a:srgbClr val="FFFF00"/>
            </a:gs>
            <a:gs pos="33000">
              <a:srgbClr val="FF0000"/>
            </a:gs>
          </a:gsLst>
          <a:lin ang="5400000" scaled="0"/>
        </a:gradFill>
      </c:spPr>
    </c:plotArea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0"/>
          <c:spPr>
            <a:ln>
              <a:solidFill>
                <a:schemeClr val="tx1">
                  <a:lumMod val="95000"/>
                  <a:lumOff val="5000"/>
                </a:schemeClr>
              </a:solidFill>
            </a:ln>
          </c:spPr>
          <c:marker>
            <c:symbol val="none"/>
          </c:marker>
          <c:cat>
            <c:numRef>
              <c:f>MASTER!$F$9:$F$16</c:f>
              <c:numCache>
                <c:formatCode>h:mm</c:formatCode>
                <c:ptCount val="8"/>
                <c:pt idx="0">
                  <c:v>4.0972222222222222E-2</c:v>
                </c:pt>
                <c:pt idx="1">
                  <c:v>8.2638888888888887E-2</c:v>
                </c:pt>
                <c:pt idx="2">
                  <c:v>0.124305555555556</c:v>
                </c:pt>
                <c:pt idx="3">
                  <c:v>0.16597222222222199</c:v>
                </c:pt>
                <c:pt idx="4">
                  <c:v>0.20763888888888901</c:v>
                </c:pt>
                <c:pt idx="5">
                  <c:v>0.249305555555556</c:v>
                </c:pt>
                <c:pt idx="6">
                  <c:v>0.29097222222222202</c:v>
                </c:pt>
                <c:pt idx="7">
                  <c:v>0.33263888888888898</c:v>
                </c:pt>
              </c:numCache>
            </c:numRef>
          </c:cat>
          <c:val>
            <c:numRef>
              <c:f>MASTER!$N$9:$N$16</c:f>
              <c:numCache>
                <c:formatCode>_(* #,##0.00_);_(* \(#,##0.00\);_(* "-"??_);_(@_)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31A-4778-AFAA-C67A751497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2720752"/>
        <c:axId val="312721312"/>
      </c:lineChart>
      <c:catAx>
        <c:axId val="31272075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12721312"/>
        <c:crosses val="autoZero"/>
        <c:auto val="1"/>
        <c:lblAlgn val="ctr"/>
        <c:lblOffset val="100"/>
        <c:tickMarkSkip val="1"/>
        <c:noMultiLvlLbl val="0"/>
      </c:catAx>
      <c:valAx>
        <c:axId val="312721312"/>
        <c:scaling>
          <c:orientation val="minMax"/>
        </c:scaling>
        <c:delete val="0"/>
        <c:axPos val="l"/>
        <c:majorGridlines/>
        <c:numFmt formatCode="_(* #,##0.00_);_(* \(#,##0.00\);_(* &quot;-&quot;??_);_(@_)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12720752"/>
        <c:crosses val="autoZero"/>
        <c:crossBetween val="between"/>
      </c:valAx>
      <c:spPr>
        <a:gradFill>
          <a:gsLst>
            <a:gs pos="100000">
              <a:srgbClr val="FF0000"/>
            </a:gs>
            <a:gs pos="100000">
              <a:srgbClr val="00B050"/>
            </a:gs>
            <a:gs pos="32000">
              <a:srgbClr val="FFFF00"/>
            </a:gs>
            <a:gs pos="0">
              <a:srgbClr val="00B050"/>
            </a:gs>
            <a:gs pos="18000">
              <a:srgbClr val="00B050"/>
            </a:gs>
            <a:gs pos="21000">
              <a:srgbClr val="FFFF00"/>
            </a:gs>
            <a:gs pos="33000">
              <a:srgbClr val="FF0000"/>
            </a:gs>
          </a:gsLst>
          <a:lin ang="5400000" scaled="0"/>
        </a:gradFill>
      </c:spPr>
    </c:plotArea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0"/>
          <c:spPr>
            <a:ln>
              <a:solidFill>
                <a:schemeClr val="tx1">
                  <a:lumMod val="95000"/>
                  <a:lumOff val="5000"/>
                </a:schemeClr>
              </a:solidFill>
            </a:ln>
          </c:spPr>
          <c:marker>
            <c:symbol val="none"/>
          </c:marker>
          <c:cat>
            <c:numRef>
              <c:f>MASTER!$F$17:$F$24</c:f>
              <c:numCache>
                <c:formatCode>h:mm</c:formatCode>
                <c:ptCount val="8"/>
                <c:pt idx="0">
                  <c:v>0.374305555555556</c:v>
                </c:pt>
                <c:pt idx="1">
                  <c:v>0.41597222222222202</c:v>
                </c:pt>
                <c:pt idx="2">
                  <c:v>0.45763888888888898</c:v>
                </c:pt>
                <c:pt idx="3">
                  <c:v>0.499305555555556</c:v>
                </c:pt>
                <c:pt idx="4">
                  <c:v>0.54097222222222197</c:v>
                </c:pt>
                <c:pt idx="5">
                  <c:v>0.58263888888888904</c:v>
                </c:pt>
                <c:pt idx="6">
                  <c:v>0.624305555555556</c:v>
                </c:pt>
                <c:pt idx="7">
                  <c:v>0.66597222222222197</c:v>
                </c:pt>
              </c:numCache>
            </c:numRef>
          </c:cat>
          <c:val>
            <c:numRef>
              <c:f>MASTER!$N$17:$N$24</c:f>
              <c:numCache>
                <c:formatCode>_(* #,##0.00_);_(* \(#,##0.00\);_(* "-"??_);_(@_)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A76-4F5F-9603-78C352CB05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2723552"/>
        <c:axId val="312724112"/>
      </c:lineChart>
      <c:catAx>
        <c:axId val="31272355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12724112"/>
        <c:crosses val="autoZero"/>
        <c:auto val="1"/>
        <c:lblAlgn val="ctr"/>
        <c:lblOffset val="100"/>
        <c:tickMarkSkip val="1"/>
        <c:noMultiLvlLbl val="0"/>
      </c:catAx>
      <c:valAx>
        <c:axId val="312724112"/>
        <c:scaling>
          <c:orientation val="minMax"/>
        </c:scaling>
        <c:delete val="0"/>
        <c:axPos val="l"/>
        <c:majorGridlines/>
        <c:numFmt formatCode="_(* #,##0.00_);_(* \(#,##0.00\);_(* &quot;-&quot;??_);_(@_)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12723552"/>
        <c:crosses val="autoZero"/>
        <c:crossBetween val="between"/>
      </c:valAx>
      <c:spPr>
        <a:gradFill>
          <a:gsLst>
            <a:gs pos="100000">
              <a:srgbClr val="FF0000"/>
            </a:gs>
            <a:gs pos="100000">
              <a:srgbClr val="00B050"/>
            </a:gs>
            <a:gs pos="32000">
              <a:srgbClr val="FFFF00"/>
            </a:gs>
            <a:gs pos="0">
              <a:srgbClr val="00B050"/>
            </a:gs>
            <a:gs pos="18000">
              <a:srgbClr val="00B050"/>
            </a:gs>
            <a:gs pos="21000">
              <a:srgbClr val="FFFF00"/>
            </a:gs>
            <a:gs pos="33000">
              <a:srgbClr val="FF0000"/>
            </a:gs>
          </a:gsLst>
          <a:lin ang="5400000" scaled="0"/>
        </a:gradFill>
      </c:spPr>
    </c:plotArea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0"/>
          <c:spPr>
            <a:ln>
              <a:solidFill>
                <a:schemeClr val="tx1">
                  <a:lumMod val="95000"/>
                  <a:lumOff val="5000"/>
                </a:schemeClr>
              </a:solidFill>
            </a:ln>
          </c:spPr>
          <c:marker>
            <c:symbol val="none"/>
          </c:marker>
          <c:cat>
            <c:numRef>
              <c:f>MASTER!$F$25:$F$32</c:f>
              <c:numCache>
                <c:formatCode>h:mm</c:formatCode>
                <c:ptCount val="8"/>
                <c:pt idx="0">
                  <c:v>0.70763888888888904</c:v>
                </c:pt>
                <c:pt idx="1">
                  <c:v>0.749305555555556</c:v>
                </c:pt>
                <c:pt idx="2">
                  <c:v>0.79097222222222197</c:v>
                </c:pt>
                <c:pt idx="3">
                  <c:v>0.83263888888888904</c:v>
                </c:pt>
                <c:pt idx="4">
                  <c:v>0.874305555555556</c:v>
                </c:pt>
                <c:pt idx="5">
                  <c:v>0.91597222222222197</c:v>
                </c:pt>
                <c:pt idx="6">
                  <c:v>0.95763888888888904</c:v>
                </c:pt>
                <c:pt idx="7">
                  <c:v>0.999305555555556</c:v>
                </c:pt>
              </c:numCache>
            </c:numRef>
          </c:cat>
          <c:val>
            <c:numRef>
              <c:f>MASTER!$N$25:$N$32</c:f>
              <c:numCache>
                <c:formatCode>_(* #,##0.00_);_(* \(#,##0.00\);_(* "-"??_);_(@_)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A66-4CB6-941E-2B3B83D04C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3082848"/>
        <c:axId val="313083408"/>
      </c:lineChart>
      <c:catAx>
        <c:axId val="31308284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13083408"/>
        <c:crosses val="autoZero"/>
        <c:auto val="1"/>
        <c:lblAlgn val="ctr"/>
        <c:lblOffset val="100"/>
        <c:tickMarkSkip val="1"/>
        <c:noMultiLvlLbl val="0"/>
      </c:catAx>
      <c:valAx>
        <c:axId val="313083408"/>
        <c:scaling>
          <c:orientation val="minMax"/>
        </c:scaling>
        <c:delete val="0"/>
        <c:axPos val="l"/>
        <c:majorGridlines/>
        <c:numFmt formatCode="_(* #,##0.00_);_(* \(#,##0.00\);_(* &quot;-&quot;??_);_(@_)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13082848"/>
        <c:crosses val="autoZero"/>
        <c:crossBetween val="between"/>
      </c:valAx>
      <c:spPr>
        <a:gradFill>
          <a:gsLst>
            <a:gs pos="100000">
              <a:srgbClr val="FF0000"/>
            </a:gs>
            <a:gs pos="100000">
              <a:srgbClr val="00B050"/>
            </a:gs>
            <a:gs pos="32000">
              <a:srgbClr val="FFFF00"/>
            </a:gs>
            <a:gs pos="0">
              <a:srgbClr val="00B050"/>
            </a:gs>
            <a:gs pos="18000">
              <a:srgbClr val="00B050"/>
            </a:gs>
            <a:gs pos="21000">
              <a:srgbClr val="FFFF00"/>
            </a:gs>
            <a:gs pos="33000">
              <a:srgbClr val="FF0000"/>
            </a:gs>
          </a:gsLst>
          <a:lin ang="5400000" scaled="0"/>
        </a:gradFill>
      </c:spPr>
    </c:plotArea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image" Target="../media/image1.jpeg"/><Relationship Id="rId4" Type="http://schemas.openxmlformats.org/officeDocument/2006/relationships/chart" Target="../charts/chart6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image" Target="../media/image1.jpeg"/><Relationship Id="rId4" Type="http://schemas.openxmlformats.org/officeDocument/2006/relationships/chart" Target="../charts/chart9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image" Target="../media/image1.jpeg"/><Relationship Id="rId4" Type="http://schemas.openxmlformats.org/officeDocument/2006/relationships/chart" Target="../charts/chart12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.xml"/><Relationship Id="rId2" Type="http://schemas.openxmlformats.org/officeDocument/2006/relationships/chart" Target="../charts/chart13.xml"/><Relationship Id="rId1" Type="http://schemas.openxmlformats.org/officeDocument/2006/relationships/image" Target="../media/image1.jpeg"/><Relationship Id="rId4" Type="http://schemas.openxmlformats.org/officeDocument/2006/relationships/chart" Target="../charts/chart15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.xml"/><Relationship Id="rId2" Type="http://schemas.openxmlformats.org/officeDocument/2006/relationships/chart" Target="../charts/chart16.xml"/><Relationship Id="rId1" Type="http://schemas.openxmlformats.org/officeDocument/2006/relationships/image" Target="../media/image1.jpeg"/><Relationship Id="rId4" Type="http://schemas.openxmlformats.org/officeDocument/2006/relationships/chart" Target="../charts/chart18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0.xml"/><Relationship Id="rId2" Type="http://schemas.openxmlformats.org/officeDocument/2006/relationships/chart" Target="../charts/chart19.xml"/><Relationship Id="rId1" Type="http://schemas.openxmlformats.org/officeDocument/2006/relationships/image" Target="../media/image1.jpeg"/><Relationship Id="rId4" Type="http://schemas.openxmlformats.org/officeDocument/2006/relationships/chart" Target="../charts/chart21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image" Target="../media/image1.jpeg"/><Relationship Id="rId4" Type="http://schemas.openxmlformats.org/officeDocument/2006/relationships/chart" Target="../charts/chart24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image" Target="../media/image1.jpeg"/><Relationship Id="rId4" Type="http://schemas.openxmlformats.org/officeDocument/2006/relationships/chart" Target="../charts/chart27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9.xml"/><Relationship Id="rId2" Type="http://schemas.openxmlformats.org/officeDocument/2006/relationships/chart" Target="../charts/chart28.xml"/><Relationship Id="rId1" Type="http://schemas.openxmlformats.org/officeDocument/2006/relationships/image" Target="../media/image1.jpeg"/><Relationship Id="rId4" Type="http://schemas.openxmlformats.org/officeDocument/2006/relationships/chart" Target="../charts/chart30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2.xml"/><Relationship Id="rId2" Type="http://schemas.openxmlformats.org/officeDocument/2006/relationships/chart" Target="../charts/chart31.xml"/><Relationship Id="rId1" Type="http://schemas.openxmlformats.org/officeDocument/2006/relationships/image" Target="../media/image1.jpeg"/><Relationship Id="rId4" Type="http://schemas.openxmlformats.org/officeDocument/2006/relationships/chart" Target="../charts/chart33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5.xml"/><Relationship Id="rId2" Type="http://schemas.openxmlformats.org/officeDocument/2006/relationships/chart" Target="../charts/chart34.xml"/><Relationship Id="rId1" Type="http://schemas.openxmlformats.org/officeDocument/2006/relationships/image" Target="../media/image1.jpeg"/><Relationship Id="rId4" Type="http://schemas.openxmlformats.org/officeDocument/2006/relationships/chart" Target="../charts/chart36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8.xml"/><Relationship Id="rId2" Type="http://schemas.openxmlformats.org/officeDocument/2006/relationships/chart" Target="../charts/chart37.xml"/><Relationship Id="rId1" Type="http://schemas.openxmlformats.org/officeDocument/2006/relationships/image" Target="../media/image1.jpeg"/><Relationship Id="rId4" Type="http://schemas.openxmlformats.org/officeDocument/2006/relationships/chart" Target="../charts/chart39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1.xml"/><Relationship Id="rId2" Type="http://schemas.openxmlformats.org/officeDocument/2006/relationships/chart" Target="../charts/chart40.xml"/><Relationship Id="rId1" Type="http://schemas.openxmlformats.org/officeDocument/2006/relationships/image" Target="../media/image1.jpeg"/><Relationship Id="rId4" Type="http://schemas.openxmlformats.org/officeDocument/2006/relationships/chart" Target="../charts/chart42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4.xml"/><Relationship Id="rId2" Type="http://schemas.openxmlformats.org/officeDocument/2006/relationships/chart" Target="../charts/chart43.xml"/><Relationship Id="rId1" Type="http://schemas.openxmlformats.org/officeDocument/2006/relationships/image" Target="../media/image1.jpeg"/><Relationship Id="rId4" Type="http://schemas.openxmlformats.org/officeDocument/2006/relationships/chart" Target="../charts/chart45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7.xml"/><Relationship Id="rId2" Type="http://schemas.openxmlformats.org/officeDocument/2006/relationships/chart" Target="../charts/chart46.xml"/><Relationship Id="rId1" Type="http://schemas.openxmlformats.org/officeDocument/2006/relationships/image" Target="../media/image1.jpeg"/><Relationship Id="rId4" Type="http://schemas.openxmlformats.org/officeDocument/2006/relationships/chart" Target="../charts/chart48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0.xml"/><Relationship Id="rId2" Type="http://schemas.openxmlformats.org/officeDocument/2006/relationships/chart" Target="../charts/chart49.xml"/><Relationship Id="rId1" Type="http://schemas.openxmlformats.org/officeDocument/2006/relationships/image" Target="../media/image1.jpeg"/><Relationship Id="rId4" Type="http://schemas.openxmlformats.org/officeDocument/2006/relationships/chart" Target="../charts/chart51.xml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3.xml"/><Relationship Id="rId2" Type="http://schemas.openxmlformats.org/officeDocument/2006/relationships/chart" Target="../charts/chart52.xml"/><Relationship Id="rId1" Type="http://schemas.openxmlformats.org/officeDocument/2006/relationships/image" Target="../media/image1.jpeg"/><Relationship Id="rId4" Type="http://schemas.openxmlformats.org/officeDocument/2006/relationships/chart" Target="../charts/chart54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6.xml"/><Relationship Id="rId2" Type="http://schemas.openxmlformats.org/officeDocument/2006/relationships/chart" Target="../charts/chart55.xml"/><Relationship Id="rId1" Type="http://schemas.openxmlformats.org/officeDocument/2006/relationships/image" Target="../media/image1.jpeg"/><Relationship Id="rId4" Type="http://schemas.openxmlformats.org/officeDocument/2006/relationships/chart" Target="../charts/chart57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9.xml"/><Relationship Id="rId2" Type="http://schemas.openxmlformats.org/officeDocument/2006/relationships/chart" Target="../charts/chart58.xml"/><Relationship Id="rId1" Type="http://schemas.openxmlformats.org/officeDocument/2006/relationships/image" Target="../media/image1.jpeg"/><Relationship Id="rId4" Type="http://schemas.openxmlformats.org/officeDocument/2006/relationships/chart" Target="../charts/chart60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2.xml"/><Relationship Id="rId2" Type="http://schemas.openxmlformats.org/officeDocument/2006/relationships/chart" Target="../charts/chart61.xml"/><Relationship Id="rId1" Type="http://schemas.openxmlformats.org/officeDocument/2006/relationships/image" Target="../media/image1.jpeg"/><Relationship Id="rId4" Type="http://schemas.openxmlformats.org/officeDocument/2006/relationships/chart" Target="../charts/chart63.xml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5.xml"/><Relationship Id="rId2" Type="http://schemas.openxmlformats.org/officeDocument/2006/relationships/chart" Target="../charts/chart64.xml"/><Relationship Id="rId1" Type="http://schemas.openxmlformats.org/officeDocument/2006/relationships/image" Target="../media/image1.jpeg"/><Relationship Id="rId4" Type="http://schemas.openxmlformats.org/officeDocument/2006/relationships/chart" Target="../charts/chart66.xml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8.xml"/><Relationship Id="rId2" Type="http://schemas.openxmlformats.org/officeDocument/2006/relationships/chart" Target="../charts/chart67.xml"/><Relationship Id="rId1" Type="http://schemas.openxmlformats.org/officeDocument/2006/relationships/image" Target="../media/image1.jpeg"/><Relationship Id="rId4" Type="http://schemas.openxmlformats.org/officeDocument/2006/relationships/chart" Target="../charts/chart69.xml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1.xml"/><Relationship Id="rId2" Type="http://schemas.openxmlformats.org/officeDocument/2006/relationships/chart" Target="../charts/chart70.xml"/><Relationship Id="rId1" Type="http://schemas.openxmlformats.org/officeDocument/2006/relationships/image" Target="../media/image1.jpeg"/><Relationship Id="rId4" Type="http://schemas.openxmlformats.org/officeDocument/2006/relationships/chart" Target="../charts/chart72.xml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4.xml"/><Relationship Id="rId2" Type="http://schemas.openxmlformats.org/officeDocument/2006/relationships/chart" Target="../charts/chart73.xml"/><Relationship Id="rId1" Type="http://schemas.openxmlformats.org/officeDocument/2006/relationships/image" Target="../media/image1.jpeg"/><Relationship Id="rId4" Type="http://schemas.openxmlformats.org/officeDocument/2006/relationships/chart" Target="../charts/chart75.xml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7.xml"/><Relationship Id="rId2" Type="http://schemas.openxmlformats.org/officeDocument/2006/relationships/chart" Target="../charts/chart76.xml"/><Relationship Id="rId1" Type="http://schemas.openxmlformats.org/officeDocument/2006/relationships/image" Target="../media/image1.jpeg"/><Relationship Id="rId4" Type="http://schemas.openxmlformats.org/officeDocument/2006/relationships/chart" Target="../charts/chart78.xml"/></Relationships>
</file>

<file path=xl/drawings/_rels/drawing2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0.xml"/><Relationship Id="rId2" Type="http://schemas.openxmlformats.org/officeDocument/2006/relationships/chart" Target="../charts/chart79.xml"/><Relationship Id="rId1" Type="http://schemas.openxmlformats.org/officeDocument/2006/relationships/image" Target="../media/image1.jpeg"/><Relationship Id="rId4" Type="http://schemas.openxmlformats.org/officeDocument/2006/relationships/chart" Target="../charts/chart81.xml"/></Relationships>
</file>

<file path=xl/drawings/_rels/drawing2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3.xml"/><Relationship Id="rId2" Type="http://schemas.openxmlformats.org/officeDocument/2006/relationships/chart" Target="../charts/chart82.xml"/><Relationship Id="rId1" Type="http://schemas.openxmlformats.org/officeDocument/2006/relationships/image" Target="../media/image1.jpeg"/><Relationship Id="rId4" Type="http://schemas.openxmlformats.org/officeDocument/2006/relationships/chart" Target="../charts/chart84.xml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6.xml"/><Relationship Id="rId2" Type="http://schemas.openxmlformats.org/officeDocument/2006/relationships/chart" Target="../charts/chart85.xml"/><Relationship Id="rId1" Type="http://schemas.openxmlformats.org/officeDocument/2006/relationships/image" Target="../media/image1.jpeg"/><Relationship Id="rId4" Type="http://schemas.openxmlformats.org/officeDocument/2006/relationships/chart" Target="../charts/chart87.xml"/></Relationships>
</file>

<file path=xl/drawings/_rels/drawing3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9.xml"/><Relationship Id="rId2" Type="http://schemas.openxmlformats.org/officeDocument/2006/relationships/chart" Target="../charts/chart88.xml"/><Relationship Id="rId1" Type="http://schemas.openxmlformats.org/officeDocument/2006/relationships/image" Target="../media/image1.jpeg"/><Relationship Id="rId4" Type="http://schemas.openxmlformats.org/officeDocument/2006/relationships/chart" Target="../charts/chart90.xml"/></Relationships>
</file>

<file path=xl/drawings/_rels/drawing3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2.xml"/><Relationship Id="rId2" Type="http://schemas.openxmlformats.org/officeDocument/2006/relationships/chart" Target="../charts/chart91.xml"/><Relationship Id="rId1" Type="http://schemas.openxmlformats.org/officeDocument/2006/relationships/image" Target="../media/image1.jpeg"/><Relationship Id="rId4" Type="http://schemas.openxmlformats.org/officeDocument/2006/relationships/chart" Target="../charts/chart93.xml"/></Relationships>
</file>

<file path=xl/drawings/_rels/drawing3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5.xml"/><Relationship Id="rId2" Type="http://schemas.openxmlformats.org/officeDocument/2006/relationships/chart" Target="../charts/chart94.xml"/><Relationship Id="rId1" Type="http://schemas.openxmlformats.org/officeDocument/2006/relationships/image" Target="../media/image1.jpeg"/><Relationship Id="rId4" Type="http://schemas.openxmlformats.org/officeDocument/2006/relationships/chart" Target="../charts/chart96.xml"/></Relationships>
</file>

<file path=xl/drawings/_rels/drawing3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8.xml"/><Relationship Id="rId2" Type="http://schemas.openxmlformats.org/officeDocument/2006/relationships/chart" Target="../charts/chart97.xml"/><Relationship Id="rId1" Type="http://schemas.openxmlformats.org/officeDocument/2006/relationships/image" Target="../media/image1.jpeg"/><Relationship Id="rId4" Type="http://schemas.openxmlformats.org/officeDocument/2006/relationships/chart" Target="../charts/chart99.xml"/></Relationships>
</file>

<file path=xl/drawings/_rels/drawing3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1.xml"/><Relationship Id="rId2" Type="http://schemas.openxmlformats.org/officeDocument/2006/relationships/chart" Target="../charts/chart100.xml"/><Relationship Id="rId1" Type="http://schemas.openxmlformats.org/officeDocument/2006/relationships/image" Target="../media/image1.jpeg"/><Relationship Id="rId4" Type="http://schemas.openxmlformats.org/officeDocument/2006/relationships/chart" Target="../charts/chart10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243840</xdr:colOff>
          <xdr:row>1</xdr:row>
          <xdr:rowOff>38100</xdr:rowOff>
        </xdr:from>
        <xdr:to>
          <xdr:col>7</xdr:col>
          <xdr:colOff>1082040</xdr:colOff>
          <xdr:row>3</xdr:row>
          <xdr:rowOff>76200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Generar Pareto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21978</xdr:colOff>
      <xdr:row>34</xdr:row>
      <xdr:rowOff>144156</xdr:rowOff>
    </xdr:from>
    <xdr:to>
      <xdr:col>5</xdr:col>
      <xdr:colOff>38484</xdr:colOff>
      <xdr:row>55</xdr:row>
      <xdr:rowOff>19243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1234440</xdr:colOff>
          <xdr:row>1</xdr:row>
          <xdr:rowOff>60960</xdr:rowOff>
        </xdr:from>
        <xdr:to>
          <xdr:col>7</xdr:col>
          <xdr:colOff>2415540</xdr:colOff>
          <xdr:row>3</xdr:row>
          <xdr:rowOff>91440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ACTUALIZAR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21977</xdr:colOff>
      <xdr:row>3</xdr:row>
      <xdr:rowOff>144155</xdr:rowOff>
    </xdr:from>
    <xdr:to>
      <xdr:col>9</xdr:col>
      <xdr:colOff>342900</xdr:colOff>
      <xdr:row>26</xdr:row>
      <xdr:rowOff>76200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21978</xdr:colOff>
      <xdr:row>28</xdr:row>
      <xdr:rowOff>144156</xdr:rowOff>
    </xdr:from>
    <xdr:to>
      <xdr:col>5</xdr:col>
      <xdr:colOff>38484</xdr:colOff>
      <xdr:row>49</xdr:row>
      <xdr:rowOff>19243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204179</xdr:colOff>
      <xdr:row>0</xdr:row>
      <xdr:rowOff>1644</xdr:rowOff>
    </xdr:from>
    <xdr:to>
      <xdr:col>2</xdr:col>
      <xdr:colOff>559380</xdr:colOff>
      <xdr:row>3</xdr:row>
      <xdr:rowOff>125776</xdr:rowOff>
    </xdr:to>
    <xdr:pic>
      <xdr:nvPicPr>
        <xdr:cNvPr id="2" name="0 Imagen" descr="cid:image001.jpg@01CE41C4.609A3F40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4179" y="1644"/>
          <a:ext cx="1686613" cy="52418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16</xdr:col>
      <xdr:colOff>51954</xdr:colOff>
      <xdr:row>8</xdr:row>
      <xdr:rowOff>69395</xdr:rowOff>
    </xdr:from>
    <xdr:to>
      <xdr:col>18</xdr:col>
      <xdr:colOff>2283278</xdr:colOff>
      <xdr:row>15</xdr:row>
      <xdr:rowOff>207818</xdr:rowOff>
    </xdr:to>
    <xdr:graphicFrame macro="">
      <xdr:nvGraphicFramePr>
        <xdr:cNvPr id="3" name="1 Gráfico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69273</xdr:colOff>
      <xdr:row>16</xdr:row>
      <xdr:rowOff>12370</xdr:rowOff>
    </xdr:from>
    <xdr:to>
      <xdr:col>19</xdr:col>
      <xdr:colOff>0</xdr:colOff>
      <xdr:row>24</xdr:row>
      <xdr:rowOff>0</xdr:rowOff>
    </xdr:to>
    <xdr:graphicFrame macro="">
      <xdr:nvGraphicFramePr>
        <xdr:cNvPr id="4" name="1 Gráfico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86591</xdr:colOff>
      <xdr:row>24</xdr:row>
      <xdr:rowOff>20040</xdr:rowOff>
    </xdr:from>
    <xdr:to>
      <xdr:col>18</xdr:col>
      <xdr:colOff>2270909</xdr:colOff>
      <xdr:row>31</xdr:row>
      <xdr:rowOff>294409</xdr:rowOff>
    </xdr:to>
    <xdr:graphicFrame macro="">
      <xdr:nvGraphicFramePr>
        <xdr:cNvPr id="5" name="1 Gráfico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447980</xdr:colOff>
      <xdr:row>0</xdr:row>
      <xdr:rowOff>87508</xdr:rowOff>
    </xdr:from>
    <xdr:to>
      <xdr:col>12</xdr:col>
      <xdr:colOff>130479</xdr:colOff>
      <xdr:row>2</xdr:row>
      <xdr:rowOff>195720</xdr:rowOff>
    </xdr:to>
    <xdr:sp macro="[0]!Mostrar" textlink="">
      <xdr:nvSpPr>
        <xdr:cNvPr id="9" name="Rectángulo redondeado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/>
      </xdr:nvSpPr>
      <xdr:spPr>
        <a:xfrm>
          <a:off x="9451062" y="87508"/>
          <a:ext cx="1196061" cy="251739"/>
        </a:xfrm>
        <a:prstGeom prst="roundRect">
          <a:avLst/>
        </a:prstGeom>
        <a:solidFill>
          <a:srgbClr val="C00000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050" b="1">
              <a:solidFill>
                <a:schemeClr val="bg1"/>
              </a:solidFill>
            </a:rPr>
            <a:t>MOSTRAR</a:t>
          </a:r>
          <a:r>
            <a:rPr lang="es-BO" sz="1050" b="1" baseline="0">
              <a:solidFill>
                <a:schemeClr val="bg1"/>
              </a:solidFill>
            </a:rPr>
            <a:t> DIA</a:t>
          </a:r>
          <a:endParaRPr lang="es-BO" sz="1050" b="1">
            <a:solidFill>
              <a:schemeClr val="bg1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136143</xdr:colOff>
      <xdr:row>2</xdr:row>
      <xdr:rowOff>56072</xdr:rowOff>
    </xdr:from>
    <xdr:to>
      <xdr:col>4</xdr:col>
      <xdr:colOff>188744</xdr:colOff>
      <xdr:row>4</xdr:row>
      <xdr:rowOff>71347</xdr:rowOff>
    </xdr:to>
    <xdr:pic>
      <xdr:nvPicPr>
        <xdr:cNvPr id="2" name="0 Imagen" descr="cid:image001.jpg@01CE41C4.609A3F40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6143" y="103697"/>
          <a:ext cx="1688701" cy="520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16</xdr:col>
      <xdr:colOff>51954</xdr:colOff>
      <xdr:row>8</xdr:row>
      <xdr:rowOff>69395</xdr:rowOff>
    </xdr:from>
    <xdr:to>
      <xdr:col>18</xdr:col>
      <xdr:colOff>2283278</xdr:colOff>
      <xdr:row>15</xdr:row>
      <xdr:rowOff>207818</xdr:rowOff>
    </xdr:to>
    <xdr:graphicFrame macro="">
      <xdr:nvGraphicFramePr>
        <xdr:cNvPr id="3" name="1 Gráfico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69273</xdr:colOff>
      <xdr:row>16</xdr:row>
      <xdr:rowOff>12370</xdr:rowOff>
    </xdr:from>
    <xdr:to>
      <xdr:col>19</xdr:col>
      <xdr:colOff>0</xdr:colOff>
      <xdr:row>24</xdr:row>
      <xdr:rowOff>0</xdr:rowOff>
    </xdr:to>
    <xdr:graphicFrame macro="">
      <xdr:nvGraphicFramePr>
        <xdr:cNvPr id="4" name="1 Gráfico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86591</xdr:colOff>
      <xdr:row>24</xdr:row>
      <xdr:rowOff>20040</xdr:rowOff>
    </xdr:from>
    <xdr:to>
      <xdr:col>18</xdr:col>
      <xdr:colOff>2270909</xdr:colOff>
      <xdr:row>31</xdr:row>
      <xdr:rowOff>294409</xdr:rowOff>
    </xdr:to>
    <xdr:graphicFrame macro="">
      <xdr:nvGraphicFramePr>
        <xdr:cNvPr id="5" name="1 Gráfico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136143</xdr:colOff>
      <xdr:row>2</xdr:row>
      <xdr:rowOff>56072</xdr:rowOff>
    </xdr:from>
    <xdr:to>
      <xdr:col>4</xdr:col>
      <xdr:colOff>191814</xdr:colOff>
      <xdr:row>4</xdr:row>
      <xdr:rowOff>71347</xdr:rowOff>
    </xdr:to>
    <xdr:pic>
      <xdr:nvPicPr>
        <xdr:cNvPr id="2" name="0 Imagen" descr="cid:image001.jpg@01CE41C4.609A3F40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6143" y="103697"/>
          <a:ext cx="1688701" cy="520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16</xdr:col>
      <xdr:colOff>51954</xdr:colOff>
      <xdr:row>8</xdr:row>
      <xdr:rowOff>69395</xdr:rowOff>
    </xdr:from>
    <xdr:to>
      <xdr:col>18</xdr:col>
      <xdr:colOff>2283278</xdr:colOff>
      <xdr:row>15</xdr:row>
      <xdr:rowOff>207818</xdr:rowOff>
    </xdr:to>
    <xdr:graphicFrame macro="">
      <xdr:nvGraphicFramePr>
        <xdr:cNvPr id="3" name="1 Gráfico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69273</xdr:colOff>
      <xdr:row>16</xdr:row>
      <xdr:rowOff>12370</xdr:rowOff>
    </xdr:from>
    <xdr:to>
      <xdr:col>19</xdr:col>
      <xdr:colOff>0</xdr:colOff>
      <xdr:row>24</xdr:row>
      <xdr:rowOff>0</xdr:rowOff>
    </xdr:to>
    <xdr:graphicFrame macro="">
      <xdr:nvGraphicFramePr>
        <xdr:cNvPr id="4" name="1 Gráfico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86591</xdr:colOff>
      <xdr:row>24</xdr:row>
      <xdr:rowOff>20040</xdr:rowOff>
    </xdr:from>
    <xdr:to>
      <xdr:col>18</xdr:col>
      <xdr:colOff>2270909</xdr:colOff>
      <xdr:row>31</xdr:row>
      <xdr:rowOff>294409</xdr:rowOff>
    </xdr:to>
    <xdr:graphicFrame macro="">
      <xdr:nvGraphicFramePr>
        <xdr:cNvPr id="5" name="1 Gráfico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136143</xdr:colOff>
      <xdr:row>2</xdr:row>
      <xdr:rowOff>56072</xdr:rowOff>
    </xdr:from>
    <xdr:to>
      <xdr:col>4</xdr:col>
      <xdr:colOff>188744</xdr:colOff>
      <xdr:row>4</xdr:row>
      <xdr:rowOff>71347</xdr:rowOff>
    </xdr:to>
    <xdr:pic>
      <xdr:nvPicPr>
        <xdr:cNvPr id="2" name="0 Imagen" descr="cid:image001.jpg@01CE41C4.609A3F40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6143" y="103697"/>
          <a:ext cx="1688701" cy="520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16</xdr:col>
      <xdr:colOff>51954</xdr:colOff>
      <xdr:row>8</xdr:row>
      <xdr:rowOff>69395</xdr:rowOff>
    </xdr:from>
    <xdr:to>
      <xdr:col>18</xdr:col>
      <xdr:colOff>2283278</xdr:colOff>
      <xdr:row>15</xdr:row>
      <xdr:rowOff>207818</xdr:rowOff>
    </xdr:to>
    <xdr:graphicFrame macro="">
      <xdr:nvGraphicFramePr>
        <xdr:cNvPr id="3" name="1 Gráfico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69273</xdr:colOff>
      <xdr:row>16</xdr:row>
      <xdr:rowOff>12370</xdr:rowOff>
    </xdr:from>
    <xdr:to>
      <xdr:col>19</xdr:col>
      <xdr:colOff>0</xdr:colOff>
      <xdr:row>24</xdr:row>
      <xdr:rowOff>0</xdr:rowOff>
    </xdr:to>
    <xdr:graphicFrame macro="">
      <xdr:nvGraphicFramePr>
        <xdr:cNvPr id="4" name="1 Gráfico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86591</xdr:colOff>
      <xdr:row>24</xdr:row>
      <xdr:rowOff>20040</xdr:rowOff>
    </xdr:from>
    <xdr:to>
      <xdr:col>18</xdr:col>
      <xdr:colOff>2270909</xdr:colOff>
      <xdr:row>31</xdr:row>
      <xdr:rowOff>294409</xdr:rowOff>
    </xdr:to>
    <xdr:graphicFrame macro="">
      <xdr:nvGraphicFramePr>
        <xdr:cNvPr id="5" name="1 Gráfico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136143</xdr:colOff>
      <xdr:row>2</xdr:row>
      <xdr:rowOff>56072</xdr:rowOff>
    </xdr:from>
    <xdr:to>
      <xdr:col>4</xdr:col>
      <xdr:colOff>188744</xdr:colOff>
      <xdr:row>4</xdr:row>
      <xdr:rowOff>71347</xdr:rowOff>
    </xdr:to>
    <xdr:pic>
      <xdr:nvPicPr>
        <xdr:cNvPr id="2" name="0 Imagen" descr="cid:image001.jpg@01CE41C4.609A3F40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6143" y="103697"/>
          <a:ext cx="1688701" cy="520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16</xdr:col>
      <xdr:colOff>51954</xdr:colOff>
      <xdr:row>8</xdr:row>
      <xdr:rowOff>69395</xdr:rowOff>
    </xdr:from>
    <xdr:to>
      <xdr:col>18</xdr:col>
      <xdr:colOff>2283278</xdr:colOff>
      <xdr:row>15</xdr:row>
      <xdr:rowOff>207818</xdr:rowOff>
    </xdr:to>
    <xdr:graphicFrame macro="">
      <xdr:nvGraphicFramePr>
        <xdr:cNvPr id="3" name="1 Gráfico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69273</xdr:colOff>
      <xdr:row>16</xdr:row>
      <xdr:rowOff>12370</xdr:rowOff>
    </xdr:from>
    <xdr:to>
      <xdr:col>19</xdr:col>
      <xdr:colOff>0</xdr:colOff>
      <xdr:row>24</xdr:row>
      <xdr:rowOff>0</xdr:rowOff>
    </xdr:to>
    <xdr:graphicFrame macro="">
      <xdr:nvGraphicFramePr>
        <xdr:cNvPr id="4" name="1 Gráfico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86591</xdr:colOff>
      <xdr:row>24</xdr:row>
      <xdr:rowOff>20040</xdr:rowOff>
    </xdr:from>
    <xdr:to>
      <xdr:col>18</xdr:col>
      <xdr:colOff>2270909</xdr:colOff>
      <xdr:row>31</xdr:row>
      <xdr:rowOff>294409</xdr:rowOff>
    </xdr:to>
    <xdr:graphicFrame macro="">
      <xdr:nvGraphicFramePr>
        <xdr:cNvPr id="5" name="1 Gráfico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136143</xdr:colOff>
      <xdr:row>2</xdr:row>
      <xdr:rowOff>56072</xdr:rowOff>
    </xdr:from>
    <xdr:to>
      <xdr:col>3</xdr:col>
      <xdr:colOff>491344</xdr:colOff>
      <xdr:row>4</xdr:row>
      <xdr:rowOff>71347</xdr:rowOff>
    </xdr:to>
    <xdr:pic>
      <xdr:nvPicPr>
        <xdr:cNvPr id="2" name="0 Imagen" descr="cid:image001.jpg@01CE41C4.609A3F40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6143" y="103697"/>
          <a:ext cx="1688701" cy="520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16</xdr:col>
      <xdr:colOff>51954</xdr:colOff>
      <xdr:row>8</xdr:row>
      <xdr:rowOff>69395</xdr:rowOff>
    </xdr:from>
    <xdr:to>
      <xdr:col>18</xdr:col>
      <xdr:colOff>2283278</xdr:colOff>
      <xdr:row>15</xdr:row>
      <xdr:rowOff>207818</xdr:rowOff>
    </xdr:to>
    <xdr:graphicFrame macro="">
      <xdr:nvGraphicFramePr>
        <xdr:cNvPr id="3" name="1 Gráfico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69273</xdr:colOff>
      <xdr:row>16</xdr:row>
      <xdr:rowOff>12370</xdr:rowOff>
    </xdr:from>
    <xdr:to>
      <xdr:col>19</xdr:col>
      <xdr:colOff>0</xdr:colOff>
      <xdr:row>24</xdr:row>
      <xdr:rowOff>0</xdr:rowOff>
    </xdr:to>
    <xdr:graphicFrame macro="">
      <xdr:nvGraphicFramePr>
        <xdr:cNvPr id="4" name="1 Gráfico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86591</xdr:colOff>
      <xdr:row>24</xdr:row>
      <xdr:rowOff>20040</xdr:rowOff>
    </xdr:from>
    <xdr:to>
      <xdr:col>18</xdr:col>
      <xdr:colOff>2270909</xdr:colOff>
      <xdr:row>31</xdr:row>
      <xdr:rowOff>294409</xdr:rowOff>
    </xdr:to>
    <xdr:graphicFrame macro="">
      <xdr:nvGraphicFramePr>
        <xdr:cNvPr id="5" name="1 Gráfico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136143</xdr:colOff>
      <xdr:row>2</xdr:row>
      <xdr:rowOff>56072</xdr:rowOff>
    </xdr:from>
    <xdr:to>
      <xdr:col>4</xdr:col>
      <xdr:colOff>354777</xdr:colOff>
      <xdr:row>4</xdr:row>
      <xdr:rowOff>71347</xdr:rowOff>
    </xdr:to>
    <xdr:pic>
      <xdr:nvPicPr>
        <xdr:cNvPr id="2" name="0 Imagen" descr="cid:image001.jpg@01CE41C4.609A3F40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6143" y="103697"/>
          <a:ext cx="1688701" cy="520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16</xdr:col>
      <xdr:colOff>51954</xdr:colOff>
      <xdr:row>8</xdr:row>
      <xdr:rowOff>69395</xdr:rowOff>
    </xdr:from>
    <xdr:to>
      <xdr:col>18</xdr:col>
      <xdr:colOff>2283278</xdr:colOff>
      <xdr:row>15</xdr:row>
      <xdr:rowOff>207818</xdr:rowOff>
    </xdr:to>
    <xdr:graphicFrame macro="">
      <xdr:nvGraphicFramePr>
        <xdr:cNvPr id="3" name="1 Gráfico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69273</xdr:colOff>
      <xdr:row>16</xdr:row>
      <xdr:rowOff>12370</xdr:rowOff>
    </xdr:from>
    <xdr:to>
      <xdr:col>19</xdr:col>
      <xdr:colOff>0</xdr:colOff>
      <xdr:row>24</xdr:row>
      <xdr:rowOff>0</xdr:rowOff>
    </xdr:to>
    <xdr:graphicFrame macro="">
      <xdr:nvGraphicFramePr>
        <xdr:cNvPr id="4" name="1 Gráfico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86591</xdr:colOff>
      <xdr:row>24</xdr:row>
      <xdr:rowOff>20040</xdr:rowOff>
    </xdr:from>
    <xdr:to>
      <xdr:col>18</xdr:col>
      <xdr:colOff>2270909</xdr:colOff>
      <xdr:row>31</xdr:row>
      <xdr:rowOff>294409</xdr:rowOff>
    </xdr:to>
    <xdr:graphicFrame macro="">
      <xdr:nvGraphicFramePr>
        <xdr:cNvPr id="5" name="1 Gráfico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136143</xdr:colOff>
      <xdr:row>2</xdr:row>
      <xdr:rowOff>56072</xdr:rowOff>
    </xdr:from>
    <xdr:to>
      <xdr:col>4</xdr:col>
      <xdr:colOff>293606</xdr:colOff>
      <xdr:row>4</xdr:row>
      <xdr:rowOff>71347</xdr:rowOff>
    </xdr:to>
    <xdr:pic>
      <xdr:nvPicPr>
        <xdr:cNvPr id="2" name="0 Imagen" descr="cid:image001.jpg@01CE41C4.609A3F40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6143" y="103697"/>
          <a:ext cx="1688701" cy="520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16</xdr:col>
      <xdr:colOff>51954</xdr:colOff>
      <xdr:row>8</xdr:row>
      <xdr:rowOff>69395</xdr:rowOff>
    </xdr:from>
    <xdr:to>
      <xdr:col>18</xdr:col>
      <xdr:colOff>2283278</xdr:colOff>
      <xdr:row>15</xdr:row>
      <xdr:rowOff>207818</xdr:rowOff>
    </xdr:to>
    <xdr:graphicFrame macro="">
      <xdr:nvGraphicFramePr>
        <xdr:cNvPr id="3" name="1 Gráfico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69273</xdr:colOff>
      <xdr:row>16</xdr:row>
      <xdr:rowOff>12370</xdr:rowOff>
    </xdr:from>
    <xdr:to>
      <xdr:col>19</xdr:col>
      <xdr:colOff>0</xdr:colOff>
      <xdr:row>24</xdr:row>
      <xdr:rowOff>0</xdr:rowOff>
    </xdr:to>
    <xdr:graphicFrame macro="">
      <xdr:nvGraphicFramePr>
        <xdr:cNvPr id="4" name="1 Gráfico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86591</xdr:colOff>
      <xdr:row>24</xdr:row>
      <xdr:rowOff>20040</xdr:rowOff>
    </xdr:from>
    <xdr:to>
      <xdr:col>18</xdr:col>
      <xdr:colOff>2270909</xdr:colOff>
      <xdr:row>31</xdr:row>
      <xdr:rowOff>294409</xdr:rowOff>
    </xdr:to>
    <xdr:graphicFrame macro="">
      <xdr:nvGraphicFramePr>
        <xdr:cNvPr id="5" name="1 Gráfico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136143</xdr:colOff>
      <xdr:row>2</xdr:row>
      <xdr:rowOff>56072</xdr:rowOff>
    </xdr:from>
    <xdr:to>
      <xdr:col>3</xdr:col>
      <xdr:colOff>491344</xdr:colOff>
      <xdr:row>4</xdr:row>
      <xdr:rowOff>71347</xdr:rowOff>
    </xdr:to>
    <xdr:pic>
      <xdr:nvPicPr>
        <xdr:cNvPr id="2" name="0 Imagen" descr="cid:image001.jpg@01CE41C4.609A3F40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6143" y="103697"/>
          <a:ext cx="1688701" cy="520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16</xdr:col>
      <xdr:colOff>51954</xdr:colOff>
      <xdr:row>8</xdr:row>
      <xdr:rowOff>69395</xdr:rowOff>
    </xdr:from>
    <xdr:to>
      <xdr:col>18</xdr:col>
      <xdr:colOff>2283278</xdr:colOff>
      <xdr:row>15</xdr:row>
      <xdr:rowOff>207818</xdr:rowOff>
    </xdr:to>
    <xdr:graphicFrame macro="">
      <xdr:nvGraphicFramePr>
        <xdr:cNvPr id="3" name="1 Gráfico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69273</xdr:colOff>
      <xdr:row>16</xdr:row>
      <xdr:rowOff>12370</xdr:rowOff>
    </xdr:from>
    <xdr:to>
      <xdr:col>19</xdr:col>
      <xdr:colOff>0</xdr:colOff>
      <xdr:row>24</xdr:row>
      <xdr:rowOff>0</xdr:rowOff>
    </xdr:to>
    <xdr:graphicFrame macro="">
      <xdr:nvGraphicFramePr>
        <xdr:cNvPr id="4" name="1 Gráfico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86591</xdr:colOff>
      <xdr:row>24</xdr:row>
      <xdr:rowOff>20040</xdr:rowOff>
    </xdr:from>
    <xdr:to>
      <xdr:col>18</xdr:col>
      <xdr:colOff>2270909</xdr:colOff>
      <xdr:row>31</xdr:row>
      <xdr:rowOff>294409</xdr:rowOff>
    </xdr:to>
    <xdr:graphicFrame macro="">
      <xdr:nvGraphicFramePr>
        <xdr:cNvPr id="5" name="1 Gráfico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136143</xdr:colOff>
      <xdr:row>2</xdr:row>
      <xdr:rowOff>56072</xdr:rowOff>
    </xdr:from>
    <xdr:to>
      <xdr:col>4</xdr:col>
      <xdr:colOff>188744</xdr:colOff>
      <xdr:row>4</xdr:row>
      <xdr:rowOff>71347</xdr:rowOff>
    </xdr:to>
    <xdr:pic>
      <xdr:nvPicPr>
        <xdr:cNvPr id="2" name="0 Imagen" descr="cid:image001.jpg@01CE41C4.609A3F40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6143" y="103697"/>
          <a:ext cx="1688701" cy="520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16</xdr:col>
      <xdr:colOff>51954</xdr:colOff>
      <xdr:row>8</xdr:row>
      <xdr:rowOff>69395</xdr:rowOff>
    </xdr:from>
    <xdr:to>
      <xdr:col>18</xdr:col>
      <xdr:colOff>2283278</xdr:colOff>
      <xdr:row>15</xdr:row>
      <xdr:rowOff>207818</xdr:rowOff>
    </xdr:to>
    <xdr:graphicFrame macro="">
      <xdr:nvGraphicFramePr>
        <xdr:cNvPr id="3" name="1 Gráfico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69273</xdr:colOff>
      <xdr:row>16</xdr:row>
      <xdr:rowOff>12370</xdr:rowOff>
    </xdr:from>
    <xdr:to>
      <xdr:col>19</xdr:col>
      <xdr:colOff>0</xdr:colOff>
      <xdr:row>24</xdr:row>
      <xdr:rowOff>0</xdr:rowOff>
    </xdr:to>
    <xdr:graphicFrame macro="">
      <xdr:nvGraphicFramePr>
        <xdr:cNvPr id="4" name="1 Gráfico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86591</xdr:colOff>
      <xdr:row>24</xdr:row>
      <xdr:rowOff>20040</xdr:rowOff>
    </xdr:from>
    <xdr:to>
      <xdr:col>18</xdr:col>
      <xdr:colOff>2270909</xdr:colOff>
      <xdr:row>31</xdr:row>
      <xdr:rowOff>294409</xdr:rowOff>
    </xdr:to>
    <xdr:graphicFrame macro="">
      <xdr:nvGraphicFramePr>
        <xdr:cNvPr id="5" name="1 Gráfico">
          <a:extLst>
            <a:ext uri="{FF2B5EF4-FFF2-40B4-BE49-F238E27FC236}">
              <a16:creationId xmlns:a16="http://schemas.microsoft.com/office/drawing/2014/main" id="{00000000-0008-0000-0C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136143</xdr:colOff>
      <xdr:row>2</xdr:row>
      <xdr:rowOff>56072</xdr:rowOff>
    </xdr:from>
    <xdr:to>
      <xdr:col>3</xdr:col>
      <xdr:colOff>491344</xdr:colOff>
      <xdr:row>4</xdr:row>
      <xdr:rowOff>71347</xdr:rowOff>
    </xdr:to>
    <xdr:pic>
      <xdr:nvPicPr>
        <xdr:cNvPr id="2" name="0 Imagen" descr="cid:image001.jpg@01CE41C4.609A3F40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6143" y="103697"/>
          <a:ext cx="1688701" cy="520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16</xdr:col>
      <xdr:colOff>51954</xdr:colOff>
      <xdr:row>8</xdr:row>
      <xdr:rowOff>69395</xdr:rowOff>
    </xdr:from>
    <xdr:to>
      <xdr:col>18</xdr:col>
      <xdr:colOff>2283278</xdr:colOff>
      <xdr:row>15</xdr:row>
      <xdr:rowOff>207818</xdr:rowOff>
    </xdr:to>
    <xdr:graphicFrame macro="">
      <xdr:nvGraphicFramePr>
        <xdr:cNvPr id="3" name="1 Gráfico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69273</xdr:colOff>
      <xdr:row>16</xdr:row>
      <xdr:rowOff>12370</xdr:rowOff>
    </xdr:from>
    <xdr:to>
      <xdr:col>19</xdr:col>
      <xdr:colOff>0</xdr:colOff>
      <xdr:row>24</xdr:row>
      <xdr:rowOff>0</xdr:rowOff>
    </xdr:to>
    <xdr:graphicFrame macro="">
      <xdr:nvGraphicFramePr>
        <xdr:cNvPr id="4" name="1 Gráfico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86591</xdr:colOff>
      <xdr:row>24</xdr:row>
      <xdr:rowOff>20040</xdr:rowOff>
    </xdr:from>
    <xdr:to>
      <xdr:col>18</xdr:col>
      <xdr:colOff>2270909</xdr:colOff>
      <xdr:row>31</xdr:row>
      <xdr:rowOff>294409</xdr:rowOff>
    </xdr:to>
    <xdr:graphicFrame macro="">
      <xdr:nvGraphicFramePr>
        <xdr:cNvPr id="5" name="1 Gráfico">
          <a:extLst>
            <a:ext uri="{FF2B5EF4-FFF2-40B4-BE49-F238E27FC236}">
              <a16:creationId xmlns:a16="http://schemas.microsoft.com/office/drawing/2014/main" id="{00000000-0008-0000-0D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136143</xdr:colOff>
      <xdr:row>2</xdr:row>
      <xdr:rowOff>56072</xdr:rowOff>
    </xdr:from>
    <xdr:to>
      <xdr:col>3</xdr:col>
      <xdr:colOff>491344</xdr:colOff>
      <xdr:row>4</xdr:row>
      <xdr:rowOff>71347</xdr:rowOff>
    </xdr:to>
    <xdr:pic>
      <xdr:nvPicPr>
        <xdr:cNvPr id="2" name="0 Imagen" descr="cid:image001.jpg@01CE41C4.609A3F40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6143" y="103697"/>
          <a:ext cx="1688701" cy="520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16</xdr:col>
      <xdr:colOff>51954</xdr:colOff>
      <xdr:row>8</xdr:row>
      <xdr:rowOff>69395</xdr:rowOff>
    </xdr:from>
    <xdr:to>
      <xdr:col>18</xdr:col>
      <xdr:colOff>2283278</xdr:colOff>
      <xdr:row>15</xdr:row>
      <xdr:rowOff>207818</xdr:rowOff>
    </xdr:to>
    <xdr:graphicFrame macro="">
      <xdr:nvGraphicFramePr>
        <xdr:cNvPr id="3" name="1 Gráfico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69273</xdr:colOff>
      <xdr:row>16</xdr:row>
      <xdr:rowOff>12370</xdr:rowOff>
    </xdr:from>
    <xdr:to>
      <xdr:col>19</xdr:col>
      <xdr:colOff>0</xdr:colOff>
      <xdr:row>24</xdr:row>
      <xdr:rowOff>0</xdr:rowOff>
    </xdr:to>
    <xdr:graphicFrame macro="">
      <xdr:nvGraphicFramePr>
        <xdr:cNvPr id="4" name="1 Gráfico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86591</xdr:colOff>
      <xdr:row>24</xdr:row>
      <xdr:rowOff>20040</xdr:rowOff>
    </xdr:from>
    <xdr:to>
      <xdr:col>18</xdr:col>
      <xdr:colOff>2270909</xdr:colOff>
      <xdr:row>31</xdr:row>
      <xdr:rowOff>294409</xdr:rowOff>
    </xdr:to>
    <xdr:graphicFrame macro="">
      <xdr:nvGraphicFramePr>
        <xdr:cNvPr id="5" name="1 Gráfico">
          <a:extLst>
            <a:ext uri="{FF2B5EF4-FFF2-40B4-BE49-F238E27FC236}">
              <a16:creationId xmlns:a16="http://schemas.microsoft.com/office/drawing/2014/main" id="{00000000-0008-0000-0E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136143</xdr:colOff>
      <xdr:row>2</xdr:row>
      <xdr:rowOff>56072</xdr:rowOff>
    </xdr:from>
    <xdr:to>
      <xdr:col>3</xdr:col>
      <xdr:colOff>491344</xdr:colOff>
      <xdr:row>4</xdr:row>
      <xdr:rowOff>71347</xdr:rowOff>
    </xdr:to>
    <xdr:pic>
      <xdr:nvPicPr>
        <xdr:cNvPr id="2" name="0 Imagen" descr="cid:image001.jpg@01CE41C4.609A3F40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6143" y="103697"/>
          <a:ext cx="1688701" cy="520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16</xdr:col>
      <xdr:colOff>51954</xdr:colOff>
      <xdr:row>8</xdr:row>
      <xdr:rowOff>69395</xdr:rowOff>
    </xdr:from>
    <xdr:to>
      <xdr:col>18</xdr:col>
      <xdr:colOff>2283278</xdr:colOff>
      <xdr:row>15</xdr:row>
      <xdr:rowOff>207818</xdr:rowOff>
    </xdr:to>
    <xdr:graphicFrame macro="">
      <xdr:nvGraphicFramePr>
        <xdr:cNvPr id="3" name="1 Gráfico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69273</xdr:colOff>
      <xdr:row>16</xdr:row>
      <xdr:rowOff>12370</xdr:rowOff>
    </xdr:from>
    <xdr:to>
      <xdr:col>19</xdr:col>
      <xdr:colOff>0</xdr:colOff>
      <xdr:row>24</xdr:row>
      <xdr:rowOff>0</xdr:rowOff>
    </xdr:to>
    <xdr:graphicFrame macro="">
      <xdr:nvGraphicFramePr>
        <xdr:cNvPr id="4" name="1 Gráfico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86591</xdr:colOff>
      <xdr:row>24</xdr:row>
      <xdr:rowOff>20040</xdr:rowOff>
    </xdr:from>
    <xdr:to>
      <xdr:col>18</xdr:col>
      <xdr:colOff>2270909</xdr:colOff>
      <xdr:row>31</xdr:row>
      <xdr:rowOff>294409</xdr:rowOff>
    </xdr:to>
    <xdr:graphicFrame macro="">
      <xdr:nvGraphicFramePr>
        <xdr:cNvPr id="5" name="1 Gráfico">
          <a:extLst>
            <a:ext uri="{FF2B5EF4-FFF2-40B4-BE49-F238E27FC236}">
              <a16:creationId xmlns:a16="http://schemas.microsoft.com/office/drawing/2014/main" id="{00000000-0008-0000-0F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136143</xdr:colOff>
      <xdr:row>2</xdr:row>
      <xdr:rowOff>56072</xdr:rowOff>
    </xdr:from>
    <xdr:to>
      <xdr:col>3</xdr:col>
      <xdr:colOff>491344</xdr:colOff>
      <xdr:row>4</xdr:row>
      <xdr:rowOff>71347</xdr:rowOff>
    </xdr:to>
    <xdr:pic>
      <xdr:nvPicPr>
        <xdr:cNvPr id="2" name="0 Imagen" descr="cid:image001.jpg@01CE41C4.609A3F40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6143" y="103697"/>
          <a:ext cx="1688701" cy="520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16</xdr:col>
      <xdr:colOff>51954</xdr:colOff>
      <xdr:row>8</xdr:row>
      <xdr:rowOff>69395</xdr:rowOff>
    </xdr:from>
    <xdr:to>
      <xdr:col>18</xdr:col>
      <xdr:colOff>2283278</xdr:colOff>
      <xdr:row>15</xdr:row>
      <xdr:rowOff>207818</xdr:rowOff>
    </xdr:to>
    <xdr:graphicFrame macro="">
      <xdr:nvGraphicFramePr>
        <xdr:cNvPr id="3" name="1 Gráfico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69273</xdr:colOff>
      <xdr:row>16</xdr:row>
      <xdr:rowOff>12370</xdr:rowOff>
    </xdr:from>
    <xdr:to>
      <xdr:col>19</xdr:col>
      <xdr:colOff>0</xdr:colOff>
      <xdr:row>24</xdr:row>
      <xdr:rowOff>0</xdr:rowOff>
    </xdr:to>
    <xdr:graphicFrame macro="">
      <xdr:nvGraphicFramePr>
        <xdr:cNvPr id="4" name="1 Gráfico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86591</xdr:colOff>
      <xdr:row>24</xdr:row>
      <xdr:rowOff>20040</xdr:rowOff>
    </xdr:from>
    <xdr:to>
      <xdr:col>18</xdr:col>
      <xdr:colOff>2270909</xdr:colOff>
      <xdr:row>31</xdr:row>
      <xdr:rowOff>294409</xdr:rowOff>
    </xdr:to>
    <xdr:graphicFrame macro="">
      <xdr:nvGraphicFramePr>
        <xdr:cNvPr id="5" name="1 Gráfico">
          <a:extLst>
            <a:ext uri="{FF2B5EF4-FFF2-40B4-BE49-F238E27FC236}">
              <a16:creationId xmlns:a16="http://schemas.microsoft.com/office/drawing/2014/main" id="{00000000-0008-0000-1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136143</xdr:colOff>
      <xdr:row>2</xdr:row>
      <xdr:rowOff>56072</xdr:rowOff>
    </xdr:from>
    <xdr:to>
      <xdr:col>3</xdr:col>
      <xdr:colOff>491344</xdr:colOff>
      <xdr:row>4</xdr:row>
      <xdr:rowOff>71347</xdr:rowOff>
    </xdr:to>
    <xdr:pic>
      <xdr:nvPicPr>
        <xdr:cNvPr id="2" name="0 Imagen" descr="cid:image001.jpg@01CE41C4.609A3F40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6143" y="103697"/>
          <a:ext cx="1688701" cy="520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16</xdr:col>
      <xdr:colOff>51954</xdr:colOff>
      <xdr:row>8</xdr:row>
      <xdr:rowOff>69395</xdr:rowOff>
    </xdr:from>
    <xdr:to>
      <xdr:col>18</xdr:col>
      <xdr:colOff>2283278</xdr:colOff>
      <xdr:row>15</xdr:row>
      <xdr:rowOff>207818</xdr:rowOff>
    </xdr:to>
    <xdr:graphicFrame macro="">
      <xdr:nvGraphicFramePr>
        <xdr:cNvPr id="3" name="1 Gráfico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69273</xdr:colOff>
      <xdr:row>16</xdr:row>
      <xdr:rowOff>12370</xdr:rowOff>
    </xdr:from>
    <xdr:to>
      <xdr:col>19</xdr:col>
      <xdr:colOff>0</xdr:colOff>
      <xdr:row>24</xdr:row>
      <xdr:rowOff>0</xdr:rowOff>
    </xdr:to>
    <xdr:graphicFrame macro="">
      <xdr:nvGraphicFramePr>
        <xdr:cNvPr id="4" name="1 Gráfico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86591</xdr:colOff>
      <xdr:row>24</xdr:row>
      <xdr:rowOff>20040</xdr:rowOff>
    </xdr:from>
    <xdr:to>
      <xdr:col>18</xdr:col>
      <xdr:colOff>2270909</xdr:colOff>
      <xdr:row>31</xdr:row>
      <xdr:rowOff>294409</xdr:rowOff>
    </xdr:to>
    <xdr:graphicFrame macro="">
      <xdr:nvGraphicFramePr>
        <xdr:cNvPr id="5" name="1 Gráfico">
          <a:extLst>
            <a:ext uri="{FF2B5EF4-FFF2-40B4-BE49-F238E27FC236}">
              <a16:creationId xmlns:a16="http://schemas.microsoft.com/office/drawing/2014/main" id="{00000000-0008-0000-1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136143</xdr:colOff>
      <xdr:row>2</xdr:row>
      <xdr:rowOff>56072</xdr:rowOff>
    </xdr:from>
    <xdr:to>
      <xdr:col>3</xdr:col>
      <xdr:colOff>491344</xdr:colOff>
      <xdr:row>4</xdr:row>
      <xdr:rowOff>71347</xdr:rowOff>
    </xdr:to>
    <xdr:pic>
      <xdr:nvPicPr>
        <xdr:cNvPr id="2" name="0 Imagen" descr="cid:image001.jpg@01CE41C4.609A3F40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6143" y="103697"/>
          <a:ext cx="1688701" cy="520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16</xdr:col>
      <xdr:colOff>51954</xdr:colOff>
      <xdr:row>8</xdr:row>
      <xdr:rowOff>69395</xdr:rowOff>
    </xdr:from>
    <xdr:to>
      <xdr:col>18</xdr:col>
      <xdr:colOff>2283278</xdr:colOff>
      <xdr:row>15</xdr:row>
      <xdr:rowOff>207818</xdr:rowOff>
    </xdr:to>
    <xdr:graphicFrame macro="">
      <xdr:nvGraphicFramePr>
        <xdr:cNvPr id="3" name="1 Gráfico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69273</xdr:colOff>
      <xdr:row>16</xdr:row>
      <xdr:rowOff>12370</xdr:rowOff>
    </xdr:from>
    <xdr:to>
      <xdr:col>19</xdr:col>
      <xdr:colOff>0</xdr:colOff>
      <xdr:row>24</xdr:row>
      <xdr:rowOff>0</xdr:rowOff>
    </xdr:to>
    <xdr:graphicFrame macro="">
      <xdr:nvGraphicFramePr>
        <xdr:cNvPr id="4" name="1 Gráfico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86591</xdr:colOff>
      <xdr:row>24</xdr:row>
      <xdr:rowOff>20040</xdr:rowOff>
    </xdr:from>
    <xdr:to>
      <xdr:col>18</xdr:col>
      <xdr:colOff>2270909</xdr:colOff>
      <xdr:row>31</xdr:row>
      <xdr:rowOff>294409</xdr:rowOff>
    </xdr:to>
    <xdr:graphicFrame macro="">
      <xdr:nvGraphicFramePr>
        <xdr:cNvPr id="5" name="1 Gráfico">
          <a:extLst>
            <a:ext uri="{FF2B5EF4-FFF2-40B4-BE49-F238E27FC236}">
              <a16:creationId xmlns:a16="http://schemas.microsoft.com/office/drawing/2014/main" id="{00000000-0008-0000-1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136143</xdr:colOff>
      <xdr:row>2</xdr:row>
      <xdr:rowOff>56072</xdr:rowOff>
    </xdr:from>
    <xdr:to>
      <xdr:col>3</xdr:col>
      <xdr:colOff>491344</xdr:colOff>
      <xdr:row>4</xdr:row>
      <xdr:rowOff>71347</xdr:rowOff>
    </xdr:to>
    <xdr:pic>
      <xdr:nvPicPr>
        <xdr:cNvPr id="2" name="0 Imagen" descr="cid:image001.jpg@01CE41C4.609A3F40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6143" y="103697"/>
          <a:ext cx="1688701" cy="520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16</xdr:col>
      <xdr:colOff>51954</xdr:colOff>
      <xdr:row>8</xdr:row>
      <xdr:rowOff>69395</xdr:rowOff>
    </xdr:from>
    <xdr:to>
      <xdr:col>18</xdr:col>
      <xdr:colOff>2283278</xdr:colOff>
      <xdr:row>15</xdr:row>
      <xdr:rowOff>207818</xdr:rowOff>
    </xdr:to>
    <xdr:graphicFrame macro="">
      <xdr:nvGraphicFramePr>
        <xdr:cNvPr id="3" name="1 Gráfico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69273</xdr:colOff>
      <xdr:row>16</xdr:row>
      <xdr:rowOff>12370</xdr:rowOff>
    </xdr:from>
    <xdr:to>
      <xdr:col>19</xdr:col>
      <xdr:colOff>0</xdr:colOff>
      <xdr:row>24</xdr:row>
      <xdr:rowOff>0</xdr:rowOff>
    </xdr:to>
    <xdr:graphicFrame macro="">
      <xdr:nvGraphicFramePr>
        <xdr:cNvPr id="4" name="1 Gráfico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86591</xdr:colOff>
      <xdr:row>24</xdr:row>
      <xdr:rowOff>20040</xdr:rowOff>
    </xdr:from>
    <xdr:to>
      <xdr:col>18</xdr:col>
      <xdr:colOff>2270909</xdr:colOff>
      <xdr:row>31</xdr:row>
      <xdr:rowOff>294409</xdr:rowOff>
    </xdr:to>
    <xdr:graphicFrame macro="">
      <xdr:nvGraphicFramePr>
        <xdr:cNvPr id="5" name="1 Gráfico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136143</xdr:colOff>
      <xdr:row>2</xdr:row>
      <xdr:rowOff>56072</xdr:rowOff>
    </xdr:from>
    <xdr:to>
      <xdr:col>4</xdr:col>
      <xdr:colOff>355201</xdr:colOff>
      <xdr:row>4</xdr:row>
      <xdr:rowOff>71347</xdr:rowOff>
    </xdr:to>
    <xdr:pic>
      <xdr:nvPicPr>
        <xdr:cNvPr id="2" name="0 Imagen" descr="cid:image001.jpg@01CE41C4.609A3F40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6143" y="103697"/>
          <a:ext cx="1688701" cy="520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16</xdr:col>
      <xdr:colOff>51954</xdr:colOff>
      <xdr:row>8</xdr:row>
      <xdr:rowOff>69395</xdr:rowOff>
    </xdr:from>
    <xdr:to>
      <xdr:col>18</xdr:col>
      <xdr:colOff>2283278</xdr:colOff>
      <xdr:row>15</xdr:row>
      <xdr:rowOff>207818</xdr:rowOff>
    </xdr:to>
    <xdr:graphicFrame macro="">
      <xdr:nvGraphicFramePr>
        <xdr:cNvPr id="3" name="1 Gráfico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69273</xdr:colOff>
      <xdr:row>16</xdr:row>
      <xdr:rowOff>12370</xdr:rowOff>
    </xdr:from>
    <xdr:to>
      <xdr:col>19</xdr:col>
      <xdr:colOff>0</xdr:colOff>
      <xdr:row>24</xdr:row>
      <xdr:rowOff>0</xdr:rowOff>
    </xdr:to>
    <xdr:graphicFrame macro="">
      <xdr:nvGraphicFramePr>
        <xdr:cNvPr id="4" name="1 Gráfico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86591</xdr:colOff>
      <xdr:row>24</xdr:row>
      <xdr:rowOff>20040</xdr:rowOff>
    </xdr:from>
    <xdr:to>
      <xdr:col>18</xdr:col>
      <xdr:colOff>2270909</xdr:colOff>
      <xdr:row>31</xdr:row>
      <xdr:rowOff>294409</xdr:rowOff>
    </xdr:to>
    <xdr:graphicFrame macro="">
      <xdr:nvGraphicFramePr>
        <xdr:cNvPr id="5" name="1 Gráfico">
          <a:extLst>
            <a:ext uri="{FF2B5EF4-FFF2-40B4-BE49-F238E27FC236}">
              <a16:creationId xmlns:a16="http://schemas.microsoft.com/office/drawing/2014/main" id="{00000000-0008-0000-1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136143</xdr:colOff>
      <xdr:row>2</xdr:row>
      <xdr:rowOff>56072</xdr:rowOff>
    </xdr:from>
    <xdr:to>
      <xdr:col>3</xdr:col>
      <xdr:colOff>491344</xdr:colOff>
      <xdr:row>4</xdr:row>
      <xdr:rowOff>71347</xdr:rowOff>
    </xdr:to>
    <xdr:pic>
      <xdr:nvPicPr>
        <xdr:cNvPr id="2" name="0 Imagen" descr="cid:image001.jpg@01CE41C4.609A3F40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6143" y="103697"/>
          <a:ext cx="1688701" cy="520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16</xdr:col>
      <xdr:colOff>51954</xdr:colOff>
      <xdr:row>8</xdr:row>
      <xdr:rowOff>69395</xdr:rowOff>
    </xdr:from>
    <xdr:to>
      <xdr:col>18</xdr:col>
      <xdr:colOff>2283278</xdr:colOff>
      <xdr:row>15</xdr:row>
      <xdr:rowOff>207818</xdr:rowOff>
    </xdr:to>
    <xdr:graphicFrame macro="">
      <xdr:nvGraphicFramePr>
        <xdr:cNvPr id="3" name="1 Gráfico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69273</xdr:colOff>
      <xdr:row>16</xdr:row>
      <xdr:rowOff>12370</xdr:rowOff>
    </xdr:from>
    <xdr:to>
      <xdr:col>19</xdr:col>
      <xdr:colOff>0</xdr:colOff>
      <xdr:row>24</xdr:row>
      <xdr:rowOff>0</xdr:rowOff>
    </xdr:to>
    <xdr:graphicFrame macro="">
      <xdr:nvGraphicFramePr>
        <xdr:cNvPr id="4" name="1 Gráfico">
          <a:extLst>
            <a:ext uri="{FF2B5EF4-FFF2-40B4-BE49-F238E27FC236}">
              <a16:creationId xmlns:a16="http://schemas.microsoft.com/office/drawing/2014/main" id="{00000000-0008-0000-1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86591</xdr:colOff>
      <xdr:row>24</xdr:row>
      <xdr:rowOff>20040</xdr:rowOff>
    </xdr:from>
    <xdr:to>
      <xdr:col>18</xdr:col>
      <xdr:colOff>2270909</xdr:colOff>
      <xdr:row>31</xdr:row>
      <xdr:rowOff>294409</xdr:rowOff>
    </xdr:to>
    <xdr:graphicFrame macro="">
      <xdr:nvGraphicFramePr>
        <xdr:cNvPr id="5" name="1 Gráfico">
          <a:extLst>
            <a:ext uri="{FF2B5EF4-FFF2-40B4-BE49-F238E27FC236}">
              <a16:creationId xmlns:a16="http://schemas.microsoft.com/office/drawing/2014/main" id="{00000000-0008-0000-15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136143</xdr:colOff>
      <xdr:row>2</xdr:row>
      <xdr:rowOff>56072</xdr:rowOff>
    </xdr:from>
    <xdr:to>
      <xdr:col>3</xdr:col>
      <xdr:colOff>491344</xdr:colOff>
      <xdr:row>4</xdr:row>
      <xdr:rowOff>71347</xdr:rowOff>
    </xdr:to>
    <xdr:pic>
      <xdr:nvPicPr>
        <xdr:cNvPr id="2" name="0 Imagen" descr="cid:image001.jpg@01CE41C4.609A3F40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6143" y="103697"/>
          <a:ext cx="1688701" cy="520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16</xdr:col>
      <xdr:colOff>51954</xdr:colOff>
      <xdr:row>8</xdr:row>
      <xdr:rowOff>69395</xdr:rowOff>
    </xdr:from>
    <xdr:to>
      <xdr:col>18</xdr:col>
      <xdr:colOff>2283278</xdr:colOff>
      <xdr:row>15</xdr:row>
      <xdr:rowOff>207818</xdr:rowOff>
    </xdr:to>
    <xdr:graphicFrame macro="">
      <xdr:nvGraphicFramePr>
        <xdr:cNvPr id="3" name="1 Gráfico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69273</xdr:colOff>
      <xdr:row>16</xdr:row>
      <xdr:rowOff>12370</xdr:rowOff>
    </xdr:from>
    <xdr:to>
      <xdr:col>19</xdr:col>
      <xdr:colOff>0</xdr:colOff>
      <xdr:row>24</xdr:row>
      <xdr:rowOff>0</xdr:rowOff>
    </xdr:to>
    <xdr:graphicFrame macro="">
      <xdr:nvGraphicFramePr>
        <xdr:cNvPr id="4" name="1 Gráfico">
          <a:extLst>
            <a:ext uri="{FF2B5EF4-FFF2-40B4-BE49-F238E27FC236}">
              <a16:creationId xmlns:a16="http://schemas.microsoft.com/office/drawing/2014/main" id="{00000000-0008-0000-1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86591</xdr:colOff>
      <xdr:row>24</xdr:row>
      <xdr:rowOff>20040</xdr:rowOff>
    </xdr:from>
    <xdr:to>
      <xdr:col>18</xdr:col>
      <xdr:colOff>2270909</xdr:colOff>
      <xdr:row>31</xdr:row>
      <xdr:rowOff>294409</xdr:rowOff>
    </xdr:to>
    <xdr:graphicFrame macro="">
      <xdr:nvGraphicFramePr>
        <xdr:cNvPr id="5" name="1 Gráfico">
          <a:extLst>
            <a:ext uri="{FF2B5EF4-FFF2-40B4-BE49-F238E27FC236}">
              <a16:creationId xmlns:a16="http://schemas.microsoft.com/office/drawing/2014/main" id="{00000000-0008-0000-16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136143</xdr:colOff>
      <xdr:row>2</xdr:row>
      <xdr:rowOff>56072</xdr:rowOff>
    </xdr:from>
    <xdr:to>
      <xdr:col>3</xdr:col>
      <xdr:colOff>491344</xdr:colOff>
      <xdr:row>4</xdr:row>
      <xdr:rowOff>71347</xdr:rowOff>
    </xdr:to>
    <xdr:pic>
      <xdr:nvPicPr>
        <xdr:cNvPr id="2" name="0 Imagen" descr="cid:image001.jpg@01CE41C4.609A3F40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6143" y="103697"/>
          <a:ext cx="1688701" cy="520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16</xdr:col>
      <xdr:colOff>51954</xdr:colOff>
      <xdr:row>8</xdr:row>
      <xdr:rowOff>69395</xdr:rowOff>
    </xdr:from>
    <xdr:to>
      <xdr:col>18</xdr:col>
      <xdr:colOff>2283278</xdr:colOff>
      <xdr:row>15</xdr:row>
      <xdr:rowOff>207818</xdr:rowOff>
    </xdr:to>
    <xdr:graphicFrame macro="">
      <xdr:nvGraphicFramePr>
        <xdr:cNvPr id="3" name="1 Gráfico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69273</xdr:colOff>
      <xdr:row>16</xdr:row>
      <xdr:rowOff>12370</xdr:rowOff>
    </xdr:from>
    <xdr:to>
      <xdr:col>19</xdr:col>
      <xdr:colOff>0</xdr:colOff>
      <xdr:row>24</xdr:row>
      <xdr:rowOff>0</xdr:rowOff>
    </xdr:to>
    <xdr:graphicFrame macro="">
      <xdr:nvGraphicFramePr>
        <xdr:cNvPr id="4" name="1 Gráfico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86591</xdr:colOff>
      <xdr:row>24</xdr:row>
      <xdr:rowOff>20040</xdr:rowOff>
    </xdr:from>
    <xdr:to>
      <xdr:col>18</xdr:col>
      <xdr:colOff>2270909</xdr:colOff>
      <xdr:row>31</xdr:row>
      <xdr:rowOff>294409</xdr:rowOff>
    </xdr:to>
    <xdr:graphicFrame macro="">
      <xdr:nvGraphicFramePr>
        <xdr:cNvPr id="5" name="1 Gráfico">
          <a:extLst>
            <a:ext uri="{FF2B5EF4-FFF2-40B4-BE49-F238E27FC236}">
              <a16:creationId xmlns:a16="http://schemas.microsoft.com/office/drawing/2014/main" id="{00000000-0008-0000-1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136143</xdr:colOff>
      <xdr:row>2</xdr:row>
      <xdr:rowOff>56072</xdr:rowOff>
    </xdr:from>
    <xdr:to>
      <xdr:col>3</xdr:col>
      <xdr:colOff>491344</xdr:colOff>
      <xdr:row>4</xdr:row>
      <xdr:rowOff>71347</xdr:rowOff>
    </xdr:to>
    <xdr:pic>
      <xdr:nvPicPr>
        <xdr:cNvPr id="2" name="0 Imagen" descr="cid:image001.jpg@01CE41C4.609A3F40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6143" y="103697"/>
          <a:ext cx="1688701" cy="520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16</xdr:col>
      <xdr:colOff>51954</xdr:colOff>
      <xdr:row>8</xdr:row>
      <xdr:rowOff>69395</xdr:rowOff>
    </xdr:from>
    <xdr:to>
      <xdr:col>18</xdr:col>
      <xdr:colOff>2283278</xdr:colOff>
      <xdr:row>15</xdr:row>
      <xdr:rowOff>207818</xdr:rowOff>
    </xdr:to>
    <xdr:graphicFrame macro="">
      <xdr:nvGraphicFramePr>
        <xdr:cNvPr id="3" name="1 Gráfico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69273</xdr:colOff>
      <xdr:row>16</xdr:row>
      <xdr:rowOff>12370</xdr:rowOff>
    </xdr:from>
    <xdr:to>
      <xdr:col>19</xdr:col>
      <xdr:colOff>0</xdr:colOff>
      <xdr:row>24</xdr:row>
      <xdr:rowOff>0</xdr:rowOff>
    </xdr:to>
    <xdr:graphicFrame macro="">
      <xdr:nvGraphicFramePr>
        <xdr:cNvPr id="4" name="1 Gráfico"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86591</xdr:colOff>
      <xdr:row>24</xdr:row>
      <xdr:rowOff>20040</xdr:rowOff>
    </xdr:from>
    <xdr:to>
      <xdr:col>18</xdr:col>
      <xdr:colOff>2270909</xdr:colOff>
      <xdr:row>31</xdr:row>
      <xdr:rowOff>294409</xdr:rowOff>
    </xdr:to>
    <xdr:graphicFrame macro="">
      <xdr:nvGraphicFramePr>
        <xdr:cNvPr id="5" name="1 Gráfico">
          <a:extLst>
            <a:ext uri="{FF2B5EF4-FFF2-40B4-BE49-F238E27FC236}">
              <a16:creationId xmlns:a16="http://schemas.microsoft.com/office/drawing/2014/main" id="{00000000-0008-0000-18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136143</xdr:colOff>
      <xdr:row>2</xdr:row>
      <xdr:rowOff>56072</xdr:rowOff>
    </xdr:from>
    <xdr:to>
      <xdr:col>3</xdr:col>
      <xdr:colOff>491344</xdr:colOff>
      <xdr:row>4</xdr:row>
      <xdr:rowOff>71347</xdr:rowOff>
    </xdr:to>
    <xdr:pic>
      <xdr:nvPicPr>
        <xdr:cNvPr id="2" name="0 Imagen" descr="cid:image001.jpg@01CE41C4.609A3F40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6143" y="103697"/>
          <a:ext cx="1688701" cy="520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16</xdr:col>
      <xdr:colOff>51954</xdr:colOff>
      <xdr:row>8</xdr:row>
      <xdr:rowOff>69395</xdr:rowOff>
    </xdr:from>
    <xdr:to>
      <xdr:col>18</xdr:col>
      <xdr:colOff>2283278</xdr:colOff>
      <xdr:row>15</xdr:row>
      <xdr:rowOff>207818</xdr:rowOff>
    </xdr:to>
    <xdr:graphicFrame macro="">
      <xdr:nvGraphicFramePr>
        <xdr:cNvPr id="3" name="1 Gráfico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69273</xdr:colOff>
      <xdr:row>16</xdr:row>
      <xdr:rowOff>12370</xdr:rowOff>
    </xdr:from>
    <xdr:to>
      <xdr:col>19</xdr:col>
      <xdr:colOff>0</xdr:colOff>
      <xdr:row>24</xdr:row>
      <xdr:rowOff>0</xdr:rowOff>
    </xdr:to>
    <xdr:graphicFrame macro="">
      <xdr:nvGraphicFramePr>
        <xdr:cNvPr id="4" name="1 Gráfico"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86591</xdr:colOff>
      <xdr:row>24</xdr:row>
      <xdr:rowOff>20040</xdr:rowOff>
    </xdr:from>
    <xdr:to>
      <xdr:col>18</xdr:col>
      <xdr:colOff>2270909</xdr:colOff>
      <xdr:row>31</xdr:row>
      <xdr:rowOff>294409</xdr:rowOff>
    </xdr:to>
    <xdr:graphicFrame macro="">
      <xdr:nvGraphicFramePr>
        <xdr:cNvPr id="5" name="1 Gráfico">
          <a:extLst>
            <a:ext uri="{FF2B5EF4-FFF2-40B4-BE49-F238E27FC236}">
              <a16:creationId xmlns:a16="http://schemas.microsoft.com/office/drawing/2014/main" id="{00000000-0008-0000-19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136143</xdr:colOff>
      <xdr:row>2</xdr:row>
      <xdr:rowOff>56072</xdr:rowOff>
    </xdr:from>
    <xdr:to>
      <xdr:col>3</xdr:col>
      <xdr:colOff>491344</xdr:colOff>
      <xdr:row>4</xdr:row>
      <xdr:rowOff>71347</xdr:rowOff>
    </xdr:to>
    <xdr:pic>
      <xdr:nvPicPr>
        <xdr:cNvPr id="2" name="0 Imagen" descr="cid:image001.jpg@01CE41C4.609A3F40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6143" y="103697"/>
          <a:ext cx="1688701" cy="520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16</xdr:col>
      <xdr:colOff>51954</xdr:colOff>
      <xdr:row>8</xdr:row>
      <xdr:rowOff>69395</xdr:rowOff>
    </xdr:from>
    <xdr:to>
      <xdr:col>18</xdr:col>
      <xdr:colOff>2283278</xdr:colOff>
      <xdr:row>15</xdr:row>
      <xdr:rowOff>207818</xdr:rowOff>
    </xdr:to>
    <xdr:graphicFrame macro="">
      <xdr:nvGraphicFramePr>
        <xdr:cNvPr id="3" name="1 Gráfico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69273</xdr:colOff>
      <xdr:row>16</xdr:row>
      <xdr:rowOff>12370</xdr:rowOff>
    </xdr:from>
    <xdr:to>
      <xdr:col>19</xdr:col>
      <xdr:colOff>0</xdr:colOff>
      <xdr:row>24</xdr:row>
      <xdr:rowOff>0</xdr:rowOff>
    </xdr:to>
    <xdr:graphicFrame macro="">
      <xdr:nvGraphicFramePr>
        <xdr:cNvPr id="4" name="1 Gráfico">
          <a:extLst>
            <a:ext uri="{FF2B5EF4-FFF2-40B4-BE49-F238E27FC236}">
              <a16:creationId xmlns:a16="http://schemas.microsoft.com/office/drawing/2014/main" id="{00000000-0008-0000-1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86591</xdr:colOff>
      <xdr:row>24</xdr:row>
      <xdr:rowOff>20040</xdr:rowOff>
    </xdr:from>
    <xdr:to>
      <xdr:col>18</xdr:col>
      <xdr:colOff>2270909</xdr:colOff>
      <xdr:row>31</xdr:row>
      <xdr:rowOff>294409</xdr:rowOff>
    </xdr:to>
    <xdr:graphicFrame macro="">
      <xdr:nvGraphicFramePr>
        <xdr:cNvPr id="5" name="1 Gráfico">
          <a:extLst>
            <a:ext uri="{FF2B5EF4-FFF2-40B4-BE49-F238E27FC236}">
              <a16:creationId xmlns:a16="http://schemas.microsoft.com/office/drawing/2014/main" id="{00000000-0008-0000-1A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136143</xdr:colOff>
      <xdr:row>2</xdr:row>
      <xdr:rowOff>56072</xdr:rowOff>
    </xdr:from>
    <xdr:to>
      <xdr:col>3</xdr:col>
      <xdr:colOff>491344</xdr:colOff>
      <xdr:row>4</xdr:row>
      <xdr:rowOff>71347</xdr:rowOff>
    </xdr:to>
    <xdr:pic>
      <xdr:nvPicPr>
        <xdr:cNvPr id="2" name="0 Imagen" descr="cid:image001.jpg@01CE41C4.609A3F40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6143" y="103697"/>
          <a:ext cx="1688701" cy="520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16</xdr:col>
      <xdr:colOff>51954</xdr:colOff>
      <xdr:row>8</xdr:row>
      <xdr:rowOff>69395</xdr:rowOff>
    </xdr:from>
    <xdr:to>
      <xdr:col>18</xdr:col>
      <xdr:colOff>2283278</xdr:colOff>
      <xdr:row>15</xdr:row>
      <xdr:rowOff>207818</xdr:rowOff>
    </xdr:to>
    <xdr:graphicFrame macro="">
      <xdr:nvGraphicFramePr>
        <xdr:cNvPr id="3" name="1 Gráfico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69273</xdr:colOff>
      <xdr:row>16</xdr:row>
      <xdr:rowOff>12370</xdr:rowOff>
    </xdr:from>
    <xdr:to>
      <xdr:col>19</xdr:col>
      <xdr:colOff>0</xdr:colOff>
      <xdr:row>24</xdr:row>
      <xdr:rowOff>0</xdr:rowOff>
    </xdr:to>
    <xdr:graphicFrame macro="">
      <xdr:nvGraphicFramePr>
        <xdr:cNvPr id="4" name="1 Gráfico">
          <a:extLst>
            <a:ext uri="{FF2B5EF4-FFF2-40B4-BE49-F238E27FC236}">
              <a16:creationId xmlns:a16="http://schemas.microsoft.com/office/drawing/2014/main" id="{00000000-0008-0000-1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86591</xdr:colOff>
      <xdr:row>24</xdr:row>
      <xdr:rowOff>20040</xdr:rowOff>
    </xdr:from>
    <xdr:to>
      <xdr:col>18</xdr:col>
      <xdr:colOff>2270909</xdr:colOff>
      <xdr:row>31</xdr:row>
      <xdr:rowOff>294409</xdr:rowOff>
    </xdr:to>
    <xdr:graphicFrame macro="">
      <xdr:nvGraphicFramePr>
        <xdr:cNvPr id="5" name="1 Gráfico">
          <a:extLst>
            <a:ext uri="{FF2B5EF4-FFF2-40B4-BE49-F238E27FC236}">
              <a16:creationId xmlns:a16="http://schemas.microsoft.com/office/drawing/2014/main" id="{00000000-0008-0000-1B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136143</xdr:colOff>
      <xdr:row>2</xdr:row>
      <xdr:rowOff>56072</xdr:rowOff>
    </xdr:from>
    <xdr:to>
      <xdr:col>3</xdr:col>
      <xdr:colOff>491344</xdr:colOff>
      <xdr:row>4</xdr:row>
      <xdr:rowOff>71347</xdr:rowOff>
    </xdr:to>
    <xdr:pic>
      <xdr:nvPicPr>
        <xdr:cNvPr id="2" name="0 Imagen" descr="cid:image001.jpg@01CE41C4.609A3F40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6143" y="103697"/>
          <a:ext cx="1688701" cy="520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16</xdr:col>
      <xdr:colOff>51954</xdr:colOff>
      <xdr:row>8</xdr:row>
      <xdr:rowOff>69395</xdr:rowOff>
    </xdr:from>
    <xdr:to>
      <xdr:col>18</xdr:col>
      <xdr:colOff>2283278</xdr:colOff>
      <xdr:row>15</xdr:row>
      <xdr:rowOff>207818</xdr:rowOff>
    </xdr:to>
    <xdr:graphicFrame macro="">
      <xdr:nvGraphicFramePr>
        <xdr:cNvPr id="3" name="1 Gráfico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69273</xdr:colOff>
      <xdr:row>16</xdr:row>
      <xdr:rowOff>12370</xdr:rowOff>
    </xdr:from>
    <xdr:to>
      <xdr:col>19</xdr:col>
      <xdr:colOff>0</xdr:colOff>
      <xdr:row>24</xdr:row>
      <xdr:rowOff>0</xdr:rowOff>
    </xdr:to>
    <xdr:graphicFrame macro="">
      <xdr:nvGraphicFramePr>
        <xdr:cNvPr id="4" name="1 Gráfico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86591</xdr:colOff>
      <xdr:row>24</xdr:row>
      <xdr:rowOff>20040</xdr:rowOff>
    </xdr:from>
    <xdr:to>
      <xdr:col>18</xdr:col>
      <xdr:colOff>2270909</xdr:colOff>
      <xdr:row>31</xdr:row>
      <xdr:rowOff>294409</xdr:rowOff>
    </xdr:to>
    <xdr:graphicFrame macro="">
      <xdr:nvGraphicFramePr>
        <xdr:cNvPr id="5" name="1 Gráfico">
          <a:extLst>
            <a:ext uri="{FF2B5EF4-FFF2-40B4-BE49-F238E27FC236}">
              <a16:creationId xmlns:a16="http://schemas.microsoft.com/office/drawing/2014/main" id="{00000000-0008-0000-1C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136143</xdr:colOff>
      <xdr:row>2</xdr:row>
      <xdr:rowOff>56072</xdr:rowOff>
    </xdr:from>
    <xdr:to>
      <xdr:col>3</xdr:col>
      <xdr:colOff>491344</xdr:colOff>
      <xdr:row>4</xdr:row>
      <xdr:rowOff>71347</xdr:rowOff>
    </xdr:to>
    <xdr:pic>
      <xdr:nvPicPr>
        <xdr:cNvPr id="2" name="0 Imagen" descr="cid:image001.jpg@01CE41C4.609A3F40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6143" y="103697"/>
          <a:ext cx="1688701" cy="520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16</xdr:col>
      <xdr:colOff>51954</xdr:colOff>
      <xdr:row>8</xdr:row>
      <xdr:rowOff>69395</xdr:rowOff>
    </xdr:from>
    <xdr:to>
      <xdr:col>18</xdr:col>
      <xdr:colOff>2283278</xdr:colOff>
      <xdr:row>15</xdr:row>
      <xdr:rowOff>207818</xdr:rowOff>
    </xdr:to>
    <xdr:graphicFrame macro="">
      <xdr:nvGraphicFramePr>
        <xdr:cNvPr id="3" name="1 Gráfico"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69273</xdr:colOff>
      <xdr:row>16</xdr:row>
      <xdr:rowOff>12370</xdr:rowOff>
    </xdr:from>
    <xdr:to>
      <xdr:col>19</xdr:col>
      <xdr:colOff>0</xdr:colOff>
      <xdr:row>24</xdr:row>
      <xdr:rowOff>0</xdr:rowOff>
    </xdr:to>
    <xdr:graphicFrame macro="">
      <xdr:nvGraphicFramePr>
        <xdr:cNvPr id="4" name="1 Gráfico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86591</xdr:colOff>
      <xdr:row>24</xdr:row>
      <xdr:rowOff>20040</xdr:rowOff>
    </xdr:from>
    <xdr:to>
      <xdr:col>18</xdr:col>
      <xdr:colOff>2270909</xdr:colOff>
      <xdr:row>31</xdr:row>
      <xdr:rowOff>294409</xdr:rowOff>
    </xdr:to>
    <xdr:graphicFrame macro="">
      <xdr:nvGraphicFramePr>
        <xdr:cNvPr id="5" name="1 Gráfico">
          <a:extLst>
            <a:ext uri="{FF2B5EF4-FFF2-40B4-BE49-F238E27FC236}">
              <a16:creationId xmlns:a16="http://schemas.microsoft.com/office/drawing/2014/main" id="{00000000-0008-0000-1D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136143</xdr:colOff>
      <xdr:row>2</xdr:row>
      <xdr:rowOff>56072</xdr:rowOff>
    </xdr:from>
    <xdr:to>
      <xdr:col>3</xdr:col>
      <xdr:colOff>491344</xdr:colOff>
      <xdr:row>4</xdr:row>
      <xdr:rowOff>71347</xdr:rowOff>
    </xdr:to>
    <xdr:pic>
      <xdr:nvPicPr>
        <xdr:cNvPr id="2" name="0 Imagen" descr="cid:image001.jpg@01CE41C4.609A3F40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6143" y="103697"/>
          <a:ext cx="1688701" cy="520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16</xdr:col>
      <xdr:colOff>51954</xdr:colOff>
      <xdr:row>8</xdr:row>
      <xdr:rowOff>69395</xdr:rowOff>
    </xdr:from>
    <xdr:to>
      <xdr:col>18</xdr:col>
      <xdr:colOff>2283278</xdr:colOff>
      <xdr:row>15</xdr:row>
      <xdr:rowOff>207818</xdr:rowOff>
    </xdr:to>
    <xdr:graphicFrame macro="">
      <xdr:nvGraphicFramePr>
        <xdr:cNvPr id="3" name="1 Gráfico">
          <a:extLst>
            <a:ext uri="{FF2B5EF4-FFF2-40B4-BE49-F238E27FC236}">
              <a16:creationId xmlns:a16="http://schemas.microsoft.com/office/drawing/2014/main" id="{00000000-0008-0000-1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69273</xdr:colOff>
      <xdr:row>16</xdr:row>
      <xdr:rowOff>12370</xdr:rowOff>
    </xdr:from>
    <xdr:to>
      <xdr:col>19</xdr:col>
      <xdr:colOff>0</xdr:colOff>
      <xdr:row>24</xdr:row>
      <xdr:rowOff>0</xdr:rowOff>
    </xdr:to>
    <xdr:graphicFrame macro="">
      <xdr:nvGraphicFramePr>
        <xdr:cNvPr id="4" name="1 Gráfico">
          <a:extLst>
            <a:ext uri="{FF2B5EF4-FFF2-40B4-BE49-F238E27FC236}">
              <a16:creationId xmlns:a16="http://schemas.microsoft.com/office/drawing/2014/main" id="{00000000-0008-0000-1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86591</xdr:colOff>
      <xdr:row>24</xdr:row>
      <xdr:rowOff>20040</xdr:rowOff>
    </xdr:from>
    <xdr:to>
      <xdr:col>18</xdr:col>
      <xdr:colOff>2270909</xdr:colOff>
      <xdr:row>31</xdr:row>
      <xdr:rowOff>294409</xdr:rowOff>
    </xdr:to>
    <xdr:graphicFrame macro="">
      <xdr:nvGraphicFramePr>
        <xdr:cNvPr id="5" name="1 Gráfico">
          <a:extLst>
            <a:ext uri="{FF2B5EF4-FFF2-40B4-BE49-F238E27FC236}">
              <a16:creationId xmlns:a16="http://schemas.microsoft.com/office/drawing/2014/main" id="{00000000-0008-0000-1E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136143</xdr:colOff>
      <xdr:row>2</xdr:row>
      <xdr:rowOff>56072</xdr:rowOff>
    </xdr:from>
    <xdr:to>
      <xdr:col>3</xdr:col>
      <xdr:colOff>491344</xdr:colOff>
      <xdr:row>4</xdr:row>
      <xdr:rowOff>71347</xdr:rowOff>
    </xdr:to>
    <xdr:pic>
      <xdr:nvPicPr>
        <xdr:cNvPr id="2" name="0 Imagen" descr="cid:image001.jpg@01CE41C4.609A3F40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6143" y="103697"/>
          <a:ext cx="1688701" cy="520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16</xdr:col>
      <xdr:colOff>51954</xdr:colOff>
      <xdr:row>8</xdr:row>
      <xdr:rowOff>69395</xdr:rowOff>
    </xdr:from>
    <xdr:to>
      <xdr:col>18</xdr:col>
      <xdr:colOff>2283278</xdr:colOff>
      <xdr:row>15</xdr:row>
      <xdr:rowOff>207818</xdr:rowOff>
    </xdr:to>
    <xdr:graphicFrame macro="">
      <xdr:nvGraphicFramePr>
        <xdr:cNvPr id="3" name="1 Gráfico">
          <a:extLst>
            <a:ext uri="{FF2B5EF4-FFF2-40B4-BE49-F238E27FC236}">
              <a16:creationId xmlns:a16="http://schemas.microsoft.com/office/drawing/2014/main" id="{00000000-0008-0000-1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69273</xdr:colOff>
      <xdr:row>16</xdr:row>
      <xdr:rowOff>12370</xdr:rowOff>
    </xdr:from>
    <xdr:to>
      <xdr:col>19</xdr:col>
      <xdr:colOff>0</xdr:colOff>
      <xdr:row>24</xdr:row>
      <xdr:rowOff>0</xdr:rowOff>
    </xdr:to>
    <xdr:graphicFrame macro="">
      <xdr:nvGraphicFramePr>
        <xdr:cNvPr id="4" name="1 Gráfico">
          <a:extLst>
            <a:ext uri="{FF2B5EF4-FFF2-40B4-BE49-F238E27FC236}">
              <a16:creationId xmlns:a16="http://schemas.microsoft.com/office/drawing/2014/main" id="{00000000-0008-0000-1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86591</xdr:colOff>
      <xdr:row>24</xdr:row>
      <xdr:rowOff>20040</xdr:rowOff>
    </xdr:from>
    <xdr:to>
      <xdr:col>18</xdr:col>
      <xdr:colOff>2270909</xdr:colOff>
      <xdr:row>31</xdr:row>
      <xdr:rowOff>294409</xdr:rowOff>
    </xdr:to>
    <xdr:graphicFrame macro="">
      <xdr:nvGraphicFramePr>
        <xdr:cNvPr id="5" name="1 Gráfico">
          <a:extLst>
            <a:ext uri="{FF2B5EF4-FFF2-40B4-BE49-F238E27FC236}">
              <a16:creationId xmlns:a16="http://schemas.microsoft.com/office/drawing/2014/main" id="{00000000-0008-0000-1F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136143</xdr:colOff>
      <xdr:row>2</xdr:row>
      <xdr:rowOff>56072</xdr:rowOff>
    </xdr:from>
    <xdr:to>
      <xdr:col>3</xdr:col>
      <xdr:colOff>491344</xdr:colOff>
      <xdr:row>4</xdr:row>
      <xdr:rowOff>71347</xdr:rowOff>
    </xdr:to>
    <xdr:pic>
      <xdr:nvPicPr>
        <xdr:cNvPr id="2" name="0 Imagen" descr="cid:image001.jpg@01CE41C4.609A3F40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6143" y="103697"/>
          <a:ext cx="1688701" cy="520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16</xdr:col>
      <xdr:colOff>51954</xdr:colOff>
      <xdr:row>8</xdr:row>
      <xdr:rowOff>69395</xdr:rowOff>
    </xdr:from>
    <xdr:to>
      <xdr:col>18</xdr:col>
      <xdr:colOff>2283278</xdr:colOff>
      <xdr:row>15</xdr:row>
      <xdr:rowOff>207818</xdr:rowOff>
    </xdr:to>
    <xdr:graphicFrame macro="">
      <xdr:nvGraphicFramePr>
        <xdr:cNvPr id="3" name="1 Gráfico">
          <a:extLst>
            <a:ext uri="{FF2B5EF4-FFF2-40B4-BE49-F238E27FC236}">
              <a16:creationId xmlns:a16="http://schemas.microsoft.com/office/drawing/2014/main" id="{00000000-0008-0000-2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69273</xdr:colOff>
      <xdr:row>16</xdr:row>
      <xdr:rowOff>12370</xdr:rowOff>
    </xdr:from>
    <xdr:to>
      <xdr:col>19</xdr:col>
      <xdr:colOff>0</xdr:colOff>
      <xdr:row>24</xdr:row>
      <xdr:rowOff>0</xdr:rowOff>
    </xdr:to>
    <xdr:graphicFrame macro="">
      <xdr:nvGraphicFramePr>
        <xdr:cNvPr id="4" name="1 Gráfico">
          <a:extLst>
            <a:ext uri="{FF2B5EF4-FFF2-40B4-BE49-F238E27FC236}">
              <a16:creationId xmlns:a16="http://schemas.microsoft.com/office/drawing/2014/main" id="{00000000-0008-0000-2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86591</xdr:colOff>
      <xdr:row>24</xdr:row>
      <xdr:rowOff>20040</xdr:rowOff>
    </xdr:from>
    <xdr:to>
      <xdr:col>18</xdr:col>
      <xdr:colOff>2270909</xdr:colOff>
      <xdr:row>31</xdr:row>
      <xdr:rowOff>294409</xdr:rowOff>
    </xdr:to>
    <xdr:graphicFrame macro="">
      <xdr:nvGraphicFramePr>
        <xdr:cNvPr id="5" name="1 Gráfico">
          <a:extLst>
            <a:ext uri="{FF2B5EF4-FFF2-40B4-BE49-F238E27FC236}">
              <a16:creationId xmlns:a16="http://schemas.microsoft.com/office/drawing/2014/main" id="{00000000-0008-0000-2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136143</xdr:colOff>
      <xdr:row>2</xdr:row>
      <xdr:rowOff>56072</xdr:rowOff>
    </xdr:from>
    <xdr:to>
      <xdr:col>3</xdr:col>
      <xdr:colOff>491344</xdr:colOff>
      <xdr:row>4</xdr:row>
      <xdr:rowOff>71347</xdr:rowOff>
    </xdr:to>
    <xdr:pic>
      <xdr:nvPicPr>
        <xdr:cNvPr id="2" name="0 Imagen" descr="cid:image001.jpg@01CE41C4.609A3F40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6143" y="103697"/>
          <a:ext cx="1688701" cy="520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16</xdr:col>
      <xdr:colOff>51954</xdr:colOff>
      <xdr:row>8</xdr:row>
      <xdr:rowOff>69395</xdr:rowOff>
    </xdr:from>
    <xdr:to>
      <xdr:col>18</xdr:col>
      <xdr:colOff>2283278</xdr:colOff>
      <xdr:row>15</xdr:row>
      <xdr:rowOff>207818</xdr:rowOff>
    </xdr:to>
    <xdr:graphicFrame macro="">
      <xdr:nvGraphicFramePr>
        <xdr:cNvPr id="3" name="1 Gráfico">
          <a:extLst>
            <a:ext uri="{FF2B5EF4-FFF2-40B4-BE49-F238E27FC236}">
              <a16:creationId xmlns:a16="http://schemas.microsoft.com/office/drawing/2014/main" id="{00000000-0008-0000-2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69273</xdr:colOff>
      <xdr:row>16</xdr:row>
      <xdr:rowOff>12370</xdr:rowOff>
    </xdr:from>
    <xdr:to>
      <xdr:col>19</xdr:col>
      <xdr:colOff>0</xdr:colOff>
      <xdr:row>24</xdr:row>
      <xdr:rowOff>0</xdr:rowOff>
    </xdr:to>
    <xdr:graphicFrame macro="">
      <xdr:nvGraphicFramePr>
        <xdr:cNvPr id="4" name="1 Gráfico">
          <a:extLst>
            <a:ext uri="{FF2B5EF4-FFF2-40B4-BE49-F238E27FC236}">
              <a16:creationId xmlns:a16="http://schemas.microsoft.com/office/drawing/2014/main" id="{00000000-0008-0000-2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86591</xdr:colOff>
      <xdr:row>24</xdr:row>
      <xdr:rowOff>20040</xdr:rowOff>
    </xdr:from>
    <xdr:to>
      <xdr:col>18</xdr:col>
      <xdr:colOff>2270909</xdr:colOff>
      <xdr:row>31</xdr:row>
      <xdr:rowOff>294409</xdr:rowOff>
    </xdr:to>
    <xdr:graphicFrame macro="">
      <xdr:nvGraphicFramePr>
        <xdr:cNvPr id="5" name="1 Gráfico">
          <a:extLst>
            <a:ext uri="{FF2B5EF4-FFF2-40B4-BE49-F238E27FC236}">
              <a16:creationId xmlns:a16="http://schemas.microsoft.com/office/drawing/2014/main" id="{00000000-0008-0000-2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136143</xdr:colOff>
      <xdr:row>2</xdr:row>
      <xdr:rowOff>56072</xdr:rowOff>
    </xdr:from>
    <xdr:to>
      <xdr:col>3</xdr:col>
      <xdr:colOff>491344</xdr:colOff>
      <xdr:row>4</xdr:row>
      <xdr:rowOff>71347</xdr:rowOff>
    </xdr:to>
    <xdr:pic>
      <xdr:nvPicPr>
        <xdr:cNvPr id="2" name="0 Imagen" descr="cid:image001.jpg@01CE41C4.609A3F40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6143" y="103697"/>
          <a:ext cx="1688701" cy="520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16</xdr:col>
      <xdr:colOff>51954</xdr:colOff>
      <xdr:row>8</xdr:row>
      <xdr:rowOff>69395</xdr:rowOff>
    </xdr:from>
    <xdr:to>
      <xdr:col>18</xdr:col>
      <xdr:colOff>2283278</xdr:colOff>
      <xdr:row>15</xdr:row>
      <xdr:rowOff>207818</xdr:rowOff>
    </xdr:to>
    <xdr:graphicFrame macro="">
      <xdr:nvGraphicFramePr>
        <xdr:cNvPr id="3" name="1 Gráfico">
          <a:extLst>
            <a:ext uri="{FF2B5EF4-FFF2-40B4-BE49-F238E27FC236}">
              <a16:creationId xmlns:a16="http://schemas.microsoft.com/office/drawing/2014/main" id="{00000000-0008-0000-2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69273</xdr:colOff>
      <xdr:row>16</xdr:row>
      <xdr:rowOff>12370</xdr:rowOff>
    </xdr:from>
    <xdr:to>
      <xdr:col>19</xdr:col>
      <xdr:colOff>0</xdr:colOff>
      <xdr:row>24</xdr:row>
      <xdr:rowOff>0</xdr:rowOff>
    </xdr:to>
    <xdr:graphicFrame macro="">
      <xdr:nvGraphicFramePr>
        <xdr:cNvPr id="4" name="1 Gráfico">
          <a:extLst>
            <a:ext uri="{FF2B5EF4-FFF2-40B4-BE49-F238E27FC236}">
              <a16:creationId xmlns:a16="http://schemas.microsoft.com/office/drawing/2014/main" id="{00000000-0008-0000-2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86591</xdr:colOff>
      <xdr:row>24</xdr:row>
      <xdr:rowOff>20040</xdr:rowOff>
    </xdr:from>
    <xdr:to>
      <xdr:col>18</xdr:col>
      <xdr:colOff>2270909</xdr:colOff>
      <xdr:row>31</xdr:row>
      <xdr:rowOff>294409</xdr:rowOff>
    </xdr:to>
    <xdr:graphicFrame macro="">
      <xdr:nvGraphicFramePr>
        <xdr:cNvPr id="5" name="1 Gráfico">
          <a:extLst>
            <a:ext uri="{FF2B5EF4-FFF2-40B4-BE49-F238E27FC236}">
              <a16:creationId xmlns:a16="http://schemas.microsoft.com/office/drawing/2014/main" id="{00000000-0008-0000-2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136143</xdr:colOff>
      <xdr:row>2</xdr:row>
      <xdr:rowOff>56072</xdr:rowOff>
    </xdr:from>
    <xdr:to>
      <xdr:col>3</xdr:col>
      <xdr:colOff>491344</xdr:colOff>
      <xdr:row>4</xdr:row>
      <xdr:rowOff>71347</xdr:rowOff>
    </xdr:to>
    <xdr:pic>
      <xdr:nvPicPr>
        <xdr:cNvPr id="2" name="0 Imagen" descr="cid:image001.jpg@01CE41C4.609A3F40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6143" y="103697"/>
          <a:ext cx="1688701" cy="520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16</xdr:col>
      <xdr:colOff>51954</xdr:colOff>
      <xdr:row>8</xdr:row>
      <xdr:rowOff>69395</xdr:rowOff>
    </xdr:from>
    <xdr:to>
      <xdr:col>18</xdr:col>
      <xdr:colOff>2283278</xdr:colOff>
      <xdr:row>15</xdr:row>
      <xdr:rowOff>207818</xdr:rowOff>
    </xdr:to>
    <xdr:graphicFrame macro="">
      <xdr:nvGraphicFramePr>
        <xdr:cNvPr id="3" name="1 Gráfico">
          <a:extLst>
            <a:ext uri="{FF2B5EF4-FFF2-40B4-BE49-F238E27FC236}">
              <a16:creationId xmlns:a16="http://schemas.microsoft.com/office/drawing/2014/main" id="{00000000-0008-0000-2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69273</xdr:colOff>
      <xdr:row>16</xdr:row>
      <xdr:rowOff>12370</xdr:rowOff>
    </xdr:from>
    <xdr:to>
      <xdr:col>19</xdr:col>
      <xdr:colOff>0</xdr:colOff>
      <xdr:row>24</xdr:row>
      <xdr:rowOff>0</xdr:rowOff>
    </xdr:to>
    <xdr:graphicFrame macro="">
      <xdr:nvGraphicFramePr>
        <xdr:cNvPr id="4" name="1 Gráfico">
          <a:extLst>
            <a:ext uri="{FF2B5EF4-FFF2-40B4-BE49-F238E27FC236}">
              <a16:creationId xmlns:a16="http://schemas.microsoft.com/office/drawing/2014/main" id="{00000000-0008-0000-2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86591</xdr:colOff>
      <xdr:row>24</xdr:row>
      <xdr:rowOff>20040</xdr:rowOff>
    </xdr:from>
    <xdr:to>
      <xdr:col>18</xdr:col>
      <xdr:colOff>2270909</xdr:colOff>
      <xdr:row>31</xdr:row>
      <xdr:rowOff>294409</xdr:rowOff>
    </xdr:to>
    <xdr:graphicFrame macro="">
      <xdr:nvGraphicFramePr>
        <xdr:cNvPr id="5" name="1 Gráfico">
          <a:extLst>
            <a:ext uri="{FF2B5EF4-FFF2-40B4-BE49-F238E27FC236}">
              <a16:creationId xmlns:a16="http://schemas.microsoft.com/office/drawing/2014/main" id="{00000000-0008-0000-2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175260</xdr:colOff>
          <xdr:row>20</xdr:row>
          <xdr:rowOff>152400</xdr:rowOff>
        </xdr:from>
        <xdr:to>
          <xdr:col>1</xdr:col>
          <xdr:colOff>2087880</xdr:colOff>
          <xdr:row>25</xdr:row>
          <xdr:rowOff>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24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Generar Mes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ileserverhua\planta%20huari\planeamiento_produccion\Planes%20de%20Produccion\2005\11-05\CSD%20-%20Plan%20Noviembre%20-%20Final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SD - Plan Noviembre - Final"/>
      <sheetName val="#¡REF"/>
      <sheetName val="Constantes"/>
      <sheetName val="Tuc"/>
      <sheetName val="Reservas CSD"/>
      <sheetName val="CSD"/>
      <sheetName val="Calibres por Planta"/>
      <sheetName val="CBA"/>
      <sheetName val="MAN"/>
      <sheetName val="MGD"/>
      <sheetName val="SUR"/>
      <sheetName val="TRW"/>
      <sheetName val="GBA"/>
      <sheetName val="Interplantas"/>
      <sheetName val="Distribuidores"/>
      <sheetName val="Días de Cobertura"/>
      <sheetName val="CSD - Turno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</sheetDataSet>
  </externalBook>
</externalLink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Chambi Espinoza, Braulio" refreshedDate="44456.335053587965" createdVersion="5" refreshedVersion="6" minRefreshableVersion="3" recordCount="66" xr:uid="{7DC7C0C2-665D-466B-BBED-B8BC34F28F63}">
  <cacheSource type="worksheet">
    <worksheetSource ref="C34:R100" sheet="16"/>
  </cacheSource>
  <cacheFields count="16">
    <cacheField name="Aviso" numFmtId="0">
      <sharedItems containsNonDate="0" containsString="0" containsBlank="1"/>
    </cacheField>
    <cacheField name="Check Datos" numFmtId="0">
      <sharedItems containsMixedTypes="1" containsNumber="1" containsInteger="1" minValue="0" maxValue="1"/>
    </cacheField>
    <cacheField name="Check Maquina" numFmtId="0">
      <sharedItems containsMixedTypes="1" containsNumber="1" containsInteger="1" minValue="1" maxValue="3"/>
    </cacheField>
    <cacheField name="Hora" numFmtId="20">
      <sharedItems containsNonDate="0" containsDate="1" containsString="0" containsBlank="1" minDate="1899-12-30T00:01:00" maxDate="1899-12-30T23:32:00" count="58">
        <d v="1899-12-30T00:01:00"/>
        <d v="1899-12-30T00:10:00"/>
        <d v="1899-12-30T00:28:00"/>
        <d v="1899-12-30T01:05:00"/>
        <d v="1899-12-30T01:35:00"/>
        <d v="1899-12-30T02:08:00"/>
        <d v="1899-12-30T02:19:00"/>
        <d v="1899-12-30T02:27:00"/>
        <d v="1899-12-30T02:29:00"/>
        <d v="1899-12-30T02:40:00"/>
        <d v="1899-12-30T03:00:00"/>
        <d v="1899-12-30T03:33:00"/>
        <d v="1899-12-30T03:49:00"/>
        <d v="1899-12-30T04:00:00"/>
        <d v="1899-12-30T05:00:00"/>
        <d v="1899-12-30T05:30:00"/>
        <d v="1899-12-30T06:01:00"/>
        <d v="1899-12-30T06:10:00"/>
        <d v="1899-12-30T07:01:00"/>
        <d v="1899-12-30T08:01:00"/>
        <d v="1899-12-30T08:40:00"/>
        <d v="1899-12-30T09:30:00"/>
        <d v="1899-12-30T09:44:00"/>
        <d v="1899-12-30T09:50:00"/>
        <d v="1899-12-30T10:01:00"/>
        <d v="1899-12-30T11:22:00"/>
        <d v="1899-12-30T11:45:00"/>
        <d v="1899-12-30T12:15:00"/>
        <d v="1899-12-30T12:34:00"/>
        <d v="1899-12-30T13:15:00"/>
        <d v="1899-12-30T13:42:00"/>
        <d v="1899-12-30T14:22:00"/>
        <d v="1899-12-30T14:30:00"/>
        <d v="1899-12-30T15:01:00"/>
        <d v="1899-12-30T15:18:00"/>
        <d v="1899-12-30T16:18:00"/>
        <d v="1899-12-30T16:28:00"/>
        <d v="1899-12-30T17:01:00"/>
        <d v="1899-12-30T17:15:00"/>
        <d v="1899-12-30T17:36:00"/>
        <d v="1899-12-30T17:52:00"/>
        <d v="1899-12-30T18:01:00"/>
        <d v="1899-12-30T18:18:00"/>
        <d v="1899-12-30T19:03:00"/>
        <d v="1899-12-30T19:10:00"/>
        <d v="1899-12-30T19:25:00"/>
        <d v="1899-12-30T20:01:00"/>
        <d v="1899-12-30T20:42:00"/>
        <d v="1899-12-30T21:02:00"/>
        <d v="1899-12-30T21:25:00"/>
        <d v="1899-12-30T21:52:00"/>
        <d v="1899-12-30T22:01:00"/>
        <d v="1899-12-30T22:14:00"/>
        <d v="1899-12-30T22:23:00"/>
        <d v="1899-12-30T22:37:00"/>
        <d v="1899-12-30T23:00:00"/>
        <d v="1899-12-30T23:32:00"/>
        <m/>
      </sharedItems>
    </cacheField>
    <cacheField name="Orden" numFmtId="1">
      <sharedItems containsNonDate="0" containsString="0" containsBlank="1"/>
    </cacheField>
    <cacheField name="Prod. Horaria" numFmtId="0">
      <sharedItems containsNonDate="0" containsString="0" containsBlank="1"/>
    </cacheField>
    <cacheField name="Turno" numFmtId="49">
      <sharedItems containsBlank="1"/>
    </cacheField>
    <cacheField name="Causa" numFmtId="0">
      <sharedItems containsBlank="1" count="6">
        <s v="PROGRAMA"/>
        <s v="MECANICA"/>
        <s v="OPERACIO"/>
        <s v="CALIDAD"/>
        <s v="ELECTRIC"/>
        <m/>
      </sharedItems>
    </cacheField>
    <cacheField name="Codigo" numFmtId="0">
      <sharedItems containsBlank="1"/>
    </cacheField>
    <cacheField name="Equipo" numFmtId="0">
      <sharedItems containsBlank="1" count="14">
        <s v="Externa"/>
        <s v="Transporte-Botellas-EBI-LLEN"/>
        <s v="Encajonadora-Botellas- Socu Xumec"/>
        <s v="Desencajonadora-Botellas-de botellas"/>
        <s v="Transporte-Botellas-LAV-EBI"/>
        <s v="Codificador-Etiquet.-Fechador 1"/>
        <s v="Transporte-Botellas-LLEN-PASTE"/>
        <s v="Transporte-Botellas-Rechazo EBI"/>
        <s v="Etiquetadora-de Botellas"/>
        <s v="Lavadora-Botellas-San Martín"/>
        <s v="Pasteurizador-Botellas-NLI"/>
        <s v="Transporte-Botellas-ETIQ-ENCAJ"/>
        <s v="Transporte-Botellas-DESENC-LAV"/>
        <m/>
      </sharedItems>
    </cacheField>
    <cacheField name="Subconjunto" numFmtId="0">
      <sharedItems containsBlank="1"/>
    </cacheField>
    <cacheField name="Componente" numFmtId="0">
      <sharedItems containsBlank="1"/>
    </cacheField>
    <cacheField name="Modo de Fallo" numFmtId="0">
      <sharedItems containsBlank="1"/>
    </cacheField>
    <cacheField name="Minutos" numFmtId="0">
      <sharedItems containsString="0" containsBlank="1" containsNumber="1" minValue="1.27" maxValue="52.97"/>
    </cacheField>
    <cacheField name="Descripción Breve" numFmtId="49">
      <sharedItems containsBlank="1" count="41">
        <s v="cierre de batch"/>
        <s v="tezado de cadena transporte EBI"/>
        <s v="parada encajonadora por falta alimintacion de cajas "/>
        <s v="intervalo botella entrada transporte LL.baranda desgastado "/>
        <s v="obstr tapa doblada en garganta "/>
        <s v="caja trancada transporte lav.cajas "/>
        <s v="obst botella caida transporte unifilar EBI"/>
        <s v="cabezal bloquiado "/>
        <s v="falla codificador de Etiquetas "/>
        <s v="cambio de stiff  #92"/>
        <s v="obst. De bot. Caida transp. Unifilar"/>
        <s v="limpieza vidrio roto en llenadora "/>
        <s v="falla en codificador de Etiquetas mal codificado"/>
        <s v="acumulacion de bot. Llenadora paster"/>
        <s v="obstr.de botella en descarga entrada lavadora"/>
        <s v="caida de bot. Entra EBI Llenadora"/>
        <s v="obstr. Entrada unifilar"/>
        <s v="acumulacion salida llenadora a paster"/>
        <s v="Asepcia externo llenadora con EASYFOAM adicion de aceite "/>
        <s v="obst.de tapa doblada en canal principal"/>
        <s v="obstr.de botella en descarga salida lavadora"/>
        <s v="acumulacion de bot. Salida de llena a paster"/>
        <s v="falla en codificador  2 Corte sircuito"/>
        <s v="obstr.de botella en descarga salida  lav."/>
        <s v="obstr.  De bot unifelar EBI"/>
        <s v="salto termico guarda motor en etiquetadora"/>
        <s v="obst.de bot.caidas en transp.unifilar entrada ebi"/>
        <s v="const.paradas en etiquetadora por etiquetas desaliniadas"/>
        <s v="revicion y ajustes en cinta de tambor de etiquetas"/>
        <s v="descenso de temperatura en baños de pasteorizacion con 50 °"/>
        <s v="obst.de bot.caida salida etiquetadora"/>
        <s v="obstr.de botella caida salida ebi"/>
        <s v="const.obst.de bot.caidas en transp.unifilar entrada ebi"/>
        <s v="obst.de tapa en canal principal"/>
        <s v="obst.de bot.caidas entrada meza encajonadora"/>
        <s v="limpieza de vidrio rotos en llenadora"/>
        <s v="obst.de botellas entrada lavadora"/>
        <s v="const.paradas en etiquetadora por velocidad reducida 35.000 x hora"/>
        <s v="velucidad de Etiquetadora 34000 por falla cilindro "/>
        <s v="botella caida transporte entrada lav.bot."/>
        <m/>
      </sharedItems>
    </cacheField>
    <cacheField name="TEXTO AMPLIADO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Chambi Espinoza, Braulio" refreshedDate="44456.341899768522" createdVersion="5" refreshedVersion="6" minRefreshableVersion="3" recordCount="66" xr:uid="{A52BF806-060F-4E9E-806F-FDAF7EA7DDDF}">
  <cacheSource type="worksheet">
    <worksheetSource ref="C34:R100" sheet="17"/>
  </cacheSource>
  <cacheFields count="16">
    <cacheField name="Aviso" numFmtId="0">
      <sharedItems containsNonDate="0" containsString="0" containsBlank="1"/>
    </cacheField>
    <cacheField name="Check Datos" numFmtId="0">
      <sharedItems containsMixedTypes="1" containsNumber="1" containsInteger="1" minValue="1" maxValue="1"/>
    </cacheField>
    <cacheField name="Check Maquina" numFmtId="0">
      <sharedItems containsMixedTypes="1" containsNumber="1" containsInteger="1" minValue="1" maxValue="3"/>
    </cacheField>
    <cacheField name="Hora" numFmtId="20">
      <sharedItems containsNonDate="0" containsDate="1" containsString="0" containsBlank="1" minDate="1899-12-30T00:01:00" maxDate="1899-12-30T06:40:00" count="16">
        <d v="1899-12-30T00:01:00"/>
        <d v="1899-12-30T00:10:00"/>
        <d v="1899-12-30T00:33:00"/>
        <d v="1899-12-30T00:40:00"/>
        <d v="1899-12-30T01:00:00"/>
        <d v="1899-12-30T01:25:00"/>
        <d v="1899-12-30T02:00:00"/>
        <d v="1899-12-30T03:10:00"/>
        <d v="1899-12-30T03:33:00"/>
        <d v="1899-12-30T04:00:00"/>
        <d v="1899-12-30T05:00:00"/>
        <d v="1899-12-30T05:35:00"/>
        <d v="1899-12-30T06:01:00"/>
        <d v="1899-12-30T06:30:00"/>
        <d v="1899-12-30T06:40:00"/>
        <m/>
      </sharedItems>
    </cacheField>
    <cacheField name="Orden" numFmtId="1">
      <sharedItems containsNonDate="0" containsString="0" containsBlank="1"/>
    </cacheField>
    <cacheField name="Prod. Horaria" numFmtId="0">
      <sharedItems containsNonDate="0" containsString="0" containsBlank="1"/>
    </cacheField>
    <cacheField name="Turno" numFmtId="49">
      <sharedItems containsBlank="1"/>
    </cacheField>
    <cacheField name="Causa" numFmtId="0">
      <sharedItems containsBlank="1" count="5">
        <s v="PROGRAMA"/>
        <s v="CALIDAD"/>
        <s v="OPERACIO"/>
        <s v="MECANICA"/>
        <m/>
      </sharedItems>
    </cacheField>
    <cacheField name="Codigo" numFmtId="0">
      <sharedItems containsBlank="1"/>
    </cacheField>
    <cacheField name="Equipo" numFmtId="0">
      <sharedItems containsBlank="1" count="6">
        <s v="Externa"/>
        <s v="Transporte-Botellas-LAV-EBI"/>
        <s v="Etiquetadora-de Botellas"/>
        <s v="Desencajonadora-Botellas-de botellas"/>
        <s v="Transporte-Botellas-EBI-LLEN"/>
        <m/>
      </sharedItems>
    </cacheField>
    <cacheField name="Subconjunto" numFmtId="0">
      <sharedItems containsBlank="1"/>
    </cacheField>
    <cacheField name="Componente" numFmtId="0">
      <sharedItems containsBlank="1"/>
    </cacheField>
    <cacheField name="Modo de Fallo" numFmtId="0">
      <sharedItems containsBlank="1"/>
    </cacheField>
    <cacheField name="Minutos" numFmtId="0">
      <sharedItems containsString="0" containsBlank="1" containsNumber="1" minValue="2" maxValue="13.08"/>
    </cacheField>
    <cacheField name="Descripción Breve" numFmtId="49">
      <sharedItems containsBlank="1" count="9">
        <s v="cierre de batch"/>
        <s v="obstr tapa doblada en garganta "/>
        <s v="obstr botella caida transporte unifilar EBI"/>
        <s v="vel.34000 de Etiquetadora falla cilindro "/>
        <s v="caja trancada transporte lav.cajas "/>
        <s v="obst. Bot. Caida EBI"/>
        <s v="const.trancada tapa doblada en garganta "/>
        <s v="limpieza vidrio roto en llenadora "/>
        <m/>
      </sharedItems>
    </cacheField>
    <cacheField name="TEXTO AMPLIADO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B9FA4AE-14E2-4CD2-AEC9-9DB17F3FB56E}" name="Tabla dinámica1" cacheId="1" applyNumberFormats="0" applyBorderFormats="0" applyFontFormats="0" applyPatternFormats="0" applyAlignmentFormats="0" applyWidthHeightFormats="1" dataCaption="Valores" updatedVersion="6" minRefreshableVersion="3" useAutoFormatting="1" itemPrintTitles="1" createdVersion="5" indent="0" compact="0" compactData="0" multipleFieldFilters="0" chartFormat="17">
  <location ref="A10:B17" firstHeaderRow="1" firstDataRow="1" firstDataCol="1"/>
  <pivotFields count="16">
    <pivotField compact="0" outline="0" showAll="0" defaultSubtotal="0"/>
    <pivotField compact="0" outline="0" showAll="0" defaultSubtotal="0"/>
    <pivotField compact="0" outline="0" showAll="0" defaultSubtotal="0"/>
    <pivotField compact="0" numFmtId="2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sortType="descending" defaultSubtotal="0">
      <items count="6">
        <item sd="0" x="5"/>
        <item x="0"/>
        <item x="1"/>
        <item x="2"/>
        <item x="4"/>
        <item x="3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</pivotFields>
  <rowFields count="1">
    <field x="9"/>
  </rowFields>
  <rowItems count="7">
    <i>
      <x v="3"/>
    </i>
    <i>
      <x v="1"/>
    </i>
    <i>
      <x v="2"/>
    </i>
    <i>
      <x v="5"/>
    </i>
    <i>
      <x v="4"/>
    </i>
    <i>
      <x/>
    </i>
    <i t="grand">
      <x/>
    </i>
  </rowItems>
  <colItems count="1">
    <i/>
  </colItems>
  <dataFields count="1">
    <dataField name="Suma de Minutos" fld="13" baseField="0" baseItem="0"/>
  </dataField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6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5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00EEBA7-F7B4-47A7-BF6C-7F85FA36A427}" name="Tabla dinámica2" cacheId="1" applyNumberFormats="0" applyBorderFormats="0" applyFontFormats="0" applyPatternFormats="0" applyAlignmentFormats="0" applyWidthHeightFormats="1" dataCaption="Valores" updatedVersion="6" minRefreshableVersion="3" useAutoFormatting="1" itemPrintTitles="1" createdVersion="5" indent="0" compact="0" compactData="0" multipleFieldFilters="0" chartFormat="3">
  <location ref="G11:J18" firstHeaderRow="1" firstDataRow="1" firstDataCol="3" rowPageCount="1" colPageCount="1"/>
  <pivotFields count="16">
    <pivotField compact="0" outline="0" showAll="0" defaultSubtotal="0"/>
    <pivotField compact="0" outline="0" showAll="0" defaultSubtotal="0"/>
    <pivotField compact="0" outline="0" showAll="0" defaultSubtotal="0"/>
    <pivotField axis="axisRow" compact="0" numFmtId="20" outline="0" showAll="0" sortType="descending" defaultSubtotal="0">
      <items count="16">
        <item x="15"/>
        <item x="0"/>
        <item x="12"/>
        <item x="1"/>
        <item x="8"/>
        <item x="9"/>
        <item x="10"/>
        <item x="2"/>
        <item x="3"/>
        <item x="4"/>
        <item x="5"/>
        <item x="6"/>
        <item x="7"/>
        <item x="11"/>
        <item x="13"/>
        <item x="14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sortType="descending" defaultSubtotal="0">
      <items count="5">
        <item x="4"/>
        <item x="0"/>
        <item x="2"/>
        <item x="1"/>
        <item x="3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outline="0" showAll="0" defaultSubtotal="0"/>
    <pivotField axis="axisPage" compact="0" outline="0" showAll="0" sortType="descending" defaultSubtotal="0">
      <items count="6">
        <item x="5"/>
        <item x="0"/>
        <item x="1"/>
        <item x="2"/>
        <item x="4"/>
        <item x="3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axis="axisRow" compact="0" outline="0" showAll="0" sortType="descending" defaultSubtotal="0">
      <items count="9">
        <item x="8"/>
        <item x="0"/>
        <item x="7"/>
        <item x="1"/>
        <item x="4"/>
        <item x="2"/>
        <item x="3"/>
        <item x="5"/>
        <item x="6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outline="0" showAll="0" defaultSubtotal="0"/>
  </pivotFields>
  <rowFields count="3">
    <field x="7"/>
    <field x="14"/>
    <field x="3"/>
  </rowFields>
  <rowItems count="7">
    <i>
      <x v="4"/>
      <x v="6"/>
      <x v="5"/>
    </i>
    <i r="2">
      <x v="14"/>
    </i>
    <i r="2">
      <x v="6"/>
    </i>
    <i r="2">
      <x v="8"/>
    </i>
    <i r="2">
      <x v="9"/>
    </i>
    <i r="2">
      <x v="11"/>
    </i>
    <i t="grand">
      <x/>
    </i>
  </rowItems>
  <colItems count="1">
    <i/>
  </colItems>
  <pageFields count="1">
    <pageField fld="9" item="3" hier="-1"/>
  </pageFields>
  <dataFields count="1">
    <dataField name="Suma de Minutos" fld="13" baseField="0" baseItem="0"/>
  </dataFields>
  <pivotTableStyleInfo name="PivotStyleLight15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397A0C9-E0FC-40EF-8963-D2F38C4FE393}" name="TablaDinámica2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5" indent="0" compact="0" compactData="0" multipleFieldFilters="0" chartFormat="3">
  <location ref="K21:N27" firstHeaderRow="1" firstDataRow="1" firstDataCol="3" rowPageCount="1" colPageCount="1"/>
  <pivotFields count="16">
    <pivotField compact="0" outline="0" showAll="0" defaultSubtotal="0"/>
    <pivotField compact="0" outline="0" showAll="0" defaultSubtotal="0"/>
    <pivotField compact="0" outline="0" showAll="0" defaultSubtotal="0"/>
    <pivotField axis="axisRow" compact="0" numFmtId="20" outline="0" showAll="0" sortType="descending" defaultSubtotal="0">
      <items count="58">
        <item x="57"/>
        <item x="0"/>
        <item x="16"/>
        <item x="1"/>
        <item x="11"/>
        <item x="13"/>
        <item x="14"/>
        <item x="2"/>
        <item x="3"/>
        <item x="4"/>
        <item x="5"/>
        <item x="6"/>
        <item x="7"/>
        <item x="8"/>
        <item x="9"/>
        <item x="10"/>
        <item x="12"/>
        <item x="15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sortType="descending" defaultSubtotal="0">
      <items count="6">
        <item x="5"/>
        <item x="0"/>
        <item x="2"/>
        <item x="3"/>
        <item x="1"/>
        <item h="1" x="4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outline="0" showAll="0" defaultSubtotal="0"/>
    <pivotField axis="axisPage" compact="0" outline="0" showAll="0" sortType="descending" defaultSubtotal="0">
      <items count="14">
        <item x="13"/>
        <item x="0"/>
        <item x="4"/>
        <item x="8"/>
        <item x="1"/>
        <item x="3"/>
        <item x="2"/>
        <item x="5"/>
        <item x="6"/>
        <item x="7"/>
        <item x="9"/>
        <item x="10"/>
        <item x="11"/>
        <item x="12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axis="axisRow" compact="0" outline="0" showAll="0" sortType="descending" defaultSubtotal="0">
      <items count="41">
        <item x="40"/>
        <item x="0"/>
        <item x="11"/>
        <item x="4"/>
        <item x="5"/>
        <item x="1"/>
        <item x="2"/>
        <item x="3"/>
        <item x="6"/>
        <item x="7"/>
        <item x="8"/>
        <item x="9"/>
        <item x="10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outline="0" showAll="0" defaultSubtotal="0"/>
  </pivotFields>
  <rowFields count="3">
    <field x="7"/>
    <field x="14"/>
    <field x="3"/>
  </rowFields>
  <rowItems count="6">
    <i>
      <x v="4"/>
      <x v="29"/>
      <x v="37"/>
    </i>
    <i r="2">
      <x v="38"/>
    </i>
    <i r="1">
      <x v="39"/>
      <x v="56"/>
    </i>
    <i>
      <x v="2"/>
      <x v="28"/>
      <x v="36"/>
    </i>
    <i r="1">
      <x v="14"/>
      <x v="20"/>
    </i>
    <i t="grand">
      <x/>
    </i>
  </rowItems>
  <colItems count="1">
    <i/>
  </colItems>
  <pageFields count="1">
    <pageField fld="9" item="3" hier="-1"/>
  </pageFields>
  <dataFields count="1">
    <dataField name="Suma de Minutos" fld="13" baseField="0" baseItem="0"/>
  </dataFields>
  <pivotTableStyleInfo name="PivotStyleLight15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A5F0CE6-F1B5-4521-A77B-CA494D5652D4}" name="TablaDinámica1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5" indent="0" compact="0" compactData="0" multipleFieldFilters="0" chartFormat="3">
  <location ref="K7:N13" firstHeaderRow="1" firstDataRow="1" firstDataCol="3" rowPageCount="1" colPageCount="1"/>
  <pivotFields count="16">
    <pivotField compact="0" outline="0" showAll="0" defaultSubtotal="0"/>
    <pivotField compact="0" outline="0" showAll="0" defaultSubtotal="0"/>
    <pivotField compact="0" outline="0" showAll="0" defaultSubtotal="0"/>
    <pivotField axis="axisRow" compact="0" numFmtId="20" outline="0" showAll="0" sortType="descending" defaultSubtotal="0">
      <items count="58">
        <item x="57"/>
        <item x="0"/>
        <item x="16"/>
        <item x="1"/>
        <item x="11"/>
        <item x="13"/>
        <item x="14"/>
        <item x="2"/>
        <item x="3"/>
        <item x="4"/>
        <item x="5"/>
        <item x="6"/>
        <item x="7"/>
        <item x="8"/>
        <item x="9"/>
        <item x="10"/>
        <item x="12"/>
        <item x="15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sortType="descending" defaultSubtotal="0">
      <items count="6">
        <item x="5"/>
        <item x="0"/>
        <item x="2"/>
        <item x="3"/>
        <item x="1"/>
        <item x="4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outline="0" showAll="0" defaultSubtotal="0"/>
    <pivotField axis="axisPage" compact="0" outline="0" showAll="0" sortType="descending" defaultSubtotal="0">
      <items count="14">
        <item x="13"/>
        <item x="0"/>
        <item x="4"/>
        <item x="8"/>
        <item x="1"/>
        <item x="3"/>
        <item x="2"/>
        <item x="5"/>
        <item x="6"/>
        <item x="7"/>
        <item x="9"/>
        <item x="10"/>
        <item x="11"/>
        <item x="12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axis="axisRow" compact="0" outline="0" showAll="0" sortType="descending" defaultSubtotal="0">
      <items count="41">
        <item x="40"/>
        <item x="0"/>
        <item x="11"/>
        <item x="4"/>
        <item x="5"/>
        <item x="1"/>
        <item x="2"/>
        <item x="3"/>
        <item x="6"/>
        <item x="7"/>
        <item x="8"/>
        <item x="9"/>
        <item x="10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outline="0" showAll="0" defaultSubtotal="0"/>
  </pivotFields>
  <rowFields count="3">
    <field x="7"/>
    <field x="14"/>
    <field x="3"/>
  </rowFields>
  <rowItems count="6">
    <i>
      <x v="5"/>
      <x v="10"/>
      <x v="5"/>
    </i>
    <i r="2">
      <x v="18"/>
    </i>
    <i r="2">
      <x v="6"/>
    </i>
    <i r="2">
      <x v="15"/>
    </i>
    <i r="1">
      <x v="13"/>
      <x v="19"/>
    </i>
    <i t="grand">
      <x/>
    </i>
  </rowItems>
  <colItems count="1">
    <i/>
  </colItems>
  <pageFields count="1">
    <pageField fld="9" item="7" hier="-1"/>
  </pageFields>
  <dataFields count="1">
    <dataField name="Suma de Minutos" fld="13" baseField="0" baseItem="0"/>
  </dataFields>
  <pivotTableStyleInfo name="PivotStyleLight15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72FF50E-FA47-46EC-81CF-8D0E84E971E3}" name="TablaDinámica5" cacheId="1" applyNumberFormats="0" applyBorderFormats="0" applyFontFormats="0" applyPatternFormats="0" applyAlignmentFormats="0" applyWidthHeightFormats="1" dataCaption="Valores" updatedVersion="6" minRefreshableVersion="3" useAutoFormatting="1" itemPrintTitles="1" createdVersion="5" indent="0" compact="0" compactData="0" multipleFieldFilters="0" chartFormat="3">
  <location ref="K31:N38" firstHeaderRow="1" firstDataRow="1" firstDataCol="3" rowPageCount="1" colPageCount="1"/>
  <pivotFields count="16">
    <pivotField compact="0" outline="0" showAll="0" defaultSubtotal="0"/>
    <pivotField compact="0" outline="0" showAll="0" defaultSubtotal="0"/>
    <pivotField compact="0" outline="0" showAll="0" defaultSubtotal="0"/>
    <pivotField axis="axisRow" compact="0" numFmtId="20" outline="0" showAll="0" sortType="descending" defaultSubtotal="0">
      <items count="16">
        <item x="15"/>
        <item x="0"/>
        <item x="12"/>
        <item x="1"/>
        <item x="8"/>
        <item x="9"/>
        <item x="10"/>
        <item x="2"/>
        <item x="3"/>
        <item x="4"/>
        <item x="5"/>
        <item x="6"/>
        <item x="7"/>
        <item x="11"/>
        <item x="13"/>
        <item x="14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sortType="descending" defaultSubtotal="0">
      <items count="5">
        <item x="4"/>
        <item x="0"/>
        <item x="2"/>
        <item x="1"/>
        <item x="3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outline="0" showAll="0" defaultSubtotal="0"/>
    <pivotField axis="axisPage" compact="0" outline="0" showAll="0" sortType="descending" defaultSubtotal="0">
      <items count="6">
        <item x="5"/>
        <item x="0"/>
        <item x="1"/>
        <item x="2"/>
        <item x="4"/>
        <item x="3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axis="axisRow" compact="0" outline="0" showAll="0" sortType="descending" defaultSubtotal="0">
      <items count="9">
        <item x="8"/>
        <item x="0"/>
        <item x="7"/>
        <item x="1"/>
        <item x="4"/>
        <item x="2"/>
        <item x="3"/>
        <item x="5"/>
        <item x="6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outline="0" showAll="0" defaultSubtotal="0"/>
  </pivotFields>
  <rowFields count="3">
    <field x="7"/>
    <field x="14"/>
    <field x="3"/>
  </rowFields>
  <rowItems count="7">
    <i>
      <x v="4"/>
      <x v="6"/>
      <x v="5"/>
    </i>
    <i r="2">
      <x v="14"/>
    </i>
    <i r="2">
      <x v="6"/>
    </i>
    <i r="2">
      <x v="8"/>
    </i>
    <i r="2">
      <x v="9"/>
    </i>
    <i r="2">
      <x v="11"/>
    </i>
    <i t="grand">
      <x/>
    </i>
  </rowItems>
  <colItems count="1">
    <i/>
  </colItems>
  <pageFields count="1">
    <pageField fld="9" item="3" hier="-1"/>
  </pageFields>
  <dataFields count="1">
    <dataField name="Suma de Minutos" fld="13" baseField="0" baseItem="0"/>
  </dataFields>
  <pivotTableStyleInfo name="PivotStyleLight15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7" Type="http://schemas.openxmlformats.org/officeDocument/2006/relationships/ctrlProp" Target="../ctrlProps/ctrlProp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5.xml"/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Relationship Id="rId4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/>
  <dimension ref="A1:AO1172"/>
  <sheetViews>
    <sheetView zoomScale="81" zoomScaleNormal="10" workbookViewId="0">
      <selection activeCell="G17" sqref="G17"/>
    </sheetView>
  </sheetViews>
  <sheetFormatPr baseColWidth="10" defaultColWidth="11.44140625" defaultRowHeight="14.4" x14ac:dyDescent="0.3"/>
  <cols>
    <col min="1" max="1" width="43" style="8" bestFit="1" customWidth="1"/>
    <col min="2" max="2" width="37" style="8" bestFit="1" customWidth="1"/>
    <col min="3" max="4" width="11.44140625" style="8"/>
    <col min="5" max="5" width="18" style="8" bestFit="1" customWidth="1"/>
    <col min="6" max="9" width="11.44140625" style="8"/>
    <col min="10" max="10" width="37" style="8" bestFit="1" customWidth="1"/>
    <col min="11" max="11" width="11.44140625" style="8"/>
    <col min="12" max="12" width="34" style="8" bestFit="1" customWidth="1"/>
    <col min="13" max="19" width="11.44140625" style="8"/>
    <col min="20" max="20" width="36.77734375" style="8" bestFit="1" customWidth="1"/>
    <col min="21" max="21" width="22.77734375" style="8" bestFit="1" customWidth="1"/>
    <col min="22" max="22" width="11.44140625" style="8"/>
    <col min="23" max="23" width="26.21875" style="8" customWidth="1"/>
    <col min="24" max="26" width="11.44140625" style="8"/>
    <col min="27" max="27" width="24.77734375" style="8" bestFit="1" customWidth="1"/>
    <col min="28" max="28" width="12.44140625" style="8" bestFit="1" customWidth="1"/>
    <col min="29" max="29" width="94.77734375" style="8" bestFit="1" customWidth="1"/>
    <col min="30" max="30" width="11.44140625" style="8"/>
    <col min="31" max="31" width="24.77734375" style="8" bestFit="1" customWidth="1"/>
    <col min="32" max="32" width="11.44140625" style="8"/>
    <col min="33" max="33" width="16.5546875" style="8" customWidth="1"/>
    <col min="34" max="34" width="11.44140625" style="8"/>
    <col min="35" max="35" width="14.77734375" style="8" bestFit="1" customWidth="1"/>
    <col min="36" max="36" width="38.77734375" style="8" bestFit="1" customWidth="1"/>
    <col min="37" max="37" width="11.44140625" style="8"/>
    <col min="38" max="38" width="24.77734375" style="8" bestFit="1" customWidth="1"/>
    <col min="39" max="39" width="12.21875" style="8" bestFit="1" customWidth="1"/>
    <col min="40" max="40" width="36.77734375" style="8" bestFit="1" customWidth="1"/>
    <col min="41" max="16384" width="11.44140625" style="8"/>
  </cols>
  <sheetData>
    <row r="1" spans="1:41" x14ac:dyDescent="0.3">
      <c r="A1" s="8" t="s">
        <v>452</v>
      </c>
      <c r="B1" s="8" t="s">
        <v>453</v>
      </c>
      <c r="C1" s="8" t="s">
        <v>395</v>
      </c>
      <c r="D1" s="8" t="s">
        <v>394</v>
      </c>
      <c r="E1" s="8" t="s">
        <v>454</v>
      </c>
      <c r="F1" s="8" t="s">
        <v>455</v>
      </c>
      <c r="I1" s="8" t="s">
        <v>25</v>
      </c>
      <c r="J1" s="9" t="s">
        <v>26</v>
      </c>
      <c r="K1" s="9" t="s">
        <v>456</v>
      </c>
      <c r="L1" s="8" t="s">
        <v>26</v>
      </c>
      <c r="M1" s="8" t="str">
        <f t="shared" ref="M1:M64" si="0">+K1</f>
        <v>0001</v>
      </c>
      <c r="Q1" s="8" t="s">
        <v>457</v>
      </c>
      <c r="R1" s="8" t="s">
        <v>395</v>
      </c>
      <c r="S1" s="8" t="s">
        <v>394</v>
      </c>
      <c r="T1" s="8" t="s">
        <v>458</v>
      </c>
      <c r="U1" s="8" t="s">
        <v>454</v>
      </c>
      <c r="V1" s="8" t="s">
        <v>18</v>
      </c>
      <c r="X1" s="8" t="s">
        <v>459</v>
      </c>
      <c r="Y1" s="8" t="s">
        <v>395</v>
      </c>
      <c r="Z1" s="8" t="s">
        <v>394</v>
      </c>
      <c r="AA1" s="8" t="s">
        <v>460</v>
      </c>
      <c r="AB1" s="8" t="s">
        <v>461</v>
      </c>
      <c r="AC1" s="8" t="s">
        <v>462</v>
      </c>
      <c r="AD1" s="8" t="s">
        <v>457</v>
      </c>
      <c r="AE1" s="8" t="s">
        <v>463</v>
      </c>
      <c r="AF1" s="8" t="s">
        <v>464</v>
      </c>
      <c r="AI1" s="8" t="s">
        <v>465</v>
      </c>
      <c r="AJ1" s="8" t="s">
        <v>466</v>
      </c>
      <c r="AK1" s="8" t="s">
        <v>459</v>
      </c>
      <c r="AL1" s="8" t="s">
        <v>117</v>
      </c>
      <c r="AM1" s="8" t="s">
        <v>467</v>
      </c>
      <c r="AN1" s="8" t="s">
        <v>468</v>
      </c>
      <c r="AO1" s="8" t="s">
        <v>469</v>
      </c>
    </row>
    <row r="2" spans="1:41" x14ac:dyDescent="0.3">
      <c r="A2" s="8" t="s">
        <v>25</v>
      </c>
      <c r="B2" s="9" t="s">
        <v>26</v>
      </c>
      <c r="C2" s="9">
        <v>1</v>
      </c>
      <c r="D2" s="8">
        <v>1</v>
      </c>
      <c r="E2" s="8" t="str">
        <f>"Causa!L"&amp;C2&amp;":L"&amp;D2</f>
        <v>Causa!L1:L1</v>
      </c>
      <c r="F2" s="8">
        <v>1</v>
      </c>
      <c r="I2" s="8" t="s">
        <v>31</v>
      </c>
      <c r="J2" s="8" t="s">
        <v>32</v>
      </c>
      <c r="K2" s="9" t="s">
        <v>456</v>
      </c>
      <c r="L2" s="8" t="s">
        <v>32</v>
      </c>
      <c r="M2" s="8" t="str">
        <f t="shared" si="0"/>
        <v>0001</v>
      </c>
      <c r="P2" s="8">
        <v>100</v>
      </c>
      <c r="Q2" s="8" t="s">
        <v>470</v>
      </c>
      <c r="R2" s="8">
        <v>2</v>
      </c>
      <c r="S2" s="8">
        <v>8</v>
      </c>
      <c r="T2" s="8" t="s">
        <v>471</v>
      </c>
      <c r="U2" s="8" t="str">
        <f>"Causa!AA"&amp;R2&amp;":AA"&amp;S2</f>
        <v>Causa!AA2:AA8</v>
      </c>
      <c r="V2" s="8" t="s">
        <v>470</v>
      </c>
      <c r="X2" s="9" t="s">
        <v>472</v>
      </c>
      <c r="Y2" s="8">
        <v>2</v>
      </c>
      <c r="Z2" s="8">
        <v>3</v>
      </c>
      <c r="AA2" s="8" t="s">
        <v>129</v>
      </c>
      <c r="AB2" s="8" t="s">
        <v>470</v>
      </c>
      <c r="AC2" s="8" t="str">
        <f>VLOOKUP(AB2,Causa!$Q:$T,4,0)</f>
        <v>Tablero distribución eléctrica</v>
      </c>
      <c r="AD2" s="8" t="str">
        <f t="shared" ref="AD2:AD65" si="1">+X2</f>
        <v>01</v>
      </c>
      <c r="AE2" s="8" t="str">
        <f>"Causa!AJ"&amp;Y2&amp;":AJ"&amp;Z2</f>
        <v>Causa!AJ2:AJ3</v>
      </c>
      <c r="AF2" s="8" t="str">
        <f>"Causa!AJ"&amp;Y2&amp;":AO"&amp;Z2</f>
        <v>Causa!AJ2:AO3</v>
      </c>
      <c r="AI2" s="10" t="s">
        <v>473</v>
      </c>
      <c r="AJ2" s="8" t="s">
        <v>121</v>
      </c>
      <c r="AK2" s="9" t="s">
        <v>472</v>
      </c>
      <c r="AL2" s="8" t="str">
        <f>VLOOKUP(AK2,Causa!$X:$AA,4,0)</f>
        <v>Barra Potencia</v>
      </c>
      <c r="AM2" s="8" t="str">
        <f>VLOOKUP(AK2,Causa!$X:$AB,5,0)</f>
        <v>A</v>
      </c>
      <c r="AN2" s="8" t="str">
        <f>VLOOKUP(AM2,Causa!$Q:$T,4,0)</f>
        <v>Tablero distribución eléctrica</v>
      </c>
      <c r="AO2" s="11" t="str">
        <f t="shared" ref="AO2:AO65" si="2">+AI2</f>
        <v>01-1</v>
      </c>
    </row>
    <row r="3" spans="1:41" x14ac:dyDescent="0.3">
      <c r="A3" s="8" t="s">
        <v>31</v>
      </c>
      <c r="B3" s="8" t="s">
        <v>32</v>
      </c>
      <c r="C3" s="9">
        <v>2</v>
      </c>
      <c r="D3" s="8">
        <v>2</v>
      </c>
      <c r="E3" s="8" t="str">
        <f t="shared" ref="E3:E10" si="3">"Causa!L"&amp;C3&amp;":L"&amp;D3</f>
        <v>Causa!L2:L2</v>
      </c>
      <c r="F3" s="8">
        <v>1</v>
      </c>
      <c r="I3" s="8" t="s">
        <v>33</v>
      </c>
      <c r="J3" s="8" t="s">
        <v>34</v>
      </c>
      <c r="K3" s="9" t="s">
        <v>456</v>
      </c>
      <c r="L3" s="8" t="s">
        <v>34</v>
      </c>
      <c r="M3" s="8" t="str">
        <f t="shared" si="0"/>
        <v>0001</v>
      </c>
      <c r="P3" s="8">
        <v>100</v>
      </c>
      <c r="Q3" s="8" t="s">
        <v>474</v>
      </c>
      <c r="R3" s="8">
        <v>9</v>
      </c>
      <c r="S3" s="8">
        <v>36</v>
      </c>
      <c r="T3" s="8" t="s">
        <v>404</v>
      </c>
      <c r="U3" s="8" t="str">
        <f t="shared" ref="U3:U16" si="4">"Causa!AA"&amp;R3&amp;":AA"&amp;S3</f>
        <v>Causa!AA9:AA36</v>
      </c>
      <c r="V3" s="8" t="s">
        <v>474</v>
      </c>
      <c r="X3" s="9" t="s">
        <v>475</v>
      </c>
      <c r="Y3" s="8">
        <v>4</v>
      </c>
      <c r="Z3" s="8">
        <v>5</v>
      </c>
      <c r="AA3" s="8" t="s">
        <v>132</v>
      </c>
      <c r="AB3" s="8" t="s">
        <v>470</v>
      </c>
      <c r="AC3" s="8" t="str">
        <f>VLOOKUP(AB3,Causa!$Q:$T,4,0)</f>
        <v>Tablero distribución eléctrica</v>
      </c>
      <c r="AD3" s="8" t="str">
        <f t="shared" si="1"/>
        <v>02</v>
      </c>
      <c r="AE3" s="8" t="str">
        <f t="shared" ref="AE3:AE66" si="5">"Causa!AJ"&amp;Y3&amp;":AJ"&amp;Z3</f>
        <v>Causa!AJ4:AJ5</v>
      </c>
      <c r="AF3" s="8" t="str">
        <f t="shared" ref="AF3:AF66" si="6">"Causa!AJ"&amp;Y3&amp;":AO"&amp;Z3</f>
        <v>Causa!AJ4:AO5</v>
      </c>
      <c r="AI3" s="10" t="s">
        <v>476</v>
      </c>
      <c r="AJ3" s="8" t="s">
        <v>130</v>
      </c>
      <c r="AK3" s="9" t="s">
        <v>472</v>
      </c>
      <c r="AL3" s="8" t="str">
        <f>VLOOKUP(AK3,Causa!$X:$AA,4,0)</f>
        <v>Barra Potencia</v>
      </c>
      <c r="AM3" s="8" t="str">
        <f>VLOOKUP(AK3,Causa!$X:$AB,5,0)</f>
        <v>A</v>
      </c>
      <c r="AN3" s="8" t="str">
        <f>VLOOKUP(AM3,Causa!$Q:$T,4,0)</f>
        <v>Tablero distribución eléctrica</v>
      </c>
      <c r="AO3" s="11" t="str">
        <f t="shared" si="2"/>
        <v>01-2</v>
      </c>
    </row>
    <row r="4" spans="1:41" x14ac:dyDescent="0.3">
      <c r="A4" s="8" t="s">
        <v>33</v>
      </c>
      <c r="B4" s="8" t="s">
        <v>34</v>
      </c>
      <c r="C4" s="9">
        <v>3</v>
      </c>
      <c r="D4" s="8">
        <v>3</v>
      </c>
      <c r="E4" s="8" t="str">
        <f t="shared" si="3"/>
        <v>Causa!L3:L3</v>
      </c>
      <c r="F4" s="8">
        <v>1</v>
      </c>
      <c r="I4" s="8" t="s">
        <v>39</v>
      </c>
      <c r="J4" s="8" t="s">
        <v>40</v>
      </c>
      <c r="K4" s="9" t="s">
        <v>456</v>
      </c>
      <c r="L4" s="8" t="s">
        <v>40</v>
      </c>
      <c r="M4" s="8" t="str">
        <f t="shared" si="0"/>
        <v>0001</v>
      </c>
      <c r="P4" s="8">
        <v>100</v>
      </c>
      <c r="Q4" s="8" t="s">
        <v>477</v>
      </c>
      <c r="R4" s="8">
        <v>37</v>
      </c>
      <c r="S4" s="8">
        <v>41</v>
      </c>
      <c r="T4" s="8" t="s">
        <v>405</v>
      </c>
      <c r="U4" s="8" t="str">
        <f t="shared" si="4"/>
        <v>Causa!AA37:AA41</v>
      </c>
      <c r="V4" s="8" t="s">
        <v>477</v>
      </c>
      <c r="X4" s="9" t="s">
        <v>478</v>
      </c>
      <c r="Y4" s="8">
        <v>6</v>
      </c>
      <c r="Z4" s="8">
        <v>7</v>
      </c>
      <c r="AA4" s="8" t="s">
        <v>131</v>
      </c>
      <c r="AB4" s="8" t="s">
        <v>470</v>
      </c>
      <c r="AC4" s="8" t="str">
        <f>VLOOKUP(AB4,Causa!$Q:$T,4,0)</f>
        <v>Tablero distribución eléctrica</v>
      </c>
      <c r="AD4" s="8" t="str">
        <f t="shared" si="1"/>
        <v>03</v>
      </c>
      <c r="AE4" s="8" t="str">
        <f t="shared" si="5"/>
        <v>Causa!AJ6:AJ7</v>
      </c>
      <c r="AF4" s="8" t="str">
        <f t="shared" si="6"/>
        <v>Causa!AJ6:AO7</v>
      </c>
      <c r="AI4" s="10" t="s">
        <v>479</v>
      </c>
      <c r="AJ4" s="8" t="s">
        <v>133</v>
      </c>
      <c r="AK4" s="9" t="s">
        <v>475</v>
      </c>
      <c r="AL4" s="8" t="str">
        <f>VLOOKUP(AK4,Causa!$X:$AA,4,0)</f>
        <v>Cable 380V</v>
      </c>
      <c r="AM4" s="8" t="str">
        <f>VLOOKUP(AK4,Causa!$X:$AB,5,0)</f>
        <v>A</v>
      </c>
      <c r="AN4" s="8" t="str">
        <f>VLOOKUP(AM4,Causa!$Q:$T,4,0)</f>
        <v>Tablero distribución eléctrica</v>
      </c>
      <c r="AO4" s="11" t="str">
        <f t="shared" si="2"/>
        <v>02-3</v>
      </c>
    </row>
    <row r="5" spans="1:41" x14ac:dyDescent="0.3">
      <c r="A5" s="8" t="s">
        <v>39</v>
      </c>
      <c r="B5" s="8" t="s">
        <v>40</v>
      </c>
      <c r="C5" s="9">
        <v>4</v>
      </c>
      <c r="D5" s="8">
        <v>4</v>
      </c>
      <c r="E5" s="8" t="str">
        <f t="shared" si="3"/>
        <v>Causa!L4:L4</v>
      </c>
      <c r="F5" s="8">
        <v>1</v>
      </c>
      <c r="I5" s="8" t="s">
        <v>27</v>
      </c>
      <c r="J5" s="8" t="s">
        <v>28</v>
      </c>
      <c r="K5" s="9" t="s">
        <v>456</v>
      </c>
      <c r="L5" s="8" t="s">
        <v>480</v>
      </c>
      <c r="M5" s="8" t="str">
        <f t="shared" si="0"/>
        <v>0001</v>
      </c>
      <c r="P5" s="8">
        <v>100</v>
      </c>
      <c r="Q5" s="8" t="s">
        <v>481</v>
      </c>
      <c r="R5" s="8">
        <v>42</v>
      </c>
      <c r="S5" s="8">
        <v>51</v>
      </c>
      <c r="T5" s="8" t="s">
        <v>406</v>
      </c>
      <c r="U5" s="8" t="str">
        <f t="shared" si="4"/>
        <v>Causa!AA42:AA51</v>
      </c>
      <c r="V5" s="8" t="s">
        <v>481</v>
      </c>
      <c r="X5" s="9" t="s">
        <v>482</v>
      </c>
      <c r="Y5" s="8">
        <v>8</v>
      </c>
      <c r="Z5" s="8">
        <v>10</v>
      </c>
      <c r="AA5" s="8" t="s">
        <v>124</v>
      </c>
      <c r="AB5" s="8" t="s">
        <v>470</v>
      </c>
      <c r="AC5" s="8" t="str">
        <f>VLOOKUP(AB5,Causa!$Q:$T,4,0)</f>
        <v>Tablero distribución eléctrica</v>
      </c>
      <c r="AD5" s="8" t="str">
        <f t="shared" si="1"/>
        <v>04</v>
      </c>
      <c r="AE5" s="8" t="str">
        <f t="shared" si="5"/>
        <v>Causa!AJ8:AJ10</v>
      </c>
      <c r="AF5" s="8" t="str">
        <f t="shared" si="6"/>
        <v>Causa!AJ8:AO10</v>
      </c>
      <c r="AI5" s="10" t="s">
        <v>483</v>
      </c>
      <c r="AJ5" s="8" t="s">
        <v>127</v>
      </c>
      <c r="AK5" s="9" t="s">
        <v>475</v>
      </c>
      <c r="AL5" s="8" t="str">
        <f>VLOOKUP(AK5,Causa!$X:$AA,4,0)</f>
        <v>Cable 380V</v>
      </c>
      <c r="AM5" s="8" t="str">
        <f>VLOOKUP(AK5,Causa!$X:$AB,5,0)</f>
        <v>A</v>
      </c>
      <c r="AN5" s="8" t="str">
        <f>VLOOKUP(AM5,Causa!$Q:$T,4,0)</f>
        <v>Tablero distribución eléctrica</v>
      </c>
      <c r="AO5" s="11" t="str">
        <f t="shared" si="2"/>
        <v>02-4</v>
      </c>
    </row>
    <row r="6" spans="1:41" x14ac:dyDescent="0.3">
      <c r="A6" s="8" t="s">
        <v>50</v>
      </c>
      <c r="B6" s="8" t="s">
        <v>51</v>
      </c>
      <c r="C6" s="8">
        <v>61</v>
      </c>
      <c r="D6" s="8">
        <v>62</v>
      </c>
      <c r="E6" s="8" t="str">
        <f>"Causa!L"&amp;C6&amp;":L"&amp;D6</f>
        <v>Causa!L61:L62</v>
      </c>
      <c r="F6" s="8">
        <v>3</v>
      </c>
      <c r="I6" s="8" t="s">
        <v>27</v>
      </c>
      <c r="J6" s="8" t="s">
        <v>28</v>
      </c>
      <c r="K6" s="9" t="s">
        <v>484</v>
      </c>
      <c r="L6" s="8" t="s">
        <v>67</v>
      </c>
      <c r="M6" s="8" t="str">
        <f t="shared" si="0"/>
        <v>0002</v>
      </c>
      <c r="P6" s="8">
        <v>100</v>
      </c>
      <c r="Q6" s="8" t="s">
        <v>485</v>
      </c>
      <c r="R6" s="8">
        <v>52</v>
      </c>
      <c r="S6" s="8">
        <v>79</v>
      </c>
      <c r="T6" s="8" t="s">
        <v>486</v>
      </c>
      <c r="U6" s="8" t="str">
        <f t="shared" si="4"/>
        <v>Causa!AA52:AA79</v>
      </c>
      <c r="V6" s="8" t="s">
        <v>485</v>
      </c>
      <c r="X6" s="9" t="s">
        <v>487</v>
      </c>
      <c r="Y6" s="8">
        <v>11</v>
      </c>
      <c r="Z6" s="8">
        <v>13</v>
      </c>
      <c r="AA6" s="8" t="s">
        <v>126</v>
      </c>
      <c r="AB6" s="8" t="s">
        <v>470</v>
      </c>
      <c r="AC6" s="8" t="str">
        <f>VLOOKUP(AB6,Causa!$Q:$T,4,0)</f>
        <v>Tablero distribución eléctrica</v>
      </c>
      <c r="AD6" s="8" t="str">
        <f t="shared" si="1"/>
        <v>05</v>
      </c>
      <c r="AE6" s="8" t="str">
        <f t="shared" si="5"/>
        <v>Causa!AJ11:AJ13</v>
      </c>
      <c r="AF6" s="8" t="str">
        <f t="shared" si="6"/>
        <v>Causa!AJ11:AO13</v>
      </c>
      <c r="AI6" s="10" t="s">
        <v>488</v>
      </c>
      <c r="AJ6" s="8" t="s">
        <v>127</v>
      </c>
      <c r="AK6" s="9" t="s">
        <v>478</v>
      </c>
      <c r="AL6" s="8" t="str">
        <f>VLOOKUP(AK6,Causa!$X:$AA,4,0)</f>
        <v>Fusibles 380V</v>
      </c>
      <c r="AM6" s="8" t="str">
        <f>VLOOKUP(AK6,Causa!$X:$AB,5,0)</f>
        <v>A</v>
      </c>
      <c r="AN6" s="8" t="str">
        <f>VLOOKUP(AM6,Causa!$Q:$T,4,0)</f>
        <v>Tablero distribución eléctrica</v>
      </c>
      <c r="AO6" s="11" t="str">
        <f t="shared" si="2"/>
        <v>03-5</v>
      </c>
    </row>
    <row r="7" spans="1:41" x14ac:dyDescent="0.3">
      <c r="A7" s="8" t="s">
        <v>47</v>
      </c>
      <c r="B7" s="8" t="s">
        <v>48</v>
      </c>
      <c r="C7" s="8">
        <v>40</v>
      </c>
      <c r="D7" s="8">
        <v>60</v>
      </c>
      <c r="E7" s="8" t="str">
        <f>"Causa!L"&amp;C7&amp;":L"&amp;D7</f>
        <v>Causa!L40:L60</v>
      </c>
      <c r="F7" s="8">
        <v>3</v>
      </c>
      <c r="I7" s="8" t="s">
        <v>29</v>
      </c>
      <c r="J7" s="8" t="s">
        <v>30</v>
      </c>
      <c r="K7" s="9" t="s">
        <v>484</v>
      </c>
      <c r="L7" s="8" t="s">
        <v>94</v>
      </c>
      <c r="M7" s="8" t="str">
        <f t="shared" si="0"/>
        <v>0002</v>
      </c>
      <c r="P7" s="8">
        <v>100</v>
      </c>
      <c r="Q7" s="8" t="s">
        <v>489</v>
      </c>
      <c r="R7" s="8">
        <v>80</v>
      </c>
      <c r="S7" s="8">
        <v>85</v>
      </c>
      <c r="T7" s="8" t="s">
        <v>490</v>
      </c>
      <c r="U7" s="8" t="str">
        <f t="shared" si="4"/>
        <v>Causa!AA80:AA85</v>
      </c>
      <c r="V7" s="8" t="s">
        <v>489</v>
      </c>
      <c r="X7" s="9" t="s">
        <v>491</v>
      </c>
      <c r="Y7" s="8">
        <v>14</v>
      </c>
      <c r="Z7" s="8">
        <v>16</v>
      </c>
      <c r="AA7" s="8" t="s">
        <v>492</v>
      </c>
      <c r="AB7" s="8" t="s">
        <v>470</v>
      </c>
      <c r="AC7" s="8" t="str">
        <f>VLOOKUP(AB7,Causa!$Q:$T,4,0)</f>
        <v>Tablero distribución eléctrica</v>
      </c>
      <c r="AD7" s="8" t="str">
        <f t="shared" si="1"/>
        <v>06</v>
      </c>
      <c r="AE7" s="8" t="str">
        <f t="shared" si="5"/>
        <v>Causa!AJ14:AJ16</v>
      </c>
      <c r="AF7" s="8" t="str">
        <f t="shared" si="6"/>
        <v>Causa!AJ14:AO16</v>
      </c>
      <c r="AI7" s="10" t="s">
        <v>493</v>
      </c>
      <c r="AJ7" s="8" t="s">
        <v>121</v>
      </c>
      <c r="AK7" s="9" t="s">
        <v>478</v>
      </c>
      <c r="AL7" s="8" t="str">
        <f>VLOOKUP(AK7,Causa!$X:$AA,4,0)</f>
        <v>Fusibles 380V</v>
      </c>
      <c r="AM7" s="8" t="str">
        <f>VLOOKUP(AK7,Causa!$X:$AB,5,0)</f>
        <v>A</v>
      </c>
      <c r="AN7" s="8" t="str">
        <f>VLOOKUP(AM7,Causa!$Q:$T,4,0)</f>
        <v>Tablero distribución eléctrica</v>
      </c>
      <c r="AO7" s="11" t="str">
        <f t="shared" si="2"/>
        <v>03-6</v>
      </c>
    </row>
    <row r="8" spans="1:41" x14ac:dyDescent="0.3">
      <c r="A8" s="8" t="s">
        <v>29</v>
      </c>
      <c r="B8" s="8" t="s">
        <v>30</v>
      </c>
      <c r="C8" s="8">
        <v>7</v>
      </c>
      <c r="D8" s="8">
        <v>13</v>
      </c>
      <c r="E8" s="8" t="str">
        <f>"Causa!L"&amp;C8&amp;":L"&amp;D8</f>
        <v>Causa!L7:L13</v>
      </c>
      <c r="F8" s="8">
        <v>3</v>
      </c>
      <c r="I8" s="8" t="s">
        <v>29</v>
      </c>
      <c r="J8" s="8" t="s">
        <v>30</v>
      </c>
      <c r="K8" s="9" t="s">
        <v>494</v>
      </c>
      <c r="L8" s="8" t="s">
        <v>68</v>
      </c>
      <c r="M8" s="8" t="str">
        <f t="shared" si="0"/>
        <v>0008</v>
      </c>
      <c r="P8" s="8">
        <v>100</v>
      </c>
      <c r="Q8" s="8" t="s">
        <v>495</v>
      </c>
      <c r="R8" s="8">
        <v>86</v>
      </c>
      <c r="S8" s="8">
        <v>98</v>
      </c>
      <c r="T8" s="8" t="s">
        <v>407</v>
      </c>
      <c r="U8" s="8" t="str">
        <f t="shared" si="4"/>
        <v>Causa!AA86:AA98</v>
      </c>
      <c r="V8" s="8" t="s">
        <v>495</v>
      </c>
      <c r="X8" s="9" t="s">
        <v>496</v>
      </c>
      <c r="Y8" s="8">
        <v>17</v>
      </c>
      <c r="Z8" s="8">
        <v>20</v>
      </c>
      <c r="AA8" s="8" t="s">
        <v>120</v>
      </c>
      <c r="AB8" s="8" t="s">
        <v>470</v>
      </c>
      <c r="AC8" s="8" t="str">
        <f>VLOOKUP(AB8,Causa!$Q:$T,4,0)</f>
        <v>Tablero distribución eléctrica</v>
      </c>
      <c r="AD8" s="8" t="str">
        <f t="shared" si="1"/>
        <v>07</v>
      </c>
      <c r="AE8" s="8" t="str">
        <f t="shared" si="5"/>
        <v>Causa!AJ17:AJ20</v>
      </c>
      <c r="AF8" s="8" t="str">
        <f t="shared" si="6"/>
        <v>Causa!AJ17:AO20</v>
      </c>
      <c r="AI8" s="10" t="s">
        <v>497</v>
      </c>
      <c r="AJ8" s="8" t="s">
        <v>121</v>
      </c>
      <c r="AK8" s="9" t="s">
        <v>482</v>
      </c>
      <c r="AL8" s="8" t="str">
        <f>VLOOKUP(AK8,Causa!$X:$AA,4,0)</f>
        <v>Llave Principal</v>
      </c>
      <c r="AM8" s="8" t="str">
        <f>VLOOKUP(AK8,Causa!$X:$AB,5,0)</f>
        <v>A</v>
      </c>
      <c r="AN8" s="8" t="str">
        <f>VLOOKUP(AM8,Causa!$Q:$T,4,0)</f>
        <v>Tablero distribución eléctrica</v>
      </c>
      <c r="AO8" s="11" t="str">
        <f t="shared" si="2"/>
        <v>04-7</v>
      </c>
    </row>
    <row r="9" spans="1:41" x14ac:dyDescent="0.3">
      <c r="A9" s="8" t="s">
        <v>37</v>
      </c>
      <c r="B9" s="8" t="s">
        <v>38</v>
      </c>
      <c r="C9" s="8">
        <v>18</v>
      </c>
      <c r="D9" s="8">
        <v>28</v>
      </c>
      <c r="E9" s="8" t="str">
        <f t="shared" si="3"/>
        <v>Causa!L18:L28</v>
      </c>
      <c r="F9" s="8">
        <v>3</v>
      </c>
      <c r="I9" s="8" t="s">
        <v>29</v>
      </c>
      <c r="J9" s="8" t="s">
        <v>30</v>
      </c>
      <c r="K9" s="9" t="s">
        <v>498</v>
      </c>
      <c r="L9" s="216" t="s">
        <v>1854</v>
      </c>
      <c r="M9" s="8" t="str">
        <f t="shared" si="0"/>
        <v>0012</v>
      </c>
      <c r="P9" s="8">
        <v>100</v>
      </c>
      <c r="Q9" s="8" t="s">
        <v>499</v>
      </c>
      <c r="R9" s="8">
        <v>99</v>
      </c>
      <c r="S9" s="8">
        <v>117</v>
      </c>
      <c r="T9" s="8" t="s">
        <v>408</v>
      </c>
      <c r="U9" s="8" t="str">
        <f t="shared" si="4"/>
        <v>Causa!AA99:AA117</v>
      </c>
      <c r="V9" s="8" t="s">
        <v>499</v>
      </c>
      <c r="X9" s="9" t="s">
        <v>500</v>
      </c>
      <c r="Y9" s="8">
        <v>21</v>
      </c>
      <c r="Z9" s="8">
        <v>23</v>
      </c>
      <c r="AA9" s="8" t="s">
        <v>146</v>
      </c>
      <c r="AB9" s="8" t="s">
        <v>474</v>
      </c>
      <c r="AC9" s="8" t="str">
        <f>VLOOKUP(AB9,Causa!$Q:$T,4,0)</f>
        <v>Tablero Eléctricos Potencia /Control</v>
      </c>
      <c r="AD9" s="8" t="str">
        <f t="shared" si="1"/>
        <v>08</v>
      </c>
      <c r="AE9" s="8" t="str">
        <f t="shared" si="5"/>
        <v>Causa!AJ21:AJ23</v>
      </c>
      <c r="AF9" s="8" t="str">
        <f t="shared" si="6"/>
        <v>Causa!AJ21:AO23</v>
      </c>
      <c r="AI9" s="10" t="s">
        <v>501</v>
      </c>
      <c r="AJ9" s="8" t="s">
        <v>130</v>
      </c>
      <c r="AK9" s="9" t="s">
        <v>482</v>
      </c>
      <c r="AL9" s="8" t="str">
        <f>VLOOKUP(AK9,Causa!$X:$AA,4,0)</f>
        <v>Llave Principal</v>
      </c>
      <c r="AM9" s="8" t="str">
        <f>VLOOKUP(AK9,Causa!$X:$AB,5,0)</f>
        <v>A</v>
      </c>
      <c r="AN9" s="8" t="str">
        <f>VLOOKUP(AM9,Causa!$Q:$T,4,0)</f>
        <v>Tablero distribución eléctrica</v>
      </c>
      <c r="AO9" s="11" t="str">
        <f t="shared" si="2"/>
        <v>04-8</v>
      </c>
    </row>
    <row r="10" spans="1:41" x14ac:dyDescent="0.3">
      <c r="A10" s="8" t="s">
        <v>41</v>
      </c>
      <c r="B10" s="8" t="s">
        <v>42</v>
      </c>
      <c r="C10" s="8">
        <v>29</v>
      </c>
      <c r="D10" s="8">
        <v>29</v>
      </c>
      <c r="E10" s="8" t="str">
        <f t="shared" si="3"/>
        <v>Causa!L29:L29</v>
      </c>
      <c r="F10" s="8">
        <v>2</v>
      </c>
      <c r="I10" s="8" t="s">
        <v>29</v>
      </c>
      <c r="J10" s="8" t="s">
        <v>30</v>
      </c>
      <c r="K10" s="9" t="s">
        <v>502</v>
      </c>
      <c r="L10" s="8" t="s">
        <v>89</v>
      </c>
      <c r="M10" s="8" t="str">
        <f t="shared" si="0"/>
        <v>0014</v>
      </c>
      <c r="P10" s="8">
        <v>100</v>
      </c>
      <c r="Q10" s="8" t="s">
        <v>503</v>
      </c>
      <c r="R10" s="8">
        <v>118</v>
      </c>
      <c r="S10" s="8">
        <v>135</v>
      </c>
      <c r="T10" s="8" t="s">
        <v>409</v>
      </c>
      <c r="U10" s="8" t="str">
        <f t="shared" si="4"/>
        <v>Causa!AA118:AA135</v>
      </c>
      <c r="V10" s="8" t="s">
        <v>503</v>
      </c>
      <c r="X10" s="9" t="s">
        <v>504</v>
      </c>
      <c r="Y10" s="8">
        <v>24</v>
      </c>
      <c r="Z10" s="8">
        <v>25</v>
      </c>
      <c r="AA10" s="8" t="s">
        <v>129</v>
      </c>
      <c r="AB10" s="8" t="s">
        <v>474</v>
      </c>
      <c r="AC10" s="8" t="str">
        <f>VLOOKUP(AB10,Causa!$Q:$T,4,0)</f>
        <v>Tablero Eléctricos Potencia /Control</v>
      </c>
      <c r="AD10" s="8" t="str">
        <f t="shared" si="1"/>
        <v>09</v>
      </c>
      <c r="AE10" s="8" t="str">
        <f t="shared" si="5"/>
        <v>Causa!AJ24:AJ25</v>
      </c>
      <c r="AF10" s="8" t="str">
        <f t="shared" si="6"/>
        <v>Causa!AJ24:AO25</v>
      </c>
      <c r="AI10" s="10" t="s">
        <v>505</v>
      </c>
      <c r="AJ10" s="8" t="s">
        <v>125</v>
      </c>
      <c r="AK10" s="9" t="s">
        <v>482</v>
      </c>
      <c r="AL10" s="8" t="str">
        <f>VLOOKUP(AK10,Causa!$X:$AA,4,0)</f>
        <v>Llave Principal</v>
      </c>
      <c r="AM10" s="8" t="str">
        <f>VLOOKUP(AK10,Causa!$X:$AB,5,0)</f>
        <v>A</v>
      </c>
      <c r="AN10" s="8" t="str">
        <f>VLOOKUP(AM10,Causa!$Q:$T,4,0)</f>
        <v>Tablero distribución eléctrica</v>
      </c>
      <c r="AO10" s="11" t="str">
        <f t="shared" si="2"/>
        <v>04-9</v>
      </c>
    </row>
    <row r="11" spans="1:41" x14ac:dyDescent="0.3">
      <c r="A11" s="8" t="s">
        <v>45</v>
      </c>
      <c r="B11" s="8" t="s">
        <v>46</v>
      </c>
      <c r="C11" s="8">
        <v>31</v>
      </c>
      <c r="D11" s="8">
        <v>39</v>
      </c>
      <c r="E11" s="8" t="str">
        <f>"Causa!L"&amp;C11&amp;":L"&amp;D11</f>
        <v>Causa!L31:L39</v>
      </c>
      <c r="F11" s="8">
        <v>3</v>
      </c>
      <c r="I11" s="8" t="s">
        <v>29</v>
      </c>
      <c r="J11" s="8" t="s">
        <v>30</v>
      </c>
      <c r="K11" s="9" t="s">
        <v>506</v>
      </c>
      <c r="L11" s="8" t="s">
        <v>59</v>
      </c>
      <c r="M11" s="8" t="str">
        <f t="shared" si="0"/>
        <v>0017</v>
      </c>
      <c r="P11" s="8">
        <v>100</v>
      </c>
      <c r="Q11" s="8" t="s">
        <v>507</v>
      </c>
      <c r="R11" s="8">
        <v>136</v>
      </c>
      <c r="S11" s="8">
        <v>148</v>
      </c>
      <c r="T11" s="8" t="s">
        <v>410</v>
      </c>
      <c r="U11" s="8" t="str">
        <f t="shared" si="4"/>
        <v>Causa!AA136:AA148</v>
      </c>
      <c r="V11" s="8" t="s">
        <v>507</v>
      </c>
      <c r="X11" s="8">
        <v>10</v>
      </c>
      <c r="Y11" s="8">
        <v>26</v>
      </c>
      <c r="Z11" s="8">
        <v>27</v>
      </c>
      <c r="AA11" s="8" t="s">
        <v>152</v>
      </c>
      <c r="AB11" s="8" t="s">
        <v>474</v>
      </c>
      <c r="AC11" s="8" t="str">
        <f>VLOOKUP(AB11,Causa!$Q:$T,4,0)</f>
        <v>Tablero Eléctricos Potencia /Control</v>
      </c>
      <c r="AD11" s="8">
        <f t="shared" si="1"/>
        <v>10</v>
      </c>
      <c r="AE11" s="8" t="str">
        <f t="shared" si="5"/>
        <v>Causa!AJ26:AJ27</v>
      </c>
      <c r="AF11" s="8" t="str">
        <f t="shared" si="6"/>
        <v>Causa!AJ26:AO27</v>
      </c>
      <c r="AI11" s="10" t="s">
        <v>508</v>
      </c>
      <c r="AJ11" s="8" t="s">
        <v>121</v>
      </c>
      <c r="AK11" s="9" t="s">
        <v>487</v>
      </c>
      <c r="AL11" s="8" t="str">
        <f>VLOOKUP(AK11,Causa!$X:$AA,4,0)</f>
        <v>Llave Térmica</v>
      </c>
      <c r="AM11" s="8" t="str">
        <f>VLOOKUP(AK11,Causa!$X:$AB,5,0)</f>
        <v>A</v>
      </c>
      <c r="AN11" s="8" t="str">
        <f>VLOOKUP(AM11,Causa!$Q:$T,4,0)</f>
        <v>Tablero distribución eléctrica</v>
      </c>
      <c r="AO11" s="11" t="str">
        <f t="shared" si="2"/>
        <v>05-10</v>
      </c>
    </row>
    <row r="12" spans="1:41" x14ac:dyDescent="0.3">
      <c r="A12" s="8" t="s">
        <v>52</v>
      </c>
      <c r="B12" s="8" t="s">
        <v>53</v>
      </c>
      <c r="C12" s="8">
        <v>63</v>
      </c>
      <c r="D12" s="8">
        <v>72</v>
      </c>
      <c r="E12" s="8" t="str">
        <f>"Causa!L"&amp;C12&amp;":L"&amp;D12</f>
        <v>Causa!L63:L72</v>
      </c>
      <c r="F12" s="8">
        <v>3</v>
      </c>
      <c r="I12" s="8" t="s">
        <v>29</v>
      </c>
      <c r="J12" s="8" t="s">
        <v>30</v>
      </c>
      <c r="K12" s="9" t="s">
        <v>509</v>
      </c>
      <c r="L12" s="8" t="s">
        <v>78</v>
      </c>
      <c r="M12" s="8" t="str">
        <f t="shared" si="0"/>
        <v>0021</v>
      </c>
      <c r="P12" s="8">
        <v>100</v>
      </c>
      <c r="Q12" s="8" t="s">
        <v>510</v>
      </c>
      <c r="R12" s="8">
        <v>149</v>
      </c>
      <c r="S12" s="8">
        <v>157</v>
      </c>
      <c r="T12" s="8" t="s">
        <v>393</v>
      </c>
      <c r="U12" s="8" t="str">
        <f t="shared" si="4"/>
        <v>Causa!AA149:AA157</v>
      </c>
      <c r="V12" s="8" t="s">
        <v>510</v>
      </c>
      <c r="X12" s="8">
        <v>11</v>
      </c>
      <c r="Y12" s="8">
        <v>28</v>
      </c>
      <c r="Z12" s="8">
        <v>29</v>
      </c>
      <c r="AA12" s="8" t="s">
        <v>151</v>
      </c>
      <c r="AB12" s="8" t="s">
        <v>474</v>
      </c>
      <c r="AC12" s="8" t="str">
        <f>VLOOKUP(AB12,Causa!$Q:$T,4,0)</f>
        <v>Tablero Eléctricos Potencia /Control</v>
      </c>
      <c r="AD12" s="8">
        <f t="shared" si="1"/>
        <v>11</v>
      </c>
      <c r="AE12" s="8" t="str">
        <f t="shared" si="5"/>
        <v>Causa!AJ28:AJ29</v>
      </c>
      <c r="AF12" s="8" t="str">
        <f t="shared" si="6"/>
        <v>Causa!AJ28:AO29</v>
      </c>
      <c r="AI12" s="10" t="s">
        <v>511</v>
      </c>
      <c r="AJ12" s="8" t="s">
        <v>123</v>
      </c>
      <c r="AK12" s="9" t="s">
        <v>487</v>
      </c>
      <c r="AL12" s="8" t="str">
        <f>VLOOKUP(AK12,Causa!$X:$AA,4,0)</f>
        <v>Llave Térmica</v>
      </c>
      <c r="AM12" s="8" t="str">
        <f>VLOOKUP(AK12,Causa!$X:$AB,5,0)</f>
        <v>A</v>
      </c>
      <c r="AN12" s="8" t="str">
        <f>VLOOKUP(AM12,Causa!$Q:$T,4,0)</f>
        <v>Tablero distribución eléctrica</v>
      </c>
      <c r="AO12" s="11" t="str">
        <f t="shared" si="2"/>
        <v>05-11</v>
      </c>
    </row>
    <row r="13" spans="1:41" x14ac:dyDescent="0.3">
      <c r="A13" s="8" t="s">
        <v>27</v>
      </c>
      <c r="B13" s="8" t="s">
        <v>28</v>
      </c>
      <c r="C13" s="9">
        <v>5</v>
      </c>
      <c r="D13" s="8">
        <v>6</v>
      </c>
      <c r="E13" s="8" t="str">
        <f>"Causa!L"&amp;C13&amp;":L"&amp;D13</f>
        <v>Causa!L5:L6</v>
      </c>
      <c r="F13" s="8">
        <v>3</v>
      </c>
      <c r="I13" s="8" t="s">
        <v>29</v>
      </c>
      <c r="J13" s="8" t="s">
        <v>30</v>
      </c>
      <c r="K13" s="9" t="s">
        <v>512</v>
      </c>
      <c r="L13" s="8" t="s">
        <v>73</v>
      </c>
      <c r="M13" s="8" t="str">
        <f t="shared" si="0"/>
        <v>0023</v>
      </c>
      <c r="P13" s="8">
        <v>100</v>
      </c>
      <c r="Q13" s="8" t="s">
        <v>513</v>
      </c>
      <c r="R13" s="8">
        <v>158</v>
      </c>
      <c r="S13" s="8">
        <v>184</v>
      </c>
      <c r="T13" s="8" t="s">
        <v>411</v>
      </c>
      <c r="U13" s="8" t="str">
        <f t="shared" si="4"/>
        <v>Causa!AA158:AA184</v>
      </c>
      <c r="V13" s="8" t="s">
        <v>513</v>
      </c>
      <c r="X13" s="8">
        <v>12</v>
      </c>
      <c r="Y13" s="8">
        <v>30</v>
      </c>
      <c r="Z13" s="8">
        <v>33</v>
      </c>
      <c r="AA13" s="8" t="s">
        <v>132</v>
      </c>
      <c r="AB13" s="8" t="s">
        <v>474</v>
      </c>
      <c r="AC13" s="8" t="str">
        <f>VLOOKUP(AB13,Causa!$Q:$T,4,0)</f>
        <v>Tablero Eléctricos Potencia /Control</v>
      </c>
      <c r="AD13" s="8">
        <f t="shared" si="1"/>
        <v>12</v>
      </c>
      <c r="AE13" s="8" t="str">
        <f t="shared" si="5"/>
        <v>Causa!AJ30:AJ33</v>
      </c>
      <c r="AF13" s="8" t="str">
        <f t="shared" si="6"/>
        <v>Causa!AJ30:AO33</v>
      </c>
      <c r="AI13" s="10" t="s">
        <v>514</v>
      </c>
      <c r="AJ13" s="8" t="s">
        <v>127</v>
      </c>
      <c r="AK13" s="9" t="s">
        <v>487</v>
      </c>
      <c r="AL13" s="8" t="str">
        <f>VLOOKUP(AK13,Causa!$X:$AA,4,0)</f>
        <v>Llave Térmica</v>
      </c>
      <c r="AM13" s="8" t="str">
        <f>VLOOKUP(AK13,Causa!$X:$AB,5,0)</f>
        <v>A</v>
      </c>
      <c r="AN13" s="8" t="str">
        <f>VLOOKUP(AM13,Causa!$Q:$T,4,0)</f>
        <v>Tablero distribución eléctrica</v>
      </c>
      <c r="AO13" s="11" t="str">
        <f t="shared" si="2"/>
        <v>05-12</v>
      </c>
    </row>
    <row r="14" spans="1:41" x14ac:dyDescent="0.3">
      <c r="A14" s="8" t="s">
        <v>35</v>
      </c>
      <c r="B14" s="8" t="s">
        <v>36</v>
      </c>
      <c r="C14" s="8">
        <v>14</v>
      </c>
      <c r="D14" s="8">
        <v>17</v>
      </c>
      <c r="E14" s="8" t="str">
        <f>"Causa!L"&amp;C14&amp;":L"&amp;D14</f>
        <v>Causa!L14:L17</v>
      </c>
      <c r="F14" s="8">
        <v>3</v>
      </c>
      <c r="I14" s="8" t="s">
        <v>35</v>
      </c>
      <c r="J14" s="8" t="s">
        <v>36</v>
      </c>
      <c r="K14" s="9" t="s">
        <v>456</v>
      </c>
      <c r="L14" s="8" t="s">
        <v>84</v>
      </c>
      <c r="M14" s="8" t="str">
        <f t="shared" si="0"/>
        <v>0001</v>
      </c>
      <c r="P14" s="8">
        <v>100</v>
      </c>
      <c r="Q14" s="8" t="s">
        <v>515</v>
      </c>
      <c r="R14" s="8">
        <v>185</v>
      </c>
      <c r="S14" s="8">
        <v>197</v>
      </c>
      <c r="T14" s="8" t="s">
        <v>412</v>
      </c>
      <c r="U14" s="8" t="str">
        <f t="shared" si="4"/>
        <v>Causa!AA185:AA197</v>
      </c>
      <c r="V14" s="8" t="s">
        <v>515</v>
      </c>
      <c r="X14" s="8">
        <v>13</v>
      </c>
      <c r="Y14" s="8">
        <v>34</v>
      </c>
      <c r="Z14" s="8">
        <v>37</v>
      </c>
      <c r="AA14" s="8" t="s">
        <v>136</v>
      </c>
      <c r="AB14" s="8" t="s">
        <v>474</v>
      </c>
      <c r="AC14" s="8" t="str">
        <f>VLOOKUP(AB14,Causa!$Q:$T,4,0)</f>
        <v>Tablero Eléctricos Potencia /Control</v>
      </c>
      <c r="AD14" s="8">
        <f t="shared" si="1"/>
        <v>13</v>
      </c>
      <c r="AE14" s="8" t="str">
        <f t="shared" si="5"/>
        <v>Causa!AJ34:AJ37</v>
      </c>
      <c r="AF14" s="8" t="str">
        <f t="shared" si="6"/>
        <v>Causa!AJ34:AO37</v>
      </c>
      <c r="AI14" s="12" t="s">
        <v>516</v>
      </c>
      <c r="AJ14" s="8" t="s">
        <v>123</v>
      </c>
      <c r="AK14" s="9" t="s">
        <v>491</v>
      </c>
      <c r="AL14" s="8" t="str">
        <f>VLOOKUP(AK14,Causa!$X:$AA,4,0)</f>
        <v>Transformador</v>
      </c>
      <c r="AM14" s="8" t="str">
        <f>VLOOKUP(AK14,Causa!$X:$AB,5,0)</f>
        <v>A</v>
      </c>
      <c r="AN14" s="8" t="str">
        <f>VLOOKUP(AM14,Causa!$Q:$T,4,0)</f>
        <v>Tablero distribución eléctrica</v>
      </c>
      <c r="AO14" s="11" t="str">
        <f t="shared" si="2"/>
        <v>06-14</v>
      </c>
    </row>
    <row r="15" spans="1:41" x14ac:dyDescent="0.3">
      <c r="A15" s="8" t="s">
        <v>43</v>
      </c>
      <c r="B15" s="8" t="s">
        <v>44</v>
      </c>
      <c r="C15" s="8">
        <v>30</v>
      </c>
      <c r="D15" s="8">
        <v>30</v>
      </c>
      <c r="E15" s="8" t="str">
        <f>"Causa!L"&amp;C15&amp;":L"&amp;D15</f>
        <v>Causa!L30:L30</v>
      </c>
      <c r="F15" s="8">
        <v>3</v>
      </c>
      <c r="I15" s="8" t="s">
        <v>35</v>
      </c>
      <c r="J15" s="8" t="s">
        <v>36</v>
      </c>
      <c r="K15" s="9" t="s">
        <v>484</v>
      </c>
      <c r="L15" s="8" t="s">
        <v>79</v>
      </c>
      <c r="M15" s="8" t="str">
        <f t="shared" si="0"/>
        <v>0002</v>
      </c>
      <c r="P15" s="8">
        <v>100</v>
      </c>
      <c r="Q15" s="8" t="s">
        <v>517</v>
      </c>
      <c r="R15" s="8">
        <v>198</v>
      </c>
      <c r="S15" s="8">
        <v>208</v>
      </c>
      <c r="T15" s="8" t="s">
        <v>413</v>
      </c>
      <c r="U15" s="8" t="str">
        <f t="shared" si="4"/>
        <v>Causa!AA198:AA208</v>
      </c>
      <c r="V15" s="8" t="s">
        <v>517</v>
      </c>
      <c r="X15" s="8">
        <v>14</v>
      </c>
      <c r="Y15" s="8">
        <v>38</v>
      </c>
      <c r="Z15" s="8">
        <v>41</v>
      </c>
      <c r="AA15" s="8" t="s">
        <v>149</v>
      </c>
      <c r="AB15" s="8" t="s">
        <v>474</v>
      </c>
      <c r="AC15" s="8" t="str">
        <f>VLOOKUP(AB15,Causa!$Q:$T,4,0)</f>
        <v>Tablero Eléctricos Potencia /Control</v>
      </c>
      <c r="AD15" s="8">
        <f t="shared" si="1"/>
        <v>14</v>
      </c>
      <c r="AE15" s="8" t="str">
        <f t="shared" si="5"/>
        <v>Causa!AJ38:AJ41</v>
      </c>
      <c r="AF15" s="8" t="str">
        <f t="shared" si="6"/>
        <v>Causa!AJ38:AO41</v>
      </c>
      <c r="AI15" s="12" t="s">
        <v>518</v>
      </c>
      <c r="AJ15" s="8" t="s">
        <v>127</v>
      </c>
      <c r="AK15" s="9" t="s">
        <v>491</v>
      </c>
      <c r="AL15" s="8" t="str">
        <f>VLOOKUP(AK15,Causa!$X:$AA,4,0)</f>
        <v>Transformador</v>
      </c>
      <c r="AM15" s="8" t="str">
        <f>VLOOKUP(AK15,Causa!$X:$AB,5,0)</f>
        <v>A</v>
      </c>
      <c r="AN15" s="8" t="str">
        <f>VLOOKUP(AM15,Causa!$Q:$T,4,0)</f>
        <v>Tablero distribución eléctrica</v>
      </c>
      <c r="AO15" s="11" t="str">
        <f t="shared" si="2"/>
        <v>06-15</v>
      </c>
    </row>
    <row r="16" spans="1:41" x14ac:dyDescent="0.3">
      <c r="I16" s="8" t="s">
        <v>35</v>
      </c>
      <c r="J16" s="8" t="s">
        <v>36</v>
      </c>
      <c r="K16" s="9" t="s">
        <v>519</v>
      </c>
      <c r="L16" s="8" t="s">
        <v>60</v>
      </c>
      <c r="M16" s="8" t="str">
        <f t="shared" si="0"/>
        <v>0006</v>
      </c>
      <c r="P16" s="8">
        <v>100</v>
      </c>
      <c r="Q16" s="8" t="s">
        <v>520</v>
      </c>
      <c r="R16" s="8">
        <v>209</v>
      </c>
      <c r="S16" s="8">
        <v>215</v>
      </c>
      <c r="T16" s="8" t="s">
        <v>414</v>
      </c>
      <c r="U16" s="8" t="str">
        <f t="shared" si="4"/>
        <v>Causa!AA209:AA215</v>
      </c>
      <c r="V16" s="8" t="s">
        <v>520</v>
      </c>
      <c r="X16" s="8">
        <v>15</v>
      </c>
      <c r="Y16" s="8">
        <v>42</v>
      </c>
      <c r="Z16" s="8">
        <v>47</v>
      </c>
      <c r="AA16" s="8" t="s">
        <v>234</v>
      </c>
      <c r="AB16" s="8" t="s">
        <v>474</v>
      </c>
      <c r="AC16" s="8" t="str">
        <f>VLOOKUP(AB16,Causa!$Q:$T,4,0)</f>
        <v>Tablero Eléctricos Potencia /Control</v>
      </c>
      <c r="AD16" s="8">
        <f t="shared" si="1"/>
        <v>15</v>
      </c>
      <c r="AE16" s="8" t="str">
        <f t="shared" si="5"/>
        <v>Causa!AJ42:AJ47</v>
      </c>
      <c r="AF16" s="8" t="str">
        <f t="shared" si="6"/>
        <v>Causa!AJ42:AO47</v>
      </c>
      <c r="AI16" s="12" t="s">
        <v>521</v>
      </c>
      <c r="AJ16" s="8" t="s">
        <v>121</v>
      </c>
      <c r="AK16" s="9" t="s">
        <v>491</v>
      </c>
      <c r="AL16" s="8" t="str">
        <f>VLOOKUP(AK16,Causa!$X:$AA,4,0)</f>
        <v>Transformador</v>
      </c>
      <c r="AM16" s="8" t="str">
        <f>VLOOKUP(AK16,Causa!$X:$AB,5,0)</f>
        <v>A</v>
      </c>
      <c r="AN16" s="8" t="str">
        <f>VLOOKUP(AM16,Causa!$Q:$T,4,0)</f>
        <v>Tablero distribución eléctrica</v>
      </c>
      <c r="AO16" s="11" t="str">
        <f t="shared" si="2"/>
        <v>06-13</v>
      </c>
    </row>
    <row r="17" spans="1:41" x14ac:dyDescent="0.3">
      <c r="I17" s="8" t="s">
        <v>35</v>
      </c>
      <c r="J17" s="8" t="s">
        <v>36</v>
      </c>
      <c r="K17" s="9" t="s">
        <v>522</v>
      </c>
      <c r="L17" s="8" t="s">
        <v>74</v>
      </c>
      <c r="M17" s="8" t="str">
        <f t="shared" si="0"/>
        <v>0007</v>
      </c>
      <c r="X17" s="8">
        <v>16</v>
      </c>
      <c r="Y17" s="8">
        <v>48</v>
      </c>
      <c r="Z17" s="8">
        <v>53</v>
      </c>
      <c r="AA17" s="8" t="s">
        <v>229</v>
      </c>
      <c r="AB17" s="8" t="s">
        <v>474</v>
      </c>
      <c r="AC17" s="8" t="str">
        <f>VLOOKUP(AB17,Causa!$Q:$T,4,0)</f>
        <v>Tablero Eléctricos Potencia /Control</v>
      </c>
      <c r="AD17" s="8">
        <f t="shared" si="1"/>
        <v>16</v>
      </c>
      <c r="AE17" s="8" t="str">
        <f t="shared" si="5"/>
        <v>Causa!AJ48:AJ53</v>
      </c>
      <c r="AF17" s="8" t="str">
        <f t="shared" si="6"/>
        <v>Causa!AJ48:AO53</v>
      </c>
      <c r="AI17" s="12" t="s">
        <v>523</v>
      </c>
      <c r="AJ17" s="8" t="s">
        <v>121</v>
      </c>
      <c r="AK17" s="9" t="s">
        <v>496</v>
      </c>
      <c r="AL17" s="8" t="str">
        <f>VLOOKUP(AK17,Causa!$X:$AA,4,0)</f>
        <v>UPS</v>
      </c>
      <c r="AM17" s="8" t="str">
        <f>VLOOKUP(AK17,Causa!$X:$AB,5,0)</f>
        <v>A</v>
      </c>
      <c r="AN17" s="8" t="str">
        <f>VLOOKUP(AM17,Causa!$Q:$T,4,0)</f>
        <v>Tablero distribución eléctrica</v>
      </c>
      <c r="AO17" s="11" t="str">
        <f t="shared" si="2"/>
        <v>07-16</v>
      </c>
    </row>
    <row r="18" spans="1:41" x14ac:dyDescent="0.3">
      <c r="I18" s="8" t="s">
        <v>37</v>
      </c>
      <c r="J18" s="8" t="s">
        <v>38</v>
      </c>
      <c r="K18" s="9" t="s">
        <v>456</v>
      </c>
      <c r="L18" s="9" t="s">
        <v>61</v>
      </c>
      <c r="M18" s="8" t="str">
        <f t="shared" si="0"/>
        <v>0001</v>
      </c>
      <c r="X18" s="8">
        <v>17</v>
      </c>
      <c r="Y18" s="8">
        <v>54</v>
      </c>
      <c r="Z18" s="8">
        <v>59</v>
      </c>
      <c r="AA18" s="8" t="s">
        <v>227</v>
      </c>
      <c r="AB18" s="8" t="s">
        <v>474</v>
      </c>
      <c r="AC18" s="8" t="str">
        <f>VLOOKUP(AB18,Causa!$Q:$T,4,0)</f>
        <v>Tablero Eléctricos Potencia /Control</v>
      </c>
      <c r="AD18" s="8">
        <f t="shared" si="1"/>
        <v>17</v>
      </c>
      <c r="AE18" s="8" t="str">
        <f t="shared" si="5"/>
        <v>Causa!AJ54:AJ59</v>
      </c>
      <c r="AF18" s="8" t="str">
        <f t="shared" si="6"/>
        <v>Causa!AJ54:AO59</v>
      </c>
      <c r="AI18" s="12" t="s">
        <v>524</v>
      </c>
      <c r="AJ18" s="8" t="s">
        <v>123</v>
      </c>
      <c r="AK18" s="9" t="s">
        <v>496</v>
      </c>
      <c r="AL18" s="8" t="str">
        <f>VLOOKUP(AK18,Causa!$X:$AA,4,0)</f>
        <v>UPS</v>
      </c>
      <c r="AM18" s="8" t="str">
        <f>VLOOKUP(AK18,Causa!$X:$AB,5,0)</f>
        <v>A</v>
      </c>
      <c r="AN18" s="8" t="str">
        <f>VLOOKUP(AM18,Causa!$Q:$T,4,0)</f>
        <v>Tablero distribución eléctrica</v>
      </c>
      <c r="AO18" s="11" t="str">
        <f t="shared" si="2"/>
        <v>07-17</v>
      </c>
    </row>
    <row r="19" spans="1:41" x14ac:dyDescent="0.3">
      <c r="E19" s="13"/>
      <c r="I19" s="8" t="s">
        <v>37</v>
      </c>
      <c r="J19" s="8" t="s">
        <v>38</v>
      </c>
      <c r="K19" s="9" t="s">
        <v>484</v>
      </c>
      <c r="L19" s="9" t="s">
        <v>94</v>
      </c>
      <c r="M19" s="8" t="str">
        <f t="shared" si="0"/>
        <v>0002</v>
      </c>
      <c r="X19" s="8">
        <v>18</v>
      </c>
      <c r="Y19" s="8">
        <v>60</v>
      </c>
      <c r="Z19" s="8">
        <v>68</v>
      </c>
      <c r="AA19" s="8" t="s">
        <v>217</v>
      </c>
      <c r="AB19" s="8" t="s">
        <v>474</v>
      </c>
      <c r="AC19" s="8" t="str">
        <f>VLOOKUP(AB19,Causa!$Q:$T,4,0)</f>
        <v>Tablero Eléctricos Potencia /Control</v>
      </c>
      <c r="AD19" s="8">
        <f t="shared" si="1"/>
        <v>18</v>
      </c>
      <c r="AE19" s="8" t="str">
        <f t="shared" si="5"/>
        <v>Causa!AJ60:AJ68</v>
      </c>
      <c r="AF19" s="8" t="str">
        <f t="shared" si="6"/>
        <v>Causa!AJ60:AO68</v>
      </c>
      <c r="AI19" s="12" t="s">
        <v>525</v>
      </c>
      <c r="AJ19" s="8" t="s">
        <v>122</v>
      </c>
      <c r="AK19" s="9" t="s">
        <v>496</v>
      </c>
      <c r="AL19" s="8" t="str">
        <f>VLOOKUP(AK19,Causa!$X:$AA,4,0)</f>
        <v>UPS</v>
      </c>
      <c r="AM19" s="8" t="str">
        <f>VLOOKUP(AK19,Causa!$X:$AB,5,0)</f>
        <v>A</v>
      </c>
      <c r="AN19" s="8" t="str">
        <f>VLOOKUP(AM19,Causa!$Q:$T,4,0)</f>
        <v>Tablero distribución eléctrica</v>
      </c>
      <c r="AO19" s="11" t="str">
        <f t="shared" si="2"/>
        <v>07-18</v>
      </c>
    </row>
    <row r="20" spans="1:41" x14ac:dyDescent="0.3">
      <c r="I20" s="8" t="s">
        <v>37</v>
      </c>
      <c r="J20" s="8" t="s">
        <v>38</v>
      </c>
      <c r="K20" s="9" t="s">
        <v>519</v>
      </c>
      <c r="L20" s="8" t="s">
        <v>90</v>
      </c>
      <c r="M20" s="8" t="str">
        <f t="shared" si="0"/>
        <v>0006</v>
      </c>
      <c r="X20" s="8">
        <v>19</v>
      </c>
      <c r="Y20" s="8">
        <v>69</v>
      </c>
      <c r="Z20" s="8">
        <v>74</v>
      </c>
      <c r="AA20" s="8" t="s">
        <v>237</v>
      </c>
      <c r="AB20" s="8" t="s">
        <v>474</v>
      </c>
      <c r="AC20" s="8" t="str">
        <f>VLOOKUP(AB20,Causa!$Q:$T,4,0)</f>
        <v>Tablero Eléctricos Potencia /Control</v>
      </c>
      <c r="AD20" s="8">
        <f t="shared" si="1"/>
        <v>19</v>
      </c>
      <c r="AE20" s="8" t="str">
        <f t="shared" si="5"/>
        <v>Causa!AJ69:AJ74</v>
      </c>
      <c r="AF20" s="8" t="str">
        <f t="shared" si="6"/>
        <v>Causa!AJ69:AO74</v>
      </c>
      <c r="AI20" s="12" t="s">
        <v>526</v>
      </c>
      <c r="AJ20" s="8" t="s">
        <v>130</v>
      </c>
      <c r="AK20" s="9" t="s">
        <v>496</v>
      </c>
      <c r="AL20" s="8" t="str">
        <f>VLOOKUP(AK20,Causa!$X:$AA,4,0)</f>
        <v>UPS</v>
      </c>
      <c r="AM20" s="8" t="str">
        <f>VLOOKUP(AK20,Causa!$X:$AB,5,0)</f>
        <v>A</v>
      </c>
      <c r="AN20" s="8" t="str">
        <f>VLOOKUP(AM20,Causa!$Q:$T,4,0)</f>
        <v>Tablero distribución eléctrica</v>
      </c>
      <c r="AO20" s="11" t="str">
        <f t="shared" si="2"/>
        <v>07-19</v>
      </c>
    </row>
    <row r="21" spans="1:41" x14ac:dyDescent="0.3">
      <c r="F21" s="9"/>
      <c r="I21" s="8" t="s">
        <v>37</v>
      </c>
      <c r="J21" s="8" t="s">
        <v>38</v>
      </c>
      <c r="K21" s="9" t="s">
        <v>522</v>
      </c>
      <c r="L21" s="8" t="s">
        <v>418</v>
      </c>
      <c r="M21" s="8" t="str">
        <f t="shared" si="0"/>
        <v>0007</v>
      </c>
      <c r="X21" s="8">
        <v>20</v>
      </c>
      <c r="Y21" s="8">
        <v>75</v>
      </c>
      <c r="Z21" s="8">
        <v>80</v>
      </c>
      <c r="AA21" s="8" t="s">
        <v>230</v>
      </c>
      <c r="AB21" s="8" t="s">
        <v>474</v>
      </c>
      <c r="AC21" s="8" t="str">
        <f>VLOOKUP(AB21,Causa!$Q:$T,4,0)</f>
        <v>Tablero Eléctricos Potencia /Control</v>
      </c>
      <c r="AD21" s="8">
        <f t="shared" si="1"/>
        <v>20</v>
      </c>
      <c r="AE21" s="8" t="str">
        <f t="shared" si="5"/>
        <v>Causa!AJ75:AJ80</v>
      </c>
      <c r="AF21" s="8" t="str">
        <f t="shared" si="6"/>
        <v>Causa!AJ75:AO80</v>
      </c>
      <c r="AI21" s="12" t="s">
        <v>527</v>
      </c>
      <c r="AJ21" s="8" t="s">
        <v>121</v>
      </c>
      <c r="AK21" s="9" t="s">
        <v>500</v>
      </c>
      <c r="AL21" s="8" t="str">
        <f>VLOOKUP(AK21,Causa!$X:$AA,4,0)</f>
        <v>Anillo colector</v>
      </c>
      <c r="AM21" s="8" t="str">
        <f>VLOOKUP(AK21,Causa!$X:$AB,5,0)</f>
        <v>B</v>
      </c>
      <c r="AN21" s="8" t="str">
        <f>VLOOKUP(AM21,Causa!$Q:$T,4,0)</f>
        <v>Tablero Eléctricos Potencia /Control</v>
      </c>
      <c r="AO21" s="11" t="str">
        <f t="shared" si="2"/>
        <v>08-20</v>
      </c>
    </row>
    <row r="22" spans="1:41" x14ac:dyDescent="0.3">
      <c r="I22" s="8" t="s">
        <v>37</v>
      </c>
      <c r="J22" s="8" t="s">
        <v>38</v>
      </c>
      <c r="K22" s="9" t="s">
        <v>528</v>
      </c>
      <c r="L22" s="8" t="s">
        <v>68</v>
      </c>
      <c r="M22" s="8" t="str">
        <f t="shared" si="0"/>
        <v>0009</v>
      </c>
      <c r="X22" s="8">
        <v>21</v>
      </c>
      <c r="Y22" s="8">
        <v>81</v>
      </c>
      <c r="Z22" s="8">
        <v>84</v>
      </c>
      <c r="AA22" s="8" t="s">
        <v>153</v>
      </c>
      <c r="AB22" s="8" t="s">
        <v>474</v>
      </c>
      <c r="AC22" s="8" t="str">
        <f>VLOOKUP(AB22,Causa!$Q:$T,4,0)</f>
        <v>Tablero Eléctricos Potencia /Control</v>
      </c>
      <c r="AD22" s="8">
        <f t="shared" si="1"/>
        <v>21</v>
      </c>
      <c r="AE22" s="8" t="str">
        <f t="shared" si="5"/>
        <v>Causa!AJ81:AJ84</v>
      </c>
      <c r="AF22" s="8" t="str">
        <f t="shared" si="6"/>
        <v>Causa!AJ81:AO84</v>
      </c>
      <c r="AI22" s="12" t="s">
        <v>529</v>
      </c>
      <c r="AJ22" s="8" t="s">
        <v>148</v>
      </c>
      <c r="AK22" s="9" t="s">
        <v>500</v>
      </c>
      <c r="AL22" s="8" t="str">
        <f>VLOOKUP(AK22,Causa!$X:$AA,4,0)</f>
        <v>Anillo colector</v>
      </c>
      <c r="AM22" s="8" t="str">
        <f>VLOOKUP(AK22,Causa!$X:$AB,5,0)</f>
        <v>B</v>
      </c>
      <c r="AN22" s="8" t="str">
        <f>VLOOKUP(AM22,Causa!$Q:$T,4,0)</f>
        <v>Tablero Eléctricos Potencia /Control</v>
      </c>
      <c r="AO22" s="11" t="str">
        <f t="shared" si="2"/>
        <v>08-21</v>
      </c>
    </row>
    <row r="23" spans="1:41" x14ac:dyDescent="0.3">
      <c r="I23" s="8" t="s">
        <v>37</v>
      </c>
      <c r="J23" s="8" t="s">
        <v>38</v>
      </c>
      <c r="K23" s="9" t="s">
        <v>498</v>
      </c>
      <c r="L23" s="8" t="s">
        <v>85</v>
      </c>
      <c r="M23" s="8" t="str">
        <f t="shared" si="0"/>
        <v>0012</v>
      </c>
      <c r="X23" s="8">
        <v>22</v>
      </c>
      <c r="Y23" s="8">
        <v>85</v>
      </c>
      <c r="Z23" s="8">
        <v>86</v>
      </c>
      <c r="AA23" s="8" t="s">
        <v>134</v>
      </c>
      <c r="AB23" s="8" t="s">
        <v>474</v>
      </c>
      <c r="AC23" s="8" t="str">
        <f>VLOOKUP(AB23,Causa!$Q:$T,4,0)</f>
        <v>Tablero Eléctricos Potencia /Control</v>
      </c>
      <c r="AD23" s="8">
        <f t="shared" si="1"/>
        <v>22</v>
      </c>
      <c r="AE23" s="8" t="str">
        <f t="shared" si="5"/>
        <v>Causa!AJ85:AJ86</v>
      </c>
      <c r="AF23" s="8" t="str">
        <f t="shared" si="6"/>
        <v>Causa!AJ85:AO86</v>
      </c>
      <c r="AI23" s="12" t="s">
        <v>530</v>
      </c>
      <c r="AJ23" s="8" t="s">
        <v>127</v>
      </c>
      <c r="AK23" s="9" t="s">
        <v>500</v>
      </c>
      <c r="AL23" s="8" t="str">
        <f>VLOOKUP(AK23,Causa!$X:$AA,4,0)</f>
        <v>Anillo colector</v>
      </c>
      <c r="AM23" s="8" t="str">
        <f>VLOOKUP(AK23,Causa!$X:$AB,5,0)</f>
        <v>B</v>
      </c>
      <c r="AN23" s="8" t="str">
        <f>VLOOKUP(AM23,Causa!$Q:$T,4,0)</f>
        <v>Tablero Eléctricos Potencia /Control</v>
      </c>
      <c r="AO23" s="11" t="str">
        <f t="shared" si="2"/>
        <v>08-22</v>
      </c>
    </row>
    <row r="24" spans="1:41" x14ac:dyDescent="0.3">
      <c r="I24" s="8" t="s">
        <v>37</v>
      </c>
      <c r="J24" s="8" t="s">
        <v>38</v>
      </c>
      <c r="K24" s="9" t="s">
        <v>531</v>
      </c>
      <c r="L24" s="8" t="s">
        <v>417</v>
      </c>
      <c r="M24" s="8" t="str">
        <f t="shared" si="0"/>
        <v>0018</v>
      </c>
      <c r="X24" s="8">
        <v>23</v>
      </c>
      <c r="Y24" s="8">
        <v>87</v>
      </c>
      <c r="Z24" s="8">
        <v>89</v>
      </c>
      <c r="AA24" s="8" t="s">
        <v>124</v>
      </c>
      <c r="AB24" s="8" t="s">
        <v>474</v>
      </c>
      <c r="AC24" s="8" t="str">
        <f>VLOOKUP(AB24,Causa!$Q:$T,4,0)</f>
        <v>Tablero Eléctricos Potencia /Control</v>
      </c>
      <c r="AD24" s="8">
        <f t="shared" si="1"/>
        <v>23</v>
      </c>
      <c r="AE24" s="8" t="str">
        <f t="shared" si="5"/>
        <v>Causa!AJ87:AJ89</v>
      </c>
      <c r="AF24" s="8" t="str">
        <f t="shared" si="6"/>
        <v>Causa!AJ87:AO89</v>
      </c>
      <c r="AI24" s="12" t="s">
        <v>532</v>
      </c>
      <c r="AJ24" s="8" t="s">
        <v>121</v>
      </c>
      <c r="AK24" s="9" t="s">
        <v>504</v>
      </c>
      <c r="AL24" s="8" t="str">
        <f>VLOOKUP(AK24,Causa!$X:$AA,4,0)</f>
        <v>Barra Potencia</v>
      </c>
      <c r="AM24" s="8" t="str">
        <f>VLOOKUP(AK24,Causa!$X:$AB,5,0)</f>
        <v>B</v>
      </c>
      <c r="AN24" s="8" t="str">
        <f>VLOOKUP(AM24,Causa!$Q:$T,4,0)</f>
        <v>Tablero Eléctricos Potencia /Control</v>
      </c>
      <c r="AO24" s="11" t="str">
        <f t="shared" si="2"/>
        <v>09-23</v>
      </c>
    </row>
    <row r="25" spans="1:41" x14ac:dyDescent="0.3">
      <c r="I25" s="8" t="s">
        <v>37</v>
      </c>
      <c r="J25" s="8" t="s">
        <v>38</v>
      </c>
      <c r="K25" s="9" t="s">
        <v>509</v>
      </c>
      <c r="L25" s="8" t="s">
        <v>419</v>
      </c>
      <c r="M25" s="8" t="str">
        <f t="shared" si="0"/>
        <v>0021</v>
      </c>
      <c r="X25" s="8">
        <v>24</v>
      </c>
      <c r="Y25" s="8">
        <v>90</v>
      </c>
      <c r="Z25" s="8">
        <v>93</v>
      </c>
      <c r="AA25" s="8" t="s">
        <v>144</v>
      </c>
      <c r="AB25" s="8" t="s">
        <v>474</v>
      </c>
      <c r="AC25" s="8" t="str">
        <f>VLOOKUP(AB25,Causa!$Q:$T,4,0)</f>
        <v>Tablero Eléctricos Potencia /Control</v>
      </c>
      <c r="AD25" s="8">
        <f t="shared" si="1"/>
        <v>24</v>
      </c>
      <c r="AE25" s="8" t="str">
        <f t="shared" si="5"/>
        <v>Causa!AJ90:AJ93</v>
      </c>
      <c r="AF25" s="8" t="str">
        <f t="shared" si="6"/>
        <v>Causa!AJ90:AO93</v>
      </c>
      <c r="AI25" s="12" t="s">
        <v>533</v>
      </c>
      <c r="AJ25" s="8" t="s">
        <v>130</v>
      </c>
      <c r="AK25" s="9" t="s">
        <v>504</v>
      </c>
      <c r="AL25" s="8" t="str">
        <f>VLOOKUP(AK25,Causa!$X:$AA,4,0)</f>
        <v>Barra Potencia</v>
      </c>
      <c r="AM25" s="8" t="str">
        <f>VLOOKUP(AK25,Causa!$X:$AB,5,0)</f>
        <v>B</v>
      </c>
      <c r="AN25" s="8" t="str">
        <f>VLOOKUP(AM25,Causa!$Q:$T,4,0)</f>
        <v>Tablero Eléctricos Potencia /Control</v>
      </c>
      <c r="AO25" s="11" t="str">
        <f t="shared" si="2"/>
        <v>09-24</v>
      </c>
    </row>
    <row r="26" spans="1:41" x14ac:dyDescent="0.3">
      <c r="I26" s="8" t="s">
        <v>37</v>
      </c>
      <c r="J26" s="8" t="s">
        <v>38</v>
      </c>
      <c r="K26" s="9" t="s">
        <v>534</v>
      </c>
      <c r="L26" s="8" t="s">
        <v>80</v>
      </c>
      <c r="M26" s="8" t="str">
        <f t="shared" si="0"/>
        <v>0022</v>
      </c>
      <c r="X26" s="8">
        <v>25</v>
      </c>
      <c r="Y26" s="8">
        <v>94</v>
      </c>
      <c r="Z26" s="8">
        <v>96</v>
      </c>
      <c r="AA26" s="8" t="s">
        <v>126</v>
      </c>
      <c r="AB26" s="8" t="s">
        <v>474</v>
      </c>
      <c r="AC26" s="8" t="str">
        <f>VLOOKUP(AB26,Causa!$Q:$T,4,0)</f>
        <v>Tablero Eléctricos Potencia /Control</v>
      </c>
      <c r="AD26" s="8">
        <f t="shared" si="1"/>
        <v>25</v>
      </c>
      <c r="AE26" s="8" t="str">
        <f t="shared" si="5"/>
        <v>Causa!AJ94:AJ96</v>
      </c>
      <c r="AF26" s="8" t="str">
        <f t="shared" si="6"/>
        <v>Causa!AJ94:AO96</v>
      </c>
      <c r="AI26" s="14" t="s">
        <v>535</v>
      </c>
      <c r="AJ26" s="8" t="s">
        <v>121</v>
      </c>
      <c r="AK26" s="8">
        <v>10</v>
      </c>
      <c r="AL26" s="8" t="str">
        <f>VLOOKUP(AK26,Causa!$X:$AA,4,0)</f>
        <v>Botonera emergencia</v>
      </c>
      <c r="AM26" s="8" t="str">
        <f>VLOOKUP(AK26,Causa!$X:$AB,5,0)</f>
        <v>B</v>
      </c>
      <c r="AN26" s="8" t="str">
        <f>VLOOKUP(AM26,Causa!$Q:$T,4,0)</f>
        <v>Tablero Eléctricos Potencia /Control</v>
      </c>
      <c r="AO26" s="11" t="str">
        <f t="shared" si="2"/>
        <v>10-25</v>
      </c>
    </row>
    <row r="27" spans="1:41" x14ac:dyDescent="0.3">
      <c r="I27" s="8" t="s">
        <v>37</v>
      </c>
      <c r="J27" s="8" t="s">
        <v>38</v>
      </c>
      <c r="K27" s="9" t="s">
        <v>512</v>
      </c>
      <c r="L27" s="8" t="s">
        <v>73</v>
      </c>
      <c r="M27" s="8" t="str">
        <f t="shared" si="0"/>
        <v>0023</v>
      </c>
      <c r="X27" s="8">
        <v>26</v>
      </c>
      <c r="Y27" s="8">
        <v>97</v>
      </c>
      <c r="Z27" s="8">
        <v>99</v>
      </c>
      <c r="AA27" s="8" t="s">
        <v>536</v>
      </c>
      <c r="AB27" s="8" t="s">
        <v>474</v>
      </c>
      <c r="AC27" s="8" t="str">
        <f>VLOOKUP(AB27,Causa!$Q:$T,4,0)</f>
        <v>Tablero Eléctricos Potencia /Control</v>
      </c>
      <c r="AD27" s="8">
        <f t="shared" si="1"/>
        <v>26</v>
      </c>
      <c r="AE27" s="8" t="str">
        <f t="shared" si="5"/>
        <v>Causa!AJ97:AJ99</v>
      </c>
      <c r="AF27" s="8" t="str">
        <f t="shared" si="6"/>
        <v>Causa!AJ97:AO99</v>
      </c>
      <c r="AI27" s="14" t="s">
        <v>537</v>
      </c>
      <c r="AJ27" s="8" t="s">
        <v>123</v>
      </c>
      <c r="AK27" s="8">
        <v>10</v>
      </c>
      <c r="AL27" s="8" t="str">
        <f>VLOOKUP(AK27,Causa!$X:$AA,4,0)</f>
        <v>Botonera emergencia</v>
      </c>
      <c r="AM27" s="8" t="str">
        <f>VLOOKUP(AK27,Causa!$X:$AB,5,0)</f>
        <v>B</v>
      </c>
      <c r="AN27" s="8" t="str">
        <f>VLOOKUP(AM27,Causa!$Q:$T,4,0)</f>
        <v>Tablero Eléctricos Potencia /Control</v>
      </c>
      <c r="AO27" s="11" t="str">
        <f t="shared" si="2"/>
        <v>10-26</v>
      </c>
    </row>
    <row r="28" spans="1:41" ht="15.6" x14ac:dyDescent="0.3">
      <c r="A28" s="25" t="s">
        <v>1793</v>
      </c>
      <c r="I28" s="8" t="s">
        <v>37</v>
      </c>
      <c r="J28" s="8" t="s">
        <v>38</v>
      </c>
      <c r="K28" s="9" t="s">
        <v>538</v>
      </c>
      <c r="L28" s="8" t="s">
        <v>98</v>
      </c>
      <c r="M28" s="8" t="str">
        <f t="shared" si="0"/>
        <v>0024</v>
      </c>
      <c r="X28" s="8">
        <v>27</v>
      </c>
      <c r="Y28" s="8">
        <v>100</v>
      </c>
      <c r="Z28" s="8">
        <v>103</v>
      </c>
      <c r="AA28" s="8" t="s">
        <v>232</v>
      </c>
      <c r="AB28" s="8" t="s">
        <v>474</v>
      </c>
      <c r="AC28" s="8" t="str">
        <f>VLOOKUP(AB28,Causa!$Q:$T,4,0)</f>
        <v>Tablero Eléctricos Potencia /Control</v>
      </c>
      <c r="AD28" s="8">
        <f t="shared" si="1"/>
        <v>27</v>
      </c>
      <c r="AE28" s="8" t="str">
        <f t="shared" si="5"/>
        <v>Causa!AJ100:AJ103</v>
      </c>
      <c r="AF28" s="8" t="str">
        <f t="shared" si="6"/>
        <v>Causa!AJ100:AO103</v>
      </c>
      <c r="AI28" s="14" t="s">
        <v>539</v>
      </c>
      <c r="AJ28" s="8" t="s">
        <v>147</v>
      </c>
      <c r="AK28" s="8">
        <v>11</v>
      </c>
      <c r="AL28" s="8" t="str">
        <f>VLOOKUP(AK28,Causa!$X:$AA,4,0)</f>
        <v>Botones comando</v>
      </c>
      <c r="AM28" s="8" t="str">
        <f>VLOOKUP(AK28,Causa!$X:$AB,5,0)</f>
        <v>B</v>
      </c>
      <c r="AN28" s="8" t="str">
        <f>VLOOKUP(AM28,Causa!$Q:$T,4,0)</f>
        <v>Tablero Eléctricos Potencia /Control</v>
      </c>
      <c r="AO28" s="11" t="str">
        <f t="shared" si="2"/>
        <v>11-27</v>
      </c>
    </row>
    <row r="29" spans="1:41" ht="15.6" x14ac:dyDescent="0.3">
      <c r="A29" s="25" t="s">
        <v>1765</v>
      </c>
      <c r="B29" s="26">
        <v>11422717</v>
      </c>
      <c r="I29" s="8" t="s">
        <v>41</v>
      </c>
      <c r="J29" s="8" t="s">
        <v>42</v>
      </c>
      <c r="K29" s="9" t="s">
        <v>456</v>
      </c>
      <c r="L29" s="8" t="s">
        <v>42</v>
      </c>
      <c r="M29" s="8" t="str">
        <f t="shared" si="0"/>
        <v>0001</v>
      </c>
      <c r="X29" s="8">
        <v>28</v>
      </c>
      <c r="Y29" s="8">
        <v>104</v>
      </c>
      <c r="Z29" s="8">
        <v>107</v>
      </c>
      <c r="AA29" s="8" t="s">
        <v>233</v>
      </c>
      <c r="AB29" s="8" t="s">
        <v>474</v>
      </c>
      <c r="AC29" s="8" t="str">
        <f>VLOOKUP(AB29,Causa!$Q:$T,4,0)</f>
        <v>Tablero Eléctricos Potencia /Control</v>
      </c>
      <c r="AD29" s="8">
        <f t="shared" si="1"/>
        <v>28</v>
      </c>
      <c r="AE29" s="8" t="str">
        <f t="shared" si="5"/>
        <v>Causa!AJ104:AJ107</v>
      </c>
      <c r="AF29" s="8" t="str">
        <f t="shared" si="6"/>
        <v>Causa!AJ104:AO107</v>
      </c>
      <c r="AI29" s="14" t="s">
        <v>540</v>
      </c>
      <c r="AJ29" s="8" t="s">
        <v>541</v>
      </c>
      <c r="AK29" s="8">
        <v>11</v>
      </c>
      <c r="AL29" s="8" t="str">
        <f>VLOOKUP(AK29,Causa!$X:$AA,4,0)</f>
        <v>Botones comando</v>
      </c>
      <c r="AM29" s="8" t="str">
        <f>VLOOKUP(AK29,Causa!$X:$AB,5,0)</f>
        <v>B</v>
      </c>
      <c r="AN29" s="8" t="str">
        <f>VLOOKUP(AM29,Causa!$Q:$T,4,0)</f>
        <v>Tablero Eléctricos Potencia /Control</v>
      </c>
      <c r="AO29" s="11" t="str">
        <f t="shared" si="2"/>
        <v>11-28</v>
      </c>
    </row>
    <row r="30" spans="1:41" ht="15.6" x14ac:dyDescent="0.3">
      <c r="A30" s="25" t="s">
        <v>1796</v>
      </c>
      <c r="B30" s="26">
        <v>11126946</v>
      </c>
      <c r="I30" s="8" t="s">
        <v>43</v>
      </c>
      <c r="J30" s="8" t="s">
        <v>44</v>
      </c>
      <c r="K30" s="9" t="s">
        <v>456</v>
      </c>
      <c r="L30" s="8" t="s">
        <v>62</v>
      </c>
      <c r="M30" s="8" t="str">
        <f t="shared" si="0"/>
        <v>0001</v>
      </c>
      <c r="X30" s="8">
        <v>29</v>
      </c>
      <c r="Y30" s="8">
        <v>108</v>
      </c>
      <c r="Z30" s="8">
        <v>111</v>
      </c>
      <c r="AA30" s="8" t="s">
        <v>236</v>
      </c>
      <c r="AB30" s="8" t="s">
        <v>474</v>
      </c>
      <c r="AC30" s="8" t="str">
        <f>VLOOKUP(AB30,Causa!$Q:$T,4,0)</f>
        <v>Tablero Eléctricos Potencia /Control</v>
      </c>
      <c r="AD30" s="8">
        <f t="shared" si="1"/>
        <v>29</v>
      </c>
      <c r="AE30" s="8" t="str">
        <f t="shared" si="5"/>
        <v>Causa!AJ108:AJ111</v>
      </c>
      <c r="AF30" s="8" t="str">
        <f t="shared" si="6"/>
        <v>Causa!AJ108:AO111</v>
      </c>
      <c r="AI30" s="14" t="s">
        <v>542</v>
      </c>
      <c r="AJ30" s="8" t="s">
        <v>133</v>
      </c>
      <c r="AK30" s="8">
        <v>12</v>
      </c>
      <c r="AL30" s="8" t="str">
        <f>VLOOKUP(AK30,Causa!$X:$AA,4,0)</f>
        <v>Cable 380V</v>
      </c>
      <c r="AM30" s="8" t="str">
        <f>VLOOKUP(AK30,Causa!$X:$AB,5,0)</f>
        <v>B</v>
      </c>
      <c r="AN30" s="8" t="str">
        <f>VLOOKUP(AM30,Causa!$Q:$T,4,0)</f>
        <v>Tablero Eléctricos Potencia /Control</v>
      </c>
      <c r="AO30" s="11" t="str">
        <f t="shared" si="2"/>
        <v>12-29</v>
      </c>
    </row>
    <row r="31" spans="1:41" ht="15.6" x14ac:dyDescent="0.3">
      <c r="A31" s="25" t="s">
        <v>1797</v>
      </c>
      <c r="B31" s="26">
        <v>11126967</v>
      </c>
      <c r="I31" s="8" t="s">
        <v>45</v>
      </c>
      <c r="J31" s="8" t="s">
        <v>46</v>
      </c>
      <c r="K31" s="9" t="s">
        <v>484</v>
      </c>
      <c r="L31" s="8" t="s">
        <v>69</v>
      </c>
      <c r="M31" s="8" t="str">
        <f t="shared" si="0"/>
        <v>0002</v>
      </c>
      <c r="X31" s="8">
        <v>30</v>
      </c>
      <c r="Y31" s="8">
        <v>112</v>
      </c>
      <c r="Z31" s="8">
        <v>115</v>
      </c>
      <c r="AA31" s="8" t="s">
        <v>235</v>
      </c>
      <c r="AB31" s="8" t="s">
        <v>474</v>
      </c>
      <c r="AC31" s="8" t="str">
        <f>VLOOKUP(AB31,Causa!$Q:$T,4,0)</f>
        <v>Tablero Eléctricos Potencia /Control</v>
      </c>
      <c r="AD31" s="8">
        <f t="shared" si="1"/>
        <v>30</v>
      </c>
      <c r="AE31" s="8" t="str">
        <f t="shared" si="5"/>
        <v>Causa!AJ112:AJ115</v>
      </c>
      <c r="AF31" s="8" t="str">
        <f t="shared" si="6"/>
        <v>Causa!AJ112:AO115</v>
      </c>
      <c r="AI31" s="14" t="s">
        <v>543</v>
      </c>
      <c r="AJ31" s="8" t="s">
        <v>147</v>
      </c>
      <c r="AK31" s="8">
        <v>12</v>
      </c>
      <c r="AL31" s="8" t="str">
        <f>VLOOKUP(AK31,Causa!$X:$AA,4,0)</f>
        <v>Cable 380V</v>
      </c>
      <c r="AM31" s="8" t="str">
        <f>VLOOKUP(AK31,Causa!$X:$AB,5,0)</f>
        <v>B</v>
      </c>
      <c r="AN31" s="8" t="str">
        <f>VLOOKUP(AM31,Causa!$Q:$T,4,0)</f>
        <v>Tablero Eléctricos Potencia /Control</v>
      </c>
      <c r="AO31" s="11" t="str">
        <f t="shared" si="2"/>
        <v>12-30</v>
      </c>
    </row>
    <row r="32" spans="1:41" ht="15.6" x14ac:dyDescent="0.3">
      <c r="A32" s="25" t="s">
        <v>1766</v>
      </c>
      <c r="B32" s="26">
        <v>11126418</v>
      </c>
      <c r="I32" s="8" t="s">
        <v>45</v>
      </c>
      <c r="J32" s="8" t="s">
        <v>46</v>
      </c>
      <c r="K32" s="9" t="s">
        <v>544</v>
      </c>
      <c r="L32" s="8" t="s">
        <v>102</v>
      </c>
      <c r="M32" s="8" t="str">
        <f t="shared" si="0"/>
        <v>0003</v>
      </c>
      <c r="X32" s="8">
        <v>31</v>
      </c>
      <c r="Y32" s="8">
        <v>116</v>
      </c>
      <c r="Z32" s="8">
        <v>120</v>
      </c>
      <c r="AA32" s="8" t="s">
        <v>545</v>
      </c>
      <c r="AB32" s="8" t="s">
        <v>474</v>
      </c>
      <c r="AC32" s="8" t="str">
        <f>VLOOKUP(AB32,Causa!$Q:$T,4,0)</f>
        <v>Tablero Eléctricos Potencia /Control</v>
      </c>
      <c r="AD32" s="8">
        <f t="shared" si="1"/>
        <v>31</v>
      </c>
      <c r="AE32" s="8" t="str">
        <f t="shared" si="5"/>
        <v>Causa!AJ116:AJ120</v>
      </c>
      <c r="AF32" s="8" t="str">
        <f t="shared" si="6"/>
        <v>Causa!AJ116:AO120</v>
      </c>
      <c r="AI32" s="14" t="s">
        <v>546</v>
      </c>
      <c r="AJ32" s="8" t="s">
        <v>547</v>
      </c>
      <c r="AK32" s="8">
        <v>12</v>
      </c>
      <c r="AL32" s="8" t="str">
        <f>VLOOKUP(AK32,Causa!$X:$AA,4,0)</f>
        <v>Cable 380V</v>
      </c>
      <c r="AM32" s="8" t="str">
        <f>VLOOKUP(AK32,Causa!$X:$AB,5,0)</f>
        <v>B</v>
      </c>
      <c r="AN32" s="8" t="str">
        <f>VLOOKUP(AM32,Causa!$Q:$T,4,0)</f>
        <v>Tablero Eléctricos Potencia /Control</v>
      </c>
      <c r="AO32" s="11" t="str">
        <f t="shared" si="2"/>
        <v>12-31</v>
      </c>
    </row>
    <row r="33" spans="1:41" ht="15.6" x14ac:dyDescent="0.3">
      <c r="A33" s="25" t="s">
        <v>1767</v>
      </c>
      <c r="B33" s="26">
        <v>11671351</v>
      </c>
      <c r="I33" s="8" t="s">
        <v>45</v>
      </c>
      <c r="J33" s="8" t="s">
        <v>46</v>
      </c>
      <c r="K33" s="9" t="s">
        <v>548</v>
      </c>
      <c r="L33" s="8" t="s">
        <v>99</v>
      </c>
      <c r="M33" s="8" t="str">
        <f t="shared" si="0"/>
        <v>0004</v>
      </c>
      <c r="X33" s="8">
        <v>32</v>
      </c>
      <c r="Y33" s="8">
        <v>121</v>
      </c>
      <c r="Z33" s="8">
        <v>124</v>
      </c>
      <c r="AA33" s="8" t="s">
        <v>155</v>
      </c>
      <c r="AB33" s="8" t="s">
        <v>474</v>
      </c>
      <c r="AC33" s="8" t="str">
        <f>VLOOKUP(AB33,Causa!$Q:$T,4,0)</f>
        <v>Tablero Eléctricos Potencia /Control</v>
      </c>
      <c r="AD33" s="8">
        <f t="shared" si="1"/>
        <v>32</v>
      </c>
      <c r="AE33" s="8" t="str">
        <f t="shared" si="5"/>
        <v>Causa!AJ121:AJ124</v>
      </c>
      <c r="AF33" s="8" t="str">
        <f t="shared" si="6"/>
        <v>Causa!AJ121:AO124</v>
      </c>
      <c r="AI33" s="15" t="s">
        <v>549</v>
      </c>
      <c r="AJ33" s="8" t="s">
        <v>550</v>
      </c>
      <c r="AK33" s="8">
        <v>12</v>
      </c>
      <c r="AL33" s="8" t="str">
        <f>VLOOKUP(AK33,Causa!$X:$AA,4,0)</f>
        <v>Cable 380V</v>
      </c>
      <c r="AM33" s="8" t="str">
        <f>VLOOKUP(AK33,Causa!$X:$AB,5,0)</f>
        <v>B</v>
      </c>
      <c r="AN33" s="8" t="str">
        <f>VLOOKUP(AM33,Causa!$Q:$T,4,0)</f>
        <v>Tablero Eléctricos Potencia /Control</v>
      </c>
      <c r="AO33" s="11" t="str">
        <f t="shared" si="2"/>
        <v>12-24</v>
      </c>
    </row>
    <row r="34" spans="1:41" ht="15.6" x14ac:dyDescent="0.3">
      <c r="A34" s="25" t="s">
        <v>1760</v>
      </c>
      <c r="B34" s="26">
        <v>11126857</v>
      </c>
      <c r="I34" s="8" t="s">
        <v>45</v>
      </c>
      <c r="J34" s="8" t="s">
        <v>46</v>
      </c>
      <c r="K34" s="9" t="s">
        <v>551</v>
      </c>
      <c r="L34" s="8" t="s">
        <v>81</v>
      </c>
      <c r="M34" s="8" t="str">
        <f t="shared" si="0"/>
        <v>0005</v>
      </c>
      <c r="X34" s="8">
        <v>33</v>
      </c>
      <c r="Y34" s="8">
        <v>125</v>
      </c>
      <c r="Z34" s="8">
        <v>128</v>
      </c>
      <c r="AA34" s="8" t="s">
        <v>128</v>
      </c>
      <c r="AB34" s="8" t="s">
        <v>474</v>
      </c>
      <c r="AC34" s="8" t="str">
        <f>VLOOKUP(AB34,Causa!$Q:$T,4,0)</f>
        <v>Tablero Eléctricos Potencia /Control</v>
      </c>
      <c r="AD34" s="8">
        <f t="shared" si="1"/>
        <v>33</v>
      </c>
      <c r="AE34" s="8" t="str">
        <f t="shared" si="5"/>
        <v>Causa!AJ125:AJ128</v>
      </c>
      <c r="AF34" s="8" t="str">
        <f t="shared" si="6"/>
        <v>Causa!AJ125:AO128</v>
      </c>
      <c r="AI34" s="8" t="s">
        <v>552</v>
      </c>
      <c r="AJ34" s="8" t="s">
        <v>135</v>
      </c>
      <c r="AK34" s="8">
        <v>13</v>
      </c>
      <c r="AL34" s="8" t="str">
        <f>VLOOKUP(AK34,Causa!$X:$AA,4,0)</f>
        <v>Cable control/señal</v>
      </c>
      <c r="AM34" s="8" t="str">
        <f>VLOOKUP(AK34,Causa!$X:$AB,5,0)</f>
        <v>B</v>
      </c>
      <c r="AN34" s="8" t="str">
        <f>VLOOKUP(AM34,Causa!$Q:$T,4,0)</f>
        <v>Tablero Eléctricos Potencia /Control</v>
      </c>
      <c r="AO34" s="11" t="str">
        <f t="shared" si="2"/>
        <v>13-36</v>
      </c>
    </row>
    <row r="35" spans="1:41" ht="15.6" x14ac:dyDescent="0.3">
      <c r="A35" s="25" t="s">
        <v>1768</v>
      </c>
      <c r="B35" s="26">
        <v>11177305</v>
      </c>
      <c r="I35" s="8" t="s">
        <v>45</v>
      </c>
      <c r="J35" s="8" t="s">
        <v>46</v>
      </c>
      <c r="K35" s="9" t="s">
        <v>519</v>
      </c>
      <c r="L35" s="8" t="s">
        <v>95</v>
      </c>
      <c r="M35" s="8" t="str">
        <f t="shared" si="0"/>
        <v>0006</v>
      </c>
      <c r="X35" s="8">
        <v>34</v>
      </c>
      <c r="Y35" s="8">
        <v>129</v>
      </c>
      <c r="Z35" s="8">
        <v>132</v>
      </c>
      <c r="AA35" s="8" t="s">
        <v>120</v>
      </c>
      <c r="AB35" s="8" t="s">
        <v>474</v>
      </c>
      <c r="AC35" s="8" t="str">
        <f>VLOOKUP(AB35,Causa!$Q:$T,4,0)</f>
        <v>Tablero Eléctricos Potencia /Control</v>
      </c>
      <c r="AD35" s="8">
        <f t="shared" si="1"/>
        <v>34</v>
      </c>
      <c r="AE35" s="8" t="str">
        <f t="shared" si="5"/>
        <v>Causa!AJ129:AJ132</v>
      </c>
      <c r="AF35" s="8" t="str">
        <f t="shared" si="6"/>
        <v>Causa!AJ129:AO132</v>
      </c>
      <c r="AI35" s="8" t="s">
        <v>553</v>
      </c>
      <c r="AJ35" s="8" t="s">
        <v>133</v>
      </c>
      <c r="AK35" s="8">
        <v>13</v>
      </c>
      <c r="AL35" s="8" t="str">
        <f>VLOOKUP(AK35,Causa!$X:$AA,4,0)</f>
        <v>Cable control/señal</v>
      </c>
      <c r="AM35" s="8" t="str">
        <f>VLOOKUP(AK35,Causa!$X:$AB,5,0)</f>
        <v>B</v>
      </c>
      <c r="AN35" s="8" t="str">
        <f>VLOOKUP(AM35,Causa!$Q:$T,4,0)</f>
        <v>Tablero Eléctricos Potencia /Control</v>
      </c>
      <c r="AO35" s="11" t="str">
        <f t="shared" si="2"/>
        <v>13-33</v>
      </c>
    </row>
    <row r="36" spans="1:41" ht="15.6" x14ac:dyDescent="0.3">
      <c r="A36" s="25" t="s">
        <v>1769</v>
      </c>
      <c r="B36" s="26">
        <v>11126893</v>
      </c>
      <c r="I36" s="8" t="s">
        <v>45</v>
      </c>
      <c r="J36" s="8" t="s">
        <v>46</v>
      </c>
      <c r="K36" s="9" t="s">
        <v>522</v>
      </c>
      <c r="L36" s="8" t="s">
        <v>86</v>
      </c>
      <c r="M36" s="8" t="str">
        <f t="shared" si="0"/>
        <v>0007</v>
      </c>
      <c r="X36" s="8">
        <v>35</v>
      </c>
      <c r="Y36" s="8">
        <v>133</v>
      </c>
      <c r="Z36" s="8">
        <v>138</v>
      </c>
      <c r="AA36" s="8" t="s">
        <v>223</v>
      </c>
      <c r="AB36" s="8" t="s">
        <v>474</v>
      </c>
      <c r="AC36" s="8" t="str">
        <f>VLOOKUP(AB36,Causa!$Q:$T,4,0)</f>
        <v>Tablero Eléctricos Potencia /Control</v>
      </c>
      <c r="AD36" s="8">
        <f t="shared" si="1"/>
        <v>35</v>
      </c>
      <c r="AE36" s="8" t="str">
        <f t="shared" si="5"/>
        <v>Causa!AJ133:AJ138</v>
      </c>
      <c r="AF36" s="8" t="str">
        <f t="shared" si="6"/>
        <v>Causa!AJ133:AO138</v>
      </c>
      <c r="AI36" s="8" t="s">
        <v>554</v>
      </c>
      <c r="AJ36" s="8" t="s">
        <v>121</v>
      </c>
      <c r="AK36" s="8">
        <v>13</v>
      </c>
      <c r="AL36" s="8" t="str">
        <f>VLOOKUP(AK36,Causa!$X:$AA,4,0)</f>
        <v>Cable control/señal</v>
      </c>
      <c r="AM36" s="8" t="str">
        <f>VLOOKUP(AK36,Causa!$X:$AB,5,0)</f>
        <v>B</v>
      </c>
      <c r="AN36" s="8" t="str">
        <f>VLOOKUP(AM36,Causa!$Q:$T,4,0)</f>
        <v>Tablero Eléctricos Potencia /Control</v>
      </c>
      <c r="AO36" s="11" t="str">
        <f t="shared" si="2"/>
        <v>13-34</v>
      </c>
    </row>
    <row r="37" spans="1:41" ht="15.6" x14ac:dyDescent="0.3">
      <c r="A37" s="25" t="s">
        <v>1798</v>
      </c>
      <c r="B37" s="26">
        <v>11527678</v>
      </c>
      <c r="I37" s="8" t="s">
        <v>45</v>
      </c>
      <c r="J37" s="8" t="s">
        <v>46</v>
      </c>
      <c r="K37" s="9" t="s">
        <v>494</v>
      </c>
      <c r="L37" s="8" t="s">
        <v>91</v>
      </c>
      <c r="M37" s="8" t="str">
        <f t="shared" si="0"/>
        <v>0008</v>
      </c>
      <c r="X37" s="8">
        <v>36</v>
      </c>
      <c r="Y37" s="8">
        <v>139</v>
      </c>
      <c r="Z37" s="8">
        <v>140</v>
      </c>
      <c r="AA37" s="8" t="s">
        <v>151</v>
      </c>
      <c r="AB37" s="8" t="s">
        <v>477</v>
      </c>
      <c r="AC37" s="8" t="str">
        <f>VLOOKUP(AB37,Causa!$Q:$T,4,0)</f>
        <v>Tablero Operativo</v>
      </c>
      <c r="AD37" s="8">
        <f t="shared" si="1"/>
        <v>36</v>
      </c>
      <c r="AE37" s="8" t="str">
        <f t="shared" si="5"/>
        <v>Causa!AJ139:AJ140</v>
      </c>
      <c r="AF37" s="8" t="str">
        <f t="shared" si="6"/>
        <v>Causa!AJ139:AO140</v>
      </c>
      <c r="AI37" s="8" t="s">
        <v>555</v>
      </c>
      <c r="AJ37" s="8" t="s">
        <v>137</v>
      </c>
      <c r="AK37" s="8">
        <v>13</v>
      </c>
      <c r="AL37" s="8" t="str">
        <f>VLOOKUP(AK37,Causa!$X:$AA,4,0)</f>
        <v>Cable control/señal</v>
      </c>
      <c r="AM37" s="8" t="str">
        <f>VLOOKUP(AK37,Causa!$X:$AB,5,0)</f>
        <v>B</v>
      </c>
      <c r="AN37" s="8" t="str">
        <f>VLOOKUP(AM37,Causa!$Q:$T,4,0)</f>
        <v>Tablero Eléctricos Potencia /Control</v>
      </c>
      <c r="AO37" s="11" t="str">
        <f t="shared" si="2"/>
        <v>13-35</v>
      </c>
    </row>
    <row r="38" spans="1:41" ht="15.6" x14ac:dyDescent="0.3">
      <c r="A38" s="25" t="s">
        <v>49</v>
      </c>
      <c r="B38" s="26">
        <v>11127484</v>
      </c>
      <c r="I38" s="8" t="s">
        <v>45</v>
      </c>
      <c r="J38" s="8" t="s">
        <v>46</v>
      </c>
      <c r="K38" s="9" t="s">
        <v>528</v>
      </c>
      <c r="L38" s="8" t="s">
        <v>75</v>
      </c>
      <c r="M38" s="8" t="str">
        <f t="shared" si="0"/>
        <v>0009</v>
      </c>
      <c r="X38" s="8">
        <v>37</v>
      </c>
      <c r="Y38" s="8">
        <v>141</v>
      </c>
      <c r="Z38" s="8">
        <v>142</v>
      </c>
      <c r="AA38" s="8" t="s">
        <v>556</v>
      </c>
      <c r="AB38" s="8" t="s">
        <v>477</v>
      </c>
      <c r="AC38" s="8" t="str">
        <f>VLOOKUP(AB38,Causa!$Q:$T,4,0)</f>
        <v>Tablero Operativo</v>
      </c>
      <c r="AD38" s="8">
        <f t="shared" si="1"/>
        <v>37</v>
      </c>
      <c r="AE38" s="8" t="str">
        <f t="shared" si="5"/>
        <v>Causa!AJ141:AJ142</v>
      </c>
      <c r="AF38" s="8" t="str">
        <f t="shared" si="6"/>
        <v>Causa!AJ141:AO142</v>
      </c>
      <c r="AI38" s="8" t="s">
        <v>557</v>
      </c>
      <c r="AJ38" s="8" t="s">
        <v>121</v>
      </c>
      <c r="AK38" s="8">
        <v>14</v>
      </c>
      <c r="AL38" s="8" t="str">
        <f>VLOOKUP(AK38,Causa!$X:$AA,4,0)</f>
        <v>Contactor</v>
      </c>
      <c r="AM38" s="8" t="str">
        <f>VLOOKUP(AK38,Causa!$X:$AB,5,0)</f>
        <v>B</v>
      </c>
      <c r="AN38" s="8" t="str">
        <f>VLOOKUP(AM38,Causa!$Q:$T,4,0)</f>
        <v>Tablero Eléctricos Potencia /Control</v>
      </c>
      <c r="AO38" s="11" t="str">
        <f t="shared" si="2"/>
        <v>14-37</v>
      </c>
    </row>
    <row r="39" spans="1:41" ht="15.6" x14ac:dyDescent="0.3">
      <c r="A39" s="25" t="s">
        <v>1770</v>
      </c>
      <c r="B39" s="26">
        <v>11587620</v>
      </c>
      <c r="I39" s="8" t="s">
        <v>45</v>
      </c>
      <c r="J39" s="8" t="s">
        <v>46</v>
      </c>
      <c r="K39" s="9" t="s">
        <v>558</v>
      </c>
      <c r="L39" s="8" t="s">
        <v>63</v>
      </c>
      <c r="M39" s="8" t="str">
        <f t="shared" si="0"/>
        <v>0011</v>
      </c>
      <c r="X39" s="8">
        <v>38</v>
      </c>
      <c r="Y39" s="8">
        <v>143</v>
      </c>
      <c r="Z39" s="8">
        <v>149</v>
      </c>
      <c r="AA39" s="8" t="s">
        <v>250</v>
      </c>
      <c r="AB39" s="8" t="s">
        <v>477</v>
      </c>
      <c r="AC39" s="8" t="str">
        <f>VLOOKUP(AB39,Causa!$Q:$T,4,0)</f>
        <v>Tablero Operativo</v>
      </c>
      <c r="AD39" s="8">
        <f t="shared" si="1"/>
        <v>38</v>
      </c>
      <c r="AE39" s="8" t="str">
        <f t="shared" si="5"/>
        <v>Causa!AJ143:AJ149</v>
      </c>
      <c r="AF39" s="8" t="str">
        <f t="shared" si="6"/>
        <v>Causa!AJ143:AO149</v>
      </c>
      <c r="AI39" s="8" t="s">
        <v>559</v>
      </c>
      <c r="AJ39" s="8" t="s">
        <v>123</v>
      </c>
      <c r="AK39" s="8">
        <v>14</v>
      </c>
      <c r="AL39" s="8" t="str">
        <f>VLOOKUP(AK39,Causa!$X:$AA,4,0)</f>
        <v>Contactor</v>
      </c>
      <c r="AM39" s="8" t="str">
        <f>VLOOKUP(AK39,Causa!$X:$AB,5,0)</f>
        <v>B</v>
      </c>
      <c r="AN39" s="8" t="str">
        <f>VLOOKUP(AM39,Causa!$Q:$T,4,0)</f>
        <v>Tablero Eléctricos Potencia /Control</v>
      </c>
      <c r="AO39" s="11" t="str">
        <f t="shared" si="2"/>
        <v>14-38</v>
      </c>
    </row>
    <row r="40" spans="1:41" ht="15.6" x14ac:dyDescent="0.3">
      <c r="A40" s="25" t="s">
        <v>1771</v>
      </c>
      <c r="B40" s="26">
        <v>11126992</v>
      </c>
      <c r="I40" s="8" t="s">
        <v>47</v>
      </c>
      <c r="J40" s="8" t="s">
        <v>48</v>
      </c>
      <c r="K40" s="9" t="s">
        <v>456</v>
      </c>
      <c r="L40" s="8" t="s">
        <v>107</v>
      </c>
      <c r="M40" s="8" t="str">
        <f t="shared" si="0"/>
        <v>0001</v>
      </c>
      <c r="X40" s="8">
        <v>39</v>
      </c>
      <c r="Y40" s="8">
        <v>150</v>
      </c>
      <c r="Z40" s="8">
        <v>152</v>
      </c>
      <c r="AA40" s="8" t="s">
        <v>144</v>
      </c>
      <c r="AB40" s="8" t="s">
        <v>477</v>
      </c>
      <c r="AC40" s="8" t="str">
        <f>VLOOKUP(AB40,Causa!$Q:$T,4,0)</f>
        <v>Tablero Operativo</v>
      </c>
      <c r="AD40" s="8">
        <f t="shared" si="1"/>
        <v>39</v>
      </c>
      <c r="AE40" s="8" t="str">
        <f t="shared" si="5"/>
        <v>Causa!AJ150:AJ152</v>
      </c>
      <c r="AF40" s="8" t="str">
        <f t="shared" si="6"/>
        <v>Causa!AJ150:AO152</v>
      </c>
      <c r="AI40" s="8" t="s">
        <v>560</v>
      </c>
      <c r="AJ40" s="8" t="s">
        <v>127</v>
      </c>
      <c r="AK40" s="8">
        <v>14</v>
      </c>
      <c r="AL40" s="8" t="str">
        <f>VLOOKUP(AK40,Causa!$X:$AA,4,0)</f>
        <v>Contactor</v>
      </c>
      <c r="AM40" s="8" t="str">
        <f>VLOOKUP(AK40,Causa!$X:$AB,5,0)</f>
        <v>B</v>
      </c>
      <c r="AN40" s="8" t="str">
        <f>VLOOKUP(AM40,Causa!$Q:$T,4,0)</f>
        <v>Tablero Eléctricos Potencia /Control</v>
      </c>
      <c r="AO40" s="11" t="str">
        <f t="shared" si="2"/>
        <v>14-39</v>
      </c>
    </row>
    <row r="41" spans="1:41" ht="15.6" x14ac:dyDescent="0.3">
      <c r="A41" s="25" t="s">
        <v>1857</v>
      </c>
      <c r="B41" s="26">
        <v>11126660</v>
      </c>
      <c r="I41" s="8" t="s">
        <v>47</v>
      </c>
      <c r="J41" s="8" t="s">
        <v>48</v>
      </c>
      <c r="K41" s="9" t="s">
        <v>484</v>
      </c>
      <c r="L41" s="8" t="s">
        <v>103</v>
      </c>
      <c r="M41" s="8" t="str">
        <f t="shared" si="0"/>
        <v>0002</v>
      </c>
      <c r="X41" s="8">
        <v>40</v>
      </c>
      <c r="Y41" s="8">
        <v>153</v>
      </c>
      <c r="Z41" s="8">
        <v>157</v>
      </c>
      <c r="AA41" s="8" t="s">
        <v>251</v>
      </c>
      <c r="AB41" s="8" t="s">
        <v>477</v>
      </c>
      <c r="AC41" s="8" t="str">
        <f>VLOOKUP(AB41,Causa!$Q:$T,4,0)</f>
        <v>Tablero Operativo</v>
      </c>
      <c r="AD41" s="8">
        <f t="shared" si="1"/>
        <v>40</v>
      </c>
      <c r="AE41" s="8" t="str">
        <f t="shared" si="5"/>
        <v>Causa!AJ153:AJ157</v>
      </c>
      <c r="AF41" s="8" t="str">
        <f t="shared" si="6"/>
        <v>Causa!AJ153:AO157</v>
      </c>
      <c r="AI41" s="8" t="s">
        <v>561</v>
      </c>
      <c r="AJ41" s="8" t="s">
        <v>150</v>
      </c>
      <c r="AK41" s="8">
        <v>14</v>
      </c>
      <c r="AL41" s="8" t="str">
        <f>VLOOKUP(AK41,Causa!$X:$AA,4,0)</f>
        <v>Contactor</v>
      </c>
      <c r="AM41" s="8" t="str">
        <f>VLOOKUP(AK41,Causa!$X:$AB,5,0)</f>
        <v>B</v>
      </c>
      <c r="AN41" s="8" t="str">
        <f>VLOOKUP(AM41,Causa!$Q:$T,4,0)</f>
        <v>Tablero Eléctricos Potencia /Control</v>
      </c>
      <c r="AO41" s="11" t="str">
        <f t="shared" si="2"/>
        <v>14-40</v>
      </c>
    </row>
    <row r="42" spans="1:41" ht="15.6" x14ac:dyDescent="0.3">
      <c r="A42" s="25" t="s">
        <v>1800</v>
      </c>
      <c r="B42" s="26">
        <v>11676570</v>
      </c>
      <c r="I42" s="8" t="s">
        <v>47</v>
      </c>
      <c r="J42" s="8" t="s">
        <v>48</v>
      </c>
      <c r="K42" s="9" t="s">
        <v>544</v>
      </c>
      <c r="L42" s="8" t="s">
        <v>112</v>
      </c>
      <c r="M42" s="8" t="str">
        <f t="shared" si="0"/>
        <v>0003</v>
      </c>
      <c r="X42" s="8">
        <v>41</v>
      </c>
      <c r="Y42" s="8">
        <v>158</v>
      </c>
      <c r="Z42" s="8">
        <v>159</v>
      </c>
      <c r="AA42" s="8" t="s">
        <v>152</v>
      </c>
      <c r="AB42" s="8" t="s">
        <v>481</v>
      </c>
      <c r="AC42" s="8" t="str">
        <f>VLOOKUP(AB42,Causa!$Q:$T,4,0)</f>
        <v>Protecciónes de Seguridad</v>
      </c>
      <c r="AD42" s="8">
        <f t="shared" si="1"/>
        <v>41</v>
      </c>
      <c r="AE42" s="8" t="str">
        <f t="shared" si="5"/>
        <v>Causa!AJ158:AJ159</v>
      </c>
      <c r="AF42" s="8" t="str">
        <f t="shared" si="6"/>
        <v>Causa!AJ158:AO159</v>
      </c>
      <c r="AI42" s="8" t="s">
        <v>562</v>
      </c>
      <c r="AJ42" s="8" t="s">
        <v>228</v>
      </c>
      <c r="AK42" s="8">
        <v>15</v>
      </c>
      <c r="AL42" s="8" t="str">
        <f>VLOOKUP(AK42,Causa!$X:$AA,4,0)</f>
        <v>Controlador Flujo</v>
      </c>
      <c r="AM42" s="8" t="str">
        <f>VLOOKUP(AK42,Causa!$X:$AB,5,0)</f>
        <v>B</v>
      </c>
      <c r="AN42" s="8" t="str">
        <f>VLOOKUP(AM42,Causa!$Q:$T,4,0)</f>
        <v>Tablero Eléctricos Potencia /Control</v>
      </c>
      <c r="AO42" s="11" t="str">
        <f t="shared" si="2"/>
        <v>15-41</v>
      </c>
    </row>
    <row r="43" spans="1:41" ht="15.6" x14ac:dyDescent="0.3">
      <c r="A43" s="25" t="s">
        <v>1773</v>
      </c>
      <c r="B43" s="26">
        <v>11330152</v>
      </c>
      <c r="I43" s="8" t="s">
        <v>47</v>
      </c>
      <c r="J43" s="8" t="s">
        <v>48</v>
      </c>
      <c r="K43" s="9" t="s">
        <v>548</v>
      </c>
      <c r="L43" s="8" t="s">
        <v>416</v>
      </c>
      <c r="M43" s="8" t="str">
        <f t="shared" si="0"/>
        <v>0004</v>
      </c>
      <c r="X43" s="8">
        <v>42</v>
      </c>
      <c r="Y43" s="8">
        <v>160</v>
      </c>
      <c r="Z43" s="8">
        <v>163</v>
      </c>
      <c r="AA43" s="8" t="s">
        <v>166</v>
      </c>
      <c r="AB43" s="8" t="s">
        <v>481</v>
      </c>
      <c r="AC43" s="8" t="str">
        <f>VLOOKUP(AB43,Causa!$Q:$T,4,0)</f>
        <v>Protecciónes de Seguridad</v>
      </c>
      <c r="AD43" s="8">
        <f t="shared" si="1"/>
        <v>42</v>
      </c>
      <c r="AE43" s="8" t="str">
        <f t="shared" si="5"/>
        <v>Causa!AJ160:AJ163</v>
      </c>
      <c r="AF43" s="8" t="str">
        <f t="shared" si="6"/>
        <v>Causa!AJ160:AO163</v>
      </c>
      <c r="AI43" s="8" t="s">
        <v>563</v>
      </c>
      <c r="AJ43" s="8" t="s">
        <v>198</v>
      </c>
      <c r="AK43" s="8">
        <v>15</v>
      </c>
      <c r="AL43" s="8" t="str">
        <f>VLOOKUP(AK43,Causa!$X:$AA,4,0)</f>
        <v>Controlador Flujo</v>
      </c>
      <c r="AM43" s="8" t="str">
        <f>VLOOKUP(AK43,Causa!$X:$AB,5,0)</f>
        <v>B</v>
      </c>
      <c r="AN43" s="8" t="str">
        <f>VLOOKUP(AM43,Causa!$Q:$T,4,0)</f>
        <v>Tablero Eléctricos Potencia /Control</v>
      </c>
      <c r="AO43" s="11" t="str">
        <f t="shared" si="2"/>
        <v>15-42</v>
      </c>
    </row>
    <row r="44" spans="1:41" ht="15.6" x14ac:dyDescent="0.3">
      <c r="A44" s="25" t="s">
        <v>439</v>
      </c>
      <c r="B44" s="26">
        <v>11677223</v>
      </c>
      <c r="I44" s="8" t="s">
        <v>47</v>
      </c>
      <c r="J44" s="8" t="s">
        <v>48</v>
      </c>
      <c r="K44" s="9" t="s">
        <v>551</v>
      </c>
      <c r="L44" s="8" t="s">
        <v>100</v>
      </c>
      <c r="M44" s="8" t="str">
        <f t="shared" si="0"/>
        <v>0005</v>
      </c>
      <c r="X44" s="8">
        <v>43</v>
      </c>
      <c r="Y44" s="8">
        <v>164</v>
      </c>
      <c r="Z44" s="8">
        <v>167</v>
      </c>
      <c r="AA44" s="8" t="s">
        <v>158</v>
      </c>
      <c r="AB44" s="8" t="s">
        <v>481</v>
      </c>
      <c r="AC44" s="8" t="str">
        <f>VLOOKUP(AB44,Causa!$Q:$T,4,0)</f>
        <v>Protecciónes de Seguridad</v>
      </c>
      <c r="AD44" s="8">
        <f t="shared" si="1"/>
        <v>43</v>
      </c>
      <c r="AE44" s="8" t="str">
        <f t="shared" si="5"/>
        <v>Causa!AJ164:AJ167</v>
      </c>
      <c r="AF44" s="8" t="str">
        <f t="shared" si="6"/>
        <v>Causa!AJ164:AO167</v>
      </c>
      <c r="AI44" s="8" t="s">
        <v>564</v>
      </c>
      <c r="AJ44" s="8" t="s">
        <v>121</v>
      </c>
      <c r="AK44" s="8">
        <v>15</v>
      </c>
      <c r="AL44" s="8" t="str">
        <f>VLOOKUP(AK44,Causa!$X:$AA,4,0)</f>
        <v>Controlador Flujo</v>
      </c>
      <c r="AM44" s="8" t="str">
        <f>VLOOKUP(AK44,Causa!$X:$AB,5,0)</f>
        <v>B</v>
      </c>
      <c r="AN44" s="8" t="str">
        <f>VLOOKUP(AM44,Causa!$Q:$T,4,0)</f>
        <v>Tablero Eléctricos Potencia /Control</v>
      </c>
      <c r="AO44" s="11" t="str">
        <f t="shared" si="2"/>
        <v>15-43</v>
      </c>
    </row>
    <row r="45" spans="1:41" ht="15.6" x14ac:dyDescent="0.3">
      <c r="A45" s="25" t="s">
        <v>440</v>
      </c>
      <c r="B45" s="26">
        <v>11677224</v>
      </c>
      <c r="I45" s="8" t="s">
        <v>47</v>
      </c>
      <c r="J45" s="8" t="s">
        <v>48</v>
      </c>
      <c r="K45" s="9" t="s">
        <v>519</v>
      </c>
      <c r="L45" s="8" t="s">
        <v>64</v>
      </c>
      <c r="M45" s="8" t="str">
        <f t="shared" si="0"/>
        <v>0006</v>
      </c>
      <c r="X45" s="8">
        <v>44</v>
      </c>
      <c r="Y45" s="8">
        <v>168</v>
      </c>
      <c r="Z45" s="8">
        <v>170</v>
      </c>
      <c r="AA45" s="8" t="s">
        <v>160</v>
      </c>
      <c r="AB45" s="8" t="s">
        <v>481</v>
      </c>
      <c r="AC45" s="8" t="str">
        <f>VLOOKUP(AB45,Causa!$Q:$T,4,0)</f>
        <v>Protecciónes de Seguridad</v>
      </c>
      <c r="AD45" s="8">
        <f t="shared" si="1"/>
        <v>44</v>
      </c>
      <c r="AE45" s="8" t="str">
        <f t="shared" si="5"/>
        <v>Causa!AJ168:AJ170</v>
      </c>
      <c r="AF45" s="8" t="str">
        <f t="shared" si="6"/>
        <v>Causa!AJ168:AO170</v>
      </c>
      <c r="AI45" s="8" t="s">
        <v>565</v>
      </c>
      <c r="AJ45" s="8" t="s">
        <v>123</v>
      </c>
      <c r="AK45" s="8">
        <v>15</v>
      </c>
      <c r="AL45" s="8" t="str">
        <f>VLOOKUP(AK45,Causa!$X:$AA,4,0)</f>
        <v>Controlador Flujo</v>
      </c>
      <c r="AM45" s="8" t="str">
        <f>VLOOKUP(AK45,Causa!$X:$AB,5,0)</f>
        <v>B</v>
      </c>
      <c r="AN45" s="8" t="str">
        <f>VLOOKUP(AM45,Causa!$Q:$T,4,0)</f>
        <v>Tablero Eléctricos Potencia /Control</v>
      </c>
      <c r="AO45" s="11" t="str">
        <f t="shared" si="2"/>
        <v>15-44</v>
      </c>
    </row>
    <row r="46" spans="1:41" ht="15.6" x14ac:dyDescent="0.3">
      <c r="A46" s="25" t="s">
        <v>1774</v>
      </c>
      <c r="B46" s="26">
        <v>11676572</v>
      </c>
      <c r="I46" s="8" t="s">
        <v>47</v>
      </c>
      <c r="J46" s="8" t="s">
        <v>48</v>
      </c>
      <c r="K46" s="9" t="s">
        <v>522</v>
      </c>
      <c r="L46" s="8" t="s">
        <v>108</v>
      </c>
      <c r="M46" s="8" t="str">
        <f t="shared" si="0"/>
        <v>0007</v>
      </c>
      <c r="X46" s="8">
        <v>45</v>
      </c>
      <c r="Y46" s="8">
        <v>171</v>
      </c>
      <c r="Z46" s="8">
        <v>174</v>
      </c>
      <c r="AA46" s="8" t="s">
        <v>159</v>
      </c>
      <c r="AB46" s="8" t="s">
        <v>481</v>
      </c>
      <c r="AC46" s="8" t="str">
        <f>VLOOKUP(AB46,Causa!$Q:$T,4,0)</f>
        <v>Protecciónes de Seguridad</v>
      </c>
      <c r="AD46" s="8">
        <f t="shared" si="1"/>
        <v>45</v>
      </c>
      <c r="AE46" s="8" t="str">
        <f t="shared" si="5"/>
        <v>Causa!AJ171:AJ174</v>
      </c>
      <c r="AF46" s="8" t="str">
        <f t="shared" si="6"/>
        <v>Causa!AJ171:AO174</v>
      </c>
      <c r="AI46" s="8" t="s">
        <v>566</v>
      </c>
      <c r="AJ46" s="8" t="s">
        <v>137</v>
      </c>
      <c r="AK46" s="8">
        <v>15</v>
      </c>
      <c r="AL46" s="8" t="str">
        <f>VLOOKUP(AK46,Causa!$X:$AA,4,0)</f>
        <v>Controlador Flujo</v>
      </c>
      <c r="AM46" s="8" t="str">
        <f>VLOOKUP(AK46,Causa!$X:$AB,5,0)</f>
        <v>B</v>
      </c>
      <c r="AN46" s="8" t="str">
        <f>VLOOKUP(AM46,Causa!$Q:$T,4,0)</f>
        <v>Tablero Eléctricos Potencia /Control</v>
      </c>
      <c r="AO46" s="11" t="str">
        <f t="shared" si="2"/>
        <v>15-45</v>
      </c>
    </row>
    <row r="47" spans="1:41" ht="15.6" x14ac:dyDescent="0.3">
      <c r="A47" s="25" t="s">
        <v>1775</v>
      </c>
      <c r="B47" s="26">
        <v>11676573</v>
      </c>
      <c r="I47" s="8" t="s">
        <v>47</v>
      </c>
      <c r="J47" s="8" t="s">
        <v>48</v>
      </c>
      <c r="K47" s="9" t="s">
        <v>494</v>
      </c>
      <c r="L47" s="8" t="s">
        <v>567</v>
      </c>
      <c r="M47" s="8" t="str">
        <f t="shared" si="0"/>
        <v>0008</v>
      </c>
      <c r="X47" s="8">
        <v>46</v>
      </c>
      <c r="Y47" s="8">
        <v>175</v>
      </c>
      <c r="Z47" s="8">
        <v>176</v>
      </c>
      <c r="AA47" s="8" t="s">
        <v>167</v>
      </c>
      <c r="AB47" s="8" t="s">
        <v>481</v>
      </c>
      <c r="AC47" s="8" t="str">
        <f>VLOOKUP(AB47,Causa!$Q:$T,4,0)</f>
        <v>Protecciónes de Seguridad</v>
      </c>
      <c r="AD47" s="8">
        <f t="shared" si="1"/>
        <v>46</v>
      </c>
      <c r="AE47" s="8" t="str">
        <f t="shared" si="5"/>
        <v>Causa!AJ175:AJ176</v>
      </c>
      <c r="AF47" s="8" t="str">
        <f t="shared" si="6"/>
        <v>Causa!AJ175:AO176</v>
      </c>
      <c r="AI47" s="8" t="s">
        <v>568</v>
      </c>
      <c r="AJ47" s="8" t="s">
        <v>135</v>
      </c>
      <c r="AK47" s="8">
        <v>15</v>
      </c>
      <c r="AL47" s="8" t="str">
        <f>VLOOKUP(AK47,Causa!$X:$AA,4,0)</f>
        <v>Controlador Flujo</v>
      </c>
      <c r="AM47" s="8" t="str">
        <f>VLOOKUP(AK47,Causa!$X:$AB,5,0)</f>
        <v>B</v>
      </c>
      <c r="AN47" s="8" t="str">
        <f>VLOOKUP(AM47,Causa!$Q:$T,4,0)</f>
        <v>Tablero Eléctricos Potencia /Control</v>
      </c>
      <c r="AO47" s="11" t="str">
        <f t="shared" si="2"/>
        <v>15-46</v>
      </c>
    </row>
    <row r="48" spans="1:41" ht="15.6" x14ac:dyDescent="0.3">
      <c r="A48" s="25" t="s">
        <v>441</v>
      </c>
      <c r="B48" s="26">
        <v>11127047</v>
      </c>
      <c r="I48" s="8" t="s">
        <v>47</v>
      </c>
      <c r="J48" s="8" t="s">
        <v>48</v>
      </c>
      <c r="K48" s="9" t="s">
        <v>528</v>
      </c>
      <c r="L48" s="8" t="s">
        <v>109</v>
      </c>
      <c r="M48" s="8" t="str">
        <f t="shared" si="0"/>
        <v>0009</v>
      </c>
      <c r="X48" s="8">
        <v>47</v>
      </c>
      <c r="Y48" s="8">
        <v>177</v>
      </c>
      <c r="Z48" s="8">
        <v>178</v>
      </c>
      <c r="AA48" s="8" t="s">
        <v>169</v>
      </c>
      <c r="AB48" s="8" t="s">
        <v>481</v>
      </c>
      <c r="AC48" s="8" t="str">
        <f>VLOOKUP(AB48,Causa!$Q:$T,4,0)</f>
        <v>Protecciónes de Seguridad</v>
      </c>
      <c r="AD48" s="8">
        <f t="shared" si="1"/>
        <v>47</v>
      </c>
      <c r="AE48" s="8" t="str">
        <f t="shared" si="5"/>
        <v>Causa!AJ177:AJ178</v>
      </c>
      <c r="AF48" s="8" t="str">
        <f t="shared" si="6"/>
        <v>Causa!AJ177:AO178</v>
      </c>
      <c r="AI48" s="8" t="s">
        <v>569</v>
      </c>
      <c r="AJ48" s="8" t="s">
        <v>228</v>
      </c>
      <c r="AK48" s="8">
        <v>16</v>
      </c>
      <c r="AL48" s="8" t="str">
        <f>VLOOKUP(AK48,Causa!$X:$AA,4,0)</f>
        <v>Controlador nivel</v>
      </c>
      <c r="AM48" s="8" t="str">
        <f>VLOOKUP(AK48,Causa!$X:$AB,5,0)</f>
        <v>B</v>
      </c>
      <c r="AN48" s="8" t="str">
        <f>VLOOKUP(AM48,Causa!$Q:$T,4,0)</f>
        <v>Tablero Eléctricos Potencia /Control</v>
      </c>
      <c r="AO48" s="11" t="str">
        <f t="shared" si="2"/>
        <v>16-47</v>
      </c>
    </row>
    <row r="49" spans="1:41" ht="15.6" x14ac:dyDescent="0.3">
      <c r="A49" s="25" t="s">
        <v>442</v>
      </c>
      <c r="B49" s="26">
        <v>11127127</v>
      </c>
      <c r="I49" s="8" t="s">
        <v>47</v>
      </c>
      <c r="J49" s="8" t="s">
        <v>48</v>
      </c>
      <c r="K49" s="9" t="s">
        <v>570</v>
      </c>
      <c r="L49" s="8" t="s">
        <v>115</v>
      </c>
      <c r="M49" s="8" t="str">
        <f t="shared" si="0"/>
        <v>0010</v>
      </c>
      <c r="X49" s="8">
        <v>48</v>
      </c>
      <c r="Y49" s="8">
        <v>179</v>
      </c>
      <c r="Z49" s="8">
        <v>181</v>
      </c>
      <c r="AA49" s="8" t="s">
        <v>165</v>
      </c>
      <c r="AB49" s="8" t="s">
        <v>481</v>
      </c>
      <c r="AC49" s="8" t="str">
        <f>VLOOKUP(AB49,Causa!$Q:$T,4,0)</f>
        <v>Protecciónes de Seguridad</v>
      </c>
      <c r="AD49" s="8">
        <f t="shared" si="1"/>
        <v>48</v>
      </c>
      <c r="AE49" s="8" t="str">
        <f t="shared" si="5"/>
        <v>Causa!AJ179:AJ181</v>
      </c>
      <c r="AF49" s="8" t="str">
        <f t="shared" si="6"/>
        <v>Causa!AJ179:AO181</v>
      </c>
      <c r="AI49" s="8" t="s">
        <v>571</v>
      </c>
      <c r="AJ49" s="8" t="s">
        <v>198</v>
      </c>
      <c r="AK49" s="8">
        <v>16</v>
      </c>
      <c r="AL49" s="8" t="str">
        <f>VLOOKUP(AK49,Causa!$X:$AA,4,0)</f>
        <v>Controlador nivel</v>
      </c>
      <c r="AM49" s="8" t="str">
        <f>VLOOKUP(AK49,Causa!$X:$AB,5,0)</f>
        <v>B</v>
      </c>
      <c r="AN49" s="8" t="str">
        <f>VLOOKUP(AM49,Causa!$Q:$T,4,0)</f>
        <v>Tablero Eléctricos Potencia /Control</v>
      </c>
      <c r="AO49" s="11" t="str">
        <f t="shared" si="2"/>
        <v>16-48</v>
      </c>
    </row>
    <row r="50" spans="1:41" ht="15.6" x14ac:dyDescent="0.3">
      <c r="A50" s="25" t="s">
        <v>443</v>
      </c>
      <c r="B50" s="26">
        <v>11127266</v>
      </c>
      <c r="I50" s="8" t="s">
        <v>47</v>
      </c>
      <c r="J50" s="8" t="s">
        <v>48</v>
      </c>
      <c r="K50" s="9" t="s">
        <v>558</v>
      </c>
      <c r="L50" s="8" t="s">
        <v>96</v>
      </c>
      <c r="M50" s="8" t="str">
        <f t="shared" si="0"/>
        <v>0011</v>
      </c>
      <c r="X50" s="8">
        <v>49</v>
      </c>
      <c r="Y50" s="8">
        <v>182</v>
      </c>
      <c r="Z50" s="8">
        <v>185</v>
      </c>
      <c r="AA50" s="8" t="s">
        <v>162</v>
      </c>
      <c r="AB50" s="8" t="s">
        <v>481</v>
      </c>
      <c r="AC50" s="8" t="str">
        <f>VLOOKUP(AB50,Causa!$Q:$T,4,0)</f>
        <v>Protecciónes de Seguridad</v>
      </c>
      <c r="AD50" s="8">
        <f t="shared" si="1"/>
        <v>49</v>
      </c>
      <c r="AE50" s="8" t="str">
        <f t="shared" si="5"/>
        <v>Causa!AJ182:AJ185</v>
      </c>
      <c r="AF50" s="8" t="str">
        <f t="shared" si="6"/>
        <v>Causa!AJ182:AO185</v>
      </c>
      <c r="AI50" s="8" t="s">
        <v>572</v>
      </c>
      <c r="AJ50" s="8" t="s">
        <v>121</v>
      </c>
      <c r="AK50" s="8">
        <v>16</v>
      </c>
      <c r="AL50" s="8" t="str">
        <f>VLOOKUP(AK50,Causa!$X:$AA,4,0)</f>
        <v>Controlador nivel</v>
      </c>
      <c r="AM50" s="8" t="str">
        <f>VLOOKUP(AK50,Causa!$X:$AB,5,0)</f>
        <v>B</v>
      </c>
      <c r="AN50" s="8" t="str">
        <f>VLOOKUP(AM50,Causa!$Q:$T,4,0)</f>
        <v>Tablero Eléctricos Potencia /Control</v>
      </c>
      <c r="AO50" s="11" t="str">
        <f t="shared" si="2"/>
        <v>16-49</v>
      </c>
    </row>
    <row r="51" spans="1:41" ht="15.6" x14ac:dyDescent="0.3">
      <c r="A51" s="25" t="s">
        <v>444</v>
      </c>
      <c r="B51" s="26">
        <v>11127088</v>
      </c>
      <c r="I51" s="8" t="s">
        <v>47</v>
      </c>
      <c r="J51" s="8" t="s">
        <v>48</v>
      </c>
      <c r="K51" s="9" t="s">
        <v>498</v>
      </c>
      <c r="L51" s="8" t="s">
        <v>70</v>
      </c>
      <c r="M51" s="8" t="str">
        <f t="shared" si="0"/>
        <v>0012</v>
      </c>
      <c r="X51" s="8">
        <v>50</v>
      </c>
      <c r="Y51" s="8">
        <v>186</v>
      </c>
      <c r="Z51" s="8">
        <v>189</v>
      </c>
      <c r="AA51" s="8" t="s">
        <v>164</v>
      </c>
      <c r="AB51" s="8" t="s">
        <v>481</v>
      </c>
      <c r="AC51" s="8" t="str">
        <f>VLOOKUP(AB51,Causa!$Q:$T,4,0)</f>
        <v>Protecciónes de Seguridad</v>
      </c>
      <c r="AD51" s="8">
        <f t="shared" si="1"/>
        <v>50</v>
      </c>
      <c r="AE51" s="8" t="str">
        <f t="shared" si="5"/>
        <v>Causa!AJ186:AJ189</v>
      </c>
      <c r="AF51" s="8" t="str">
        <f t="shared" si="6"/>
        <v>Causa!AJ186:AO189</v>
      </c>
      <c r="AI51" s="8" t="s">
        <v>573</v>
      </c>
      <c r="AJ51" s="8" t="s">
        <v>123</v>
      </c>
      <c r="AK51" s="8">
        <v>16</v>
      </c>
      <c r="AL51" s="8" t="str">
        <f>VLOOKUP(AK51,Causa!$X:$AA,4,0)</f>
        <v>Controlador nivel</v>
      </c>
      <c r="AM51" s="8" t="str">
        <f>VLOOKUP(AK51,Causa!$X:$AB,5,0)</f>
        <v>B</v>
      </c>
      <c r="AN51" s="8" t="str">
        <f>VLOOKUP(AM51,Causa!$Q:$T,4,0)</f>
        <v>Tablero Eléctricos Potencia /Control</v>
      </c>
      <c r="AO51" s="11" t="str">
        <f t="shared" si="2"/>
        <v>16-50</v>
      </c>
    </row>
    <row r="52" spans="1:41" ht="15.6" x14ac:dyDescent="0.3">
      <c r="A52" s="25" t="s">
        <v>445</v>
      </c>
      <c r="B52" s="26">
        <v>11127152</v>
      </c>
      <c r="I52" s="8" t="s">
        <v>47</v>
      </c>
      <c r="J52" s="8" t="s">
        <v>48</v>
      </c>
      <c r="K52" s="9" t="s">
        <v>574</v>
      </c>
      <c r="L52" s="8" t="s">
        <v>92</v>
      </c>
      <c r="M52" s="8" t="str">
        <f t="shared" si="0"/>
        <v>0013</v>
      </c>
      <c r="X52" s="8">
        <v>51</v>
      </c>
      <c r="Y52" s="8">
        <v>190</v>
      </c>
      <c r="Z52" s="8">
        <v>192</v>
      </c>
      <c r="AA52" s="8" t="s">
        <v>183</v>
      </c>
      <c r="AB52" s="8" t="s">
        <v>485</v>
      </c>
      <c r="AC52" s="8" t="str">
        <f>VLOOKUP(AB52,Causa!$Q:$T,4,0)</f>
        <v>Sensores ,periféricos eléctricos ,Instru</v>
      </c>
      <c r="AD52" s="8">
        <f t="shared" si="1"/>
        <v>51</v>
      </c>
      <c r="AE52" s="8" t="str">
        <f t="shared" si="5"/>
        <v>Causa!AJ190:AJ192</v>
      </c>
      <c r="AF52" s="8" t="str">
        <f t="shared" si="6"/>
        <v>Causa!AJ190:AO192</v>
      </c>
      <c r="AI52" s="8" t="s">
        <v>575</v>
      </c>
      <c r="AJ52" s="8" t="s">
        <v>137</v>
      </c>
      <c r="AK52" s="8">
        <v>16</v>
      </c>
      <c r="AL52" s="8" t="str">
        <f>VLOOKUP(AK52,Causa!$X:$AA,4,0)</f>
        <v>Controlador nivel</v>
      </c>
      <c r="AM52" s="8" t="str">
        <f>VLOOKUP(AK52,Causa!$X:$AB,5,0)</f>
        <v>B</v>
      </c>
      <c r="AN52" s="8" t="str">
        <f>VLOOKUP(AM52,Causa!$Q:$T,4,0)</f>
        <v>Tablero Eléctricos Potencia /Control</v>
      </c>
      <c r="AO52" s="11" t="str">
        <f t="shared" si="2"/>
        <v>16-51</v>
      </c>
    </row>
    <row r="53" spans="1:41" ht="15.6" x14ac:dyDescent="0.3">
      <c r="A53" s="25" t="s">
        <v>446</v>
      </c>
      <c r="B53" s="26">
        <v>11127206</v>
      </c>
      <c r="I53" s="8" t="s">
        <v>47</v>
      </c>
      <c r="J53" s="8" t="s">
        <v>48</v>
      </c>
      <c r="K53" s="9" t="s">
        <v>502</v>
      </c>
      <c r="L53" s="8" t="s">
        <v>87</v>
      </c>
      <c r="M53" s="8" t="str">
        <f t="shared" si="0"/>
        <v>0014</v>
      </c>
      <c r="X53" s="8">
        <v>52</v>
      </c>
      <c r="Y53" s="8">
        <v>193</v>
      </c>
      <c r="Z53" s="8">
        <v>195</v>
      </c>
      <c r="AA53" s="8" t="s">
        <v>185</v>
      </c>
      <c r="AB53" s="8" t="s">
        <v>485</v>
      </c>
      <c r="AC53" s="8" t="str">
        <f>VLOOKUP(AB53,Causa!$Q:$T,4,0)</f>
        <v>Sensores ,periféricos eléctricos ,Instru</v>
      </c>
      <c r="AD53" s="8">
        <f t="shared" si="1"/>
        <v>52</v>
      </c>
      <c r="AE53" s="8" t="str">
        <f t="shared" si="5"/>
        <v>Causa!AJ193:AJ195</v>
      </c>
      <c r="AF53" s="8" t="str">
        <f t="shared" si="6"/>
        <v>Causa!AJ193:AO195</v>
      </c>
      <c r="AI53" s="8" t="s">
        <v>576</v>
      </c>
      <c r="AJ53" s="8" t="s">
        <v>135</v>
      </c>
      <c r="AK53" s="8">
        <v>16</v>
      </c>
      <c r="AL53" s="8" t="str">
        <f>VLOOKUP(AK53,Causa!$X:$AA,4,0)</f>
        <v>Controlador nivel</v>
      </c>
      <c r="AM53" s="8" t="str">
        <f>VLOOKUP(AK53,Causa!$X:$AB,5,0)</f>
        <v>B</v>
      </c>
      <c r="AN53" s="8" t="str">
        <f>VLOOKUP(AM53,Causa!$Q:$T,4,0)</f>
        <v>Tablero Eléctricos Potencia /Control</v>
      </c>
      <c r="AO53" s="11" t="str">
        <f t="shared" si="2"/>
        <v>16-52</v>
      </c>
    </row>
    <row r="54" spans="1:41" ht="15.6" x14ac:dyDescent="0.3">
      <c r="A54" s="25" t="s">
        <v>447</v>
      </c>
      <c r="B54" s="26">
        <v>11127309</v>
      </c>
      <c r="I54" s="8" t="s">
        <v>47</v>
      </c>
      <c r="J54" s="8" t="s">
        <v>48</v>
      </c>
      <c r="K54" s="9" t="s">
        <v>577</v>
      </c>
      <c r="L54" s="8" t="s">
        <v>82</v>
      </c>
      <c r="M54" s="8" t="str">
        <f t="shared" si="0"/>
        <v>0015</v>
      </c>
      <c r="X54" s="8">
        <v>53</v>
      </c>
      <c r="Y54" s="8">
        <v>196</v>
      </c>
      <c r="Z54" s="8">
        <v>199</v>
      </c>
      <c r="AA54" s="8" t="s">
        <v>204</v>
      </c>
      <c r="AB54" s="8" t="s">
        <v>485</v>
      </c>
      <c r="AC54" s="8" t="str">
        <f>VLOOKUP(AB54,Causa!$Q:$T,4,0)</f>
        <v>Sensores ,periféricos eléctricos ,Instru</v>
      </c>
      <c r="AD54" s="8">
        <f t="shared" si="1"/>
        <v>53</v>
      </c>
      <c r="AE54" s="8" t="str">
        <f t="shared" si="5"/>
        <v>Causa!AJ196:AJ199</v>
      </c>
      <c r="AF54" s="8" t="str">
        <f t="shared" si="6"/>
        <v>Causa!AJ196:AO199</v>
      </c>
      <c r="AI54" s="8" t="s">
        <v>578</v>
      </c>
      <c r="AJ54" s="8" t="s">
        <v>228</v>
      </c>
      <c r="AK54" s="8">
        <v>17</v>
      </c>
      <c r="AL54" s="8" t="str">
        <f>VLOOKUP(AK54,Causa!$X:$AA,4,0)</f>
        <v>Controlador Presión</v>
      </c>
      <c r="AM54" s="8" t="str">
        <f>VLOOKUP(AK54,Causa!$X:$AB,5,0)</f>
        <v>B</v>
      </c>
      <c r="AN54" s="8" t="str">
        <f>VLOOKUP(AM54,Causa!$Q:$T,4,0)</f>
        <v>Tablero Eléctricos Potencia /Control</v>
      </c>
      <c r="AO54" s="11" t="str">
        <f t="shared" si="2"/>
        <v>17-53</v>
      </c>
    </row>
    <row r="55" spans="1:41" ht="16.2" thickBot="1" x14ac:dyDescent="0.35">
      <c r="A55" s="82" t="s">
        <v>448</v>
      </c>
      <c r="B55" s="83">
        <v>11127375</v>
      </c>
      <c r="I55" s="8" t="s">
        <v>47</v>
      </c>
      <c r="J55" s="8" t="s">
        <v>48</v>
      </c>
      <c r="K55" s="9" t="s">
        <v>579</v>
      </c>
      <c r="L55" s="8" t="s">
        <v>76</v>
      </c>
      <c r="M55" s="8" t="str">
        <f t="shared" si="0"/>
        <v>0016</v>
      </c>
      <c r="X55" s="8">
        <v>54</v>
      </c>
      <c r="Y55" s="8">
        <v>200</v>
      </c>
      <c r="Z55" s="8">
        <v>204</v>
      </c>
      <c r="AA55" s="8" t="s">
        <v>189</v>
      </c>
      <c r="AB55" s="8" t="s">
        <v>485</v>
      </c>
      <c r="AC55" s="8" t="str">
        <f>VLOOKUP(AB55,Causa!$Q:$T,4,0)</f>
        <v>Sensores ,periféricos eléctricos ,Instru</v>
      </c>
      <c r="AD55" s="8">
        <f t="shared" si="1"/>
        <v>54</v>
      </c>
      <c r="AE55" s="8" t="str">
        <f t="shared" si="5"/>
        <v>Causa!AJ200:AJ204</v>
      </c>
      <c r="AF55" s="8" t="str">
        <f t="shared" si="6"/>
        <v>Causa!AJ200:AO204</v>
      </c>
      <c r="AI55" s="8" t="s">
        <v>580</v>
      </c>
      <c r="AJ55" s="8" t="s">
        <v>198</v>
      </c>
      <c r="AK55" s="8">
        <v>17</v>
      </c>
      <c r="AL55" s="8" t="str">
        <f>VLOOKUP(AK55,Causa!$X:$AA,4,0)</f>
        <v>Controlador Presión</v>
      </c>
      <c r="AM55" s="8" t="str">
        <f>VLOOKUP(AK55,Causa!$X:$AB,5,0)</f>
        <v>B</v>
      </c>
      <c r="AN55" s="8" t="str">
        <f>VLOOKUP(AM55,Causa!$Q:$T,4,0)</f>
        <v>Tablero Eléctricos Potencia /Control</v>
      </c>
      <c r="AO55" s="11" t="str">
        <f t="shared" si="2"/>
        <v>17-54</v>
      </c>
    </row>
    <row r="56" spans="1:41" ht="15.6" x14ac:dyDescent="0.3">
      <c r="A56" s="79" t="s">
        <v>449</v>
      </c>
      <c r="B56" s="80">
        <v>11127428</v>
      </c>
      <c r="I56" s="8" t="s">
        <v>47</v>
      </c>
      <c r="J56" s="8" t="s">
        <v>48</v>
      </c>
      <c r="K56" s="9" t="s">
        <v>506</v>
      </c>
      <c r="L56" s="8" t="s">
        <v>113</v>
      </c>
      <c r="M56" s="8" t="str">
        <f t="shared" si="0"/>
        <v>0017</v>
      </c>
      <c r="X56" s="8">
        <v>55</v>
      </c>
      <c r="Y56" s="8">
        <v>205</v>
      </c>
      <c r="Z56" s="8">
        <v>209</v>
      </c>
      <c r="AA56" s="8" t="s">
        <v>174</v>
      </c>
      <c r="AB56" s="8" t="s">
        <v>485</v>
      </c>
      <c r="AC56" s="8" t="str">
        <f>VLOOKUP(AB56,Causa!$Q:$T,4,0)</f>
        <v>Sensores ,periféricos eléctricos ,Instru</v>
      </c>
      <c r="AD56" s="8">
        <f t="shared" si="1"/>
        <v>55</v>
      </c>
      <c r="AE56" s="8" t="str">
        <f t="shared" si="5"/>
        <v>Causa!AJ205:AJ209</v>
      </c>
      <c r="AF56" s="8" t="str">
        <f t="shared" si="6"/>
        <v>Causa!AJ205:AO209</v>
      </c>
      <c r="AI56" s="8" t="s">
        <v>581</v>
      </c>
      <c r="AJ56" s="8" t="s">
        <v>121</v>
      </c>
      <c r="AK56" s="8">
        <v>17</v>
      </c>
      <c r="AL56" s="8" t="str">
        <f>VLOOKUP(AK56,Causa!$X:$AA,4,0)</f>
        <v>Controlador Presión</v>
      </c>
      <c r="AM56" s="8" t="str">
        <f>VLOOKUP(AK56,Causa!$X:$AB,5,0)</f>
        <v>B</v>
      </c>
      <c r="AN56" s="8" t="str">
        <f>VLOOKUP(AM56,Causa!$Q:$T,4,0)</f>
        <v>Tablero Eléctricos Potencia /Control</v>
      </c>
      <c r="AO56" s="11" t="str">
        <f t="shared" si="2"/>
        <v>17-55</v>
      </c>
    </row>
    <row r="57" spans="1:41" ht="15.6" x14ac:dyDescent="0.3">
      <c r="A57" s="79" t="s">
        <v>450</v>
      </c>
      <c r="B57" s="80">
        <v>11127333</v>
      </c>
      <c r="I57" s="8" t="s">
        <v>47</v>
      </c>
      <c r="J57" s="8" t="s">
        <v>48</v>
      </c>
      <c r="K57" s="9" t="s">
        <v>531</v>
      </c>
      <c r="L57" s="8" t="s">
        <v>114</v>
      </c>
      <c r="M57" s="8" t="str">
        <f t="shared" si="0"/>
        <v>0018</v>
      </c>
      <c r="X57" s="8">
        <v>56</v>
      </c>
      <c r="Y57" s="8">
        <v>210</v>
      </c>
      <c r="Z57" s="8">
        <v>215</v>
      </c>
      <c r="AA57" s="8" t="s">
        <v>199</v>
      </c>
      <c r="AB57" s="8" t="s">
        <v>485</v>
      </c>
      <c r="AC57" s="8" t="str">
        <f>VLOOKUP(AB57,Causa!$Q:$T,4,0)</f>
        <v>Sensores ,periféricos eléctricos ,Instru</v>
      </c>
      <c r="AD57" s="8">
        <f t="shared" si="1"/>
        <v>56</v>
      </c>
      <c r="AE57" s="8" t="str">
        <f t="shared" si="5"/>
        <v>Causa!AJ210:AJ215</v>
      </c>
      <c r="AF57" s="8" t="str">
        <f t="shared" si="6"/>
        <v>Causa!AJ210:AO215</v>
      </c>
      <c r="AI57" s="8" t="s">
        <v>582</v>
      </c>
      <c r="AJ57" s="8" t="s">
        <v>123</v>
      </c>
      <c r="AK57" s="8">
        <v>17</v>
      </c>
      <c r="AL57" s="8" t="str">
        <f>VLOOKUP(AK57,Causa!$X:$AA,4,0)</f>
        <v>Controlador Presión</v>
      </c>
      <c r="AM57" s="8" t="str">
        <f>VLOOKUP(AK57,Causa!$X:$AB,5,0)</f>
        <v>B</v>
      </c>
      <c r="AN57" s="8" t="str">
        <f>VLOOKUP(AM57,Causa!$Q:$T,4,0)</f>
        <v>Tablero Eléctricos Potencia /Control</v>
      </c>
      <c r="AO57" s="11" t="str">
        <f t="shared" si="2"/>
        <v>17-56</v>
      </c>
    </row>
    <row r="58" spans="1:41" ht="15.6" x14ac:dyDescent="0.3">
      <c r="A58" s="81" t="s">
        <v>451</v>
      </c>
      <c r="B58" s="80">
        <v>11127392</v>
      </c>
      <c r="I58" s="8" t="s">
        <v>47</v>
      </c>
      <c r="J58" s="8" t="s">
        <v>48</v>
      </c>
      <c r="K58" s="9" t="s">
        <v>583</v>
      </c>
      <c r="L58" s="8" t="s">
        <v>105</v>
      </c>
      <c r="M58" s="8" t="str">
        <f t="shared" si="0"/>
        <v>0019</v>
      </c>
      <c r="X58" s="8">
        <v>57</v>
      </c>
      <c r="Y58" s="8">
        <v>216</v>
      </c>
      <c r="Z58" s="8">
        <v>216</v>
      </c>
      <c r="AA58" s="8" t="s">
        <v>207</v>
      </c>
      <c r="AB58" s="8" t="s">
        <v>485</v>
      </c>
      <c r="AC58" s="8" t="str">
        <f>VLOOKUP(AB58,Causa!$Q:$T,4,0)</f>
        <v>Sensores ,periféricos eléctricos ,Instru</v>
      </c>
      <c r="AD58" s="8">
        <f t="shared" si="1"/>
        <v>57</v>
      </c>
      <c r="AE58" s="8" t="str">
        <f t="shared" si="5"/>
        <v>Causa!AJ216:AJ216</v>
      </c>
      <c r="AF58" s="8" t="str">
        <f t="shared" si="6"/>
        <v>Causa!AJ216:AO216</v>
      </c>
      <c r="AI58" s="8" t="s">
        <v>584</v>
      </c>
      <c r="AJ58" s="8" t="s">
        <v>137</v>
      </c>
      <c r="AK58" s="8">
        <v>17</v>
      </c>
      <c r="AL58" s="8" t="str">
        <f>VLOOKUP(AK58,Causa!$X:$AA,4,0)</f>
        <v>Controlador Presión</v>
      </c>
      <c r="AM58" s="8" t="str">
        <f>VLOOKUP(AK58,Causa!$X:$AB,5,0)</f>
        <v>B</v>
      </c>
      <c r="AN58" s="8" t="str">
        <f>VLOOKUP(AM58,Causa!$Q:$T,4,0)</f>
        <v>Tablero Eléctricos Potencia /Control</v>
      </c>
      <c r="AO58" s="11" t="str">
        <f t="shared" si="2"/>
        <v>17-57</v>
      </c>
    </row>
    <row r="59" spans="1:41" x14ac:dyDescent="0.3">
      <c r="I59" s="8" t="s">
        <v>47</v>
      </c>
      <c r="J59" s="8" t="s">
        <v>48</v>
      </c>
      <c r="K59" s="9" t="s">
        <v>585</v>
      </c>
      <c r="L59" s="8" t="s">
        <v>110</v>
      </c>
      <c r="M59" s="8" t="str">
        <f t="shared" si="0"/>
        <v>0020</v>
      </c>
      <c r="X59" s="8">
        <v>58</v>
      </c>
      <c r="Y59" s="8">
        <v>217</v>
      </c>
      <c r="Z59" s="8">
        <v>221</v>
      </c>
      <c r="AA59" s="8" t="s">
        <v>184</v>
      </c>
      <c r="AB59" s="8" t="s">
        <v>485</v>
      </c>
      <c r="AC59" s="8" t="str">
        <f>VLOOKUP(AB59,Causa!$Q:$T,4,0)</f>
        <v>Sensores ,periféricos eléctricos ,Instru</v>
      </c>
      <c r="AD59" s="8">
        <f t="shared" si="1"/>
        <v>58</v>
      </c>
      <c r="AE59" s="8" t="str">
        <f t="shared" si="5"/>
        <v>Causa!AJ217:AJ221</v>
      </c>
      <c r="AF59" s="8" t="str">
        <f t="shared" si="6"/>
        <v>Causa!AJ217:AO221</v>
      </c>
      <c r="AI59" s="8" t="s">
        <v>586</v>
      </c>
      <c r="AJ59" s="8" t="s">
        <v>135</v>
      </c>
      <c r="AK59" s="8">
        <v>17</v>
      </c>
      <c r="AL59" s="8" t="str">
        <f>VLOOKUP(AK59,Causa!$X:$AA,4,0)</f>
        <v>Controlador Presión</v>
      </c>
      <c r="AM59" s="8" t="str">
        <f>VLOOKUP(AK59,Causa!$X:$AB,5,0)</f>
        <v>B</v>
      </c>
      <c r="AN59" s="8" t="str">
        <f>VLOOKUP(AM59,Causa!$Q:$T,4,0)</f>
        <v>Tablero Eléctricos Potencia /Control</v>
      </c>
      <c r="AO59" s="11" t="str">
        <f t="shared" si="2"/>
        <v>17-58</v>
      </c>
    </row>
    <row r="60" spans="1:41" x14ac:dyDescent="0.3">
      <c r="I60" s="8" t="s">
        <v>47</v>
      </c>
      <c r="J60" s="8" t="s">
        <v>48</v>
      </c>
      <c r="K60" s="9" t="s">
        <v>509</v>
      </c>
      <c r="L60" s="8" t="s">
        <v>111</v>
      </c>
      <c r="M60" s="8" t="str">
        <f t="shared" si="0"/>
        <v>0021</v>
      </c>
      <c r="X60" s="8">
        <v>59</v>
      </c>
      <c r="Y60" s="8">
        <v>222</v>
      </c>
      <c r="Z60" s="8">
        <v>224</v>
      </c>
      <c r="AA60" s="8" t="s">
        <v>209</v>
      </c>
      <c r="AB60" s="8" t="s">
        <v>485</v>
      </c>
      <c r="AC60" s="8" t="str">
        <f>VLOOKUP(AB60,Causa!$Q:$T,4,0)</f>
        <v>Sensores ,periféricos eléctricos ,Instru</v>
      </c>
      <c r="AD60" s="8">
        <f t="shared" si="1"/>
        <v>59</v>
      </c>
      <c r="AE60" s="8" t="str">
        <f t="shared" si="5"/>
        <v>Causa!AJ222:AJ224</v>
      </c>
      <c r="AF60" s="8" t="str">
        <f t="shared" si="6"/>
        <v>Causa!AJ222:AO224</v>
      </c>
      <c r="AI60" s="8" t="s">
        <v>587</v>
      </c>
      <c r="AJ60" s="8" t="s">
        <v>172</v>
      </c>
      <c r="AK60" s="8">
        <v>18</v>
      </c>
      <c r="AL60" s="8" t="str">
        <f>VLOOKUP(AK60,Causa!$X:$AA,4,0)</f>
        <v>Controlador Servo Drive</v>
      </c>
      <c r="AM60" s="8" t="str">
        <f>VLOOKUP(AK60,Causa!$X:$AB,5,0)</f>
        <v>B</v>
      </c>
      <c r="AN60" s="8" t="str">
        <f>VLOOKUP(AM60,Causa!$Q:$T,4,0)</f>
        <v>Tablero Eléctricos Potencia /Control</v>
      </c>
      <c r="AO60" s="11" t="str">
        <f t="shared" si="2"/>
        <v>18-59</v>
      </c>
    </row>
    <row r="61" spans="1:41" x14ac:dyDescent="0.3">
      <c r="I61" s="8" t="s">
        <v>50</v>
      </c>
      <c r="J61" s="8" t="s">
        <v>51</v>
      </c>
      <c r="K61" s="9" t="s">
        <v>456</v>
      </c>
      <c r="L61" s="8" t="s">
        <v>71</v>
      </c>
      <c r="M61" s="8" t="str">
        <f t="shared" si="0"/>
        <v>0001</v>
      </c>
      <c r="X61" s="8">
        <v>60</v>
      </c>
      <c r="Y61" s="8">
        <v>225</v>
      </c>
      <c r="Z61" s="8">
        <v>231</v>
      </c>
      <c r="AA61" s="8" t="s">
        <v>180</v>
      </c>
      <c r="AB61" s="8" t="s">
        <v>485</v>
      </c>
      <c r="AC61" s="8" t="str">
        <f>VLOOKUP(AB61,Causa!$Q:$T,4,0)</f>
        <v>Sensores ,periféricos eléctricos ,Instru</v>
      </c>
      <c r="AD61" s="8">
        <f t="shared" si="1"/>
        <v>60</v>
      </c>
      <c r="AE61" s="8" t="str">
        <f t="shared" si="5"/>
        <v>Causa!AJ225:AJ231</v>
      </c>
      <c r="AF61" s="8" t="str">
        <f t="shared" si="6"/>
        <v>Causa!AJ225:AO231</v>
      </c>
      <c r="AI61" s="8" t="s">
        <v>588</v>
      </c>
      <c r="AJ61" s="8" t="s">
        <v>173</v>
      </c>
      <c r="AK61" s="8">
        <v>18</v>
      </c>
      <c r="AL61" s="8" t="str">
        <f>VLOOKUP(AK61,Causa!$X:$AA,4,0)</f>
        <v>Controlador Servo Drive</v>
      </c>
      <c r="AM61" s="8" t="str">
        <f>VLOOKUP(AK61,Causa!$X:$AB,5,0)</f>
        <v>B</v>
      </c>
      <c r="AN61" s="8" t="str">
        <f>VLOOKUP(AM61,Causa!$Q:$T,4,0)</f>
        <v>Tablero Eléctricos Potencia /Control</v>
      </c>
      <c r="AO61" s="11" t="str">
        <f t="shared" si="2"/>
        <v>18-60</v>
      </c>
    </row>
    <row r="62" spans="1:41" x14ac:dyDescent="0.3">
      <c r="I62" s="8" t="s">
        <v>50</v>
      </c>
      <c r="J62" s="8" t="s">
        <v>51</v>
      </c>
      <c r="K62" s="9" t="s">
        <v>484</v>
      </c>
      <c r="L62" s="8" t="s">
        <v>65</v>
      </c>
      <c r="M62" s="8" t="str">
        <f t="shared" si="0"/>
        <v>0002</v>
      </c>
      <c r="X62" s="8">
        <v>61</v>
      </c>
      <c r="Y62" s="8">
        <v>232</v>
      </c>
      <c r="Z62" s="8">
        <v>238</v>
      </c>
      <c r="AA62" s="8" t="s">
        <v>182</v>
      </c>
      <c r="AB62" s="8" t="s">
        <v>485</v>
      </c>
      <c r="AC62" s="8" t="str">
        <f>VLOOKUP(AB62,Causa!$Q:$T,4,0)</f>
        <v>Sensores ,periféricos eléctricos ,Instru</v>
      </c>
      <c r="AD62" s="8">
        <f t="shared" si="1"/>
        <v>61</v>
      </c>
      <c r="AE62" s="8" t="str">
        <f t="shared" si="5"/>
        <v>Causa!AJ232:AJ238</v>
      </c>
      <c r="AF62" s="8" t="str">
        <f t="shared" si="6"/>
        <v>Causa!AJ232:AO238</v>
      </c>
      <c r="AI62" s="8" t="s">
        <v>589</v>
      </c>
      <c r="AJ62" s="8" t="s">
        <v>121</v>
      </c>
      <c r="AK62" s="8">
        <v>18</v>
      </c>
      <c r="AL62" s="8" t="str">
        <f>VLOOKUP(AK62,Causa!$X:$AA,4,0)</f>
        <v>Controlador Servo Drive</v>
      </c>
      <c r="AM62" s="8" t="str">
        <f>VLOOKUP(AK62,Causa!$X:$AB,5,0)</f>
        <v>B</v>
      </c>
      <c r="AN62" s="8" t="str">
        <f>VLOOKUP(AM62,Causa!$Q:$T,4,0)</f>
        <v>Tablero Eléctricos Potencia /Control</v>
      </c>
      <c r="AO62" s="11" t="str">
        <f t="shared" si="2"/>
        <v>18-61</v>
      </c>
    </row>
    <row r="63" spans="1:41" x14ac:dyDescent="0.3">
      <c r="I63" s="8" t="s">
        <v>52</v>
      </c>
      <c r="J63" s="8" t="s">
        <v>53</v>
      </c>
      <c r="K63" s="9" t="s">
        <v>456</v>
      </c>
      <c r="L63" s="8" t="s">
        <v>88</v>
      </c>
      <c r="M63" s="8" t="str">
        <f t="shared" si="0"/>
        <v>0001</v>
      </c>
      <c r="X63" s="8">
        <v>62</v>
      </c>
      <c r="Y63" s="8">
        <v>239</v>
      </c>
      <c r="Z63" s="8">
        <v>242</v>
      </c>
      <c r="AA63" s="8" t="s">
        <v>202</v>
      </c>
      <c r="AB63" s="8" t="s">
        <v>485</v>
      </c>
      <c r="AC63" s="8" t="str">
        <f>VLOOKUP(AB63,Causa!$Q:$T,4,0)</f>
        <v>Sensores ,periféricos eléctricos ,Instru</v>
      </c>
      <c r="AD63" s="8">
        <f t="shared" si="1"/>
        <v>62</v>
      </c>
      <c r="AE63" s="8" t="str">
        <f t="shared" si="5"/>
        <v>Causa!AJ239:AJ242</v>
      </c>
      <c r="AF63" s="8" t="str">
        <f t="shared" si="6"/>
        <v>Causa!AJ239:AO242</v>
      </c>
      <c r="AI63" s="8" t="s">
        <v>590</v>
      </c>
      <c r="AJ63" s="8" t="s">
        <v>175</v>
      </c>
      <c r="AK63" s="8">
        <v>18</v>
      </c>
      <c r="AL63" s="8" t="str">
        <f>VLOOKUP(AK63,Causa!$X:$AA,4,0)</f>
        <v>Controlador Servo Drive</v>
      </c>
      <c r="AM63" s="8" t="str">
        <f>VLOOKUP(AK63,Causa!$X:$AB,5,0)</f>
        <v>B</v>
      </c>
      <c r="AN63" s="8" t="str">
        <f>VLOOKUP(AM63,Causa!$Q:$T,4,0)</f>
        <v>Tablero Eléctricos Potencia /Control</v>
      </c>
      <c r="AO63" s="11" t="str">
        <f t="shared" si="2"/>
        <v>18-62</v>
      </c>
    </row>
    <row r="64" spans="1:41" x14ac:dyDescent="0.3">
      <c r="I64" s="8" t="s">
        <v>52</v>
      </c>
      <c r="J64" s="8" t="s">
        <v>53</v>
      </c>
      <c r="K64" s="9" t="s">
        <v>484</v>
      </c>
      <c r="L64" s="8" t="s">
        <v>72</v>
      </c>
      <c r="M64" s="8" t="str">
        <f t="shared" si="0"/>
        <v>0002</v>
      </c>
      <c r="X64" s="8">
        <v>63</v>
      </c>
      <c r="Y64" s="8">
        <v>243</v>
      </c>
      <c r="Z64" s="8">
        <v>248</v>
      </c>
      <c r="AA64" s="8" t="s">
        <v>186</v>
      </c>
      <c r="AB64" s="8" t="s">
        <v>485</v>
      </c>
      <c r="AC64" s="8" t="str">
        <f>VLOOKUP(AB64,Causa!$Q:$T,4,0)</f>
        <v>Sensores ,periféricos eléctricos ,Instru</v>
      </c>
      <c r="AD64" s="8">
        <f t="shared" si="1"/>
        <v>63</v>
      </c>
      <c r="AE64" s="8" t="str">
        <f t="shared" si="5"/>
        <v>Causa!AJ243:AJ248</v>
      </c>
      <c r="AF64" s="8" t="str">
        <f t="shared" si="6"/>
        <v>Causa!AJ243:AO248</v>
      </c>
      <c r="AI64" s="8" t="s">
        <v>591</v>
      </c>
      <c r="AJ64" s="8" t="s">
        <v>220</v>
      </c>
      <c r="AK64" s="8">
        <v>18</v>
      </c>
      <c r="AL64" s="8" t="str">
        <f>VLOOKUP(AK64,Causa!$X:$AA,4,0)</f>
        <v>Controlador Servo Drive</v>
      </c>
      <c r="AM64" s="8" t="str">
        <f>VLOOKUP(AK64,Causa!$X:$AB,5,0)</f>
        <v>B</v>
      </c>
      <c r="AN64" s="8" t="str">
        <f>VLOOKUP(AM64,Causa!$Q:$T,4,0)</f>
        <v>Tablero Eléctricos Potencia /Control</v>
      </c>
      <c r="AO64" s="11" t="str">
        <f t="shared" si="2"/>
        <v>18-63</v>
      </c>
    </row>
    <row r="65" spans="1:41" x14ac:dyDescent="0.3">
      <c r="I65" s="8" t="s">
        <v>52</v>
      </c>
      <c r="J65" s="8" t="s">
        <v>53</v>
      </c>
      <c r="K65" s="9" t="s">
        <v>544</v>
      </c>
      <c r="L65" s="8" t="s">
        <v>93</v>
      </c>
      <c r="M65" s="8" t="str">
        <f t="shared" ref="M65:M72" si="7">+K65</f>
        <v>0003</v>
      </c>
      <c r="X65" s="8">
        <v>64</v>
      </c>
      <c r="Y65" s="8">
        <v>249</v>
      </c>
      <c r="Z65" s="8">
        <v>253</v>
      </c>
      <c r="AA65" s="8" t="s">
        <v>191</v>
      </c>
      <c r="AB65" s="8" t="s">
        <v>485</v>
      </c>
      <c r="AC65" s="8" t="str">
        <f>VLOOKUP(AB65,Causa!$Q:$T,4,0)</f>
        <v>Sensores ,periféricos eléctricos ,Instru</v>
      </c>
      <c r="AD65" s="8">
        <f t="shared" si="1"/>
        <v>64</v>
      </c>
      <c r="AE65" s="8" t="str">
        <f t="shared" si="5"/>
        <v>Causa!AJ249:AJ253</v>
      </c>
      <c r="AF65" s="8" t="str">
        <f t="shared" si="6"/>
        <v>Causa!AJ249:AO253</v>
      </c>
      <c r="AI65" s="8" t="s">
        <v>592</v>
      </c>
      <c r="AJ65" s="8" t="s">
        <v>218</v>
      </c>
      <c r="AK65" s="8">
        <v>18</v>
      </c>
      <c r="AL65" s="8" t="str">
        <f>VLOOKUP(AK65,Causa!$X:$AA,4,0)</f>
        <v>Controlador Servo Drive</v>
      </c>
      <c r="AM65" s="8" t="str">
        <f>VLOOKUP(AK65,Causa!$X:$AB,5,0)</f>
        <v>B</v>
      </c>
      <c r="AN65" s="8" t="str">
        <f>VLOOKUP(AM65,Causa!$Q:$T,4,0)</f>
        <v>Tablero Eléctricos Potencia /Control</v>
      </c>
      <c r="AO65" s="11" t="str">
        <f t="shared" si="2"/>
        <v>18-64</v>
      </c>
    </row>
    <row r="66" spans="1:41" x14ac:dyDescent="0.3">
      <c r="A66" s="9" t="s">
        <v>593</v>
      </c>
      <c r="I66" s="8" t="s">
        <v>52</v>
      </c>
      <c r="J66" s="8" t="s">
        <v>53</v>
      </c>
      <c r="K66" s="9" t="s">
        <v>548</v>
      </c>
      <c r="L66" s="8" t="s">
        <v>106</v>
      </c>
      <c r="M66" s="8" t="str">
        <f t="shared" si="7"/>
        <v>0004</v>
      </c>
      <c r="X66" s="8">
        <v>65</v>
      </c>
      <c r="Y66" s="8">
        <v>254</v>
      </c>
      <c r="Z66" s="8">
        <v>260</v>
      </c>
      <c r="AA66" s="8" t="s">
        <v>206</v>
      </c>
      <c r="AB66" s="8" t="s">
        <v>485</v>
      </c>
      <c r="AC66" s="8" t="str">
        <f>VLOOKUP(AB66,Causa!$Q:$T,4,0)</f>
        <v>Sensores ,periféricos eléctricos ,Instru</v>
      </c>
      <c r="AD66" s="8">
        <f t="shared" ref="AD66:AD129" si="8">+X66</f>
        <v>65</v>
      </c>
      <c r="AE66" s="8" t="str">
        <f t="shared" si="5"/>
        <v>Causa!AJ254:AJ260</v>
      </c>
      <c r="AF66" s="8" t="str">
        <f t="shared" si="6"/>
        <v>Causa!AJ254:AO260</v>
      </c>
      <c r="AI66" s="8" t="s">
        <v>594</v>
      </c>
      <c r="AJ66" s="8" t="s">
        <v>135</v>
      </c>
      <c r="AK66" s="8">
        <v>18</v>
      </c>
      <c r="AL66" s="8" t="str">
        <f>VLOOKUP(AK66,Causa!$X:$AA,4,0)</f>
        <v>Controlador Servo Drive</v>
      </c>
      <c r="AM66" s="8" t="str">
        <f>VLOOKUP(AK66,Causa!$X:$AB,5,0)</f>
        <v>B</v>
      </c>
      <c r="AN66" s="8" t="str">
        <f>VLOOKUP(AM66,Causa!$Q:$T,4,0)</f>
        <v>Tablero Eléctricos Potencia /Control</v>
      </c>
      <c r="AO66" s="11" t="str">
        <f t="shared" ref="AO66:AO129" si="9">+AI66</f>
        <v>18-65</v>
      </c>
    </row>
    <row r="67" spans="1:41" x14ac:dyDescent="0.3">
      <c r="I67" s="8" t="s">
        <v>52</v>
      </c>
      <c r="J67" s="8" t="s">
        <v>53</v>
      </c>
      <c r="K67" s="9" t="s">
        <v>551</v>
      </c>
      <c r="L67" s="8" t="s">
        <v>66</v>
      </c>
      <c r="M67" s="8" t="str">
        <f t="shared" si="7"/>
        <v>0005</v>
      </c>
      <c r="X67" s="8">
        <v>66</v>
      </c>
      <c r="Y67" s="8">
        <v>261</v>
      </c>
      <c r="Z67" s="8">
        <v>266</v>
      </c>
      <c r="AA67" s="8" t="s">
        <v>201</v>
      </c>
      <c r="AB67" s="8" t="s">
        <v>485</v>
      </c>
      <c r="AC67" s="8" t="str">
        <f>VLOOKUP(AB67,Causa!$Q:$T,4,0)</f>
        <v>Sensores ,periféricos eléctricos ,Instru</v>
      </c>
      <c r="AD67" s="8">
        <f t="shared" si="8"/>
        <v>66</v>
      </c>
      <c r="AE67" s="8" t="str">
        <f t="shared" ref="AE67:AE130" si="10">"Causa!AJ"&amp;Y67&amp;":AJ"&amp;Z67</f>
        <v>Causa!AJ261:AJ266</v>
      </c>
      <c r="AF67" s="8" t="str">
        <f t="shared" ref="AF67:AF130" si="11">"Causa!AJ"&amp;Y67&amp;":AO"&amp;Z67</f>
        <v>Causa!AJ261:AO266</v>
      </c>
      <c r="AI67" s="8" t="s">
        <v>595</v>
      </c>
      <c r="AJ67" s="8" t="s">
        <v>219</v>
      </c>
      <c r="AK67" s="8">
        <v>18</v>
      </c>
      <c r="AL67" s="8" t="str">
        <f>VLOOKUP(AK67,Causa!$X:$AA,4,0)</f>
        <v>Controlador Servo Drive</v>
      </c>
      <c r="AM67" s="8" t="str">
        <f>VLOOKUP(AK67,Causa!$X:$AB,5,0)</f>
        <v>B</v>
      </c>
      <c r="AN67" s="8" t="str">
        <f>VLOOKUP(AM67,Causa!$Q:$T,4,0)</f>
        <v>Tablero Eléctricos Potencia /Control</v>
      </c>
      <c r="AO67" s="11" t="str">
        <f t="shared" si="9"/>
        <v>18-66</v>
      </c>
    </row>
    <row r="68" spans="1:41" x14ac:dyDescent="0.3">
      <c r="I68" s="8" t="s">
        <v>52</v>
      </c>
      <c r="J68" s="8" t="s">
        <v>53</v>
      </c>
      <c r="K68" s="9" t="s">
        <v>519</v>
      </c>
      <c r="L68" s="8" t="s">
        <v>77</v>
      </c>
      <c r="M68" s="8" t="str">
        <f t="shared" si="7"/>
        <v>0006</v>
      </c>
      <c r="X68" s="8">
        <v>67</v>
      </c>
      <c r="Y68" s="8">
        <v>267</v>
      </c>
      <c r="Z68" s="8">
        <v>271</v>
      </c>
      <c r="AA68" s="8" t="s">
        <v>208</v>
      </c>
      <c r="AB68" s="8" t="s">
        <v>485</v>
      </c>
      <c r="AC68" s="8" t="str">
        <f>VLOOKUP(AB68,Causa!$Q:$T,4,0)</f>
        <v>Sensores ,periféricos eléctricos ,Instru</v>
      </c>
      <c r="AD68" s="8">
        <f t="shared" si="8"/>
        <v>67</v>
      </c>
      <c r="AE68" s="8" t="str">
        <f t="shared" si="10"/>
        <v>Causa!AJ267:AJ271</v>
      </c>
      <c r="AF68" s="8" t="str">
        <f t="shared" si="11"/>
        <v>Causa!AJ267:AO271</v>
      </c>
      <c r="AI68" s="8" t="s">
        <v>596</v>
      </c>
      <c r="AJ68" s="8" t="s">
        <v>179</v>
      </c>
      <c r="AK68" s="8">
        <v>18</v>
      </c>
      <c r="AL68" s="8" t="str">
        <f>VLOOKUP(AK68,Causa!$X:$AA,4,0)</f>
        <v>Controlador Servo Drive</v>
      </c>
      <c r="AM68" s="8" t="str">
        <f>VLOOKUP(AK68,Causa!$X:$AB,5,0)</f>
        <v>B</v>
      </c>
      <c r="AN68" s="8" t="str">
        <f>VLOOKUP(AM68,Causa!$Q:$T,4,0)</f>
        <v>Tablero Eléctricos Potencia /Control</v>
      </c>
      <c r="AO68" s="11" t="str">
        <f t="shared" si="9"/>
        <v>18-67</v>
      </c>
    </row>
    <row r="69" spans="1:41" ht="15" thickBot="1" x14ac:dyDescent="0.35">
      <c r="I69" s="8" t="s">
        <v>52</v>
      </c>
      <c r="J69" s="8" t="s">
        <v>53</v>
      </c>
      <c r="K69" s="9" t="s">
        <v>522</v>
      </c>
      <c r="L69" s="8" t="s">
        <v>97</v>
      </c>
      <c r="M69" s="8" t="str">
        <f t="shared" si="7"/>
        <v>0007</v>
      </c>
      <c r="X69" s="8">
        <v>68</v>
      </c>
      <c r="Y69" s="8">
        <v>272</v>
      </c>
      <c r="Z69" s="8">
        <v>277</v>
      </c>
      <c r="AA69" s="8" t="s">
        <v>188</v>
      </c>
      <c r="AB69" s="8" t="s">
        <v>485</v>
      </c>
      <c r="AC69" s="8" t="str">
        <f>VLOOKUP(AB69,Causa!$Q:$T,4,0)</f>
        <v>Sensores ,periféricos eléctricos ,Instru</v>
      </c>
      <c r="AD69" s="8">
        <f t="shared" si="8"/>
        <v>68</v>
      </c>
      <c r="AE69" s="8" t="str">
        <f t="shared" si="10"/>
        <v>Causa!AJ272:AJ277</v>
      </c>
      <c r="AF69" s="8" t="str">
        <f t="shared" si="11"/>
        <v>Causa!AJ272:AO277</v>
      </c>
      <c r="AI69" s="8" t="s">
        <v>597</v>
      </c>
      <c r="AJ69" s="8" t="s">
        <v>198</v>
      </c>
      <c r="AK69" s="8">
        <v>19</v>
      </c>
      <c r="AL69" s="8" t="str">
        <f>VLOOKUP(AK69,Causa!$X:$AA,4,0)</f>
        <v>Controlador temp.</v>
      </c>
      <c r="AM69" s="8" t="str">
        <f>VLOOKUP(AK69,Causa!$X:$AB,5,0)</f>
        <v>B</v>
      </c>
      <c r="AN69" s="8" t="str">
        <f>VLOOKUP(AM69,Causa!$Q:$T,4,0)</f>
        <v>Tablero Eléctricos Potencia /Control</v>
      </c>
      <c r="AO69" s="11" t="str">
        <f t="shared" si="9"/>
        <v>19-68</v>
      </c>
    </row>
    <row r="70" spans="1:41" ht="15" thickBot="1" x14ac:dyDescent="0.35">
      <c r="A70" s="5" t="s">
        <v>54</v>
      </c>
      <c r="I70" s="8" t="s">
        <v>52</v>
      </c>
      <c r="J70" s="8" t="s">
        <v>53</v>
      </c>
      <c r="K70" s="9" t="s">
        <v>494</v>
      </c>
      <c r="L70" s="8" t="s">
        <v>104</v>
      </c>
      <c r="M70" s="8" t="str">
        <f t="shared" si="7"/>
        <v>0008</v>
      </c>
      <c r="X70" s="8">
        <v>69</v>
      </c>
      <c r="Y70" s="8">
        <v>278</v>
      </c>
      <c r="Z70" s="8">
        <v>283</v>
      </c>
      <c r="AA70" s="8" t="s">
        <v>205</v>
      </c>
      <c r="AB70" s="8" t="s">
        <v>485</v>
      </c>
      <c r="AC70" s="8" t="str">
        <f>VLOOKUP(AB70,Causa!$Q:$T,4,0)</f>
        <v>Sensores ,periféricos eléctricos ,Instru</v>
      </c>
      <c r="AD70" s="8">
        <f t="shared" si="8"/>
        <v>69</v>
      </c>
      <c r="AE70" s="8" t="str">
        <f t="shared" si="10"/>
        <v>Causa!AJ278:AJ283</v>
      </c>
      <c r="AF70" s="8" t="str">
        <f t="shared" si="11"/>
        <v>Causa!AJ278:AO283</v>
      </c>
      <c r="AI70" s="8" t="s">
        <v>598</v>
      </c>
      <c r="AJ70" s="8" t="s">
        <v>121</v>
      </c>
      <c r="AK70" s="8">
        <v>19</v>
      </c>
      <c r="AL70" s="8" t="str">
        <f>VLOOKUP(AK70,Causa!$X:$AA,4,0)</f>
        <v>Controlador temp.</v>
      </c>
      <c r="AM70" s="8" t="str">
        <f>VLOOKUP(AK70,Causa!$X:$AB,5,0)</f>
        <v>B</v>
      </c>
      <c r="AN70" s="8" t="str">
        <f>VLOOKUP(AM70,Causa!$Q:$T,4,0)</f>
        <v>Tablero Eléctricos Potencia /Control</v>
      </c>
      <c r="AO70" s="11" t="str">
        <f t="shared" si="9"/>
        <v>19-69</v>
      </c>
    </row>
    <row r="71" spans="1:41" x14ac:dyDescent="0.3">
      <c r="A71" s="6" t="s">
        <v>55</v>
      </c>
      <c r="I71" s="8" t="s">
        <v>52</v>
      </c>
      <c r="J71" s="8" t="s">
        <v>53</v>
      </c>
      <c r="K71" s="9" t="s">
        <v>528</v>
      </c>
      <c r="L71" s="8" t="s">
        <v>83</v>
      </c>
      <c r="M71" s="8" t="str">
        <f t="shared" si="7"/>
        <v>0009</v>
      </c>
      <c r="X71" s="8">
        <v>70</v>
      </c>
      <c r="Y71" s="8">
        <v>284</v>
      </c>
      <c r="Z71" s="8">
        <v>289</v>
      </c>
      <c r="AA71" s="8" t="s">
        <v>196</v>
      </c>
      <c r="AB71" s="8" t="s">
        <v>485</v>
      </c>
      <c r="AC71" s="8" t="str">
        <f>VLOOKUP(AB71,Causa!$Q:$T,4,0)</f>
        <v>Sensores ,periféricos eléctricos ,Instru</v>
      </c>
      <c r="AD71" s="8">
        <f t="shared" si="8"/>
        <v>70</v>
      </c>
      <c r="AE71" s="8" t="str">
        <f t="shared" si="10"/>
        <v>Causa!AJ284:AJ289</v>
      </c>
      <c r="AF71" s="8" t="str">
        <f t="shared" si="11"/>
        <v>Causa!AJ284:AO289</v>
      </c>
      <c r="AI71" s="8" t="s">
        <v>599</v>
      </c>
      <c r="AJ71" s="8" t="s">
        <v>123</v>
      </c>
      <c r="AK71" s="8">
        <v>19</v>
      </c>
      <c r="AL71" s="8" t="str">
        <f>VLOOKUP(AK71,Causa!$X:$AA,4,0)</f>
        <v>Controlador temp.</v>
      </c>
      <c r="AM71" s="8" t="str">
        <f>VLOOKUP(AK71,Causa!$X:$AB,5,0)</f>
        <v>B</v>
      </c>
      <c r="AN71" s="8" t="str">
        <f>VLOOKUP(AM71,Causa!$Q:$T,4,0)</f>
        <v>Tablero Eléctricos Potencia /Control</v>
      </c>
      <c r="AO71" s="11" t="str">
        <f t="shared" si="9"/>
        <v>19-70</v>
      </c>
    </row>
    <row r="72" spans="1:41" x14ac:dyDescent="0.3">
      <c r="A72" s="6" t="s">
        <v>56</v>
      </c>
      <c r="I72" s="8" t="s">
        <v>52</v>
      </c>
      <c r="J72" s="8" t="s">
        <v>53</v>
      </c>
      <c r="K72" s="9" t="s">
        <v>570</v>
      </c>
      <c r="L72" s="8" t="s">
        <v>101</v>
      </c>
      <c r="M72" s="8" t="str">
        <f t="shared" si="7"/>
        <v>0010</v>
      </c>
      <c r="X72" s="8">
        <v>71</v>
      </c>
      <c r="Y72" s="8">
        <v>290</v>
      </c>
      <c r="Z72" s="8">
        <v>294</v>
      </c>
      <c r="AA72" s="8" t="s">
        <v>194</v>
      </c>
      <c r="AB72" s="8" t="s">
        <v>485</v>
      </c>
      <c r="AC72" s="8" t="str">
        <f>VLOOKUP(AB72,Causa!$Q:$T,4,0)</f>
        <v>Sensores ,periféricos eléctricos ,Instru</v>
      </c>
      <c r="AD72" s="8">
        <f t="shared" si="8"/>
        <v>71</v>
      </c>
      <c r="AE72" s="8" t="str">
        <f t="shared" si="10"/>
        <v>Causa!AJ290:AJ294</v>
      </c>
      <c r="AF72" s="8" t="str">
        <f t="shared" si="11"/>
        <v>Causa!AJ290:AO294</v>
      </c>
      <c r="AI72" s="8" t="s">
        <v>600</v>
      </c>
      <c r="AJ72" s="8" t="s">
        <v>175</v>
      </c>
      <c r="AK72" s="8">
        <v>19</v>
      </c>
      <c r="AL72" s="8" t="str">
        <f>VLOOKUP(AK72,Causa!$X:$AA,4,0)</f>
        <v>Controlador temp.</v>
      </c>
      <c r="AM72" s="8" t="str">
        <f>VLOOKUP(AK72,Causa!$X:$AB,5,0)</f>
        <v>B</v>
      </c>
      <c r="AN72" s="8" t="str">
        <f>VLOOKUP(AM72,Causa!$Q:$T,4,0)</f>
        <v>Tablero Eléctricos Potencia /Control</v>
      </c>
      <c r="AO72" s="11" t="str">
        <f t="shared" si="9"/>
        <v>19-71</v>
      </c>
    </row>
    <row r="73" spans="1:41" x14ac:dyDescent="0.3">
      <c r="A73" s="6" t="s">
        <v>57</v>
      </c>
      <c r="K73" s="9"/>
      <c r="X73" s="8">
        <v>72</v>
      </c>
      <c r="Y73" s="8">
        <v>295</v>
      </c>
      <c r="Z73" s="8">
        <v>303</v>
      </c>
      <c r="AA73" s="8" t="s">
        <v>192</v>
      </c>
      <c r="AB73" s="8" t="s">
        <v>485</v>
      </c>
      <c r="AC73" s="8" t="str">
        <f>VLOOKUP(AB73,Causa!$Q:$T,4,0)</f>
        <v>Sensores ,periféricos eléctricos ,Instru</v>
      </c>
      <c r="AD73" s="8">
        <f t="shared" si="8"/>
        <v>72</v>
      </c>
      <c r="AE73" s="8" t="str">
        <f t="shared" si="10"/>
        <v>Causa!AJ295:AJ303</v>
      </c>
      <c r="AF73" s="8" t="str">
        <f t="shared" si="11"/>
        <v>Causa!AJ295:AO303</v>
      </c>
      <c r="AI73" s="8" t="s">
        <v>601</v>
      </c>
      <c r="AJ73" s="8" t="s">
        <v>127</v>
      </c>
      <c r="AK73" s="8">
        <v>19</v>
      </c>
      <c r="AL73" s="8" t="str">
        <f>VLOOKUP(AK73,Causa!$X:$AA,4,0)</f>
        <v>Controlador temp.</v>
      </c>
      <c r="AM73" s="8" t="str">
        <f>VLOOKUP(AK73,Causa!$X:$AB,5,0)</f>
        <v>B</v>
      </c>
      <c r="AN73" s="8" t="str">
        <f>VLOOKUP(AM73,Causa!$Q:$T,4,0)</f>
        <v>Tablero Eléctricos Potencia /Control</v>
      </c>
      <c r="AO73" s="11" t="str">
        <f t="shared" si="9"/>
        <v>19-72</v>
      </c>
    </row>
    <row r="74" spans="1:41" x14ac:dyDescent="0.3">
      <c r="A74" s="7" t="s">
        <v>58</v>
      </c>
      <c r="K74" s="9"/>
      <c r="X74" s="8">
        <v>73</v>
      </c>
      <c r="Y74" s="8">
        <v>304</v>
      </c>
      <c r="Z74" s="8">
        <v>312</v>
      </c>
      <c r="AA74" s="8" t="s">
        <v>193</v>
      </c>
      <c r="AB74" s="8" t="s">
        <v>485</v>
      </c>
      <c r="AC74" s="8" t="str">
        <f>VLOOKUP(AB74,Causa!$Q:$T,4,0)</f>
        <v>Sensores ,periféricos eléctricos ,Instru</v>
      </c>
      <c r="AD74" s="8">
        <f t="shared" si="8"/>
        <v>73</v>
      </c>
      <c r="AE74" s="8" t="str">
        <f t="shared" si="10"/>
        <v>Causa!AJ304:AJ312</v>
      </c>
      <c r="AF74" s="8" t="str">
        <f t="shared" si="11"/>
        <v>Causa!AJ304:AO312</v>
      </c>
      <c r="AI74" s="8" t="s">
        <v>602</v>
      </c>
      <c r="AJ74" s="8" t="s">
        <v>135</v>
      </c>
      <c r="AK74" s="8">
        <v>19</v>
      </c>
      <c r="AL74" s="8" t="str">
        <f>VLOOKUP(AK74,Causa!$X:$AA,4,0)</f>
        <v>Controlador temp.</v>
      </c>
      <c r="AM74" s="8" t="str">
        <f>VLOOKUP(AK74,Causa!$X:$AB,5,0)</f>
        <v>B</v>
      </c>
      <c r="AN74" s="8" t="str">
        <f>VLOOKUP(AM74,Causa!$Q:$T,4,0)</f>
        <v>Tablero Eléctricos Potencia /Control</v>
      </c>
      <c r="AO74" s="11" t="str">
        <f t="shared" si="9"/>
        <v>19-73</v>
      </c>
    </row>
    <row r="75" spans="1:41" x14ac:dyDescent="0.3">
      <c r="K75" s="9"/>
      <c r="X75" s="8">
        <v>74</v>
      </c>
      <c r="Y75" s="8">
        <v>313</v>
      </c>
      <c r="Z75" s="8">
        <v>319</v>
      </c>
      <c r="AA75" s="8" t="s">
        <v>190</v>
      </c>
      <c r="AB75" s="8" t="s">
        <v>485</v>
      </c>
      <c r="AC75" s="8" t="str">
        <f>VLOOKUP(AB75,Causa!$Q:$T,4,0)</f>
        <v>Sensores ,periféricos eléctricos ,Instru</v>
      </c>
      <c r="AD75" s="8">
        <f t="shared" si="8"/>
        <v>74</v>
      </c>
      <c r="AE75" s="8" t="str">
        <f t="shared" si="10"/>
        <v>Causa!AJ313:AJ319</v>
      </c>
      <c r="AF75" s="8" t="str">
        <f t="shared" si="11"/>
        <v>Causa!AJ313:AO319</v>
      </c>
      <c r="AI75" s="8" t="s">
        <v>603</v>
      </c>
      <c r="AJ75" s="8" t="s">
        <v>231</v>
      </c>
      <c r="AK75" s="8">
        <v>20</v>
      </c>
      <c r="AL75" s="8" t="str">
        <f>VLOOKUP(AK75,Causa!$X:$AA,4,0)</f>
        <v>CPU del PLC</v>
      </c>
      <c r="AM75" s="8" t="str">
        <f>VLOOKUP(AK75,Causa!$X:$AB,5,0)</f>
        <v>B</v>
      </c>
      <c r="AN75" s="8" t="str">
        <f>VLOOKUP(AM75,Causa!$Q:$T,4,0)</f>
        <v>Tablero Eléctricos Potencia /Control</v>
      </c>
      <c r="AO75" s="11" t="str">
        <f t="shared" si="9"/>
        <v>20-74</v>
      </c>
    </row>
    <row r="76" spans="1:41" x14ac:dyDescent="0.3">
      <c r="K76" s="9"/>
      <c r="X76" s="8">
        <v>75</v>
      </c>
      <c r="Y76" s="8">
        <v>320</v>
      </c>
      <c r="Z76" s="8">
        <v>325</v>
      </c>
      <c r="AA76" s="8" t="s">
        <v>170</v>
      </c>
      <c r="AB76" s="8" t="s">
        <v>485</v>
      </c>
      <c r="AC76" s="8" t="str">
        <f>VLOOKUP(AB76,Causa!$Q:$T,4,0)</f>
        <v>Sensores ,periféricos eléctricos ,Instru</v>
      </c>
      <c r="AD76" s="8">
        <f t="shared" si="8"/>
        <v>75</v>
      </c>
      <c r="AE76" s="8" t="str">
        <f t="shared" si="10"/>
        <v>Causa!AJ320:AJ325</v>
      </c>
      <c r="AF76" s="8" t="str">
        <f t="shared" si="11"/>
        <v>Causa!AJ320:AO325</v>
      </c>
      <c r="AI76" s="8" t="s">
        <v>604</v>
      </c>
      <c r="AJ76" s="8" t="s">
        <v>198</v>
      </c>
      <c r="AK76" s="8">
        <v>20</v>
      </c>
      <c r="AL76" s="8" t="str">
        <f>VLOOKUP(AK76,Causa!$X:$AA,4,0)</f>
        <v>CPU del PLC</v>
      </c>
      <c r="AM76" s="8" t="str">
        <f>VLOOKUP(AK76,Causa!$X:$AB,5,0)</f>
        <v>B</v>
      </c>
      <c r="AN76" s="8" t="str">
        <f>VLOOKUP(AM76,Causa!$Q:$T,4,0)</f>
        <v>Tablero Eléctricos Potencia /Control</v>
      </c>
      <c r="AO76" s="11" t="str">
        <f t="shared" si="9"/>
        <v>20-75</v>
      </c>
    </row>
    <row r="77" spans="1:41" x14ac:dyDescent="0.3">
      <c r="A77" s="2" t="s">
        <v>5</v>
      </c>
      <c r="K77" s="9"/>
      <c r="X77" s="8">
        <v>76</v>
      </c>
      <c r="Y77" s="8">
        <v>326</v>
      </c>
      <c r="Z77" s="8">
        <v>330</v>
      </c>
      <c r="AA77" s="8" t="s">
        <v>195</v>
      </c>
      <c r="AB77" s="8" t="s">
        <v>485</v>
      </c>
      <c r="AC77" s="8" t="str">
        <f>VLOOKUP(AB77,Causa!$Q:$T,4,0)</f>
        <v>Sensores ,periféricos eléctricos ,Instru</v>
      </c>
      <c r="AD77" s="8">
        <f t="shared" si="8"/>
        <v>76</v>
      </c>
      <c r="AE77" s="8" t="str">
        <f t="shared" si="10"/>
        <v>Causa!AJ326:AJ330</v>
      </c>
      <c r="AF77" s="8" t="str">
        <f t="shared" si="11"/>
        <v>Causa!AJ326:AO330</v>
      </c>
      <c r="AI77" s="8" t="s">
        <v>605</v>
      </c>
      <c r="AJ77" s="8" t="s">
        <v>121</v>
      </c>
      <c r="AK77" s="8">
        <v>20</v>
      </c>
      <c r="AL77" s="8" t="str">
        <f>VLOOKUP(AK77,Causa!$X:$AA,4,0)</f>
        <v>CPU del PLC</v>
      </c>
      <c r="AM77" s="8" t="str">
        <f>VLOOKUP(AK77,Causa!$X:$AB,5,0)</f>
        <v>B</v>
      </c>
      <c r="AN77" s="8" t="str">
        <f>VLOOKUP(AM77,Causa!$Q:$T,4,0)</f>
        <v>Tablero Eléctricos Potencia /Control</v>
      </c>
      <c r="AO77" s="11" t="str">
        <f t="shared" si="9"/>
        <v>20-76</v>
      </c>
    </row>
    <row r="78" spans="1:41" x14ac:dyDescent="0.3">
      <c r="A78" s="4" t="s">
        <v>24</v>
      </c>
      <c r="B78" s="1">
        <v>39000</v>
      </c>
      <c r="C78" s="8">
        <v>7.4399999999999994E-2</v>
      </c>
      <c r="K78" s="9"/>
      <c r="X78" s="8">
        <v>77</v>
      </c>
      <c r="Y78" s="8">
        <v>331</v>
      </c>
      <c r="Z78" s="8">
        <v>336</v>
      </c>
      <c r="AA78" s="8" t="s">
        <v>178</v>
      </c>
      <c r="AB78" s="8" t="s">
        <v>485</v>
      </c>
      <c r="AC78" s="8" t="str">
        <f>VLOOKUP(AB78,Causa!$Q:$T,4,0)</f>
        <v>Sensores ,periféricos eléctricos ,Instru</v>
      </c>
      <c r="AD78" s="8">
        <f t="shared" si="8"/>
        <v>77</v>
      </c>
      <c r="AE78" s="8" t="str">
        <f t="shared" si="10"/>
        <v>Causa!AJ331:AJ336</v>
      </c>
      <c r="AF78" s="8" t="str">
        <f t="shared" si="11"/>
        <v>Causa!AJ331:AO336</v>
      </c>
      <c r="AI78" s="8" t="s">
        <v>606</v>
      </c>
      <c r="AJ78" s="8" t="s">
        <v>220</v>
      </c>
      <c r="AK78" s="8">
        <v>20</v>
      </c>
      <c r="AL78" s="8" t="str">
        <f>VLOOKUP(AK78,Causa!$X:$AA,4,0)</f>
        <v>CPU del PLC</v>
      </c>
      <c r="AM78" s="8" t="str">
        <f>VLOOKUP(AK78,Causa!$X:$AB,5,0)</f>
        <v>B</v>
      </c>
      <c r="AN78" s="8" t="str">
        <f>VLOOKUP(AM78,Causa!$Q:$T,4,0)</f>
        <v>Tablero Eléctricos Potencia /Control</v>
      </c>
      <c r="AO78" s="11" t="str">
        <f t="shared" si="9"/>
        <v>20-77</v>
      </c>
    </row>
    <row r="79" spans="1:41" x14ac:dyDescent="0.3">
      <c r="A79" s="4" t="s">
        <v>415</v>
      </c>
      <c r="B79" s="1">
        <v>18000</v>
      </c>
      <c r="C79" s="8">
        <v>0.12</v>
      </c>
      <c r="K79" s="9"/>
      <c r="X79" s="8">
        <v>78</v>
      </c>
      <c r="Y79" s="8">
        <v>337</v>
      </c>
      <c r="Z79" s="8">
        <v>343</v>
      </c>
      <c r="AA79" s="8" t="s">
        <v>176</v>
      </c>
      <c r="AB79" s="8" t="s">
        <v>485</v>
      </c>
      <c r="AC79" s="8" t="str">
        <f>VLOOKUP(AB79,Causa!$Q:$T,4,0)</f>
        <v>Sensores ,periféricos eléctricos ,Instru</v>
      </c>
      <c r="AD79" s="8">
        <f t="shared" si="8"/>
        <v>78</v>
      </c>
      <c r="AE79" s="8" t="str">
        <f t="shared" si="10"/>
        <v>Causa!AJ337:AJ343</v>
      </c>
      <c r="AF79" s="8" t="str">
        <f t="shared" si="11"/>
        <v>Causa!AJ337:AO343</v>
      </c>
      <c r="AI79" s="8" t="s">
        <v>607</v>
      </c>
      <c r="AJ79" s="8" t="s">
        <v>130</v>
      </c>
      <c r="AK79" s="8">
        <v>20</v>
      </c>
      <c r="AL79" s="8" t="str">
        <f>VLOOKUP(AK79,Causa!$X:$AA,4,0)</f>
        <v>CPU del PLC</v>
      </c>
      <c r="AM79" s="8" t="str">
        <f>VLOOKUP(AK79,Causa!$X:$AB,5,0)</f>
        <v>B</v>
      </c>
      <c r="AN79" s="8" t="str">
        <f>VLOOKUP(AM79,Causa!$Q:$T,4,0)</f>
        <v>Tablero Eléctricos Potencia /Control</v>
      </c>
      <c r="AO79" s="11" t="str">
        <f t="shared" si="9"/>
        <v>20-78</v>
      </c>
    </row>
    <row r="80" spans="1:41" x14ac:dyDescent="0.3">
      <c r="A80" s="3" t="s">
        <v>23</v>
      </c>
      <c r="B80" s="1">
        <v>35000</v>
      </c>
      <c r="C80" s="8">
        <v>8.5199999999999998E-2</v>
      </c>
      <c r="K80" s="9"/>
      <c r="X80" s="8">
        <v>79</v>
      </c>
      <c r="Y80" s="8">
        <v>344</v>
      </c>
      <c r="Z80" s="8">
        <v>347</v>
      </c>
      <c r="AA80" s="8" t="s">
        <v>221</v>
      </c>
      <c r="AB80" s="8" t="s">
        <v>489</v>
      </c>
      <c r="AC80" s="8" t="str">
        <f>VLOOKUP(AB80,Causa!$Q:$T,4,0)</f>
        <v>Accionamientos Eléctricos</v>
      </c>
      <c r="AD80" s="8">
        <f t="shared" si="8"/>
        <v>79</v>
      </c>
      <c r="AE80" s="8" t="str">
        <f t="shared" si="10"/>
        <v>Causa!AJ344:AJ347</v>
      </c>
      <c r="AF80" s="8" t="str">
        <f t="shared" si="11"/>
        <v>Causa!AJ344:AO347</v>
      </c>
      <c r="AI80" s="8" t="s">
        <v>608</v>
      </c>
      <c r="AJ80" s="8" t="s">
        <v>161</v>
      </c>
      <c r="AK80" s="8">
        <v>20</v>
      </c>
      <c r="AL80" s="8" t="str">
        <f>VLOOKUP(AK80,Causa!$X:$AA,4,0)</f>
        <v>CPU del PLC</v>
      </c>
      <c r="AM80" s="8" t="str">
        <f>VLOOKUP(AK80,Causa!$X:$AB,5,0)</f>
        <v>B</v>
      </c>
      <c r="AN80" s="8" t="str">
        <f>VLOOKUP(AM80,Causa!$Q:$T,4,0)</f>
        <v>Tablero Eléctricos Potencia /Control</v>
      </c>
      <c r="AO80" s="11" t="str">
        <f t="shared" si="9"/>
        <v>20-79</v>
      </c>
    </row>
    <row r="81" spans="1:41" x14ac:dyDescent="0.3">
      <c r="A81" s="4" t="s">
        <v>1853</v>
      </c>
      <c r="B81" s="1">
        <v>24000</v>
      </c>
      <c r="C81" s="8">
        <v>7.4399999999999994E-2</v>
      </c>
      <c r="K81" s="9"/>
      <c r="X81" s="8">
        <v>80</v>
      </c>
      <c r="Y81" s="8">
        <v>348</v>
      </c>
      <c r="Z81" s="8">
        <v>356</v>
      </c>
      <c r="AA81" s="8" t="s">
        <v>217</v>
      </c>
      <c r="AB81" s="8" t="s">
        <v>489</v>
      </c>
      <c r="AC81" s="8" t="str">
        <f>VLOOKUP(AB81,Causa!$Q:$T,4,0)</f>
        <v>Accionamientos Eléctricos</v>
      </c>
      <c r="AD81" s="8">
        <f t="shared" si="8"/>
        <v>80</v>
      </c>
      <c r="AE81" s="8" t="str">
        <f t="shared" si="10"/>
        <v>Causa!AJ348:AJ356</v>
      </c>
      <c r="AF81" s="8" t="str">
        <f t="shared" si="11"/>
        <v>Causa!AJ348:AO356</v>
      </c>
      <c r="AI81" s="8" t="s">
        <v>609</v>
      </c>
      <c r="AJ81" s="8" t="s">
        <v>121</v>
      </c>
      <c r="AK81" s="8">
        <v>21</v>
      </c>
      <c r="AL81" s="8" t="str">
        <f>VLOOKUP(AK81,Causa!$X:$AA,4,0)</f>
        <v>Fuente alimentación</v>
      </c>
      <c r="AM81" s="8" t="str">
        <f>VLOOKUP(AK81,Causa!$X:$AB,5,0)</f>
        <v>B</v>
      </c>
      <c r="AN81" s="8" t="str">
        <f>VLOOKUP(AM81,Causa!$Q:$T,4,0)</f>
        <v>Tablero Eléctricos Potencia /Control</v>
      </c>
      <c r="AO81" s="11" t="str">
        <f t="shared" si="9"/>
        <v>21-80</v>
      </c>
    </row>
    <row r="82" spans="1:41" x14ac:dyDescent="0.3">
      <c r="K82" s="9"/>
      <c r="X82" s="8">
        <v>81</v>
      </c>
      <c r="Y82" s="8">
        <v>357</v>
      </c>
      <c r="Z82" s="8">
        <v>367</v>
      </c>
      <c r="AA82" s="8" t="s">
        <v>212</v>
      </c>
      <c r="AB82" s="8" t="s">
        <v>489</v>
      </c>
      <c r="AC82" s="8" t="str">
        <f>VLOOKUP(AB82,Causa!$Q:$T,4,0)</f>
        <v>Accionamientos Eléctricos</v>
      </c>
      <c r="AD82" s="8">
        <f t="shared" si="8"/>
        <v>81</v>
      </c>
      <c r="AE82" s="8" t="str">
        <f t="shared" si="10"/>
        <v>Causa!AJ357:AJ367</v>
      </c>
      <c r="AF82" s="8" t="str">
        <f t="shared" si="11"/>
        <v>Causa!AJ357:AO367</v>
      </c>
      <c r="AI82" s="8" t="s">
        <v>610</v>
      </c>
      <c r="AJ82" s="8" t="s">
        <v>154</v>
      </c>
      <c r="AK82" s="8">
        <v>21</v>
      </c>
      <c r="AL82" s="8" t="str">
        <f>VLOOKUP(AK82,Causa!$X:$AA,4,0)</f>
        <v>Fuente alimentación</v>
      </c>
      <c r="AM82" s="8" t="str">
        <f>VLOOKUP(AK82,Causa!$X:$AB,5,0)</f>
        <v>B</v>
      </c>
      <c r="AN82" s="8" t="str">
        <f>VLOOKUP(AM82,Causa!$Q:$T,4,0)</f>
        <v>Tablero Eléctricos Potencia /Control</v>
      </c>
      <c r="AO82" s="11" t="str">
        <f t="shared" si="9"/>
        <v>21-81</v>
      </c>
    </row>
    <row r="83" spans="1:41" ht="15" thickBot="1" x14ac:dyDescent="0.35">
      <c r="A83" s="24" t="s">
        <v>1754</v>
      </c>
      <c r="K83" s="9"/>
      <c r="X83" s="8">
        <v>82</v>
      </c>
      <c r="Y83" s="8">
        <v>368</v>
      </c>
      <c r="Z83" s="8">
        <v>379</v>
      </c>
      <c r="AA83" s="8" t="s">
        <v>224</v>
      </c>
      <c r="AB83" s="8" t="s">
        <v>489</v>
      </c>
      <c r="AC83" s="8" t="str">
        <f>VLOOKUP(AB83,Causa!$Q:$T,4,0)</f>
        <v>Accionamientos Eléctricos</v>
      </c>
      <c r="AD83" s="8">
        <f t="shared" si="8"/>
        <v>82</v>
      </c>
      <c r="AE83" s="8" t="str">
        <f t="shared" si="10"/>
        <v>Causa!AJ368:AJ379</v>
      </c>
      <c r="AF83" s="8" t="str">
        <f t="shared" si="11"/>
        <v>Causa!AJ368:AO379</v>
      </c>
      <c r="AI83" s="8" t="s">
        <v>611</v>
      </c>
      <c r="AJ83" s="8" t="s">
        <v>142</v>
      </c>
      <c r="AK83" s="8">
        <v>21</v>
      </c>
      <c r="AL83" s="8" t="str">
        <f>VLOOKUP(AK83,Causa!$X:$AA,4,0)</f>
        <v>Fuente alimentación</v>
      </c>
      <c r="AM83" s="8" t="str">
        <f>VLOOKUP(AK83,Causa!$X:$AB,5,0)</f>
        <v>B</v>
      </c>
      <c r="AN83" s="8" t="str">
        <f>VLOOKUP(AM83,Causa!$Q:$T,4,0)</f>
        <v>Tablero Eléctricos Potencia /Control</v>
      </c>
      <c r="AO83" s="11" t="str">
        <f t="shared" si="9"/>
        <v>21-83</v>
      </c>
    </row>
    <row r="84" spans="1:41" ht="15" thickBot="1" x14ac:dyDescent="0.35">
      <c r="A84" s="24" t="s">
        <v>1755</v>
      </c>
      <c r="K84" s="9"/>
      <c r="X84" s="8">
        <v>83</v>
      </c>
      <c r="Y84" s="8">
        <v>380</v>
      </c>
      <c r="Z84" s="8">
        <v>385</v>
      </c>
      <c r="AA84" s="8" t="s">
        <v>211</v>
      </c>
      <c r="AB84" s="8" t="s">
        <v>489</v>
      </c>
      <c r="AC84" s="8" t="str">
        <f>VLOOKUP(AB84,Causa!$Q:$T,4,0)</f>
        <v>Accionamientos Eléctricos</v>
      </c>
      <c r="AD84" s="8">
        <f t="shared" si="8"/>
        <v>83</v>
      </c>
      <c r="AE84" s="8" t="str">
        <f t="shared" si="10"/>
        <v>Causa!AJ380:AJ385</v>
      </c>
      <c r="AF84" s="8" t="str">
        <f t="shared" si="11"/>
        <v>Causa!AJ380:AO385</v>
      </c>
      <c r="AI84" s="8" t="s">
        <v>612</v>
      </c>
      <c r="AJ84" s="8" t="s">
        <v>143</v>
      </c>
      <c r="AK84" s="8">
        <v>21</v>
      </c>
      <c r="AL84" s="8" t="str">
        <f>VLOOKUP(AK84,Causa!$X:$AA,4,0)</f>
        <v>Fuente alimentación</v>
      </c>
      <c r="AM84" s="8" t="str">
        <f>VLOOKUP(AK84,Causa!$X:$AB,5,0)</f>
        <v>B</v>
      </c>
      <c r="AN84" s="8" t="str">
        <f>VLOOKUP(AM84,Causa!$Q:$T,4,0)</f>
        <v>Tablero Eléctricos Potencia /Control</v>
      </c>
      <c r="AO84" s="11" t="str">
        <f t="shared" si="9"/>
        <v>21-84</v>
      </c>
    </row>
    <row r="85" spans="1:41" ht="15" thickBot="1" x14ac:dyDescent="0.35">
      <c r="A85" s="24" t="s">
        <v>1756</v>
      </c>
      <c r="K85" s="9"/>
      <c r="X85" s="8">
        <v>84</v>
      </c>
      <c r="Y85" s="8">
        <v>386</v>
      </c>
      <c r="Z85" s="8">
        <v>391</v>
      </c>
      <c r="AA85" s="8" t="s">
        <v>223</v>
      </c>
      <c r="AB85" s="8" t="s">
        <v>489</v>
      </c>
      <c r="AC85" s="8" t="str">
        <f>VLOOKUP(AB85,Causa!$Q:$T,4,0)</f>
        <v>Accionamientos Eléctricos</v>
      </c>
      <c r="AD85" s="8">
        <f t="shared" si="8"/>
        <v>84</v>
      </c>
      <c r="AE85" s="8" t="str">
        <f t="shared" si="10"/>
        <v>Causa!AJ386:AJ391</v>
      </c>
      <c r="AF85" s="8" t="str">
        <f t="shared" si="11"/>
        <v>Causa!AJ386:AO391</v>
      </c>
      <c r="AI85" s="8" t="s">
        <v>613</v>
      </c>
      <c r="AJ85" s="8" t="s">
        <v>121</v>
      </c>
      <c r="AK85" s="8">
        <v>22</v>
      </c>
      <c r="AL85" s="8" t="str">
        <f>VLOOKUP(AK85,Causa!$X:$AA,4,0)</f>
        <v>Fusibles</v>
      </c>
      <c r="AM85" s="8" t="str">
        <f>VLOOKUP(AK85,Causa!$X:$AB,5,0)</f>
        <v>B</v>
      </c>
      <c r="AN85" s="8" t="str">
        <f>VLOOKUP(AM85,Causa!$Q:$T,4,0)</f>
        <v>Tablero Eléctricos Potencia /Control</v>
      </c>
      <c r="AO85" s="11" t="str">
        <f t="shared" si="9"/>
        <v>22-85</v>
      </c>
    </row>
    <row r="86" spans="1:41" ht="15" thickBot="1" x14ac:dyDescent="0.35">
      <c r="A86" s="24" t="s">
        <v>1757</v>
      </c>
      <c r="K86" s="9"/>
      <c r="X86" s="8">
        <v>85</v>
      </c>
      <c r="Y86" s="8">
        <v>392</v>
      </c>
      <c r="Z86" s="8">
        <v>395</v>
      </c>
      <c r="AA86" s="8" t="s">
        <v>242</v>
      </c>
      <c r="AB86" s="8" t="s">
        <v>495</v>
      </c>
      <c r="AC86" s="8" t="str">
        <f>VLOOKUP(AB86,Causa!$Q:$T,4,0)</f>
        <v>Redes de Comunicación</v>
      </c>
      <c r="AD86" s="8">
        <f t="shared" si="8"/>
        <v>85</v>
      </c>
      <c r="AE86" s="8" t="str">
        <f t="shared" si="10"/>
        <v>Causa!AJ392:AJ395</v>
      </c>
      <c r="AF86" s="8" t="str">
        <f t="shared" si="11"/>
        <v>Causa!AJ392:AO395</v>
      </c>
      <c r="AI86" s="8" t="s">
        <v>614</v>
      </c>
      <c r="AJ86" s="8" t="s">
        <v>127</v>
      </c>
      <c r="AK86" s="8">
        <v>22</v>
      </c>
      <c r="AL86" s="8" t="str">
        <f>VLOOKUP(AK86,Causa!$X:$AA,4,0)</f>
        <v>Fusibles</v>
      </c>
      <c r="AM86" s="8" t="str">
        <f>VLOOKUP(AK86,Causa!$X:$AB,5,0)</f>
        <v>B</v>
      </c>
      <c r="AN86" s="8" t="str">
        <f>VLOOKUP(AM86,Causa!$Q:$T,4,0)</f>
        <v>Tablero Eléctricos Potencia /Control</v>
      </c>
      <c r="AO86" s="11" t="str">
        <f t="shared" si="9"/>
        <v>22-86</v>
      </c>
    </row>
    <row r="87" spans="1:41" ht="15" thickBot="1" x14ac:dyDescent="0.35">
      <c r="A87" s="24" t="s">
        <v>1758</v>
      </c>
      <c r="K87" s="9"/>
      <c r="X87" s="8">
        <v>86</v>
      </c>
      <c r="Y87" s="8">
        <v>396</v>
      </c>
      <c r="Z87" s="8">
        <v>399</v>
      </c>
      <c r="AA87" s="8" t="s">
        <v>244</v>
      </c>
      <c r="AB87" s="8" t="s">
        <v>495</v>
      </c>
      <c r="AC87" s="8" t="str">
        <f>VLOOKUP(AB87,Causa!$Q:$T,4,0)</f>
        <v>Redes de Comunicación</v>
      </c>
      <c r="AD87" s="8">
        <f t="shared" si="8"/>
        <v>86</v>
      </c>
      <c r="AE87" s="8" t="str">
        <f t="shared" si="10"/>
        <v>Causa!AJ396:AJ399</v>
      </c>
      <c r="AF87" s="8" t="str">
        <f t="shared" si="11"/>
        <v>Causa!AJ396:AO399</v>
      </c>
      <c r="AI87" s="8" t="s">
        <v>615</v>
      </c>
      <c r="AJ87" s="8" t="s">
        <v>145</v>
      </c>
      <c r="AK87" s="8">
        <v>23</v>
      </c>
      <c r="AL87" s="8" t="str">
        <f>VLOOKUP(AK87,Causa!$X:$AA,4,0)</f>
        <v>Llave Principal</v>
      </c>
      <c r="AM87" s="8" t="str">
        <f>VLOOKUP(AK87,Causa!$X:$AB,5,0)</f>
        <v>B</v>
      </c>
      <c r="AN87" s="8" t="str">
        <f>VLOOKUP(AM87,Causa!$Q:$T,4,0)</f>
        <v>Tablero Eléctricos Potencia /Control</v>
      </c>
      <c r="AO87" s="11" t="str">
        <f t="shared" si="9"/>
        <v>23-87</v>
      </c>
    </row>
    <row r="88" spans="1:41" x14ac:dyDescent="0.3">
      <c r="K88" s="9"/>
      <c r="X88" s="8">
        <v>87</v>
      </c>
      <c r="Y88" s="8">
        <v>400</v>
      </c>
      <c r="Z88" s="8">
        <v>403</v>
      </c>
      <c r="AA88" s="8" t="s">
        <v>243</v>
      </c>
      <c r="AB88" s="8" t="s">
        <v>495</v>
      </c>
      <c r="AC88" s="8" t="str">
        <f>VLOOKUP(AB88,Causa!$Q:$T,4,0)</f>
        <v>Redes de Comunicación</v>
      </c>
      <c r="AD88" s="8">
        <f t="shared" si="8"/>
        <v>87</v>
      </c>
      <c r="AE88" s="8" t="str">
        <f t="shared" si="10"/>
        <v>Causa!AJ400:AJ403</v>
      </c>
      <c r="AF88" s="8" t="str">
        <f t="shared" si="11"/>
        <v>Causa!AJ400:AO403</v>
      </c>
      <c r="AI88" s="8" t="s">
        <v>616</v>
      </c>
      <c r="AJ88" s="8" t="s">
        <v>121</v>
      </c>
      <c r="AK88" s="8">
        <v>23</v>
      </c>
      <c r="AL88" s="8" t="str">
        <f>VLOOKUP(AK88,Causa!$X:$AA,4,0)</f>
        <v>Llave Principal</v>
      </c>
      <c r="AM88" s="8" t="str">
        <f>VLOOKUP(AK88,Causa!$X:$AB,5,0)</f>
        <v>B</v>
      </c>
      <c r="AN88" s="8" t="str">
        <f>VLOOKUP(AM88,Causa!$Q:$T,4,0)</f>
        <v>Tablero Eléctricos Potencia /Control</v>
      </c>
      <c r="AO88" s="11" t="str">
        <f t="shared" si="9"/>
        <v>23-88</v>
      </c>
    </row>
    <row r="89" spans="1:41" x14ac:dyDescent="0.3">
      <c r="K89" s="9"/>
      <c r="X89" s="8">
        <v>88</v>
      </c>
      <c r="Y89" s="8">
        <v>404</v>
      </c>
      <c r="Z89" s="8">
        <v>404</v>
      </c>
      <c r="AA89" s="8" t="s">
        <v>248</v>
      </c>
      <c r="AB89" s="8" t="s">
        <v>495</v>
      </c>
      <c r="AC89" s="8" t="str">
        <f>VLOOKUP(AB89,Causa!$Q:$T,4,0)</f>
        <v>Redes de Comunicación</v>
      </c>
      <c r="AD89" s="8">
        <f t="shared" si="8"/>
        <v>88</v>
      </c>
      <c r="AE89" s="8" t="str">
        <f t="shared" si="10"/>
        <v>Causa!AJ404:AJ404</v>
      </c>
      <c r="AF89" s="8" t="str">
        <f t="shared" si="11"/>
        <v>Causa!AJ404:AO404</v>
      </c>
      <c r="AI89" s="8" t="s">
        <v>617</v>
      </c>
      <c r="AJ89" s="8" t="s">
        <v>139</v>
      </c>
      <c r="AK89" s="8">
        <v>23</v>
      </c>
      <c r="AL89" s="8" t="str">
        <f>VLOOKUP(AK89,Causa!$X:$AA,4,0)</f>
        <v>Llave Principal</v>
      </c>
      <c r="AM89" s="8" t="str">
        <f>VLOOKUP(AK89,Causa!$X:$AB,5,0)</f>
        <v>B</v>
      </c>
      <c r="AN89" s="8" t="str">
        <f>VLOOKUP(AM89,Causa!$Q:$T,4,0)</f>
        <v>Tablero Eléctricos Potencia /Control</v>
      </c>
      <c r="AO89" s="11" t="str">
        <f t="shared" si="9"/>
        <v>23-89</v>
      </c>
    </row>
    <row r="90" spans="1:41" x14ac:dyDescent="0.3">
      <c r="K90" s="9"/>
      <c r="X90" s="8">
        <v>89</v>
      </c>
      <c r="Y90" s="8">
        <v>405</v>
      </c>
      <c r="Z90" s="8">
        <v>407</v>
      </c>
      <c r="AA90" s="8" t="s">
        <v>153</v>
      </c>
      <c r="AB90" s="8" t="s">
        <v>495</v>
      </c>
      <c r="AC90" s="8" t="str">
        <f>VLOOKUP(AB90,Causa!$Q:$T,4,0)</f>
        <v>Redes de Comunicación</v>
      </c>
      <c r="AD90" s="8">
        <f t="shared" si="8"/>
        <v>89</v>
      </c>
      <c r="AE90" s="8" t="str">
        <f t="shared" si="10"/>
        <v>Causa!AJ405:AJ407</v>
      </c>
      <c r="AF90" s="8" t="str">
        <f t="shared" si="11"/>
        <v>Causa!AJ405:AO407</v>
      </c>
      <c r="AI90" s="8" t="s">
        <v>618</v>
      </c>
      <c r="AJ90" s="8" t="s">
        <v>145</v>
      </c>
      <c r="AK90" s="8">
        <v>24</v>
      </c>
      <c r="AL90" s="8" t="str">
        <f>VLOOKUP(AK90,Causa!$X:$AA,4,0)</f>
        <v>Llave selectora</v>
      </c>
      <c r="AM90" s="8" t="str">
        <f>VLOOKUP(AK90,Causa!$X:$AB,5,0)</f>
        <v>B</v>
      </c>
      <c r="AN90" s="8" t="str">
        <f>VLOOKUP(AM90,Causa!$Q:$T,4,0)</f>
        <v>Tablero Eléctricos Potencia /Control</v>
      </c>
      <c r="AO90" s="11" t="str">
        <f t="shared" si="9"/>
        <v>24-90</v>
      </c>
    </row>
    <row r="91" spans="1:41" x14ac:dyDescent="0.3">
      <c r="K91" s="9"/>
      <c r="X91" s="8">
        <v>90</v>
      </c>
      <c r="Y91" s="8">
        <v>408</v>
      </c>
      <c r="Z91" s="8">
        <v>410</v>
      </c>
      <c r="AA91" s="8" t="s">
        <v>245</v>
      </c>
      <c r="AB91" s="8" t="s">
        <v>495</v>
      </c>
      <c r="AC91" s="8" t="str">
        <f>VLOOKUP(AB91,Causa!$Q:$T,4,0)</f>
        <v>Redes de Comunicación</v>
      </c>
      <c r="AD91" s="8">
        <f t="shared" si="8"/>
        <v>90</v>
      </c>
      <c r="AE91" s="8" t="str">
        <f t="shared" si="10"/>
        <v>Causa!AJ408:AJ410</v>
      </c>
      <c r="AF91" s="8" t="str">
        <f t="shared" si="11"/>
        <v>Causa!AJ408:AO410</v>
      </c>
      <c r="AI91" s="8" t="s">
        <v>619</v>
      </c>
      <c r="AJ91" s="8" t="s">
        <v>121</v>
      </c>
      <c r="AK91" s="8">
        <v>24</v>
      </c>
      <c r="AL91" s="8" t="str">
        <f>VLOOKUP(AK91,Causa!$X:$AA,4,0)</f>
        <v>Llave selectora</v>
      </c>
      <c r="AM91" s="8" t="str">
        <f>VLOOKUP(AK91,Causa!$X:$AB,5,0)</f>
        <v>B</v>
      </c>
      <c r="AN91" s="8" t="str">
        <f>VLOOKUP(AM91,Causa!$Q:$T,4,0)</f>
        <v>Tablero Eléctricos Potencia /Control</v>
      </c>
      <c r="AO91" s="11" t="str">
        <f t="shared" si="9"/>
        <v>24-91</v>
      </c>
    </row>
    <row r="92" spans="1:41" x14ac:dyDescent="0.3">
      <c r="K92" s="9"/>
      <c r="X92" s="8">
        <v>91</v>
      </c>
      <c r="Y92" s="8">
        <v>411</v>
      </c>
      <c r="Z92" s="8">
        <v>413</v>
      </c>
      <c r="AA92" s="8" t="s">
        <v>246</v>
      </c>
      <c r="AB92" s="8" t="s">
        <v>495</v>
      </c>
      <c r="AC92" s="8" t="str">
        <f>VLOOKUP(AB92,Causa!$Q:$T,4,0)</f>
        <v>Redes de Comunicación</v>
      </c>
      <c r="AD92" s="8">
        <f t="shared" si="8"/>
        <v>91</v>
      </c>
      <c r="AE92" s="8" t="str">
        <f t="shared" si="10"/>
        <v>Causa!AJ411:AJ413</v>
      </c>
      <c r="AF92" s="8" t="str">
        <f t="shared" si="11"/>
        <v>Causa!AJ411:AO413</v>
      </c>
      <c r="AI92" s="8" t="s">
        <v>620</v>
      </c>
      <c r="AJ92" s="8" t="s">
        <v>123</v>
      </c>
      <c r="AK92" s="8">
        <v>24</v>
      </c>
      <c r="AL92" s="8" t="str">
        <f>VLOOKUP(AK92,Causa!$X:$AA,4,0)</f>
        <v>Llave selectora</v>
      </c>
      <c r="AM92" s="8" t="str">
        <f>VLOOKUP(AK92,Causa!$X:$AB,5,0)</f>
        <v>B</v>
      </c>
      <c r="AN92" s="8" t="str">
        <f>VLOOKUP(AM92,Causa!$Q:$T,4,0)</f>
        <v>Tablero Eléctricos Potencia /Control</v>
      </c>
      <c r="AO92" s="11" t="str">
        <f t="shared" si="9"/>
        <v>24-92</v>
      </c>
    </row>
    <row r="93" spans="1:41" x14ac:dyDescent="0.3">
      <c r="K93" s="9"/>
      <c r="X93" s="8">
        <v>92</v>
      </c>
      <c r="Y93" s="8">
        <v>414</v>
      </c>
      <c r="Z93" s="8">
        <v>418</v>
      </c>
      <c r="AA93" s="8" t="s">
        <v>247</v>
      </c>
      <c r="AB93" s="8" t="s">
        <v>495</v>
      </c>
      <c r="AC93" s="8" t="str">
        <f>VLOOKUP(AB93,Causa!$Q:$T,4,0)</f>
        <v>Redes de Comunicación</v>
      </c>
      <c r="AD93" s="8">
        <f t="shared" si="8"/>
        <v>92</v>
      </c>
      <c r="AE93" s="8" t="str">
        <f t="shared" si="10"/>
        <v>Causa!AJ414:AJ418</v>
      </c>
      <c r="AF93" s="8" t="str">
        <f t="shared" si="11"/>
        <v>Causa!AJ414:AO418</v>
      </c>
      <c r="AI93" s="8" t="s">
        <v>621</v>
      </c>
      <c r="AJ93" s="8" t="s">
        <v>127</v>
      </c>
      <c r="AK93" s="8">
        <v>24</v>
      </c>
      <c r="AL93" s="8" t="str">
        <f>VLOOKUP(AK93,Causa!$X:$AA,4,0)</f>
        <v>Llave selectora</v>
      </c>
      <c r="AM93" s="8" t="str">
        <f>VLOOKUP(AK93,Causa!$X:$AB,5,0)</f>
        <v>B</v>
      </c>
      <c r="AN93" s="8" t="str">
        <f>VLOOKUP(AM93,Causa!$Q:$T,4,0)</f>
        <v>Tablero Eléctricos Potencia /Control</v>
      </c>
      <c r="AO93" s="11" t="str">
        <f t="shared" si="9"/>
        <v>24-93</v>
      </c>
    </row>
    <row r="94" spans="1:41" x14ac:dyDescent="0.3">
      <c r="K94" s="9"/>
      <c r="X94" s="8">
        <v>93</v>
      </c>
      <c r="Y94" s="8">
        <v>419</v>
      </c>
      <c r="Z94" s="8">
        <v>423</v>
      </c>
      <c r="AA94" s="8" t="s">
        <v>239</v>
      </c>
      <c r="AB94" s="8" t="s">
        <v>495</v>
      </c>
      <c r="AC94" s="8" t="str">
        <f>VLOOKUP(AB94,Causa!$Q:$T,4,0)</f>
        <v>Redes de Comunicación</v>
      </c>
      <c r="AD94" s="8">
        <f t="shared" si="8"/>
        <v>93</v>
      </c>
      <c r="AE94" s="8" t="str">
        <f t="shared" si="10"/>
        <v>Causa!AJ419:AJ423</v>
      </c>
      <c r="AF94" s="8" t="str">
        <f t="shared" si="11"/>
        <v>Causa!AJ419:AO423</v>
      </c>
      <c r="AI94" s="8" t="s">
        <v>622</v>
      </c>
      <c r="AJ94" s="8" t="s">
        <v>121</v>
      </c>
      <c r="AK94" s="8">
        <v>25</v>
      </c>
      <c r="AL94" s="8" t="str">
        <f>VLOOKUP(AK94,Causa!$X:$AA,4,0)</f>
        <v>Llave Térmica</v>
      </c>
      <c r="AM94" s="8" t="str">
        <f>VLOOKUP(AK94,Causa!$X:$AB,5,0)</f>
        <v>B</v>
      </c>
      <c r="AN94" s="8" t="str">
        <f>VLOOKUP(AM94,Causa!$Q:$T,4,0)</f>
        <v>Tablero Eléctricos Potencia /Control</v>
      </c>
      <c r="AO94" s="11" t="str">
        <f t="shared" si="9"/>
        <v>25-94</v>
      </c>
    </row>
    <row r="95" spans="1:41" x14ac:dyDescent="0.3">
      <c r="K95" s="9"/>
      <c r="X95" s="8">
        <v>94</v>
      </c>
      <c r="Y95" s="8">
        <v>424</v>
      </c>
      <c r="Z95" s="8">
        <v>427</v>
      </c>
      <c r="AA95" s="8" t="s">
        <v>241</v>
      </c>
      <c r="AB95" s="8" t="s">
        <v>495</v>
      </c>
      <c r="AC95" s="8" t="str">
        <f>VLOOKUP(AB95,Causa!$Q:$T,4,0)</f>
        <v>Redes de Comunicación</v>
      </c>
      <c r="AD95" s="8">
        <f t="shared" si="8"/>
        <v>94</v>
      </c>
      <c r="AE95" s="8" t="str">
        <f t="shared" si="10"/>
        <v>Causa!AJ424:AJ427</v>
      </c>
      <c r="AF95" s="8" t="str">
        <f t="shared" si="11"/>
        <v>Causa!AJ424:AO427</v>
      </c>
      <c r="AI95" s="8" t="s">
        <v>623</v>
      </c>
      <c r="AJ95" s="8" t="s">
        <v>123</v>
      </c>
      <c r="AK95" s="8">
        <v>25</v>
      </c>
      <c r="AL95" s="8" t="str">
        <f>VLOOKUP(AK95,Causa!$X:$AA,4,0)</f>
        <v>Llave Térmica</v>
      </c>
      <c r="AM95" s="8" t="str">
        <f>VLOOKUP(AK95,Causa!$X:$AB,5,0)</f>
        <v>B</v>
      </c>
      <c r="AN95" s="8" t="str">
        <f>VLOOKUP(AM95,Causa!$Q:$T,4,0)</f>
        <v>Tablero Eléctricos Potencia /Control</v>
      </c>
      <c r="AO95" s="11" t="str">
        <f t="shared" si="9"/>
        <v>25-95</v>
      </c>
    </row>
    <row r="96" spans="1:41" x14ac:dyDescent="0.3">
      <c r="K96" s="9"/>
      <c r="X96" s="8">
        <v>95</v>
      </c>
      <c r="Y96" s="8">
        <v>428</v>
      </c>
      <c r="Z96" s="8">
        <v>432</v>
      </c>
      <c r="AA96" s="8" t="s">
        <v>240</v>
      </c>
      <c r="AB96" s="8" t="s">
        <v>495</v>
      </c>
      <c r="AC96" s="8" t="str">
        <f>VLOOKUP(AB96,Causa!$Q:$T,4,0)</f>
        <v>Redes de Comunicación</v>
      </c>
      <c r="AD96" s="8">
        <f t="shared" si="8"/>
        <v>95</v>
      </c>
      <c r="AE96" s="8" t="str">
        <f t="shared" si="10"/>
        <v>Causa!AJ428:AJ432</v>
      </c>
      <c r="AF96" s="8" t="str">
        <f t="shared" si="11"/>
        <v>Causa!AJ428:AO432</v>
      </c>
      <c r="AI96" s="8" t="s">
        <v>624</v>
      </c>
      <c r="AJ96" s="8" t="s">
        <v>127</v>
      </c>
      <c r="AK96" s="8">
        <v>25</v>
      </c>
      <c r="AL96" s="8" t="str">
        <f>VLOOKUP(AK96,Causa!$X:$AA,4,0)</f>
        <v>Llave Térmica</v>
      </c>
      <c r="AM96" s="8" t="str">
        <f>VLOOKUP(AK96,Causa!$X:$AB,5,0)</f>
        <v>B</v>
      </c>
      <c r="AN96" s="8" t="str">
        <f>VLOOKUP(AM96,Causa!$Q:$T,4,0)</f>
        <v>Tablero Eléctricos Potencia /Control</v>
      </c>
      <c r="AO96" s="11" t="str">
        <f t="shared" si="9"/>
        <v>25-96</v>
      </c>
    </row>
    <row r="97" spans="1:41" x14ac:dyDescent="0.3">
      <c r="A97" t="s">
        <v>1779</v>
      </c>
      <c r="B97">
        <v>42148</v>
      </c>
      <c r="K97" s="9"/>
      <c r="X97" s="8">
        <v>96</v>
      </c>
      <c r="Y97" s="8">
        <v>433</v>
      </c>
      <c r="Z97" s="8">
        <v>437</v>
      </c>
      <c r="AA97" s="8" t="s">
        <v>238</v>
      </c>
      <c r="AB97" s="8" t="s">
        <v>495</v>
      </c>
      <c r="AC97" s="8" t="str">
        <f>VLOOKUP(AB97,Causa!$Q:$T,4,0)</f>
        <v>Redes de Comunicación</v>
      </c>
      <c r="AD97" s="8">
        <f t="shared" si="8"/>
        <v>96</v>
      </c>
      <c r="AE97" s="8" t="str">
        <f t="shared" si="10"/>
        <v>Causa!AJ433:AJ437</v>
      </c>
      <c r="AF97" s="8" t="str">
        <f t="shared" si="11"/>
        <v>Causa!AJ433:AO437</v>
      </c>
      <c r="AI97" s="8" t="s">
        <v>625</v>
      </c>
      <c r="AJ97" s="8" t="s">
        <v>121</v>
      </c>
      <c r="AK97" s="8">
        <v>26</v>
      </c>
      <c r="AL97" s="8" t="str">
        <f>VLOOKUP(AK97,Causa!$X:$AA,4,0)</f>
        <v>Rack PLC-Tarjetas</v>
      </c>
      <c r="AM97" s="8" t="str">
        <f>VLOOKUP(AK97,Causa!$X:$AB,5,0)</f>
        <v>B</v>
      </c>
      <c r="AN97" s="8" t="str">
        <f>VLOOKUP(AM97,Causa!$Q:$T,4,0)</f>
        <v>Tablero Eléctricos Potencia /Control</v>
      </c>
      <c r="AO97" s="11" t="str">
        <f t="shared" si="9"/>
        <v>26-97</v>
      </c>
    </row>
    <row r="98" spans="1:41" x14ac:dyDescent="0.3">
      <c r="A98" t="s">
        <v>1776</v>
      </c>
      <c r="B98">
        <v>41895</v>
      </c>
      <c r="K98" s="9"/>
      <c r="X98" s="8">
        <v>97</v>
      </c>
      <c r="Y98" s="8">
        <v>438</v>
      </c>
      <c r="Z98" s="8">
        <v>442</v>
      </c>
      <c r="AA98" s="8" t="s">
        <v>249</v>
      </c>
      <c r="AB98" s="8" t="s">
        <v>495</v>
      </c>
      <c r="AC98" s="8" t="str">
        <f>VLOOKUP(AB98,Causa!$Q:$T,4,0)</f>
        <v>Redes de Comunicación</v>
      </c>
      <c r="AD98" s="8">
        <f t="shared" si="8"/>
        <v>97</v>
      </c>
      <c r="AE98" s="8" t="str">
        <f t="shared" si="10"/>
        <v>Causa!AJ438:AJ442</v>
      </c>
      <c r="AF98" s="8" t="str">
        <f t="shared" si="11"/>
        <v>Causa!AJ438:AO442</v>
      </c>
      <c r="AI98" s="8" t="s">
        <v>626</v>
      </c>
      <c r="AJ98" s="8" t="s">
        <v>127</v>
      </c>
      <c r="AK98" s="8">
        <v>26</v>
      </c>
      <c r="AL98" s="8" t="str">
        <f>VLOOKUP(AK98,Causa!$X:$AA,4,0)</f>
        <v>Rack PLC-Tarjetas</v>
      </c>
      <c r="AM98" s="8" t="str">
        <f>VLOOKUP(AK98,Causa!$X:$AB,5,0)</f>
        <v>B</v>
      </c>
      <c r="AN98" s="8" t="str">
        <f>VLOOKUP(AM98,Causa!$Q:$T,4,0)</f>
        <v>Tablero Eléctricos Potencia /Control</v>
      </c>
      <c r="AO98" s="11" t="str">
        <f t="shared" si="9"/>
        <v>26-98</v>
      </c>
    </row>
    <row r="99" spans="1:41" x14ac:dyDescent="0.3">
      <c r="A99" t="s">
        <v>1778</v>
      </c>
      <c r="B99">
        <v>42095</v>
      </c>
      <c r="K99" s="9"/>
      <c r="X99" s="8">
        <v>98</v>
      </c>
      <c r="Y99" s="8">
        <v>443</v>
      </c>
      <c r="Z99" s="8">
        <v>446</v>
      </c>
      <c r="AA99" s="8" t="s">
        <v>266</v>
      </c>
      <c r="AB99" s="8" t="s">
        <v>499</v>
      </c>
      <c r="AC99" s="8" t="str">
        <f>VLOOKUP(AB99,Causa!$Q:$T,4,0)</f>
        <v>Válvulas y dispositivos neumáticos</v>
      </c>
      <c r="AD99" s="8">
        <f t="shared" si="8"/>
        <v>98</v>
      </c>
      <c r="AE99" s="8" t="str">
        <f t="shared" si="10"/>
        <v>Causa!AJ443:AJ446</v>
      </c>
      <c r="AF99" s="8" t="str">
        <f t="shared" si="11"/>
        <v>Causa!AJ443:AO446</v>
      </c>
      <c r="AI99" s="8" t="s">
        <v>627</v>
      </c>
      <c r="AJ99" s="8" t="s">
        <v>135</v>
      </c>
      <c r="AK99" s="8">
        <v>26</v>
      </c>
      <c r="AL99" s="8" t="str">
        <f>VLOOKUP(AK99,Causa!$X:$AA,4,0)</f>
        <v>Rack PLC-Tarjetas</v>
      </c>
      <c r="AM99" s="8" t="str">
        <f>VLOOKUP(AK99,Causa!$X:$AB,5,0)</f>
        <v>B</v>
      </c>
      <c r="AN99" s="8" t="str">
        <f>VLOOKUP(AM99,Causa!$Q:$T,4,0)</f>
        <v>Tablero Eléctricos Potencia /Control</v>
      </c>
      <c r="AO99" s="11" t="str">
        <f t="shared" si="9"/>
        <v>26-99</v>
      </c>
    </row>
    <row r="100" spans="1:41" x14ac:dyDescent="0.3">
      <c r="A100" t="s">
        <v>1777</v>
      </c>
      <c r="B100">
        <v>41917</v>
      </c>
      <c r="K100" s="9"/>
      <c r="X100" s="8">
        <v>99</v>
      </c>
      <c r="Y100" s="8">
        <v>447</v>
      </c>
      <c r="Z100" s="8">
        <v>449</v>
      </c>
      <c r="AA100" s="8" t="s">
        <v>290</v>
      </c>
      <c r="AB100" s="8" t="s">
        <v>499</v>
      </c>
      <c r="AC100" s="8" t="str">
        <f>VLOOKUP(AB100,Causa!$Q:$T,4,0)</f>
        <v>Válvulas y dispositivos neumáticos</v>
      </c>
      <c r="AD100" s="8">
        <f t="shared" si="8"/>
        <v>99</v>
      </c>
      <c r="AE100" s="8" t="str">
        <f t="shared" si="10"/>
        <v>Causa!AJ447:AJ449</v>
      </c>
      <c r="AF100" s="8" t="str">
        <f t="shared" si="11"/>
        <v>Causa!AJ447:AO449</v>
      </c>
      <c r="AI100" s="8" t="s">
        <v>628</v>
      </c>
      <c r="AJ100" s="8" t="s">
        <v>198</v>
      </c>
      <c r="AK100" s="8">
        <v>27</v>
      </c>
      <c r="AL100" s="8" t="str">
        <f>VLOOKUP(AK100,Causa!$X:$AA,4,0)</f>
        <v>Tarj. I/O analog.</v>
      </c>
      <c r="AM100" s="8" t="str">
        <f>VLOOKUP(AK100,Causa!$X:$AB,5,0)</f>
        <v>B</v>
      </c>
      <c r="AN100" s="8" t="str">
        <f>VLOOKUP(AM100,Causa!$Q:$T,4,0)</f>
        <v>Tablero Eléctricos Potencia /Control</v>
      </c>
      <c r="AO100" s="11" t="str">
        <f t="shared" si="9"/>
        <v>27-100</v>
      </c>
    </row>
    <row r="101" spans="1:41" x14ac:dyDescent="0.3">
      <c r="A101" t="s">
        <v>1780</v>
      </c>
      <c r="B101">
        <v>41905</v>
      </c>
      <c r="K101" s="9"/>
      <c r="X101" s="8">
        <v>100</v>
      </c>
      <c r="Y101" s="8">
        <v>450</v>
      </c>
      <c r="Z101" s="8">
        <v>457</v>
      </c>
      <c r="AA101" s="8" t="s">
        <v>267</v>
      </c>
      <c r="AB101" s="8" t="s">
        <v>499</v>
      </c>
      <c r="AC101" s="8" t="str">
        <f>VLOOKUP(AB101,Causa!$Q:$T,4,0)</f>
        <v>Válvulas y dispositivos neumáticos</v>
      </c>
      <c r="AD101" s="8">
        <f t="shared" si="8"/>
        <v>100</v>
      </c>
      <c r="AE101" s="8" t="str">
        <f t="shared" si="10"/>
        <v>Causa!AJ450:AJ457</v>
      </c>
      <c r="AF101" s="8" t="str">
        <f t="shared" si="11"/>
        <v>Causa!AJ450:AO457</v>
      </c>
      <c r="AI101" s="8" t="s">
        <v>629</v>
      </c>
      <c r="AJ101" s="8" t="s">
        <v>121</v>
      </c>
      <c r="AK101" s="8">
        <v>27</v>
      </c>
      <c r="AL101" s="8" t="str">
        <f>VLOOKUP(AK101,Causa!$X:$AA,4,0)</f>
        <v>Tarj. I/O analog.</v>
      </c>
      <c r="AM101" s="8" t="str">
        <f>VLOOKUP(AK101,Causa!$X:$AB,5,0)</f>
        <v>B</v>
      </c>
      <c r="AN101" s="8" t="str">
        <f>VLOOKUP(AM101,Causa!$Q:$T,4,0)</f>
        <v>Tablero Eléctricos Potencia /Control</v>
      </c>
      <c r="AO101" s="11" t="str">
        <f t="shared" si="9"/>
        <v>27-101</v>
      </c>
    </row>
    <row r="102" spans="1:41" x14ac:dyDescent="0.3">
      <c r="A102" t="s">
        <v>1781</v>
      </c>
      <c r="B102">
        <v>52366</v>
      </c>
      <c r="K102" s="9"/>
      <c r="X102" s="8">
        <v>101</v>
      </c>
      <c r="Y102" s="8">
        <v>458</v>
      </c>
      <c r="Z102" s="8">
        <v>462</v>
      </c>
      <c r="AA102" s="8" t="s">
        <v>293</v>
      </c>
      <c r="AB102" s="8" t="s">
        <v>499</v>
      </c>
      <c r="AC102" s="8" t="str">
        <f>VLOOKUP(AB102,Causa!$Q:$T,4,0)</f>
        <v>Válvulas y dispositivos neumáticos</v>
      </c>
      <c r="AD102" s="8">
        <f t="shared" si="8"/>
        <v>101</v>
      </c>
      <c r="AE102" s="8" t="str">
        <f t="shared" si="10"/>
        <v>Causa!AJ458:AJ462</v>
      </c>
      <c r="AF102" s="8" t="str">
        <f t="shared" si="11"/>
        <v>Causa!AJ458:AO462</v>
      </c>
      <c r="AI102" s="8" t="s">
        <v>630</v>
      </c>
      <c r="AJ102" s="8" t="s">
        <v>130</v>
      </c>
      <c r="AK102" s="8">
        <v>27</v>
      </c>
      <c r="AL102" s="8" t="str">
        <f>VLOOKUP(AK102,Causa!$X:$AA,4,0)</f>
        <v>Tarj. I/O analog.</v>
      </c>
      <c r="AM102" s="8" t="str">
        <f>VLOOKUP(AK102,Causa!$X:$AB,5,0)</f>
        <v>B</v>
      </c>
      <c r="AN102" s="8" t="str">
        <f>VLOOKUP(AM102,Causa!$Q:$T,4,0)</f>
        <v>Tablero Eléctricos Potencia /Control</v>
      </c>
      <c r="AO102" s="11" t="str">
        <f t="shared" si="9"/>
        <v>27-102</v>
      </c>
    </row>
    <row r="103" spans="1:41" x14ac:dyDescent="0.3">
      <c r="A103" t="s">
        <v>1782</v>
      </c>
      <c r="B103">
        <v>68520</v>
      </c>
      <c r="K103" s="9"/>
      <c r="X103" s="8">
        <v>102</v>
      </c>
      <c r="Y103" s="8">
        <v>463</v>
      </c>
      <c r="Z103" s="8">
        <v>466</v>
      </c>
      <c r="AA103" s="8" t="s">
        <v>291</v>
      </c>
      <c r="AB103" s="8" t="s">
        <v>499</v>
      </c>
      <c r="AC103" s="8" t="str">
        <f>VLOOKUP(AB103,Causa!$Q:$T,4,0)</f>
        <v>Válvulas y dispositivos neumáticos</v>
      </c>
      <c r="AD103" s="8">
        <f t="shared" si="8"/>
        <v>102</v>
      </c>
      <c r="AE103" s="8" t="str">
        <f t="shared" si="10"/>
        <v>Causa!AJ463:AJ466</v>
      </c>
      <c r="AF103" s="8" t="str">
        <f t="shared" si="11"/>
        <v>Causa!AJ463:AO466</v>
      </c>
      <c r="AI103" s="8" t="s">
        <v>631</v>
      </c>
      <c r="AJ103" s="8" t="s">
        <v>161</v>
      </c>
      <c r="AK103" s="8">
        <v>27</v>
      </c>
      <c r="AL103" s="8" t="str">
        <f>VLOOKUP(AK103,Causa!$X:$AA,4,0)</f>
        <v>Tarj. I/O analog.</v>
      </c>
      <c r="AM103" s="8" t="str">
        <f>VLOOKUP(AK103,Causa!$X:$AB,5,0)</f>
        <v>B</v>
      </c>
      <c r="AN103" s="8" t="str">
        <f>VLOOKUP(AM103,Causa!$Q:$T,4,0)</f>
        <v>Tablero Eléctricos Potencia /Control</v>
      </c>
      <c r="AO103" s="11" t="str">
        <f t="shared" si="9"/>
        <v>27-103</v>
      </c>
    </row>
    <row r="104" spans="1:41" x14ac:dyDescent="0.3">
      <c r="A104" s="155" t="s">
        <v>1801</v>
      </c>
      <c r="B104" s="8">
        <v>71490</v>
      </c>
      <c r="K104" s="9"/>
      <c r="X104" s="8">
        <v>103</v>
      </c>
      <c r="Y104" s="8">
        <v>467</v>
      </c>
      <c r="Z104" s="8">
        <v>472</v>
      </c>
      <c r="AA104" s="8" t="s">
        <v>265</v>
      </c>
      <c r="AB104" s="8" t="s">
        <v>499</v>
      </c>
      <c r="AC104" s="8" t="str">
        <f>VLOOKUP(AB104,Causa!$Q:$T,4,0)</f>
        <v>Válvulas y dispositivos neumáticos</v>
      </c>
      <c r="AD104" s="8">
        <f t="shared" si="8"/>
        <v>103</v>
      </c>
      <c r="AE104" s="8" t="str">
        <f t="shared" si="10"/>
        <v>Causa!AJ467:AJ472</v>
      </c>
      <c r="AF104" s="8" t="str">
        <f t="shared" si="11"/>
        <v>Causa!AJ467:AO472</v>
      </c>
      <c r="AI104" s="8" t="s">
        <v>632</v>
      </c>
      <c r="AJ104" s="8" t="s">
        <v>198</v>
      </c>
      <c r="AK104" s="8">
        <v>28</v>
      </c>
      <c r="AL104" s="8" t="str">
        <f>VLOOKUP(AK104,Causa!$X:$AA,4,0)</f>
        <v>Tarj. I/O dig.</v>
      </c>
      <c r="AM104" s="8" t="str">
        <f>VLOOKUP(AK104,Causa!$X:$AB,5,0)</f>
        <v>B</v>
      </c>
      <c r="AN104" s="8" t="str">
        <f>VLOOKUP(AM104,Causa!$Q:$T,4,0)</f>
        <v>Tablero Eléctricos Potencia /Control</v>
      </c>
      <c r="AO104" s="11" t="str">
        <f t="shared" si="9"/>
        <v>28-104</v>
      </c>
    </row>
    <row r="105" spans="1:41" x14ac:dyDescent="0.3">
      <c r="A105" s="155" t="s">
        <v>1802</v>
      </c>
      <c r="B105" s="8">
        <v>75654</v>
      </c>
      <c r="K105" s="9"/>
      <c r="X105" s="8">
        <v>104</v>
      </c>
      <c r="Y105" s="8">
        <v>473</v>
      </c>
      <c r="Z105" s="8">
        <v>476</v>
      </c>
      <c r="AA105" s="8" t="s">
        <v>257</v>
      </c>
      <c r="AB105" s="8" t="s">
        <v>499</v>
      </c>
      <c r="AC105" s="8" t="str">
        <f>VLOOKUP(AB105,Causa!$Q:$T,4,0)</f>
        <v>Válvulas y dispositivos neumáticos</v>
      </c>
      <c r="AD105" s="8">
        <f t="shared" si="8"/>
        <v>104</v>
      </c>
      <c r="AE105" s="8" t="str">
        <f t="shared" si="10"/>
        <v>Causa!AJ473:AJ476</v>
      </c>
      <c r="AF105" s="8" t="str">
        <f t="shared" si="11"/>
        <v>Causa!AJ473:AO476</v>
      </c>
      <c r="AI105" s="8" t="s">
        <v>633</v>
      </c>
      <c r="AJ105" s="8" t="s">
        <v>121</v>
      </c>
      <c r="AK105" s="8">
        <v>28</v>
      </c>
      <c r="AL105" s="8" t="str">
        <f>VLOOKUP(AK105,Causa!$X:$AA,4,0)</f>
        <v>Tarj. I/O dig.</v>
      </c>
      <c r="AM105" s="8" t="str">
        <f>VLOOKUP(AK105,Causa!$X:$AB,5,0)</f>
        <v>B</v>
      </c>
      <c r="AN105" s="8" t="str">
        <f>VLOOKUP(AM105,Causa!$Q:$T,4,0)</f>
        <v>Tablero Eléctricos Potencia /Control</v>
      </c>
      <c r="AO105" s="11" t="str">
        <f t="shared" si="9"/>
        <v>28-105</v>
      </c>
    </row>
    <row r="106" spans="1:41" x14ac:dyDescent="0.3">
      <c r="K106" s="9"/>
      <c r="X106" s="8">
        <v>105</v>
      </c>
      <c r="Y106" s="8">
        <v>477</v>
      </c>
      <c r="Z106" s="8">
        <v>483</v>
      </c>
      <c r="AA106" s="8" t="s">
        <v>264</v>
      </c>
      <c r="AB106" s="8" t="s">
        <v>499</v>
      </c>
      <c r="AC106" s="8" t="str">
        <f>VLOOKUP(AB106,Causa!$Q:$T,4,0)</f>
        <v>Válvulas y dispositivos neumáticos</v>
      </c>
      <c r="AD106" s="8">
        <f t="shared" si="8"/>
        <v>105</v>
      </c>
      <c r="AE106" s="8" t="str">
        <f t="shared" si="10"/>
        <v>Causa!AJ477:AJ483</v>
      </c>
      <c r="AF106" s="8" t="str">
        <f t="shared" si="11"/>
        <v>Causa!AJ477:AO483</v>
      </c>
      <c r="AI106" s="8" t="s">
        <v>634</v>
      </c>
      <c r="AJ106" s="8" t="s">
        <v>130</v>
      </c>
      <c r="AK106" s="8">
        <v>28</v>
      </c>
      <c r="AL106" s="8" t="str">
        <f>VLOOKUP(AK106,Causa!$X:$AA,4,0)</f>
        <v>Tarj. I/O dig.</v>
      </c>
      <c r="AM106" s="8" t="str">
        <f>VLOOKUP(AK106,Causa!$X:$AB,5,0)</f>
        <v>B</v>
      </c>
      <c r="AN106" s="8" t="str">
        <f>VLOOKUP(AM106,Causa!$Q:$T,4,0)</f>
        <v>Tablero Eléctricos Potencia /Control</v>
      </c>
      <c r="AO106" s="11" t="str">
        <f t="shared" si="9"/>
        <v>28-106</v>
      </c>
    </row>
    <row r="107" spans="1:41" x14ac:dyDescent="0.3">
      <c r="K107" s="9"/>
      <c r="X107" s="8">
        <v>106</v>
      </c>
      <c r="Y107" s="8">
        <v>484</v>
      </c>
      <c r="Z107" s="8">
        <v>492</v>
      </c>
      <c r="AA107" s="8" t="s">
        <v>269</v>
      </c>
      <c r="AB107" s="8" t="s">
        <v>499</v>
      </c>
      <c r="AC107" s="8" t="str">
        <f>VLOOKUP(AB107,Causa!$Q:$T,4,0)</f>
        <v>Válvulas y dispositivos neumáticos</v>
      </c>
      <c r="AD107" s="8">
        <f t="shared" si="8"/>
        <v>106</v>
      </c>
      <c r="AE107" s="8" t="str">
        <f t="shared" si="10"/>
        <v>Causa!AJ484:AJ492</v>
      </c>
      <c r="AF107" s="8" t="str">
        <f t="shared" si="11"/>
        <v>Causa!AJ484:AO492</v>
      </c>
      <c r="AI107" s="8" t="s">
        <v>635</v>
      </c>
      <c r="AJ107" s="8" t="s">
        <v>161</v>
      </c>
      <c r="AK107" s="8">
        <v>28</v>
      </c>
      <c r="AL107" s="8" t="str">
        <f>VLOOKUP(AK107,Causa!$X:$AA,4,0)</f>
        <v>Tarj. I/O dig.</v>
      </c>
      <c r="AM107" s="8" t="str">
        <f>VLOOKUP(AK107,Causa!$X:$AB,5,0)</f>
        <v>B</v>
      </c>
      <c r="AN107" s="8" t="str">
        <f>VLOOKUP(AM107,Causa!$Q:$T,4,0)</f>
        <v>Tablero Eléctricos Potencia /Control</v>
      </c>
      <c r="AO107" s="11" t="str">
        <f t="shared" si="9"/>
        <v>28-107</v>
      </c>
    </row>
    <row r="108" spans="1:41" x14ac:dyDescent="0.3">
      <c r="K108" s="9"/>
      <c r="X108" s="8">
        <v>107</v>
      </c>
      <c r="Y108" s="8">
        <v>493</v>
      </c>
      <c r="Z108" s="8">
        <v>498</v>
      </c>
      <c r="AA108" s="8" t="s">
        <v>322</v>
      </c>
      <c r="AB108" s="8" t="s">
        <v>499</v>
      </c>
      <c r="AC108" s="8" t="str">
        <f>VLOOKUP(AB108,Causa!$Q:$T,4,0)</f>
        <v>Válvulas y dispositivos neumáticos</v>
      </c>
      <c r="AD108" s="8">
        <f t="shared" si="8"/>
        <v>107</v>
      </c>
      <c r="AE108" s="8" t="str">
        <f t="shared" si="10"/>
        <v>Causa!AJ493:AJ498</v>
      </c>
      <c r="AF108" s="8" t="str">
        <f t="shared" si="11"/>
        <v>Causa!AJ493:AO498</v>
      </c>
      <c r="AI108" s="8" t="s">
        <v>636</v>
      </c>
      <c r="AJ108" s="8" t="s">
        <v>173</v>
      </c>
      <c r="AK108" s="8">
        <v>29</v>
      </c>
      <c r="AL108" s="8" t="str">
        <f>VLOOKUP(AK108,Causa!$X:$AA,4,0)</f>
        <v>Tarj.electrónic llenado</v>
      </c>
      <c r="AM108" s="8" t="str">
        <f>VLOOKUP(AK108,Causa!$X:$AB,5,0)</f>
        <v>B</v>
      </c>
      <c r="AN108" s="8" t="str">
        <f>VLOOKUP(AM108,Causa!$Q:$T,4,0)</f>
        <v>Tablero Eléctricos Potencia /Control</v>
      </c>
      <c r="AO108" s="11" t="str">
        <f t="shared" si="9"/>
        <v>29-108</v>
      </c>
    </row>
    <row r="109" spans="1:41" x14ac:dyDescent="0.3">
      <c r="K109" s="9"/>
      <c r="X109" s="8">
        <v>108</v>
      </c>
      <c r="Y109" s="8">
        <v>499</v>
      </c>
      <c r="Z109" s="8">
        <v>505</v>
      </c>
      <c r="AA109" s="8" t="s">
        <v>288</v>
      </c>
      <c r="AB109" s="8" t="s">
        <v>499</v>
      </c>
      <c r="AC109" s="8" t="str">
        <f>VLOOKUP(AB109,Causa!$Q:$T,4,0)</f>
        <v>Válvulas y dispositivos neumáticos</v>
      </c>
      <c r="AD109" s="8">
        <f t="shared" si="8"/>
        <v>108</v>
      </c>
      <c r="AE109" s="8" t="str">
        <f t="shared" si="10"/>
        <v>Causa!AJ499:AJ505</v>
      </c>
      <c r="AF109" s="8" t="str">
        <f t="shared" si="11"/>
        <v>Causa!AJ499:AO505</v>
      </c>
      <c r="AI109" s="8" t="s">
        <v>637</v>
      </c>
      <c r="AJ109" s="8" t="s">
        <v>121</v>
      </c>
      <c r="AK109" s="8">
        <v>29</v>
      </c>
      <c r="AL109" s="8" t="str">
        <f>VLOOKUP(AK109,Causa!$X:$AA,4,0)</f>
        <v>Tarj.electrónic llenado</v>
      </c>
      <c r="AM109" s="8" t="str">
        <f>VLOOKUP(AK109,Causa!$X:$AB,5,0)</f>
        <v>B</v>
      </c>
      <c r="AN109" s="8" t="str">
        <f>VLOOKUP(AM109,Causa!$Q:$T,4,0)</f>
        <v>Tablero Eléctricos Potencia /Control</v>
      </c>
      <c r="AO109" s="11" t="str">
        <f t="shared" si="9"/>
        <v>29-109</v>
      </c>
    </row>
    <row r="110" spans="1:41" x14ac:dyDescent="0.3">
      <c r="K110" s="9"/>
      <c r="X110" s="8">
        <v>109</v>
      </c>
      <c r="Y110" s="8">
        <v>506</v>
      </c>
      <c r="Z110" s="8">
        <v>513</v>
      </c>
      <c r="AA110" s="8" t="s">
        <v>287</v>
      </c>
      <c r="AB110" s="8" t="s">
        <v>499</v>
      </c>
      <c r="AC110" s="8" t="str">
        <f>VLOOKUP(AB110,Causa!$Q:$T,4,0)</f>
        <v>Válvulas y dispositivos neumáticos</v>
      </c>
      <c r="AD110" s="8">
        <f t="shared" si="8"/>
        <v>109</v>
      </c>
      <c r="AE110" s="8" t="str">
        <f t="shared" si="10"/>
        <v>Causa!AJ506:AJ513</v>
      </c>
      <c r="AF110" s="8" t="str">
        <f t="shared" si="11"/>
        <v>Causa!AJ506:AO513</v>
      </c>
      <c r="AI110" s="8" t="s">
        <v>638</v>
      </c>
      <c r="AJ110" s="8" t="s">
        <v>218</v>
      </c>
      <c r="AK110" s="8">
        <v>29</v>
      </c>
      <c r="AL110" s="8" t="str">
        <f>VLOOKUP(AK110,Causa!$X:$AA,4,0)</f>
        <v>Tarj.electrónic llenado</v>
      </c>
      <c r="AM110" s="8" t="str">
        <f>VLOOKUP(AK110,Causa!$X:$AB,5,0)</f>
        <v>B</v>
      </c>
      <c r="AN110" s="8" t="str">
        <f>VLOOKUP(AM110,Causa!$Q:$T,4,0)</f>
        <v>Tablero Eléctricos Potencia /Control</v>
      </c>
      <c r="AO110" s="11" t="str">
        <f t="shared" si="9"/>
        <v>29-110</v>
      </c>
    </row>
    <row r="111" spans="1:41" x14ac:dyDescent="0.3">
      <c r="K111" s="9"/>
      <c r="X111" s="8">
        <v>110</v>
      </c>
      <c r="Y111" s="8">
        <v>514</v>
      </c>
      <c r="Z111" s="8">
        <v>521</v>
      </c>
      <c r="AA111" s="8" t="s">
        <v>261</v>
      </c>
      <c r="AB111" s="8" t="s">
        <v>499</v>
      </c>
      <c r="AC111" s="8" t="str">
        <f>VLOOKUP(AB111,Causa!$Q:$T,4,0)</f>
        <v>Válvulas y dispositivos neumáticos</v>
      </c>
      <c r="AD111" s="8">
        <f t="shared" si="8"/>
        <v>110</v>
      </c>
      <c r="AE111" s="8" t="str">
        <f t="shared" si="10"/>
        <v>Causa!AJ514:AJ521</v>
      </c>
      <c r="AF111" s="8" t="str">
        <f t="shared" si="11"/>
        <v>Causa!AJ514:AO521</v>
      </c>
      <c r="AI111" s="8" t="s">
        <v>639</v>
      </c>
      <c r="AJ111" s="8" t="s">
        <v>161</v>
      </c>
      <c r="AK111" s="8">
        <v>29</v>
      </c>
      <c r="AL111" s="8" t="str">
        <f>VLOOKUP(AK111,Causa!$X:$AA,4,0)</f>
        <v>Tarj.electrónic llenado</v>
      </c>
      <c r="AM111" s="8" t="str">
        <f>VLOOKUP(AK111,Causa!$X:$AB,5,0)</f>
        <v>B</v>
      </c>
      <c r="AN111" s="8" t="str">
        <f>VLOOKUP(AM111,Causa!$Q:$T,4,0)</f>
        <v>Tablero Eléctricos Potencia /Control</v>
      </c>
      <c r="AO111" s="11" t="str">
        <f t="shared" si="9"/>
        <v>29-111</v>
      </c>
    </row>
    <row r="112" spans="1:41" x14ac:dyDescent="0.3">
      <c r="A112" t="s">
        <v>1824</v>
      </c>
      <c r="B112" t="s">
        <v>1794</v>
      </c>
      <c r="K112" s="9"/>
      <c r="X112" s="8">
        <v>111</v>
      </c>
      <c r="Y112" s="8">
        <v>522</v>
      </c>
      <c r="Z112" s="8">
        <v>528</v>
      </c>
      <c r="AA112" s="8" t="s">
        <v>252</v>
      </c>
      <c r="AB112" s="8" t="s">
        <v>499</v>
      </c>
      <c r="AC112" s="8" t="str">
        <f>VLOOKUP(AB112,Causa!$Q:$T,4,0)</f>
        <v>Válvulas y dispositivos neumáticos</v>
      </c>
      <c r="AD112" s="8">
        <f t="shared" si="8"/>
        <v>111</v>
      </c>
      <c r="AE112" s="8" t="str">
        <f t="shared" si="10"/>
        <v>Causa!AJ522:AJ528</v>
      </c>
      <c r="AF112" s="8" t="str">
        <f t="shared" si="11"/>
        <v>Causa!AJ522:AO528</v>
      </c>
      <c r="AI112" s="8" t="s">
        <v>640</v>
      </c>
      <c r="AJ112" s="8" t="s">
        <v>173</v>
      </c>
      <c r="AK112" s="8">
        <v>30</v>
      </c>
      <c r="AL112" s="8" t="str">
        <f>VLOOKUP(AK112,Causa!$X:$AA,4,0)</f>
        <v>Tarjeta inspeccion</v>
      </c>
      <c r="AM112" s="8" t="str">
        <f>VLOOKUP(AK112,Causa!$X:$AB,5,0)</f>
        <v>B</v>
      </c>
      <c r="AN112" s="8" t="str">
        <f>VLOOKUP(AM112,Causa!$Q:$T,4,0)</f>
        <v>Tablero Eléctricos Potencia /Control</v>
      </c>
      <c r="AO112" s="11" t="str">
        <f t="shared" si="9"/>
        <v>30-112</v>
      </c>
    </row>
    <row r="113" spans="1:41" x14ac:dyDescent="0.3">
      <c r="A113" t="s">
        <v>1825</v>
      </c>
      <c r="B113" t="s">
        <v>1828</v>
      </c>
      <c r="K113" s="9"/>
      <c r="X113" s="8">
        <v>112</v>
      </c>
      <c r="Y113" s="8">
        <v>529</v>
      </c>
      <c r="Z113" s="8">
        <v>537</v>
      </c>
      <c r="AA113" s="8" t="s">
        <v>292</v>
      </c>
      <c r="AB113" s="8" t="s">
        <v>499</v>
      </c>
      <c r="AC113" s="8" t="str">
        <f>VLOOKUP(AB113,Causa!$Q:$T,4,0)</f>
        <v>Válvulas y dispositivos neumáticos</v>
      </c>
      <c r="AD113" s="8">
        <f t="shared" si="8"/>
        <v>112</v>
      </c>
      <c r="AE113" s="8" t="str">
        <f t="shared" si="10"/>
        <v>Causa!AJ529:AJ537</v>
      </c>
      <c r="AF113" s="8" t="str">
        <f t="shared" si="11"/>
        <v>Causa!AJ529:AO537</v>
      </c>
      <c r="AI113" s="8" t="s">
        <v>641</v>
      </c>
      <c r="AJ113" s="8" t="s">
        <v>121</v>
      </c>
      <c r="AK113" s="8">
        <v>30</v>
      </c>
      <c r="AL113" s="8" t="str">
        <f>VLOOKUP(AK113,Causa!$X:$AA,4,0)</f>
        <v>Tarjeta inspeccion</v>
      </c>
      <c r="AM113" s="8" t="str">
        <f>VLOOKUP(AK113,Causa!$X:$AB,5,0)</f>
        <v>B</v>
      </c>
      <c r="AN113" s="8" t="str">
        <f>VLOOKUP(AM113,Causa!$Q:$T,4,0)</f>
        <v>Tablero Eléctricos Potencia /Control</v>
      </c>
      <c r="AO113" s="11" t="str">
        <f t="shared" si="9"/>
        <v>30-113</v>
      </c>
    </row>
    <row r="114" spans="1:41" x14ac:dyDescent="0.3">
      <c r="A114" s="189" t="s">
        <v>1826</v>
      </c>
      <c r="B114" t="s">
        <v>1829</v>
      </c>
      <c r="K114" s="9"/>
      <c r="X114" s="8">
        <v>113</v>
      </c>
      <c r="Y114" s="8">
        <v>538</v>
      </c>
      <c r="Z114" s="8">
        <v>544</v>
      </c>
      <c r="AA114" s="8" t="s">
        <v>263</v>
      </c>
      <c r="AB114" s="8" t="s">
        <v>499</v>
      </c>
      <c r="AC114" s="8" t="str">
        <f>VLOOKUP(AB114,Causa!$Q:$T,4,0)</f>
        <v>Válvulas y dispositivos neumáticos</v>
      </c>
      <c r="AD114" s="8">
        <f t="shared" si="8"/>
        <v>113</v>
      </c>
      <c r="AE114" s="8" t="str">
        <f t="shared" si="10"/>
        <v>Causa!AJ538:AJ544</v>
      </c>
      <c r="AF114" s="8" t="str">
        <f t="shared" si="11"/>
        <v>Causa!AJ538:AO544</v>
      </c>
      <c r="AI114" s="8" t="s">
        <v>642</v>
      </c>
      <c r="AJ114" s="8" t="s">
        <v>130</v>
      </c>
      <c r="AK114" s="8">
        <v>30</v>
      </c>
      <c r="AL114" s="8" t="str">
        <f>VLOOKUP(AK114,Causa!$X:$AA,4,0)</f>
        <v>Tarjeta inspeccion</v>
      </c>
      <c r="AM114" s="8" t="str">
        <f>VLOOKUP(AK114,Causa!$X:$AB,5,0)</f>
        <v>B</v>
      </c>
      <c r="AN114" s="8" t="str">
        <f>VLOOKUP(AM114,Causa!$Q:$T,4,0)</f>
        <v>Tablero Eléctricos Potencia /Control</v>
      </c>
      <c r="AO114" s="11" t="str">
        <f t="shared" si="9"/>
        <v>30-114</v>
      </c>
    </row>
    <row r="115" spans="1:41" x14ac:dyDescent="0.3">
      <c r="A115" s="189" t="s">
        <v>1827</v>
      </c>
      <c r="B115" t="s">
        <v>1830</v>
      </c>
      <c r="K115" s="9"/>
      <c r="X115" s="8">
        <v>114</v>
      </c>
      <c r="Y115" s="8">
        <v>545</v>
      </c>
      <c r="Z115" s="8">
        <v>556</v>
      </c>
      <c r="AA115" s="8" t="s">
        <v>271</v>
      </c>
      <c r="AB115" s="8" t="s">
        <v>499</v>
      </c>
      <c r="AC115" s="8" t="str">
        <f>VLOOKUP(AB115,Causa!$Q:$T,4,0)</f>
        <v>Válvulas y dispositivos neumáticos</v>
      </c>
      <c r="AD115" s="8">
        <f t="shared" si="8"/>
        <v>114</v>
      </c>
      <c r="AE115" s="8" t="str">
        <f t="shared" si="10"/>
        <v>Causa!AJ545:AJ556</v>
      </c>
      <c r="AF115" s="8" t="str">
        <f t="shared" si="11"/>
        <v>Causa!AJ545:AO556</v>
      </c>
      <c r="AI115" s="8" t="s">
        <v>643</v>
      </c>
      <c r="AJ115" s="8" t="s">
        <v>161</v>
      </c>
      <c r="AK115" s="8">
        <v>30</v>
      </c>
      <c r="AL115" s="8" t="str">
        <f>VLOOKUP(AK115,Causa!$X:$AA,4,0)</f>
        <v>Tarjeta inspeccion</v>
      </c>
      <c r="AM115" s="8" t="str">
        <f>VLOOKUP(AK115,Causa!$X:$AB,5,0)</f>
        <v>B</v>
      </c>
      <c r="AN115" s="8" t="str">
        <f>VLOOKUP(AM115,Causa!$Q:$T,4,0)</f>
        <v>Tablero Eléctricos Potencia /Control</v>
      </c>
      <c r="AO115" s="11" t="str">
        <f t="shared" si="9"/>
        <v>30-115</v>
      </c>
    </row>
    <row r="116" spans="1:41" x14ac:dyDescent="0.3">
      <c r="A116" s="38"/>
      <c r="B116"/>
      <c r="K116" s="9"/>
      <c r="X116" s="8">
        <v>115</v>
      </c>
      <c r="Y116" s="8">
        <v>557</v>
      </c>
      <c r="Z116" s="8">
        <v>563</v>
      </c>
      <c r="AA116" s="8" t="s">
        <v>289</v>
      </c>
      <c r="AB116" s="8" t="s">
        <v>499</v>
      </c>
      <c r="AC116" s="8" t="str">
        <f>VLOOKUP(AB116,Causa!$Q:$T,4,0)</f>
        <v>Válvulas y dispositivos neumáticos</v>
      </c>
      <c r="AD116" s="8">
        <f t="shared" si="8"/>
        <v>115</v>
      </c>
      <c r="AE116" s="8" t="str">
        <f t="shared" si="10"/>
        <v>Causa!AJ557:AJ563</v>
      </c>
      <c r="AF116" s="8" t="str">
        <f t="shared" si="11"/>
        <v>Causa!AJ557:AO563</v>
      </c>
      <c r="AI116" s="8" t="s">
        <v>644</v>
      </c>
      <c r="AJ116" s="8" t="s">
        <v>138</v>
      </c>
      <c r="AK116" s="8">
        <v>31</v>
      </c>
      <c r="AL116" s="8" t="str">
        <f>VLOOKUP(AK116,Causa!$X:$AA,4,0)</f>
        <v>Térmico/guardamotor</v>
      </c>
      <c r="AM116" s="8" t="str">
        <f>VLOOKUP(AK116,Causa!$X:$AB,5,0)</f>
        <v>B</v>
      </c>
      <c r="AN116" s="8" t="str">
        <f>VLOOKUP(AM116,Causa!$Q:$T,4,0)</f>
        <v>Tablero Eléctricos Potencia /Control</v>
      </c>
      <c r="AO116" s="11" t="str">
        <f t="shared" si="9"/>
        <v>31-116</v>
      </c>
    </row>
    <row r="117" spans="1:41" x14ac:dyDescent="0.3">
      <c r="A117" s="38"/>
      <c r="B117"/>
      <c r="K117" s="9"/>
      <c r="X117" s="8">
        <v>116</v>
      </c>
      <c r="Y117" s="8">
        <v>564</v>
      </c>
      <c r="Z117" s="8">
        <v>574</v>
      </c>
      <c r="AA117" s="8" t="s">
        <v>286</v>
      </c>
      <c r="AB117" s="8" t="s">
        <v>499</v>
      </c>
      <c r="AC117" s="8" t="str">
        <f>VLOOKUP(AB117,Causa!$Q:$T,4,0)</f>
        <v>Válvulas y dispositivos neumáticos</v>
      </c>
      <c r="AD117" s="8">
        <f t="shared" si="8"/>
        <v>116</v>
      </c>
      <c r="AE117" s="8" t="str">
        <f t="shared" si="10"/>
        <v>Causa!AJ564:AJ574</v>
      </c>
      <c r="AF117" s="8" t="str">
        <f t="shared" si="11"/>
        <v>Causa!AJ564:AO574</v>
      </c>
      <c r="AI117" s="8" t="s">
        <v>645</v>
      </c>
      <c r="AJ117" s="8" t="s">
        <v>121</v>
      </c>
      <c r="AK117" s="8">
        <v>31</v>
      </c>
      <c r="AL117" s="8" t="str">
        <f>VLOOKUP(AK117,Causa!$X:$AA,4,0)</f>
        <v>Térmico/guardamotor</v>
      </c>
      <c r="AM117" s="8" t="str">
        <f>VLOOKUP(AK117,Causa!$X:$AB,5,0)</f>
        <v>B</v>
      </c>
      <c r="AN117" s="8" t="str">
        <f>VLOOKUP(AM117,Causa!$Q:$T,4,0)</f>
        <v>Tablero Eléctricos Potencia /Control</v>
      </c>
      <c r="AO117" s="11" t="str">
        <f t="shared" si="9"/>
        <v>31-117</v>
      </c>
    </row>
    <row r="118" spans="1:41" x14ac:dyDescent="0.3">
      <c r="A118" s="38"/>
      <c r="B118"/>
      <c r="K118" s="9"/>
      <c r="X118" s="8">
        <v>117</v>
      </c>
      <c r="Y118" s="8">
        <v>575</v>
      </c>
      <c r="Z118" s="8">
        <v>575</v>
      </c>
      <c r="AA118" s="8" t="s">
        <v>281</v>
      </c>
      <c r="AB118" s="8" t="s">
        <v>503</v>
      </c>
      <c r="AC118" s="8" t="str">
        <f>VLOOKUP(AB118,Causa!$Q:$T,4,0)</f>
        <v>Componentes especificos de máquina</v>
      </c>
      <c r="AD118" s="8">
        <f t="shared" si="8"/>
        <v>117</v>
      </c>
      <c r="AE118" s="8" t="str">
        <f t="shared" si="10"/>
        <v>Causa!AJ575:AJ575</v>
      </c>
      <c r="AF118" s="8" t="str">
        <f t="shared" si="11"/>
        <v>Causa!AJ575:AO575</v>
      </c>
      <c r="AI118" s="8" t="s">
        <v>646</v>
      </c>
      <c r="AJ118" s="8" t="s">
        <v>140</v>
      </c>
      <c r="AK118" s="8">
        <v>31</v>
      </c>
      <c r="AL118" s="8" t="str">
        <f>VLOOKUP(AK118,Causa!$X:$AA,4,0)</f>
        <v>Térmico/guardamotor</v>
      </c>
      <c r="AM118" s="8" t="str">
        <f>VLOOKUP(AK118,Causa!$X:$AB,5,0)</f>
        <v>B</v>
      </c>
      <c r="AN118" s="8" t="str">
        <f>VLOOKUP(AM118,Causa!$Q:$T,4,0)</f>
        <v>Tablero Eléctricos Potencia /Control</v>
      </c>
      <c r="AO118" s="11" t="str">
        <f t="shared" si="9"/>
        <v>31-118</v>
      </c>
    </row>
    <row r="119" spans="1:41" x14ac:dyDescent="0.3">
      <c r="K119" s="9"/>
      <c r="X119" s="8">
        <v>118</v>
      </c>
      <c r="Y119" s="8">
        <v>576</v>
      </c>
      <c r="Z119" s="8">
        <v>579</v>
      </c>
      <c r="AA119" s="8" t="s">
        <v>647</v>
      </c>
      <c r="AB119" s="8" t="s">
        <v>503</v>
      </c>
      <c r="AC119" s="8" t="str">
        <f>VLOOKUP(AB119,Causa!$Q:$T,4,0)</f>
        <v>Componentes especificos de máquina</v>
      </c>
      <c r="AD119" s="8">
        <f t="shared" si="8"/>
        <v>118</v>
      </c>
      <c r="AE119" s="8" t="str">
        <f t="shared" si="10"/>
        <v>Causa!AJ576:AJ579</v>
      </c>
      <c r="AF119" s="8" t="str">
        <f t="shared" si="11"/>
        <v>Causa!AJ576:AO579</v>
      </c>
      <c r="AI119" s="8" t="s">
        <v>648</v>
      </c>
      <c r="AJ119" s="8" t="s">
        <v>139</v>
      </c>
      <c r="AK119" s="8">
        <v>31</v>
      </c>
      <c r="AL119" s="8" t="str">
        <f>VLOOKUP(AK119,Causa!$X:$AA,4,0)</f>
        <v>Térmico/guardamotor</v>
      </c>
      <c r="AM119" s="8" t="str">
        <f>VLOOKUP(AK119,Causa!$X:$AB,5,0)</f>
        <v>B</v>
      </c>
      <c r="AN119" s="8" t="str">
        <f>VLOOKUP(AM119,Causa!$Q:$T,4,0)</f>
        <v>Tablero Eléctricos Potencia /Control</v>
      </c>
      <c r="AO119" s="11" t="str">
        <f t="shared" si="9"/>
        <v>31-119</v>
      </c>
    </row>
    <row r="120" spans="1:41" x14ac:dyDescent="0.3">
      <c r="K120" s="9"/>
      <c r="X120" s="8">
        <v>119</v>
      </c>
      <c r="Y120" s="8">
        <v>580</v>
      </c>
      <c r="Z120" s="8">
        <v>582</v>
      </c>
      <c r="AA120" s="8" t="s">
        <v>386</v>
      </c>
      <c r="AB120" s="8" t="s">
        <v>503</v>
      </c>
      <c r="AC120" s="8" t="str">
        <f>VLOOKUP(AB120,Causa!$Q:$T,4,0)</f>
        <v>Componentes especificos de máquina</v>
      </c>
      <c r="AD120" s="8">
        <f t="shared" si="8"/>
        <v>119</v>
      </c>
      <c r="AE120" s="8" t="str">
        <f t="shared" si="10"/>
        <v>Causa!AJ580:AJ582</v>
      </c>
      <c r="AF120" s="8" t="str">
        <f t="shared" si="11"/>
        <v>Causa!AJ580:AO582</v>
      </c>
      <c r="AI120" s="8" t="s">
        <v>649</v>
      </c>
      <c r="AJ120" s="8" t="s">
        <v>141</v>
      </c>
      <c r="AK120" s="8">
        <v>31</v>
      </c>
      <c r="AL120" s="8" t="str">
        <f>VLOOKUP(AK120,Causa!$X:$AA,4,0)</f>
        <v>Térmico/guardamotor</v>
      </c>
      <c r="AM120" s="8" t="str">
        <f>VLOOKUP(AK120,Causa!$X:$AB,5,0)</f>
        <v>B</v>
      </c>
      <c r="AN120" s="8" t="str">
        <f>VLOOKUP(AM120,Causa!$Q:$T,4,0)</f>
        <v>Tablero Eléctricos Potencia /Control</v>
      </c>
      <c r="AO120" s="11" t="str">
        <f t="shared" si="9"/>
        <v>31-120</v>
      </c>
    </row>
    <row r="121" spans="1:41" x14ac:dyDescent="0.3">
      <c r="K121" s="9"/>
      <c r="X121" s="8">
        <v>120</v>
      </c>
      <c r="Y121" s="8">
        <v>583</v>
      </c>
      <c r="Z121" s="8">
        <v>586</v>
      </c>
      <c r="AA121" s="8" t="s">
        <v>384</v>
      </c>
      <c r="AB121" s="8" t="s">
        <v>503</v>
      </c>
      <c r="AC121" s="8" t="str">
        <f>VLOOKUP(AB121,Causa!$Q:$T,4,0)</f>
        <v>Componentes especificos de máquina</v>
      </c>
      <c r="AD121" s="8">
        <f t="shared" si="8"/>
        <v>120</v>
      </c>
      <c r="AE121" s="8" t="str">
        <f t="shared" si="10"/>
        <v>Causa!AJ583:AJ586</v>
      </c>
      <c r="AF121" s="8" t="str">
        <f t="shared" si="11"/>
        <v>Causa!AJ583:AO586</v>
      </c>
      <c r="AI121" s="8" t="s">
        <v>650</v>
      </c>
      <c r="AJ121" s="8" t="s">
        <v>121</v>
      </c>
      <c r="AK121" s="8">
        <v>32</v>
      </c>
      <c r="AL121" s="8" t="str">
        <f>VLOOKUP(AK121,Causa!$X:$AA,4,0)</f>
        <v>Terminales</v>
      </c>
      <c r="AM121" s="8" t="str">
        <f>VLOOKUP(AK121,Causa!$X:$AB,5,0)</f>
        <v>B</v>
      </c>
      <c r="AN121" s="8" t="str">
        <f>VLOOKUP(AM121,Causa!$Q:$T,4,0)</f>
        <v>Tablero Eléctricos Potencia /Control</v>
      </c>
      <c r="AO121" s="11" t="str">
        <f t="shared" si="9"/>
        <v>32-121</v>
      </c>
    </row>
    <row r="122" spans="1:41" x14ac:dyDescent="0.3">
      <c r="K122" s="9"/>
      <c r="X122" s="8">
        <v>121</v>
      </c>
      <c r="Y122" s="8">
        <v>587</v>
      </c>
      <c r="Z122" s="8">
        <v>590</v>
      </c>
      <c r="AA122" s="8" t="s">
        <v>358</v>
      </c>
      <c r="AB122" s="8" t="s">
        <v>503</v>
      </c>
      <c r="AC122" s="8" t="str">
        <f>VLOOKUP(AB122,Causa!$Q:$T,4,0)</f>
        <v>Componentes especificos de máquina</v>
      </c>
      <c r="AD122" s="8">
        <f t="shared" si="8"/>
        <v>121</v>
      </c>
      <c r="AE122" s="8" t="str">
        <f t="shared" si="10"/>
        <v>Causa!AJ587:AJ590</v>
      </c>
      <c r="AF122" s="8" t="str">
        <f t="shared" si="11"/>
        <v>Causa!AJ587:AO590</v>
      </c>
      <c r="AI122" s="8" t="s">
        <v>651</v>
      </c>
      <c r="AJ122" s="8" t="s">
        <v>156</v>
      </c>
      <c r="AK122" s="8">
        <v>32</v>
      </c>
      <c r="AL122" s="8" t="str">
        <f>VLOOKUP(AK122,Causa!$X:$AA,4,0)</f>
        <v>Terminales</v>
      </c>
      <c r="AM122" s="8" t="str">
        <f>VLOOKUP(AK122,Causa!$X:$AB,5,0)</f>
        <v>B</v>
      </c>
      <c r="AN122" s="8" t="str">
        <f>VLOOKUP(AM122,Causa!$Q:$T,4,0)</f>
        <v>Tablero Eléctricos Potencia /Control</v>
      </c>
      <c r="AO122" s="11" t="str">
        <f t="shared" si="9"/>
        <v>32-122</v>
      </c>
    </row>
    <row r="123" spans="1:41" x14ac:dyDescent="0.3">
      <c r="K123" s="9"/>
      <c r="X123" s="8">
        <v>122</v>
      </c>
      <c r="Y123" s="8">
        <v>591</v>
      </c>
      <c r="Z123" s="8">
        <v>595</v>
      </c>
      <c r="AA123" s="8" t="s">
        <v>325</v>
      </c>
      <c r="AB123" s="8" t="s">
        <v>503</v>
      </c>
      <c r="AC123" s="8" t="str">
        <f>VLOOKUP(AB123,Causa!$Q:$T,4,0)</f>
        <v>Componentes especificos de máquina</v>
      </c>
      <c r="AD123" s="8">
        <f t="shared" si="8"/>
        <v>122</v>
      </c>
      <c r="AE123" s="8" t="str">
        <f t="shared" si="10"/>
        <v>Causa!AJ591:AJ595</v>
      </c>
      <c r="AF123" s="8" t="str">
        <f t="shared" si="11"/>
        <v>Causa!AJ591:AO595</v>
      </c>
      <c r="AI123" s="8" t="s">
        <v>652</v>
      </c>
      <c r="AJ123" s="8" t="s">
        <v>127</v>
      </c>
      <c r="AK123" s="8">
        <v>32</v>
      </c>
      <c r="AL123" s="8" t="str">
        <f>VLOOKUP(AK123,Causa!$X:$AA,4,0)</f>
        <v>Terminales</v>
      </c>
      <c r="AM123" s="8" t="str">
        <f>VLOOKUP(AK123,Causa!$X:$AB,5,0)</f>
        <v>B</v>
      </c>
      <c r="AN123" s="8" t="str">
        <f>VLOOKUP(AM123,Causa!$Q:$T,4,0)</f>
        <v>Tablero Eléctricos Potencia /Control</v>
      </c>
      <c r="AO123" s="11" t="str">
        <f t="shared" si="9"/>
        <v>32-123</v>
      </c>
    </row>
    <row r="124" spans="1:41" x14ac:dyDescent="0.3">
      <c r="K124" s="9"/>
      <c r="X124" s="8">
        <v>123</v>
      </c>
      <c r="Y124" s="8">
        <v>596</v>
      </c>
      <c r="Z124" s="8">
        <v>599</v>
      </c>
      <c r="AA124" s="8" t="s">
        <v>273</v>
      </c>
      <c r="AB124" s="8" t="s">
        <v>503</v>
      </c>
      <c r="AC124" s="8" t="str">
        <f>VLOOKUP(AB124,Causa!$Q:$T,4,0)</f>
        <v>Componentes especificos de máquina</v>
      </c>
      <c r="AD124" s="8">
        <f t="shared" si="8"/>
        <v>123</v>
      </c>
      <c r="AE124" s="8" t="str">
        <f t="shared" si="10"/>
        <v>Causa!AJ596:AJ599</v>
      </c>
      <c r="AF124" s="8" t="str">
        <f t="shared" si="11"/>
        <v>Causa!AJ596:AO599</v>
      </c>
      <c r="AI124" s="8" t="s">
        <v>653</v>
      </c>
      <c r="AJ124" s="8" t="s">
        <v>157</v>
      </c>
      <c r="AK124" s="8">
        <v>32</v>
      </c>
      <c r="AL124" s="8" t="str">
        <f>VLOOKUP(AK124,Causa!$X:$AA,4,0)</f>
        <v>Terminales</v>
      </c>
      <c r="AM124" s="8" t="str">
        <f>VLOOKUP(AK124,Causa!$X:$AB,5,0)</f>
        <v>B</v>
      </c>
      <c r="AN124" s="8" t="str">
        <f>VLOOKUP(AM124,Causa!$Q:$T,4,0)</f>
        <v>Tablero Eléctricos Potencia /Control</v>
      </c>
      <c r="AO124" s="11" t="str">
        <f t="shared" si="9"/>
        <v>32-124</v>
      </c>
    </row>
    <row r="125" spans="1:41" x14ac:dyDescent="0.3">
      <c r="K125" s="9"/>
      <c r="X125" s="8">
        <v>124</v>
      </c>
      <c r="Y125" s="8">
        <v>600</v>
      </c>
      <c r="Z125" s="8">
        <v>602</v>
      </c>
      <c r="AA125" s="8" t="s">
        <v>323</v>
      </c>
      <c r="AB125" s="8" t="s">
        <v>503</v>
      </c>
      <c r="AC125" s="8" t="str">
        <f>VLOOKUP(AB125,Causa!$Q:$T,4,0)</f>
        <v>Componentes especificos de máquina</v>
      </c>
      <c r="AD125" s="8">
        <f t="shared" si="8"/>
        <v>124</v>
      </c>
      <c r="AE125" s="8" t="str">
        <f t="shared" si="10"/>
        <v>Causa!AJ600:AJ602</v>
      </c>
      <c r="AF125" s="8" t="str">
        <f t="shared" si="11"/>
        <v>Causa!AJ600:AO602</v>
      </c>
      <c r="AI125" s="8" t="s">
        <v>654</v>
      </c>
      <c r="AJ125" s="8" t="s">
        <v>121</v>
      </c>
      <c r="AK125" s="8">
        <v>33</v>
      </c>
      <c r="AL125" s="8" t="str">
        <f>VLOOKUP(AK125,Causa!$X:$AA,4,0)</f>
        <v>Transformador.</v>
      </c>
      <c r="AM125" s="8" t="str">
        <f>VLOOKUP(AK125,Causa!$X:$AB,5,0)</f>
        <v>B</v>
      </c>
      <c r="AN125" s="8" t="str">
        <f>VLOOKUP(AM125,Causa!$Q:$T,4,0)</f>
        <v>Tablero Eléctricos Potencia /Control</v>
      </c>
      <c r="AO125" s="11" t="str">
        <f t="shared" si="9"/>
        <v>33-125</v>
      </c>
    </row>
    <row r="126" spans="1:41" x14ac:dyDescent="0.3">
      <c r="K126" s="9"/>
      <c r="X126" s="8">
        <v>125</v>
      </c>
      <c r="Y126" s="8">
        <v>603</v>
      </c>
      <c r="Z126" s="8">
        <v>607</v>
      </c>
      <c r="AA126" s="8" t="s">
        <v>272</v>
      </c>
      <c r="AB126" s="8" t="s">
        <v>503</v>
      </c>
      <c r="AC126" s="8" t="str">
        <f>VLOOKUP(AB126,Causa!$Q:$T,4,0)</f>
        <v>Componentes especificos de máquina</v>
      </c>
      <c r="AD126" s="8">
        <f t="shared" si="8"/>
        <v>125</v>
      </c>
      <c r="AE126" s="8" t="str">
        <f t="shared" si="10"/>
        <v>Causa!AJ603:AJ607</v>
      </c>
      <c r="AF126" s="8" t="str">
        <f t="shared" si="11"/>
        <v>Causa!AJ603:AO607</v>
      </c>
      <c r="AI126" s="8" t="s">
        <v>655</v>
      </c>
      <c r="AJ126" s="8" t="s">
        <v>127</v>
      </c>
      <c r="AK126" s="8">
        <v>33</v>
      </c>
      <c r="AL126" s="8" t="str">
        <f>VLOOKUP(AK126,Causa!$X:$AA,4,0)</f>
        <v>Transformador.</v>
      </c>
      <c r="AM126" s="8" t="str">
        <f>VLOOKUP(AK126,Causa!$X:$AB,5,0)</f>
        <v>B</v>
      </c>
      <c r="AN126" s="8" t="str">
        <f>VLOOKUP(AM126,Causa!$Q:$T,4,0)</f>
        <v>Tablero Eléctricos Potencia /Control</v>
      </c>
      <c r="AO126" s="11" t="str">
        <f t="shared" si="9"/>
        <v>33-126</v>
      </c>
    </row>
    <row r="127" spans="1:41" x14ac:dyDescent="0.3">
      <c r="K127" s="9"/>
      <c r="X127" s="8">
        <v>126</v>
      </c>
      <c r="Y127" s="8">
        <v>608</v>
      </c>
      <c r="Z127" s="8">
        <v>611</v>
      </c>
      <c r="AA127" s="8" t="s">
        <v>365</v>
      </c>
      <c r="AB127" s="8" t="s">
        <v>503</v>
      </c>
      <c r="AC127" s="8" t="str">
        <f>VLOOKUP(AB127,Causa!$Q:$T,4,0)</f>
        <v>Componentes especificos de máquina</v>
      </c>
      <c r="AD127" s="8">
        <f t="shared" si="8"/>
        <v>126</v>
      </c>
      <c r="AE127" s="8" t="str">
        <f t="shared" si="10"/>
        <v>Causa!AJ608:AJ611</v>
      </c>
      <c r="AF127" s="8" t="str">
        <f t="shared" si="11"/>
        <v>Causa!AJ608:AO611</v>
      </c>
      <c r="AI127" s="8" t="s">
        <v>656</v>
      </c>
      <c r="AJ127" s="8" t="s">
        <v>142</v>
      </c>
      <c r="AK127" s="8">
        <v>33</v>
      </c>
      <c r="AL127" s="8" t="str">
        <f>VLOOKUP(AK127,Causa!$X:$AA,4,0)</f>
        <v>Transformador.</v>
      </c>
      <c r="AM127" s="8" t="str">
        <f>VLOOKUP(AK127,Causa!$X:$AB,5,0)</f>
        <v>B</v>
      </c>
      <c r="AN127" s="8" t="str">
        <f>VLOOKUP(AM127,Causa!$Q:$T,4,0)</f>
        <v>Tablero Eléctricos Potencia /Control</v>
      </c>
      <c r="AO127" s="11" t="str">
        <f t="shared" si="9"/>
        <v>33-127</v>
      </c>
    </row>
    <row r="128" spans="1:41" x14ac:dyDescent="0.3">
      <c r="K128" s="9"/>
      <c r="X128" s="8">
        <v>127</v>
      </c>
      <c r="Y128" s="8">
        <v>612</v>
      </c>
      <c r="Z128" s="8">
        <v>617</v>
      </c>
      <c r="AA128" s="8" t="s">
        <v>361</v>
      </c>
      <c r="AB128" s="8" t="s">
        <v>503</v>
      </c>
      <c r="AC128" s="8" t="str">
        <f>VLOOKUP(AB128,Causa!$Q:$T,4,0)</f>
        <v>Componentes especificos de máquina</v>
      </c>
      <c r="AD128" s="8">
        <f t="shared" si="8"/>
        <v>127</v>
      </c>
      <c r="AE128" s="8" t="str">
        <f t="shared" si="10"/>
        <v>Causa!AJ612:AJ617</v>
      </c>
      <c r="AF128" s="8" t="str">
        <f t="shared" si="11"/>
        <v>Causa!AJ612:AO617</v>
      </c>
      <c r="AI128" s="8" t="s">
        <v>657</v>
      </c>
      <c r="AJ128" s="8" t="s">
        <v>143</v>
      </c>
      <c r="AK128" s="8">
        <v>33</v>
      </c>
      <c r="AL128" s="8" t="str">
        <f>VLOOKUP(AK128,Causa!$X:$AA,4,0)</f>
        <v>Transformador.</v>
      </c>
      <c r="AM128" s="8" t="str">
        <f>VLOOKUP(AK128,Causa!$X:$AB,5,0)</f>
        <v>B</v>
      </c>
      <c r="AN128" s="8" t="str">
        <f>VLOOKUP(AM128,Causa!$Q:$T,4,0)</f>
        <v>Tablero Eléctricos Potencia /Control</v>
      </c>
      <c r="AO128" s="11" t="str">
        <f t="shared" si="9"/>
        <v>33-128</v>
      </c>
    </row>
    <row r="129" spans="11:41" x14ac:dyDescent="0.3">
      <c r="K129" s="9"/>
      <c r="X129" s="8">
        <v>128</v>
      </c>
      <c r="Y129" s="8">
        <v>618</v>
      </c>
      <c r="Z129" s="8">
        <v>622</v>
      </c>
      <c r="AA129" s="8" t="s">
        <v>279</v>
      </c>
      <c r="AB129" s="8" t="s">
        <v>503</v>
      </c>
      <c r="AC129" s="8" t="str">
        <f>VLOOKUP(AB129,Causa!$Q:$T,4,0)</f>
        <v>Componentes especificos de máquina</v>
      </c>
      <c r="AD129" s="8">
        <f t="shared" si="8"/>
        <v>128</v>
      </c>
      <c r="AE129" s="8" t="str">
        <f t="shared" si="10"/>
        <v>Causa!AJ618:AJ622</v>
      </c>
      <c r="AF129" s="8" t="str">
        <f t="shared" si="11"/>
        <v>Causa!AJ618:AO622</v>
      </c>
      <c r="AI129" s="8" t="s">
        <v>658</v>
      </c>
      <c r="AJ129" s="8" t="s">
        <v>121</v>
      </c>
      <c r="AK129" s="8">
        <v>34</v>
      </c>
      <c r="AL129" s="8" t="str">
        <f>VLOOKUP(AK129,Causa!$X:$AA,4,0)</f>
        <v>UPS</v>
      </c>
      <c r="AM129" s="8" t="str">
        <f>VLOOKUP(AK129,Causa!$X:$AB,5,0)</f>
        <v>B</v>
      </c>
      <c r="AN129" s="8" t="str">
        <f>VLOOKUP(AM129,Causa!$Q:$T,4,0)</f>
        <v>Tablero Eléctricos Potencia /Control</v>
      </c>
      <c r="AO129" s="11" t="str">
        <f t="shared" si="9"/>
        <v>34-129</v>
      </c>
    </row>
    <row r="130" spans="11:41" x14ac:dyDescent="0.3">
      <c r="K130" s="9"/>
      <c r="X130" s="8">
        <v>129</v>
      </c>
      <c r="Y130" s="8">
        <v>623</v>
      </c>
      <c r="Z130" s="8">
        <v>629</v>
      </c>
      <c r="AA130" s="8" t="s">
        <v>282</v>
      </c>
      <c r="AB130" s="8" t="s">
        <v>503</v>
      </c>
      <c r="AC130" s="8" t="str">
        <f>VLOOKUP(AB130,Causa!$Q:$T,4,0)</f>
        <v>Componentes especificos de máquina</v>
      </c>
      <c r="AD130" s="8">
        <f t="shared" ref="AD130:AD193" si="12">+X130</f>
        <v>129</v>
      </c>
      <c r="AE130" s="8" t="str">
        <f t="shared" si="10"/>
        <v>Causa!AJ623:AJ629</v>
      </c>
      <c r="AF130" s="8" t="str">
        <f t="shared" si="11"/>
        <v>Causa!AJ623:AO629</v>
      </c>
      <c r="AI130" s="8" t="s">
        <v>659</v>
      </c>
      <c r="AJ130" s="8" t="s">
        <v>123</v>
      </c>
      <c r="AK130" s="8">
        <v>34</v>
      </c>
      <c r="AL130" s="8" t="str">
        <f>VLOOKUP(AK130,Causa!$X:$AA,4,0)</f>
        <v>UPS</v>
      </c>
      <c r="AM130" s="8" t="str">
        <f>VLOOKUP(AK130,Causa!$X:$AB,5,0)</f>
        <v>B</v>
      </c>
      <c r="AN130" s="8" t="str">
        <f>VLOOKUP(AM130,Causa!$Q:$T,4,0)</f>
        <v>Tablero Eléctricos Potencia /Control</v>
      </c>
      <c r="AO130" s="11" t="str">
        <f t="shared" ref="AO130:AO193" si="13">+AI130</f>
        <v>34-130</v>
      </c>
    </row>
    <row r="131" spans="11:41" x14ac:dyDescent="0.3">
      <c r="K131" s="9"/>
      <c r="X131" s="8">
        <v>130</v>
      </c>
      <c r="Y131" s="8">
        <v>630</v>
      </c>
      <c r="Z131" s="8">
        <v>634</v>
      </c>
      <c r="AA131" s="8" t="s">
        <v>280</v>
      </c>
      <c r="AB131" s="8" t="s">
        <v>503</v>
      </c>
      <c r="AC131" s="8" t="str">
        <f>VLOOKUP(AB131,Causa!$Q:$T,4,0)</f>
        <v>Componentes especificos de máquina</v>
      </c>
      <c r="AD131" s="8">
        <f t="shared" si="12"/>
        <v>130</v>
      </c>
      <c r="AE131" s="8" t="str">
        <f t="shared" ref="AE131:AE194" si="14">"Causa!AJ"&amp;Y131&amp;":AJ"&amp;Z131</f>
        <v>Causa!AJ630:AJ634</v>
      </c>
      <c r="AF131" s="8" t="str">
        <f t="shared" ref="AF131:AF194" si="15">"Causa!AJ"&amp;Y131&amp;":AO"&amp;Z131</f>
        <v>Causa!AJ630:AO634</v>
      </c>
      <c r="AI131" s="8" t="s">
        <v>660</v>
      </c>
      <c r="AJ131" s="8" t="s">
        <v>122</v>
      </c>
      <c r="AK131" s="8">
        <v>34</v>
      </c>
      <c r="AL131" s="8" t="str">
        <f>VLOOKUP(AK131,Causa!$X:$AA,4,0)</f>
        <v>UPS</v>
      </c>
      <c r="AM131" s="8" t="str">
        <f>VLOOKUP(AK131,Causa!$X:$AB,5,0)</f>
        <v>B</v>
      </c>
      <c r="AN131" s="8" t="str">
        <f>VLOOKUP(AM131,Causa!$Q:$T,4,0)</f>
        <v>Tablero Eléctricos Potencia /Control</v>
      </c>
      <c r="AO131" s="11" t="str">
        <f t="shared" si="13"/>
        <v>34-131</v>
      </c>
    </row>
    <row r="132" spans="11:41" x14ac:dyDescent="0.3">
      <c r="K132" s="9"/>
      <c r="X132" s="8">
        <v>131</v>
      </c>
      <c r="Y132" s="8">
        <v>635</v>
      </c>
      <c r="Z132" s="8">
        <v>638</v>
      </c>
      <c r="AA132" s="8" t="s">
        <v>364</v>
      </c>
      <c r="AB132" s="8" t="s">
        <v>503</v>
      </c>
      <c r="AC132" s="8" t="str">
        <f>VLOOKUP(AB132,Causa!$Q:$T,4,0)</f>
        <v>Componentes especificos de máquina</v>
      </c>
      <c r="AD132" s="8">
        <f t="shared" si="12"/>
        <v>131</v>
      </c>
      <c r="AE132" s="8" t="str">
        <f t="shared" si="14"/>
        <v>Causa!AJ635:AJ638</v>
      </c>
      <c r="AF132" s="8" t="str">
        <f t="shared" si="15"/>
        <v>Causa!AJ635:AO638</v>
      </c>
      <c r="AI132" s="8" t="s">
        <v>661</v>
      </c>
      <c r="AJ132" s="8" t="s">
        <v>130</v>
      </c>
      <c r="AK132" s="8">
        <v>34</v>
      </c>
      <c r="AL132" s="8" t="str">
        <f>VLOOKUP(AK132,Causa!$X:$AA,4,0)</f>
        <v>UPS</v>
      </c>
      <c r="AM132" s="8" t="str">
        <f>VLOOKUP(AK132,Causa!$X:$AB,5,0)</f>
        <v>B</v>
      </c>
      <c r="AN132" s="8" t="str">
        <f>VLOOKUP(AM132,Causa!$Q:$T,4,0)</f>
        <v>Tablero Eléctricos Potencia /Control</v>
      </c>
      <c r="AO132" s="11" t="str">
        <f t="shared" si="13"/>
        <v>34-132</v>
      </c>
    </row>
    <row r="133" spans="11:41" x14ac:dyDescent="0.3">
      <c r="K133" s="9"/>
      <c r="X133" s="8">
        <v>132</v>
      </c>
      <c r="Y133" s="8">
        <v>639</v>
      </c>
      <c r="Z133" s="8">
        <v>647</v>
      </c>
      <c r="AA133" s="8" t="s">
        <v>275</v>
      </c>
      <c r="AB133" s="8" t="s">
        <v>503</v>
      </c>
      <c r="AC133" s="8" t="str">
        <f>VLOOKUP(AB133,Causa!$Q:$T,4,0)</f>
        <v>Componentes especificos de máquina</v>
      </c>
      <c r="AD133" s="8">
        <f t="shared" si="12"/>
        <v>132</v>
      </c>
      <c r="AE133" s="8" t="str">
        <f t="shared" si="14"/>
        <v>Causa!AJ639:AJ647</v>
      </c>
      <c r="AF133" s="8" t="str">
        <f t="shared" si="15"/>
        <v>Causa!AJ639:AO647</v>
      </c>
      <c r="AI133" s="8" t="s">
        <v>662</v>
      </c>
      <c r="AJ133" s="8" t="s">
        <v>198</v>
      </c>
      <c r="AK133" s="8">
        <v>35</v>
      </c>
      <c r="AL133" s="8" t="str">
        <f>VLOOKUP(AK133,Causa!$X:$AA,4,0)</f>
        <v>VLT</v>
      </c>
      <c r="AM133" s="8" t="str">
        <f>VLOOKUP(AK133,Causa!$X:$AB,5,0)</f>
        <v>B</v>
      </c>
      <c r="AN133" s="8" t="str">
        <f>VLOOKUP(AM133,Causa!$Q:$T,4,0)</f>
        <v>Tablero Eléctricos Potencia /Control</v>
      </c>
      <c r="AO133" s="11" t="str">
        <f t="shared" si="13"/>
        <v>35-133</v>
      </c>
    </row>
    <row r="134" spans="11:41" x14ac:dyDescent="0.3">
      <c r="K134" s="9"/>
      <c r="X134" s="8">
        <v>133</v>
      </c>
      <c r="Y134" s="8">
        <v>648</v>
      </c>
      <c r="Z134" s="8">
        <v>659</v>
      </c>
      <c r="AA134" s="8" t="s">
        <v>260</v>
      </c>
      <c r="AB134" s="8" t="s">
        <v>503</v>
      </c>
      <c r="AC134" s="8" t="str">
        <f>VLOOKUP(AB134,Causa!$Q:$T,4,0)</f>
        <v>Componentes especificos de máquina</v>
      </c>
      <c r="AD134" s="8">
        <f t="shared" si="12"/>
        <v>133</v>
      </c>
      <c r="AE134" s="8" t="str">
        <f t="shared" si="14"/>
        <v>Causa!AJ648:AJ659</v>
      </c>
      <c r="AF134" s="8" t="str">
        <f t="shared" si="15"/>
        <v>Causa!AJ648:AO659</v>
      </c>
      <c r="AI134" s="8" t="s">
        <v>663</v>
      </c>
      <c r="AJ134" s="8" t="s">
        <v>121</v>
      </c>
      <c r="AK134" s="8">
        <v>35</v>
      </c>
      <c r="AL134" s="8" t="str">
        <f>VLOOKUP(AK134,Causa!$X:$AA,4,0)</f>
        <v>VLT</v>
      </c>
      <c r="AM134" s="8" t="str">
        <f>VLOOKUP(AK134,Causa!$X:$AB,5,0)</f>
        <v>B</v>
      </c>
      <c r="AN134" s="8" t="str">
        <f>VLOOKUP(AM134,Causa!$Q:$T,4,0)</f>
        <v>Tablero Eléctricos Potencia /Control</v>
      </c>
      <c r="AO134" s="11" t="str">
        <f t="shared" si="13"/>
        <v>35-134</v>
      </c>
    </row>
    <row r="135" spans="11:41" x14ac:dyDescent="0.3">
      <c r="X135" s="8">
        <v>134</v>
      </c>
      <c r="Y135" s="8">
        <v>660</v>
      </c>
      <c r="Z135" s="8">
        <v>667</v>
      </c>
      <c r="AA135" s="8" t="s">
        <v>284</v>
      </c>
      <c r="AB135" s="8" t="s">
        <v>503</v>
      </c>
      <c r="AC135" s="8" t="str">
        <f>VLOOKUP(AB135,Causa!$Q:$T,4,0)</f>
        <v>Componentes especificos de máquina</v>
      </c>
      <c r="AD135" s="8">
        <f t="shared" si="12"/>
        <v>134</v>
      </c>
      <c r="AE135" s="8" t="str">
        <f t="shared" si="14"/>
        <v>Causa!AJ660:AJ667</v>
      </c>
      <c r="AF135" s="8" t="str">
        <f t="shared" si="15"/>
        <v>Causa!AJ660:AO667</v>
      </c>
      <c r="AI135" s="8" t="s">
        <v>664</v>
      </c>
      <c r="AJ135" s="8" t="s">
        <v>175</v>
      </c>
      <c r="AK135" s="8">
        <v>35</v>
      </c>
      <c r="AL135" s="8" t="str">
        <f>VLOOKUP(AK135,Causa!$X:$AA,4,0)</f>
        <v>VLT</v>
      </c>
      <c r="AM135" s="8" t="str">
        <f>VLOOKUP(AK135,Causa!$X:$AB,5,0)</f>
        <v>B</v>
      </c>
      <c r="AN135" s="8" t="str">
        <f>VLOOKUP(AM135,Causa!$Q:$T,4,0)</f>
        <v>Tablero Eléctricos Potencia /Control</v>
      </c>
      <c r="AO135" s="11" t="str">
        <f t="shared" si="13"/>
        <v>35-135</v>
      </c>
    </row>
    <row r="136" spans="11:41" x14ac:dyDescent="0.3">
      <c r="X136" s="8">
        <v>135</v>
      </c>
      <c r="Y136" s="8">
        <v>668</v>
      </c>
      <c r="Z136" s="8">
        <v>677</v>
      </c>
      <c r="AA136" s="8" t="s">
        <v>665</v>
      </c>
      <c r="AB136" s="8" t="s">
        <v>507</v>
      </c>
      <c r="AC136" s="8" t="str">
        <f>VLOOKUP(AB136,Causa!$Q:$T,4,0)</f>
        <v>Accionamientos Mecánicos</v>
      </c>
      <c r="AD136" s="8">
        <f t="shared" si="12"/>
        <v>135</v>
      </c>
      <c r="AE136" s="8" t="str">
        <f t="shared" si="14"/>
        <v>Causa!AJ668:AJ677</v>
      </c>
      <c r="AF136" s="8" t="str">
        <f t="shared" si="15"/>
        <v>Causa!AJ668:AO677</v>
      </c>
      <c r="AI136" s="8" t="s">
        <v>666</v>
      </c>
      <c r="AJ136" s="8" t="s">
        <v>220</v>
      </c>
      <c r="AK136" s="8">
        <v>35</v>
      </c>
      <c r="AL136" s="8" t="str">
        <f>VLOOKUP(AK136,Causa!$X:$AA,4,0)</f>
        <v>VLT</v>
      </c>
      <c r="AM136" s="8" t="str">
        <f>VLOOKUP(AK136,Causa!$X:$AB,5,0)</f>
        <v>B</v>
      </c>
      <c r="AN136" s="8" t="str">
        <f>VLOOKUP(AM136,Causa!$Q:$T,4,0)</f>
        <v>Tablero Eléctricos Potencia /Control</v>
      </c>
      <c r="AO136" s="11" t="str">
        <f t="shared" si="13"/>
        <v>35-136</v>
      </c>
    </row>
    <row r="137" spans="11:41" x14ac:dyDescent="0.3">
      <c r="X137" s="8">
        <v>136</v>
      </c>
      <c r="Y137" s="8">
        <v>678</v>
      </c>
      <c r="Z137" s="8">
        <v>683</v>
      </c>
      <c r="AA137" s="8" t="s">
        <v>311</v>
      </c>
      <c r="AB137" s="8" t="s">
        <v>507</v>
      </c>
      <c r="AC137" s="8" t="str">
        <f>VLOOKUP(AB137,Causa!$Q:$T,4,0)</f>
        <v>Accionamientos Mecánicos</v>
      </c>
      <c r="AD137" s="8">
        <f t="shared" si="12"/>
        <v>136</v>
      </c>
      <c r="AE137" s="8" t="str">
        <f t="shared" si="14"/>
        <v>Causa!AJ678:AJ683</v>
      </c>
      <c r="AF137" s="8" t="str">
        <f t="shared" si="15"/>
        <v>Causa!AJ678:AO683</v>
      </c>
      <c r="AI137" s="8" t="s">
        <v>667</v>
      </c>
      <c r="AJ137" s="8" t="s">
        <v>127</v>
      </c>
      <c r="AK137" s="8">
        <v>35</v>
      </c>
      <c r="AL137" s="8" t="str">
        <f>VLOOKUP(AK137,Causa!$X:$AA,4,0)</f>
        <v>VLT</v>
      </c>
      <c r="AM137" s="8" t="str">
        <f>VLOOKUP(AK137,Causa!$X:$AB,5,0)</f>
        <v>B</v>
      </c>
      <c r="AN137" s="8" t="str">
        <f>VLOOKUP(AM137,Causa!$Q:$T,4,0)</f>
        <v>Tablero Eléctricos Potencia /Control</v>
      </c>
      <c r="AO137" s="11" t="str">
        <f t="shared" si="13"/>
        <v>35-137</v>
      </c>
    </row>
    <row r="138" spans="11:41" x14ac:dyDescent="0.3">
      <c r="X138" s="8">
        <v>137</v>
      </c>
      <c r="Y138" s="8">
        <v>684</v>
      </c>
      <c r="Z138" s="8">
        <v>696</v>
      </c>
      <c r="AA138" s="8" t="s">
        <v>306</v>
      </c>
      <c r="AB138" s="8" t="s">
        <v>507</v>
      </c>
      <c r="AC138" s="8" t="str">
        <f>VLOOKUP(AB138,Causa!$Q:$T,4,0)</f>
        <v>Accionamientos Mecánicos</v>
      </c>
      <c r="AD138" s="8">
        <f t="shared" si="12"/>
        <v>137</v>
      </c>
      <c r="AE138" s="8" t="str">
        <f t="shared" si="14"/>
        <v>Causa!AJ684:AJ696</v>
      </c>
      <c r="AF138" s="8" t="str">
        <f t="shared" si="15"/>
        <v>Causa!AJ684:AO696</v>
      </c>
      <c r="AI138" s="8" t="s">
        <v>668</v>
      </c>
      <c r="AJ138" s="8" t="s">
        <v>135</v>
      </c>
      <c r="AK138" s="8">
        <v>35</v>
      </c>
      <c r="AL138" s="8" t="str">
        <f>VLOOKUP(AK138,Causa!$X:$AA,4,0)</f>
        <v>VLT</v>
      </c>
      <c r="AM138" s="8" t="str">
        <f>VLOOKUP(AK138,Causa!$X:$AB,5,0)</f>
        <v>B</v>
      </c>
      <c r="AN138" s="8" t="str">
        <f>VLOOKUP(AM138,Causa!$Q:$T,4,0)</f>
        <v>Tablero Eléctricos Potencia /Control</v>
      </c>
      <c r="AO138" s="11" t="str">
        <f t="shared" si="13"/>
        <v>35-138</v>
      </c>
    </row>
    <row r="139" spans="11:41" x14ac:dyDescent="0.3">
      <c r="X139" s="8">
        <v>138</v>
      </c>
      <c r="Y139" s="8">
        <v>697</v>
      </c>
      <c r="Z139" s="8">
        <v>703</v>
      </c>
      <c r="AA139" s="8" t="s">
        <v>305</v>
      </c>
      <c r="AB139" s="8" t="s">
        <v>507</v>
      </c>
      <c r="AC139" s="8" t="str">
        <f>VLOOKUP(AB139,Causa!$Q:$T,4,0)</f>
        <v>Accionamientos Mecánicos</v>
      </c>
      <c r="AD139" s="8">
        <f t="shared" si="12"/>
        <v>138</v>
      </c>
      <c r="AE139" s="8" t="str">
        <f t="shared" si="14"/>
        <v>Causa!AJ697:AJ703</v>
      </c>
      <c r="AF139" s="8" t="str">
        <f t="shared" si="15"/>
        <v>Causa!AJ697:AO703</v>
      </c>
      <c r="AI139" s="8" t="s">
        <v>669</v>
      </c>
      <c r="AJ139" s="8" t="s">
        <v>121</v>
      </c>
      <c r="AK139" s="8">
        <v>36</v>
      </c>
      <c r="AL139" s="8" t="str">
        <f>VLOOKUP(AK139,Causa!$X:$AA,4,0)</f>
        <v>Botones comando</v>
      </c>
      <c r="AM139" s="8" t="str">
        <f>VLOOKUP(AK139,Causa!$X:$AB,5,0)</f>
        <v>C</v>
      </c>
      <c r="AN139" s="8" t="str">
        <f>VLOOKUP(AM139,Causa!$Q:$T,4,0)</f>
        <v>Tablero Operativo</v>
      </c>
      <c r="AO139" s="11" t="str">
        <f t="shared" si="13"/>
        <v>36-139</v>
      </c>
    </row>
    <row r="140" spans="11:41" x14ac:dyDescent="0.3">
      <c r="X140" s="8">
        <v>139</v>
      </c>
      <c r="Y140" s="8">
        <v>704</v>
      </c>
      <c r="Z140" s="8">
        <v>708</v>
      </c>
      <c r="AA140" s="8" t="s">
        <v>294</v>
      </c>
      <c r="AB140" s="8" t="s">
        <v>507</v>
      </c>
      <c r="AC140" s="8" t="str">
        <f>VLOOKUP(AB140,Causa!$Q:$T,4,0)</f>
        <v>Accionamientos Mecánicos</v>
      </c>
      <c r="AD140" s="8">
        <f t="shared" si="12"/>
        <v>139</v>
      </c>
      <c r="AE140" s="8" t="str">
        <f t="shared" si="14"/>
        <v>Causa!AJ704:AJ708</v>
      </c>
      <c r="AF140" s="8" t="str">
        <f t="shared" si="15"/>
        <v>Causa!AJ704:AO708</v>
      </c>
      <c r="AI140" s="8" t="s">
        <v>670</v>
      </c>
      <c r="AJ140" s="8" t="s">
        <v>127</v>
      </c>
      <c r="AK140" s="8">
        <v>36</v>
      </c>
      <c r="AL140" s="8" t="str">
        <f>VLOOKUP(AK140,Causa!$X:$AA,4,0)</f>
        <v>Botones comando</v>
      </c>
      <c r="AM140" s="8" t="str">
        <f>VLOOKUP(AK140,Causa!$X:$AB,5,0)</f>
        <v>C</v>
      </c>
      <c r="AN140" s="8" t="str">
        <f>VLOOKUP(AM140,Causa!$Q:$T,4,0)</f>
        <v>Tablero Operativo</v>
      </c>
      <c r="AO140" s="11" t="str">
        <f t="shared" si="13"/>
        <v>36-140</v>
      </c>
    </row>
    <row r="141" spans="11:41" x14ac:dyDescent="0.3">
      <c r="X141" s="8">
        <v>140</v>
      </c>
      <c r="Y141" s="8">
        <v>709</v>
      </c>
      <c r="Z141" s="8">
        <v>712</v>
      </c>
      <c r="AA141" s="8" t="s">
        <v>319</v>
      </c>
      <c r="AB141" s="8" t="s">
        <v>507</v>
      </c>
      <c r="AC141" s="8" t="str">
        <f>VLOOKUP(AB141,Causa!$Q:$T,4,0)</f>
        <v>Accionamientos Mecánicos</v>
      </c>
      <c r="AD141" s="8">
        <f t="shared" si="12"/>
        <v>140</v>
      </c>
      <c r="AE141" s="8" t="str">
        <f t="shared" si="14"/>
        <v>Causa!AJ709:AJ712</v>
      </c>
      <c r="AF141" s="8" t="str">
        <f t="shared" si="15"/>
        <v>Causa!AJ709:AO712</v>
      </c>
      <c r="AI141" s="8" t="s">
        <v>671</v>
      </c>
      <c r="AJ141" s="8" t="s">
        <v>121</v>
      </c>
      <c r="AK141" s="8">
        <v>37</v>
      </c>
      <c r="AL141" s="8" t="str">
        <f>VLOOKUP(AK141,Causa!$X:$AA,4,0)</f>
        <v>Cables</v>
      </c>
      <c r="AM141" s="8" t="str">
        <f>VLOOKUP(AK141,Causa!$X:$AB,5,0)</f>
        <v>C</v>
      </c>
      <c r="AN141" s="8" t="str">
        <f>VLOOKUP(AM141,Causa!$Q:$T,4,0)</f>
        <v>Tablero Operativo</v>
      </c>
      <c r="AO141" s="11" t="str">
        <f t="shared" si="13"/>
        <v>37-141</v>
      </c>
    </row>
    <row r="142" spans="11:41" x14ac:dyDescent="0.3">
      <c r="X142" s="8">
        <v>141</v>
      </c>
      <c r="Y142" s="8">
        <v>713</v>
      </c>
      <c r="Z142" s="8">
        <v>717</v>
      </c>
      <c r="AA142" s="8" t="s">
        <v>316</v>
      </c>
      <c r="AB142" s="8" t="s">
        <v>507</v>
      </c>
      <c r="AC142" s="8" t="str">
        <f>VLOOKUP(AB142,Causa!$Q:$T,4,0)</f>
        <v>Accionamientos Mecánicos</v>
      </c>
      <c r="AD142" s="8">
        <f t="shared" si="12"/>
        <v>141</v>
      </c>
      <c r="AE142" s="8" t="str">
        <f t="shared" si="14"/>
        <v>Causa!AJ713:AJ717</v>
      </c>
      <c r="AF142" s="8" t="str">
        <f t="shared" si="15"/>
        <v>Causa!AJ713:AO717</v>
      </c>
      <c r="AI142" s="8" t="s">
        <v>672</v>
      </c>
      <c r="AJ142" s="8" t="s">
        <v>127</v>
      </c>
      <c r="AK142" s="8">
        <v>37</v>
      </c>
      <c r="AL142" s="8" t="str">
        <f>VLOOKUP(AK142,Causa!$X:$AA,4,0)</f>
        <v>Cables</v>
      </c>
      <c r="AM142" s="8" t="str">
        <f>VLOOKUP(AK142,Causa!$X:$AB,5,0)</f>
        <v>C</v>
      </c>
      <c r="AN142" s="8" t="str">
        <f>VLOOKUP(AM142,Causa!$Q:$T,4,0)</f>
        <v>Tablero Operativo</v>
      </c>
      <c r="AO142" s="11" t="str">
        <f t="shared" si="13"/>
        <v>37-142</v>
      </c>
    </row>
    <row r="143" spans="11:41" x14ac:dyDescent="0.3">
      <c r="X143" s="8">
        <v>142</v>
      </c>
      <c r="Y143" s="8">
        <v>718</v>
      </c>
      <c r="Z143" s="8">
        <v>723</v>
      </c>
      <c r="AA143" s="8" t="s">
        <v>320</v>
      </c>
      <c r="AB143" s="8" t="s">
        <v>507</v>
      </c>
      <c r="AC143" s="8" t="str">
        <f>VLOOKUP(AB143,Causa!$Q:$T,4,0)</f>
        <v>Accionamientos Mecánicos</v>
      </c>
      <c r="AD143" s="8">
        <f t="shared" si="12"/>
        <v>142</v>
      </c>
      <c r="AE143" s="8" t="str">
        <f t="shared" si="14"/>
        <v>Causa!AJ718:AJ723</v>
      </c>
      <c r="AF143" s="8" t="str">
        <f t="shared" si="15"/>
        <v>Causa!AJ718:AO723</v>
      </c>
      <c r="AI143" s="8" t="s">
        <v>673</v>
      </c>
      <c r="AJ143" s="8" t="s">
        <v>198</v>
      </c>
      <c r="AK143" s="8">
        <v>38</v>
      </c>
      <c r="AL143" s="8" t="str">
        <f>VLOOKUP(AK143,Causa!$X:$AA,4,0)</f>
        <v>HMI-interf. H.maq.</v>
      </c>
      <c r="AM143" s="8" t="str">
        <f>VLOOKUP(AK143,Causa!$X:$AB,5,0)</f>
        <v>C</v>
      </c>
      <c r="AN143" s="8" t="str">
        <f>VLOOKUP(AM143,Causa!$Q:$T,4,0)</f>
        <v>Tablero Operativo</v>
      </c>
      <c r="AO143" s="11" t="str">
        <f t="shared" si="13"/>
        <v>38-143</v>
      </c>
    </row>
    <row r="144" spans="11:41" x14ac:dyDescent="0.3">
      <c r="X144" s="8">
        <v>143</v>
      </c>
      <c r="Y144" s="8">
        <v>724</v>
      </c>
      <c r="Z144" s="8">
        <v>729</v>
      </c>
      <c r="AA144" s="8" t="s">
        <v>314</v>
      </c>
      <c r="AB144" s="8" t="s">
        <v>507</v>
      </c>
      <c r="AC144" s="8" t="str">
        <f>VLOOKUP(AB144,Causa!$Q:$T,4,0)</f>
        <v>Accionamientos Mecánicos</v>
      </c>
      <c r="AD144" s="8">
        <f t="shared" si="12"/>
        <v>143</v>
      </c>
      <c r="AE144" s="8" t="str">
        <f t="shared" si="14"/>
        <v>Causa!AJ724:AJ729</v>
      </c>
      <c r="AF144" s="8" t="str">
        <f t="shared" si="15"/>
        <v>Causa!AJ724:AO729</v>
      </c>
      <c r="AI144" s="8" t="s">
        <v>674</v>
      </c>
      <c r="AJ144" s="8" t="s">
        <v>121</v>
      </c>
      <c r="AK144" s="8">
        <v>38</v>
      </c>
      <c r="AL144" s="8" t="str">
        <f>VLOOKUP(AK144,Causa!$X:$AA,4,0)</f>
        <v>HMI-interf. H.maq.</v>
      </c>
      <c r="AM144" s="8" t="str">
        <f>VLOOKUP(AK144,Causa!$X:$AB,5,0)</f>
        <v>C</v>
      </c>
      <c r="AN144" s="8" t="str">
        <f>VLOOKUP(AM144,Causa!$Q:$T,4,0)</f>
        <v>Tablero Operativo</v>
      </c>
      <c r="AO144" s="11" t="str">
        <f t="shared" si="13"/>
        <v>38-144</v>
      </c>
    </row>
    <row r="145" spans="24:41" x14ac:dyDescent="0.3">
      <c r="X145" s="8">
        <v>144</v>
      </c>
      <c r="Y145" s="8">
        <v>730</v>
      </c>
      <c r="Z145" s="8">
        <v>737</v>
      </c>
      <c r="AA145" s="8" t="s">
        <v>321</v>
      </c>
      <c r="AB145" s="8" t="s">
        <v>507</v>
      </c>
      <c r="AC145" s="8" t="str">
        <f>VLOOKUP(AB145,Causa!$Q:$T,4,0)</f>
        <v>Accionamientos Mecánicos</v>
      </c>
      <c r="AD145" s="8">
        <f t="shared" si="12"/>
        <v>144</v>
      </c>
      <c r="AE145" s="8" t="str">
        <f t="shared" si="14"/>
        <v>Causa!AJ730:AJ737</v>
      </c>
      <c r="AF145" s="8" t="str">
        <f t="shared" si="15"/>
        <v>Causa!AJ730:AO737</v>
      </c>
      <c r="AI145" s="8" t="s">
        <v>675</v>
      </c>
      <c r="AJ145" s="8" t="s">
        <v>148</v>
      </c>
      <c r="AK145" s="8">
        <v>38</v>
      </c>
      <c r="AL145" s="8" t="str">
        <f>VLOOKUP(AK145,Causa!$X:$AA,4,0)</f>
        <v>HMI-interf. H.maq.</v>
      </c>
      <c r="AM145" s="8" t="str">
        <f>VLOOKUP(AK145,Causa!$X:$AB,5,0)</f>
        <v>C</v>
      </c>
      <c r="AN145" s="8" t="str">
        <f>VLOOKUP(AM145,Causa!$Q:$T,4,0)</f>
        <v>Tablero Operativo</v>
      </c>
      <c r="AO145" s="11" t="str">
        <f t="shared" si="13"/>
        <v>38-145</v>
      </c>
    </row>
    <row r="146" spans="24:41" x14ac:dyDescent="0.3">
      <c r="X146" s="8">
        <v>145</v>
      </c>
      <c r="Y146" s="8">
        <v>738</v>
      </c>
      <c r="Z146" s="8">
        <v>741</v>
      </c>
      <c r="AA146" s="8" t="s">
        <v>296</v>
      </c>
      <c r="AB146" s="8" t="s">
        <v>507</v>
      </c>
      <c r="AC146" s="8" t="str">
        <f>VLOOKUP(AB146,Causa!$Q:$T,4,0)</f>
        <v>Accionamientos Mecánicos</v>
      </c>
      <c r="AD146" s="8">
        <f t="shared" si="12"/>
        <v>145</v>
      </c>
      <c r="AE146" s="8" t="str">
        <f t="shared" si="14"/>
        <v>Causa!AJ738:AJ741</v>
      </c>
      <c r="AF146" s="8" t="str">
        <f t="shared" si="15"/>
        <v>Causa!AJ738:AO741</v>
      </c>
      <c r="AI146" s="8" t="s">
        <v>676</v>
      </c>
      <c r="AJ146" s="8" t="s">
        <v>175</v>
      </c>
      <c r="AK146" s="8">
        <v>38</v>
      </c>
      <c r="AL146" s="8" t="str">
        <f>VLOOKUP(AK146,Causa!$X:$AA,4,0)</f>
        <v>HMI-interf. H.maq.</v>
      </c>
      <c r="AM146" s="8" t="str">
        <f>VLOOKUP(AK146,Causa!$X:$AB,5,0)</f>
        <v>C</v>
      </c>
      <c r="AN146" s="8" t="str">
        <f>VLOOKUP(AM146,Causa!$Q:$T,4,0)</f>
        <v>Tablero Operativo</v>
      </c>
      <c r="AO146" s="11" t="str">
        <f t="shared" si="13"/>
        <v>38-146</v>
      </c>
    </row>
    <row r="147" spans="24:41" x14ac:dyDescent="0.3">
      <c r="X147" s="8">
        <v>146</v>
      </c>
      <c r="Y147" s="8">
        <v>742</v>
      </c>
      <c r="Z147" s="8">
        <v>746</v>
      </c>
      <c r="AA147" s="8" t="s">
        <v>317</v>
      </c>
      <c r="AB147" s="8" t="s">
        <v>507</v>
      </c>
      <c r="AC147" s="8" t="str">
        <f>VLOOKUP(AB147,Causa!$Q:$T,4,0)</f>
        <v>Accionamientos Mecánicos</v>
      </c>
      <c r="AD147" s="8">
        <f t="shared" si="12"/>
        <v>146</v>
      </c>
      <c r="AE147" s="8" t="str">
        <f t="shared" si="14"/>
        <v>Causa!AJ742:AJ746</v>
      </c>
      <c r="AF147" s="8" t="str">
        <f t="shared" si="15"/>
        <v>Causa!AJ742:AO746</v>
      </c>
      <c r="AI147" s="8" t="s">
        <v>677</v>
      </c>
      <c r="AJ147" s="8" t="s">
        <v>220</v>
      </c>
      <c r="AK147" s="8">
        <v>38</v>
      </c>
      <c r="AL147" s="8" t="str">
        <f>VLOOKUP(AK147,Causa!$X:$AA,4,0)</f>
        <v>HMI-interf. H.maq.</v>
      </c>
      <c r="AM147" s="8" t="str">
        <f>VLOOKUP(AK147,Causa!$X:$AB,5,0)</f>
        <v>C</v>
      </c>
      <c r="AN147" s="8" t="str">
        <f>VLOOKUP(AM147,Causa!$Q:$T,4,0)</f>
        <v>Tablero Operativo</v>
      </c>
      <c r="AO147" s="11" t="str">
        <f t="shared" si="13"/>
        <v>38-147</v>
      </c>
    </row>
    <row r="148" spans="24:41" x14ac:dyDescent="0.3">
      <c r="X148" s="8">
        <v>147</v>
      </c>
      <c r="Y148" s="8">
        <v>747</v>
      </c>
      <c r="Z148" s="8">
        <v>751</v>
      </c>
      <c r="AA148" s="8" t="s">
        <v>313</v>
      </c>
      <c r="AB148" s="8" t="s">
        <v>507</v>
      </c>
      <c r="AC148" s="8" t="str">
        <f>VLOOKUP(AB148,Causa!$Q:$T,4,0)</f>
        <v>Accionamientos Mecánicos</v>
      </c>
      <c r="AD148" s="8">
        <f t="shared" si="12"/>
        <v>147</v>
      </c>
      <c r="AE148" s="8" t="str">
        <f t="shared" si="14"/>
        <v>Causa!AJ747:AJ751</v>
      </c>
      <c r="AF148" s="8" t="str">
        <f t="shared" si="15"/>
        <v>Causa!AJ747:AO751</v>
      </c>
      <c r="AI148" s="8" t="s">
        <v>678</v>
      </c>
      <c r="AJ148" s="8" t="s">
        <v>127</v>
      </c>
      <c r="AK148" s="8">
        <v>38</v>
      </c>
      <c r="AL148" s="8" t="str">
        <f>VLOOKUP(AK148,Causa!$X:$AA,4,0)</f>
        <v>HMI-interf. H.maq.</v>
      </c>
      <c r="AM148" s="8" t="str">
        <f>VLOOKUP(AK148,Causa!$X:$AB,5,0)</f>
        <v>C</v>
      </c>
      <c r="AN148" s="8" t="str">
        <f>VLOOKUP(AM148,Causa!$Q:$T,4,0)</f>
        <v>Tablero Operativo</v>
      </c>
      <c r="AO148" s="11" t="str">
        <f t="shared" si="13"/>
        <v>38-148</v>
      </c>
    </row>
    <row r="149" spans="24:41" x14ac:dyDescent="0.3">
      <c r="X149" s="8">
        <v>148</v>
      </c>
      <c r="Y149" s="8">
        <v>752</v>
      </c>
      <c r="Z149" s="8">
        <v>754</v>
      </c>
      <c r="AA149" s="8" t="s">
        <v>332</v>
      </c>
      <c r="AB149" s="8" t="s">
        <v>510</v>
      </c>
      <c r="AC149" s="8" t="str">
        <f>VLOOKUP(AB149,Causa!$Q:$T,4,0)</f>
        <v>Reductores</v>
      </c>
      <c r="AD149" s="8">
        <f t="shared" si="12"/>
        <v>148</v>
      </c>
      <c r="AE149" s="8" t="str">
        <f t="shared" si="14"/>
        <v>Causa!AJ752:AJ754</v>
      </c>
      <c r="AF149" s="8" t="str">
        <f t="shared" si="15"/>
        <v>Causa!AJ752:AO754</v>
      </c>
      <c r="AI149" s="8" t="s">
        <v>679</v>
      </c>
      <c r="AJ149" s="8" t="s">
        <v>135</v>
      </c>
      <c r="AK149" s="8">
        <v>38</v>
      </c>
      <c r="AL149" s="8" t="str">
        <f>VLOOKUP(AK149,Causa!$X:$AA,4,0)</f>
        <v>HMI-interf. H.maq.</v>
      </c>
      <c r="AM149" s="8" t="str">
        <f>VLOOKUP(AK149,Causa!$X:$AB,5,0)</f>
        <v>C</v>
      </c>
      <c r="AN149" s="8" t="str">
        <f>VLOOKUP(AM149,Causa!$Q:$T,4,0)</f>
        <v>Tablero Operativo</v>
      </c>
      <c r="AO149" s="11" t="str">
        <f t="shared" si="13"/>
        <v>38-149</v>
      </c>
    </row>
    <row r="150" spans="24:41" x14ac:dyDescent="0.3">
      <c r="X150" s="8">
        <v>149</v>
      </c>
      <c r="Y150" s="8">
        <v>755</v>
      </c>
      <c r="Z150" s="8">
        <v>757</v>
      </c>
      <c r="AA150" s="8" t="s">
        <v>330</v>
      </c>
      <c r="AB150" s="8" t="s">
        <v>510</v>
      </c>
      <c r="AC150" s="8" t="str">
        <f>VLOOKUP(AB150,Causa!$Q:$T,4,0)</f>
        <v>Reductores</v>
      </c>
      <c r="AD150" s="8">
        <f t="shared" si="12"/>
        <v>149</v>
      </c>
      <c r="AE150" s="8" t="str">
        <f t="shared" si="14"/>
        <v>Causa!AJ755:AJ757</v>
      </c>
      <c r="AF150" s="8" t="str">
        <f t="shared" si="15"/>
        <v>Causa!AJ755:AO757</v>
      </c>
      <c r="AI150" s="8" t="s">
        <v>680</v>
      </c>
      <c r="AJ150" s="8" t="s">
        <v>121</v>
      </c>
      <c r="AK150" s="8">
        <v>39</v>
      </c>
      <c r="AL150" s="8" t="str">
        <f>VLOOKUP(AK150,Causa!$X:$AA,4,0)</f>
        <v>Llave selectora</v>
      </c>
      <c r="AM150" s="8" t="str">
        <f>VLOOKUP(AK150,Causa!$X:$AB,5,0)</f>
        <v>C</v>
      </c>
      <c r="AN150" s="8" t="str">
        <f>VLOOKUP(AM150,Causa!$Q:$T,4,0)</f>
        <v>Tablero Operativo</v>
      </c>
      <c r="AO150" s="11" t="str">
        <f t="shared" si="13"/>
        <v>39-150</v>
      </c>
    </row>
    <row r="151" spans="24:41" x14ac:dyDescent="0.3">
      <c r="X151" s="8">
        <v>150</v>
      </c>
      <c r="Y151" s="8">
        <v>758</v>
      </c>
      <c r="Z151" s="8">
        <v>760</v>
      </c>
      <c r="AA151" s="8" t="s">
        <v>328</v>
      </c>
      <c r="AB151" s="8" t="s">
        <v>510</v>
      </c>
      <c r="AC151" s="8" t="str">
        <f>VLOOKUP(AB151,Causa!$Q:$T,4,0)</f>
        <v>Reductores</v>
      </c>
      <c r="AD151" s="8">
        <f t="shared" si="12"/>
        <v>150</v>
      </c>
      <c r="AE151" s="8" t="str">
        <f t="shared" si="14"/>
        <v>Causa!AJ758:AJ760</v>
      </c>
      <c r="AF151" s="8" t="str">
        <f t="shared" si="15"/>
        <v>Causa!AJ758:AO760</v>
      </c>
      <c r="AI151" s="8" t="s">
        <v>681</v>
      </c>
      <c r="AJ151" s="8" t="s">
        <v>127</v>
      </c>
      <c r="AK151" s="8">
        <v>39</v>
      </c>
      <c r="AL151" s="8" t="str">
        <f>VLOOKUP(AK151,Causa!$X:$AA,4,0)</f>
        <v>Llave selectora</v>
      </c>
      <c r="AM151" s="8" t="str">
        <f>VLOOKUP(AK151,Causa!$X:$AB,5,0)</f>
        <v>C</v>
      </c>
      <c r="AN151" s="8" t="str">
        <f>VLOOKUP(AM151,Causa!$Q:$T,4,0)</f>
        <v>Tablero Operativo</v>
      </c>
      <c r="AO151" s="11" t="str">
        <f t="shared" si="13"/>
        <v>39-151</v>
      </c>
    </row>
    <row r="152" spans="24:41" x14ac:dyDescent="0.3">
      <c r="X152" s="8">
        <v>151</v>
      </c>
      <c r="Y152" s="8">
        <v>761</v>
      </c>
      <c r="Z152" s="8">
        <v>766</v>
      </c>
      <c r="AA152" s="8" t="s">
        <v>331</v>
      </c>
      <c r="AB152" s="8" t="s">
        <v>510</v>
      </c>
      <c r="AC152" s="8" t="str">
        <f>VLOOKUP(AB152,Causa!$Q:$T,4,0)</f>
        <v>Reductores</v>
      </c>
      <c r="AD152" s="8">
        <f t="shared" si="12"/>
        <v>151</v>
      </c>
      <c r="AE152" s="8" t="str">
        <f t="shared" si="14"/>
        <v>Causa!AJ761:AJ766</v>
      </c>
      <c r="AF152" s="8" t="str">
        <f t="shared" si="15"/>
        <v>Causa!AJ761:AO766</v>
      </c>
      <c r="AI152" s="8" t="s">
        <v>682</v>
      </c>
      <c r="AJ152" s="8" t="s">
        <v>135</v>
      </c>
      <c r="AK152" s="8">
        <v>39</v>
      </c>
      <c r="AL152" s="8" t="str">
        <f>VLOOKUP(AK152,Causa!$X:$AA,4,0)</f>
        <v>Llave selectora</v>
      </c>
      <c r="AM152" s="8" t="str">
        <f>VLOOKUP(AK152,Causa!$X:$AB,5,0)</f>
        <v>C</v>
      </c>
      <c r="AN152" s="8" t="str">
        <f>VLOOKUP(AM152,Causa!$Q:$T,4,0)</f>
        <v>Tablero Operativo</v>
      </c>
      <c r="AO152" s="11" t="str">
        <f t="shared" si="13"/>
        <v>39-152</v>
      </c>
    </row>
    <row r="153" spans="24:41" x14ac:dyDescent="0.3">
      <c r="X153" s="8">
        <v>152</v>
      </c>
      <c r="Y153" s="8">
        <v>767</v>
      </c>
      <c r="Z153" s="8">
        <v>771</v>
      </c>
      <c r="AA153" s="8" t="s">
        <v>319</v>
      </c>
      <c r="AB153" s="8" t="s">
        <v>510</v>
      </c>
      <c r="AC153" s="8" t="str">
        <f>VLOOKUP(AB153,Causa!$Q:$T,4,0)</f>
        <v>Reductores</v>
      </c>
      <c r="AD153" s="8">
        <f t="shared" si="12"/>
        <v>152</v>
      </c>
      <c r="AE153" s="8" t="str">
        <f t="shared" si="14"/>
        <v>Causa!AJ767:AJ771</v>
      </c>
      <c r="AF153" s="8" t="str">
        <f t="shared" si="15"/>
        <v>Causa!AJ767:AO771</v>
      </c>
      <c r="AI153" s="8" t="s">
        <v>683</v>
      </c>
      <c r="AJ153" s="8" t="s">
        <v>198</v>
      </c>
      <c r="AK153" s="8">
        <v>40</v>
      </c>
      <c r="AL153" s="8" t="str">
        <f>VLOOKUP(AK153,Causa!$X:$AA,4,0)</f>
        <v>Pantalla</v>
      </c>
      <c r="AM153" s="8" t="str">
        <f>VLOOKUP(AK153,Causa!$X:$AB,5,0)</f>
        <v>C</v>
      </c>
      <c r="AN153" s="8" t="str">
        <f>VLOOKUP(AM153,Causa!$Q:$T,4,0)</f>
        <v>Tablero Operativo</v>
      </c>
      <c r="AO153" s="11" t="str">
        <f t="shared" si="13"/>
        <v>40-153</v>
      </c>
    </row>
    <row r="154" spans="24:41" x14ac:dyDescent="0.3">
      <c r="X154" s="8">
        <v>153</v>
      </c>
      <c r="Y154" s="8">
        <v>772</v>
      </c>
      <c r="Z154" s="8">
        <v>775</v>
      </c>
      <c r="AA154" s="8" t="s">
        <v>320</v>
      </c>
      <c r="AB154" s="8" t="s">
        <v>510</v>
      </c>
      <c r="AC154" s="8" t="str">
        <f>VLOOKUP(AB154,Causa!$Q:$T,4,0)</f>
        <v>Reductores</v>
      </c>
      <c r="AD154" s="8">
        <f t="shared" si="12"/>
        <v>153</v>
      </c>
      <c r="AE154" s="8" t="str">
        <f t="shared" si="14"/>
        <v>Causa!AJ772:AJ775</v>
      </c>
      <c r="AF154" s="8" t="str">
        <f t="shared" si="15"/>
        <v>Causa!AJ772:AO775</v>
      </c>
      <c r="AI154" s="8" t="s">
        <v>684</v>
      </c>
      <c r="AJ154" s="8" t="s">
        <v>121</v>
      </c>
      <c r="AK154" s="8">
        <v>40</v>
      </c>
      <c r="AL154" s="8" t="str">
        <f>VLOOKUP(AK154,Causa!$X:$AA,4,0)</f>
        <v>Pantalla</v>
      </c>
      <c r="AM154" s="8" t="str">
        <f>VLOOKUP(AK154,Causa!$X:$AB,5,0)</f>
        <v>C</v>
      </c>
      <c r="AN154" s="8" t="str">
        <f>VLOOKUP(AM154,Causa!$Q:$T,4,0)</f>
        <v>Tablero Operativo</v>
      </c>
      <c r="AO154" s="11" t="str">
        <f t="shared" si="13"/>
        <v>40-154</v>
      </c>
    </row>
    <row r="155" spans="24:41" x14ac:dyDescent="0.3">
      <c r="X155" s="8">
        <v>154</v>
      </c>
      <c r="Y155" s="8">
        <v>776</v>
      </c>
      <c r="Z155" s="8">
        <v>779</v>
      </c>
      <c r="AA155" s="8" t="s">
        <v>326</v>
      </c>
      <c r="AB155" s="8" t="s">
        <v>510</v>
      </c>
      <c r="AC155" s="8" t="str">
        <f>VLOOKUP(AB155,Causa!$Q:$T,4,0)</f>
        <v>Reductores</v>
      </c>
      <c r="AD155" s="8">
        <f t="shared" si="12"/>
        <v>154</v>
      </c>
      <c r="AE155" s="8" t="str">
        <f t="shared" si="14"/>
        <v>Causa!AJ776:AJ779</v>
      </c>
      <c r="AF155" s="8" t="str">
        <f t="shared" si="15"/>
        <v>Causa!AJ776:AO779</v>
      </c>
      <c r="AI155" s="8" t="s">
        <v>685</v>
      </c>
      <c r="AJ155" s="8" t="s">
        <v>148</v>
      </c>
      <c r="AK155" s="8">
        <v>40</v>
      </c>
      <c r="AL155" s="8" t="str">
        <f>VLOOKUP(AK155,Causa!$X:$AA,4,0)</f>
        <v>Pantalla</v>
      </c>
      <c r="AM155" s="8" t="str">
        <f>VLOOKUP(AK155,Causa!$X:$AB,5,0)</f>
        <v>C</v>
      </c>
      <c r="AN155" s="8" t="str">
        <f>VLOOKUP(AM155,Causa!$Q:$T,4,0)</f>
        <v>Tablero Operativo</v>
      </c>
      <c r="AO155" s="11" t="str">
        <f t="shared" si="13"/>
        <v>40-155</v>
      </c>
    </row>
    <row r="156" spans="24:41" x14ac:dyDescent="0.3">
      <c r="X156" s="8">
        <v>155</v>
      </c>
      <c r="Y156" s="8">
        <v>780</v>
      </c>
      <c r="Z156" s="8">
        <v>785</v>
      </c>
      <c r="AA156" s="8" t="s">
        <v>327</v>
      </c>
      <c r="AB156" s="8" t="s">
        <v>510</v>
      </c>
      <c r="AC156" s="8" t="str">
        <f>VLOOKUP(AB156,Causa!$Q:$T,4,0)</f>
        <v>Reductores</v>
      </c>
      <c r="AD156" s="8">
        <f t="shared" si="12"/>
        <v>155</v>
      </c>
      <c r="AE156" s="8" t="str">
        <f t="shared" si="14"/>
        <v>Causa!AJ780:AJ785</v>
      </c>
      <c r="AF156" s="8" t="str">
        <f t="shared" si="15"/>
        <v>Causa!AJ780:AO785</v>
      </c>
      <c r="AI156" s="8" t="s">
        <v>686</v>
      </c>
      <c r="AJ156" s="8" t="s">
        <v>220</v>
      </c>
      <c r="AK156" s="8">
        <v>40</v>
      </c>
      <c r="AL156" s="8" t="str">
        <f>VLOOKUP(AK156,Causa!$X:$AA,4,0)</f>
        <v>Pantalla</v>
      </c>
      <c r="AM156" s="8" t="str">
        <f>VLOOKUP(AK156,Causa!$X:$AB,5,0)</f>
        <v>C</v>
      </c>
      <c r="AN156" s="8" t="str">
        <f>VLOOKUP(AM156,Causa!$Q:$T,4,0)</f>
        <v>Tablero Operativo</v>
      </c>
      <c r="AO156" s="11" t="str">
        <f t="shared" si="13"/>
        <v>40-156</v>
      </c>
    </row>
    <row r="157" spans="24:41" x14ac:dyDescent="0.3">
      <c r="X157" s="8">
        <v>156</v>
      </c>
      <c r="Y157" s="8">
        <v>786</v>
      </c>
      <c r="Z157" s="8">
        <v>791</v>
      </c>
      <c r="AA157" s="8" t="s">
        <v>687</v>
      </c>
      <c r="AB157" s="8" t="s">
        <v>510</v>
      </c>
      <c r="AC157" s="8" t="str">
        <f>VLOOKUP(AB157,Causa!$Q:$T,4,0)</f>
        <v>Reductores</v>
      </c>
      <c r="AD157" s="8">
        <f t="shared" si="12"/>
        <v>156</v>
      </c>
      <c r="AE157" s="8" t="str">
        <f t="shared" si="14"/>
        <v>Causa!AJ786:AJ791</v>
      </c>
      <c r="AF157" s="8" t="str">
        <f t="shared" si="15"/>
        <v>Causa!AJ786:AO791</v>
      </c>
      <c r="AI157" s="8" t="s">
        <v>688</v>
      </c>
      <c r="AJ157" s="8" t="s">
        <v>130</v>
      </c>
      <c r="AK157" s="8">
        <v>40</v>
      </c>
      <c r="AL157" s="8" t="str">
        <f>VLOOKUP(AK157,Causa!$X:$AA,4,0)</f>
        <v>Pantalla</v>
      </c>
      <c r="AM157" s="8" t="str">
        <f>VLOOKUP(AK157,Causa!$X:$AB,5,0)</f>
        <v>C</v>
      </c>
      <c r="AN157" s="8" t="str">
        <f>VLOOKUP(AM157,Causa!$Q:$T,4,0)</f>
        <v>Tablero Operativo</v>
      </c>
      <c r="AO157" s="11" t="str">
        <f t="shared" si="13"/>
        <v>40-157</v>
      </c>
    </row>
    <row r="158" spans="24:41" x14ac:dyDescent="0.3">
      <c r="X158" s="8">
        <v>157</v>
      </c>
      <c r="Y158" s="8">
        <v>792</v>
      </c>
      <c r="Z158" s="8">
        <v>795</v>
      </c>
      <c r="AA158" s="8" t="s">
        <v>337</v>
      </c>
      <c r="AB158" s="8" t="s">
        <v>513</v>
      </c>
      <c r="AC158" s="8" t="str">
        <f>VLOOKUP(AB158,Causa!$Q:$T,4,0)</f>
        <v>Dispositivos mecánicos transportadores</v>
      </c>
      <c r="AD158" s="8">
        <f t="shared" si="12"/>
        <v>157</v>
      </c>
      <c r="AE158" s="8" t="str">
        <f t="shared" si="14"/>
        <v>Causa!AJ792:AJ795</v>
      </c>
      <c r="AF158" s="8" t="str">
        <f t="shared" si="15"/>
        <v>Causa!AJ792:AO795</v>
      </c>
      <c r="AI158" s="8" t="s">
        <v>689</v>
      </c>
      <c r="AJ158" s="8" t="s">
        <v>121</v>
      </c>
      <c r="AK158" s="8">
        <v>41</v>
      </c>
      <c r="AL158" s="8" t="str">
        <f>VLOOKUP(AK158,Causa!$X:$AA,4,0)</f>
        <v>Botonera emergencia</v>
      </c>
      <c r="AM158" s="8" t="str">
        <f>VLOOKUP(AK158,Causa!$X:$AB,5,0)</f>
        <v>D</v>
      </c>
      <c r="AN158" s="8" t="str">
        <f>VLOOKUP(AM158,Causa!$Q:$T,4,0)</f>
        <v>Protecciónes de Seguridad</v>
      </c>
      <c r="AO158" s="11" t="str">
        <f t="shared" si="13"/>
        <v>41-158</v>
      </c>
    </row>
    <row r="159" spans="24:41" x14ac:dyDescent="0.3">
      <c r="X159" s="8">
        <v>158</v>
      </c>
      <c r="Y159" s="8">
        <v>796</v>
      </c>
      <c r="Z159" s="8">
        <v>799</v>
      </c>
      <c r="AA159" s="8" t="s">
        <v>341</v>
      </c>
      <c r="AB159" s="8" t="s">
        <v>513</v>
      </c>
      <c r="AC159" s="8" t="str">
        <f>VLOOKUP(AB159,Causa!$Q:$T,4,0)</f>
        <v>Dispositivos mecánicos transportadores</v>
      </c>
      <c r="AD159" s="8">
        <f t="shared" si="12"/>
        <v>158</v>
      </c>
      <c r="AE159" s="8" t="str">
        <f t="shared" si="14"/>
        <v>Causa!AJ796:AJ799</v>
      </c>
      <c r="AF159" s="8" t="str">
        <f t="shared" si="15"/>
        <v>Causa!AJ796:AO799</v>
      </c>
      <c r="AI159" s="8" t="s">
        <v>690</v>
      </c>
      <c r="AJ159" s="8" t="s">
        <v>123</v>
      </c>
      <c r="AK159" s="8">
        <v>41</v>
      </c>
      <c r="AL159" s="8" t="str">
        <f>VLOOKUP(AK159,Causa!$X:$AA,4,0)</f>
        <v>Botonera emergencia</v>
      </c>
      <c r="AM159" s="8" t="str">
        <f>VLOOKUP(AK159,Causa!$X:$AB,5,0)</f>
        <v>D</v>
      </c>
      <c r="AN159" s="8" t="str">
        <f>VLOOKUP(AM159,Causa!$Q:$T,4,0)</f>
        <v>Protecciónes de Seguridad</v>
      </c>
      <c r="AO159" s="11" t="str">
        <f t="shared" si="13"/>
        <v>41-159</v>
      </c>
    </row>
    <row r="160" spans="24:41" x14ac:dyDescent="0.3">
      <c r="X160" s="8">
        <v>159</v>
      </c>
      <c r="Y160" s="8">
        <v>800</v>
      </c>
      <c r="Z160" s="8">
        <v>803</v>
      </c>
      <c r="AA160" s="8" t="s">
        <v>340</v>
      </c>
      <c r="AB160" s="8" t="s">
        <v>513</v>
      </c>
      <c r="AC160" s="8" t="str">
        <f>VLOOKUP(AB160,Causa!$Q:$T,4,0)</f>
        <v>Dispositivos mecánicos transportadores</v>
      </c>
      <c r="AD160" s="8">
        <f t="shared" si="12"/>
        <v>159</v>
      </c>
      <c r="AE160" s="8" t="str">
        <f t="shared" si="14"/>
        <v>Causa!AJ800:AJ803</v>
      </c>
      <c r="AF160" s="8" t="str">
        <f t="shared" si="15"/>
        <v>Causa!AJ800:AO803</v>
      </c>
      <c r="AI160" s="8" t="s">
        <v>691</v>
      </c>
      <c r="AJ160" s="8" t="s">
        <v>121</v>
      </c>
      <c r="AK160" s="8">
        <v>42</v>
      </c>
      <c r="AL160" s="8" t="str">
        <f>VLOOKUP(AK160,Causa!$X:$AA,4,0)</f>
        <v>Contactor seguridad</v>
      </c>
      <c r="AM160" s="8" t="str">
        <f>VLOOKUP(AK160,Causa!$X:$AB,5,0)</f>
        <v>D</v>
      </c>
      <c r="AN160" s="8" t="str">
        <f>VLOOKUP(AM160,Causa!$Q:$T,4,0)</f>
        <v>Protecciónes de Seguridad</v>
      </c>
      <c r="AO160" s="11" t="str">
        <f t="shared" si="13"/>
        <v>42-160</v>
      </c>
    </row>
    <row r="161" spans="24:41" x14ac:dyDescent="0.3">
      <c r="X161" s="8">
        <v>160</v>
      </c>
      <c r="Y161" s="8">
        <v>804</v>
      </c>
      <c r="Z161" s="8">
        <v>805</v>
      </c>
      <c r="AA161" s="8" t="s">
        <v>338</v>
      </c>
      <c r="AB161" s="8" t="s">
        <v>513</v>
      </c>
      <c r="AC161" s="8" t="str">
        <f>VLOOKUP(AB161,Causa!$Q:$T,4,0)</f>
        <v>Dispositivos mecánicos transportadores</v>
      </c>
      <c r="AD161" s="8">
        <f t="shared" si="12"/>
        <v>160</v>
      </c>
      <c r="AE161" s="8" t="str">
        <f t="shared" si="14"/>
        <v>Causa!AJ804:AJ805</v>
      </c>
      <c r="AF161" s="8" t="str">
        <f t="shared" si="15"/>
        <v>Causa!AJ804:AO805</v>
      </c>
      <c r="AI161" s="8" t="s">
        <v>692</v>
      </c>
      <c r="AJ161" s="8" t="s">
        <v>123</v>
      </c>
      <c r="AK161" s="8">
        <v>42</v>
      </c>
      <c r="AL161" s="8" t="str">
        <f>VLOOKUP(AK161,Causa!$X:$AA,4,0)</f>
        <v>Contactor seguridad</v>
      </c>
      <c r="AM161" s="8" t="str">
        <f>VLOOKUP(AK161,Causa!$X:$AB,5,0)</f>
        <v>D</v>
      </c>
      <c r="AN161" s="8" t="str">
        <f>VLOOKUP(AM161,Causa!$Q:$T,4,0)</f>
        <v>Protecciónes de Seguridad</v>
      </c>
      <c r="AO161" s="11" t="str">
        <f t="shared" si="13"/>
        <v>42-161</v>
      </c>
    </row>
    <row r="162" spans="24:41" x14ac:dyDescent="0.3">
      <c r="X162" s="8">
        <v>161</v>
      </c>
      <c r="Y162" s="8">
        <v>806</v>
      </c>
      <c r="Z162" s="8">
        <v>811</v>
      </c>
      <c r="AA162" s="8" t="s">
        <v>311</v>
      </c>
      <c r="AB162" s="8" t="s">
        <v>513</v>
      </c>
      <c r="AC162" s="8" t="str">
        <f>VLOOKUP(AB162,Causa!$Q:$T,4,0)</f>
        <v>Dispositivos mecánicos transportadores</v>
      </c>
      <c r="AD162" s="8">
        <f t="shared" si="12"/>
        <v>161</v>
      </c>
      <c r="AE162" s="8" t="str">
        <f t="shared" si="14"/>
        <v>Causa!AJ806:AJ811</v>
      </c>
      <c r="AF162" s="8" t="str">
        <f t="shared" si="15"/>
        <v>Causa!AJ806:AO811</v>
      </c>
      <c r="AI162" s="8" t="s">
        <v>693</v>
      </c>
      <c r="AJ162" s="8" t="s">
        <v>137</v>
      </c>
      <c r="AK162" s="8">
        <v>42</v>
      </c>
      <c r="AL162" s="8" t="str">
        <f>VLOOKUP(AK162,Causa!$X:$AA,4,0)</f>
        <v>Contactor seguridad</v>
      </c>
      <c r="AM162" s="8" t="str">
        <f>VLOOKUP(AK162,Causa!$X:$AB,5,0)</f>
        <v>D</v>
      </c>
      <c r="AN162" s="8" t="str">
        <f>VLOOKUP(AM162,Causa!$Q:$T,4,0)</f>
        <v>Protecciónes de Seguridad</v>
      </c>
      <c r="AO162" s="11" t="str">
        <f t="shared" si="13"/>
        <v>42-162</v>
      </c>
    </row>
    <row r="163" spans="24:41" x14ac:dyDescent="0.3">
      <c r="X163" s="8">
        <v>162</v>
      </c>
      <c r="Y163" s="8">
        <v>812</v>
      </c>
      <c r="Z163" s="8">
        <v>820</v>
      </c>
      <c r="AA163" s="8" t="s">
        <v>343</v>
      </c>
      <c r="AB163" s="8" t="s">
        <v>513</v>
      </c>
      <c r="AC163" s="8" t="str">
        <f>VLOOKUP(AB163,Causa!$Q:$T,4,0)</f>
        <v>Dispositivos mecánicos transportadores</v>
      </c>
      <c r="AD163" s="8">
        <f t="shared" si="12"/>
        <v>162</v>
      </c>
      <c r="AE163" s="8" t="str">
        <f t="shared" si="14"/>
        <v>Causa!AJ812:AJ820</v>
      </c>
      <c r="AF163" s="8" t="str">
        <f t="shared" si="15"/>
        <v>Causa!AJ812:AO820</v>
      </c>
      <c r="AI163" s="8" t="s">
        <v>694</v>
      </c>
      <c r="AJ163" s="8" t="s">
        <v>150</v>
      </c>
      <c r="AK163" s="8">
        <v>42</v>
      </c>
      <c r="AL163" s="8" t="str">
        <f>VLOOKUP(AK163,Causa!$X:$AA,4,0)</f>
        <v>Contactor seguridad</v>
      </c>
      <c r="AM163" s="8" t="str">
        <f>VLOOKUP(AK163,Causa!$X:$AB,5,0)</f>
        <v>D</v>
      </c>
      <c r="AN163" s="8" t="str">
        <f>VLOOKUP(AM163,Causa!$Q:$T,4,0)</f>
        <v>Protecciónes de Seguridad</v>
      </c>
      <c r="AO163" s="11" t="str">
        <f t="shared" si="13"/>
        <v>42-163</v>
      </c>
    </row>
    <row r="164" spans="24:41" x14ac:dyDescent="0.3">
      <c r="X164" s="8">
        <v>163</v>
      </c>
      <c r="Y164" s="8">
        <v>821</v>
      </c>
      <c r="Z164" s="8">
        <v>833</v>
      </c>
      <c r="AA164" s="8" t="s">
        <v>306</v>
      </c>
      <c r="AB164" s="8" t="s">
        <v>513</v>
      </c>
      <c r="AC164" s="8" t="str">
        <f>VLOOKUP(AB164,Causa!$Q:$T,4,0)</f>
        <v>Dispositivos mecánicos transportadores</v>
      </c>
      <c r="AD164" s="8">
        <f t="shared" si="12"/>
        <v>163</v>
      </c>
      <c r="AE164" s="8" t="str">
        <f t="shared" si="14"/>
        <v>Causa!AJ821:AJ833</v>
      </c>
      <c r="AF164" s="8" t="str">
        <f t="shared" si="15"/>
        <v>Causa!AJ821:AO833</v>
      </c>
      <c r="AI164" s="8" t="s">
        <v>695</v>
      </c>
      <c r="AJ164" s="8" t="s">
        <v>121</v>
      </c>
      <c r="AK164" s="8">
        <v>43</v>
      </c>
      <c r="AL164" s="8" t="str">
        <f>VLOOKUP(AK164,Causa!$X:$AA,4,0)</f>
        <v>Limite seguridad</v>
      </c>
      <c r="AM164" s="8" t="str">
        <f>VLOOKUP(AK164,Causa!$X:$AB,5,0)</f>
        <v>D</v>
      </c>
      <c r="AN164" s="8" t="str">
        <f>VLOOKUP(AM164,Causa!$Q:$T,4,0)</f>
        <v>Protecciónes de Seguridad</v>
      </c>
      <c r="AO164" s="11" t="str">
        <f t="shared" si="13"/>
        <v>43-164</v>
      </c>
    </row>
    <row r="165" spans="24:41" x14ac:dyDescent="0.3">
      <c r="X165" s="8">
        <v>164</v>
      </c>
      <c r="Y165" s="8">
        <v>834</v>
      </c>
      <c r="Z165" s="8">
        <v>842</v>
      </c>
      <c r="AA165" s="8" t="s">
        <v>344</v>
      </c>
      <c r="AB165" s="8" t="s">
        <v>513</v>
      </c>
      <c r="AC165" s="8" t="str">
        <f>VLOOKUP(AB165,Causa!$Q:$T,4,0)</f>
        <v>Dispositivos mecánicos transportadores</v>
      </c>
      <c r="AD165" s="8">
        <f t="shared" si="12"/>
        <v>164</v>
      </c>
      <c r="AE165" s="8" t="str">
        <f t="shared" si="14"/>
        <v>Causa!AJ834:AJ842</v>
      </c>
      <c r="AF165" s="8" t="str">
        <f t="shared" si="15"/>
        <v>Causa!AJ834:AO842</v>
      </c>
      <c r="AI165" s="8" t="s">
        <v>696</v>
      </c>
      <c r="AJ165" s="8" t="s">
        <v>139</v>
      </c>
      <c r="AK165" s="8">
        <v>43</v>
      </c>
      <c r="AL165" s="8" t="str">
        <f>VLOOKUP(AK165,Causa!$X:$AA,4,0)</f>
        <v>Limite seguridad</v>
      </c>
      <c r="AM165" s="8" t="str">
        <f>VLOOKUP(AK165,Causa!$X:$AB,5,0)</f>
        <v>D</v>
      </c>
      <c r="AN165" s="8" t="str">
        <f>VLOOKUP(AM165,Causa!$Q:$T,4,0)</f>
        <v>Protecciónes de Seguridad</v>
      </c>
      <c r="AO165" s="11" t="str">
        <f t="shared" si="13"/>
        <v>43-165</v>
      </c>
    </row>
    <row r="166" spans="24:41" x14ac:dyDescent="0.3">
      <c r="X166" s="8">
        <v>165</v>
      </c>
      <c r="Y166" s="8">
        <v>843</v>
      </c>
      <c r="Z166" s="8">
        <v>845</v>
      </c>
      <c r="AA166" s="8" t="s">
        <v>333</v>
      </c>
      <c r="AB166" s="8" t="s">
        <v>513</v>
      </c>
      <c r="AC166" s="8" t="str">
        <f>VLOOKUP(AB166,Causa!$Q:$T,4,0)</f>
        <v>Dispositivos mecánicos transportadores</v>
      </c>
      <c r="AD166" s="8">
        <f t="shared" si="12"/>
        <v>165</v>
      </c>
      <c r="AE166" s="8" t="str">
        <f t="shared" si="14"/>
        <v>Causa!AJ843:AJ845</v>
      </c>
      <c r="AF166" s="8" t="str">
        <f t="shared" si="15"/>
        <v>Causa!AJ843:AO845</v>
      </c>
      <c r="AI166" s="8" t="s">
        <v>697</v>
      </c>
      <c r="AJ166" s="8" t="s">
        <v>127</v>
      </c>
      <c r="AK166" s="8">
        <v>43</v>
      </c>
      <c r="AL166" s="8" t="str">
        <f>VLOOKUP(AK166,Causa!$X:$AA,4,0)</f>
        <v>Limite seguridad</v>
      </c>
      <c r="AM166" s="8" t="str">
        <f>VLOOKUP(AK166,Causa!$X:$AB,5,0)</f>
        <v>D</v>
      </c>
      <c r="AN166" s="8" t="str">
        <f>VLOOKUP(AM166,Causa!$Q:$T,4,0)</f>
        <v>Protecciónes de Seguridad</v>
      </c>
      <c r="AO166" s="11" t="str">
        <f t="shared" si="13"/>
        <v>43-166</v>
      </c>
    </row>
    <row r="167" spans="24:41" x14ac:dyDescent="0.3">
      <c r="X167" s="8">
        <v>166</v>
      </c>
      <c r="Y167" s="8">
        <v>846</v>
      </c>
      <c r="Z167" s="8">
        <v>849</v>
      </c>
      <c r="AA167" s="8" t="s">
        <v>319</v>
      </c>
      <c r="AB167" s="8" t="s">
        <v>513</v>
      </c>
      <c r="AC167" s="8" t="str">
        <f>VLOOKUP(AB167,Causa!$Q:$T,4,0)</f>
        <v>Dispositivos mecánicos transportadores</v>
      </c>
      <c r="AD167" s="8">
        <f t="shared" si="12"/>
        <v>166</v>
      </c>
      <c r="AE167" s="8" t="str">
        <f t="shared" si="14"/>
        <v>Causa!AJ846:AJ849</v>
      </c>
      <c r="AF167" s="8" t="str">
        <f t="shared" si="15"/>
        <v>Causa!AJ846:AO849</v>
      </c>
      <c r="AI167" s="8" t="s">
        <v>698</v>
      </c>
      <c r="AJ167" s="8" t="s">
        <v>135</v>
      </c>
      <c r="AK167" s="8">
        <v>43</v>
      </c>
      <c r="AL167" s="8" t="str">
        <f>VLOOKUP(AK167,Causa!$X:$AA,4,0)</f>
        <v>Limite seguridad</v>
      </c>
      <c r="AM167" s="8" t="str">
        <f>VLOOKUP(AK167,Causa!$X:$AB,5,0)</f>
        <v>D</v>
      </c>
      <c r="AN167" s="8" t="str">
        <f>VLOOKUP(AM167,Causa!$Q:$T,4,0)</f>
        <v>Protecciónes de Seguridad</v>
      </c>
      <c r="AO167" s="11" t="str">
        <f t="shared" si="13"/>
        <v>43-167</v>
      </c>
    </row>
    <row r="168" spans="24:41" x14ac:dyDescent="0.3">
      <c r="X168" s="8">
        <v>167</v>
      </c>
      <c r="Y168" s="8">
        <v>850</v>
      </c>
      <c r="Z168" s="8">
        <v>854</v>
      </c>
      <c r="AA168" s="8" t="s">
        <v>355</v>
      </c>
      <c r="AB168" s="8" t="s">
        <v>513</v>
      </c>
      <c r="AC168" s="8" t="str">
        <f>VLOOKUP(AB168,Causa!$Q:$T,4,0)</f>
        <v>Dispositivos mecánicos transportadores</v>
      </c>
      <c r="AD168" s="8">
        <f t="shared" si="12"/>
        <v>167</v>
      </c>
      <c r="AE168" s="8" t="str">
        <f t="shared" si="14"/>
        <v>Causa!AJ850:AJ854</v>
      </c>
      <c r="AF168" s="8" t="str">
        <f t="shared" si="15"/>
        <v>Causa!AJ850:AO854</v>
      </c>
      <c r="AI168" s="8" t="s">
        <v>699</v>
      </c>
      <c r="AJ168" s="8" t="s">
        <v>121</v>
      </c>
      <c r="AK168" s="8">
        <v>44</v>
      </c>
      <c r="AL168" s="8" t="str">
        <f>VLOOKUP(AK168,Causa!$X:$AA,4,0)</f>
        <v>Llave seguridad</v>
      </c>
      <c r="AM168" s="8" t="str">
        <f>VLOOKUP(AK168,Causa!$X:$AB,5,0)</f>
        <v>D</v>
      </c>
      <c r="AN168" s="8" t="str">
        <f>VLOOKUP(AM168,Causa!$Q:$T,4,0)</f>
        <v>Protecciónes de Seguridad</v>
      </c>
      <c r="AO168" s="11" t="str">
        <f t="shared" si="13"/>
        <v>44-168</v>
      </c>
    </row>
    <row r="169" spans="24:41" x14ac:dyDescent="0.3">
      <c r="X169" s="8">
        <v>168</v>
      </c>
      <c r="Y169" s="8">
        <v>855</v>
      </c>
      <c r="Z169" s="8">
        <v>857</v>
      </c>
      <c r="AA169" s="8" t="s">
        <v>700</v>
      </c>
      <c r="AB169" s="8" t="s">
        <v>513</v>
      </c>
      <c r="AC169" s="8" t="str">
        <f>VLOOKUP(AB169,Causa!$Q:$T,4,0)</f>
        <v>Dispositivos mecánicos transportadores</v>
      </c>
      <c r="AD169" s="8">
        <f t="shared" si="12"/>
        <v>168</v>
      </c>
      <c r="AE169" s="8" t="str">
        <f t="shared" si="14"/>
        <v>Causa!AJ855:AJ857</v>
      </c>
      <c r="AF169" s="8" t="str">
        <f t="shared" si="15"/>
        <v>Causa!AJ855:AO857</v>
      </c>
      <c r="AI169" s="8" t="s">
        <v>701</v>
      </c>
      <c r="AJ169" s="8" t="s">
        <v>130</v>
      </c>
      <c r="AK169" s="8">
        <v>44</v>
      </c>
      <c r="AL169" s="8" t="str">
        <f>VLOOKUP(AK169,Causa!$X:$AA,4,0)</f>
        <v>Llave seguridad</v>
      </c>
      <c r="AM169" s="8" t="str">
        <f>VLOOKUP(AK169,Causa!$X:$AB,5,0)</f>
        <v>D</v>
      </c>
      <c r="AN169" s="8" t="str">
        <f>VLOOKUP(AM169,Causa!$Q:$T,4,0)</f>
        <v>Protecciónes de Seguridad</v>
      </c>
      <c r="AO169" s="11" t="str">
        <f t="shared" si="13"/>
        <v>44-169</v>
      </c>
    </row>
    <row r="170" spans="24:41" x14ac:dyDescent="0.3">
      <c r="X170" s="8">
        <v>169</v>
      </c>
      <c r="Y170" s="8">
        <v>858</v>
      </c>
      <c r="Z170" s="8">
        <v>863</v>
      </c>
      <c r="AA170" s="8" t="s">
        <v>339</v>
      </c>
      <c r="AB170" s="8" t="s">
        <v>513</v>
      </c>
      <c r="AC170" s="8" t="str">
        <f>VLOOKUP(AB170,Causa!$Q:$T,4,0)</f>
        <v>Dispositivos mecánicos transportadores</v>
      </c>
      <c r="AD170" s="8">
        <f t="shared" si="12"/>
        <v>169</v>
      </c>
      <c r="AE170" s="8" t="str">
        <f t="shared" si="14"/>
        <v>Causa!AJ858:AJ863</v>
      </c>
      <c r="AF170" s="8" t="str">
        <f t="shared" si="15"/>
        <v>Causa!AJ858:AO863</v>
      </c>
      <c r="AI170" s="8" t="s">
        <v>702</v>
      </c>
      <c r="AJ170" s="8" t="s">
        <v>161</v>
      </c>
      <c r="AK170" s="8">
        <v>44</v>
      </c>
      <c r="AL170" s="8" t="str">
        <f>VLOOKUP(AK170,Causa!$X:$AA,4,0)</f>
        <v>Llave seguridad</v>
      </c>
      <c r="AM170" s="8" t="str">
        <f>VLOOKUP(AK170,Causa!$X:$AB,5,0)</f>
        <v>D</v>
      </c>
      <c r="AN170" s="8" t="str">
        <f>VLOOKUP(AM170,Causa!$Q:$T,4,0)</f>
        <v>Protecciónes de Seguridad</v>
      </c>
      <c r="AO170" s="11" t="str">
        <f t="shared" si="13"/>
        <v>44-170</v>
      </c>
    </row>
    <row r="171" spans="24:41" x14ac:dyDescent="0.3">
      <c r="X171" s="8">
        <v>170</v>
      </c>
      <c r="Y171" s="8">
        <v>864</v>
      </c>
      <c r="Z171" s="8">
        <v>870</v>
      </c>
      <c r="AA171" s="8" t="s">
        <v>282</v>
      </c>
      <c r="AB171" s="8" t="s">
        <v>513</v>
      </c>
      <c r="AC171" s="8" t="str">
        <f>VLOOKUP(AB171,Causa!$Q:$T,4,0)</f>
        <v>Dispositivos mecánicos transportadores</v>
      </c>
      <c r="AD171" s="8">
        <f t="shared" si="12"/>
        <v>170</v>
      </c>
      <c r="AE171" s="8" t="str">
        <f t="shared" si="14"/>
        <v>Causa!AJ864:AJ870</v>
      </c>
      <c r="AF171" s="8" t="str">
        <f t="shared" si="15"/>
        <v>Causa!AJ864:AO870</v>
      </c>
      <c r="AI171" s="8" t="s">
        <v>703</v>
      </c>
      <c r="AJ171" s="8" t="s">
        <v>121</v>
      </c>
      <c r="AK171" s="8">
        <v>45</v>
      </c>
      <c r="AL171" s="8" t="str">
        <f>VLOOKUP(AK171,Causa!$X:$AA,4,0)</f>
        <v>Modulos seguridad</v>
      </c>
      <c r="AM171" s="8" t="str">
        <f>VLOOKUP(AK171,Causa!$X:$AB,5,0)</f>
        <v>D</v>
      </c>
      <c r="AN171" s="8" t="str">
        <f>VLOOKUP(AM171,Causa!$Q:$T,4,0)</f>
        <v>Protecciónes de Seguridad</v>
      </c>
      <c r="AO171" s="11" t="str">
        <f t="shared" si="13"/>
        <v>45-171</v>
      </c>
    </row>
    <row r="172" spans="24:41" x14ac:dyDescent="0.3">
      <c r="X172" s="8">
        <v>171</v>
      </c>
      <c r="Y172" s="8">
        <v>871</v>
      </c>
      <c r="Z172" s="8">
        <v>876</v>
      </c>
      <c r="AA172" s="8" t="s">
        <v>347</v>
      </c>
      <c r="AB172" s="8" t="s">
        <v>513</v>
      </c>
      <c r="AC172" s="8" t="str">
        <f>VLOOKUP(AB172,Causa!$Q:$T,4,0)</f>
        <v>Dispositivos mecánicos transportadores</v>
      </c>
      <c r="AD172" s="8">
        <f t="shared" si="12"/>
        <v>171</v>
      </c>
      <c r="AE172" s="8" t="str">
        <f t="shared" si="14"/>
        <v>Causa!AJ871:AJ876</v>
      </c>
      <c r="AF172" s="8" t="str">
        <f t="shared" si="15"/>
        <v>Causa!AJ871:AO876</v>
      </c>
      <c r="AI172" s="8" t="s">
        <v>704</v>
      </c>
      <c r="AJ172" s="8" t="s">
        <v>148</v>
      </c>
      <c r="AK172" s="8">
        <v>45</v>
      </c>
      <c r="AL172" s="8" t="str">
        <f>VLOOKUP(AK172,Causa!$X:$AA,4,0)</f>
        <v>Modulos seguridad</v>
      </c>
      <c r="AM172" s="8" t="str">
        <f>VLOOKUP(AK172,Causa!$X:$AB,5,0)</f>
        <v>D</v>
      </c>
      <c r="AN172" s="8" t="str">
        <f>VLOOKUP(AM172,Causa!$Q:$T,4,0)</f>
        <v>Protecciónes de Seguridad</v>
      </c>
      <c r="AO172" s="11" t="str">
        <f t="shared" si="13"/>
        <v>45-172</v>
      </c>
    </row>
    <row r="173" spans="24:41" x14ac:dyDescent="0.3">
      <c r="X173" s="8">
        <v>172</v>
      </c>
      <c r="Y173" s="8">
        <v>877</v>
      </c>
      <c r="Z173" s="8">
        <v>882</v>
      </c>
      <c r="AA173" s="8" t="s">
        <v>352</v>
      </c>
      <c r="AB173" s="8" t="s">
        <v>513</v>
      </c>
      <c r="AC173" s="8" t="str">
        <f>VLOOKUP(AB173,Causa!$Q:$T,4,0)</f>
        <v>Dispositivos mecánicos transportadores</v>
      </c>
      <c r="AD173" s="8">
        <f t="shared" si="12"/>
        <v>172</v>
      </c>
      <c r="AE173" s="8" t="str">
        <f t="shared" si="14"/>
        <v>Causa!AJ877:AJ882</v>
      </c>
      <c r="AF173" s="8" t="str">
        <f t="shared" si="15"/>
        <v>Causa!AJ877:AO882</v>
      </c>
      <c r="AI173" s="8" t="s">
        <v>705</v>
      </c>
      <c r="AJ173" s="8" t="s">
        <v>139</v>
      </c>
      <c r="AK173" s="8">
        <v>45</v>
      </c>
      <c r="AL173" s="8" t="str">
        <f>VLOOKUP(AK173,Causa!$X:$AA,4,0)</f>
        <v>Modulos seguridad</v>
      </c>
      <c r="AM173" s="8" t="str">
        <f>VLOOKUP(AK173,Causa!$X:$AB,5,0)</f>
        <v>D</v>
      </c>
      <c r="AN173" s="8" t="str">
        <f>VLOOKUP(AM173,Causa!$Q:$T,4,0)</f>
        <v>Protecciónes de Seguridad</v>
      </c>
      <c r="AO173" s="11" t="str">
        <f t="shared" si="13"/>
        <v>45-173</v>
      </c>
    </row>
    <row r="174" spans="24:41" x14ac:dyDescent="0.3">
      <c r="X174" s="8">
        <v>173</v>
      </c>
      <c r="Y174" s="8">
        <v>883</v>
      </c>
      <c r="Z174" s="8">
        <v>888</v>
      </c>
      <c r="AA174" s="8" t="s">
        <v>327</v>
      </c>
      <c r="AB174" s="8" t="s">
        <v>513</v>
      </c>
      <c r="AC174" s="8" t="str">
        <f>VLOOKUP(AB174,Causa!$Q:$T,4,0)</f>
        <v>Dispositivos mecánicos transportadores</v>
      </c>
      <c r="AD174" s="8">
        <f t="shared" si="12"/>
        <v>173</v>
      </c>
      <c r="AE174" s="8" t="str">
        <f t="shared" si="14"/>
        <v>Causa!AJ883:AJ888</v>
      </c>
      <c r="AF174" s="8" t="str">
        <f t="shared" si="15"/>
        <v>Causa!AJ883:AO888</v>
      </c>
      <c r="AI174" s="8" t="s">
        <v>706</v>
      </c>
      <c r="AJ174" s="8" t="s">
        <v>127</v>
      </c>
      <c r="AK174" s="8">
        <v>45</v>
      </c>
      <c r="AL174" s="8" t="str">
        <f>VLOOKUP(AK174,Causa!$X:$AA,4,0)</f>
        <v>Modulos seguridad</v>
      </c>
      <c r="AM174" s="8" t="str">
        <f>VLOOKUP(AK174,Causa!$X:$AB,5,0)</f>
        <v>D</v>
      </c>
      <c r="AN174" s="8" t="str">
        <f>VLOOKUP(AM174,Causa!$Q:$T,4,0)</f>
        <v>Protecciónes de Seguridad</v>
      </c>
      <c r="AO174" s="11" t="str">
        <f t="shared" si="13"/>
        <v>45-174</v>
      </c>
    </row>
    <row r="175" spans="24:41" x14ac:dyDescent="0.3">
      <c r="X175" s="8">
        <v>174</v>
      </c>
      <c r="Y175" s="8">
        <v>889</v>
      </c>
      <c r="Z175" s="8">
        <v>895</v>
      </c>
      <c r="AA175" s="8" t="s">
        <v>351</v>
      </c>
      <c r="AB175" s="8" t="s">
        <v>513</v>
      </c>
      <c r="AC175" s="8" t="str">
        <f>VLOOKUP(AB175,Causa!$Q:$T,4,0)</f>
        <v>Dispositivos mecánicos transportadores</v>
      </c>
      <c r="AD175" s="8">
        <f t="shared" si="12"/>
        <v>174</v>
      </c>
      <c r="AE175" s="8" t="str">
        <f t="shared" si="14"/>
        <v>Causa!AJ889:AJ895</v>
      </c>
      <c r="AF175" s="8" t="str">
        <f t="shared" si="15"/>
        <v>Causa!AJ889:AO895</v>
      </c>
      <c r="AI175" s="8" t="s">
        <v>707</v>
      </c>
      <c r="AJ175" s="8" t="s">
        <v>161</v>
      </c>
      <c r="AK175" s="8">
        <v>46</v>
      </c>
      <c r="AL175" s="8" t="str">
        <f>VLOOKUP(AK175,Causa!$X:$AA,4,0)</f>
        <v>Protec. Polea/cadena</v>
      </c>
      <c r="AM175" s="8" t="str">
        <f>VLOOKUP(AK175,Causa!$X:$AB,5,0)</f>
        <v>D</v>
      </c>
      <c r="AN175" s="8" t="str">
        <f>VLOOKUP(AM175,Causa!$Q:$T,4,0)</f>
        <v>Protecciónes de Seguridad</v>
      </c>
      <c r="AO175" s="11" t="str">
        <f t="shared" si="13"/>
        <v>46-175</v>
      </c>
    </row>
    <row r="176" spans="24:41" x14ac:dyDescent="0.3">
      <c r="X176" s="8">
        <v>175</v>
      </c>
      <c r="Y176" s="8">
        <v>896</v>
      </c>
      <c r="Z176" s="8">
        <v>902</v>
      </c>
      <c r="AA176" s="8" t="s">
        <v>349</v>
      </c>
      <c r="AB176" s="8" t="s">
        <v>513</v>
      </c>
      <c r="AC176" s="8" t="str">
        <f>VLOOKUP(AB176,Causa!$Q:$T,4,0)</f>
        <v>Dispositivos mecánicos transportadores</v>
      </c>
      <c r="AD176" s="8">
        <f t="shared" si="12"/>
        <v>175</v>
      </c>
      <c r="AE176" s="8" t="str">
        <f t="shared" si="14"/>
        <v>Causa!AJ896:AJ902</v>
      </c>
      <c r="AF176" s="8" t="str">
        <f t="shared" si="15"/>
        <v>Causa!AJ896:AO902</v>
      </c>
      <c r="AI176" s="8" t="s">
        <v>708</v>
      </c>
      <c r="AJ176" s="8" t="s">
        <v>168</v>
      </c>
      <c r="AK176" s="8">
        <v>46</v>
      </c>
      <c r="AL176" s="8" t="str">
        <f>VLOOKUP(AK176,Causa!$X:$AA,4,0)</f>
        <v>Protec. Polea/cadena</v>
      </c>
      <c r="AM176" s="8" t="str">
        <f>VLOOKUP(AK176,Causa!$X:$AB,5,0)</f>
        <v>D</v>
      </c>
      <c r="AN176" s="8" t="str">
        <f>VLOOKUP(AM176,Causa!$Q:$T,4,0)</f>
        <v>Protecciónes de Seguridad</v>
      </c>
      <c r="AO176" s="11" t="str">
        <f t="shared" si="13"/>
        <v>46-176</v>
      </c>
    </row>
    <row r="177" spans="24:41" x14ac:dyDescent="0.3">
      <c r="X177" s="8">
        <v>176</v>
      </c>
      <c r="Y177" s="8">
        <v>903</v>
      </c>
      <c r="Z177" s="8">
        <v>909</v>
      </c>
      <c r="AA177" s="8" t="s">
        <v>348</v>
      </c>
      <c r="AB177" s="8" t="s">
        <v>513</v>
      </c>
      <c r="AC177" s="8" t="str">
        <f>VLOOKUP(AB177,Causa!$Q:$T,4,0)</f>
        <v>Dispositivos mecánicos transportadores</v>
      </c>
      <c r="AD177" s="8">
        <f t="shared" si="12"/>
        <v>176</v>
      </c>
      <c r="AE177" s="8" t="str">
        <f t="shared" si="14"/>
        <v>Causa!AJ903:AJ909</v>
      </c>
      <c r="AF177" s="8" t="str">
        <f t="shared" si="15"/>
        <v>Causa!AJ903:AO909</v>
      </c>
      <c r="AI177" s="8" t="s">
        <v>709</v>
      </c>
      <c r="AJ177" s="8" t="s">
        <v>156</v>
      </c>
      <c r="AK177" s="8">
        <v>47</v>
      </c>
      <c r="AL177" s="8" t="str">
        <f>VLOOKUP(AK177,Causa!$X:$AA,4,0)</f>
        <v>Rejilla de protección</v>
      </c>
      <c r="AM177" s="8" t="str">
        <f>VLOOKUP(AK177,Causa!$X:$AB,5,0)</f>
        <v>D</v>
      </c>
      <c r="AN177" s="8" t="str">
        <f>VLOOKUP(AM177,Causa!$Q:$T,4,0)</f>
        <v>Protecciónes de Seguridad</v>
      </c>
      <c r="AO177" s="11" t="str">
        <f t="shared" si="13"/>
        <v>47-177</v>
      </c>
    </row>
    <row r="178" spans="24:41" x14ac:dyDescent="0.3">
      <c r="X178" s="8">
        <v>177</v>
      </c>
      <c r="Y178" s="8">
        <v>910</v>
      </c>
      <c r="Z178" s="8">
        <v>916</v>
      </c>
      <c r="AA178" s="8" t="s">
        <v>350</v>
      </c>
      <c r="AB178" s="8" t="s">
        <v>513</v>
      </c>
      <c r="AC178" s="8" t="str">
        <f>VLOOKUP(AB178,Causa!$Q:$T,4,0)</f>
        <v>Dispositivos mecánicos transportadores</v>
      </c>
      <c r="AD178" s="8">
        <f t="shared" si="12"/>
        <v>177</v>
      </c>
      <c r="AE178" s="8" t="str">
        <f t="shared" si="14"/>
        <v>Causa!AJ910:AJ916</v>
      </c>
      <c r="AF178" s="8" t="str">
        <f t="shared" si="15"/>
        <v>Causa!AJ910:AO916</v>
      </c>
      <c r="AI178" s="8" t="s">
        <v>710</v>
      </c>
      <c r="AJ178" s="8" t="s">
        <v>161</v>
      </c>
      <c r="AK178" s="8">
        <v>47</v>
      </c>
      <c r="AL178" s="8" t="str">
        <f>VLOOKUP(AK178,Causa!$X:$AA,4,0)</f>
        <v>Rejilla de protección</v>
      </c>
      <c r="AM178" s="8" t="str">
        <f>VLOOKUP(AK178,Causa!$X:$AB,5,0)</f>
        <v>D</v>
      </c>
      <c r="AN178" s="8" t="str">
        <f>VLOOKUP(AM178,Causa!$Q:$T,4,0)</f>
        <v>Protecciónes de Seguridad</v>
      </c>
      <c r="AO178" s="11" t="str">
        <f t="shared" si="13"/>
        <v>47-178</v>
      </c>
    </row>
    <row r="179" spans="24:41" x14ac:dyDescent="0.3">
      <c r="X179" s="8">
        <v>178</v>
      </c>
      <c r="Y179" s="8">
        <v>917</v>
      </c>
      <c r="Z179" s="8">
        <v>923</v>
      </c>
      <c r="AA179" s="8" t="s">
        <v>346</v>
      </c>
      <c r="AB179" s="8" t="s">
        <v>513</v>
      </c>
      <c r="AC179" s="8" t="str">
        <f>VLOOKUP(AB179,Causa!$Q:$T,4,0)</f>
        <v>Dispositivos mecánicos transportadores</v>
      </c>
      <c r="AD179" s="8">
        <f t="shared" si="12"/>
        <v>178</v>
      </c>
      <c r="AE179" s="8" t="str">
        <f t="shared" si="14"/>
        <v>Causa!AJ917:AJ923</v>
      </c>
      <c r="AF179" s="8" t="str">
        <f t="shared" si="15"/>
        <v>Causa!AJ917:AO923</v>
      </c>
      <c r="AI179" s="8" t="s">
        <v>711</v>
      </c>
      <c r="AJ179" s="8" t="s">
        <v>121</v>
      </c>
      <c r="AK179" s="8">
        <v>48</v>
      </c>
      <c r="AL179" s="8" t="str">
        <f>VLOOKUP(AK179,Causa!$X:$AA,4,0)</f>
        <v>Relé seguridad</v>
      </c>
      <c r="AM179" s="8" t="str">
        <f>VLOOKUP(AK179,Causa!$X:$AB,5,0)</f>
        <v>D</v>
      </c>
      <c r="AN179" s="8" t="str">
        <f>VLOOKUP(AM179,Causa!$Q:$T,4,0)</f>
        <v>Protecciónes de Seguridad</v>
      </c>
      <c r="AO179" s="11" t="str">
        <f t="shared" si="13"/>
        <v>48-179</v>
      </c>
    </row>
    <row r="180" spans="24:41" x14ac:dyDescent="0.3">
      <c r="X180" s="8">
        <v>179</v>
      </c>
      <c r="Y180" s="8">
        <v>924</v>
      </c>
      <c r="Z180" s="8">
        <v>927</v>
      </c>
      <c r="AA180" s="8" t="s">
        <v>342</v>
      </c>
      <c r="AB180" s="8" t="s">
        <v>513</v>
      </c>
      <c r="AC180" s="8" t="str">
        <f>VLOOKUP(AB180,Causa!$Q:$T,4,0)</f>
        <v>Dispositivos mecánicos transportadores</v>
      </c>
      <c r="AD180" s="8">
        <f t="shared" si="12"/>
        <v>179</v>
      </c>
      <c r="AE180" s="8" t="str">
        <f t="shared" si="14"/>
        <v>Causa!AJ924:AJ927</v>
      </c>
      <c r="AF180" s="8" t="str">
        <f t="shared" si="15"/>
        <v>Causa!AJ924:AO927</v>
      </c>
      <c r="AI180" s="8" t="s">
        <v>712</v>
      </c>
      <c r="AJ180" s="8" t="s">
        <v>123</v>
      </c>
      <c r="AK180" s="8">
        <v>48</v>
      </c>
      <c r="AL180" s="8" t="str">
        <f>VLOOKUP(AK180,Causa!$X:$AA,4,0)</f>
        <v>Relé seguridad</v>
      </c>
      <c r="AM180" s="8" t="str">
        <f>VLOOKUP(AK180,Causa!$X:$AB,5,0)</f>
        <v>D</v>
      </c>
      <c r="AN180" s="8" t="str">
        <f>VLOOKUP(AM180,Causa!$Q:$T,4,0)</f>
        <v>Protecciónes de Seguridad</v>
      </c>
      <c r="AO180" s="11" t="str">
        <f t="shared" si="13"/>
        <v>48-180</v>
      </c>
    </row>
    <row r="181" spans="24:41" x14ac:dyDescent="0.3">
      <c r="X181" s="8">
        <v>180</v>
      </c>
      <c r="Y181" s="8">
        <v>928</v>
      </c>
      <c r="Z181" s="8">
        <v>933</v>
      </c>
      <c r="AA181" s="8" t="s">
        <v>354</v>
      </c>
      <c r="AB181" s="8" t="s">
        <v>513</v>
      </c>
      <c r="AC181" s="8" t="str">
        <f>VLOOKUP(AB181,Causa!$Q:$T,4,0)</f>
        <v>Dispositivos mecánicos transportadores</v>
      </c>
      <c r="AD181" s="8">
        <f t="shared" si="12"/>
        <v>180</v>
      </c>
      <c r="AE181" s="8" t="str">
        <f t="shared" si="14"/>
        <v>Causa!AJ928:AJ933</v>
      </c>
      <c r="AF181" s="8" t="str">
        <f t="shared" si="15"/>
        <v>Causa!AJ928:AO933</v>
      </c>
      <c r="AI181" s="8" t="s">
        <v>713</v>
      </c>
      <c r="AJ181" s="8" t="s">
        <v>127</v>
      </c>
      <c r="AK181" s="8">
        <v>48</v>
      </c>
      <c r="AL181" s="8" t="str">
        <f>VLOOKUP(AK181,Causa!$X:$AA,4,0)</f>
        <v>Relé seguridad</v>
      </c>
      <c r="AM181" s="8" t="str">
        <f>VLOOKUP(AK181,Causa!$X:$AB,5,0)</f>
        <v>D</v>
      </c>
      <c r="AN181" s="8" t="str">
        <f>VLOOKUP(AM181,Causa!$Q:$T,4,0)</f>
        <v>Protecciónes de Seguridad</v>
      </c>
      <c r="AO181" s="11" t="str">
        <f t="shared" si="13"/>
        <v>48-181</v>
      </c>
    </row>
    <row r="182" spans="24:41" x14ac:dyDescent="0.3">
      <c r="X182" s="8">
        <v>181</v>
      </c>
      <c r="Y182" s="8">
        <v>934</v>
      </c>
      <c r="Z182" s="8">
        <v>935</v>
      </c>
      <c r="AA182" s="8" t="s">
        <v>353</v>
      </c>
      <c r="AB182" s="8" t="s">
        <v>513</v>
      </c>
      <c r="AC182" s="8" t="str">
        <f>VLOOKUP(AB182,Causa!$Q:$T,4,0)</f>
        <v>Dispositivos mecánicos transportadores</v>
      </c>
      <c r="AD182" s="8">
        <f t="shared" si="12"/>
        <v>181</v>
      </c>
      <c r="AE182" s="8" t="str">
        <f t="shared" si="14"/>
        <v>Causa!AJ934:AJ935</v>
      </c>
      <c r="AF182" s="8" t="str">
        <f t="shared" si="15"/>
        <v>Causa!AJ934:AO935</v>
      </c>
      <c r="AI182" s="8" t="s">
        <v>714</v>
      </c>
      <c r="AJ182" s="8" t="s">
        <v>163</v>
      </c>
      <c r="AK182" s="8">
        <v>49</v>
      </c>
      <c r="AL182" s="8" t="str">
        <f>VLOOKUP(AK182,Causa!$X:$AA,4,0)</f>
        <v>Sensor Cortina Luz</v>
      </c>
      <c r="AM182" s="8" t="str">
        <f>VLOOKUP(AK182,Causa!$X:$AB,5,0)</f>
        <v>D</v>
      </c>
      <c r="AN182" s="8" t="str">
        <f>VLOOKUP(AM182,Causa!$Q:$T,4,0)</f>
        <v>Protecciónes de Seguridad</v>
      </c>
      <c r="AO182" s="11" t="str">
        <f t="shared" si="13"/>
        <v>49-182</v>
      </c>
    </row>
    <row r="183" spans="24:41" x14ac:dyDescent="0.3">
      <c r="X183" s="8">
        <v>182</v>
      </c>
      <c r="Y183" s="8">
        <v>936</v>
      </c>
      <c r="Z183" s="8">
        <v>944</v>
      </c>
      <c r="AA183" s="8" t="s">
        <v>275</v>
      </c>
      <c r="AB183" s="8" t="s">
        <v>513</v>
      </c>
      <c r="AC183" s="8" t="str">
        <f>VLOOKUP(AB183,Causa!$Q:$T,4,0)</f>
        <v>Dispositivos mecánicos transportadores</v>
      </c>
      <c r="AD183" s="8">
        <f t="shared" si="12"/>
        <v>182</v>
      </c>
      <c r="AE183" s="8" t="str">
        <f t="shared" si="14"/>
        <v>Causa!AJ936:AJ944</v>
      </c>
      <c r="AF183" s="8" t="str">
        <f t="shared" si="15"/>
        <v>Causa!AJ936:AO944</v>
      </c>
      <c r="AI183" s="8" t="s">
        <v>715</v>
      </c>
      <c r="AJ183" s="8" t="s">
        <v>121</v>
      </c>
      <c r="AK183" s="8">
        <v>49</v>
      </c>
      <c r="AL183" s="8" t="str">
        <f>VLOOKUP(AK183,Causa!$X:$AA,4,0)</f>
        <v>Sensor Cortina Luz</v>
      </c>
      <c r="AM183" s="8" t="str">
        <f>VLOOKUP(AK183,Causa!$X:$AB,5,0)</f>
        <v>D</v>
      </c>
      <c r="AN183" s="8" t="str">
        <f>VLOOKUP(AM183,Causa!$Q:$T,4,0)</f>
        <v>Protecciónes de Seguridad</v>
      </c>
      <c r="AO183" s="11" t="str">
        <f t="shared" si="13"/>
        <v>49-183</v>
      </c>
    </row>
    <row r="184" spans="24:41" x14ac:dyDescent="0.3">
      <c r="X184" s="8">
        <v>183</v>
      </c>
      <c r="Y184" s="8">
        <v>945</v>
      </c>
      <c r="Z184" s="8">
        <v>947</v>
      </c>
      <c r="AA184" s="8" t="s">
        <v>334</v>
      </c>
      <c r="AB184" s="8" t="s">
        <v>513</v>
      </c>
      <c r="AC184" s="8" t="str">
        <f>VLOOKUP(AB184,Causa!$Q:$T,4,0)</f>
        <v>Dispositivos mecánicos transportadores</v>
      </c>
      <c r="AD184" s="8">
        <f t="shared" si="12"/>
        <v>183</v>
      </c>
      <c r="AE184" s="8" t="str">
        <f t="shared" si="14"/>
        <v>Causa!AJ945:AJ947</v>
      </c>
      <c r="AF184" s="8" t="str">
        <f t="shared" si="15"/>
        <v>Causa!AJ945:AO947</v>
      </c>
      <c r="AI184" s="8" t="s">
        <v>716</v>
      </c>
      <c r="AJ184" s="8" t="s">
        <v>127</v>
      </c>
      <c r="AK184" s="8">
        <v>49</v>
      </c>
      <c r="AL184" s="8" t="str">
        <f>VLOOKUP(AK184,Causa!$X:$AA,4,0)</f>
        <v>Sensor Cortina Luz</v>
      </c>
      <c r="AM184" s="8" t="str">
        <f>VLOOKUP(AK184,Causa!$X:$AB,5,0)</f>
        <v>D</v>
      </c>
      <c r="AN184" s="8" t="str">
        <f>VLOOKUP(AM184,Causa!$Q:$T,4,0)</f>
        <v>Protecciónes de Seguridad</v>
      </c>
      <c r="AO184" s="11" t="str">
        <f t="shared" si="13"/>
        <v>49-184</v>
      </c>
    </row>
    <row r="185" spans="24:41" x14ac:dyDescent="0.3">
      <c r="X185" s="8">
        <v>184</v>
      </c>
      <c r="Y185" s="8">
        <v>948</v>
      </c>
      <c r="Z185" s="8">
        <v>957</v>
      </c>
      <c r="AA185" s="8" t="s">
        <v>372</v>
      </c>
      <c r="AB185" s="8" t="s">
        <v>515</v>
      </c>
      <c r="AC185" s="8" t="str">
        <f>VLOOKUP(AB185,Causa!$Q:$T,4,0)</f>
        <v>Lubricación y dispositivos hidráulicos</v>
      </c>
      <c r="AD185" s="8">
        <f t="shared" si="12"/>
        <v>184</v>
      </c>
      <c r="AE185" s="8" t="str">
        <f t="shared" si="14"/>
        <v>Causa!AJ948:AJ957</v>
      </c>
      <c r="AF185" s="8" t="str">
        <f t="shared" si="15"/>
        <v>Causa!AJ948:AO957</v>
      </c>
      <c r="AI185" s="8" t="s">
        <v>717</v>
      </c>
      <c r="AJ185" s="8" t="s">
        <v>135</v>
      </c>
      <c r="AK185" s="8">
        <v>49</v>
      </c>
      <c r="AL185" s="8" t="str">
        <f>VLOOKUP(AK185,Causa!$X:$AA,4,0)</f>
        <v>Sensor Cortina Luz</v>
      </c>
      <c r="AM185" s="8" t="str">
        <f>VLOOKUP(AK185,Causa!$X:$AB,5,0)</f>
        <v>D</v>
      </c>
      <c r="AN185" s="8" t="str">
        <f>VLOOKUP(AM185,Causa!$Q:$T,4,0)</f>
        <v>Protecciónes de Seguridad</v>
      </c>
      <c r="AO185" s="11" t="str">
        <f t="shared" si="13"/>
        <v>49-185</v>
      </c>
    </row>
    <row r="186" spans="24:41" x14ac:dyDescent="0.3">
      <c r="X186" s="8">
        <v>185</v>
      </c>
      <c r="Y186" s="8">
        <v>958</v>
      </c>
      <c r="Z186" s="8">
        <v>961</v>
      </c>
      <c r="AA186" s="8" t="s">
        <v>718</v>
      </c>
      <c r="AB186" s="8" t="s">
        <v>515</v>
      </c>
      <c r="AC186" s="8" t="str">
        <f>VLOOKUP(AB186,Causa!$Q:$T,4,0)</f>
        <v>Lubricación y dispositivos hidráulicos</v>
      </c>
      <c r="AD186" s="8">
        <f t="shared" si="12"/>
        <v>185</v>
      </c>
      <c r="AE186" s="8" t="str">
        <f t="shared" si="14"/>
        <v>Causa!AJ958:AJ961</v>
      </c>
      <c r="AF186" s="8" t="str">
        <f t="shared" si="15"/>
        <v>Causa!AJ958:AO961</v>
      </c>
      <c r="AI186" s="8" t="s">
        <v>719</v>
      </c>
      <c r="AJ186" s="8" t="s">
        <v>121</v>
      </c>
      <c r="AK186" s="8">
        <v>50</v>
      </c>
      <c r="AL186" s="8" t="str">
        <f>VLOOKUP(AK186,Causa!$X:$AA,4,0)</f>
        <v>Sensor seguridad</v>
      </c>
      <c r="AM186" s="8" t="str">
        <f>VLOOKUP(AK186,Causa!$X:$AB,5,0)</f>
        <v>D</v>
      </c>
      <c r="AN186" s="8" t="str">
        <f>VLOOKUP(AM186,Causa!$Q:$T,4,0)</f>
        <v>Protecciónes de Seguridad</v>
      </c>
      <c r="AO186" s="11" t="str">
        <f t="shared" si="13"/>
        <v>50-186</v>
      </c>
    </row>
    <row r="187" spans="24:41" x14ac:dyDescent="0.3">
      <c r="X187" s="8">
        <v>186</v>
      </c>
      <c r="Y187" s="8">
        <v>962</v>
      </c>
      <c r="Z187" s="8">
        <v>969</v>
      </c>
      <c r="AA187" s="8" t="s">
        <v>267</v>
      </c>
      <c r="AB187" s="8" t="s">
        <v>515</v>
      </c>
      <c r="AC187" s="8" t="str">
        <f>VLOOKUP(AB187,Causa!$Q:$T,4,0)</f>
        <v>Lubricación y dispositivos hidráulicos</v>
      </c>
      <c r="AD187" s="8">
        <f t="shared" si="12"/>
        <v>186</v>
      </c>
      <c r="AE187" s="8" t="str">
        <f t="shared" si="14"/>
        <v>Causa!AJ962:AJ969</v>
      </c>
      <c r="AF187" s="8" t="str">
        <f t="shared" si="15"/>
        <v>Causa!AJ962:AO969</v>
      </c>
      <c r="AI187" s="8" t="s">
        <v>720</v>
      </c>
      <c r="AJ187" s="8" t="s">
        <v>123</v>
      </c>
      <c r="AK187" s="8">
        <v>50</v>
      </c>
      <c r="AL187" s="8" t="str">
        <f>VLOOKUP(AK187,Causa!$X:$AA,4,0)</f>
        <v>Sensor seguridad</v>
      </c>
      <c r="AM187" s="8" t="str">
        <f>VLOOKUP(AK187,Causa!$X:$AB,5,0)</f>
        <v>D</v>
      </c>
      <c r="AN187" s="8" t="str">
        <f>VLOOKUP(AM187,Causa!$Q:$T,4,0)</f>
        <v>Protecciónes de Seguridad</v>
      </c>
      <c r="AO187" s="11" t="str">
        <f t="shared" si="13"/>
        <v>50-187</v>
      </c>
    </row>
    <row r="188" spans="24:41" x14ac:dyDescent="0.3">
      <c r="X188" s="8">
        <v>187</v>
      </c>
      <c r="Y188" s="8">
        <v>970</v>
      </c>
      <c r="Z188" s="8">
        <v>972</v>
      </c>
      <c r="AA188" s="8" t="s">
        <v>356</v>
      </c>
      <c r="AB188" s="8" t="s">
        <v>515</v>
      </c>
      <c r="AC188" s="8" t="str">
        <f>VLOOKUP(AB188,Causa!$Q:$T,4,0)</f>
        <v>Lubricación y dispositivos hidráulicos</v>
      </c>
      <c r="AD188" s="8">
        <f t="shared" si="12"/>
        <v>187</v>
      </c>
      <c r="AE188" s="8" t="str">
        <f t="shared" si="14"/>
        <v>Causa!AJ970:AJ972</v>
      </c>
      <c r="AF188" s="8" t="str">
        <f t="shared" si="15"/>
        <v>Causa!AJ970:AO972</v>
      </c>
      <c r="AI188" s="8" t="s">
        <v>721</v>
      </c>
      <c r="AJ188" s="8" t="s">
        <v>127</v>
      </c>
      <c r="AK188" s="8">
        <v>50</v>
      </c>
      <c r="AL188" s="8" t="str">
        <f>VLOOKUP(AK188,Causa!$X:$AA,4,0)</f>
        <v>Sensor seguridad</v>
      </c>
      <c r="AM188" s="8" t="str">
        <f>VLOOKUP(AK188,Causa!$X:$AB,5,0)</f>
        <v>D</v>
      </c>
      <c r="AN188" s="8" t="str">
        <f>VLOOKUP(AM188,Causa!$Q:$T,4,0)</f>
        <v>Protecciónes de Seguridad</v>
      </c>
      <c r="AO188" s="11" t="str">
        <f t="shared" si="13"/>
        <v>50-188</v>
      </c>
    </row>
    <row r="189" spans="24:41" x14ac:dyDescent="0.3">
      <c r="X189" s="8">
        <v>188</v>
      </c>
      <c r="Y189" s="8">
        <v>973</v>
      </c>
      <c r="Z189" s="8">
        <v>977</v>
      </c>
      <c r="AA189" s="8" t="s">
        <v>367</v>
      </c>
      <c r="AB189" s="8" t="s">
        <v>515</v>
      </c>
      <c r="AC189" s="8" t="str">
        <f>VLOOKUP(AB189,Causa!$Q:$T,4,0)</f>
        <v>Lubricación y dispositivos hidráulicos</v>
      </c>
      <c r="AD189" s="8">
        <f t="shared" si="12"/>
        <v>188</v>
      </c>
      <c r="AE189" s="8" t="str">
        <f t="shared" si="14"/>
        <v>Causa!AJ973:AJ977</v>
      </c>
      <c r="AF189" s="8" t="str">
        <f t="shared" si="15"/>
        <v>Causa!AJ973:AO977</v>
      </c>
      <c r="AI189" s="8" t="s">
        <v>722</v>
      </c>
      <c r="AJ189" s="8" t="s">
        <v>135</v>
      </c>
      <c r="AK189" s="8">
        <v>50</v>
      </c>
      <c r="AL189" s="8" t="str">
        <f>VLOOKUP(AK189,Causa!$X:$AA,4,0)</f>
        <v>Sensor seguridad</v>
      </c>
      <c r="AM189" s="8" t="str">
        <f>VLOOKUP(AK189,Causa!$X:$AB,5,0)</f>
        <v>D</v>
      </c>
      <c r="AN189" s="8" t="str">
        <f>VLOOKUP(AM189,Causa!$Q:$T,4,0)</f>
        <v>Protecciónes de Seguridad</v>
      </c>
      <c r="AO189" s="11" t="str">
        <f t="shared" si="13"/>
        <v>50-189</v>
      </c>
    </row>
    <row r="190" spans="24:41" x14ac:dyDescent="0.3">
      <c r="X190" s="8">
        <v>189</v>
      </c>
      <c r="Y190" s="8">
        <v>978</v>
      </c>
      <c r="Z190" s="8">
        <v>982</v>
      </c>
      <c r="AA190" s="8" t="s">
        <v>370</v>
      </c>
      <c r="AB190" s="8" t="s">
        <v>515</v>
      </c>
      <c r="AC190" s="8" t="str">
        <f>VLOOKUP(AB190,Causa!$Q:$T,4,0)</f>
        <v>Lubricación y dispositivos hidráulicos</v>
      </c>
      <c r="AD190" s="8">
        <f t="shared" si="12"/>
        <v>189</v>
      </c>
      <c r="AE190" s="8" t="str">
        <f t="shared" si="14"/>
        <v>Causa!AJ978:AJ982</v>
      </c>
      <c r="AF190" s="8" t="str">
        <f t="shared" si="15"/>
        <v>Causa!AJ978:AO982</v>
      </c>
      <c r="AI190" s="8" t="s">
        <v>723</v>
      </c>
      <c r="AJ190" s="8" t="s">
        <v>172</v>
      </c>
      <c r="AK190" s="8">
        <v>51</v>
      </c>
      <c r="AL190" s="8" t="str">
        <f>VLOOKUP(AK190,Causa!$X:$AA,4,0)</f>
        <v>Cable encoder</v>
      </c>
      <c r="AM190" s="8" t="str">
        <f>VLOOKUP(AK190,Causa!$X:$AB,5,0)</f>
        <v>E</v>
      </c>
      <c r="AN190" s="8" t="str">
        <f>VLOOKUP(AM190,Causa!$Q:$T,4,0)</f>
        <v>Sensores ,periféricos eléctricos ,Instru</v>
      </c>
      <c r="AO190" s="11" t="str">
        <f t="shared" si="13"/>
        <v>51-190</v>
      </c>
    </row>
    <row r="191" spans="24:41" x14ac:dyDescent="0.3">
      <c r="X191" s="8">
        <v>190</v>
      </c>
      <c r="Y191" s="8">
        <v>983</v>
      </c>
      <c r="Z191" s="8">
        <v>986</v>
      </c>
      <c r="AA191" s="8" t="s">
        <v>357</v>
      </c>
      <c r="AB191" s="8" t="s">
        <v>515</v>
      </c>
      <c r="AC191" s="8" t="str">
        <f>VLOOKUP(AB191,Causa!$Q:$T,4,0)</f>
        <v>Lubricación y dispositivos hidráulicos</v>
      </c>
      <c r="AD191" s="8">
        <f t="shared" si="12"/>
        <v>190</v>
      </c>
      <c r="AE191" s="8" t="str">
        <f t="shared" si="14"/>
        <v>Causa!AJ983:AJ986</v>
      </c>
      <c r="AF191" s="8" t="str">
        <f t="shared" si="15"/>
        <v>Causa!AJ983:AO986</v>
      </c>
      <c r="AI191" s="8" t="s">
        <v>724</v>
      </c>
      <c r="AJ191" s="8" t="s">
        <v>121</v>
      </c>
      <c r="AK191" s="8">
        <v>51</v>
      </c>
      <c r="AL191" s="8" t="str">
        <f>VLOOKUP(AK191,Causa!$X:$AA,4,0)</f>
        <v>Cable encoder</v>
      </c>
      <c r="AM191" s="8" t="str">
        <f>VLOOKUP(AK191,Causa!$X:$AB,5,0)</f>
        <v>E</v>
      </c>
      <c r="AN191" s="8" t="str">
        <f>VLOOKUP(AM191,Causa!$Q:$T,4,0)</f>
        <v>Sensores ,periféricos eléctricos ,Instru</v>
      </c>
      <c r="AO191" s="11" t="str">
        <f t="shared" si="13"/>
        <v>51-191</v>
      </c>
    </row>
    <row r="192" spans="24:41" x14ac:dyDescent="0.3">
      <c r="X192" s="8">
        <v>191</v>
      </c>
      <c r="Y192" s="8">
        <v>987</v>
      </c>
      <c r="Z192" s="8">
        <v>991</v>
      </c>
      <c r="AA192" s="8" t="s">
        <v>371</v>
      </c>
      <c r="AB192" s="8" t="s">
        <v>515</v>
      </c>
      <c r="AC192" s="8" t="str">
        <f>VLOOKUP(AB192,Causa!$Q:$T,4,0)</f>
        <v>Lubricación y dispositivos hidráulicos</v>
      </c>
      <c r="AD192" s="8">
        <f t="shared" si="12"/>
        <v>191</v>
      </c>
      <c r="AE192" s="8" t="str">
        <f t="shared" si="14"/>
        <v>Causa!AJ987:AJ991</v>
      </c>
      <c r="AF192" s="8" t="str">
        <f t="shared" si="15"/>
        <v>Causa!AJ987:AO991</v>
      </c>
      <c r="AI192" s="8" t="s">
        <v>725</v>
      </c>
      <c r="AJ192" s="8" t="s">
        <v>135</v>
      </c>
      <c r="AK192" s="8">
        <v>51</v>
      </c>
      <c r="AL192" s="8" t="str">
        <f>VLOOKUP(AK192,Causa!$X:$AA,4,0)</f>
        <v>Cable encoder</v>
      </c>
      <c r="AM192" s="8" t="str">
        <f>VLOOKUP(AK192,Causa!$X:$AB,5,0)</f>
        <v>E</v>
      </c>
      <c r="AN192" s="8" t="str">
        <f>VLOOKUP(AM192,Causa!$Q:$T,4,0)</f>
        <v>Sensores ,periféricos eléctricos ,Instru</v>
      </c>
      <c r="AO192" s="11" t="str">
        <f t="shared" si="13"/>
        <v>51-192</v>
      </c>
    </row>
    <row r="193" spans="24:41" x14ac:dyDescent="0.3">
      <c r="X193" s="8">
        <v>192</v>
      </c>
      <c r="Y193" s="8">
        <v>992</v>
      </c>
      <c r="Z193" s="8">
        <v>996</v>
      </c>
      <c r="AA193" s="8" t="s">
        <v>366</v>
      </c>
      <c r="AB193" s="8" t="s">
        <v>515</v>
      </c>
      <c r="AC193" s="8" t="str">
        <f>VLOOKUP(AB193,Causa!$Q:$T,4,0)</f>
        <v>Lubricación y dispositivos hidráulicos</v>
      </c>
      <c r="AD193" s="8">
        <f t="shared" si="12"/>
        <v>192</v>
      </c>
      <c r="AE193" s="8" t="str">
        <f t="shared" si="14"/>
        <v>Causa!AJ992:AJ996</v>
      </c>
      <c r="AF193" s="8" t="str">
        <f t="shared" si="15"/>
        <v>Causa!AJ992:AO996</v>
      </c>
      <c r="AI193" s="8" t="s">
        <v>726</v>
      </c>
      <c r="AJ193" s="8" t="s">
        <v>172</v>
      </c>
      <c r="AK193" s="8">
        <v>52</v>
      </c>
      <c r="AL193" s="8" t="str">
        <f>VLOOKUP(AK193,Causa!$X:$AA,4,0)</f>
        <v>Cable Sensor</v>
      </c>
      <c r="AM193" s="8" t="str">
        <f>VLOOKUP(AK193,Causa!$X:$AB,5,0)</f>
        <v>E</v>
      </c>
      <c r="AN193" s="8" t="str">
        <f>VLOOKUP(AM193,Causa!$Q:$T,4,0)</f>
        <v>Sensores ,periféricos eléctricos ,Instru</v>
      </c>
      <c r="AO193" s="11" t="str">
        <f t="shared" si="13"/>
        <v>52-193</v>
      </c>
    </row>
    <row r="194" spans="24:41" x14ac:dyDescent="0.3">
      <c r="X194" s="8">
        <v>193</v>
      </c>
      <c r="Y194" s="8">
        <v>997</v>
      </c>
      <c r="Z194" s="8">
        <v>1004</v>
      </c>
      <c r="AA194" s="8" t="s">
        <v>269</v>
      </c>
      <c r="AB194" s="8" t="s">
        <v>515</v>
      </c>
      <c r="AC194" s="8" t="str">
        <f>VLOOKUP(AB194,Causa!$Q:$T,4,0)</f>
        <v>Lubricación y dispositivos hidráulicos</v>
      </c>
      <c r="AD194" s="8">
        <f t="shared" ref="AD194:AD215" si="16">+X194</f>
        <v>193</v>
      </c>
      <c r="AE194" s="8" t="str">
        <f t="shared" si="14"/>
        <v>Causa!AJ997:AJ1004</v>
      </c>
      <c r="AF194" s="8" t="str">
        <f t="shared" si="15"/>
        <v>Causa!AJ997:AO1004</v>
      </c>
      <c r="AI194" s="8" t="s">
        <v>727</v>
      </c>
      <c r="AJ194" s="8" t="s">
        <v>121</v>
      </c>
      <c r="AK194" s="8">
        <v>52</v>
      </c>
      <c r="AL194" s="8" t="str">
        <f>VLOOKUP(AK194,Causa!$X:$AA,4,0)</f>
        <v>Cable Sensor</v>
      </c>
      <c r="AM194" s="8" t="str">
        <f>VLOOKUP(AK194,Causa!$X:$AB,5,0)</f>
        <v>E</v>
      </c>
      <c r="AN194" s="8" t="str">
        <f>VLOOKUP(AM194,Causa!$Q:$T,4,0)</f>
        <v>Sensores ,periféricos eléctricos ,Instru</v>
      </c>
      <c r="AO194" s="11" t="str">
        <f t="shared" ref="AO194:AO257" si="17">+AI194</f>
        <v>52-194</v>
      </c>
    </row>
    <row r="195" spans="24:41" x14ac:dyDescent="0.3">
      <c r="X195" s="8">
        <v>194</v>
      </c>
      <c r="Y195" s="8">
        <v>1005</v>
      </c>
      <c r="Z195" s="8">
        <v>1012</v>
      </c>
      <c r="AA195" s="8" t="s">
        <v>284</v>
      </c>
      <c r="AB195" s="8" t="s">
        <v>515</v>
      </c>
      <c r="AC195" s="8" t="str">
        <f>VLOOKUP(AB195,Causa!$Q:$T,4,0)</f>
        <v>Lubricación y dispositivos hidráulicos</v>
      </c>
      <c r="AD195" s="8">
        <f t="shared" si="16"/>
        <v>194</v>
      </c>
      <c r="AE195" s="8" t="str">
        <f t="shared" ref="AE195:AE225" si="18">"Causa!AJ"&amp;Y195&amp;":AJ"&amp;Z195</f>
        <v>Causa!AJ1005:AJ1012</v>
      </c>
      <c r="AF195" s="8" t="str">
        <f t="shared" ref="AF195:AF225" si="19">"Causa!AJ"&amp;Y195&amp;":AO"&amp;Z195</f>
        <v>Causa!AJ1005:AO1012</v>
      </c>
      <c r="AI195" s="8" t="s">
        <v>728</v>
      </c>
      <c r="AJ195" s="8" t="s">
        <v>135</v>
      </c>
      <c r="AK195" s="8">
        <v>52</v>
      </c>
      <c r="AL195" s="8" t="str">
        <f>VLOOKUP(AK195,Causa!$X:$AA,4,0)</f>
        <v>Cable Sensor</v>
      </c>
      <c r="AM195" s="8" t="str">
        <f>VLOOKUP(AK195,Causa!$X:$AB,5,0)</f>
        <v>E</v>
      </c>
      <c r="AN195" s="8" t="str">
        <f>VLOOKUP(AM195,Causa!$Q:$T,4,0)</f>
        <v>Sensores ,periféricos eléctricos ,Instru</v>
      </c>
      <c r="AO195" s="11" t="str">
        <f t="shared" si="17"/>
        <v>52-195</v>
      </c>
    </row>
    <row r="196" spans="24:41" x14ac:dyDescent="0.3">
      <c r="X196" s="8">
        <v>195</v>
      </c>
      <c r="Y196" s="8">
        <v>1013</v>
      </c>
      <c r="Z196" s="8">
        <v>1019</v>
      </c>
      <c r="AA196" s="8" t="s">
        <v>263</v>
      </c>
      <c r="AB196" s="8" t="s">
        <v>515</v>
      </c>
      <c r="AC196" s="8" t="str">
        <f>VLOOKUP(AB196,Causa!$Q:$T,4,0)</f>
        <v>Lubricación y dispositivos hidráulicos</v>
      </c>
      <c r="AD196" s="8">
        <f t="shared" si="16"/>
        <v>195</v>
      </c>
      <c r="AE196" s="8" t="str">
        <f t="shared" si="18"/>
        <v>Causa!AJ1013:AJ1019</v>
      </c>
      <c r="AF196" s="8" t="str">
        <f t="shared" si="19"/>
        <v>Causa!AJ1013:AO1019</v>
      </c>
      <c r="AI196" s="8" t="s">
        <v>729</v>
      </c>
      <c r="AJ196" s="8" t="s">
        <v>121</v>
      </c>
      <c r="AK196" s="8">
        <v>53</v>
      </c>
      <c r="AL196" s="8" t="str">
        <f>VLOOKUP(AK196,Causa!$X:$AA,4,0)</f>
        <v>Caja de paso</v>
      </c>
      <c r="AM196" s="8" t="str">
        <f>VLOOKUP(AK196,Causa!$X:$AB,5,0)</f>
        <v>E</v>
      </c>
      <c r="AN196" s="8" t="str">
        <f>VLOOKUP(AM196,Causa!$Q:$T,4,0)</f>
        <v>Sensores ,periféricos eléctricos ,Instru</v>
      </c>
      <c r="AO196" s="11" t="str">
        <f t="shared" si="17"/>
        <v>53-196</v>
      </c>
    </row>
    <row r="197" spans="24:41" x14ac:dyDescent="0.3">
      <c r="X197" s="8">
        <v>196</v>
      </c>
      <c r="Y197" s="8">
        <v>1020</v>
      </c>
      <c r="Z197" s="8">
        <v>1031</v>
      </c>
      <c r="AA197" s="8" t="s">
        <v>271</v>
      </c>
      <c r="AB197" s="8" t="s">
        <v>515</v>
      </c>
      <c r="AC197" s="8" t="str">
        <f>VLOOKUP(AB197,Causa!$Q:$T,4,0)</f>
        <v>Lubricación y dispositivos hidráulicos</v>
      </c>
      <c r="AD197" s="8">
        <f t="shared" si="16"/>
        <v>196</v>
      </c>
      <c r="AE197" s="8" t="str">
        <f t="shared" si="18"/>
        <v>Causa!AJ1020:AJ1031</v>
      </c>
      <c r="AF197" s="8" t="str">
        <f t="shared" si="19"/>
        <v>Causa!AJ1020:AO1031</v>
      </c>
      <c r="AI197" s="8" t="s">
        <v>730</v>
      </c>
      <c r="AJ197" s="8" t="s">
        <v>187</v>
      </c>
      <c r="AK197" s="8">
        <v>53</v>
      </c>
      <c r="AL197" s="8" t="str">
        <f>VLOOKUP(AK197,Causa!$X:$AA,4,0)</f>
        <v>Caja de paso</v>
      </c>
      <c r="AM197" s="8" t="str">
        <f>VLOOKUP(AK197,Causa!$X:$AB,5,0)</f>
        <v>E</v>
      </c>
      <c r="AN197" s="8" t="str">
        <f>VLOOKUP(AM197,Causa!$Q:$T,4,0)</f>
        <v>Sensores ,periféricos eléctricos ,Instru</v>
      </c>
      <c r="AO197" s="11" t="str">
        <f t="shared" si="17"/>
        <v>53-197</v>
      </c>
    </row>
    <row r="198" spans="24:41" x14ac:dyDescent="0.3">
      <c r="X198" s="8">
        <v>197</v>
      </c>
      <c r="Y198" s="8">
        <v>1032</v>
      </c>
      <c r="Z198" s="8">
        <v>1037</v>
      </c>
      <c r="AA198" s="8" t="s">
        <v>311</v>
      </c>
      <c r="AB198" s="8" t="s">
        <v>517</v>
      </c>
      <c r="AC198" s="8" t="str">
        <f>VLOOKUP(AB198,Causa!$Q:$T,4,0)</f>
        <v>Bombas Mecánicas</v>
      </c>
      <c r="AD198" s="8">
        <f t="shared" si="16"/>
        <v>197</v>
      </c>
      <c r="AE198" s="8" t="str">
        <f t="shared" si="18"/>
        <v>Causa!AJ1032:AJ1037</v>
      </c>
      <c r="AF198" s="8" t="str">
        <f t="shared" si="19"/>
        <v>Causa!AJ1032:AO1037</v>
      </c>
      <c r="AI198" s="8" t="s">
        <v>731</v>
      </c>
      <c r="AJ198" s="8" t="s">
        <v>130</v>
      </c>
      <c r="AK198" s="8">
        <v>53</v>
      </c>
      <c r="AL198" s="8" t="str">
        <f>VLOOKUP(AK198,Causa!$X:$AA,4,0)</f>
        <v>Caja de paso</v>
      </c>
      <c r="AM198" s="8" t="str">
        <f>VLOOKUP(AK198,Causa!$X:$AB,5,0)</f>
        <v>E</v>
      </c>
      <c r="AN198" s="8" t="str">
        <f>VLOOKUP(AM198,Causa!$Q:$T,4,0)</f>
        <v>Sensores ,periféricos eléctricos ,Instru</v>
      </c>
      <c r="AO198" s="11" t="str">
        <f t="shared" si="17"/>
        <v>53-198</v>
      </c>
    </row>
    <row r="199" spans="24:41" x14ac:dyDescent="0.3">
      <c r="X199" s="8">
        <v>198</v>
      </c>
      <c r="Y199" s="8">
        <v>1038</v>
      </c>
      <c r="Z199" s="8">
        <v>1042</v>
      </c>
      <c r="AA199" s="8" t="s">
        <v>383</v>
      </c>
      <c r="AB199" s="8" t="s">
        <v>517</v>
      </c>
      <c r="AC199" s="8" t="str">
        <f>VLOOKUP(AB199,Causa!$Q:$T,4,0)</f>
        <v>Bombas Mecánicas</v>
      </c>
      <c r="AD199" s="8">
        <f t="shared" si="16"/>
        <v>198</v>
      </c>
      <c r="AE199" s="8" t="str">
        <f t="shared" si="18"/>
        <v>Causa!AJ1038:AJ1042</v>
      </c>
      <c r="AF199" s="8" t="str">
        <f t="shared" si="19"/>
        <v>Causa!AJ1038:AO1042</v>
      </c>
      <c r="AI199" s="8" t="s">
        <v>732</v>
      </c>
      <c r="AJ199" s="8" t="s">
        <v>161</v>
      </c>
      <c r="AK199" s="8">
        <v>53</v>
      </c>
      <c r="AL199" s="8" t="str">
        <f>VLOOKUP(AK199,Causa!$X:$AA,4,0)</f>
        <v>Caja de paso</v>
      </c>
      <c r="AM199" s="8" t="str">
        <f>VLOOKUP(AK199,Causa!$X:$AB,5,0)</f>
        <v>E</v>
      </c>
      <c r="AN199" s="8" t="str">
        <f>VLOOKUP(AM199,Causa!$Q:$T,4,0)</f>
        <v>Sensores ,periféricos eléctricos ,Instru</v>
      </c>
      <c r="AO199" s="11" t="str">
        <f t="shared" si="17"/>
        <v>53-199</v>
      </c>
    </row>
    <row r="200" spans="24:41" x14ac:dyDescent="0.3">
      <c r="X200" s="8">
        <v>199</v>
      </c>
      <c r="Y200" s="8">
        <v>1043</v>
      </c>
      <c r="Z200" s="8">
        <v>1050</v>
      </c>
      <c r="AA200" s="8" t="s">
        <v>319</v>
      </c>
      <c r="AB200" s="8" t="s">
        <v>517</v>
      </c>
      <c r="AC200" s="8" t="str">
        <f>VLOOKUP(AB200,Causa!$Q:$T,4,0)</f>
        <v>Bombas Mecánicas</v>
      </c>
      <c r="AD200" s="8">
        <f t="shared" si="16"/>
        <v>199</v>
      </c>
      <c r="AE200" s="8" t="str">
        <f t="shared" si="18"/>
        <v>Causa!AJ1043:AJ1050</v>
      </c>
      <c r="AF200" s="8" t="str">
        <f t="shared" si="19"/>
        <v>Causa!AJ1043:AO1050</v>
      </c>
      <c r="AI200" s="8" t="s">
        <v>733</v>
      </c>
      <c r="AJ200" s="8" t="s">
        <v>172</v>
      </c>
      <c r="AK200" s="8">
        <v>54</v>
      </c>
      <c r="AL200" s="8" t="str">
        <f>VLOOKUP(AK200,Causa!$X:$AA,4,0)</f>
        <v>Cámara insp. electrónica</v>
      </c>
      <c r="AM200" s="8" t="str">
        <f>VLOOKUP(AK200,Causa!$X:$AB,5,0)</f>
        <v>E</v>
      </c>
      <c r="AN200" s="8" t="str">
        <f>VLOOKUP(AM200,Causa!$Q:$T,4,0)</f>
        <v>Sensores ,periféricos eléctricos ,Instru</v>
      </c>
      <c r="AO200" s="11" t="str">
        <f t="shared" si="17"/>
        <v>54-200</v>
      </c>
    </row>
    <row r="201" spans="24:41" x14ac:dyDescent="0.3">
      <c r="X201" s="8">
        <v>200</v>
      </c>
      <c r="Y201" s="8">
        <v>1051</v>
      </c>
      <c r="Z201" s="8">
        <v>1054</v>
      </c>
      <c r="AA201" s="8" t="s">
        <v>320</v>
      </c>
      <c r="AB201" s="8" t="s">
        <v>517</v>
      </c>
      <c r="AC201" s="8" t="str">
        <f>VLOOKUP(AB201,Causa!$Q:$T,4,0)</f>
        <v>Bombas Mecánicas</v>
      </c>
      <c r="AD201" s="8">
        <f t="shared" si="16"/>
        <v>200</v>
      </c>
      <c r="AE201" s="8" t="str">
        <f t="shared" si="18"/>
        <v>Causa!AJ1051:AJ1054</v>
      </c>
      <c r="AF201" s="8" t="str">
        <f t="shared" si="19"/>
        <v>Causa!AJ1051:AO1054</v>
      </c>
      <c r="AI201" s="8" t="s">
        <v>734</v>
      </c>
      <c r="AJ201" s="8" t="s">
        <v>121</v>
      </c>
      <c r="AK201" s="8">
        <v>54</v>
      </c>
      <c r="AL201" s="8" t="str">
        <f>VLOOKUP(AK201,Causa!$X:$AA,4,0)</f>
        <v>Cámara insp. electrónica</v>
      </c>
      <c r="AM201" s="8" t="str">
        <f>VLOOKUP(AK201,Causa!$X:$AB,5,0)</f>
        <v>E</v>
      </c>
      <c r="AN201" s="8" t="str">
        <f>VLOOKUP(AM201,Causa!$Q:$T,4,0)</f>
        <v>Sensores ,periféricos eléctricos ,Instru</v>
      </c>
      <c r="AO201" s="11" t="str">
        <f t="shared" si="17"/>
        <v>54-201</v>
      </c>
    </row>
    <row r="202" spans="24:41" x14ac:dyDescent="0.3">
      <c r="X202" s="8">
        <v>201</v>
      </c>
      <c r="Y202" s="8">
        <v>1055</v>
      </c>
      <c r="Z202" s="8">
        <v>1057</v>
      </c>
      <c r="AA202" s="8" t="s">
        <v>380</v>
      </c>
      <c r="AB202" s="8" t="s">
        <v>517</v>
      </c>
      <c r="AC202" s="8" t="str">
        <f>VLOOKUP(AB202,Causa!$Q:$T,4,0)</f>
        <v>Bombas Mecánicas</v>
      </c>
      <c r="AD202" s="8">
        <f t="shared" si="16"/>
        <v>201</v>
      </c>
      <c r="AE202" s="8" t="str">
        <f t="shared" si="18"/>
        <v>Causa!AJ1055:AJ1057</v>
      </c>
      <c r="AF202" s="8" t="str">
        <f t="shared" si="19"/>
        <v>Causa!AJ1055:AO1057</v>
      </c>
      <c r="AI202" s="8" t="s">
        <v>735</v>
      </c>
      <c r="AJ202" s="8" t="s">
        <v>148</v>
      </c>
      <c r="AK202" s="8">
        <v>54</v>
      </c>
      <c r="AL202" s="8" t="str">
        <f>VLOOKUP(AK202,Causa!$X:$AA,4,0)</f>
        <v>Cámara insp. electrónica</v>
      </c>
      <c r="AM202" s="8" t="str">
        <f>VLOOKUP(AK202,Causa!$X:$AB,5,0)</f>
        <v>E</v>
      </c>
      <c r="AN202" s="8" t="str">
        <f>VLOOKUP(AM202,Causa!$Q:$T,4,0)</f>
        <v>Sensores ,periféricos eléctricos ,Instru</v>
      </c>
      <c r="AO202" s="11" t="str">
        <f t="shared" si="17"/>
        <v>54-202</v>
      </c>
    </row>
    <row r="203" spans="24:41" x14ac:dyDescent="0.3">
      <c r="X203" s="8">
        <v>202</v>
      </c>
      <c r="Y203" s="8">
        <v>1058</v>
      </c>
      <c r="Z203" s="8">
        <v>1060</v>
      </c>
      <c r="AA203" s="8" t="s">
        <v>382</v>
      </c>
      <c r="AB203" s="8" t="s">
        <v>517</v>
      </c>
      <c r="AC203" s="8" t="str">
        <f>VLOOKUP(AB203,Causa!$Q:$T,4,0)</f>
        <v>Bombas Mecánicas</v>
      </c>
      <c r="AD203" s="8">
        <f t="shared" si="16"/>
        <v>202</v>
      </c>
      <c r="AE203" s="8" t="str">
        <f t="shared" si="18"/>
        <v>Causa!AJ1058:AJ1060</v>
      </c>
      <c r="AF203" s="8" t="str">
        <f t="shared" si="19"/>
        <v>Causa!AJ1058:AO1060</v>
      </c>
      <c r="AI203" s="8" t="s">
        <v>736</v>
      </c>
      <c r="AJ203" s="8" t="s">
        <v>161</v>
      </c>
      <c r="AK203" s="8">
        <v>54</v>
      </c>
      <c r="AL203" s="8" t="str">
        <f>VLOOKUP(AK203,Causa!$X:$AA,4,0)</f>
        <v>Cámara insp. electrónica</v>
      </c>
      <c r="AM203" s="8" t="str">
        <f>VLOOKUP(AK203,Causa!$X:$AB,5,0)</f>
        <v>E</v>
      </c>
      <c r="AN203" s="8" t="str">
        <f>VLOOKUP(AM203,Causa!$Q:$T,4,0)</f>
        <v>Sensores ,periféricos eléctricos ,Instru</v>
      </c>
      <c r="AO203" s="11" t="str">
        <f t="shared" si="17"/>
        <v>54-203</v>
      </c>
    </row>
    <row r="204" spans="24:41" x14ac:dyDescent="0.3">
      <c r="X204" s="8">
        <v>203</v>
      </c>
      <c r="Y204" s="8">
        <v>1061</v>
      </c>
      <c r="Z204" s="8">
        <v>1062</v>
      </c>
      <c r="AA204" s="8" t="s">
        <v>381</v>
      </c>
      <c r="AB204" s="8" t="s">
        <v>517</v>
      </c>
      <c r="AC204" s="8" t="str">
        <f>VLOOKUP(AB204,Causa!$Q:$T,4,0)</f>
        <v>Bombas Mecánicas</v>
      </c>
      <c r="AD204" s="8">
        <f t="shared" si="16"/>
        <v>203</v>
      </c>
      <c r="AE204" s="8" t="str">
        <f t="shared" si="18"/>
        <v>Causa!AJ1061:AJ1062</v>
      </c>
      <c r="AF204" s="8" t="str">
        <f t="shared" si="19"/>
        <v>Causa!AJ1061:AO1062</v>
      </c>
      <c r="AI204" s="8" t="s">
        <v>737</v>
      </c>
      <c r="AJ204" s="8" t="s">
        <v>179</v>
      </c>
      <c r="AK204" s="8">
        <v>54</v>
      </c>
      <c r="AL204" s="8" t="str">
        <f>VLOOKUP(AK204,Causa!$X:$AA,4,0)</f>
        <v>Cámara insp. electrónica</v>
      </c>
      <c r="AM204" s="8" t="str">
        <f>VLOOKUP(AK204,Causa!$X:$AB,5,0)</f>
        <v>E</v>
      </c>
      <c r="AN204" s="8" t="str">
        <f>VLOOKUP(AM204,Causa!$Q:$T,4,0)</f>
        <v>Sensores ,periféricos eléctricos ,Instru</v>
      </c>
      <c r="AO204" s="11" t="str">
        <f t="shared" si="17"/>
        <v>54-204</v>
      </c>
    </row>
    <row r="205" spans="24:41" x14ac:dyDescent="0.3">
      <c r="X205" s="8">
        <v>204</v>
      </c>
      <c r="Y205" s="8">
        <v>1063</v>
      </c>
      <c r="Z205" s="8">
        <v>1067</v>
      </c>
      <c r="AA205" s="8" t="s">
        <v>327</v>
      </c>
      <c r="AB205" s="8" t="s">
        <v>517</v>
      </c>
      <c r="AC205" s="8" t="str">
        <f>VLOOKUP(AB205,Causa!$Q:$T,4,0)</f>
        <v>Bombas Mecánicas</v>
      </c>
      <c r="AD205" s="8">
        <f t="shared" si="16"/>
        <v>204</v>
      </c>
      <c r="AE205" s="8" t="str">
        <f t="shared" si="18"/>
        <v>Causa!AJ1063:AJ1067</v>
      </c>
      <c r="AF205" s="8" t="str">
        <f t="shared" si="19"/>
        <v>Causa!AJ1063:AO1067</v>
      </c>
      <c r="AI205" s="8" t="s">
        <v>738</v>
      </c>
      <c r="AJ205" s="8" t="s">
        <v>121</v>
      </c>
      <c r="AK205" s="8">
        <v>55</v>
      </c>
      <c r="AL205" s="8" t="str">
        <f>VLOOKUP(AK205,Causa!$X:$AA,4,0)</f>
        <v>Caudalimetro</v>
      </c>
      <c r="AM205" s="8" t="str">
        <f>VLOOKUP(AK205,Causa!$X:$AB,5,0)</f>
        <v>E</v>
      </c>
      <c r="AN205" s="8" t="str">
        <f>VLOOKUP(AM205,Causa!$Q:$T,4,0)</f>
        <v>Sensores ,periféricos eléctricos ,Instru</v>
      </c>
      <c r="AO205" s="11" t="str">
        <f t="shared" si="17"/>
        <v>55-205</v>
      </c>
    </row>
    <row r="206" spans="24:41" x14ac:dyDescent="0.3">
      <c r="X206" s="8">
        <v>205</v>
      </c>
      <c r="Y206" s="8">
        <v>1068</v>
      </c>
      <c r="Z206" s="8">
        <v>1077</v>
      </c>
      <c r="AA206" s="8" t="s">
        <v>377</v>
      </c>
      <c r="AB206" s="8" t="s">
        <v>517</v>
      </c>
      <c r="AC206" s="8" t="str">
        <f>VLOOKUP(AB206,Causa!$Q:$T,4,0)</f>
        <v>Bombas Mecánicas</v>
      </c>
      <c r="AD206" s="8">
        <f t="shared" si="16"/>
        <v>205</v>
      </c>
      <c r="AE206" s="8" t="str">
        <f t="shared" si="18"/>
        <v>Causa!AJ1068:AJ1077</v>
      </c>
      <c r="AF206" s="8" t="str">
        <f t="shared" si="19"/>
        <v>Causa!AJ1068:AO1077</v>
      </c>
      <c r="AI206" s="8" t="s">
        <v>739</v>
      </c>
      <c r="AJ206" s="8" t="s">
        <v>148</v>
      </c>
      <c r="AK206" s="8">
        <v>55</v>
      </c>
      <c r="AL206" s="8" t="str">
        <f>VLOOKUP(AK206,Causa!$X:$AA,4,0)</f>
        <v>Caudalimetro</v>
      </c>
      <c r="AM206" s="8" t="str">
        <f>VLOOKUP(AK206,Causa!$X:$AB,5,0)</f>
        <v>E</v>
      </c>
      <c r="AN206" s="8" t="str">
        <f>VLOOKUP(AM206,Causa!$Q:$T,4,0)</f>
        <v>Sensores ,periféricos eléctricos ,Instru</v>
      </c>
      <c r="AO206" s="11" t="str">
        <f t="shared" si="17"/>
        <v>55-206</v>
      </c>
    </row>
    <row r="207" spans="24:41" x14ac:dyDescent="0.3">
      <c r="X207" s="8">
        <v>206</v>
      </c>
      <c r="Y207" s="8">
        <v>1078</v>
      </c>
      <c r="Z207" s="8">
        <v>1083</v>
      </c>
      <c r="AA207" s="8" t="s">
        <v>376</v>
      </c>
      <c r="AB207" s="8" t="s">
        <v>517</v>
      </c>
      <c r="AC207" s="8" t="str">
        <f>VLOOKUP(AB207,Causa!$Q:$T,4,0)</f>
        <v>Bombas Mecánicas</v>
      </c>
      <c r="AD207" s="8">
        <f t="shared" si="16"/>
        <v>206</v>
      </c>
      <c r="AE207" s="8" t="str">
        <f t="shared" si="18"/>
        <v>Causa!AJ1078:AJ1083</v>
      </c>
      <c r="AF207" s="8" t="str">
        <f t="shared" si="19"/>
        <v>Causa!AJ1078:AO1083</v>
      </c>
      <c r="AI207" s="8" t="s">
        <v>740</v>
      </c>
      <c r="AJ207" s="8" t="s">
        <v>175</v>
      </c>
      <c r="AK207" s="8">
        <v>55</v>
      </c>
      <c r="AL207" s="8" t="str">
        <f>VLOOKUP(AK207,Causa!$X:$AA,4,0)</f>
        <v>Caudalimetro</v>
      </c>
      <c r="AM207" s="8" t="str">
        <f>VLOOKUP(AK207,Causa!$X:$AB,5,0)</f>
        <v>E</v>
      </c>
      <c r="AN207" s="8" t="str">
        <f>VLOOKUP(AM207,Causa!$Q:$T,4,0)</f>
        <v>Sensores ,periféricos eléctricos ,Instru</v>
      </c>
      <c r="AO207" s="11" t="str">
        <f t="shared" si="17"/>
        <v>55-207</v>
      </c>
    </row>
    <row r="208" spans="24:41" x14ac:dyDescent="0.3">
      <c r="X208" s="8">
        <v>207</v>
      </c>
      <c r="Y208" s="8">
        <v>1084</v>
      </c>
      <c r="Z208" s="8">
        <v>1089</v>
      </c>
      <c r="AA208" s="8" t="s">
        <v>375</v>
      </c>
      <c r="AB208" s="8" t="s">
        <v>517</v>
      </c>
      <c r="AC208" s="8" t="str">
        <f>VLOOKUP(AB208,Causa!$Q:$T,4,0)</f>
        <v>Bombas Mecánicas</v>
      </c>
      <c r="AD208" s="8">
        <f t="shared" si="16"/>
        <v>207</v>
      </c>
      <c r="AE208" s="8" t="str">
        <f t="shared" si="18"/>
        <v>Causa!AJ1084:AJ1089</v>
      </c>
      <c r="AF208" s="8" t="str">
        <f t="shared" si="19"/>
        <v>Causa!AJ1084:AO1089</v>
      </c>
      <c r="AI208" s="8" t="s">
        <v>741</v>
      </c>
      <c r="AJ208" s="8" t="s">
        <v>127</v>
      </c>
      <c r="AK208" s="8">
        <v>55</v>
      </c>
      <c r="AL208" s="8" t="str">
        <f>VLOOKUP(AK208,Causa!$X:$AA,4,0)</f>
        <v>Caudalimetro</v>
      </c>
      <c r="AM208" s="8" t="str">
        <f>VLOOKUP(AK208,Causa!$X:$AB,5,0)</f>
        <v>E</v>
      </c>
      <c r="AN208" s="8" t="str">
        <f>VLOOKUP(AM208,Causa!$Q:$T,4,0)</f>
        <v>Sensores ,periféricos eléctricos ,Instru</v>
      </c>
      <c r="AO208" s="11" t="str">
        <f t="shared" si="17"/>
        <v>55-208</v>
      </c>
    </row>
    <row r="209" spans="24:41" x14ac:dyDescent="0.3">
      <c r="X209" s="8">
        <v>208</v>
      </c>
      <c r="Y209" s="8">
        <v>1090</v>
      </c>
      <c r="Z209" s="8">
        <v>1092</v>
      </c>
      <c r="AA209" s="8" t="s">
        <v>330</v>
      </c>
      <c r="AB209" s="8" t="s">
        <v>520</v>
      </c>
      <c r="AC209" s="8" t="str">
        <f>VLOOKUP(AB209,Causa!$Q:$T,4,0)</f>
        <v>Estructuras mecánica y Tuberías</v>
      </c>
      <c r="AD209" s="8">
        <f t="shared" si="16"/>
        <v>208</v>
      </c>
      <c r="AE209" s="8" t="str">
        <f t="shared" si="18"/>
        <v>Causa!AJ1090:AJ1092</v>
      </c>
      <c r="AF209" s="8" t="str">
        <f t="shared" si="19"/>
        <v>Causa!AJ1090:AO1092</v>
      </c>
      <c r="AI209" s="8" t="s">
        <v>742</v>
      </c>
      <c r="AJ209" s="8" t="s">
        <v>135</v>
      </c>
      <c r="AK209" s="8">
        <v>55</v>
      </c>
      <c r="AL209" s="8" t="str">
        <f>VLOOKUP(AK209,Causa!$X:$AA,4,0)</f>
        <v>Caudalimetro</v>
      </c>
      <c r="AM209" s="8" t="str">
        <f>VLOOKUP(AK209,Causa!$X:$AB,5,0)</f>
        <v>E</v>
      </c>
      <c r="AN209" s="8" t="str">
        <f>VLOOKUP(AM209,Causa!$Q:$T,4,0)</f>
        <v>Sensores ,periféricos eléctricos ,Instru</v>
      </c>
      <c r="AO209" s="11" t="str">
        <f t="shared" si="17"/>
        <v>55-209</v>
      </c>
    </row>
    <row r="210" spans="24:41" x14ac:dyDescent="0.3">
      <c r="X210" s="8">
        <v>209</v>
      </c>
      <c r="Y210" s="8">
        <v>1093</v>
      </c>
      <c r="Z210" s="8">
        <v>1095</v>
      </c>
      <c r="AA210" s="8" t="s">
        <v>390</v>
      </c>
      <c r="AB210" s="8" t="s">
        <v>520</v>
      </c>
      <c r="AC210" s="8" t="str">
        <f>VLOOKUP(AB210,Causa!$Q:$T,4,0)</f>
        <v>Estructuras mecánica y Tuberías</v>
      </c>
      <c r="AD210" s="8">
        <f t="shared" si="16"/>
        <v>209</v>
      </c>
      <c r="AE210" s="8" t="str">
        <f t="shared" si="18"/>
        <v>Causa!AJ1093:AJ1095</v>
      </c>
      <c r="AF210" s="8" t="str">
        <f t="shared" si="19"/>
        <v>Causa!AJ1093:AO1095</v>
      </c>
      <c r="AI210" s="8" t="s">
        <v>743</v>
      </c>
      <c r="AJ210" s="8" t="s">
        <v>200</v>
      </c>
      <c r="AK210" s="8">
        <v>56</v>
      </c>
      <c r="AL210" s="8" t="str">
        <f>VLOOKUP(AK210,Causa!$X:$AA,4,0)</f>
        <v>Encoder</v>
      </c>
      <c r="AM210" s="8" t="str">
        <f>VLOOKUP(AK210,Causa!$X:$AB,5,0)</f>
        <v>E</v>
      </c>
      <c r="AN210" s="8" t="str">
        <f>VLOOKUP(AM210,Causa!$Q:$T,4,0)</f>
        <v>Sensores ,periféricos eléctricos ,Instru</v>
      </c>
      <c r="AO210" s="11" t="str">
        <f t="shared" si="17"/>
        <v>56-210</v>
      </c>
    </row>
    <row r="211" spans="24:41" x14ac:dyDescent="0.3">
      <c r="X211" s="8">
        <v>210</v>
      </c>
      <c r="Y211" s="8">
        <v>1096</v>
      </c>
      <c r="Z211" s="8">
        <v>1098</v>
      </c>
      <c r="AA211" s="8" t="s">
        <v>387</v>
      </c>
      <c r="AB211" s="8" t="s">
        <v>520</v>
      </c>
      <c r="AC211" s="8" t="str">
        <f>VLOOKUP(AB211,Causa!$Q:$T,4,0)</f>
        <v>Estructuras mecánica y Tuberías</v>
      </c>
      <c r="AD211" s="8">
        <f t="shared" si="16"/>
        <v>210</v>
      </c>
      <c r="AE211" s="8" t="str">
        <f t="shared" si="18"/>
        <v>Causa!AJ1096:AJ1098</v>
      </c>
      <c r="AF211" s="8" t="str">
        <f t="shared" si="19"/>
        <v>Causa!AJ1096:AO1098</v>
      </c>
      <c r="AI211" s="8" t="s">
        <v>744</v>
      </c>
      <c r="AJ211" s="8" t="s">
        <v>172</v>
      </c>
      <c r="AK211" s="8">
        <v>56</v>
      </c>
      <c r="AL211" s="8" t="str">
        <f>VLOOKUP(AK211,Causa!$X:$AA,4,0)</f>
        <v>Encoder</v>
      </c>
      <c r="AM211" s="8" t="str">
        <f>VLOOKUP(AK211,Causa!$X:$AB,5,0)</f>
        <v>E</v>
      </c>
      <c r="AN211" s="8" t="str">
        <f>VLOOKUP(AM211,Causa!$Q:$T,4,0)</f>
        <v>Sensores ,periféricos eléctricos ,Instru</v>
      </c>
      <c r="AO211" s="11" t="str">
        <f t="shared" si="17"/>
        <v>56-211</v>
      </c>
    </row>
    <row r="212" spans="24:41" x14ac:dyDescent="0.3">
      <c r="X212" s="8">
        <v>211</v>
      </c>
      <c r="Y212" s="8">
        <v>1099</v>
      </c>
      <c r="Z212" s="8">
        <v>1103</v>
      </c>
      <c r="AA212" s="8" t="s">
        <v>392</v>
      </c>
      <c r="AB212" s="8" t="s">
        <v>520</v>
      </c>
      <c r="AC212" s="8" t="str">
        <f>VLOOKUP(AB212,Causa!$Q:$T,4,0)</f>
        <v>Estructuras mecánica y Tuberías</v>
      </c>
      <c r="AD212" s="8">
        <f t="shared" si="16"/>
        <v>211</v>
      </c>
      <c r="AE212" s="8" t="str">
        <f t="shared" si="18"/>
        <v>Causa!AJ1099:AJ1103</v>
      </c>
      <c r="AF212" s="8" t="str">
        <f t="shared" si="19"/>
        <v>Causa!AJ1099:AO1103</v>
      </c>
      <c r="AI212" s="8" t="s">
        <v>745</v>
      </c>
      <c r="AJ212" s="8" t="s">
        <v>121</v>
      </c>
      <c r="AK212" s="8">
        <v>56</v>
      </c>
      <c r="AL212" s="8" t="str">
        <f>VLOOKUP(AK212,Causa!$X:$AA,4,0)</f>
        <v>Encoder</v>
      </c>
      <c r="AM212" s="8" t="str">
        <f>VLOOKUP(AK212,Causa!$X:$AB,5,0)</f>
        <v>E</v>
      </c>
      <c r="AN212" s="8" t="str">
        <f>VLOOKUP(AM212,Causa!$Q:$T,4,0)</f>
        <v>Sensores ,periféricos eléctricos ,Instru</v>
      </c>
      <c r="AO212" s="11" t="str">
        <f t="shared" si="17"/>
        <v>56-212</v>
      </c>
    </row>
    <row r="213" spans="24:41" x14ac:dyDescent="0.3">
      <c r="X213" s="8">
        <v>212</v>
      </c>
      <c r="Y213" s="8">
        <v>1104</v>
      </c>
      <c r="Z213" s="8">
        <v>1107</v>
      </c>
      <c r="AA213" s="8" t="s">
        <v>389</v>
      </c>
      <c r="AB213" s="8" t="s">
        <v>520</v>
      </c>
      <c r="AC213" s="8" t="str">
        <f>VLOOKUP(AB213,Causa!$Q:$T,4,0)</f>
        <v>Estructuras mecánica y Tuberías</v>
      </c>
      <c r="AD213" s="8">
        <f t="shared" si="16"/>
        <v>212</v>
      </c>
      <c r="AE213" s="8" t="str">
        <f t="shared" si="18"/>
        <v>Causa!AJ1104:AJ1107</v>
      </c>
      <c r="AF213" s="8" t="str">
        <f t="shared" si="19"/>
        <v>Causa!AJ1104:AO1107</v>
      </c>
      <c r="AI213" s="8" t="s">
        <v>746</v>
      </c>
      <c r="AJ213" s="8" t="s">
        <v>171</v>
      </c>
      <c r="AK213" s="8">
        <v>56</v>
      </c>
      <c r="AL213" s="8" t="str">
        <f>VLOOKUP(AK213,Causa!$X:$AA,4,0)</f>
        <v>Encoder</v>
      </c>
      <c r="AM213" s="8" t="str">
        <f>VLOOKUP(AK213,Causa!$X:$AB,5,0)</f>
        <v>E</v>
      </c>
      <c r="AN213" s="8" t="str">
        <f>VLOOKUP(AM213,Causa!$Q:$T,4,0)</f>
        <v>Sensores ,periféricos eléctricos ,Instru</v>
      </c>
      <c r="AO213" s="11" t="str">
        <f t="shared" si="17"/>
        <v>56-213</v>
      </c>
    </row>
    <row r="214" spans="24:41" x14ac:dyDescent="0.3">
      <c r="X214" s="8">
        <v>213</v>
      </c>
      <c r="Y214" s="8">
        <v>1108</v>
      </c>
      <c r="Z214" s="8">
        <v>1113</v>
      </c>
      <c r="AA214" s="8" t="s">
        <v>388</v>
      </c>
      <c r="AB214" s="8" t="s">
        <v>520</v>
      </c>
      <c r="AC214" s="8" t="str">
        <f>VLOOKUP(AB214,Causa!$Q:$T,4,0)</f>
        <v>Estructuras mecánica y Tuberías</v>
      </c>
      <c r="AD214" s="8">
        <f t="shared" si="16"/>
        <v>213</v>
      </c>
      <c r="AE214" s="8" t="str">
        <f t="shared" si="18"/>
        <v>Causa!AJ1108:AJ1113</v>
      </c>
      <c r="AF214" s="8" t="str">
        <f t="shared" si="19"/>
        <v>Causa!AJ1108:AO1113</v>
      </c>
      <c r="AI214" s="8" t="s">
        <v>747</v>
      </c>
      <c r="AJ214" s="8" t="s">
        <v>127</v>
      </c>
      <c r="AK214" s="8">
        <v>56</v>
      </c>
      <c r="AL214" s="8" t="str">
        <f>VLOOKUP(AK214,Causa!$X:$AA,4,0)</f>
        <v>Encoder</v>
      </c>
      <c r="AM214" s="8" t="str">
        <f>VLOOKUP(AK214,Causa!$X:$AB,5,0)</f>
        <v>E</v>
      </c>
      <c r="AN214" s="8" t="str">
        <f>VLOOKUP(AM214,Causa!$Q:$T,4,0)</f>
        <v>Sensores ,periféricos eléctricos ,Instru</v>
      </c>
      <c r="AO214" s="11" t="str">
        <f t="shared" si="17"/>
        <v>56-214</v>
      </c>
    </row>
    <row r="215" spans="24:41" x14ac:dyDescent="0.3">
      <c r="X215" s="8">
        <v>214</v>
      </c>
      <c r="Y215" s="8">
        <v>1114</v>
      </c>
      <c r="Z215" s="8">
        <v>1117</v>
      </c>
      <c r="AA215" s="8" t="s">
        <v>391</v>
      </c>
      <c r="AB215" s="8" t="s">
        <v>520</v>
      </c>
      <c r="AC215" s="8" t="str">
        <f>VLOOKUP(AB215,Causa!$Q:$T,4,0)</f>
        <v>Estructuras mecánica y Tuberías</v>
      </c>
      <c r="AD215" s="8">
        <f t="shared" si="16"/>
        <v>214</v>
      </c>
      <c r="AE215" s="8" t="str">
        <f t="shared" si="18"/>
        <v>Causa!AJ1114:AJ1117</v>
      </c>
      <c r="AF215" s="8" t="str">
        <f t="shared" si="19"/>
        <v>Causa!AJ1114:AO1117</v>
      </c>
      <c r="AI215" s="8" t="s">
        <v>748</v>
      </c>
      <c r="AJ215" s="8" t="s">
        <v>135</v>
      </c>
      <c r="AK215" s="8">
        <v>56</v>
      </c>
      <c r="AL215" s="8" t="str">
        <f>VLOOKUP(AK215,Causa!$X:$AA,4,0)</f>
        <v>Encoder</v>
      </c>
      <c r="AM215" s="8" t="str">
        <f>VLOOKUP(AK215,Causa!$X:$AB,5,0)</f>
        <v>E</v>
      </c>
      <c r="AN215" s="8" t="str">
        <f>VLOOKUP(AM215,Causa!$Q:$T,4,0)</f>
        <v>Sensores ,periféricos eléctricos ,Instru</v>
      </c>
      <c r="AO215" s="11" t="str">
        <f t="shared" si="17"/>
        <v>56-215</v>
      </c>
    </row>
    <row r="216" spans="24:41" x14ac:dyDescent="0.3">
      <c r="X216" s="8" t="s">
        <v>27</v>
      </c>
      <c r="Y216" s="8">
        <v>1118</v>
      </c>
      <c r="Z216" s="8">
        <v>1119</v>
      </c>
      <c r="AE216" s="8" t="str">
        <f t="shared" si="18"/>
        <v>Causa!AJ1118:AJ1119</v>
      </c>
      <c r="AF216" s="8" t="str">
        <f t="shared" si="19"/>
        <v>Causa!AJ1118:AO1119</v>
      </c>
      <c r="AI216" s="8" t="s">
        <v>749</v>
      </c>
      <c r="AJ216" s="8" t="s">
        <v>135</v>
      </c>
      <c r="AK216" s="8">
        <v>57</v>
      </c>
      <c r="AL216" s="8" t="str">
        <f>VLOOKUP(AK216,Causa!$X:$AA,4,0)</f>
        <v>Espejo reflectivo</v>
      </c>
      <c r="AM216" s="8" t="str">
        <f>VLOOKUP(AK216,Causa!$X:$AB,5,0)</f>
        <v>E</v>
      </c>
      <c r="AN216" s="8" t="str">
        <f>VLOOKUP(AM216,Causa!$Q:$T,4,0)</f>
        <v>Sensores ,periféricos eléctricos ,Instru</v>
      </c>
      <c r="AO216" s="11" t="str">
        <f t="shared" si="17"/>
        <v>57-216</v>
      </c>
    </row>
    <row r="217" spans="24:41" x14ac:dyDescent="0.3">
      <c r="X217" s="8" t="s">
        <v>29</v>
      </c>
      <c r="Y217" s="8">
        <v>1120</v>
      </c>
      <c r="Z217" s="8">
        <v>1120</v>
      </c>
      <c r="AE217" s="8" t="str">
        <f t="shared" si="18"/>
        <v>Causa!AJ1120:AJ1120</v>
      </c>
      <c r="AF217" s="8" t="str">
        <f t="shared" si="19"/>
        <v>Causa!AJ1120:AO1120</v>
      </c>
      <c r="AI217" s="8" t="s">
        <v>750</v>
      </c>
      <c r="AJ217" s="8" t="s">
        <v>172</v>
      </c>
      <c r="AK217" s="8">
        <v>58</v>
      </c>
      <c r="AL217" s="8" t="str">
        <f>VLOOKUP(AK217,Causa!$X:$AA,4,0)</f>
        <v>Limite carrera</v>
      </c>
      <c r="AM217" s="8" t="str">
        <f>VLOOKUP(AK217,Causa!$X:$AB,5,0)</f>
        <v>E</v>
      </c>
      <c r="AN217" s="8" t="str">
        <f>VLOOKUP(AM217,Causa!$Q:$T,4,0)</f>
        <v>Sensores ,periféricos eléctricos ,Instru</v>
      </c>
      <c r="AO217" s="11" t="str">
        <f t="shared" si="17"/>
        <v>58-217</v>
      </c>
    </row>
    <row r="218" spans="24:41" x14ac:dyDescent="0.3">
      <c r="X218" s="8" t="s">
        <v>35</v>
      </c>
      <c r="Y218" s="8">
        <v>1121</v>
      </c>
      <c r="Z218" s="8">
        <v>1121</v>
      </c>
      <c r="AE218" s="8" t="str">
        <f t="shared" si="18"/>
        <v>Causa!AJ1121:AJ1121</v>
      </c>
      <c r="AF218" s="8" t="str">
        <f t="shared" si="19"/>
        <v>Causa!AJ1121:AO1121</v>
      </c>
      <c r="AI218" s="8" t="s">
        <v>751</v>
      </c>
      <c r="AJ218" s="8" t="s">
        <v>121</v>
      </c>
      <c r="AK218" s="8">
        <v>58</v>
      </c>
      <c r="AL218" s="8" t="str">
        <f>VLOOKUP(AK218,Causa!$X:$AA,4,0)</f>
        <v>Limite carrera</v>
      </c>
      <c r="AM218" s="8" t="str">
        <f>VLOOKUP(AK218,Causa!$X:$AB,5,0)</f>
        <v>E</v>
      </c>
      <c r="AN218" s="8" t="str">
        <f>VLOOKUP(AM218,Causa!$Q:$T,4,0)</f>
        <v>Sensores ,periféricos eléctricos ,Instru</v>
      </c>
      <c r="AO218" s="11" t="str">
        <f t="shared" si="17"/>
        <v>58-218</v>
      </c>
    </row>
    <row r="219" spans="24:41" x14ac:dyDescent="0.3">
      <c r="X219" s="8" t="s">
        <v>37</v>
      </c>
      <c r="Y219" s="8">
        <v>1122</v>
      </c>
      <c r="Z219" s="8">
        <v>1125</v>
      </c>
      <c r="AE219" s="8" t="str">
        <f t="shared" si="18"/>
        <v>Causa!AJ1122:AJ1125</v>
      </c>
      <c r="AF219" s="8" t="str">
        <f t="shared" si="19"/>
        <v>Causa!AJ1122:AO1125</v>
      </c>
      <c r="AI219" s="8" t="s">
        <v>752</v>
      </c>
      <c r="AJ219" s="8" t="s">
        <v>123</v>
      </c>
      <c r="AK219" s="8">
        <v>58</v>
      </c>
      <c r="AL219" s="8" t="str">
        <f>VLOOKUP(AK219,Causa!$X:$AA,4,0)</f>
        <v>Limite carrera</v>
      </c>
      <c r="AM219" s="8" t="str">
        <f>VLOOKUP(AK219,Causa!$X:$AB,5,0)</f>
        <v>E</v>
      </c>
      <c r="AN219" s="8" t="str">
        <f>VLOOKUP(AM219,Causa!$Q:$T,4,0)</f>
        <v>Sensores ,periféricos eléctricos ,Instru</v>
      </c>
      <c r="AO219" s="11" t="str">
        <f t="shared" si="17"/>
        <v>58-219</v>
      </c>
    </row>
    <row r="220" spans="24:41" x14ac:dyDescent="0.3">
      <c r="X220" s="8" t="s">
        <v>41</v>
      </c>
      <c r="Y220" s="8">
        <v>1126</v>
      </c>
      <c r="Z220" s="8">
        <v>1135</v>
      </c>
      <c r="AC220" s="16" t="s">
        <v>1741</v>
      </c>
      <c r="AE220" s="8" t="str">
        <f t="shared" si="18"/>
        <v>Causa!AJ1126:AJ1135</v>
      </c>
      <c r="AF220" s="8" t="str">
        <f t="shared" si="19"/>
        <v>Causa!AJ1126:AO1135</v>
      </c>
      <c r="AI220" s="8" t="s">
        <v>753</v>
      </c>
      <c r="AJ220" s="8" t="s">
        <v>127</v>
      </c>
      <c r="AK220" s="8">
        <v>58</v>
      </c>
      <c r="AL220" s="8" t="str">
        <f>VLOOKUP(AK220,Causa!$X:$AA,4,0)</f>
        <v>Limite carrera</v>
      </c>
      <c r="AM220" s="8" t="str">
        <f>VLOOKUP(AK220,Causa!$X:$AB,5,0)</f>
        <v>E</v>
      </c>
      <c r="AN220" s="8" t="str">
        <f>VLOOKUP(AM220,Causa!$Q:$T,4,0)</f>
        <v>Sensores ,periféricos eléctricos ,Instru</v>
      </c>
      <c r="AO220" s="11" t="str">
        <f t="shared" si="17"/>
        <v>58-220</v>
      </c>
    </row>
    <row r="221" spans="24:41" x14ac:dyDescent="0.3">
      <c r="X221" s="8" t="s">
        <v>43</v>
      </c>
      <c r="Y221" s="8">
        <v>1136</v>
      </c>
      <c r="Z221" s="8">
        <v>1136</v>
      </c>
      <c r="AE221" s="8" t="str">
        <f t="shared" si="18"/>
        <v>Causa!AJ1136:AJ1136</v>
      </c>
      <c r="AF221" s="8" t="str">
        <f t="shared" si="19"/>
        <v>Causa!AJ1136:AO1136</v>
      </c>
      <c r="AI221" s="8" t="s">
        <v>754</v>
      </c>
      <c r="AJ221" s="8" t="s">
        <v>135</v>
      </c>
      <c r="AK221" s="8">
        <v>58</v>
      </c>
      <c r="AL221" s="8" t="str">
        <f>VLOOKUP(AK221,Causa!$X:$AA,4,0)</f>
        <v>Limite carrera</v>
      </c>
      <c r="AM221" s="8" t="str">
        <f>VLOOKUP(AK221,Causa!$X:$AB,5,0)</f>
        <v>E</v>
      </c>
      <c r="AN221" s="8" t="str">
        <f>VLOOKUP(AM221,Causa!$Q:$T,4,0)</f>
        <v>Sensores ,periféricos eléctricos ,Instru</v>
      </c>
      <c r="AO221" s="11" t="str">
        <f t="shared" si="17"/>
        <v>58-221</v>
      </c>
    </row>
    <row r="222" spans="24:41" x14ac:dyDescent="0.3">
      <c r="X222" s="8" t="s">
        <v>45</v>
      </c>
      <c r="Y222" s="8">
        <v>1137</v>
      </c>
      <c r="Z222" s="8">
        <v>1139</v>
      </c>
      <c r="AE222" s="8" t="str">
        <f t="shared" si="18"/>
        <v>Causa!AJ1137:AJ1139</v>
      </c>
      <c r="AF222" s="8" t="str">
        <f t="shared" si="19"/>
        <v>Causa!AJ1137:AO1139</v>
      </c>
      <c r="AI222" s="8" t="s">
        <v>755</v>
      </c>
      <c r="AJ222" s="8" t="s">
        <v>177</v>
      </c>
      <c r="AK222" s="8">
        <v>59</v>
      </c>
      <c r="AL222" s="8" t="str">
        <f>VLOOKUP(AK222,Causa!$X:$AA,4,0)</f>
        <v>Manómetro</v>
      </c>
      <c r="AM222" s="8" t="str">
        <f>VLOOKUP(AK222,Causa!$X:$AB,5,0)</f>
        <v>E</v>
      </c>
      <c r="AN222" s="8" t="str">
        <f>VLOOKUP(AM222,Causa!$Q:$T,4,0)</f>
        <v>Sensores ,periféricos eléctricos ,Instru</v>
      </c>
      <c r="AO222" s="11" t="str">
        <f t="shared" si="17"/>
        <v>59-222</v>
      </c>
    </row>
    <row r="223" spans="24:41" x14ac:dyDescent="0.3">
      <c r="X223" s="8" t="s">
        <v>47</v>
      </c>
      <c r="Y223" s="8">
        <v>1140</v>
      </c>
      <c r="Z223" s="8">
        <v>1164</v>
      </c>
      <c r="AE223" s="8" t="str">
        <f t="shared" si="18"/>
        <v>Causa!AJ1140:AJ1164</v>
      </c>
      <c r="AF223" s="8" t="str">
        <f t="shared" si="19"/>
        <v>Causa!AJ1140:AO1164</v>
      </c>
      <c r="AI223" s="8" t="s">
        <v>756</v>
      </c>
      <c r="AJ223" s="8" t="s">
        <v>210</v>
      </c>
      <c r="AK223" s="8">
        <v>59</v>
      </c>
      <c r="AL223" s="8" t="str">
        <f>VLOOKUP(AK223,Causa!$X:$AA,4,0)</f>
        <v>Manómetro</v>
      </c>
      <c r="AM223" s="8" t="str">
        <f>VLOOKUP(AK223,Causa!$X:$AB,5,0)</f>
        <v>E</v>
      </c>
      <c r="AN223" s="8" t="str">
        <f>VLOOKUP(AM223,Causa!$Q:$T,4,0)</f>
        <v>Sensores ,periféricos eléctricos ,Instru</v>
      </c>
      <c r="AO223" s="11" t="str">
        <f t="shared" si="17"/>
        <v>59-223</v>
      </c>
    </row>
    <row r="224" spans="24:41" x14ac:dyDescent="0.3">
      <c r="X224" s="8" t="s">
        <v>50</v>
      </c>
      <c r="Y224" s="8">
        <v>1165</v>
      </c>
      <c r="Z224" s="8">
        <v>1166</v>
      </c>
      <c r="AE224" s="8" t="str">
        <f t="shared" si="18"/>
        <v>Causa!AJ1165:AJ1166</v>
      </c>
      <c r="AF224" s="8" t="str">
        <f t="shared" si="19"/>
        <v>Causa!AJ1165:AO1166</v>
      </c>
      <c r="AI224" s="8" t="s">
        <v>757</v>
      </c>
      <c r="AJ224" s="8" t="s">
        <v>135</v>
      </c>
      <c r="AK224" s="8">
        <v>59</v>
      </c>
      <c r="AL224" s="8" t="str">
        <f>VLOOKUP(AK224,Causa!$X:$AA,4,0)</f>
        <v>Manómetro</v>
      </c>
      <c r="AM224" s="8" t="str">
        <f>VLOOKUP(AK224,Causa!$X:$AB,5,0)</f>
        <v>E</v>
      </c>
      <c r="AN224" s="8" t="str">
        <f>VLOOKUP(AM224,Causa!$Q:$T,4,0)</f>
        <v>Sensores ,periféricos eléctricos ,Instru</v>
      </c>
      <c r="AO224" s="11" t="str">
        <f t="shared" si="17"/>
        <v>59-224</v>
      </c>
    </row>
    <row r="225" spans="24:41" x14ac:dyDescent="0.3">
      <c r="X225" s="8" t="s">
        <v>52</v>
      </c>
      <c r="Y225" s="8">
        <v>1167</v>
      </c>
      <c r="Z225" s="8">
        <v>1172</v>
      </c>
      <c r="AE225" s="8" t="str">
        <f t="shared" si="18"/>
        <v>Causa!AJ1167:AJ1172</v>
      </c>
      <c r="AF225" s="8" t="str">
        <f t="shared" si="19"/>
        <v>Causa!AJ1167:AO1172</v>
      </c>
      <c r="AI225" s="8" t="s">
        <v>758</v>
      </c>
      <c r="AJ225" s="8" t="s">
        <v>172</v>
      </c>
      <c r="AK225" s="8">
        <v>60</v>
      </c>
      <c r="AL225" s="8" t="str">
        <f>VLOOKUP(AK225,Causa!$X:$AA,4,0)</f>
        <v>Medidor presión</v>
      </c>
      <c r="AM225" s="8" t="str">
        <f>VLOOKUP(AK225,Causa!$X:$AB,5,0)</f>
        <v>E</v>
      </c>
      <c r="AN225" s="8" t="str">
        <f>VLOOKUP(AM225,Causa!$Q:$T,4,0)</f>
        <v>Sensores ,periféricos eléctricos ,Instru</v>
      </c>
      <c r="AO225" s="11" t="str">
        <f t="shared" si="17"/>
        <v>60-225</v>
      </c>
    </row>
    <row r="226" spans="24:41" x14ac:dyDescent="0.3">
      <c r="AI226" s="8" t="s">
        <v>759</v>
      </c>
      <c r="AJ226" s="8" t="s">
        <v>121</v>
      </c>
      <c r="AK226" s="8">
        <v>60</v>
      </c>
      <c r="AL226" s="8" t="str">
        <f>VLOOKUP(AK226,Causa!$X:$AA,4,0)</f>
        <v>Medidor presión</v>
      </c>
      <c r="AM226" s="8" t="str">
        <f>VLOOKUP(AK226,Causa!$X:$AB,5,0)</f>
        <v>E</v>
      </c>
      <c r="AN226" s="8" t="str">
        <f>VLOOKUP(AM226,Causa!$Q:$T,4,0)</f>
        <v>Sensores ,periféricos eléctricos ,Instru</v>
      </c>
      <c r="AO226" s="11" t="str">
        <f t="shared" si="17"/>
        <v>60-226</v>
      </c>
    </row>
    <row r="227" spans="24:41" x14ac:dyDescent="0.3">
      <c r="AI227" s="8" t="s">
        <v>760</v>
      </c>
      <c r="AJ227" s="8" t="s">
        <v>177</v>
      </c>
      <c r="AK227" s="8">
        <v>60</v>
      </c>
      <c r="AL227" s="8" t="str">
        <f>VLOOKUP(AK227,Causa!$X:$AA,4,0)</f>
        <v>Medidor presión</v>
      </c>
      <c r="AM227" s="8" t="str">
        <f>VLOOKUP(AK227,Causa!$X:$AB,5,0)</f>
        <v>E</v>
      </c>
      <c r="AN227" s="8" t="str">
        <f>VLOOKUP(AM227,Causa!$Q:$T,4,0)</f>
        <v>Sensores ,periféricos eléctricos ,Instru</v>
      </c>
      <c r="AO227" s="11" t="str">
        <f t="shared" si="17"/>
        <v>60-227</v>
      </c>
    </row>
    <row r="228" spans="24:41" x14ac:dyDescent="0.3">
      <c r="AI228" s="8" t="s">
        <v>761</v>
      </c>
      <c r="AJ228" s="8" t="s">
        <v>181</v>
      </c>
      <c r="AK228" s="8">
        <v>60</v>
      </c>
      <c r="AL228" s="8" t="str">
        <f>VLOOKUP(AK228,Causa!$X:$AA,4,0)</f>
        <v>Medidor presión</v>
      </c>
      <c r="AM228" s="8" t="str">
        <f>VLOOKUP(AK228,Causa!$X:$AB,5,0)</f>
        <v>E</v>
      </c>
      <c r="AN228" s="8" t="str">
        <f>VLOOKUP(AM228,Causa!$Q:$T,4,0)</f>
        <v>Sensores ,periféricos eléctricos ,Instru</v>
      </c>
      <c r="AO228" s="11" t="str">
        <f t="shared" si="17"/>
        <v>60-228</v>
      </c>
    </row>
    <row r="229" spans="24:41" x14ac:dyDescent="0.3">
      <c r="AI229" s="8" t="s">
        <v>762</v>
      </c>
      <c r="AJ229" s="8" t="s">
        <v>127</v>
      </c>
      <c r="AK229" s="8">
        <v>60</v>
      </c>
      <c r="AL229" s="8" t="str">
        <f>VLOOKUP(AK229,Causa!$X:$AA,4,0)</f>
        <v>Medidor presión</v>
      </c>
      <c r="AM229" s="8" t="str">
        <f>VLOOKUP(AK229,Causa!$X:$AB,5,0)</f>
        <v>E</v>
      </c>
      <c r="AN229" s="8" t="str">
        <f>VLOOKUP(AM229,Causa!$Q:$T,4,0)</f>
        <v>Sensores ,periféricos eléctricos ,Instru</v>
      </c>
      <c r="AO229" s="11" t="str">
        <f t="shared" si="17"/>
        <v>60-229</v>
      </c>
    </row>
    <row r="230" spans="24:41" x14ac:dyDescent="0.3">
      <c r="AI230" s="8" t="s">
        <v>763</v>
      </c>
      <c r="AJ230" s="8" t="s">
        <v>135</v>
      </c>
      <c r="AK230" s="8">
        <v>60</v>
      </c>
      <c r="AL230" s="8" t="str">
        <f>VLOOKUP(AK230,Causa!$X:$AA,4,0)</f>
        <v>Medidor presión</v>
      </c>
      <c r="AM230" s="8" t="str">
        <f>VLOOKUP(AK230,Causa!$X:$AB,5,0)</f>
        <v>E</v>
      </c>
      <c r="AN230" s="8" t="str">
        <f>VLOOKUP(AM230,Causa!$Q:$T,4,0)</f>
        <v>Sensores ,periféricos eléctricos ,Instru</v>
      </c>
      <c r="AO230" s="11" t="str">
        <f t="shared" si="17"/>
        <v>60-230</v>
      </c>
    </row>
    <row r="231" spans="24:41" x14ac:dyDescent="0.3">
      <c r="AI231" s="8" t="s">
        <v>764</v>
      </c>
      <c r="AJ231" s="8" t="s">
        <v>179</v>
      </c>
      <c r="AK231" s="8">
        <v>60</v>
      </c>
      <c r="AL231" s="8" t="str">
        <f>VLOOKUP(AK231,Causa!$X:$AA,4,0)</f>
        <v>Medidor presión</v>
      </c>
      <c r="AM231" s="8" t="str">
        <f>VLOOKUP(AK231,Causa!$X:$AB,5,0)</f>
        <v>E</v>
      </c>
      <c r="AN231" s="8" t="str">
        <f>VLOOKUP(AM231,Causa!$Q:$T,4,0)</f>
        <v>Sensores ,periféricos eléctricos ,Instru</v>
      </c>
      <c r="AO231" s="11" t="str">
        <f t="shared" si="17"/>
        <v>60-231</v>
      </c>
    </row>
    <row r="232" spans="24:41" x14ac:dyDescent="0.3">
      <c r="AI232" s="8" t="s">
        <v>765</v>
      </c>
      <c r="AJ232" s="8" t="s">
        <v>172</v>
      </c>
      <c r="AK232" s="8">
        <v>61</v>
      </c>
      <c r="AL232" s="8" t="str">
        <f>VLOOKUP(AK232,Causa!$X:$AA,4,0)</f>
        <v>Medidor temperatura</v>
      </c>
      <c r="AM232" s="8" t="str">
        <f>VLOOKUP(AK232,Causa!$X:$AB,5,0)</f>
        <v>E</v>
      </c>
      <c r="AN232" s="8" t="str">
        <f>VLOOKUP(AM232,Causa!$Q:$T,4,0)</f>
        <v>Sensores ,periféricos eléctricos ,Instru</v>
      </c>
      <c r="AO232" s="11" t="str">
        <f t="shared" si="17"/>
        <v>61-232</v>
      </c>
    </row>
    <row r="233" spans="24:41" x14ac:dyDescent="0.3">
      <c r="AI233" s="8" t="s">
        <v>766</v>
      </c>
      <c r="AJ233" s="8" t="s">
        <v>121</v>
      </c>
      <c r="AK233" s="8">
        <v>61</v>
      </c>
      <c r="AL233" s="8" t="str">
        <f>VLOOKUP(AK233,Causa!$X:$AA,4,0)</f>
        <v>Medidor temperatura</v>
      </c>
      <c r="AM233" s="8" t="str">
        <f>VLOOKUP(AK233,Causa!$X:$AB,5,0)</f>
        <v>E</v>
      </c>
      <c r="AN233" s="8" t="str">
        <f>VLOOKUP(AM233,Causa!$Q:$T,4,0)</f>
        <v>Sensores ,periféricos eléctricos ,Instru</v>
      </c>
      <c r="AO233" s="11" t="str">
        <f t="shared" si="17"/>
        <v>61-233</v>
      </c>
    </row>
    <row r="234" spans="24:41" x14ac:dyDescent="0.3">
      <c r="AI234" s="8" t="s">
        <v>767</v>
      </c>
      <c r="AJ234" s="8" t="s">
        <v>177</v>
      </c>
      <c r="AK234" s="8">
        <v>61</v>
      </c>
      <c r="AL234" s="8" t="str">
        <f>VLOOKUP(AK234,Causa!$X:$AA,4,0)</f>
        <v>Medidor temperatura</v>
      </c>
      <c r="AM234" s="8" t="str">
        <f>VLOOKUP(AK234,Causa!$X:$AB,5,0)</f>
        <v>E</v>
      </c>
      <c r="AN234" s="8" t="str">
        <f>VLOOKUP(AM234,Causa!$Q:$T,4,0)</f>
        <v>Sensores ,periféricos eléctricos ,Instru</v>
      </c>
      <c r="AO234" s="11" t="str">
        <f t="shared" si="17"/>
        <v>61-234</v>
      </c>
    </row>
    <row r="235" spans="24:41" x14ac:dyDescent="0.3">
      <c r="AI235" s="8" t="s">
        <v>768</v>
      </c>
      <c r="AJ235" s="8" t="s">
        <v>181</v>
      </c>
      <c r="AK235" s="8">
        <v>61</v>
      </c>
      <c r="AL235" s="8" t="str">
        <f>VLOOKUP(AK235,Causa!$X:$AA,4,0)</f>
        <v>Medidor temperatura</v>
      </c>
      <c r="AM235" s="8" t="str">
        <f>VLOOKUP(AK235,Causa!$X:$AB,5,0)</f>
        <v>E</v>
      </c>
      <c r="AN235" s="8" t="str">
        <f>VLOOKUP(AM235,Causa!$Q:$T,4,0)</f>
        <v>Sensores ,periféricos eléctricos ,Instru</v>
      </c>
      <c r="AO235" s="11" t="str">
        <f t="shared" si="17"/>
        <v>61-235</v>
      </c>
    </row>
    <row r="236" spans="24:41" x14ac:dyDescent="0.3">
      <c r="AI236" s="8" t="s">
        <v>769</v>
      </c>
      <c r="AJ236" s="8" t="s">
        <v>141</v>
      </c>
      <c r="AK236" s="8">
        <v>61</v>
      </c>
      <c r="AL236" s="8" t="str">
        <f>VLOOKUP(AK236,Causa!$X:$AA,4,0)</f>
        <v>Medidor temperatura</v>
      </c>
      <c r="AM236" s="8" t="str">
        <f>VLOOKUP(AK236,Causa!$X:$AB,5,0)</f>
        <v>E</v>
      </c>
      <c r="AN236" s="8" t="str">
        <f>VLOOKUP(AM236,Causa!$Q:$T,4,0)</f>
        <v>Sensores ,periféricos eléctricos ,Instru</v>
      </c>
      <c r="AO236" s="11" t="str">
        <f t="shared" si="17"/>
        <v>61-236</v>
      </c>
    </row>
    <row r="237" spans="24:41" x14ac:dyDescent="0.3">
      <c r="AI237" s="8" t="s">
        <v>770</v>
      </c>
      <c r="AJ237" s="8" t="s">
        <v>135</v>
      </c>
      <c r="AK237" s="8">
        <v>61</v>
      </c>
      <c r="AL237" s="8" t="str">
        <f>VLOOKUP(AK237,Causa!$X:$AA,4,0)</f>
        <v>Medidor temperatura</v>
      </c>
      <c r="AM237" s="8" t="str">
        <f>VLOOKUP(AK237,Causa!$X:$AB,5,0)</f>
        <v>E</v>
      </c>
      <c r="AN237" s="8" t="str">
        <f>VLOOKUP(AM237,Causa!$Q:$T,4,0)</f>
        <v>Sensores ,periféricos eléctricos ,Instru</v>
      </c>
      <c r="AO237" s="11" t="str">
        <f t="shared" si="17"/>
        <v>61-237</v>
      </c>
    </row>
    <row r="238" spans="24:41" x14ac:dyDescent="0.3">
      <c r="AI238" s="8" t="s">
        <v>771</v>
      </c>
      <c r="AJ238" s="8" t="s">
        <v>179</v>
      </c>
      <c r="AK238" s="8">
        <v>61</v>
      </c>
      <c r="AL238" s="8" t="str">
        <f>VLOOKUP(AK238,Causa!$X:$AA,4,0)</f>
        <v>Medidor temperatura</v>
      </c>
      <c r="AM238" s="8" t="str">
        <f>VLOOKUP(AK238,Causa!$X:$AB,5,0)</f>
        <v>E</v>
      </c>
      <c r="AN238" s="8" t="str">
        <f>VLOOKUP(AM238,Causa!$Q:$T,4,0)</f>
        <v>Sensores ,periféricos eléctricos ,Instru</v>
      </c>
      <c r="AO238" s="11" t="str">
        <f t="shared" si="17"/>
        <v>61-238</v>
      </c>
    </row>
    <row r="239" spans="24:41" x14ac:dyDescent="0.3">
      <c r="AI239" s="8" t="s">
        <v>772</v>
      </c>
      <c r="AJ239" s="8" t="s">
        <v>203</v>
      </c>
      <c r="AK239" s="8">
        <v>62</v>
      </c>
      <c r="AL239" s="8" t="str">
        <f>VLOOKUP(AK239,Causa!$X:$AA,4,0)</f>
        <v>Presostato</v>
      </c>
      <c r="AM239" s="8" t="str">
        <f>VLOOKUP(AK239,Causa!$X:$AB,5,0)</f>
        <v>E</v>
      </c>
      <c r="AN239" s="8" t="str">
        <f>VLOOKUP(AM239,Causa!$Q:$T,4,0)</f>
        <v>Sensores ,periféricos eléctricos ,Instru</v>
      </c>
      <c r="AO239" s="11" t="str">
        <f t="shared" si="17"/>
        <v>62-239</v>
      </c>
    </row>
    <row r="240" spans="24:41" x14ac:dyDescent="0.3">
      <c r="AI240" s="8" t="s">
        <v>773</v>
      </c>
      <c r="AJ240" s="8" t="s">
        <v>121</v>
      </c>
      <c r="AK240" s="8">
        <v>62</v>
      </c>
      <c r="AL240" s="8" t="str">
        <f>VLOOKUP(AK240,Causa!$X:$AA,4,0)</f>
        <v>Presostato</v>
      </c>
      <c r="AM240" s="8" t="str">
        <f>VLOOKUP(AK240,Causa!$X:$AB,5,0)</f>
        <v>E</v>
      </c>
      <c r="AN240" s="8" t="str">
        <f>VLOOKUP(AM240,Causa!$Q:$T,4,0)</f>
        <v>Sensores ,periféricos eléctricos ,Instru</v>
      </c>
      <c r="AO240" s="11" t="str">
        <f t="shared" si="17"/>
        <v>62-240</v>
      </c>
    </row>
    <row r="241" spans="35:41" x14ac:dyDescent="0.3">
      <c r="AI241" s="8" t="s">
        <v>774</v>
      </c>
      <c r="AJ241" s="8" t="s">
        <v>127</v>
      </c>
      <c r="AK241" s="8">
        <v>62</v>
      </c>
      <c r="AL241" s="8" t="str">
        <f>VLOOKUP(AK241,Causa!$X:$AA,4,0)</f>
        <v>Presostato</v>
      </c>
      <c r="AM241" s="8" t="str">
        <f>VLOOKUP(AK241,Causa!$X:$AB,5,0)</f>
        <v>E</v>
      </c>
      <c r="AN241" s="8" t="str">
        <f>VLOOKUP(AM241,Causa!$Q:$T,4,0)</f>
        <v>Sensores ,periféricos eléctricos ,Instru</v>
      </c>
      <c r="AO241" s="11" t="str">
        <f t="shared" si="17"/>
        <v>62-241</v>
      </c>
    </row>
    <row r="242" spans="35:41" x14ac:dyDescent="0.3">
      <c r="AI242" s="8" t="s">
        <v>775</v>
      </c>
      <c r="AJ242" s="8" t="s">
        <v>135</v>
      </c>
      <c r="AK242" s="8">
        <v>62</v>
      </c>
      <c r="AL242" s="8" t="str">
        <f>VLOOKUP(AK242,Causa!$X:$AA,4,0)</f>
        <v>Presostato</v>
      </c>
      <c r="AM242" s="8" t="str">
        <f>VLOOKUP(AK242,Causa!$X:$AB,5,0)</f>
        <v>E</v>
      </c>
      <c r="AN242" s="8" t="str">
        <f>VLOOKUP(AM242,Causa!$Q:$T,4,0)</f>
        <v>Sensores ,periféricos eléctricos ,Instru</v>
      </c>
      <c r="AO242" s="11" t="str">
        <f t="shared" si="17"/>
        <v>62-242</v>
      </c>
    </row>
    <row r="243" spans="35:41" x14ac:dyDescent="0.3">
      <c r="AI243" s="8" t="s">
        <v>776</v>
      </c>
      <c r="AJ243" s="8" t="s">
        <v>172</v>
      </c>
      <c r="AK243" s="8">
        <v>63</v>
      </c>
      <c r="AL243" s="8" t="str">
        <f>VLOOKUP(AK243,Causa!$X:$AA,4,0)</f>
        <v>Sensor Asi</v>
      </c>
      <c r="AM243" s="8" t="str">
        <f>VLOOKUP(AK243,Causa!$X:$AB,5,0)</f>
        <v>E</v>
      </c>
      <c r="AN243" s="8" t="str">
        <f>VLOOKUP(AM243,Causa!$Q:$T,4,0)</f>
        <v>Sensores ,periféricos eléctricos ,Instru</v>
      </c>
      <c r="AO243" s="11" t="str">
        <f t="shared" si="17"/>
        <v>63-243</v>
      </c>
    </row>
    <row r="244" spans="35:41" x14ac:dyDescent="0.3">
      <c r="AI244" s="8" t="s">
        <v>777</v>
      </c>
      <c r="AJ244" s="8" t="s">
        <v>121</v>
      </c>
      <c r="AK244" s="8">
        <v>63</v>
      </c>
      <c r="AL244" s="8" t="str">
        <f>VLOOKUP(AK244,Causa!$X:$AA,4,0)</f>
        <v>Sensor Asi</v>
      </c>
      <c r="AM244" s="8" t="str">
        <f>VLOOKUP(AK244,Causa!$X:$AB,5,0)</f>
        <v>E</v>
      </c>
      <c r="AN244" s="8" t="str">
        <f>VLOOKUP(AM244,Causa!$Q:$T,4,0)</f>
        <v>Sensores ,periféricos eléctricos ,Instru</v>
      </c>
      <c r="AO244" s="11" t="str">
        <f t="shared" si="17"/>
        <v>63-244</v>
      </c>
    </row>
    <row r="245" spans="35:41" x14ac:dyDescent="0.3">
      <c r="AI245" s="8" t="s">
        <v>778</v>
      </c>
      <c r="AJ245" s="8" t="s">
        <v>187</v>
      </c>
      <c r="AK245" s="8">
        <v>63</v>
      </c>
      <c r="AL245" s="8" t="str">
        <f>VLOOKUP(AK245,Causa!$X:$AA,4,0)</f>
        <v>Sensor Asi</v>
      </c>
      <c r="AM245" s="8" t="str">
        <f>VLOOKUP(AK245,Causa!$X:$AB,5,0)</f>
        <v>E</v>
      </c>
      <c r="AN245" s="8" t="str">
        <f>VLOOKUP(AM245,Causa!$Q:$T,4,0)</f>
        <v>Sensores ,periféricos eléctricos ,Instru</v>
      </c>
      <c r="AO245" s="11" t="str">
        <f t="shared" si="17"/>
        <v>63-245</v>
      </c>
    </row>
    <row r="246" spans="35:41" x14ac:dyDescent="0.3">
      <c r="AI246" s="8" t="s">
        <v>779</v>
      </c>
      <c r="AJ246" s="8" t="s">
        <v>127</v>
      </c>
      <c r="AK246" s="8">
        <v>63</v>
      </c>
      <c r="AL246" s="8" t="str">
        <f>VLOOKUP(AK246,Causa!$X:$AA,4,0)</f>
        <v>Sensor Asi</v>
      </c>
      <c r="AM246" s="8" t="str">
        <f>VLOOKUP(AK246,Causa!$X:$AB,5,0)</f>
        <v>E</v>
      </c>
      <c r="AN246" s="8" t="str">
        <f>VLOOKUP(AM246,Causa!$Q:$T,4,0)</f>
        <v>Sensores ,periféricos eléctricos ,Instru</v>
      </c>
      <c r="AO246" s="11" t="str">
        <f t="shared" si="17"/>
        <v>63-246</v>
      </c>
    </row>
    <row r="247" spans="35:41" x14ac:dyDescent="0.3">
      <c r="AI247" s="8" t="s">
        <v>780</v>
      </c>
      <c r="AJ247" s="8" t="s">
        <v>135</v>
      </c>
      <c r="AK247" s="8">
        <v>63</v>
      </c>
      <c r="AL247" s="8" t="str">
        <f>VLOOKUP(AK247,Causa!$X:$AA,4,0)</f>
        <v>Sensor Asi</v>
      </c>
      <c r="AM247" s="8" t="str">
        <f>VLOOKUP(AK247,Causa!$X:$AB,5,0)</f>
        <v>E</v>
      </c>
      <c r="AN247" s="8" t="str">
        <f>VLOOKUP(AM247,Causa!$Q:$T,4,0)</f>
        <v>Sensores ,periféricos eléctricos ,Instru</v>
      </c>
      <c r="AO247" s="11" t="str">
        <f t="shared" si="17"/>
        <v>63-247</v>
      </c>
    </row>
    <row r="248" spans="35:41" x14ac:dyDescent="0.3">
      <c r="AI248" s="8" t="s">
        <v>781</v>
      </c>
      <c r="AJ248" s="8" t="s">
        <v>179</v>
      </c>
      <c r="AK248" s="8">
        <v>63</v>
      </c>
      <c r="AL248" s="8" t="str">
        <f>VLOOKUP(AK248,Causa!$X:$AA,4,0)</f>
        <v>Sensor Asi</v>
      </c>
      <c r="AM248" s="8" t="str">
        <f>VLOOKUP(AK248,Causa!$X:$AB,5,0)</f>
        <v>E</v>
      </c>
      <c r="AN248" s="8" t="str">
        <f>VLOOKUP(AM248,Causa!$Q:$T,4,0)</f>
        <v>Sensores ,periféricos eléctricos ,Instru</v>
      </c>
      <c r="AO248" s="11" t="str">
        <f t="shared" si="17"/>
        <v>63-248</v>
      </c>
    </row>
    <row r="249" spans="35:41" x14ac:dyDescent="0.3">
      <c r="AI249" s="8" t="s">
        <v>782</v>
      </c>
      <c r="AJ249" s="8" t="s">
        <v>172</v>
      </c>
      <c r="AK249" s="8">
        <v>64</v>
      </c>
      <c r="AL249" s="8" t="str">
        <f>VLOOKUP(AK249,Causa!$X:$AA,4,0)</f>
        <v>Sensor Capacitivo</v>
      </c>
      <c r="AM249" s="8" t="str">
        <f>VLOOKUP(AK249,Causa!$X:$AB,5,0)</f>
        <v>E</v>
      </c>
      <c r="AN249" s="8" t="str">
        <f>VLOOKUP(AM249,Causa!$Q:$T,4,0)</f>
        <v>Sensores ,periféricos eléctricos ,Instru</v>
      </c>
      <c r="AO249" s="11" t="str">
        <f t="shared" si="17"/>
        <v>64-249</v>
      </c>
    </row>
    <row r="250" spans="35:41" x14ac:dyDescent="0.3">
      <c r="AI250" s="8" t="s">
        <v>783</v>
      </c>
      <c r="AJ250" s="8" t="s">
        <v>121</v>
      </c>
      <c r="AK250" s="8">
        <v>64</v>
      </c>
      <c r="AL250" s="8" t="str">
        <f>VLOOKUP(AK250,Causa!$X:$AA,4,0)</f>
        <v>Sensor Capacitivo</v>
      </c>
      <c r="AM250" s="8" t="str">
        <f>VLOOKUP(AK250,Causa!$X:$AB,5,0)</f>
        <v>E</v>
      </c>
      <c r="AN250" s="8" t="str">
        <f>VLOOKUP(AM250,Causa!$Q:$T,4,0)</f>
        <v>Sensores ,periféricos eléctricos ,Instru</v>
      </c>
      <c r="AO250" s="11" t="str">
        <f t="shared" si="17"/>
        <v>64-250</v>
      </c>
    </row>
    <row r="251" spans="35:41" x14ac:dyDescent="0.3">
      <c r="AI251" s="8" t="s">
        <v>784</v>
      </c>
      <c r="AJ251" s="8" t="s">
        <v>187</v>
      </c>
      <c r="AK251" s="8">
        <v>64</v>
      </c>
      <c r="AL251" s="8" t="str">
        <f>VLOOKUP(AK251,Causa!$X:$AA,4,0)</f>
        <v>Sensor Capacitivo</v>
      </c>
      <c r="AM251" s="8" t="str">
        <f>VLOOKUP(AK251,Causa!$X:$AB,5,0)</f>
        <v>E</v>
      </c>
      <c r="AN251" s="8" t="str">
        <f>VLOOKUP(AM251,Causa!$Q:$T,4,0)</f>
        <v>Sensores ,periféricos eléctricos ,Instru</v>
      </c>
      <c r="AO251" s="11" t="str">
        <f t="shared" si="17"/>
        <v>64-251</v>
      </c>
    </row>
    <row r="252" spans="35:41" x14ac:dyDescent="0.3">
      <c r="AI252" s="8" t="s">
        <v>785</v>
      </c>
      <c r="AJ252" s="8" t="s">
        <v>127</v>
      </c>
      <c r="AK252" s="8">
        <v>64</v>
      </c>
      <c r="AL252" s="8" t="str">
        <f>VLOOKUP(AK252,Causa!$X:$AA,4,0)</f>
        <v>Sensor Capacitivo</v>
      </c>
      <c r="AM252" s="8" t="str">
        <f>VLOOKUP(AK252,Causa!$X:$AB,5,0)</f>
        <v>E</v>
      </c>
      <c r="AN252" s="8" t="str">
        <f>VLOOKUP(AM252,Causa!$Q:$T,4,0)</f>
        <v>Sensores ,periféricos eléctricos ,Instru</v>
      </c>
      <c r="AO252" s="11" t="str">
        <f t="shared" si="17"/>
        <v>64-252</v>
      </c>
    </row>
    <row r="253" spans="35:41" x14ac:dyDescent="0.3">
      <c r="AI253" s="8" t="s">
        <v>786</v>
      </c>
      <c r="AJ253" s="8" t="s">
        <v>135</v>
      </c>
      <c r="AK253" s="8">
        <v>64</v>
      </c>
      <c r="AL253" s="8" t="str">
        <f>VLOOKUP(AK253,Causa!$X:$AA,4,0)</f>
        <v>Sensor Capacitivo</v>
      </c>
      <c r="AM253" s="8" t="str">
        <f>VLOOKUP(AK253,Causa!$X:$AB,5,0)</f>
        <v>E</v>
      </c>
      <c r="AN253" s="8" t="str">
        <f>VLOOKUP(AM253,Causa!$Q:$T,4,0)</f>
        <v>Sensores ,periféricos eléctricos ,Instru</v>
      </c>
      <c r="AO253" s="11" t="str">
        <f t="shared" si="17"/>
        <v>64-253</v>
      </c>
    </row>
    <row r="254" spans="35:41" x14ac:dyDescent="0.3">
      <c r="AI254" s="8" t="s">
        <v>787</v>
      </c>
      <c r="AJ254" s="8" t="s">
        <v>127</v>
      </c>
      <c r="AK254" s="8">
        <v>65</v>
      </c>
      <c r="AL254" s="8" t="str">
        <f>VLOOKUP(AK254,Causa!$X:$AA,4,0)</f>
        <v>Sensor Color</v>
      </c>
      <c r="AM254" s="8" t="str">
        <f>VLOOKUP(AK254,Causa!$X:$AB,5,0)</f>
        <v>E</v>
      </c>
      <c r="AN254" s="8" t="str">
        <f>VLOOKUP(AM254,Causa!$Q:$T,4,0)</f>
        <v>Sensores ,periféricos eléctricos ,Instru</v>
      </c>
      <c r="AO254" s="11" t="str">
        <f t="shared" si="17"/>
        <v>65-259</v>
      </c>
    </row>
    <row r="255" spans="35:41" x14ac:dyDescent="0.3">
      <c r="AI255" s="8" t="s">
        <v>788</v>
      </c>
      <c r="AJ255" s="8" t="s">
        <v>135</v>
      </c>
      <c r="AK255" s="8">
        <v>65</v>
      </c>
      <c r="AL255" s="8" t="str">
        <f>VLOOKUP(AK255,Causa!$X:$AA,4,0)</f>
        <v>Sensor Color</v>
      </c>
      <c r="AM255" s="8" t="str">
        <f>VLOOKUP(AK255,Causa!$X:$AB,5,0)</f>
        <v>E</v>
      </c>
      <c r="AN255" s="8" t="str">
        <f>VLOOKUP(AM255,Causa!$Q:$T,4,0)</f>
        <v>Sensores ,periféricos eléctricos ,Instru</v>
      </c>
      <c r="AO255" s="11" t="str">
        <f t="shared" si="17"/>
        <v>65-260</v>
      </c>
    </row>
    <row r="256" spans="35:41" x14ac:dyDescent="0.3">
      <c r="AI256" s="8" t="s">
        <v>789</v>
      </c>
      <c r="AJ256" s="8" t="s">
        <v>172</v>
      </c>
      <c r="AK256" s="8">
        <v>65</v>
      </c>
      <c r="AL256" s="8" t="str">
        <f>VLOOKUP(AK256,Causa!$X:$AA,4,0)</f>
        <v>Sensor Color</v>
      </c>
      <c r="AM256" s="8" t="str">
        <f>VLOOKUP(AK256,Causa!$X:$AB,5,0)</f>
        <v>E</v>
      </c>
      <c r="AN256" s="8" t="str">
        <f>VLOOKUP(AM256,Causa!$Q:$T,4,0)</f>
        <v>Sensores ,periféricos eléctricos ,Instru</v>
      </c>
      <c r="AO256" s="11" t="str">
        <f t="shared" si="17"/>
        <v>65-254</v>
      </c>
    </row>
    <row r="257" spans="35:41" x14ac:dyDescent="0.3">
      <c r="AI257" s="8" t="s">
        <v>790</v>
      </c>
      <c r="AJ257" s="8" t="s">
        <v>173</v>
      </c>
      <c r="AK257" s="8">
        <v>65</v>
      </c>
      <c r="AL257" s="8" t="str">
        <f>VLOOKUP(AK257,Causa!$X:$AA,4,0)</f>
        <v>Sensor Color</v>
      </c>
      <c r="AM257" s="8" t="str">
        <f>VLOOKUP(AK257,Causa!$X:$AB,5,0)</f>
        <v>E</v>
      </c>
      <c r="AN257" s="8" t="str">
        <f>VLOOKUP(AM257,Causa!$Q:$T,4,0)</f>
        <v>Sensores ,periféricos eléctricos ,Instru</v>
      </c>
      <c r="AO257" s="11" t="str">
        <f t="shared" si="17"/>
        <v>65-255</v>
      </c>
    </row>
    <row r="258" spans="35:41" x14ac:dyDescent="0.3">
      <c r="AI258" s="8" t="s">
        <v>791</v>
      </c>
      <c r="AJ258" s="8" t="s">
        <v>121</v>
      </c>
      <c r="AK258" s="8">
        <v>65</v>
      </c>
      <c r="AL258" s="8" t="str">
        <f>VLOOKUP(AK258,Causa!$X:$AA,4,0)</f>
        <v>Sensor Color</v>
      </c>
      <c r="AM258" s="8" t="str">
        <f>VLOOKUP(AK258,Causa!$X:$AB,5,0)</f>
        <v>E</v>
      </c>
      <c r="AN258" s="8" t="str">
        <f>VLOOKUP(AM258,Causa!$Q:$T,4,0)</f>
        <v>Sensores ,periféricos eléctricos ,Instru</v>
      </c>
      <c r="AO258" s="11" t="str">
        <f t="shared" ref="AO258:AO321" si="20">+AI258</f>
        <v>65-256</v>
      </c>
    </row>
    <row r="259" spans="35:41" x14ac:dyDescent="0.3">
      <c r="AI259" s="8" t="s">
        <v>792</v>
      </c>
      <c r="AJ259" s="8" t="s">
        <v>187</v>
      </c>
      <c r="AK259" s="8">
        <v>65</v>
      </c>
      <c r="AL259" s="8" t="str">
        <f>VLOOKUP(AK259,Causa!$X:$AA,4,0)</f>
        <v>Sensor Color</v>
      </c>
      <c r="AM259" s="8" t="str">
        <f>VLOOKUP(AK259,Causa!$X:$AB,5,0)</f>
        <v>E</v>
      </c>
      <c r="AN259" s="8" t="str">
        <f>VLOOKUP(AM259,Causa!$Q:$T,4,0)</f>
        <v>Sensores ,periféricos eléctricos ,Instru</v>
      </c>
      <c r="AO259" s="11" t="str">
        <f t="shared" si="20"/>
        <v>65-257</v>
      </c>
    </row>
    <row r="260" spans="35:41" x14ac:dyDescent="0.3">
      <c r="AI260" s="8" t="s">
        <v>793</v>
      </c>
      <c r="AJ260" s="8" t="s">
        <v>177</v>
      </c>
      <c r="AK260" s="8">
        <v>65</v>
      </c>
      <c r="AL260" s="8" t="str">
        <f>VLOOKUP(AK260,Causa!$X:$AA,4,0)</f>
        <v>Sensor Color</v>
      </c>
      <c r="AM260" s="8" t="str">
        <f>VLOOKUP(AK260,Causa!$X:$AB,5,0)</f>
        <v>E</v>
      </c>
      <c r="AN260" s="8" t="str">
        <f>VLOOKUP(AM260,Causa!$Q:$T,4,0)</f>
        <v>Sensores ,periféricos eléctricos ,Instru</v>
      </c>
      <c r="AO260" s="11" t="str">
        <f t="shared" si="20"/>
        <v>65-258</v>
      </c>
    </row>
    <row r="261" spans="35:41" x14ac:dyDescent="0.3">
      <c r="AI261" s="8" t="s">
        <v>794</v>
      </c>
      <c r="AJ261" s="8" t="s">
        <v>172</v>
      </c>
      <c r="AK261" s="8">
        <v>66</v>
      </c>
      <c r="AL261" s="8" t="str">
        <f>VLOOKUP(AK261,Causa!$X:$AA,4,0)</f>
        <v>Sensor fibra óptic</v>
      </c>
      <c r="AM261" s="8" t="str">
        <f>VLOOKUP(AK261,Causa!$X:$AB,5,0)</f>
        <v>E</v>
      </c>
      <c r="AN261" s="8" t="str">
        <f>VLOOKUP(AM261,Causa!$Q:$T,4,0)</f>
        <v>Sensores ,periféricos eléctricos ,Instru</v>
      </c>
      <c r="AO261" s="11" t="str">
        <f t="shared" si="20"/>
        <v>66-261</v>
      </c>
    </row>
    <row r="262" spans="35:41" x14ac:dyDescent="0.3">
      <c r="AI262" s="8" t="s">
        <v>795</v>
      </c>
      <c r="AJ262" s="8" t="s">
        <v>173</v>
      </c>
      <c r="AK262" s="8">
        <v>66</v>
      </c>
      <c r="AL262" s="8" t="str">
        <f>VLOOKUP(AK262,Causa!$X:$AA,4,0)</f>
        <v>Sensor fibra óptic</v>
      </c>
      <c r="AM262" s="8" t="str">
        <f>VLOOKUP(AK262,Causa!$X:$AB,5,0)</f>
        <v>E</v>
      </c>
      <c r="AN262" s="8" t="str">
        <f>VLOOKUP(AM262,Causa!$Q:$T,4,0)</f>
        <v>Sensores ,periféricos eléctricos ,Instru</v>
      </c>
      <c r="AO262" s="11" t="str">
        <f t="shared" si="20"/>
        <v>66-262</v>
      </c>
    </row>
    <row r="263" spans="35:41" x14ac:dyDescent="0.3">
      <c r="AI263" s="8" t="s">
        <v>796</v>
      </c>
      <c r="AJ263" s="8" t="s">
        <v>121</v>
      </c>
      <c r="AK263" s="8">
        <v>66</v>
      </c>
      <c r="AL263" s="8" t="str">
        <f>VLOOKUP(AK263,Causa!$X:$AA,4,0)</f>
        <v>Sensor fibra óptic</v>
      </c>
      <c r="AM263" s="8" t="str">
        <f>VLOOKUP(AK263,Causa!$X:$AB,5,0)</f>
        <v>E</v>
      </c>
      <c r="AN263" s="8" t="str">
        <f>VLOOKUP(AM263,Causa!$Q:$T,4,0)</f>
        <v>Sensores ,periféricos eléctricos ,Instru</v>
      </c>
      <c r="AO263" s="11" t="str">
        <f t="shared" si="20"/>
        <v>66-263</v>
      </c>
    </row>
    <row r="264" spans="35:41" x14ac:dyDescent="0.3">
      <c r="AI264" s="8" t="s">
        <v>797</v>
      </c>
      <c r="AJ264" s="8" t="s">
        <v>187</v>
      </c>
      <c r="AK264" s="8">
        <v>66</v>
      </c>
      <c r="AL264" s="8" t="str">
        <f>VLOOKUP(AK264,Causa!$X:$AA,4,0)</f>
        <v>Sensor fibra óptic</v>
      </c>
      <c r="AM264" s="8" t="str">
        <f>VLOOKUP(AK264,Causa!$X:$AB,5,0)</f>
        <v>E</v>
      </c>
      <c r="AN264" s="8" t="str">
        <f>VLOOKUP(AM264,Causa!$Q:$T,4,0)</f>
        <v>Sensores ,periféricos eléctricos ,Instru</v>
      </c>
      <c r="AO264" s="11" t="str">
        <f t="shared" si="20"/>
        <v>66-264</v>
      </c>
    </row>
    <row r="265" spans="35:41" x14ac:dyDescent="0.3">
      <c r="AI265" s="8" t="s">
        <v>798</v>
      </c>
      <c r="AJ265" s="8" t="s">
        <v>127</v>
      </c>
      <c r="AK265" s="8">
        <v>66</v>
      </c>
      <c r="AL265" s="8" t="str">
        <f>VLOOKUP(AK265,Causa!$X:$AA,4,0)</f>
        <v>Sensor fibra óptic</v>
      </c>
      <c r="AM265" s="8" t="str">
        <f>VLOOKUP(AK265,Causa!$X:$AB,5,0)</f>
        <v>E</v>
      </c>
      <c r="AN265" s="8" t="str">
        <f>VLOOKUP(AM265,Causa!$Q:$T,4,0)</f>
        <v>Sensores ,periféricos eléctricos ,Instru</v>
      </c>
      <c r="AO265" s="11" t="str">
        <f t="shared" si="20"/>
        <v>66-265</v>
      </c>
    </row>
    <row r="266" spans="35:41" x14ac:dyDescent="0.3">
      <c r="AI266" s="8" t="s">
        <v>799</v>
      </c>
      <c r="AJ266" s="8" t="s">
        <v>135</v>
      </c>
      <c r="AK266" s="8">
        <v>66</v>
      </c>
      <c r="AL266" s="8" t="str">
        <f>VLOOKUP(AK266,Causa!$X:$AA,4,0)</f>
        <v>Sensor fibra óptic</v>
      </c>
      <c r="AM266" s="8" t="str">
        <f>VLOOKUP(AK266,Causa!$X:$AB,5,0)</f>
        <v>E</v>
      </c>
      <c r="AN266" s="8" t="str">
        <f>VLOOKUP(AM266,Causa!$Q:$T,4,0)</f>
        <v>Sensores ,periféricos eléctricos ,Instru</v>
      </c>
      <c r="AO266" s="11" t="str">
        <f t="shared" si="20"/>
        <v>66-266</v>
      </c>
    </row>
    <row r="267" spans="35:41" x14ac:dyDescent="0.3">
      <c r="AI267" s="8" t="s">
        <v>800</v>
      </c>
      <c r="AJ267" s="8" t="s">
        <v>173</v>
      </c>
      <c r="AK267" s="8">
        <v>67</v>
      </c>
      <c r="AL267" s="8" t="str">
        <f>VLOOKUP(AK267,Causa!$X:$AA,4,0)</f>
        <v>Sensor Flujo</v>
      </c>
      <c r="AM267" s="8" t="str">
        <f>VLOOKUP(AK267,Causa!$X:$AB,5,0)</f>
        <v>E</v>
      </c>
      <c r="AN267" s="8" t="str">
        <f>VLOOKUP(AM267,Causa!$Q:$T,4,0)</f>
        <v>Sensores ,periféricos eléctricos ,Instru</v>
      </c>
      <c r="AO267" s="11" t="str">
        <f t="shared" si="20"/>
        <v>67-267</v>
      </c>
    </row>
    <row r="268" spans="35:41" x14ac:dyDescent="0.3">
      <c r="AI268" s="8" t="s">
        <v>801</v>
      </c>
      <c r="AJ268" s="8" t="s">
        <v>121</v>
      </c>
      <c r="AK268" s="8">
        <v>67</v>
      </c>
      <c r="AL268" s="8" t="str">
        <f>VLOOKUP(AK268,Causa!$X:$AA,4,0)</f>
        <v>Sensor Flujo</v>
      </c>
      <c r="AM268" s="8" t="str">
        <f>VLOOKUP(AK268,Causa!$X:$AB,5,0)</f>
        <v>E</v>
      </c>
      <c r="AN268" s="8" t="str">
        <f>VLOOKUP(AM268,Causa!$Q:$T,4,0)</f>
        <v>Sensores ,periféricos eléctricos ,Instru</v>
      </c>
      <c r="AO268" s="11" t="str">
        <f t="shared" si="20"/>
        <v>67-268</v>
      </c>
    </row>
    <row r="269" spans="35:41" x14ac:dyDescent="0.3">
      <c r="AI269" s="8" t="s">
        <v>802</v>
      </c>
      <c r="AJ269" s="8" t="s">
        <v>127</v>
      </c>
      <c r="AK269" s="8">
        <v>67</v>
      </c>
      <c r="AL269" s="8" t="str">
        <f>VLOOKUP(AK269,Causa!$X:$AA,4,0)</f>
        <v>Sensor Flujo</v>
      </c>
      <c r="AM269" s="8" t="str">
        <f>VLOOKUP(AK269,Causa!$X:$AB,5,0)</f>
        <v>E</v>
      </c>
      <c r="AN269" s="8" t="str">
        <f>VLOOKUP(AM269,Causa!$Q:$T,4,0)</f>
        <v>Sensores ,periféricos eléctricos ,Instru</v>
      </c>
      <c r="AO269" s="11" t="str">
        <f t="shared" si="20"/>
        <v>67-269</v>
      </c>
    </row>
    <row r="270" spans="35:41" x14ac:dyDescent="0.3">
      <c r="AI270" s="8" t="s">
        <v>803</v>
      </c>
      <c r="AJ270" s="8" t="s">
        <v>135</v>
      </c>
      <c r="AK270" s="8">
        <v>67</v>
      </c>
      <c r="AL270" s="8" t="str">
        <f>VLOOKUP(AK270,Causa!$X:$AA,4,0)</f>
        <v>Sensor Flujo</v>
      </c>
      <c r="AM270" s="8" t="str">
        <f>VLOOKUP(AK270,Causa!$X:$AB,5,0)</f>
        <v>E</v>
      </c>
      <c r="AN270" s="8" t="str">
        <f>VLOOKUP(AM270,Causa!$Q:$T,4,0)</f>
        <v>Sensores ,periféricos eléctricos ,Instru</v>
      </c>
      <c r="AO270" s="11" t="str">
        <f t="shared" si="20"/>
        <v>67-270</v>
      </c>
    </row>
    <row r="271" spans="35:41" x14ac:dyDescent="0.3">
      <c r="AI271" s="8" t="s">
        <v>804</v>
      </c>
      <c r="AJ271" s="8" t="s">
        <v>150</v>
      </c>
      <c r="AK271" s="8">
        <v>67</v>
      </c>
      <c r="AL271" s="8" t="str">
        <f>VLOOKUP(AK271,Causa!$X:$AA,4,0)</f>
        <v>Sensor Flujo</v>
      </c>
      <c r="AM271" s="8" t="str">
        <f>VLOOKUP(AK271,Causa!$X:$AB,5,0)</f>
        <v>E</v>
      </c>
      <c r="AN271" s="8" t="str">
        <f>VLOOKUP(AM271,Causa!$Q:$T,4,0)</f>
        <v>Sensores ,periféricos eléctricos ,Instru</v>
      </c>
      <c r="AO271" s="11" t="str">
        <f t="shared" si="20"/>
        <v>67-271</v>
      </c>
    </row>
    <row r="272" spans="35:41" x14ac:dyDescent="0.3">
      <c r="AI272" s="8" t="s">
        <v>805</v>
      </c>
      <c r="AJ272" s="8" t="s">
        <v>172</v>
      </c>
      <c r="AK272" s="8">
        <v>68</v>
      </c>
      <c r="AL272" s="8" t="str">
        <f>VLOOKUP(AK272,Causa!$X:$AA,4,0)</f>
        <v>Sensor fotocelda</v>
      </c>
      <c r="AM272" s="8" t="str">
        <f>VLOOKUP(AK272,Causa!$X:$AB,5,0)</f>
        <v>E</v>
      </c>
      <c r="AN272" s="8" t="str">
        <f>VLOOKUP(AM272,Causa!$Q:$T,4,0)</f>
        <v>Sensores ,periféricos eléctricos ,Instru</v>
      </c>
      <c r="AO272" s="11" t="str">
        <f t="shared" si="20"/>
        <v>68-272</v>
      </c>
    </row>
    <row r="273" spans="35:41" x14ac:dyDescent="0.3">
      <c r="AI273" s="8" t="s">
        <v>806</v>
      </c>
      <c r="AJ273" s="8" t="s">
        <v>173</v>
      </c>
      <c r="AK273" s="8">
        <v>68</v>
      </c>
      <c r="AL273" s="8" t="str">
        <f>VLOOKUP(AK273,Causa!$X:$AA,4,0)</f>
        <v>Sensor fotocelda</v>
      </c>
      <c r="AM273" s="8" t="str">
        <f>VLOOKUP(AK273,Causa!$X:$AB,5,0)</f>
        <v>E</v>
      </c>
      <c r="AN273" s="8" t="str">
        <f>VLOOKUP(AM273,Causa!$Q:$T,4,0)</f>
        <v>Sensores ,periféricos eléctricos ,Instru</v>
      </c>
      <c r="AO273" s="11" t="str">
        <f t="shared" si="20"/>
        <v>68-273</v>
      </c>
    </row>
    <row r="274" spans="35:41" x14ac:dyDescent="0.3">
      <c r="AI274" s="8" t="s">
        <v>807</v>
      </c>
      <c r="AJ274" s="8" t="s">
        <v>121</v>
      </c>
      <c r="AK274" s="8">
        <v>68</v>
      </c>
      <c r="AL274" s="8" t="str">
        <f>VLOOKUP(AK274,Causa!$X:$AA,4,0)</f>
        <v>Sensor fotocelda</v>
      </c>
      <c r="AM274" s="8" t="str">
        <f>VLOOKUP(AK274,Causa!$X:$AB,5,0)</f>
        <v>E</v>
      </c>
      <c r="AN274" s="8" t="str">
        <f>VLOOKUP(AM274,Causa!$Q:$T,4,0)</f>
        <v>Sensores ,periféricos eléctricos ,Instru</v>
      </c>
      <c r="AO274" s="11" t="str">
        <f t="shared" si="20"/>
        <v>68-274</v>
      </c>
    </row>
    <row r="275" spans="35:41" x14ac:dyDescent="0.3">
      <c r="AI275" s="8" t="s">
        <v>808</v>
      </c>
      <c r="AJ275" s="8" t="s">
        <v>187</v>
      </c>
      <c r="AK275" s="8">
        <v>68</v>
      </c>
      <c r="AL275" s="8" t="str">
        <f>VLOOKUP(AK275,Causa!$X:$AA,4,0)</f>
        <v>Sensor fotocelda</v>
      </c>
      <c r="AM275" s="8" t="str">
        <f>VLOOKUP(AK275,Causa!$X:$AB,5,0)</f>
        <v>E</v>
      </c>
      <c r="AN275" s="8" t="str">
        <f>VLOOKUP(AM275,Causa!$Q:$T,4,0)</f>
        <v>Sensores ,periféricos eléctricos ,Instru</v>
      </c>
      <c r="AO275" s="11" t="str">
        <f t="shared" si="20"/>
        <v>68-275</v>
      </c>
    </row>
    <row r="276" spans="35:41" x14ac:dyDescent="0.3">
      <c r="AI276" s="8" t="s">
        <v>809</v>
      </c>
      <c r="AJ276" s="8" t="s">
        <v>127</v>
      </c>
      <c r="AK276" s="8">
        <v>68</v>
      </c>
      <c r="AL276" s="8" t="str">
        <f>VLOOKUP(AK276,Causa!$X:$AA,4,0)</f>
        <v>Sensor fotocelda</v>
      </c>
      <c r="AM276" s="8" t="str">
        <f>VLOOKUP(AK276,Causa!$X:$AB,5,0)</f>
        <v>E</v>
      </c>
      <c r="AN276" s="8" t="str">
        <f>VLOOKUP(AM276,Causa!$Q:$T,4,0)</f>
        <v>Sensores ,periféricos eléctricos ,Instru</v>
      </c>
      <c r="AO276" s="11" t="str">
        <f t="shared" si="20"/>
        <v>68-276</v>
      </c>
    </row>
    <row r="277" spans="35:41" x14ac:dyDescent="0.3">
      <c r="AI277" s="8" t="s">
        <v>810</v>
      </c>
      <c r="AJ277" s="8" t="s">
        <v>135</v>
      </c>
      <c r="AK277" s="8">
        <v>68</v>
      </c>
      <c r="AL277" s="8" t="str">
        <f>VLOOKUP(AK277,Causa!$X:$AA,4,0)</f>
        <v>Sensor fotocelda</v>
      </c>
      <c r="AM277" s="8" t="str">
        <f>VLOOKUP(AK277,Causa!$X:$AB,5,0)</f>
        <v>E</v>
      </c>
      <c r="AN277" s="8" t="str">
        <f>VLOOKUP(AM277,Causa!$Q:$T,4,0)</f>
        <v>Sensores ,periféricos eléctricos ,Instru</v>
      </c>
      <c r="AO277" s="11" t="str">
        <f t="shared" si="20"/>
        <v>68-277</v>
      </c>
    </row>
    <row r="278" spans="35:41" x14ac:dyDescent="0.3">
      <c r="AI278" s="8" t="s">
        <v>811</v>
      </c>
      <c r="AJ278" s="8" t="s">
        <v>172</v>
      </c>
      <c r="AK278" s="8">
        <v>69</v>
      </c>
      <c r="AL278" s="8" t="str">
        <f>VLOOKUP(AK278,Causa!$X:$AA,4,0)</f>
        <v>Sensor Inductivo</v>
      </c>
      <c r="AM278" s="8" t="str">
        <f>VLOOKUP(AK278,Causa!$X:$AB,5,0)</f>
        <v>E</v>
      </c>
      <c r="AN278" s="8" t="str">
        <f>VLOOKUP(AM278,Causa!$Q:$T,4,0)</f>
        <v>Sensores ,periféricos eléctricos ,Instru</v>
      </c>
      <c r="AO278" s="11" t="str">
        <f t="shared" si="20"/>
        <v>69-278</v>
      </c>
    </row>
    <row r="279" spans="35:41" x14ac:dyDescent="0.3">
      <c r="AI279" s="8" t="s">
        <v>812</v>
      </c>
      <c r="AJ279" s="8" t="s">
        <v>173</v>
      </c>
      <c r="AK279" s="8">
        <v>69</v>
      </c>
      <c r="AL279" s="8" t="str">
        <f>VLOOKUP(AK279,Causa!$X:$AA,4,0)</f>
        <v>Sensor Inductivo</v>
      </c>
      <c r="AM279" s="8" t="str">
        <f>VLOOKUP(AK279,Causa!$X:$AB,5,0)</f>
        <v>E</v>
      </c>
      <c r="AN279" s="8" t="str">
        <f>VLOOKUP(AM279,Causa!$Q:$T,4,0)</f>
        <v>Sensores ,periféricos eléctricos ,Instru</v>
      </c>
      <c r="AO279" s="11" t="str">
        <f t="shared" si="20"/>
        <v>69-279</v>
      </c>
    </row>
    <row r="280" spans="35:41" x14ac:dyDescent="0.3">
      <c r="AI280" s="8" t="s">
        <v>813</v>
      </c>
      <c r="AJ280" s="8" t="s">
        <v>121</v>
      </c>
      <c r="AK280" s="8">
        <v>69</v>
      </c>
      <c r="AL280" s="8" t="str">
        <f>VLOOKUP(AK280,Causa!$X:$AA,4,0)</f>
        <v>Sensor Inductivo</v>
      </c>
      <c r="AM280" s="8" t="str">
        <f>VLOOKUP(AK280,Causa!$X:$AB,5,0)</f>
        <v>E</v>
      </c>
      <c r="AN280" s="8" t="str">
        <f>VLOOKUP(AM280,Causa!$Q:$T,4,0)</f>
        <v>Sensores ,periféricos eléctricos ,Instru</v>
      </c>
      <c r="AO280" s="11" t="str">
        <f t="shared" si="20"/>
        <v>69-280</v>
      </c>
    </row>
    <row r="281" spans="35:41" x14ac:dyDescent="0.3">
      <c r="AI281" s="8" t="s">
        <v>814</v>
      </c>
      <c r="AJ281" s="8" t="s">
        <v>187</v>
      </c>
      <c r="AK281" s="8">
        <v>69</v>
      </c>
      <c r="AL281" s="8" t="str">
        <f>VLOOKUP(AK281,Causa!$X:$AA,4,0)</f>
        <v>Sensor Inductivo</v>
      </c>
      <c r="AM281" s="8" t="str">
        <f>VLOOKUP(AK281,Causa!$X:$AB,5,0)</f>
        <v>E</v>
      </c>
      <c r="AN281" s="8" t="str">
        <f>VLOOKUP(AM281,Causa!$Q:$T,4,0)</f>
        <v>Sensores ,periféricos eléctricos ,Instru</v>
      </c>
      <c r="AO281" s="11" t="str">
        <f t="shared" si="20"/>
        <v>69-281</v>
      </c>
    </row>
    <row r="282" spans="35:41" x14ac:dyDescent="0.3">
      <c r="AI282" s="8" t="s">
        <v>815</v>
      </c>
      <c r="AJ282" s="8" t="s">
        <v>127</v>
      </c>
      <c r="AK282" s="8">
        <v>69</v>
      </c>
      <c r="AL282" s="8" t="str">
        <f>VLOOKUP(AK282,Causa!$X:$AA,4,0)</f>
        <v>Sensor Inductivo</v>
      </c>
      <c r="AM282" s="8" t="str">
        <f>VLOOKUP(AK282,Causa!$X:$AB,5,0)</f>
        <v>E</v>
      </c>
      <c r="AN282" s="8" t="str">
        <f>VLOOKUP(AM282,Causa!$Q:$T,4,0)</f>
        <v>Sensores ,periféricos eléctricos ,Instru</v>
      </c>
      <c r="AO282" s="11" t="str">
        <f t="shared" si="20"/>
        <v>69-282</v>
      </c>
    </row>
    <row r="283" spans="35:41" x14ac:dyDescent="0.3">
      <c r="AI283" s="8" t="s">
        <v>816</v>
      </c>
      <c r="AJ283" s="8" t="s">
        <v>135</v>
      </c>
      <c r="AK283" s="8">
        <v>69</v>
      </c>
      <c r="AL283" s="8" t="str">
        <f>VLOOKUP(AK283,Causa!$X:$AA,4,0)</f>
        <v>Sensor Inductivo</v>
      </c>
      <c r="AM283" s="8" t="str">
        <f>VLOOKUP(AK283,Causa!$X:$AB,5,0)</f>
        <v>E</v>
      </c>
      <c r="AN283" s="8" t="str">
        <f>VLOOKUP(AM283,Causa!$Q:$T,4,0)</f>
        <v>Sensores ,periféricos eléctricos ,Instru</v>
      </c>
      <c r="AO283" s="11" t="str">
        <f t="shared" si="20"/>
        <v>69-283</v>
      </c>
    </row>
    <row r="284" spans="35:41" x14ac:dyDescent="0.3">
      <c r="AI284" s="8" t="s">
        <v>817</v>
      </c>
      <c r="AJ284" s="8" t="s">
        <v>172</v>
      </c>
      <c r="AK284" s="8">
        <v>70</v>
      </c>
      <c r="AL284" s="8" t="str">
        <f>VLOOKUP(AK284,Causa!$X:$AA,4,0)</f>
        <v>Sensor liq.residual</v>
      </c>
      <c r="AM284" s="8" t="str">
        <f>VLOOKUP(AK284,Causa!$X:$AB,5,0)</f>
        <v>E</v>
      </c>
      <c r="AN284" s="8" t="str">
        <f>VLOOKUP(AM284,Causa!$Q:$T,4,0)</f>
        <v>Sensores ,periféricos eléctricos ,Instru</v>
      </c>
      <c r="AO284" s="11" t="str">
        <f t="shared" si="20"/>
        <v>70-284</v>
      </c>
    </row>
    <row r="285" spans="35:41" x14ac:dyDescent="0.3">
      <c r="AI285" s="8" t="s">
        <v>818</v>
      </c>
      <c r="AJ285" s="8" t="s">
        <v>198</v>
      </c>
      <c r="AK285" s="8">
        <v>70</v>
      </c>
      <c r="AL285" s="8" t="str">
        <f>VLOOKUP(AK285,Causa!$X:$AA,4,0)</f>
        <v>Sensor liq.residual</v>
      </c>
      <c r="AM285" s="8" t="str">
        <f>VLOOKUP(AK285,Causa!$X:$AB,5,0)</f>
        <v>E</v>
      </c>
      <c r="AN285" s="8" t="str">
        <f>VLOOKUP(AM285,Causa!$Q:$T,4,0)</f>
        <v>Sensores ,periféricos eléctricos ,Instru</v>
      </c>
      <c r="AO285" s="11" t="str">
        <f t="shared" si="20"/>
        <v>70-285</v>
      </c>
    </row>
    <row r="286" spans="35:41" x14ac:dyDescent="0.3">
      <c r="AI286" s="8" t="s">
        <v>819</v>
      </c>
      <c r="AJ286" s="8" t="s">
        <v>121</v>
      </c>
      <c r="AK286" s="8">
        <v>70</v>
      </c>
      <c r="AL286" s="8" t="str">
        <f>VLOOKUP(AK286,Causa!$X:$AA,4,0)</f>
        <v>Sensor liq.residual</v>
      </c>
      <c r="AM286" s="8" t="str">
        <f>VLOOKUP(AK286,Causa!$X:$AB,5,0)</f>
        <v>E</v>
      </c>
      <c r="AN286" s="8" t="str">
        <f>VLOOKUP(AM286,Causa!$Q:$T,4,0)</f>
        <v>Sensores ,periféricos eléctricos ,Instru</v>
      </c>
      <c r="AO286" s="11" t="str">
        <f t="shared" si="20"/>
        <v>70-286</v>
      </c>
    </row>
    <row r="287" spans="35:41" x14ac:dyDescent="0.3">
      <c r="AI287" s="8" t="s">
        <v>820</v>
      </c>
      <c r="AJ287" s="8" t="s">
        <v>197</v>
      </c>
      <c r="AK287" s="8">
        <v>70</v>
      </c>
      <c r="AL287" s="8" t="str">
        <f>VLOOKUP(AK287,Causa!$X:$AA,4,0)</f>
        <v>Sensor liq.residual</v>
      </c>
      <c r="AM287" s="8" t="str">
        <f>VLOOKUP(AK287,Causa!$X:$AB,5,0)</f>
        <v>E</v>
      </c>
      <c r="AN287" s="8" t="str">
        <f>VLOOKUP(AM287,Causa!$Q:$T,4,0)</f>
        <v>Sensores ,periféricos eléctricos ,Instru</v>
      </c>
      <c r="AO287" s="11" t="str">
        <f t="shared" si="20"/>
        <v>70-287</v>
      </c>
    </row>
    <row r="288" spans="35:41" x14ac:dyDescent="0.3">
      <c r="AI288" s="8" t="s">
        <v>821</v>
      </c>
      <c r="AJ288" s="8" t="s">
        <v>137</v>
      </c>
      <c r="AK288" s="8">
        <v>70</v>
      </c>
      <c r="AL288" s="8" t="str">
        <f>VLOOKUP(AK288,Causa!$X:$AA,4,0)</f>
        <v>Sensor liq.residual</v>
      </c>
      <c r="AM288" s="8" t="str">
        <f>VLOOKUP(AK288,Causa!$X:$AB,5,0)</f>
        <v>E</v>
      </c>
      <c r="AN288" s="8" t="str">
        <f>VLOOKUP(AM288,Causa!$Q:$T,4,0)</f>
        <v>Sensores ,periféricos eléctricos ,Instru</v>
      </c>
      <c r="AO288" s="11" t="str">
        <f t="shared" si="20"/>
        <v>70-288</v>
      </c>
    </row>
    <row r="289" spans="35:41" x14ac:dyDescent="0.3">
      <c r="AI289" s="8" t="s">
        <v>822</v>
      </c>
      <c r="AJ289" s="8" t="s">
        <v>179</v>
      </c>
      <c r="AK289" s="8">
        <v>70</v>
      </c>
      <c r="AL289" s="8" t="str">
        <f>VLOOKUP(AK289,Causa!$X:$AA,4,0)</f>
        <v>Sensor liq.residual</v>
      </c>
      <c r="AM289" s="8" t="str">
        <f>VLOOKUP(AK289,Causa!$X:$AB,5,0)</f>
        <v>E</v>
      </c>
      <c r="AN289" s="8" t="str">
        <f>VLOOKUP(AM289,Causa!$Q:$T,4,0)</f>
        <v>Sensores ,periféricos eléctricos ,Instru</v>
      </c>
      <c r="AO289" s="11" t="str">
        <f t="shared" si="20"/>
        <v>70-289</v>
      </c>
    </row>
    <row r="290" spans="35:41" x14ac:dyDescent="0.3">
      <c r="AI290" s="8" t="s">
        <v>823</v>
      </c>
      <c r="AJ290" s="8" t="s">
        <v>172</v>
      </c>
      <c r="AK290" s="8">
        <v>71</v>
      </c>
      <c r="AL290" s="8" t="str">
        <f>VLOOKUP(AK290,Causa!$X:$AA,4,0)</f>
        <v>Sensor microswitch</v>
      </c>
      <c r="AM290" s="8" t="str">
        <f>VLOOKUP(AK290,Causa!$X:$AB,5,0)</f>
        <v>E</v>
      </c>
      <c r="AN290" s="8" t="str">
        <f>VLOOKUP(AM290,Causa!$Q:$T,4,0)</f>
        <v>Sensores ,periféricos eléctricos ,Instru</v>
      </c>
      <c r="AO290" s="11" t="str">
        <f t="shared" si="20"/>
        <v>71-290</v>
      </c>
    </row>
    <row r="291" spans="35:41" x14ac:dyDescent="0.3">
      <c r="AI291" s="8" t="s">
        <v>824</v>
      </c>
      <c r="AJ291" s="8" t="s">
        <v>121</v>
      </c>
      <c r="AK291" s="8">
        <v>71</v>
      </c>
      <c r="AL291" s="8" t="str">
        <f>VLOOKUP(AK291,Causa!$X:$AA,4,0)</f>
        <v>Sensor microswitch</v>
      </c>
      <c r="AM291" s="8" t="str">
        <f>VLOOKUP(AK291,Causa!$X:$AB,5,0)</f>
        <v>E</v>
      </c>
      <c r="AN291" s="8" t="str">
        <f>VLOOKUP(AM291,Causa!$Q:$T,4,0)</f>
        <v>Sensores ,periféricos eléctricos ,Instru</v>
      </c>
      <c r="AO291" s="11" t="str">
        <f t="shared" si="20"/>
        <v>71-291</v>
      </c>
    </row>
    <row r="292" spans="35:41" x14ac:dyDescent="0.3">
      <c r="AI292" s="8" t="s">
        <v>825</v>
      </c>
      <c r="AJ292" s="8" t="s">
        <v>171</v>
      </c>
      <c r="AK292" s="8">
        <v>71</v>
      </c>
      <c r="AL292" s="8" t="str">
        <f>VLOOKUP(AK292,Causa!$X:$AA,4,0)</f>
        <v>Sensor microswitch</v>
      </c>
      <c r="AM292" s="8" t="str">
        <f>VLOOKUP(AK292,Causa!$X:$AB,5,0)</f>
        <v>E</v>
      </c>
      <c r="AN292" s="8" t="str">
        <f>VLOOKUP(AM292,Causa!$Q:$T,4,0)</f>
        <v>Sensores ,periféricos eléctricos ,Instru</v>
      </c>
      <c r="AO292" s="11" t="str">
        <f t="shared" si="20"/>
        <v>71-292</v>
      </c>
    </row>
    <row r="293" spans="35:41" x14ac:dyDescent="0.3">
      <c r="AI293" s="8" t="s">
        <v>826</v>
      </c>
      <c r="AJ293" s="8" t="s">
        <v>127</v>
      </c>
      <c r="AK293" s="8">
        <v>71</v>
      </c>
      <c r="AL293" s="8" t="str">
        <f>VLOOKUP(AK293,Causa!$X:$AA,4,0)</f>
        <v>Sensor microswitch</v>
      </c>
      <c r="AM293" s="8" t="str">
        <f>VLOOKUP(AK293,Causa!$X:$AB,5,0)</f>
        <v>E</v>
      </c>
      <c r="AN293" s="8" t="str">
        <f>VLOOKUP(AM293,Causa!$Q:$T,4,0)</f>
        <v>Sensores ,periféricos eléctricos ,Instru</v>
      </c>
      <c r="AO293" s="11" t="str">
        <f t="shared" si="20"/>
        <v>71-293</v>
      </c>
    </row>
    <row r="294" spans="35:41" x14ac:dyDescent="0.3">
      <c r="AI294" s="8" t="s">
        <v>827</v>
      </c>
      <c r="AJ294" s="8" t="s">
        <v>135</v>
      </c>
      <c r="AK294" s="8">
        <v>71</v>
      </c>
      <c r="AL294" s="8" t="str">
        <f>VLOOKUP(AK294,Causa!$X:$AA,4,0)</f>
        <v>Sensor microswitch</v>
      </c>
      <c r="AM294" s="8" t="str">
        <f>VLOOKUP(AK294,Causa!$X:$AB,5,0)</f>
        <v>E</v>
      </c>
      <c r="AN294" s="8" t="str">
        <f>VLOOKUP(AM294,Causa!$Q:$T,4,0)</f>
        <v>Sensores ,periféricos eléctricos ,Instru</v>
      </c>
      <c r="AO294" s="11" t="str">
        <f t="shared" si="20"/>
        <v>71-294</v>
      </c>
    </row>
    <row r="295" spans="35:41" x14ac:dyDescent="0.3">
      <c r="AI295" s="8" t="s">
        <v>828</v>
      </c>
      <c r="AJ295" s="8" t="s">
        <v>172</v>
      </c>
      <c r="AK295" s="8">
        <v>72</v>
      </c>
      <c r="AL295" s="8" t="str">
        <f>VLOOKUP(AK295,Causa!$X:$AA,4,0)</f>
        <v>Sensor Nivel</v>
      </c>
      <c r="AM295" s="8" t="str">
        <f>VLOOKUP(AK295,Causa!$X:$AB,5,0)</f>
        <v>E</v>
      </c>
      <c r="AN295" s="8" t="str">
        <f>VLOOKUP(AM295,Causa!$Q:$T,4,0)</f>
        <v>Sensores ,periféricos eléctricos ,Instru</v>
      </c>
      <c r="AO295" s="11" t="str">
        <f t="shared" si="20"/>
        <v>72-295</v>
      </c>
    </row>
    <row r="296" spans="35:41" x14ac:dyDescent="0.3">
      <c r="AI296" s="8" t="s">
        <v>829</v>
      </c>
      <c r="AJ296" s="8" t="s">
        <v>173</v>
      </c>
      <c r="AK296" s="8">
        <v>72</v>
      </c>
      <c r="AL296" s="8" t="str">
        <f>VLOOKUP(AK296,Causa!$X:$AA,4,0)</f>
        <v>Sensor Nivel</v>
      </c>
      <c r="AM296" s="8" t="str">
        <f>VLOOKUP(AK296,Causa!$X:$AB,5,0)</f>
        <v>E</v>
      </c>
      <c r="AN296" s="8" t="str">
        <f>VLOOKUP(AM296,Causa!$Q:$T,4,0)</f>
        <v>Sensores ,periféricos eléctricos ,Instru</v>
      </c>
      <c r="AO296" s="11" t="str">
        <f t="shared" si="20"/>
        <v>72-296</v>
      </c>
    </row>
    <row r="297" spans="35:41" x14ac:dyDescent="0.3">
      <c r="AI297" s="8" t="s">
        <v>830</v>
      </c>
      <c r="AJ297" s="8" t="s">
        <v>121</v>
      </c>
      <c r="AK297" s="8">
        <v>72</v>
      </c>
      <c r="AL297" s="8" t="str">
        <f>VLOOKUP(AK297,Causa!$X:$AA,4,0)</f>
        <v>Sensor Nivel</v>
      </c>
      <c r="AM297" s="8" t="str">
        <f>VLOOKUP(AK297,Causa!$X:$AB,5,0)</f>
        <v>E</v>
      </c>
      <c r="AN297" s="8" t="str">
        <f>VLOOKUP(AM297,Causa!$Q:$T,4,0)</f>
        <v>Sensores ,periféricos eléctricos ,Instru</v>
      </c>
      <c r="AO297" s="11" t="str">
        <f t="shared" si="20"/>
        <v>72-297</v>
      </c>
    </row>
    <row r="298" spans="35:41" x14ac:dyDescent="0.3">
      <c r="AI298" s="8" t="s">
        <v>831</v>
      </c>
      <c r="AJ298" s="8" t="s">
        <v>171</v>
      </c>
      <c r="AK298" s="8">
        <v>72</v>
      </c>
      <c r="AL298" s="8" t="str">
        <f>VLOOKUP(AK298,Causa!$X:$AA,4,0)</f>
        <v>Sensor Nivel</v>
      </c>
      <c r="AM298" s="8" t="str">
        <f>VLOOKUP(AK298,Causa!$X:$AB,5,0)</f>
        <v>E</v>
      </c>
      <c r="AN298" s="8" t="str">
        <f>VLOOKUP(AM298,Causa!$Q:$T,4,0)</f>
        <v>Sensores ,periféricos eléctricos ,Instru</v>
      </c>
      <c r="AO298" s="11" t="str">
        <f t="shared" si="20"/>
        <v>72-298</v>
      </c>
    </row>
    <row r="299" spans="35:41" x14ac:dyDescent="0.3">
      <c r="AI299" s="8" t="s">
        <v>832</v>
      </c>
      <c r="AJ299" s="8" t="s">
        <v>187</v>
      </c>
      <c r="AK299" s="8">
        <v>72</v>
      </c>
      <c r="AL299" s="8" t="str">
        <f>VLOOKUP(AK299,Causa!$X:$AA,4,0)</f>
        <v>Sensor Nivel</v>
      </c>
      <c r="AM299" s="8" t="str">
        <f>VLOOKUP(AK299,Causa!$X:$AB,5,0)</f>
        <v>E</v>
      </c>
      <c r="AN299" s="8" t="str">
        <f>VLOOKUP(AM299,Causa!$Q:$T,4,0)</f>
        <v>Sensores ,periféricos eléctricos ,Instru</v>
      </c>
      <c r="AO299" s="11" t="str">
        <f t="shared" si="20"/>
        <v>72-299</v>
      </c>
    </row>
    <row r="300" spans="35:41" x14ac:dyDescent="0.3">
      <c r="AI300" s="8" t="s">
        <v>833</v>
      </c>
      <c r="AJ300" s="8" t="s">
        <v>177</v>
      </c>
      <c r="AK300" s="8">
        <v>72</v>
      </c>
      <c r="AL300" s="8" t="str">
        <f>VLOOKUP(AK300,Causa!$X:$AA,4,0)</f>
        <v>Sensor Nivel</v>
      </c>
      <c r="AM300" s="8" t="str">
        <f>VLOOKUP(AK300,Causa!$X:$AB,5,0)</f>
        <v>E</v>
      </c>
      <c r="AN300" s="8" t="str">
        <f>VLOOKUP(AM300,Causa!$Q:$T,4,0)</f>
        <v>Sensores ,periféricos eléctricos ,Instru</v>
      </c>
      <c r="AO300" s="11" t="str">
        <f t="shared" si="20"/>
        <v>72-300</v>
      </c>
    </row>
    <row r="301" spans="35:41" x14ac:dyDescent="0.3">
      <c r="AI301" s="8" t="s">
        <v>834</v>
      </c>
      <c r="AJ301" s="8" t="s">
        <v>175</v>
      </c>
      <c r="AK301" s="8">
        <v>72</v>
      </c>
      <c r="AL301" s="8" t="str">
        <f>VLOOKUP(AK301,Causa!$X:$AA,4,0)</f>
        <v>Sensor Nivel</v>
      </c>
      <c r="AM301" s="8" t="str">
        <f>VLOOKUP(AK301,Causa!$X:$AB,5,0)</f>
        <v>E</v>
      </c>
      <c r="AN301" s="8" t="str">
        <f>VLOOKUP(AM301,Causa!$Q:$T,4,0)</f>
        <v>Sensores ,periféricos eléctricos ,Instru</v>
      </c>
      <c r="AO301" s="11" t="str">
        <f t="shared" si="20"/>
        <v>72-301</v>
      </c>
    </row>
    <row r="302" spans="35:41" x14ac:dyDescent="0.3">
      <c r="AI302" s="8" t="s">
        <v>835</v>
      </c>
      <c r="AJ302" s="8" t="s">
        <v>127</v>
      </c>
      <c r="AK302" s="8">
        <v>72</v>
      </c>
      <c r="AL302" s="8" t="str">
        <f>VLOOKUP(AK302,Causa!$X:$AA,4,0)</f>
        <v>Sensor Nivel</v>
      </c>
      <c r="AM302" s="8" t="str">
        <f>VLOOKUP(AK302,Causa!$X:$AB,5,0)</f>
        <v>E</v>
      </c>
      <c r="AN302" s="8" t="str">
        <f>VLOOKUP(AM302,Causa!$Q:$T,4,0)</f>
        <v>Sensores ,periféricos eléctricos ,Instru</v>
      </c>
      <c r="AO302" s="11" t="str">
        <f t="shared" si="20"/>
        <v>72-302</v>
      </c>
    </row>
    <row r="303" spans="35:41" x14ac:dyDescent="0.3">
      <c r="AI303" s="8" t="s">
        <v>836</v>
      </c>
      <c r="AJ303" s="8" t="s">
        <v>135</v>
      </c>
      <c r="AK303" s="8">
        <v>72</v>
      </c>
      <c r="AL303" s="8" t="str">
        <f>VLOOKUP(AK303,Causa!$X:$AA,4,0)</f>
        <v>Sensor Nivel</v>
      </c>
      <c r="AM303" s="8" t="str">
        <f>VLOOKUP(AK303,Causa!$X:$AB,5,0)</f>
        <v>E</v>
      </c>
      <c r="AN303" s="8" t="str">
        <f>VLOOKUP(AM303,Causa!$Q:$T,4,0)</f>
        <v>Sensores ,periféricos eléctricos ,Instru</v>
      </c>
      <c r="AO303" s="11" t="str">
        <f t="shared" si="20"/>
        <v>72-303</v>
      </c>
    </row>
    <row r="304" spans="35:41" x14ac:dyDescent="0.3">
      <c r="AI304" s="8" t="s">
        <v>837</v>
      </c>
      <c r="AJ304" s="8" t="s">
        <v>172</v>
      </c>
      <c r="AK304" s="8">
        <v>73</v>
      </c>
      <c r="AL304" s="8" t="str">
        <f>VLOOKUP(AK304,Causa!$X:$AA,4,0)</f>
        <v>Sensor Presión</v>
      </c>
      <c r="AM304" s="8" t="str">
        <f>VLOOKUP(AK304,Causa!$X:$AB,5,0)</f>
        <v>E</v>
      </c>
      <c r="AN304" s="8" t="str">
        <f>VLOOKUP(AM304,Causa!$Q:$T,4,0)</f>
        <v>Sensores ,periféricos eléctricos ,Instru</v>
      </c>
      <c r="AO304" s="11" t="str">
        <f t="shared" si="20"/>
        <v>73-304</v>
      </c>
    </row>
    <row r="305" spans="35:41" x14ac:dyDescent="0.3">
      <c r="AI305" s="8" t="s">
        <v>838</v>
      </c>
      <c r="AJ305" s="8" t="s">
        <v>173</v>
      </c>
      <c r="AK305" s="8">
        <v>73</v>
      </c>
      <c r="AL305" s="8" t="str">
        <f>VLOOKUP(AK305,Causa!$X:$AA,4,0)</f>
        <v>Sensor Presión</v>
      </c>
      <c r="AM305" s="8" t="str">
        <f>VLOOKUP(AK305,Causa!$X:$AB,5,0)</f>
        <v>E</v>
      </c>
      <c r="AN305" s="8" t="str">
        <f>VLOOKUP(AM305,Causa!$Q:$T,4,0)</f>
        <v>Sensores ,periféricos eléctricos ,Instru</v>
      </c>
      <c r="AO305" s="11" t="str">
        <f t="shared" si="20"/>
        <v>73-305</v>
      </c>
    </row>
    <row r="306" spans="35:41" x14ac:dyDescent="0.3">
      <c r="AI306" s="8" t="s">
        <v>839</v>
      </c>
      <c r="AJ306" s="8" t="s">
        <v>121</v>
      </c>
      <c r="AK306" s="8">
        <v>73</v>
      </c>
      <c r="AL306" s="8" t="str">
        <f>VLOOKUP(AK306,Causa!$X:$AA,4,0)</f>
        <v>Sensor Presión</v>
      </c>
      <c r="AM306" s="8" t="str">
        <f>VLOOKUP(AK306,Causa!$X:$AB,5,0)</f>
        <v>E</v>
      </c>
      <c r="AN306" s="8" t="str">
        <f>VLOOKUP(AM306,Causa!$Q:$T,4,0)</f>
        <v>Sensores ,periféricos eléctricos ,Instru</v>
      </c>
      <c r="AO306" s="11" t="str">
        <f t="shared" si="20"/>
        <v>73-306</v>
      </c>
    </row>
    <row r="307" spans="35:41" x14ac:dyDescent="0.3">
      <c r="AI307" s="8" t="s">
        <v>840</v>
      </c>
      <c r="AJ307" s="8" t="s">
        <v>171</v>
      </c>
      <c r="AK307" s="8">
        <v>73</v>
      </c>
      <c r="AL307" s="8" t="str">
        <f>VLOOKUP(AK307,Causa!$X:$AA,4,0)</f>
        <v>Sensor Presión</v>
      </c>
      <c r="AM307" s="8" t="str">
        <f>VLOOKUP(AK307,Causa!$X:$AB,5,0)</f>
        <v>E</v>
      </c>
      <c r="AN307" s="8" t="str">
        <f>VLOOKUP(AM307,Causa!$Q:$T,4,0)</f>
        <v>Sensores ,periféricos eléctricos ,Instru</v>
      </c>
      <c r="AO307" s="11" t="str">
        <f t="shared" si="20"/>
        <v>73-307</v>
      </c>
    </row>
    <row r="308" spans="35:41" x14ac:dyDescent="0.3">
      <c r="AI308" s="8" t="s">
        <v>841</v>
      </c>
      <c r="AJ308" s="8" t="s">
        <v>187</v>
      </c>
      <c r="AK308" s="8">
        <v>73</v>
      </c>
      <c r="AL308" s="8" t="str">
        <f>VLOOKUP(AK308,Causa!$X:$AA,4,0)</f>
        <v>Sensor Presión</v>
      </c>
      <c r="AM308" s="8" t="str">
        <f>VLOOKUP(AK308,Causa!$X:$AB,5,0)</f>
        <v>E</v>
      </c>
      <c r="AN308" s="8" t="str">
        <f>VLOOKUP(AM308,Causa!$Q:$T,4,0)</f>
        <v>Sensores ,periféricos eléctricos ,Instru</v>
      </c>
      <c r="AO308" s="11" t="str">
        <f t="shared" si="20"/>
        <v>73-308</v>
      </c>
    </row>
    <row r="309" spans="35:41" x14ac:dyDescent="0.3">
      <c r="AI309" s="8" t="s">
        <v>842</v>
      </c>
      <c r="AJ309" s="8" t="s">
        <v>177</v>
      </c>
      <c r="AK309" s="8">
        <v>73</v>
      </c>
      <c r="AL309" s="8" t="str">
        <f>VLOOKUP(AK309,Causa!$X:$AA,4,0)</f>
        <v>Sensor Presión</v>
      </c>
      <c r="AM309" s="8" t="str">
        <f>VLOOKUP(AK309,Causa!$X:$AB,5,0)</f>
        <v>E</v>
      </c>
      <c r="AN309" s="8" t="str">
        <f>VLOOKUP(AM309,Causa!$Q:$T,4,0)</f>
        <v>Sensores ,periféricos eléctricos ,Instru</v>
      </c>
      <c r="AO309" s="11" t="str">
        <f t="shared" si="20"/>
        <v>73-309</v>
      </c>
    </row>
    <row r="310" spans="35:41" x14ac:dyDescent="0.3">
      <c r="AI310" s="8" t="s">
        <v>843</v>
      </c>
      <c r="AJ310" s="8" t="s">
        <v>175</v>
      </c>
      <c r="AK310" s="8">
        <v>73</v>
      </c>
      <c r="AL310" s="8" t="str">
        <f>VLOOKUP(AK310,Causa!$X:$AA,4,0)</f>
        <v>Sensor Presión</v>
      </c>
      <c r="AM310" s="8" t="str">
        <f>VLOOKUP(AK310,Causa!$X:$AB,5,0)</f>
        <v>E</v>
      </c>
      <c r="AN310" s="8" t="str">
        <f>VLOOKUP(AM310,Causa!$Q:$T,4,0)</f>
        <v>Sensores ,periféricos eléctricos ,Instru</v>
      </c>
      <c r="AO310" s="11" t="str">
        <f t="shared" si="20"/>
        <v>73-310</v>
      </c>
    </row>
    <row r="311" spans="35:41" x14ac:dyDescent="0.3">
      <c r="AI311" s="8" t="s">
        <v>844</v>
      </c>
      <c r="AJ311" s="8" t="s">
        <v>127</v>
      </c>
      <c r="AK311" s="8">
        <v>73</v>
      </c>
      <c r="AL311" s="8" t="str">
        <f>VLOOKUP(AK311,Causa!$X:$AA,4,0)</f>
        <v>Sensor Presión</v>
      </c>
      <c r="AM311" s="8" t="str">
        <f>VLOOKUP(AK311,Causa!$X:$AB,5,0)</f>
        <v>E</v>
      </c>
      <c r="AN311" s="8" t="str">
        <f>VLOOKUP(AM311,Causa!$Q:$T,4,0)</f>
        <v>Sensores ,periféricos eléctricos ,Instru</v>
      </c>
      <c r="AO311" s="11" t="str">
        <f t="shared" si="20"/>
        <v>73-311</v>
      </c>
    </row>
    <row r="312" spans="35:41" x14ac:dyDescent="0.3">
      <c r="AI312" s="8" t="s">
        <v>845</v>
      </c>
      <c r="AJ312" s="8" t="s">
        <v>135</v>
      </c>
      <c r="AK312" s="8">
        <v>73</v>
      </c>
      <c r="AL312" s="8" t="str">
        <f>VLOOKUP(AK312,Causa!$X:$AA,4,0)</f>
        <v>Sensor Presión</v>
      </c>
      <c r="AM312" s="8" t="str">
        <f>VLOOKUP(AK312,Causa!$X:$AB,5,0)</f>
        <v>E</v>
      </c>
      <c r="AN312" s="8" t="str">
        <f>VLOOKUP(AM312,Causa!$Q:$T,4,0)</f>
        <v>Sensores ,periféricos eléctricos ,Instru</v>
      </c>
      <c r="AO312" s="11" t="str">
        <f t="shared" si="20"/>
        <v>73-312</v>
      </c>
    </row>
    <row r="313" spans="35:41" x14ac:dyDescent="0.3">
      <c r="AI313" s="8" t="s">
        <v>846</v>
      </c>
      <c r="AJ313" s="8" t="s">
        <v>172</v>
      </c>
      <c r="AK313" s="8">
        <v>74</v>
      </c>
      <c r="AL313" s="8" t="str">
        <f>VLOOKUP(AK313,Causa!$X:$AA,4,0)</f>
        <v>Sensor temp./PT100</v>
      </c>
      <c r="AM313" s="8" t="str">
        <f>VLOOKUP(AK313,Causa!$X:$AB,5,0)</f>
        <v>E</v>
      </c>
      <c r="AN313" s="8" t="str">
        <f>VLOOKUP(AM313,Causa!$Q:$T,4,0)</f>
        <v>Sensores ,periféricos eléctricos ,Instru</v>
      </c>
      <c r="AO313" s="11" t="str">
        <f t="shared" si="20"/>
        <v>74-313</v>
      </c>
    </row>
    <row r="314" spans="35:41" x14ac:dyDescent="0.3">
      <c r="AI314" s="8" t="s">
        <v>847</v>
      </c>
      <c r="AJ314" s="8" t="s">
        <v>173</v>
      </c>
      <c r="AK314" s="8">
        <v>74</v>
      </c>
      <c r="AL314" s="8" t="str">
        <f>VLOOKUP(AK314,Causa!$X:$AA,4,0)</f>
        <v>Sensor temp./PT100</v>
      </c>
      <c r="AM314" s="8" t="str">
        <f>VLOOKUP(AK314,Causa!$X:$AB,5,0)</f>
        <v>E</v>
      </c>
      <c r="AN314" s="8" t="str">
        <f>VLOOKUP(AM314,Causa!$Q:$T,4,0)</f>
        <v>Sensores ,periféricos eléctricos ,Instru</v>
      </c>
      <c r="AO314" s="11" t="str">
        <f t="shared" si="20"/>
        <v>74-314</v>
      </c>
    </row>
    <row r="315" spans="35:41" x14ac:dyDescent="0.3">
      <c r="AI315" s="8" t="s">
        <v>848</v>
      </c>
      <c r="AJ315" s="8" t="s">
        <v>121</v>
      </c>
      <c r="AK315" s="8">
        <v>74</v>
      </c>
      <c r="AL315" s="8" t="str">
        <f>VLOOKUP(AK315,Causa!$X:$AA,4,0)</f>
        <v>Sensor temp./PT100</v>
      </c>
      <c r="AM315" s="8" t="str">
        <f>VLOOKUP(AK315,Causa!$X:$AB,5,0)</f>
        <v>E</v>
      </c>
      <c r="AN315" s="8" t="str">
        <f>VLOOKUP(AM315,Causa!$Q:$T,4,0)</f>
        <v>Sensores ,periféricos eléctricos ,Instru</v>
      </c>
      <c r="AO315" s="11" t="str">
        <f t="shared" si="20"/>
        <v>74-315</v>
      </c>
    </row>
    <row r="316" spans="35:41" x14ac:dyDescent="0.3">
      <c r="AI316" s="8" t="s">
        <v>849</v>
      </c>
      <c r="AJ316" s="8" t="s">
        <v>177</v>
      </c>
      <c r="AK316" s="8">
        <v>74</v>
      </c>
      <c r="AL316" s="8" t="str">
        <f>VLOOKUP(AK316,Causa!$X:$AA,4,0)</f>
        <v>Sensor temp./PT100</v>
      </c>
      <c r="AM316" s="8" t="str">
        <f>VLOOKUP(AK316,Causa!$X:$AB,5,0)</f>
        <v>E</v>
      </c>
      <c r="AN316" s="8" t="str">
        <f>VLOOKUP(AM316,Causa!$Q:$T,4,0)</f>
        <v>Sensores ,periféricos eléctricos ,Instru</v>
      </c>
      <c r="AO316" s="11" t="str">
        <f t="shared" si="20"/>
        <v>74-316</v>
      </c>
    </row>
    <row r="317" spans="35:41" x14ac:dyDescent="0.3">
      <c r="AI317" s="8" t="s">
        <v>850</v>
      </c>
      <c r="AJ317" s="8" t="s">
        <v>127</v>
      </c>
      <c r="AK317" s="8">
        <v>74</v>
      </c>
      <c r="AL317" s="8" t="str">
        <f>VLOOKUP(AK317,Causa!$X:$AA,4,0)</f>
        <v>Sensor temp./PT100</v>
      </c>
      <c r="AM317" s="8" t="str">
        <f>VLOOKUP(AK317,Causa!$X:$AB,5,0)</f>
        <v>E</v>
      </c>
      <c r="AN317" s="8" t="str">
        <f>VLOOKUP(AM317,Causa!$Q:$T,4,0)</f>
        <v>Sensores ,periféricos eléctricos ,Instru</v>
      </c>
      <c r="AO317" s="11" t="str">
        <f t="shared" si="20"/>
        <v>74-317</v>
      </c>
    </row>
    <row r="318" spans="35:41" x14ac:dyDescent="0.3">
      <c r="AI318" s="8" t="s">
        <v>851</v>
      </c>
      <c r="AJ318" s="8" t="s">
        <v>161</v>
      </c>
      <c r="AK318" s="8">
        <v>74</v>
      </c>
      <c r="AL318" s="8" t="str">
        <f>VLOOKUP(AK318,Causa!$X:$AA,4,0)</f>
        <v>Sensor temp./PT100</v>
      </c>
      <c r="AM318" s="8" t="str">
        <f>VLOOKUP(AK318,Causa!$X:$AB,5,0)</f>
        <v>E</v>
      </c>
      <c r="AN318" s="8" t="str">
        <f>VLOOKUP(AM318,Causa!$Q:$T,4,0)</f>
        <v>Sensores ,periféricos eléctricos ,Instru</v>
      </c>
      <c r="AO318" s="11" t="str">
        <f t="shared" si="20"/>
        <v>74-318</v>
      </c>
    </row>
    <row r="319" spans="35:41" x14ac:dyDescent="0.3">
      <c r="AI319" s="8" t="s">
        <v>852</v>
      </c>
      <c r="AJ319" s="8" t="s">
        <v>179</v>
      </c>
      <c r="AK319" s="8">
        <v>74</v>
      </c>
      <c r="AL319" s="8" t="str">
        <f>VLOOKUP(AK319,Causa!$X:$AA,4,0)</f>
        <v>Sensor temp./PT100</v>
      </c>
      <c r="AM319" s="8" t="str">
        <f>VLOOKUP(AK319,Causa!$X:$AB,5,0)</f>
        <v>E</v>
      </c>
      <c r="AN319" s="8" t="str">
        <f>VLOOKUP(AM319,Causa!$Q:$T,4,0)</f>
        <v>Sensores ,periféricos eléctricos ,Instru</v>
      </c>
      <c r="AO319" s="11" t="str">
        <f t="shared" si="20"/>
        <v>74-319</v>
      </c>
    </row>
    <row r="320" spans="35:41" x14ac:dyDescent="0.3">
      <c r="AI320" s="8" t="s">
        <v>853</v>
      </c>
      <c r="AJ320" s="8" t="s">
        <v>172</v>
      </c>
      <c r="AK320" s="8">
        <v>75</v>
      </c>
      <c r="AL320" s="8" t="str">
        <f>VLOOKUP(AK320,Causa!$X:$AA,4,0)</f>
        <v>Sensor ultrasonido</v>
      </c>
      <c r="AM320" s="8" t="str">
        <f>VLOOKUP(AK320,Causa!$X:$AB,5,0)</f>
        <v>E</v>
      </c>
      <c r="AN320" s="8" t="str">
        <f>VLOOKUP(AM320,Causa!$Q:$T,4,0)</f>
        <v>Sensores ,periféricos eléctricos ,Instru</v>
      </c>
      <c r="AO320" s="11" t="str">
        <f t="shared" si="20"/>
        <v>75-320</v>
      </c>
    </row>
    <row r="321" spans="35:41" x14ac:dyDescent="0.3">
      <c r="AI321" s="8" t="s">
        <v>854</v>
      </c>
      <c r="AJ321" s="8" t="s">
        <v>173</v>
      </c>
      <c r="AK321" s="8">
        <v>75</v>
      </c>
      <c r="AL321" s="8" t="str">
        <f>VLOOKUP(AK321,Causa!$X:$AA,4,0)</f>
        <v>Sensor ultrasonido</v>
      </c>
      <c r="AM321" s="8" t="str">
        <f>VLOOKUP(AK321,Causa!$X:$AB,5,0)</f>
        <v>E</v>
      </c>
      <c r="AN321" s="8" t="str">
        <f>VLOOKUP(AM321,Causa!$Q:$T,4,0)</f>
        <v>Sensores ,periféricos eléctricos ,Instru</v>
      </c>
      <c r="AO321" s="11" t="str">
        <f t="shared" si="20"/>
        <v>75-321</v>
      </c>
    </row>
    <row r="322" spans="35:41" x14ac:dyDescent="0.3">
      <c r="AI322" s="8" t="s">
        <v>855</v>
      </c>
      <c r="AJ322" s="8" t="s">
        <v>121</v>
      </c>
      <c r="AK322" s="8">
        <v>75</v>
      </c>
      <c r="AL322" s="8" t="str">
        <f>VLOOKUP(AK322,Causa!$X:$AA,4,0)</f>
        <v>Sensor ultrasonido</v>
      </c>
      <c r="AM322" s="8" t="str">
        <f>VLOOKUP(AK322,Causa!$X:$AB,5,0)</f>
        <v>E</v>
      </c>
      <c r="AN322" s="8" t="str">
        <f>VLOOKUP(AM322,Causa!$Q:$T,4,0)</f>
        <v>Sensores ,periféricos eléctricos ,Instru</v>
      </c>
      <c r="AO322" s="11" t="str">
        <f t="shared" ref="AO322:AO385" si="21">+AI322</f>
        <v>75-322</v>
      </c>
    </row>
    <row r="323" spans="35:41" x14ac:dyDescent="0.3">
      <c r="AI323" s="8" t="s">
        <v>856</v>
      </c>
      <c r="AJ323" s="8" t="s">
        <v>171</v>
      </c>
      <c r="AK323" s="8">
        <v>75</v>
      </c>
      <c r="AL323" s="8" t="str">
        <f>VLOOKUP(AK323,Causa!$X:$AA,4,0)</f>
        <v>Sensor ultrasonido</v>
      </c>
      <c r="AM323" s="8" t="str">
        <f>VLOOKUP(AK323,Causa!$X:$AB,5,0)</f>
        <v>E</v>
      </c>
      <c r="AN323" s="8" t="str">
        <f>VLOOKUP(AM323,Causa!$Q:$T,4,0)</f>
        <v>Sensores ,periféricos eléctricos ,Instru</v>
      </c>
      <c r="AO323" s="11" t="str">
        <f t="shared" si="21"/>
        <v>75-323</v>
      </c>
    </row>
    <row r="324" spans="35:41" x14ac:dyDescent="0.3">
      <c r="AI324" s="8" t="s">
        <v>857</v>
      </c>
      <c r="AJ324" s="8" t="s">
        <v>127</v>
      </c>
      <c r="AK324" s="8">
        <v>75</v>
      </c>
      <c r="AL324" s="8" t="str">
        <f>VLOOKUP(AK324,Causa!$X:$AA,4,0)</f>
        <v>Sensor ultrasonido</v>
      </c>
      <c r="AM324" s="8" t="str">
        <f>VLOOKUP(AK324,Causa!$X:$AB,5,0)</f>
        <v>E</v>
      </c>
      <c r="AN324" s="8" t="str">
        <f>VLOOKUP(AM324,Causa!$Q:$T,4,0)</f>
        <v>Sensores ,periféricos eléctricos ,Instru</v>
      </c>
      <c r="AO324" s="11" t="str">
        <f t="shared" si="21"/>
        <v>75-324</v>
      </c>
    </row>
    <row r="325" spans="35:41" x14ac:dyDescent="0.3">
      <c r="AI325" s="8" t="s">
        <v>858</v>
      </c>
      <c r="AJ325" s="8" t="s">
        <v>135</v>
      </c>
      <c r="AK325" s="8">
        <v>75</v>
      </c>
      <c r="AL325" s="8" t="str">
        <f>VLOOKUP(AK325,Causa!$X:$AA,4,0)</f>
        <v>Sensor ultrasonido</v>
      </c>
      <c r="AM325" s="8" t="str">
        <f>VLOOKUP(AK325,Causa!$X:$AB,5,0)</f>
        <v>E</v>
      </c>
      <c r="AN325" s="8" t="str">
        <f>VLOOKUP(AM325,Causa!$Q:$T,4,0)</f>
        <v>Sensores ,periféricos eléctricos ,Instru</v>
      </c>
      <c r="AO325" s="11" t="str">
        <f t="shared" si="21"/>
        <v>75-325</v>
      </c>
    </row>
    <row r="326" spans="35:41" x14ac:dyDescent="0.3">
      <c r="AI326" s="8" t="s">
        <v>859</v>
      </c>
      <c r="AJ326" s="8" t="s">
        <v>172</v>
      </c>
      <c r="AK326" s="8">
        <v>76</v>
      </c>
      <c r="AL326" s="8" t="str">
        <f>VLOOKUP(AK326,Causa!$X:$AA,4,0)</f>
        <v>Sensor vacío</v>
      </c>
      <c r="AM326" s="8" t="str">
        <f>VLOOKUP(AK326,Causa!$X:$AB,5,0)</f>
        <v>E</v>
      </c>
      <c r="AN326" s="8" t="str">
        <f>VLOOKUP(AM326,Causa!$Q:$T,4,0)</f>
        <v>Sensores ,periféricos eléctricos ,Instru</v>
      </c>
      <c r="AO326" s="11" t="str">
        <f t="shared" si="21"/>
        <v>76-326</v>
      </c>
    </row>
    <row r="327" spans="35:41" x14ac:dyDescent="0.3">
      <c r="AI327" s="8" t="s">
        <v>860</v>
      </c>
      <c r="AJ327" s="8" t="s">
        <v>173</v>
      </c>
      <c r="AK327" s="8">
        <v>76</v>
      </c>
      <c r="AL327" s="8" t="str">
        <f>VLOOKUP(AK327,Causa!$X:$AA,4,0)</f>
        <v>Sensor vacío</v>
      </c>
      <c r="AM327" s="8" t="str">
        <f>VLOOKUP(AK327,Causa!$X:$AB,5,0)</f>
        <v>E</v>
      </c>
      <c r="AN327" s="8" t="str">
        <f>VLOOKUP(AM327,Causa!$Q:$T,4,0)</f>
        <v>Sensores ,periféricos eléctricos ,Instru</v>
      </c>
      <c r="AO327" s="11" t="str">
        <f t="shared" si="21"/>
        <v>76-327</v>
      </c>
    </row>
    <row r="328" spans="35:41" x14ac:dyDescent="0.3">
      <c r="AI328" s="8" t="s">
        <v>861</v>
      </c>
      <c r="AJ328" s="8" t="s">
        <v>121</v>
      </c>
      <c r="AK328" s="8">
        <v>76</v>
      </c>
      <c r="AL328" s="8" t="str">
        <f>VLOOKUP(AK328,Causa!$X:$AA,4,0)</f>
        <v>Sensor vacío</v>
      </c>
      <c r="AM328" s="8" t="str">
        <f>VLOOKUP(AK328,Causa!$X:$AB,5,0)</f>
        <v>E</v>
      </c>
      <c r="AN328" s="8" t="str">
        <f>VLOOKUP(AM328,Causa!$Q:$T,4,0)</f>
        <v>Sensores ,periféricos eléctricos ,Instru</v>
      </c>
      <c r="AO328" s="11" t="str">
        <f t="shared" si="21"/>
        <v>76-328</v>
      </c>
    </row>
    <row r="329" spans="35:41" x14ac:dyDescent="0.3">
      <c r="AI329" s="8" t="s">
        <v>862</v>
      </c>
      <c r="AJ329" s="8" t="s">
        <v>127</v>
      </c>
      <c r="AK329" s="8">
        <v>76</v>
      </c>
      <c r="AL329" s="8" t="str">
        <f>VLOOKUP(AK329,Causa!$X:$AA,4,0)</f>
        <v>Sensor vacío</v>
      </c>
      <c r="AM329" s="8" t="str">
        <f>VLOOKUP(AK329,Causa!$X:$AB,5,0)</f>
        <v>E</v>
      </c>
      <c r="AN329" s="8" t="str">
        <f>VLOOKUP(AM329,Causa!$Q:$T,4,0)</f>
        <v>Sensores ,periféricos eléctricos ,Instru</v>
      </c>
      <c r="AO329" s="11" t="str">
        <f t="shared" si="21"/>
        <v>76-329</v>
      </c>
    </row>
    <row r="330" spans="35:41" x14ac:dyDescent="0.3">
      <c r="AI330" s="8" t="s">
        <v>863</v>
      </c>
      <c r="AJ330" s="8" t="s">
        <v>135</v>
      </c>
      <c r="AK330" s="8">
        <v>76</v>
      </c>
      <c r="AL330" s="8" t="str">
        <f>VLOOKUP(AK330,Causa!$X:$AA,4,0)</f>
        <v>Sensor vacío</v>
      </c>
      <c r="AM330" s="8" t="str">
        <f>VLOOKUP(AK330,Causa!$X:$AB,5,0)</f>
        <v>E</v>
      </c>
      <c r="AN330" s="8" t="str">
        <f>VLOOKUP(AM330,Causa!$Q:$T,4,0)</f>
        <v>Sensores ,periféricos eléctricos ,Instru</v>
      </c>
      <c r="AO330" s="11" t="str">
        <f t="shared" si="21"/>
        <v>76-330</v>
      </c>
    </row>
    <row r="331" spans="35:41" x14ac:dyDescent="0.3">
      <c r="AI331" s="8" t="s">
        <v>864</v>
      </c>
      <c r="AJ331" s="8" t="s">
        <v>172</v>
      </c>
      <c r="AK331" s="8">
        <v>77</v>
      </c>
      <c r="AL331" s="8" t="str">
        <f>VLOOKUP(AK331,Causa!$X:$AA,4,0)</f>
        <v>Sonda nivel</v>
      </c>
      <c r="AM331" s="8" t="str">
        <f>VLOOKUP(AK331,Causa!$X:$AB,5,0)</f>
        <v>E</v>
      </c>
      <c r="AN331" s="8" t="str">
        <f>VLOOKUP(AM331,Causa!$Q:$T,4,0)</f>
        <v>Sensores ,periféricos eléctricos ,Instru</v>
      </c>
      <c r="AO331" s="11" t="str">
        <f t="shared" si="21"/>
        <v>77-331</v>
      </c>
    </row>
    <row r="332" spans="35:41" x14ac:dyDescent="0.3">
      <c r="AI332" s="8" t="s">
        <v>865</v>
      </c>
      <c r="AJ332" s="8" t="s">
        <v>121</v>
      </c>
      <c r="AK332" s="8">
        <v>77</v>
      </c>
      <c r="AL332" s="8" t="str">
        <f>VLOOKUP(AK332,Causa!$X:$AA,4,0)</f>
        <v>Sonda nivel</v>
      </c>
      <c r="AM332" s="8" t="str">
        <f>VLOOKUP(AK332,Causa!$X:$AB,5,0)</f>
        <v>E</v>
      </c>
      <c r="AN332" s="8" t="str">
        <f>VLOOKUP(AM332,Causa!$Q:$T,4,0)</f>
        <v>Sensores ,periféricos eléctricos ,Instru</v>
      </c>
      <c r="AO332" s="11" t="str">
        <f t="shared" si="21"/>
        <v>77-332</v>
      </c>
    </row>
    <row r="333" spans="35:41" x14ac:dyDescent="0.3">
      <c r="AI333" s="8" t="s">
        <v>866</v>
      </c>
      <c r="AJ333" s="8" t="s">
        <v>148</v>
      </c>
      <c r="AK333" s="8">
        <v>77</v>
      </c>
      <c r="AL333" s="8" t="str">
        <f>VLOOKUP(AK333,Causa!$X:$AA,4,0)</f>
        <v>Sonda nivel</v>
      </c>
      <c r="AM333" s="8" t="str">
        <f>VLOOKUP(AK333,Causa!$X:$AB,5,0)</f>
        <v>E</v>
      </c>
      <c r="AN333" s="8" t="str">
        <f>VLOOKUP(AM333,Causa!$Q:$T,4,0)</f>
        <v>Sensores ,periféricos eléctricos ,Instru</v>
      </c>
      <c r="AO333" s="11" t="str">
        <f t="shared" si="21"/>
        <v>77-333</v>
      </c>
    </row>
    <row r="334" spans="35:41" x14ac:dyDescent="0.3">
      <c r="AI334" s="8" t="s">
        <v>867</v>
      </c>
      <c r="AJ334" s="8" t="s">
        <v>127</v>
      </c>
      <c r="AK334" s="8">
        <v>77</v>
      </c>
      <c r="AL334" s="8" t="str">
        <f>VLOOKUP(AK334,Causa!$X:$AA,4,0)</f>
        <v>Sonda nivel</v>
      </c>
      <c r="AM334" s="8" t="str">
        <f>VLOOKUP(AK334,Causa!$X:$AB,5,0)</f>
        <v>E</v>
      </c>
      <c r="AN334" s="8" t="str">
        <f>VLOOKUP(AM334,Causa!$Q:$T,4,0)</f>
        <v>Sensores ,periféricos eléctricos ,Instru</v>
      </c>
      <c r="AO334" s="11" t="str">
        <f t="shared" si="21"/>
        <v>77-334</v>
      </c>
    </row>
    <row r="335" spans="35:41" x14ac:dyDescent="0.3">
      <c r="AI335" s="8" t="s">
        <v>868</v>
      </c>
      <c r="AJ335" s="8" t="s">
        <v>135</v>
      </c>
      <c r="AK335" s="8">
        <v>77</v>
      </c>
      <c r="AL335" s="8" t="str">
        <f>VLOOKUP(AK335,Causa!$X:$AA,4,0)</f>
        <v>Sonda nivel</v>
      </c>
      <c r="AM335" s="8" t="str">
        <f>VLOOKUP(AK335,Causa!$X:$AB,5,0)</f>
        <v>E</v>
      </c>
      <c r="AN335" s="8" t="str">
        <f>VLOOKUP(AM335,Causa!$Q:$T,4,0)</f>
        <v>Sensores ,periféricos eléctricos ,Instru</v>
      </c>
      <c r="AO335" s="11" t="str">
        <f t="shared" si="21"/>
        <v>77-335</v>
      </c>
    </row>
    <row r="336" spans="35:41" x14ac:dyDescent="0.3">
      <c r="AI336" s="8" t="s">
        <v>869</v>
      </c>
      <c r="AJ336" s="8" t="s">
        <v>179</v>
      </c>
      <c r="AK336" s="8">
        <v>77</v>
      </c>
      <c r="AL336" s="8" t="str">
        <f>VLOOKUP(AK336,Causa!$X:$AA,4,0)</f>
        <v>Sonda nivel</v>
      </c>
      <c r="AM336" s="8" t="str">
        <f>VLOOKUP(AK336,Causa!$X:$AB,5,0)</f>
        <v>E</v>
      </c>
      <c r="AN336" s="8" t="str">
        <f>VLOOKUP(AM336,Causa!$Q:$T,4,0)</f>
        <v>Sensores ,periféricos eléctricos ,Instru</v>
      </c>
      <c r="AO336" s="11" t="str">
        <f t="shared" si="21"/>
        <v>77-336</v>
      </c>
    </row>
    <row r="337" spans="35:41" x14ac:dyDescent="0.3">
      <c r="AI337" s="8" t="s">
        <v>870</v>
      </c>
      <c r="AJ337" s="8" t="s">
        <v>172</v>
      </c>
      <c r="AK337" s="8">
        <v>78</v>
      </c>
      <c r="AL337" s="8" t="str">
        <f>VLOOKUP(AK337,Causa!$X:$AA,4,0)</f>
        <v>Termostato</v>
      </c>
      <c r="AM337" s="8" t="str">
        <f>VLOOKUP(AK337,Causa!$X:$AB,5,0)</f>
        <v>E</v>
      </c>
      <c r="AN337" s="8" t="str">
        <f>VLOOKUP(AM337,Causa!$Q:$T,4,0)</f>
        <v>Sensores ,periféricos eléctricos ,Instru</v>
      </c>
      <c r="AO337" s="11" t="str">
        <f t="shared" si="21"/>
        <v>78-337</v>
      </c>
    </row>
    <row r="338" spans="35:41" x14ac:dyDescent="0.3">
      <c r="AI338" s="8" t="s">
        <v>871</v>
      </c>
      <c r="AJ338" s="8" t="s">
        <v>173</v>
      </c>
      <c r="AK338" s="8">
        <v>78</v>
      </c>
      <c r="AL338" s="8" t="str">
        <f>VLOOKUP(AK338,Causa!$X:$AA,4,0)</f>
        <v>Termostato</v>
      </c>
      <c r="AM338" s="8" t="str">
        <f>VLOOKUP(AK338,Causa!$X:$AB,5,0)</f>
        <v>E</v>
      </c>
      <c r="AN338" s="8" t="str">
        <f>VLOOKUP(AM338,Causa!$Q:$T,4,0)</f>
        <v>Sensores ,periféricos eléctricos ,Instru</v>
      </c>
      <c r="AO338" s="11" t="str">
        <f t="shared" si="21"/>
        <v>78-338</v>
      </c>
    </row>
    <row r="339" spans="35:41" x14ac:dyDescent="0.3">
      <c r="AI339" s="8" t="s">
        <v>872</v>
      </c>
      <c r="AJ339" s="8" t="s">
        <v>121</v>
      </c>
      <c r="AK339" s="8">
        <v>78</v>
      </c>
      <c r="AL339" s="8" t="str">
        <f>VLOOKUP(AK339,Causa!$X:$AA,4,0)</f>
        <v>Termostato</v>
      </c>
      <c r="AM339" s="8" t="str">
        <f>VLOOKUP(AK339,Causa!$X:$AB,5,0)</f>
        <v>E</v>
      </c>
      <c r="AN339" s="8" t="str">
        <f>VLOOKUP(AM339,Causa!$Q:$T,4,0)</f>
        <v>Sensores ,periféricos eléctricos ,Instru</v>
      </c>
      <c r="AO339" s="11" t="str">
        <f t="shared" si="21"/>
        <v>78-339</v>
      </c>
    </row>
    <row r="340" spans="35:41" x14ac:dyDescent="0.3">
      <c r="AI340" s="8" t="s">
        <v>873</v>
      </c>
      <c r="AJ340" s="8" t="s">
        <v>177</v>
      </c>
      <c r="AK340" s="8">
        <v>78</v>
      </c>
      <c r="AL340" s="8" t="str">
        <f>VLOOKUP(AK340,Causa!$X:$AA,4,0)</f>
        <v>Termostato</v>
      </c>
      <c r="AM340" s="8" t="str">
        <f>VLOOKUP(AK340,Causa!$X:$AB,5,0)</f>
        <v>E</v>
      </c>
      <c r="AN340" s="8" t="str">
        <f>VLOOKUP(AM340,Causa!$Q:$T,4,0)</f>
        <v>Sensores ,periféricos eléctricos ,Instru</v>
      </c>
      <c r="AO340" s="11" t="str">
        <f t="shared" si="21"/>
        <v>78-340</v>
      </c>
    </row>
    <row r="341" spans="35:41" x14ac:dyDescent="0.3">
      <c r="AI341" s="8" t="s">
        <v>874</v>
      </c>
      <c r="AJ341" s="8" t="s">
        <v>175</v>
      </c>
      <c r="AK341" s="8">
        <v>78</v>
      </c>
      <c r="AL341" s="8" t="str">
        <f>VLOOKUP(AK341,Causa!$X:$AA,4,0)</f>
        <v>Termostato</v>
      </c>
      <c r="AM341" s="8" t="str">
        <f>VLOOKUP(AK341,Causa!$X:$AB,5,0)</f>
        <v>E</v>
      </c>
      <c r="AN341" s="8" t="str">
        <f>VLOOKUP(AM341,Causa!$Q:$T,4,0)</f>
        <v>Sensores ,periféricos eléctricos ,Instru</v>
      </c>
      <c r="AO341" s="11" t="str">
        <f t="shared" si="21"/>
        <v>78-341</v>
      </c>
    </row>
    <row r="342" spans="35:41" x14ac:dyDescent="0.3">
      <c r="AI342" s="8" t="s">
        <v>875</v>
      </c>
      <c r="AJ342" s="8" t="s">
        <v>127</v>
      </c>
      <c r="AK342" s="8">
        <v>78</v>
      </c>
      <c r="AL342" s="8" t="str">
        <f>VLOOKUP(AK342,Causa!$X:$AA,4,0)</f>
        <v>Termostato</v>
      </c>
      <c r="AM342" s="8" t="str">
        <f>VLOOKUP(AK342,Causa!$X:$AB,5,0)</f>
        <v>E</v>
      </c>
      <c r="AN342" s="8" t="str">
        <f>VLOOKUP(AM342,Causa!$Q:$T,4,0)</f>
        <v>Sensores ,periféricos eléctricos ,Instru</v>
      </c>
      <c r="AO342" s="11" t="str">
        <f t="shared" si="21"/>
        <v>78-342</v>
      </c>
    </row>
    <row r="343" spans="35:41" x14ac:dyDescent="0.3">
      <c r="AI343" s="8" t="s">
        <v>876</v>
      </c>
      <c r="AJ343" s="8" t="s">
        <v>135</v>
      </c>
      <c r="AK343" s="8">
        <v>78</v>
      </c>
      <c r="AL343" s="8" t="str">
        <f>VLOOKUP(AK343,Causa!$X:$AA,4,0)</f>
        <v>Termostato</v>
      </c>
      <c r="AM343" s="8" t="str">
        <f>VLOOKUP(AK343,Causa!$X:$AB,5,0)</f>
        <v>E</v>
      </c>
      <c r="AN343" s="8" t="str">
        <f>VLOOKUP(AM343,Causa!$Q:$T,4,0)</f>
        <v>Sensores ,periféricos eléctricos ,Instru</v>
      </c>
      <c r="AO343" s="11" t="str">
        <f t="shared" si="21"/>
        <v>78-343</v>
      </c>
    </row>
    <row r="344" spans="35:41" x14ac:dyDescent="0.3">
      <c r="AI344" s="8" t="s">
        <v>877</v>
      </c>
      <c r="AJ344" s="8" t="s">
        <v>121</v>
      </c>
      <c r="AK344" s="8">
        <v>79</v>
      </c>
      <c r="AL344" s="8" t="str">
        <f>VLOOKUP(AK344,Causa!$X:$AA,4,0)</f>
        <v>Arrancador suave</v>
      </c>
      <c r="AM344" s="8" t="str">
        <f>VLOOKUP(AK344,Causa!$X:$AB,5,0)</f>
        <v>F</v>
      </c>
      <c r="AN344" s="8" t="str">
        <f>VLOOKUP(AM344,Causa!$Q:$T,4,0)</f>
        <v>Accionamientos Eléctricos</v>
      </c>
      <c r="AO344" s="11" t="str">
        <f t="shared" si="21"/>
        <v>79-344</v>
      </c>
    </row>
    <row r="345" spans="35:41" x14ac:dyDescent="0.3">
      <c r="AI345" s="8" t="s">
        <v>878</v>
      </c>
      <c r="AJ345" s="8" t="s">
        <v>197</v>
      </c>
      <c r="AK345" s="8">
        <v>79</v>
      </c>
      <c r="AL345" s="8" t="str">
        <f>VLOOKUP(AK345,Causa!$X:$AA,4,0)</f>
        <v>Arrancador suave</v>
      </c>
      <c r="AM345" s="8" t="str">
        <f>VLOOKUP(AK345,Causa!$X:$AB,5,0)</f>
        <v>F</v>
      </c>
      <c r="AN345" s="8" t="str">
        <f>VLOOKUP(AM345,Causa!$Q:$T,4,0)</f>
        <v>Accionamientos Eléctricos</v>
      </c>
      <c r="AO345" s="11" t="str">
        <f t="shared" si="21"/>
        <v>79-345</v>
      </c>
    </row>
    <row r="346" spans="35:41" x14ac:dyDescent="0.3">
      <c r="AI346" s="8" t="s">
        <v>879</v>
      </c>
      <c r="AJ346" s="8" t="s">
        <v>127</v>
      </c>
      <c r="AK346" s="8">
        <v>79</v>
      </c>
      <c r="AL346" s="8" t="str">
        <f>VLOOKUP(AK346,Causa!$X:$AA,4,0)</f>
        <v>Arrancador suave</v>
      </c>
      <c r="AM346" s="8" t="str">
        <f>VLOOKUP(AK346,Causa!$X:$AB,5,0)</f>
        <v>F</v>
      </c>
      <c r="AN346" s="8" t="str">
        <f>VLOOKUP(AM346,Causa!$Q:$T,4,0)</f>
        <v>Accionamientos Eléctricos</v>
      </c>
      <c r="AO346" s="11" t="str">
        <f t="shared" si="21"/>
        <v>79-346</v>
      </c>
    </row>
    <row r="347" spans="35:41" x14ac:dyDescent="0.3">
      <c r="AI347" s="8" t="s">
        <v>880</v>
      </c>
      <c r="AJ347" s="8" t="s">
        <v>135</v>
      </c>
      <c r="AK347" s="8">
        <v>79</v>
      </c>
      <c r="AL347" s="8" t="str">
        <f>VLOOKUP(AK347,Causa!$X:$AA,4,0)</f>
        <v>Arrancador suave</v>
      </c>
      <c r="AM347" s="8" t="str">
        <f>VLOOKUP(AK347,Causa!$X:$AB,5,0)</f>
        <v>F</v>
      </c>
      <c r="AN347" s="8" t="str">
        <f>VLOOKUP(AM347,Causa!$Q:$T,4,0)</f>
        <v>Accionamientos Eléctricos</v>
      </c>
      <c r="AO347" s="11" t="str">
        <f t="shared" si="21"/>
        <v>79-347</v>
      </c>
    </row>
    <row r="348" spans="35:41" x14ac:dyDescent="0.3">
      <c r="AI348" s="8" t="s">
        <v>881</v>
      </c>
      <c r="AJ348" s="8" t="s">
        <v>172</v>
      </c>
      <c r="AK348" s="8">
        <v>80</v>
      </c>
      <c r="AL348" s="8" t="str">
        <f>VLOOKUP(AK348,Causa!$X:$AA,4,0)</f>
        <v>Controlador Servo Drive</v>
      </c>
      <c r="AM348" s="8" t="str">
        <f>VLOOKUP(AK348,Causa!$X:$AB,5,0)</f>
        <v>F</v>
      </c>
      <c r="AN348" s="8" t="str">
        <f>VLOOKUP(AM348,Causa!$Q:$T,4,0)</f>
        <v>Accionamientos Eléctricos</v>
      </c>
      <c r="AO348" s="11" t="str">
        <f t="shared" si="21"/>
        <v>80-348</v>
      </c>
    </row>
    <row r="349" spans="35:41" x14ac:dyDescent="0.3">
      <c r="AI349" s="8" t="s">
        <v>882</v>
      </c>
      <c r="AJ349" s="8" t="s">
        <v>173</v>
      </c>
      <c r="AK349" s="8">
        <v>80</v>
      </c>
      <c r="AL349" s="8" t="str">
        <f>VLOOKUP(AK349,Causa!$X:$AA,4,0)</f>
        <v>Controlador Servo Drive</v>
      </c>
      <c r="AM349" s="8" t="str">
        <f>VLOOKUP(AK349,Causa!$X:$AB,5,0)</f>
        <v>F</v>
      </c>
      <c r="AN349" s="8" t="str">
        <f>VLOOKUP(AM349,Causa!$Q:$T,4,0)</f>
        <v>Accionamientos Eléctricos</v>
      </c>
      <c r="AO349" s="11" t="str">
        <f t="shared" si="21"/>
        <v>80-349</v>
      </c>
    </row>
    <row r="350" spans="35:41" x14ac:dyDescent="0.3">
      <c r="AI350" s="8" t="s">
        <v>883</v>
      </c>
      <c r="AJ350" s="8" t="s">
        <v>121</v>
      </c>
      <c r="AK350" s="8">
        <v>80</v>
      </c>
      <c r="AL350" s="8" t="str">
        <f>VLOOKUP(AK350,Causa!$X:$AA,4,0)</f>
        <v>Controlador Servo Drive</v>
      </c>
      <c r="AM350" s="8" t="str">
        <f>VLOOKUP(AK350,Causa!$X:$AB,5,0)</f>
        <v>F</v>
      </c>
      <c r="AN350" s="8" t="str">
        <f>VLOOKUP(AM350,Causa!$Q:$T,4,0)</f>
        <v>Accionamientos Eléctricos</v>
      </c>
      <c r="AO350" s="11" t="str">
        <f t="shared" si="21"/>
        <v>80-350</v>
      </c>
    </row>
    <row r="351" spans="35:41" x14ac:dyDescent="0.3">
      <c r="AI351" s="8" t="s">
        <v>884</v>
      </c>
      <c r="AJ351" s="8" t="s">
        <v>175</v>
      </c>
      <c r="AK351" s="8">
        <v>80</v>
      </c>
      <c r="AL351" s="8" t="str">
        <f>VLOOKUP(AK351,Causa!$X:$AA,4,0)</f>
        <v>Controlador Servo Drive</v>
      </c>
      <c r="AM351" s="8" t="str">
        <f>VLOOKUP(AK351,Causa!$X:$AB,5,0)</f>
        <v>F</v>
      </c>
      <c r="AN351" s="8" t="str">
        <f>VLOOKUP(AM351,Causa!$Q:$T,4,0)</f>
        <v>Accionamientos Eléctricos</v>
      </c>
      <c r="AO351" s="11" t="str">
        <f t="shared" si="21"/>
        <v>80-351</v>
      </c>
    </row>
    <row r="352" spans="35:41" x14ac:dyDescent="0.3">
      <c r="AI352" s="8" t="s">
        <v>885</v>
      </c>
      <c r="AJ352" s="8" t="s">
        <v>220</v>
      </c>
      <c r="AK352" s="8">
        <v>80</v>
      </c>
      <c r="AL352" s="8" t="str">
        <f>VLOOKUP(AK352,Causa!$X:$AA,4,0)</f>
        <v>Controlador Servo Drive</v>
      </c>
      <c r="AM352" s="8" t="str">
        <f>VLOOKUP(AK352,Causa!$X:$AB,5,0)</f>
        <v>F</v>
      </c>
      <c r="AN352" s="8" t="str">
        <f>VLOOKUP(AM352,Causa!$Q:$T,4,0)</f>
        <v>Accionamientos Eléctricos</v>
      </c>
      <c r="AO352" s="11" t="str">
        <f t="shared" si="21"/>
        <v>80-352</v>
      </c>
    </row>
    <row r="353" spans="35:41" x14ac:dyDescent="0.3">
      <c r="AI353" s="8" t="s">
        <v>886</v>
      </c>
      <c r="AJ353" s="8" t="s">
        <v>218</v>
      </c>
      <c r="AK353" s="8">
        <v>80</v>
      </c>
      <c r="AL353" s="8" t="str">
        <f>VLOOKUP(AK353,Causa!$X:$AA,4,0)</f>
        <v>Controlador Servo Drive</v>
      </c>
      <c r="AM353" s="8" t="str">
        <f>VLOOKUP(AK353,Causa!$X:$AB,5,0)</f>
        <v>F</v>
      </c>
      <c r="AN353" s="8" t="str">
        <f>VLOOKUP(AM353,Causa!$Q:$T,4,0)</f>
        <v>Accionamientos Eléctricos</v>
      </c>
      <c r="AO353" s="11" t="str">
        <f t="shared" si="21"/>
        <v>80-353</v>
      </c>
    </row>
    <row r="354" spans="35:41" x14ac:dyDescent="0.3">
      <c r="AI354" s="8" t="s">
        <v>887</v>
      </c>
      <c r="AJ354" s="8" t="s">
        <v>135</v>
      </c>
      <c r="AK354" s="8">
        <v>80</v>
      </c>
      <c r="AL354" s="8" t="str">
        <f>VLOOKUP(AK354,Causa!$X:$AA,4,0)</f>
        <v>Controlador Servo Drive</v>
      </c>
      <c r="AM354" s="8" t="str">
        <f>VLOOKUP(AK354,Causa!$X:$AB,5,0)</f>
        <v>F</v>
      </c>
      <c r="AN354" s="8" t="str">
        <f>VLOOKUP(AM354,Causa!$Q:$T,4,0)</f>
        <v>Accionamientos Eléctricos</v>
      </c>
      <c r="AO354" s="11" t="str">
        <f t="shared" si="21"/>
        <v>80-354</v>
      </c>
    </row>
    <row r="355" spans="35:41" x14ac:dyDescent="0.3">
      <c r="AI355" s="8" t="s">
        <v>888</v>
      </c>
      <c r="AJ355" s="8" t="s">
        <v>219</v>
      </c>
      <c r="AK355" s="8">
        <v>80</v>
      </c>
      <c r="AL355" s="8" t="str">
        <f>VLOOKUP(AK355,Causa!$X:$AA,4,0)</f>
        <v>Controlador Servo Drive</v>
      </c>
      <c r="AM355" s="8" t="str">
        <f>VLOOKUP(AK355,Causa!$X:$AB,5,0)</f>
        <v>F</v>
      </c>
      <c r="AN355" s="8" t="str">
        <f>VLOOKUP(AM355,Causa!$Q:$T,4,0)</f>
        <v>Accionamientos Eléctricos</v>
      </c>
      <c r="AO355" s="11" t="str">
        <f t="shared" si="21"/>
        <v>80-355</v>
      </c>
    </row>
    <row r="356" spans="35:41" x14ac:dyDescent="0.3">
      <c r="AI356" s="8" t="s">
        <v>889</v>
      </c>
      <c r="AJ356" s="8" t="s">
        <v>179</v>
      </c>
      <c r="AK356" s="8">
        <v>80</v>
      </c>
      <c r="AL356" s="8" t="str">
        <f>VLOOKUP(AK356,Causa!$X:$AA,4,0)</f>
        <v>Controlador Servo Drive</v>
      </c>
      <c r="AM356" s="8" t="str">
        <f>VLOOKUP(AK356,Causa!$X:$AB,5,0)</f>
        <v>F</v>
      </c>
      <c r="AN356" s="8" t="str">
        <f>VLOOKUP(AM356,Causa!$Q:$T,4,0)</f>
        <v>Accionamientos Eléctricos</v>
      </c>
      <c r="AO356" s="11" t="str">
        <f t="shared" si="21"/>
        <v>80-356</v>
      </c>
    </row>
    <row r="357" spans="35:41" x14ac:dyDescent="0.3">
      <c r="AI357" s="8" t="s">
        <v>890</v>
      </c>
      <c r="AJ357" s="8" t="s">
        <v>133</v>
      </c>
      <c r="AK357" s="8">
        <v>81</v>
      </c>
      <c r="AL357" s="8" t="str">
        <f>VLOOKUP(AK357,Causa!$X:$AA,4,0)</f>
        <v>Motor eléct.</v>
      </c>
      <c r="AM357" s="8" t="str">
        <f>VLOOKUP(AK357,Causa!$X:$AB,5,0)</f>
        <v>F</v>
      </c>
      <c r="AN357" s="8" t="str">
        <f>VLOOKUP(AM357,Causa!$Q:$T,4,0)</f>
        <v>Accionamientos Eléctricos</v>
      </c>
      <c r="AO357" s="11" t="str">
        <f t="shared" si="21"/>
        <v>81-357</v>
      </c>
    </row>
    <row r="358" spans="35:41" x14ac:dyDescent="0.3">
      <c r="AI358" s="8" t="s">
        <v>891</v>
      </c>
      <c r="AJ358" s="8" t="s">
        <v>138</v>
      </c>
      <c r="AK358" s="8">
        <v>81</v>
      </c>
      <c r="AL358" s="8" t="str">
        <f>VLOOKUP(AK358,Causa!$X:$AA,4,0)</f>
        <v>Motor eléct.</v>
      </c>
      <c r="AM358" s="8" t="str">
        <f>VLOOKUP(AK358,Causa!$X:$AB,5,0)</f>
        <v>F</v>
      </c>
      <c r="AN358" s="8" t="str">
        <f>VLOOKUP(AM358,Causa!$Q:$T,4,0)</f>
        <v>Accionamientos Eléctricos</v>
      </c>
      <c r="AO358" s="11" t="str">
        <f t="shared" si="21"/>
        <v>81-358</v>
      </c>
    </row>
    <row r="359" spans="35:41" x14ac:dyDescent="0.3">
      <c r="AI359" s="8" t="s">
        <v>892</v>
      </c>
      <c r="AJ359" s="8" t="s">
        <v>216</v>
      </c>
      <c r="AK359" s="8">
        <v>81</v>
      </c>
      <c r="AL359" s="8" t="str">
        <f>VLOOKUP(AK359,Causa!$X:$AA,4,0)</f>
        <v>Motor eléct.</v>
      </c>
      <c r="AM359" s="8" t="str">
        <f>VLOOKUP(AK359,Causa!$X:$AB,5,0)</f>
        <v>F</v>
      </c>
      <c r="AN359" s="8" t="str">
        <f>VLOOKUP(AM359,Causa!$Q:$T,4,0)</f>
        <v>Accionamientos Eléctricos</v>
      </c>
      <c r="AO359" s="11" t="str">
        <f t="shared" si="21"/>
        <v>81-359</v>
      </c>
    </row>
    <row r="360" spans="35:41" x14ac:dyDescent="0.3">
      <c r="AI360" s="8" t="s">
        <v>893</v>
      </c>
      <c r="AJ360" s="8" t="s">
        <v>121</v>
      </c>
      <c r="AK360" s="8">
        <v>81</v>
      </c>
      <c r="AL360" s="8" t="str">
        <f>VLOOKUP(AK360,Causa!$X:$AA,4,0)</f>
        <v>Motor eléct.</v>
      </c>
      <c r="AM360" s="8" t="str">
        <f>VLOOKUP(AK360,Causa!$X:$AB,5,0)</f>
        <v>F</v>
      </c>
      <c r="AN360" s="8" t="str">
        <f>VLOOKUP(AM360,Causa!$Q:$T,4,0)</f>
        <v>Accionamientos Eléctricos</v>
      </c>
      <c r="AO360" s="11" t="str">
        <f t="shared" si="21"/>
        <v>81-360</v>
      </c>
    </row>
    <row r="361" spans="35:41" x14ac:dyDescent="0.3">
      <c r="AI361" s="8" t="s">
        <v>894</v>
      </c>
      <c r="AJ361" s="8" t="s">
        <v>213</v>
      </c>
      <c r="AK361" s="8">
        <v>81</v>
      </c>
      <c r="AL361" s="8" t="str">
        <f>VLOOKUP(AK361,Causa!$X:$AA,4,0)</f>
        <v>Motor eléct.</v>
      </c>
      <c r="AM361" s="8" t="str">
        <f>VLOOKUP(AK361,Causa!$X:$AB,5,0)</f>
        <v>F</v>
      </c>
      <c r="AN361" s="8" t="str">
        <f>VLOOKUP(AM361,Causa!$Q:$T,4,0)</f>
        <v>Accionamientos Eléctricos</v>
      </c>
      <c r="AO361" s="11" t="str">
        <f t="shared" si="21"/>
        <v>81-361</v>
      </c>
    </row>
    <row r="362" spans="35:41" x14ac:dyDescent="0.3">
      <c r="AI362" s="8" t="s">
        <v>895</v>
      </c>
      <c r="AJ362" s="8" t="s">
        <v>215</v>
      </c>
      <c r="AK362" s="8">
        <v>81</v>
      </c>
      <c r="AL362" s="8" t="str">
        <f>VLOOKUP(AK362,Causa!$X:$AA,4,0)</f>
        <v>Motor eléct.</v>
      </c>
      <c r="AM362" s="8" t="str">
        <f>VLOOKUP(AK362,Causa!$X:$AB,5,0)</f>
        <v>F</v>
      </c>
      <c r="AN362" s="8" t="str">
        <f>VLOOKUP(AM362,Causa!$Q:$T,4,0)</f>
        <v>Accionamientos Eléctricos</v>
      </c>
      <c r="AO362" s="11" t="str">
        <f t="shared" si="21"/>
        <v>81-362</v>
      </c>
    </row>
    <row r="363" spans="35:41" x14ac:dyDescent="0.3">
      <c r="AI363" s="8" t="s">
        <v>896</v>
      </c>
      <c r="AJ363" s="8" t="s">
        <v>214</v>
      </c>
      <c r="AK363" s="8">
        <v>81</v>
      </c>
      <c r="AL363" s="8" t="str">
        <f>VLOOKUP(AK363,Causa!$X:$AA,4,0)</f>
        <v>Motor eléct.</v>
      </c>
      <c r="AM363" s="8" t="str">
        <f>VLOOKUP(AK363,Causa!$X:$AB,5,0)</f>
        <v>F</v>
      </c>
      <c r="AN363" s="8" t="str">
        <f>VLOOKUP(AM363,Causa!$Q:$T,4,0)</f>
        <v>Accionamientos Eléctricos</v>
      </c>
      <c r="AO363" s="11" t="str">
        <f t="shared" si="21"/>
        <v>81-363</v>
      </c>
    </row>
    <row r="364" spans="35:41" x14ac:dyDescent="0.3">
      <c r="AI364" s="8" t="s">
        <v>897</v>
      </c>
      <c r="AJ364" s="8" t="s">
        <v>127</v>
      </c>
      <c r="AK364" s="8">
        <v>81</v>
      </c>
      <c r="AL364" s="8" t="str">
        <f>VLOOKUP(AK364,Causa!$X:$AA,4,0)</f>
        <v>Motor eléct.</v>
      </c>
      <c r="AM364" s="8" t="str">
        <f>VLOOKUP(AK364,Causa!$X:$AB,5,0)</f>
        <v>F</v>
      </c>
      <c r="AN364" s="8" t="str">
        <f>VLOOKUP(AM364,Causa!$Q:$T,4,0)</f>
        <v>Accionamientos Eléctricos</v>
      </c>
      <c r="AO364" s="11" t="str">
        <f t="shared" si="21"/>
        <v>81-364</v>
      </c>
    </row>
    <row r="365" spans="35:41" x14ac:dyDescent="0.3">
      <c r="AI365" s="8" t="s">
        <v>898</v>
      </c>
      <c r="AJ365" s="8" t="s">
        <v>135</v>
      </c>
      <c r="AK365" s="8">
        <v>81</v>
      </c>
      <c r="AL365" s="8" t="str">
        <f>VLOOKUP(AK365,Causa!$X:$AA,4,0)</f>
        <v>Motor eléct.</v>
      </c>
      <c r="AM365" s="8" t="str">
        <f>VLOOKUP(AK365,Causa!$X:$AB,5,0)</f>
        <v>F</v>
      </c>
      <c r="AN365" s="8" t="str">
        <f>VLOOKUP(AM365,Causa!$Q:$T,4,0)</f>
        <v>Accionamientos Eléctricos</v>
      </c>
      <c r="AO365" s="11" t="str">
        <f t="shared" si="21"/>
        <v>81-365</v>
      </c>
    </row>
    <row r="366" spans="35:41" x14ac:dyDescent="0.3">
      <c r="AI366" s="8" t="s">
        <v>899</v>
      </c>
      <c r="AJ366" s="8" t="s">
        <v>222</v>
      </c>
      <c r="AK366" s="8">
        <v>81</v>
      </c>
      <c r="AL366" s="8" t="str">
        <f>VLOOKUP(AK366,Causa!$X:$AA,4,0)</f>
        <v>Motor eléct.</v>
      </c>
      <c r="AM366" s="8" t="str">
        <f>VLOOKUP(AK366,Causa!$X:$AB,5,0)</f>
        <v>F</v>
      </c>
      <c r="AN366" s="8" t="str">
        <f>VLOOKUP(AM366,Causa!$Q:$T,4,0)</f>
        <v>Accionamientos Eléctricos</v>
      </c>
      <c r="AO366" s="11" t="str">
        <f t="shared" si="21"/>
        <v>81-366</v>
      </c>
    </row>
    <row r="367" spans="35:41" x14ac:dyDescent="0.3">
      <c r="AI367" s="8" t="s">
        <v>900</v>
      </c>
      <c r="AJ367" s="8" t="s">
        <v>150</v>
      </c>
      <c r="AK367" s="8">
        <v>81</v>
      </c>
      <c r="AL367" s="8" t="str">
        <f>VLOOKUP(AK367,Causa!$X:$AA,4,0)</f>
        <v>Motor eléct.</v>
      </c>
      <c r="AM367" s="8" t="str">
        <f>VLOOKUP(AK367,Causa!$X:$AB,5,0)</f>
        <v>F</v>
      </c>
      <c r="AN367" s="8" t="str">
        <f>VLOOKUP(AM367,Causa!$Q:$T,4,0)</f>
        <v>Accionamientos Eléctricos</v>
      </c>
      <c r="AO367" s="11" t="str">
        <f t="shared" si="21"/>
        <v>81-367</v>
      </c>
    </row>
    <row r="368" spans="35:41" x14ac:dyDescent="0.3">
      <c r="AI368" s="8" t="s">
        <v>901</v>
      </c>
      <c r="AJ368" s="8" t="s">
        <v>902</v>
      </c>
      <c r="AK368" s="8">
        <v>82</v>
      </c>
      <c r="AL368" s="8" t="str">
        <f>VLOOKUP(AK368,Causa!$X:$AA,4,0)</f>
        <v>Servo Motor</v>
      </c>
      <c r="AM368" s="8" t="str">
        <f>VLOOKUP(AK368,Causa!$X:$AB,5,0)</f>
        <v>F</v>
      </c>
      <c r="AN368" s="8" t="str">
        <f>VLOOKUP(AM368,Causa!$Q:$T,4,0)</f>
        <v>Accionamientos Eléctricos</v>
      </c>
      <c r="AO368" s="11" t="str">
        <f t="shared" si="21"/>
        <v>82-368</v>
      </c>
    </row>
    <row r="369" spans="35:41" x14ac:dyDescent="0.3">
      <c r="AI369" s="8" t="s">
        <v>903</v>
      </c>
      <c r="AJ369" s="8" t="s">
        <v>172</v>
      </c>
      <c r="AK369" s="8">
        <v>82</v>
      </c>
      <c r="AL369" s="8" t="str">
        <f>VLOOKUP(AK369,Causa!$X:$AA,4,0)</f>
        <v>Servo Motor</v>
      </c>
      <c r="AM369" s="8" t="str">
        <f>VLOOKUP(AK369,Causa!$X:$AB,5,0)</f>
        <v>F</v>
      </c>
      <c r="AN369" s="8" t="str">
        <f>VLOOKUP(AM369,Causa!$Q:$T,4,0)</f>
        <v>Accionamientos Eléctricos</v>
      </c>
      <c r="AO369" s="11" t="str">
        <f t="shared" si="21"/>
        <v>82-369</v>
      </c>
    </row>
    <row r="370" spans="35:41" x14ac:dyDescent="0.3">
      <c r="AI370" s="8" t="s">
        <v>904</v>
      </c>
      <c r="AJ370" s="8" t="s">
        <v>138</v>
      </c>
      <c r="AK370" s="8">
        <v>82</v>
      </c>
      <c r="AL370" s="8" t="str">
        <f>VLOOKUP(AK370,Causa!$X:$AA,4,0)</f>
        <v>Servo Motor</v>
      </c>
      <c r="AM370" s="8" t="str">
        <f>VLOOKUP(AK370,Causa!$X:$AB,5,0)</f>
        <v>F</v>
      </c>
      <c r="AN370" s="8" t="str">
        <f>VLOOKUP(AM370,Causa!$Q:$T,4,0)</f>
        <v>Accionamientos Eléctricos</v>
      </c>
      <c r="AO370" s="11" t="str">
        <f t="shared" si="21"/>
        <v>82-370</v>
      </c>
    </row>
    <row r="371" spans="35:41" x14ac:dyDescent="0.3">
      <c r="AI371" s="8" t="s">
        <v>905</v>
      </c>
      <c r="AJ371" s="8" t="s">
        <v>216</v>
      </c>
      <c r="AK371" s="8">
        <v>82</v>
      </c>
      <c r="AL371" s="8" t="str">
        <f>VLOOKUP(AK371,Causa!$X:$AA,4,0)</f>
        <v>Servo Motor</v>
      </c>
      <c r="AM371" s="8" t="str">
        <f>VLOOKUP(AK371,Causa!$X:$AB,5,0)</f>
        <v>F</v>
      </c>
      <c r="AN371" s="8" t="str">
        <f>VLOOKUP(AM371,Causa!$Q:$T,4,0)</f>
        <v>Accionamientos Eléctricos</v>
      </c>
      <c r="AO371" s="11" t="str">
        <f t="shared" si="21"/>
        <v>82-371</v>
      </c>
    </row>
    <row r="372" spans="35:41" x14ac:dyDescent="0.3">
      <c r="AI372" s="8" t="s">
        <v>906</v>
      </c>
      <c r="AJ372" s="8" t="s">
        <v>225</v>
      </c>
      <c r="AK372" s="8">
        <v>82</v>
      </c>
      <c r="AL372" s="8" t="str">
        <f>VLOOKUP(AK372,Causa!$X:$AA,4,0)</f>
        <v>Servo Motor</v>
      </c>
      <c r="AM372" s="8" t="str">
        <f>VLOOKUP(AK372,Causa!$X:$AB,5,0)</f>
        <v>F</v>
      </c>
      <c r="AN372" s="8" t="str">
        <f>VLOOKUP(AM372,Causa!$Q:$T,4,0)</f>
        <v>Accionamientos Eléctricos</v>
      </c>
      <c r="AO372" s="11" t="str">
        <f t="shared" si="21"/>
        <v>82-372</v>
      </c>
    </row>
    <row r="373" spans="35:41" x14ac:dyDescent="0.3">
      <c r="AI373" s="8" t="s">
        <v>907</v>
      </c>
      <c r="AJ373" s="8" t="s">
        <v>121</v>
      </c>
      <c r="AK373" s="8">
        <v>82</v>
      </c>
      <c r="AL373" s="8" t="str">
        <f>VLOOKUP(AK373,Causa!$X:$AA,4,0)</f>
        <v>Servo Motor</v>
      </c>
      <c r="AM373" s="8" t="str">
        <f>VLOOKUP(AK373,Causa!$X:$AB,5,0)</f>
        <v>F</v>
      </c>
      <c r="AN373" s="8" t="str">
        <f>VLOOKUP(AM373,Causa!$Q:$T,4,0)</f>
        <v>Accionamientos Eléctricos</v>
      </c>
      <c r="AO373" s="11" t="str">
        <f t="shared" si="21"/>
        <v>82-373</v>
      </c>
    </row>
    <row r="374" spans="35:41" x14ac:dyDescent="0.3">
      <c r="AI374" s="8" t="s">
        <v>908</v>
      </c>
      <c r="AJ374" s="8" t="s">
        <v>215</v>
      </c>
      <c r="AK374" s="8">
        <v>82</v>
      </c>
      <c r="AL374" s="8" t="str">
        <f>VLOOKUP(AK374,Causa!$X:$AA,4,0)</f>
        <v>Servo Motor</v>
      </c>
      <c r="AM374" s="8" t="str">
        <f>VLOOKUP(AK374,Causa!$X:$AB,5,0)</f>
        <v>F</v>
      </c>
      <c r="AN374" s="8" t="str">
        <f>VLOOKUP(AM374,Causa!$Q:$T,4,0)</f>
        <v>Accionamientos Eléctricos</v>
      </c>
      <c r="AO374" s="11" t="str">
        <f t="shared" si="21"/>
        <v>82-374</v>
      </c>
    </row>
    <row r="375" spans="35:41" x14ac:dyDescent="0.3">
      <c r="AI375" s="8" t="s">
        <v>909</v>
      </c>
      <c r="AJ375" s="8" t="s">
        <v>123</v>
      </c>
      <c r="AK375" s="8">
        <v>82</v>
      </c>
      <c r="AL375" s="8" t="str">
        <f>VLOOKUP(AK375,Causa!$X:$AA,4,0)</f>
        <v>Servo Motor</v>
      </c>
      <c r="AM375" s="8" t="str">
        <f>VLOOKUP(AK375,Causa!$X:$AB,5,0)</f>
        <v>F</v>
      </c>
      <c r="AN375" s="8" t="str">
        <f>VLOOKUP(AM375,Causa!$Q:$T,4,0)</f>
        <v>Accionamientos Eléctricos</v>
      </c>
      <c r="AO375" s="11" t="str">
        <f t="shared" si="21"/>
        <v>82-375</v>
      </c>
    </row>
    <row r="376" spans="35:41" x14ac:dyDescent="0.3">
      <c r="AI376" s="8" t="s">
        <v>910</v>
      </c>
      <c r="AJ376" s="8" t="s">
        <v>127</v>
      </c>
      <c r="AK376" s="8">
        <v>82</v>
      </c>
      <c r="AL376" s="8" t="str">
        <f>VLOOKUP(AK376,Causa!$X:$AA,4,0)</f>
        <v>Servo Motor</v>
      </c>
      <c r="AM376" s="8" t="str">
        <f>VLOOKUP(AK376,Causa!$X:$AB,5,0)</f>
        <v>F</v>
      </c>
      <c r="AN376" s="8" t="str">
        <f>VLOOKUP(AM376,Causa!$Q:$T,4,0)</f>
        <v>Accionamientos Eléctricos</v>
      </c>
      <c r="AO376" s="11" t="str">
        <f t="shared" si="21"/>
        <v>82-376</v>
      </c>
    </row>
    <row r="377" spans="35:41" x14ac:dyDescent="0.3">
      <c r="AI377" s="8" t="s">
        <v>911</v>
      </c>
      <c r="AJ377" s="8" t="s">
        <v>135</v>
      </c>
      <c r="AK377" s="8">
        <v>82</v>
      </c>
      <c r="AL377" s="8" t="str">
        <f>VLOOKUP(AK377,Causa!$X:$AA,4,0)</f>
        <v>Servo Motor</v>
      </c>
      <c r="AM377" s="8" t="str">
        <f>VLOOKUP(AK377,Causa!$X:$AB,5,0)</f>
        <v>F</v>
      </c>
      <c r="AN377" s="8" t="str">
        <f>VLOOKUP(AM377,Causa!$Q:$T,4,0)</f>
        <v>Accionamientos Eléctricos</v>
      </c>
      <c r="AO377" s="11" t="str">
        <f t="shared" si="21"/>
        <v>82-377</v>
      </c>
    </row>
    <row r="378" spans="35:41" x14ac:dyDescent="0.3">
      <c r="AI378" s="8" t="s">
        <v>912</v>
      </c>
      <c r="AJ378" s="8" t="s">
        <v>226</v>
      </c>
      <c r="AK378" s="8">
        <v>82</v>
      </c>
      <c r="AL378" s="8" t="str">
        <f>VLOOKUP(AK378,Causa!$X:$AA,4,0)</f>
        <v>Servo Motor</v>
      </c>
      <c r="AM378" s="8" t="str">
        <f>VLOOKUP(AK378,Causa!$X:$AB,5,0)</f>
        <v>F</v>
      </c>
      <c r="AN378" s="8" t="str">
        <f>VLOOKUP(AM378,Causa!$Q:$T,4,0)</f>
        <v>Accionamientos Eléctricos</v>
      </c>
      <c r="AO378" s="11" t="str">
        <f t="shared" si="21"/>
        <v>82-378</v>
      </c>
    </row>
    <row r="379" spans="35:41" x14ac:dyDescent="0.3">
      <c r="AI379" s="8" t="s">
        <v>913</v>
      </c>
      <c r="AJ379" s="8" t="s">
        <v>150</v>
      </c>
      <c r="AK379" s="8">
        <v>82</v>
      </c>
      <c r="AL379" s="8" t="str">
        <f>VLOOKUP(AK379,Causa!$X:$AA,4,0)</f>
        <v>Servo Motor</v>
      </c>
      <c r="AM379" s="8" t="str">
        <f>VLOOKUP(AK379,Causa!$X:$AB,5,0)</f>
        <v>F</v>
      </c>
      <c r="AN379" s="8" t="str">
        <f>VLOOKUP(AM379,Causa!$Q:$T,4,0)</f>
        <v>Accionamientos Eléctricos</v>
      </c>
      <c r="AO379" s="11" t="str">
        <f t="shared" si="21"/>
        <v>82-379</v>
      </c>
    </row>
    <row r="380" spans="35:41" x14ac:dyDescent="0.3">
      <c r="AI380" s="8" t="s">
        <v>914</v>
      </c>
      <c r="AJ380" s="8" t="s">
        <v>133</v>
      </c>
      <c r="AK380" s="8">
        <v>83</v>
      </c>
      <c r="AL380" s="8" t="str">
        <f>VLOOKUP(AK380,Causa!$X:$AA,4,0)</f>
        <v>Vibrador</v>
      </c>
      <c r="AM380" s="8" t="str">
        <f>VLOOKUP(AK380,Causa!$X:$AB,5,0)</f>
        <v>F</v>
      </c>
      <c r="AN380" s="8" t="str">
        <f>VLOOKUP(AM380,Causa!$Q:$T,4,0)</f>
        <v>Accionamientos Eléctricos</v>
      </c>
      <c r="AO380" s="11" t="str">
        <f t="shared" si="21"/>
        <v>83-380</v>
      </c>
    </row>
    <row r="381" spans="35:41" x14ac:dyDescent="0.3">
      <c r="AI381" s="8" t="s">
        <v>915</v>
      </c>
      <c r="AJ381" s="8" t="s">
        <v>138</v>
      </c>
      <c r="AK381" s="8">
        <v>83</v>
      </c>
      <c r="AL381" s="8" t="str">
        <f>VLOOKUP(AK381,Causa!$X:$AA,4,0)</f>
        <v>Vibrador</v>
      </c>
      <c r="AM381" s="8" t="str">
        <f>VLOOKUP(AK381,Causa!$X:$AB,5,0)</f>
        <v>F</v>
      </c>
      <c r="AN381" s="8" t="str">
        <f>VLOOKUP(AM381,Causa!$Q:$T,4,0)</f>
        <v>Accionamientos Eléctricos</v>
      </c>
      <c r="AO381" s="11" t="str">
        <f t="shared" si="21"/>
        <v>83-381</v>
      </c>
    </row>
    <row r="382" spans="35:41" x14ac:dyDescent="0.3">
      <c r="AI382" s="8" t="s">
        <v>916</v>
      </c>
      <c r="AJ382" s="8" t="s">
        <v>121</v>
      </c>
      <c r="AK382" s="8">
        <v>83</v>
      </c>
      <c r="AL382" s="8" t="str">
        <f>VLOOKUP(AK382,Causa!$X:$AA,4,0)</f>
        <v>Vibrador</v>
      </c>
      <c r="AM382" s="8" t="str">
        <f>VLOOKUP(AK382,Causa!$X:$AB,5,0)</f>
        <v>F</v>
      </c>
      <c r="AN382" s="8" t="str">
        <f>VLOOKUP(AM382,Causa!$Q:$T,4,0)</f>
        <v>Accionamientos Eléctricos</v>
      </c>
      <c r="AO382" s="11" t="str">
        <f t="shared" si="21"/>
        <v>83-382</v>
      </c>
    </row>
    <row r="383" spans="35:41" x14ac:dyDescent="0.3">
      <c r="AI383" s="8" t="s">
        <v>917</v>
      </c>
      <c r="AJ383" s="8" t="s">
        <v>127</v>
      </c>
      <c r="AK383" s="8">
        <v>83</v>
      </c>
      <c r="AL383" s="8" t="str">
        <f>VLOOKUP(AK383,Causa!$X:$AA,4,0)</f>
        <v>Vibrador</v>
      </c>
      <c r="AM383" s="8" t="str">
        <f>VLOOKUP(AK383,Causa!$X:$AB,5,0)</f>
        <v>F</v>
      </c>
      <c r="AN383" s="8" t="str">
        <f>VLOOKUP(AM383,Causa!$Q:$T,4,0)</f>
        <v>Accionamientos Eléctricos</v>
      </c>
      <c r="AO383" s="11" t="str">
        <f t="shared" si="21"/>
        <v>83-383</v>
      </c>
    </row>
    <row r="384" spans="35:41" x14ac:dyDescent="0.3">
      <c r="AI384" s="8" t="s">
        <v>918</v>
      </c>
      <c r="AJ384" s="8" t="s">
        <v>135</v>
      </c>
      <c r="AK384" s="8">
        <v>83</v>
      </c>
      <c r="AL384" s="8" t="str">
        <f>VLOOKUP(AK384,Causa!$X:$AA,4,0)</f>
        <v>Vibrador</v>
      </c>
      <c r="AM384" s="8" t="str">
        <f>VLOOKUP(AK384,Causa!$X:$AB,5,0)</f>
        <v>F</v>
      </c>
      <c r="AN384" s="8" t="str">
        <f>VLOOKUP(AM384,Causa!$Q:$T,4,0)</f>
        <v>Accionamientos Eléctricos</v>
      </c>
      <c r="AO384" s="11" t="str">
        <f t="shared" si="21"/>
        <v>83-384</v>
      </c>
    </row>
    <row r="385" spans="35:41" x14ac:dyDescent="0.3">
      <c r="AI385" s="8" t="s">
        <v>919</v>
      </c>
      <c r="AJ385" s="8" t="s">
        <v>150</v>
      </c>
      <c r="AK385" s="8">
        <v>83</v>
      </c>
      <c r="AL385" s="8" t="str">
        <f>VLOOKUP(AK385,Causa!$X:$AA,4,0)</f>
        <v>Vibrador</v>
      </c>
      <c r="AM385" s="8" t="str">
        <f>VLOOKUP(AK385,Causa!$X:$AB,5,0)</f>
        <v>F</v>
      </c>
      <c r="AN385" s="8" t="str">
        <f>VLOOKUP(AM385,Causa!$Q:$T,4,0)</f>
        <v>Accionamientos Eléctricos</v>
      </c>
      <c r="AO385" s="11" t="str">
        <f t="shared" si="21"/>
        <v>83-385</v>
      </c>
    </row>
    <row r="386" spans="35:41" x14ac:dyDescent="0.3">
      <c r="AI386" s="8" t="s">
        <v>920</v>
      </c>
      <c r="AJ386" s="8" t="s">
        <v>198</v>
      </c>
      <c r="AK386" s="8">
        <v>84</v>
      </c>
      <c r="AL386" s="8" t="str">
        <f>VLOOKUP(AK386,Causa!$X:$AA,4,0)</f>
        <v>VLT</v>
      </c>
      <c r="AM386" s="8" t="str">
        <f>VLOOKUP(AK386,Causa!$X:$AB,5,0)</f>
        <v>F</v>
      </c>
      <c r="AN386" s="8" t="str">
        <f>VLOOKUP(AM386,Causa!$Q:$T,4,0)</f>
        <v>Accionamientos Eléctricos</v>
      </c>
      <c r="AO386" s="11" t="str">
        <f t="shared" ref="AO386:AO449" si="22">+AI386</f>
        <v>84-386</v>
      </c>
    </row>
    <row r="387" spans="35:41" x14ac:dyDescent="0.3">
      <c r="AI387" s="8" t="s">
        <v>921</v>
      </c>
      <c r="AJ387" s="8" t="s">
        <v>121</v>
      </c>
      <c r="AK387" s="8">
        <v>84</v>
      </c>
      <c r="AL387" s="8" t="str">
        <f>VLOOKUP(AK387,Causa!$X:$AA,4,0)</f>
        <v>VLT</v>
      </c>
      <c r="AM387" s="8" t="str">
        <f>VLOOKUP(AK387,Causa!$X:$AB,5,0)</f>
        <v>F</v>
      </c>
      <c r="AN387" s="8" t="str">
        <f>VLOOKUP(AM387,Causa!$Q:$T,4,0)</f>
        <v>Accionamientos Eléctricos</v>
      </c>
      <c r="AO387" s="11" t="str">
        <f t="shared" si="22"/>
        <v>84-387</v>
      </c>
    </row>
    <row r="388" spans="35:41" x14ac:dyDescent="0.3">
      <c r="AI388" s="8" t="s">
        <v>922</v>
      </c>
      <c r="AJ388" s="8" t="s">
        <v>175</v>
      </c>
      <c r="AK388" s="8">
        <v>84</v>
      </c>
      <c r="AL388" s="8" t="str">
        <f>VLOOKUP(AK388,Causa!$X:$AA,4,0)</f>
        <v>VLT</v>
      </c>
      <c r="AM388" s="8" t="str">
        <f>VLOOKUP(AK388,Causa!$X:$AB,5,0)</f>
        <v>F</v>
      </c>
      <c r="AN388" s="8" t="str">
        <f>VLOOKUP(AM388,Causa!$Q:$T,4,0)</f>
        <v>Accionamientos Eléctricos</v>
      </c>
      <c r="AO388" s="11" t="str">
        <f t="shared" si="22"/>
        <v>84-388</v>
      </c>
    </row>
    <row r="389" spans="35:41" x14ac:dyDescent="0.3">
      <c r="AI389" s="8" t="s">
        <v>923</v>
      </c>
      <c r="AJ389" s="8" t="s">
        <v>220</v>
      </c>
      <c r="AK389" s="8">
        <v>84</v>
      </c>
      <c r="AL389" s="8" t="str">
        <f>VLOOKUP(AK389,Causa!$X:$AA,4,0)</f>
        <v>VLT</v>
      </c>
      <c r="AM389" s="8" t="str">
        <f>VLOOKUP(AK389,Causa!$X:$AB,5,0)</f>
        <v>F</v>
      </c>
      <c r="AN389" s="8" t="str">
        <f>VLOOKUP(AM389,Causa!$Q:$T,4,0)</f>
        <v>Accionamientos Eléctricos</v>
      </c>
      <c r="AO389" s="11" t="str">
        <f t="shared" si="22"/>
        <v>84-389</v>
      </c>
    </row>
    <row r="390" spans="35:41" x14ac:dyDescent="0.3">
      <c r="AI390" s="8" t="s">
        <v>924</v>
      </c>
      <c r="AJ390" s="8" t="s">
        <v>127</v>
      </c>
      <c r="AK390" s="8">
        <v>84</v>
      </c>
      <c r="AL390" s="8" t="str">
        <f>VLOOKUP(AK390,Causa!$X:$AA,4,0)</f>
        <v>VLT</v>
      </c>
      <c r="AM390" s="8" t="str">
        <f>VLOOKUP(AK390,Causa!$X:$AB,5,0)</f>
        <v>F</v>
      </c>
      <c r="AN390" s="8" t="str">
        <f>VLOOKUP(AM390,Causa!$Q:$T,4,0)</f>
        <v>Accionamientos Eléctricos</v>
      </c>
      <c r="AO390" s="11" t="str">
        <f t="shared" si="22"/>
        <v>84-390</v>
      </c>
    </row>
    <row r="391" spans="35:41" x14ac:dyDescent="0.3">
      <c r="AI391" s="8" t="s">
        <v>925</v>
      </c>
      <c r="AJ391" s="8" t="s">
        <v>135</v>
      </c>
      <c r="AK391" s="8">
        <v>84</v>
      </c>
      <c r="AL391" s="8" t="str">
        <f>VLOOKUP(AK391,Causa!$X:$AA,4,0)</f>
        <v>VLT</v>
      </c>
      <c r="AM391" s="8" t="str">
        <f>VLOOKUP(AK391,Causa!$X:$AB,5,0)</f>
        <v>F</v>
      </c>
      <c r="AN391" s="8" t="str">
        <f>VLOOKUP(AM391,Causa!$Q:$T,4,0)</f>
        <v>Accionamientos Eléctricos</v>
      </c>
      <c r="AO391" s="11" t="str">
        <f t="shared" si="22"/>
        <v>84-391</v>
      </c>
    </row>
    <row r="392" spans="35:41" x14ac:dyDescent="0.3">
      <c r="AI392" s="8" t="s">
        <v>926</v>
      </c>
      <c r="AJ392" s="8" t="s">
        <v>172</v>
      </c>
      <c r="AK392" s="8">
        <v>85</v>
      </c>
      <c r="AL392" s="8" t="str">
        <f>VLOOKUP(AK392,Causa!$X:$AA,4,0)</f>
        <v>Cable Red Asi</v>
      </c>
      <c r="AM392" s="8" t="str">
        <f>VLOOKUP(AK392,Causa!$X:$AB,5,0)</f>
        <v>G</v>
      </c>
      <c r="AN392" s="8" t="str">
        <f>VLOOKUP(AM392,Causa!$Q:$T,4,0)</f>
        <v>Redes de Comunicación</v>
      </c>
      <c r="AO392" s="11" t="str">
        <f t="shared" si="22"/>
        <v>85-392</v>
      </c>
    </row>
    <row r="393" spans="35:41" x14ac:dyDescent="0.3">
      <c r="AI393" s="8" t="s">
        <v>927</v>
      </c>
      <c r="AJ393" s="8" t="s">
        <v>198</v>
      </c>
      <c r="AK393" s="8">
        <v>85</v>
      </c>
      <c r="AL393" s="8" t="str">
        <f>VLOOKUP(AK393,Causa!$X:$AA,4,0)</f>
        <v>Cable Red Asi</v>
      </c>
      <c r="AM393" s="8" t="str">
        <f>VLOOKUP(AK393,Causa!$X:$AB,5,0)</f>
        <v>G</v>
      </c>
      <c r="AN393" s="8" t="str">
        <f>VLOOKUP(AM393,Causa!$Q:$T,4,0)</f>
        <v>Redes de Comunicación</v>
      </c>
      <c r="AO393" s="11" t="str">
        <f t="shared" si="22"/>
        <v>85-393</v>
      </c>
    </row>
    <row r="394" spans="35:41" x14ac:dyDescent="0.3">
      <c r="AI394" s="8" t="s">
        <v>928</v>
      </c>
      <c r="AJ394" s="8" t="s">
        <v>121</v>
      </c>
      <c r="AK394" s="8">
        <v>85</v>
      </c>
      <c r="AL394" s="8" t="str">
        <f>VLOOKUP(AK394,Causa!$X:$AA,4,0)</f>
        <v>Cable Red Asi</v>
      </c>
      <c r="AM394" s="8" t="str">
        <f>VLOOKUP(AK394,Causa!$X:$AB,5,0)</f>
        <v>G</v>
      </c>
      <c r="AN394" s="8" t="str">
        <f>VLOOKUP(AM394,Causa!$Q:$T,4,0)</f>
        <v>Redes de Comunicación</v>
      </c>
      <c r="AO394" s="11" t="str">
        <f t="shared" si="22"/>
        <v>85-394</v>
      </c>
    </row>
    <row r="395" spans="35:41" x14ac:dyDescent="0.3">
      <c r="AI395" s="8" t="s">
        <v>929</v>
      </c>
      <c r="AJ395" s="8" t="s">
        <v>179</v>
      </c>
      <c r="AK395" s="8">
        <v>85</v>
      </c>
      <c r="AL395" s="8" t="str">
        <f>VLOOKUP(AK395,Causa!$X:$AA,4,0)</f>
        <v>Cable Red Asi</v>
      </c>
      <c r="AM395" s="8" t="str">
        <f>VLOOKUP(AK395,Causa!$X:$AB,5,0)</f>
        <v>G</v>
      </c>
      <c r="AN395" s="8" t="str">
        <f>VLOOKUP(AM395,Causa!$Q:$T,4,0)</f>
        <v>Redes de Comunicación</v>
      </c>
      <c r="AO395" s="11" t="str">
        <f t="shared" si="22"/>
        <v>85-395</v>
      </c>
    </row>
    <row r="396" spans="35:41" x14ac:dyDescent="0.3">
      <c r="AI396" s="8" t="s">
        <v>930</v>
      </c>
      <c r="AJ396" s="8" t="s">
        <v>172</v>
      </c>
      <c r="AK396" s="8">
        <v>86</v>
      </c>
      <c r="AL396" s="8" t="str">
        <f>VLOOKUP(AK396,Causa!$X:$AA,4,0)</f>
        <v>Cable Red Ethernet</v>
      </c>
      <c r="AM396" s="8" t="str">
        <f>VLOOKUP(AK396,Causa!$X:$AB,5,0)</f>
        <v>G</v>
      </c>
      <c r="AN396" s="8" t="str">
        <f>VLOOKUP(AM396,Causa!$Q:$T,4,0)</f>
        <v>Redes de Comunicación</v>
      </c>
      <c r="AO396" s="11" t="str">
        <f t="shared" si="22"/>
        <v>86-396</v>
      </c>
    </row>
    <row r="397" spans="35:41" x14ac:dyDescent="0.3">
      <c r="AI397" s="8" t="s">
        <v>931</v>
      </c>
      <c r="AJ397" s="8" t="s">
        <v>121</v>
      </c>
      <c r="AK397" s="8">
        <v>86</v>
      </c>
      <c r="AL397" s="8" t="str">
        <f>VLOOKUP(AK397,Causa!$X:$AA,4,0)</f>
        <v>Cable Red Ethernet</v>
      </c>
      <c r="AM397" s="8" t="str">
        <f>VLOOKUP(AK397,Causa!$X:$AB,5,0)</f>
        <v>G</v>
      </c>
      <c r="AN397" s="8" t="str">
        <f>VLOOKUP(AM397,Causa!$Q:$T,4,0)</f>
        <v>Redes de Comunicación</v>
      </c>
      <c r="AO397" s="11" t="str">
        <f t="shared" si="22"/>
        <v>86-397</v>
      </c>
    </row>
    <row r="398" spans="35:41" x14ac:dyDescent="0.3">
      <c r="AI398" s="8" t="s">
        <v>932</v>
      </c>
      <c r="AJ398" s="8" t="s">
        <v>135</v>
      </c>
      <c r="AK398" s="8">
        <v>86</v>
      </c>
      <c r="AL398" s="8" t="str">
        <f>VLOOKUP(AK398,Causa!$X:$AA,4,0)</f>
        <v>Cable Red Ethernet</v>
      </c>
      <c r="AM398" s="8" t="str">
        <f>VLOOKUP(AK398,Causa!$X:$AB,5,0)</f>
        <v>G</v>
      </c>
      <c r="AN398" s="8" t="str">
        <f>VLOOKUP(AM398,Causa!$Q:$T,4,0)</f>
        <v>Redes de Comunicación</v>
      </c>
      <c r="AO398" s="11" t="str">
        <f t="shared" si="22"/>
        <v>86-398</v>
      </c>
    </row>
    <row r="399" spans="35:41" x14ac:dyDescent="0.3">
      <c r="AI399" s="8" t="s">
        <v>933</v>
      </c>
      <c r="AJ399" s="8" t="s">
        <v>179</v>
      </c>
      <c r="AK399" s="8">
        <v>86</v>
      </c>
      <c r="AL399" s="8" t="str">
        <f>VLOOKUP(AK399,Causa!$X:$AA,4,0)</f>
        <v>Cable Red Ethernet</v>
      </c>
      <c r="AM399" s="8" t="str">
        <f>VLOOKUP(AK399,Causa!$X:$AB,5,0)</f>
        <v>G</v>
      </c>
      <c r="AN399" s="8" t="str">
        <f>VLOOKUP(AM399,Causa!$Q:$T,4,0)</f>
        <v>Redes de Comunicación</v>
      </c>
      <c r="AO399" s="11" t="str">
        <f t="shared" si="22"/>
        <v>86-399</v>
      </c>
    </row>
    <row r="400" spans="35:41" x14ac:dyDescent="0.3">
      <c r="AI400" s="8" t="s">
        <v>934</v>
      </c>
      <c r="AJ400" s="8" t="s">
        <v>172</v>
      </c>
      <c r="AK400" s="8">
        <v>87</v>
      </c>
      <c r="AL400" s="8" t="str">
        <f>VLOOKUP(AK400,Causa!$X:$AA,4,0)</f>
        <v>Cable Red Profibus</v>
      </c>
      <c r="AM400" s="8" t="str">
        <f>VLOOKUP(AK400,Causa!$X:$AB,5,0)</f>
        <v>G</v>
      </c>
      <c r="AN400" s="8" t="str">
        <f>VLOOKUP(AM400,Causa!$Q:$T,4,0)</f>
        <v>Redes de Comunicación</v>
      </c>
      <c r="AO400" s="11" t="str">
        <f t="shared" si="22"/>
        <v>87-400</v>
      </c>
    </row>
    <row r="401" spans="35:41" x14ac:dyDescent="0.3">
      <c r="AI401" s="8" t="s">
        <v>935</v>
      </c>
      <c r="AJ401" s="8" t="s">
        <v>121</v>
      </c>
      <c r="AK401" s="8">
        <v>87</v>
      </c>
      <c r="AL401" s="8" t="str">
        <f>VLOOKUP(AK401,Causa!$X:$AA,4,0)</f>
        <v>Cable Red Profibus</v>
      </c>
      <c r="AM401" s="8" t="str">
        <f>VLOOKUP(AK401,Causa!$X:$AB,5,0)</f>
        <v>G</v>
      </c>
      <c r="AN401" s="8" t="str">
        <f>VLOOKUP(AM401,Causa!$Q:$T,4,0)</f>
        <v>Redes de Comunicación</v>
      </c>
      <c r="AO401" s="11" t="str">
        <f t="shared" si="22"/>
        <v>87-401</v>
      </c>
    </row>
    <row r="402" spans="35:41" x14ac:dyDescent="0.3">
      <c r="AI402" s="8" t="s">
        <v>936</v>
      </c>
      <c r="AJ402" s="8" t="s">
        <v>135</v>
      </c>
      <c r="AK402" s="8">
        <v>87</v>
      </c>
      <c r="AL402" s="8" t="str">
        <f>VLOOKUP(AK402,Causa!$X:$AA,4,0)</f>
        <v>Cable Red Profibus</v>
      </c>
      <c r="AM402" s="8" t="str">
        <f>VLOOKUP(AK402,Causa!$X:$AB,5,0)</f>
        <v>G</v>
      </c>
      <c r="AN402" s="8" t="str">
        <f>VLOOKUP(AM402,Causa!$Q:$T,4,0)</f>
        <v>Redes de Comunicación</v>
      </c>
      <c r="AO402" s="11" t="str">
        <f t="shared" si="22"/>
        <v>87-402</v>
      </c>
    </row>
    <row r="403" spans="35:41" x14ac:dyDescent="0.3">
      <c r="AI403" s="8" t="s">
        <v>937</v>
      </c>
      <c r="AJ403" s="8" t="s">
        <v>179</v>
      </c>
      <c r="AK403" s="8">
        <v>87</v>
      </c>
      <c r="AL403" s="8" t="str">
        <f>VLOOKUP(AK403,Causa!$X:$AA,4,0)</f>
        <v>Cable Red Profibus</v>
      </c>
      <c r="AM403" s="8" t="str">
        <f>VLOOKUP(AK403,Causa!$X:$AB,5,0)</f>
        <v>G</v>
      </c>
      <c r="AN403" s="8" t="str">
        <f>VLOOKUP(AM403,Causa!$Q:$T,4,0)</f>
        <v>Redes de Comunicación</v>
      </c>
      <c r="AO403" s="11" t="str">
        <f t="shared" si="22"/>
        <v>87-403</v>
      </c>
    </row>
    <row r="404" spans="35:41" x14ac:dyDescent="0.3">
      <c r="AI404" s="8" t="s">
        <v>938</v>
      </c>
      <c r="AJ404" s="8" t="s">
        <v>161</v>
      </c>
      <c r="AK404" s="8">
        <v>88</v>
      </c>
      <c r="AL404" s="8" t="str">
        <f>VLOOKUP(AK404,Causa!$X:$AA,4,0)</f>
        <v>Fibra optica</v>
      </c>
      <c r="AM404" s="8" t="str">
        <f>VLOOKUP(AK404,Causa!$X:$AB,5,0)</f>
        <v>G</v>
      </c>
      <c r="AN404" s="8" t="str">
        <f>VLOOKUP(AM404,Causa!$Q:$T,4,0)</f>
        <v>Redes de Comunicación</v>
      </c>
      <c r="AO404" s="11" t="str">
        <f t="shared" si="22"/>
        <v>88-404</v>
      </c>
    </row>
    <row r="405" spans="35:41" x14ac:dyDescent="0.3">
      <c r="AI405" s="8" t="s">
        <v>939</v>
      </c>
      <c r="AJ405" s="8" t="s">
        <v>121</v>
      </c>
      <c r="AK405" s="8">
        <v>89</v>
      </c>
      <c r="AL405" s="8" t="str">
        <f>VLOOKUP(AK405,Causa!$X:$AA,4,0)</f>
        <v>Fuente alimentación</v>
      </c>
      <c r="AM405" s="8" t="str">
        <f>VLOOKUP(AK405,Causa!$X:$AB,5,0)</f>
        <v>G</v>
      </c>
      <c r="AN405" s="8" t="str">
        <f>VLOOKUP(AM405,Causa!$Q:$T,4,0)</f>
        <v>Redes de Comunicación</v>
      </c>
      <c r="AO405" s="11" t="str">
        <f t="shared" si="22"/>
        <v>89-405</v>
      </c>
    </row>
    <row r="406" spans="35:41" x14ac:dyDescent="0.3">
      <c r="AI406" s="8" t="s">
        <v>940</v>
      </c>
      <c r="AJ406" s="8" t="s">
        <v>141</v>
      </c>
      <c r="AK406" s="8">
        <v>89</v>
      </c>
      <c r="AL406" s="8" t="str">
        <f>VLOOKUP(AK406,Causa!$X:$AA,4,0)</f>
        <v>Fuente alimentación</v>
      </c>
      <c r="AM406" s="8" t="str">
        <f>VLOOKUP(AK406,Causa!$X:$AB,5,0)</f>
        <v>G</v>
      </c>
      <c r="AN406" s="8" t="str">
        <f>VLOOKUP(AM406,Causa!$Q:$T,4,0)</f>
        <v>Redes de Comunicación</v>
      </c>
      <c r="AO406" s="11" t="str">
        <f t="shared" si="22"/>
        <v>89-406</v>
      </c>
    </row>
    <row r="407" spans="35:41" x14ac:dyDescent="0.3">
      <c r="AI407" s="8" t="s">
        <v>941</v>
      </c>
      <c r="AJ407" s="8" t="s">
        <v>142</v>
      </c>
      <c r="AK407" s="8">
        <v>89</v>
      </c>
      <c r="AL407" s="8" t="str">
        <f>VLOOKUP(AK407,Causa!$X:$AA,4,0)</f>
        <v>Fuente alimentación</v>
      </c>
      <c r="AM407" s="8" t="str">
        <f>VLOOKUP(AK407,Causa!$X:$AB,5,0)</f>
        <v>G</v>
      </c>
      <c r="AN407" s="8" t="str">
        <f>VLOOKUP(AM407,Causa!$Q:$T,4,0)</f>
        <v>Redes de Comunicación</v>
      </c>
      <c r="AO407" s="11" t="str">
        <f t="shared" si="22"/>
        <v>89-407</v>
      </c>
    </row>
    <row r="408" spans="35:41" x14ac:dyDescent="0.3">
      <c r="AI408" s="8" t="s">
        <v>942</v>
      </c>
      <c r="AJ408" s="8" t="s">
        <v>121</v>
      </c>
      <c r="AK408" s="8">
        <v>90</v>
      </c>
      <c r="AL408" s="8" t="str">
        <f>VLOOKUP(AK408,Causa!$X:$AA,4,0)</f>
        <v>Fuente Red Asi</v>
      </c>
      <c r="AM408" s="8" t="str">
        <f>VLOOKUP(AK408,Causa!$X:$AB,5,0)</f>
        <v>G</v>
      </c>
      <c r="AN408" s="8" t="str">
        <f>VLOOKUP(AM408,Causa!$Q:$T,4,0)</f>
        <v>Redes de Comunicación</v>
      </c>
      <c r="AO408" s="11" t="str">
        <f t="shared" si="22"/>
        <v>90-408</v>
      </c>
    </row>
    <row r="409" spans="35:41" x14ac:dyDescent="0.3">
      <c r="AI409" s="8" t="s">
        <v>943</v>
      </c>
      <c r="AJ409" s="8" t="s">
        <v>127</v>
      </c>
      <c r="AK409" s="8">
        <v>90</v>
      </c>
      <c r="AL409" s="8" t="str">
        <f>VLOOKUP(AK409,Causa!$X:$AA,4,0)</f>
        <v>Fuente Red Asi</v>
      </c>
      <c r="AM409" s="8" t="str">
        <f>VLOOKUP(AK409,Causa!$X:$AB,5,0)</f>
        <v>G</v>
      </c>
      <c r="AN409" s="8" t="str">
        <f>VLOOKUP(AM409,Causa!$Q:$T,4,0)</f>
        <v>Redes de Comunicación</v>
      </c>
      <c r="AO409" s="11" t="str">
        <f t="shared" si="22"/>
        <v>90-409</v>
      </c>
    </row>
    <row r="410" spans="35:41" x14ac:dyDescent="0.3">
      <c r="AI410" s="8" t="s">
        <v>944</v>
      </c>
      <c r="AJ410" s="8" t="s">
        <v>142</v>
      </c>
      <c r="AK410" s="8">
        <v>90</v>
      </c>
      <c r="AL410" s="8" t="str">
        <f>VLOOKUP(AK410,Causa!$X:$AA,4,0)</f>
        <v>Fuente Red Asi</v>
      </c>
      <c r="AM410" s="8" t="str">
        <f>VLOOKUP(AK410,Causa!$X:$AB,5,0)</f>
        <v>G</v>
      </c>
      <c r="AN410" s="8" t="str">
        <f>VLOOKUP(AM410,Causa!$Q:$T,4,0)</f>
        <v>Redes de Comunicación</v>
      </c>
      <c r="AO410" s="11" t="str">
        <f t="shared" si="22"/>
        <v>90-410</v>
      </c>
    </row>
    <row r="411" spans="35:41" x14ac:dyDescent="0.3">
      <c r="AI411" s="8" t="s">
        <v>945</v>
      </c>
      <c r="AJ411" s="8" t="s">
        <v>121</v>
      </c>
      <c r="AK411" s="8">
        <v>91</v>
      </c>
      <c r="AL411" s="8" t="str">
        <f>VLOOKUP(AK411,Causa!$X:$AA,4,0)</f>
        <v>Fuente Red Profbus</v>
      </c>
      <c r="AM411" s="8" t="str">
        <f>VLOOKUP(AK411,Causa!$X:$AB,5,0)</f>
        <v>G</v>
      </c>
      <c r="AN411" s="8" t="str">
        <f>VLOOKUP(AM411,Causa!$Q:$T,4,0)</f>
        <v>Redes de Comunicación</v>
      </c>
      <c r="AO411" s="11" t="str">
        <f t="shared" si="22"/>
        <v>91-411</v>
      </c>
    </row>
    <row r="412" spans="35:41" x14ac:dyDescent="0.3">
      <c r="AI412" s="8" t="s">
        <v>946</v>
      </c>
      <c r="AJ412" s="8" t="s">
        <v>127</v>
      </c>
      <c r="AK412" s="8">
        <v>91</v>
      </c>
      <c r="AL412" s="8" t="str">
        <f>VLOOKUP(AK412,Causa!$X:$AA,4,0)</f>
        <v>Fuente Red Profbus</v>
      </c>
      <c r="AM412" s="8" t="str">
        <f>VLOOKUP(AK412,Causa!$X:$AB,5,0)</f>
        <v>G</v>
      </c>
      <c r="AN412" s="8" t="str">
        <f>VLOOKUP(AM412,Causa!$Q:$T,4,0)</f>
        <v>Redes de Comunicación</v>
      </c>
      <c r="AO412" s="11" t="str">
        <f t="shared" si="22"/>
        <v>91-412</v>
      </c>
    </row>
    <row r="413" spans="35:41" x14ac:dyDescent="0.3">
      <c r="AI413" s="8" t="s">
        <v>947</v>
      </c>
      <c r="AJ413" s="8" t="s">
        <v>142</v>
      </c>
      <c r="AK413" s="8">
        <v>91</v>
      </c>
      <c r="AL413" s="8" t="str">
        <f>VLOOKUP(AK413,Causa!$X:$AA,4,0)</f>
        <v>Fuente Red Profbus</v>
      </c>
      <c r="AM413" s="8" t="str">
        <f>VLOOKUP(AK413,Causa!$X:$AB,5,0)</f>
        <v>G</v>
      </c>
      <c r="AN413" s="8" t="str">
        <f>VLOOKUP(AM413,Causa!$Q:$T,4,0)</f>
        <v>Redes de Comunicación</v>
      </c>
      <c r="AO413" s="11" t="str">
        <f t="shared" si="22"/>
        <v>91-413</v>
      </c>
    </row>
    <row r="414" spans="35:41" x14ac:dyDescent="0.3">
      <c r="AI414" s="8" t="s">
        <v>948</v>
      </c>
      <c r="AJ414" s="8" t="s">
        <v>172</v>
      </c>
      <c r="AK414" s="8">
        <v>92</v>
      </c>
      <c r="AL414" s="8" t="str">
        <f>VLOOKUP(AK414,Causa!$X:$AA,4,0)</f>
        <v>Gateway</v>
      </c>
      <c r="AM414" s="8" t="str">
        <f>VLOOKUP(AK414,Causa!$X:$AB,5,0)</f>
        <v>G</v>
      </c>
      <c r="AN414" s="8" t="str">
        <f>VLOOKUP(AM414,Causa!$Q:$T,4,0)</f>
        <v>Redes de Comunicación</v>
      </c>
      <c r="AO414" s="11" t="str">
        <f t="shared" si="22"/>
        <v>92-414</v>
      </c>
    </row>
    <row r="415" spans="35:41" x14ac:dyDescent="0.3">
      <c r="AI415" s="8" t="s">
        <v>949</v>
      </c>
      <c r="AJ415" s="8" t="s">
        <v>198</v>
      </c>
      <c r="AK415" s="8">
        <v>92</v>
      </c>
      <c r="AL415" s="8" t="str">
        <f>VLOOKUP(AK415,Causa!$X:$AA,4,0)</f>
        <v>Gateway</v>
      </c>
      <c r="AM415" s="8" t="str">
        <f>VLOOKUP(AK415,Causa!$X:$AB,5,0)</f>
        <v>G</v>
      </c>
      <c r="AN415" s="8" t="str">
        <f>VLOOKUP(AM415,Causa!$Q:$T,4,0)</f>
        <v>Redes de Comunicación</v>
      </c>
      <c r="AO415" s="11" t="str">
        <f t="shared" si="22"/>
        <v>92-415</v>
      </c>
    </row>
    <row r="416" spans="35:41" x14ac:dyDescent="0.3">
      <c r="AI416" s="8" t="s">
        <v>950</v>
      </c>
      <c r="AJ416" s="8" t="s">
        <v>121</v>
      </c>
      <c r="AK416" s="8">
        <v>92</v>
      </c>
      <c r="AL416" s="8" t="str">
        <f>VLOOKUP(AK416,Causa!$X:$AA,4,0)</f>
        <v>Gateway</v>
      </c>
      <c r="AM416" s="8" t="str">
        <f>VLOOKUP(AK416,Causa!$X:$AB,5,0)</f>
        <v>G</v>
      </c>
      <c r="AN416" s="8" t="str">
        <f>VLOOKUP(AM416,Causa!$Q:$T,4,0)</f>
        <v>Redes de Comunicación</v>
      </c>
      <c r="AO416" s="11" t="str">
        <f t="shared" si="22"/>
        <v>92-416</v>
      </c>
    </row>
    <row r="417" spans="35:41" x14ac:dyDescent="0.3">
      <c r="AI417" s="8" t="s">
        <v>951</v>
      </c>
      <c r="AJ417" s="8" t="s">
        <v>127</v>
      </c>
      <c r="AK417" s="8">
        <v>92</v>
      </c>
      <c r="AL417" s="8" t="str">
        <f>VLOOKUP(AK417,Causa!$X:$AA,4,0)</f>
        <v>Gateway</v>
      </c>
      <c r="AM417" s="8" t="str">
        <f>VLOOKUP(AK417,Causa!$X:$AB,5,0)</f>
        <v>G</v>
      </c>
      <c r="AN417" s="8" t="str">
        <f>VLOOKUP(AM417,Causa!$Q:$T,4,0)</f>
        <v>Redes de Comunicación</v>
      </c>
      <c r="AO417" s="11" t="str">
        <f t="shared" si="22"/>
        <v>92-417</v>
      </c>
    </row>
    <row r="418" spans="35:41" x14ac:dyDescent="0.3">
      <c r="AI418" s="8" t="s">
        <v>952</v>
      </c>
      <c r="AJ418" s="8" t="s">
        <v>135</v>
      </c>
      <c r="AK418" s="8">
        <v>92</v>
      </c>
      <c r="AL418" s="8" t="str">
        <f>VLOOKUP(AK418,Causa!$X:$AA,4,0)</f>
        <v>Gateway</v>
      </c>
      <c r="AM418" s="8" t="str">
        <f>VLOOKUP(AK418,Causa!$X:$AB,5,0)</f>
        <v>G</v>
      </c>
      <c r="AN418" s="8" t="str">
        <f>VLOOKUP(AM418,Causa!$Q:$T,4,0)</f>
        <v>Redes de Comunicación</v>
      </c>
      <c r="AO418" s="11" t="str">
        <f t="shared" si="22"/>
        <v>92-418</v>
      </c>
    </row>
    <row r="419" spans="35:41" x14ac:dyDescent="0.3">
      <c r="AI419" s="8" t="s">
        <v>953</v>
      </c>
      <c r="AJ419" s="8" t="s">
        <v>172</v>
      </c>
      <c r="AK419" s="8">
        <v>93</v>
      </c>
      <c r="AL419" s="8" t="str">
        <f>VLOOKUP(AK419,Causa!$X:$AA,4,0)</f>
        <v>Módulo red Asi</v>
      </c>
      <c r="AM419" s="8" t="str">
        <f>VLOOKUP(AK419,Causa!$X:$AB,5,0)</f>
        <v>G</v>
      </c>
      <c r="AN419" s="8" t="str">
        <f>VLOOKUP(AM419,Causa!$Q:$T,4,0)</f>
        <v>Redes de Comunicación</v>
      </c>
      <c r="AO419" s="11" t="str">
        <f t="shared" si="22"/>
        <v>93-419</v>
      </c>
    </row>
    <row r="420" spans="35:41" x14ac:dyDescent="0.3">
      <c r="AI420" s="8" t="s">
        <v>954</v>
      </c>
      <c r="AJ420" s="8" t="s">
        <v>198</v>
      </c>
      <c r="AK420" s="8">
        <v>93</v>
      </c>
      <c r="AL420" s="8" t="str">
        <f>VLOOKUP(AK420,Causa!$X:$AA,4,0)</f>
        <v>Módulo red Asi</v>
      </c>
      <c r="AM420" s="8" t="str">
        <f>VLOOKUP(AK420,Causa!$X:$AB,5,0)</f>
        <v>G</v>
      </c>
      <c r="AN420" s="8" t="str">
        <f>VLOOKUP(AM420,Causa!$Q:$T,4,0)</f>
        <v>Redes de Comunicación</v>
      </c>
      <c r="AO420" s="11" t="str">
        <f t="shared" si="22"/>
        <v>93-420</v>
      </c>
    </row>
    <row r="421" spans="35:41" x14ac:dyDescent="0.3">
      <c r="AI421" s="8" t="s">
        <v>955</v>
      </c>
      <c r="AJ421" s="8" t="s">
        <v>121</v>
      </c>
      <c r="AK421" s="8">
        <v>93</v>
      </c>
      <c r="AL421" s="8" t="str">
        <f>VLOOKUP(AK421,Causa!$X:$AA,4,0)</f>
        <v>Módulo red Asi</v>
      </c>
      <c r="AM421" s="8" t="str">
        <f>VLOOKUP(AK421,Causa!$X:$AB,5,0)</f>
        <v>G</v>
      </c>
      <c r="AN421" s="8" t="str">
        <f>VLOOKUP(AM421,Causa!$Q:$T,4,0)</f>
        <v>Redes de Comunicación</v>
      </c>
      <c r="AO421" s="11" t="str">
        <f t="shared" si="22"/>
        <v>93-421</v>
      </c>
    </row>
    <row r="422" spans="35:41" x14ac:dyDescent="0.3">
      <c r="AI422" s="8" t="s">
        <v>956</v>
      </c>
      <c r="AJ422" s="8" t="s">
        <v>127</v>
      </c>
      <c r="AK422" s="8">
        <v>93</v>
      </c>
      <c r="AL422" s="8" t="str">
        <f>VLOOKUP(AK422,Causa!$X:$AA,4,0)</f>
        <v>Módulo red Asi</v>
      </c>
      <c r="AM422" s="8" t="str">
        <f>VLOOKUP(AK422,Causa!$X:$AB,5,0)</f>
        <v>G</v>
      </c>
      <c r="AN422" s="8" t="str">
        <f>VLOOKUP(AM422,Causa!$Q:$T,4,0)</f>
        <v>Redes de Comunicación</v>
      </c>
      <c r="AO422" s="11" t="str">
        <f t="shared" si="22"/>
        <v>93-422</v>
      </c>
    </row>
    <row r="423" spans="35:41" x14ac:dyDescent="0.3">
      <c r="AI423" s="8" t="s">
        <v>957</v>
      </c>
      <c r="AJ423" s="8" t="s">
        <v>135</v>
      </c>
      <c r="AK423" s="8">
        <v>93</v>
      </c>
      <c r="AL423" s="8" t="str">
        <f>VLOOKUP(AK423,Causa!$X:$AA,4,0)</f>
        <v>Módulo red Asi</v>
      </c>
      <c r="AM423" s="8" t="str">
        <f>VLOOKUP(AK423,Causa!$X:$AB,5,0)</f>
        <v>G</v>
      </c>
      <c r="AN423" s="8" t="str">
        <f>VLOOKUP(AM423,Causa!$Q:$T,4,0)</f>
        <v>Redes de Comunicación</v>
      </c>
      <c r="AO423" s="11" t="str">
        <f t="shared" si="22"/>
        <v>93-423</v>
      </c>
    </row>
    <row r="424" spans="35:41" x14ac:dyDescent="0.3">
      <c r="AI424" s="8" t="s">
        <v>958</v>
      </c>
      <c r="AJ424" s="8" t="s">
        <v>172</v>
      </c>
      <c r="AK424" s="8">
        <v>94</v>
      </c>
      <c r="AL424" s="8" t="str">
        <f>VLOOKUP(AK424,Causa!$X:$AA,4,0)</f>
        <v>Módulo red deviceNet</v>
      </c>
      <c r="AM424" s="8" t="str">
        <f>VLOOKUP(AK424,Causa!$X:$AB,5,0)</f>
        <v>G</v>
      </c>
      <c r="AN424" s="8" t="str">
        <f>VLOOKUP(AM424,Causa!$Q:$T,4,0)</f>
        <v>Redes de Comunicación</v>
      </c>
      <c r="AO424" s="11" t="str">
        <f t="shared" si="22"/>
        <v>94-424</v>
      </c>
    </row>
    <row r="425" spans="35:41" x14ac:dyDescent="0.3">
      <c r="AI425" s="8" t="s">
        <v>959</v>
      </c>
      <c r="AJ425" s="8" t="s">
        <v>121</v>
      </c>
      <c r="AK425" s="8">
        <v>94</v>
      </c>
      <c r="AL425" s="8" t="str">
        <f>VLOOKUP(AK425,Causa!$X:$AA,4,0)</f>
        <v>Módulo red deviceNet</v>
      </c>
      <c r="AM425" s="8" t="str">
        <f>VLOOKUP(AK425,Causa!$X:$AB,5,0)</f>
        <v>G</v>
      </c>
      <c r="AN425" s="8" t="str">
        <f>VLOOKUP(AM425,Causa!$Q:$T,4,0)</f>
        <v>Redes de Comunicación</v>
      </c>
      <c r="AO425" s="11" t="str">
        <f t="shared" si="22"/>
        <v>94-425</v>
      </c>
    </row>
    <row r="426" spans="35:41" x14ac:dyDescent="0.3">
      <c r="AI426" s="8" t="s">
        <v>960</v>
      </c>
      <c r="AJ426" s="8" t="s">
        <v>141</v>
      </c>
      <c r="AK426" s="8">
        <v>94</v>
      </c>
      <c r="AL426" s="8" t="str">
        <f>VLOOKUP(AK426,Causa!$X:$AA,4,0)</f>
        <v>Módulo red deviceNet</v>
      </c>
      <c r="AM426" s="8" t="str">
        <f>VLOOKUP(AK426,Causa!$X:$AB,5,0)</f>
        <v>G</v>
      </c>
      <c r="AN426" s="8" t="str">
        <f>VLOOKUP(AM426,Causa!$Q:$T,4,0)</f>
        <v>Redes de Comunicación</v>
      </c>
      <c r="AO426" s="11" t="str">
        <f t="shared" si="22"/>
        <v>94-426</v>
      </c>
    </row>
    <row r="427" spans="35:41" x14ac:dyDescent="0.3">
      <c r="AI427" s="8" t="s">
        <v>961</v>
      </c>
      <c r="AJ427" s="8" t="s">
        <v>135</v>
      </c>
      <c r="AK427" s="8">
        <v>94</v>
      </c>
      <c r="AL427" s="8" t="str">
        <f>VLOOKUP(AK427,Causa!$X:$AA,4,0)</f>
        <v>Módulo red deviceNet</v>
      </c>
      <c r="AM427" s="8" t="str">
        <f>VLOOKUP(AK427,Causa!$X:$AB,5,0)</f>
        <v>G</v>
      </c>
      <c r="AN427" s="8" t="str">
        <f>VLOOKUP(AM427,Causa!$Q:$T,4,0)</f>
        <v>Redes de Comunicación</v>
      </c>
      <c r="AO427" s="11" t="str">
        <f t="shared" si="22"/>
        <v>94-427</v>
      </c>
    </row>
    <row r="428" spans="35:41" x14ac:dyDescent="0.3">
      <c r="AI428" s="8" t="s">
        <v>962</v>
      </c>
      <c r="AJ428" s="8" t="s">
        <v>141</v>
      </c>
      <c r="AK428" s="8">
        <v>95</v>
      </c>
      <c r="AL428" s="8" t="str">
        <f>VLOOKUP(AK428,Causa!$X:$AA,4,0)</f>
        <v>Módulo red Profibus</v>
      </c>
      <c r="AM428" s="8" t="str">
        <f>VLOOKUP(AK428,Causa!$X:$AB,5,0)</f>
        <v>G</v>
      </c>
      <c r="AN428" s="8" t="str">
        <f>VLOOKUP(AM428,Causa!$Q:$T,4,0)</f>
        <v>Redes de Comunicación</v>
      </c>
      <c r="AO428" s="11" t="str">
        <f t="shared" si="22"/>
        <v>95-431</v>
      </c>
    </row>
    <row r="429" spans="35:41" x14ac:dyDescent="0.3">
      <c r="AI429" s="8" t="s">
        <v>963</v>
      </c>
      <c r="AJ429" s="8" t="s">
        <v>135</v>
      </c>
      <c r="AK429" s="8">
        <v>95</v>
      </c>
      <c r="AL429" s="8" t="str">
        <f>VLOOKUP(AK429,Causa!$X:$AA,4,0)</f>
        <v>Módulo red Profibus</v>
      </c>
      <c r="AM429" s="8" t="str">
        <f>VLOOKUP(AK429,Causa!$X:$AB,5,0)</f>
        <v>G</v>
      </c>
      <c r="AN429" s="8" t="str">
        <f>VLOOKUP(AM429,Causa!$Q:$T,4,0)</f>
        <v>Redes de Comunicación</v>
      </c>
      <c r="AO429" s="11" t="str">
        <f t="shared" si="22"/>
        <v>95-432</v>
      </c>
    </row>
    <row r="430" spans="35:41" x14ac:dyDescent="0.3">
      <c r="AI430" s="8" t="s">
        <v>964</v>
      </c>
      <c r="AJ430" s="8" t="s">
        <v>172</v>
      </c>
      <c r="AK430" s="8">
        <v>95</v>
      </c>
      <c r="AL430" s="8" t="str">
        <f>VLOOKUP(AK430,Causa!$X:$AA,4,0)</f>
        <v>Módulo red Profibus</v>
      </c>
      <c r="AM430" s="8" t="str">
        <f>VLOOKUP(AK430,Causa!$X:$AB,5,0)</f>
        <v>G</v>
      </c>
      <c r="AN430" s="8" t="str">
        <f>VLOOKUP(AM430,Causa!$Q:$T,4,0)</f>
        <v>Redes de Comunicación</v>
      </c>
      <c r="AO430" s="11" t="str">
        <f t="shared" si="22"/>
        <v>95-428</v>
      </c>
    </row>
    <row r="431" spans="35:41" x14ac:dyDescent="0.3">
      <c r="AI431" s="8" t="s">
        <v>965</v>
      </c>
      <c r="AJ431" s="8" t="s">
        <v>198</v>
      </c>
      <c r="AK431" s="8">
        <v>95</v>
      </c>
      <c r="AL431" s="8" t="str">
        <f>VLOOKUP(AK431,Causa!$X:$AA,4,0)</f>
        <v>Módulo red Profibus</v>
      </c>
      <c r="AM431" s="8" t="str">
        <f>VLOOKUP(AK431,Causa!$X:$AB,5,0)</f>
        <v>G</v>
      </c>
      <c r="AN431" s="8" t="str">
        <f>VLOOKUP(AM431,Causa!$Q:$T,4,0)</f>
        <v>Redes de Comunicación</v>
      </c>
      <c r="AO431" s="11" t="str">
        <f t="shared" si="22"/>
        <v>95-429</v>
      </c>
    </row>
    <row r="432" spans="35:41" x14ac:dyDescent="0.3">
      <c r="AI432" s="8" t="s">
        <v>966</v>
      </c>
      <c r="AJ432" s="8" t="s">
        <v>121</v>
      </c>
      <c r="AK432" s="8">
        <v>95</v>
      </c>
      <c r="AL432" s="8" t="str">
        <f>VLOOKUP(AK432,Causa!$X:$AA,4,0)</f>
        <v>Módulo red Profibus</v>
      </c>
      <c r="AM432" s="8" t="str">
        <f>VLOOKUP(AK432,Causa!$X:$AB,5,0)</f>
        <v>G</v>
      </c>
      <c r="AN432" s="8" t="str">
        <f>VLOOKUP(AM432,Causa!$Q:$T,4,0)</f>
        <v>Redes de Comunicación</v>
      </c>
      <c r="AO432" s="11" t="str">
        <f t="shared" si="22"/>
        <v>95-430</v>
      </c>
    </row>
    <row r="433" spans="35:41" x14ac:dyDescent="0.3">
      <c r="AI433" s="8" t="s">
        <v>967</v>
      </c>
      <c r="AJ433" s="8" t="s">
        <v>172</v>
      </c>
      <c r="AK433" s="8">
        <v>96</v>
      </c>
      <c r="AL433" s="8" t="str">
        <f>VLOOKUP(AK433,Causa!$X:$AA,4,0)</f>
        <v>Switch red</v>
      </c>
      <c r="AM433" s="8" t="str">
        <f>VLOOKUP(AK433,Causa!$X:$AB,5,0)</f>
        <v>G</v>
      </c>
      <c r="AN433" s="8" t="str">
        <f>VLOOKUP(AM433,Causa!$Q:$T,4,0)</f>
        <v>Redes de Comunicación</v>
      </c>
      <c r="AO433" s="11" t="str">
        <f t="shared" si="22"/>
        <v>96-433</v>
      </c>
    </row>
    <row r="434" spans="35:41" x14ac:dyDescent="0.3">
      <c r="AI434" s="8" t="s">
        <v>968</v>
      </c>
      <c r="AJ434" s="8" t="s">
        <v>198</v>
      </c>
      <c r="AK434" s="8">
        <v>96</v>
      </c>
      <c r="AL434" s="8" t="str">
        <f>VLOOKUP(AK434,Causa!$X:$AA,4,0)</f>
        <v>Switch red</v>
      </c>
      <c r="AM434" s="8" t="str">
        <f>VLOOKUP(AK434,Causa!$X:$AB,5,0)</f>
        <v>G</v>
      </c>
      <c r="AN434" s="8" t="str">
        <f>VLOOKUP(AM434,Causa!$Q:$T,4,0)</f>
        <v>Redes de Comunicación</v>
      </c>
      <c r="AO434" s="11" t="str">
        <f t="shared" si="22"/>
        <v>96-434</v>
      </c>
    </row>
    <row r="435" spans="35:41" x14ac:dyDescent="0.3">
      <c r="AI435" s="8" t="s">
        <v>969</v>
      </c>
      <c r="AJ435" s="8" t="s">
        <v>121</v>
      </c>
      <c r="AK435" s="8">
        <v>96</v>
      </c>
      <c r="AL435" s="8" t="str">
        <f>VLOOKUP(AK435,Causa!$X:$AA,4,0)</f>
        <v>Switch red</v>
      </c>
      <c r="AM435" s="8" t="str">
        <f>VLOOKUP(AK435,Causa!$X:$AB,5,0)</f>
        <v>G</v>
      </c>
      <c r="AN435" s="8" t="str">
        <f>VLOOKUP(AM435,Causa!$Q:$T,4,0)</f>
        <v>Redes de Comunicación</v>
      </c>
      <c r="AO435" s="11" t="str">
        <f t="shared" si="22"/>
        <v>96-435</v>
      </c>
    </row>
    <row r="436" spans="35:41" x14ac:dyDescent="0.3">
      <c r="AI436" s="8" t="s">
        <v>970</v>
      </c>
      <c r="AJ436" s="8" t="s">
        <v>127</v>
      </c>
      <c r="AK436" s="8">
        <v>96</v>
      </c>
      <c r="AL436" s="8" t="str">
        <f>VLOOKUP(AK436,Causa!$X:$AA,4,0)</f>
        <v>Switch red</v>
      </c>
      <c r="AM436" s="8" t="str">
        <f>VLOOKUP(AK436,Causa!$X:$AB,5,0)</f>
        <v>G</v>
      </c>
      <c r="AN436" s="8" t="str">
        <f>VLOOKUP(AM436,Causa!$Q:$T,4,0)</f>
        <v>Redes de Comunicación</v>
      </c>
      <c r="AO436" s="11" t="str">
        <f t="shared" si="22"/>
        <v>96-436</v>
      </c>
    </row>
    <row r="437" spans="35:41" x14ac:dyDescent="0.3">
      <c r="AI437" s="8" t="s">
        <v>971</v>
      </c>
      <c r="AJ437" s="8" t="s">
        <v>135</v>
      </c>
      <c r="AK437" s="8">
        <v>96</v>
      </c>
      <c r="AL437" s="8" t="str">
        <f>VLOOKUP(AK437,Causa!$X:$AA,4,0)</f>
        <v>Switch red</v>
      </c>
      <c r="AM437" s="8" t="str">
        <f>VLOOKUP(AK437,Causa!$X:$AB,5,0)</f>
        <v>G</v>
      </c>
      <c r="AN437" s="8" t="str">
        <f>VLOOKUP(AM437,Causa!$Q:$T,4,0)</f>
        <v>Redes de Comunicación</v>
      </c>
      <c r="AO437" s="11" t="str">
        <f t="shared" si="22"/>
        <v>96-437</v>
      </c>
    </row>
    <row r="438" spans="35:41" x14ac:dyDescent="0.3">
      <c r="AI438" s="8" t="s">
        <v>972</v>
      </c>
      <c r="AJ438" s="8" t="s">
        <v>121</v>
      </c>
      <c r="AK438" s="8">
        <v>97</v>
      </c>
      <c r="AL438" s="8" t="str">
        <f>VLOOKUP(AK438,Causa!$X:$AA,4,0)</f>
        <v>Tarj.comunicacion</v>
      </c>
      <c r="AM438" s="8" t="str">
        <f>VLOOKUP(AK438,Causa!$X:$AB,5,0)</f>
        <v>G</v>
      </c>
      <c r="AN438" s="8" t="str">
        <f>VLOOKUP(AM438,Causa!$Q:$T,4,0)</f>
        <v>Redes de Comunicación</v>
      </c>
      <c r="AO438" s="11" t="str">
        <f t="shared" si="22"/>
        <v>97-438</v>
      </c>
    </row>
    <row r="439" spans="35:41" x14ac:dyDescent="0.3">
      <c r="AI439" s="8" t="s">
        <v>973</v>
      </c>
      <c r="AJ439" s="8" t="s">
        <v>148</v>
      </c>
      <c r="AK439" s="8">
        <v>97</v>
      </c>
      <c r="AL439" s="8" t="str">
        <f>VLOOKUP(AK439,Causa!$X:$AA,4,0)</f>
        <v>Tarj.comunicacion</v>
      </c>
      <c r="AM439" s="8" t="str">
        <f>VLOOKUP(AK439,Causa!$X:$AB,5,0)</f>
        <v>G</v>
      </c>
      <c r="AN439" s="8" t="str">
        <f>VLOOKUP(AM439,Causa!$Q:$T,4,0)</f>
        <v>Redes de Comunicación</v>
      </c>
      <c r="AO439" s="11" t="str">
        <f t="shared" si="22"/>
        <v>97-439</v>
      </c>
    </row>
    <row r="440" spans="35:41" x14ac:dyDescent="0.3">
      <c r="AI440" s="8" t="s">
        <v>974</v>
      </c>
      <c r="AJ440" s="8" t="s">
        <v>127</v>
      </c>
      <c r="AK440" s="8">
        <v>97</v>
      </c>
      <c r="AL440" s="8" t="str">
        <f>VLOOKUP(AK440,Causa!$X:$AA,4,0)</f>
        <v>Tarj.comunicacion</v>
      </c>
      <c r="AM440" s="8" t="str">
        <f>VLOOKUP(AK440,Causa!$X:$AB,5,0)</f>
        <v>G</v>
      </c>
      <c r="AN440" s="8" t="str">
        <f>VLOOKUP(AM440,Causa!$Q:$T,4,0)</f>
        <v>Redes de Comunicación</v>
      </c>
      <c r="AO440" s="11" t="str">
        <f t="shared" si="22"/>
        <v>97-440</v>
      </c>
    </row>
    <row r="441" spans="35:41" x14ac:dyDescent="0.3">
      <c r="AI441" s="8" t="s">
        <v>975</v>
      </c>
      <c r="AJ441" s="8" t="s">
        <v>161</v>
      </c>
      <c r="AK441" s="8">
        <v>97</v>
      </c>
      <c r="AL441" s="8" t="str">
        <f>VLOOKUP(AK441,Causa!$X:$AA,4,0)</f>
        <v>Tarj.comunicacion</v>
      </c>
      <c r="AM441" s="8" t="str">
        <f>VLOOKUP(AK441,Causa!$X:$AB,5,0)</f>
        <v>G</v>
      </c>
      <c r="AN441" s="8" t="str">
        <f>VLOOKUP(AM441,Causa!$Q:$T,4,0)</f>
        <v>Redes de Comunicación</v>
      </c>
      <c r="AO441" s="11" t="str">
        <f t="shared" si="22"/>
        <v>97-441</v>
      </c>
    </row>
    <row r="442" spans="35:41" x14ac:dyDescent="0.3">
      <c r="AI442" s="8" t="s">
        <v>976</v>
      </c>
      <c r="AJ442" s="8" t="s">
        <v>179</v>
      </c>
      <c r="AK442" s="8">
        <v>97</v>
      </c>
      <c r="AL442" s="8" t="str">
        <f>VLOOKUP(AK442,Causa!$X:$AA,4,0)</f>
        <v>Tarj.comunicacion</v>
      </c>
      <c r="AM442" s="8" t="str">
        <f>VLOOKUP(AK442,Causa!$X:$AB,5,0)</f>
        <v>G</v>
      </c>
      <c r="AN442" s="8" t="str">
        <f>VLOOKUP(AM442,Causa!$Q:$T,4,0)</f>
        <v>Redes de Comunicación</v>
      </c>
      <c r="AO442" s="11" t="str">
        <f t="shared" si="22"/>
        <v>97-442</v>
      </c>
    </row>
    <row r="443" spans="35:41" x14ac:dyDescent="0.3">
      <c r="AI443" s="8" t="s">
        <v>977</v>
      </c>
      <c r="AJ443" s="8" t="s">
        <v>121</v>
      </c>
      <c r="AK443" s="8">
        <v>98</v>
      </c>
      <c r="AL443" s="8" t="str">
        <f>VLOOKUP(AK443,Causa!$X:$AA,4,0)</f>
        <v>Cabeza ctrl valv.ON/OFF</v>
      </c>
      <c r="AM443" s="8" t="str">
        <f>VLOOKUP(AK443,Causa!$X:$AB,5,0)</f>
        <v>H</v>
      </c>
      <c r="AN443" s="8" t="str">
        <f>VLOOKUP(AM443,Causa!$Q:$T,4,0)</f>
        <v>Válvulas y dispositivos neumáticos</v>
      </c>
      <c r="AO443" s="11" t="str">
        <f t="shared" si="22"/>
        <v>98-443</v>
      </c>
    </row>
    <row r="444" spans="35:41" x14ac:dyDescent="0.3">
      <c r="AI444" s="8" t="s">
        <v>978</v>
      </c>
      <c r="AJ444" s="8" t="s">
        <v>123</v>
      </c>
      <c r="AK444" s="8">
        <v>98</v>
      </c>
      <c r="AL444" s="8" t="str">
        <f>VLOOKUP(AK444,Causa!$X:$AA,4,0)</f>
        <v>Cabeza ctrl valv.ON/OFF</v>
      </c>
      <c r="AM444" s="8" t="str">
        <f>VLOOKUP(AK444,Causa!$X:$AB,5,0)</f>
        <v>H</v>
      </c>
      <c r="AN444" s="8" t="str">
        <f>VLOOKUP(AM444,Causa!$Q:$T,4,0)</f>
        <v>Válvulas y dispositivos neumáticos</v>
      </c>
      <c r="AO444" s="11" t="str">
        <f t="shared" si="22"/>
        <v>98-444</v>
      </c>
    </row>
    <row r="445" spans="35:41" x14ac:dyDescent="0.3">
      <c r="AI445" s="8" t="s">
        <v>979</v>
      </c>
      <c r="AJ445" s="8" t="s">
        <v>218</v>
      </c>
      <c r="AK445" s="8">
        <v>98</v>
      </c>
      <c r="AL445" s="8" t="str">
        <f>VLOOKUP(AK445,Causa!$X:$AA,4,0)</f>
        <v>Cabeza ctrl valv.ON/OFF</v>
      </c>
      <c r="AM445" s="8" t="str">
        <f>VLOOKUP(AK445,Causa!$X:$AB,5,0)</f>
        <v>H</v>
      </c>
      <c r="AN445" s="8" t="str">
        <f>VLOOKUP(AM445,Causa!$Q:$T,4,0)</f>
        <v>Válvulas y dispositivos neumáticos</v>
      </c>
      <c r="AO445" s="11" t="str">
        <f t="shared" si="22"/>
        <v>98-445</v>
      </c>
    </row>
    <row r="446" spans="35:41" x14ac:dyDescent="0.3">
      <c r="AI446" s="8" t="s">
        <v>980</v>
      </c>
      <c r="AJ446" s="8" t="s">
        <v>135</v>
      </c>
      <c r="AK446" s="8">
        <v>98</v>
      </c>
      <c r="AL446" s="8" t="str">
        <f>VLOOKUP(AK446,Causa!$X:$AA,4,0)</f>
        <v>Cabeza ctrl valv.ON/OFF</v>
      </c>
      <c r="AM446" s="8" t="str">
        <f>VLOOKUP(AK446,Causa!$X:$AB,5,0)</f>
        <v>H</v>
      </c>
      <c r="AN446" s="8" t="str">
        <f>VLOOKUP(AM446,Causa!$Q:$T,4,0)</f>
        <v>Válvulas y dispositivos neumáticos</v>
      </c>
      <c r="AO446" s="11" t="str">
        <f t="shared" si="22"/>
        <v>98-446</v>
      </c>
    </row>
    <row r="447" spans="35:41" x14ac:dyDescent="0.3">
      <c r="AI447" s="8" t="s">
        <v>981</v>
      </c>
      <c r="AJ447" s="8" t="s">
        <v>982</v>
      </c>
      <c r="AK447" s="8">
        <v>99</v>
      </c>
      <c r="AL447" s="8" t="str">
        <f>VLOOKUP(AK447,Causa!$X:$AA,4,0)</f>
        <v>Cáñeria neumática</v>
      </c>
      <c r="AM447" s="8" t="str">
        <f>VLOOKUP(AK447,Causa!$X:$AB,5,0)</f>
        <v>H</v>
      </c>
      <c r="AN447" s="8" t="str">
        <f>VLOOKUP(AM447,Causa!$Q:$T,4,0)</f>
        <v>Válvulas y dispositivos neumáticos</v>
      </c>
      <c r="AO447" s="11" t="str">
        <f t="shared" si="22"/>
        <v>99-447</v>
      </c>
    </row>
    <row r="448" spans="35:41" x14ac:dyDescent="0.3">
      <c r="AI448" s="8" t="s">
        <v>983</v>
      </c>
      <c r="AJ448" s="8" t="s">
        <v>161</v>
      </c>
      <c r="AK448" s="8">
        <v>99</v>
      </c>
      <c r="AL448" s="8" t="str">
        <f>VLOOKUP(AK448,Causa!$X:$AA,4,0)</f>
        <v>Cáñeria neumática</v>
      </c>
      <c r="AM448" s="8" t="str">
        <f>VLOOKUP(AK448,Causa!$X:$AB,5,0)</f>
        <v>H</v>
      </c>
      <c r="AN448" s="8" t="str">
        <f>VLOOKUP(AM448,Causa!$Q:$T,4,0)</f>
        <v>Válvulas y dispositivos neumáticos</v>
      </c>
      <c r="AO448" s="11" t="str">
        <f t="shared" si="22"/>
        <v>99-448</v>
      </c>
    </row>
    <row r="449" spans="35:41" x14ac:dyDescent="0.3">
      <c r="AI449" s="8" t="s">
        <v>984</v>
      </c>
      <c r="AJ449" s="8" t="s">
        <v>254</v>
      </c>
      <c r="AK449" s="8">
        <v>99</v>
      </c>
      <c r="AL449" s="8" t="str">
        <f>VLOOKUP(AK449,Causa!$X:$AA,4,0)</f>
        <v>Cáñeria neumática</v>
      </c>
      <c r="AM449" s="8" t="str">
        <f>VLOOKUP(AK449,Causa!$X:$AB,5,0)</f>
        <v>H</v>
      </c>
      <c r="AN449" s="8" t="str">
        <f>VLOOKUP(AM449,Causa!$Q:$T,4,0)</f>
        <v>Válvulas y dispositivos neumáticos</v>
      </c>
      <c r="AO449" s="11" t="str">
        <f t="shared" si="22"/>
        <v>99-449</v>
      </c>
    </row>
    <row r="450" spans="35:41" x14ac:dyDescent="0.3">
      <c r="AI450" s="8" t="s">
        <v>985</v>
      </c>
      <c r="AJ450" s="8" t="s">
        <v>172</v>
      </c>
      <c r="AK450" s="8">
        <v>100</v>
      </c>
      <c r="AL450" s="8" t="str">
        <f>VLOOKUP(AK450,Causa!$X:$AA,4,0)</f>
        <v>Cilindro/Pistón</v>
      </c>
      <c r="AM450" s="8" t="str">
        <f>VLOOKUP(AK450,Causa!$X:$AB,5,0)</f>
        <v>H</v>
      </c>
      <c r="AN450" s="8" t="str">
        <f>VLOOKUP(AM450,Causa!$Q:$T,4,0)</f>
        <v>Válvulas y dispositivos neumáticos</v>
      </c>
      <c r="AO450" s="11" t="str">
        <f t="shared" ref="AO450:AO513" si="23">+AI450</f>
        <v>100-450</v>
      </c>
    </row>
    <row r="451" spans="35:41" x14ac:dyDescent="0.3">
      <c r="AI451" s="8" t="s">
        <v>986</v>
      </c>
      <c r="AJ451" s="8" t="s">
        <v>268</v>
      </c>
      <c r="AK451" s="8">
        <v>100</v>
      </c>
      <c r="AL451" s="8" t="str">
        <f>VLOOKUP(AK451,Causa!$X:$AA,4,0)</f>
        <v>Cilindro/Pistón</v>
      </c>
      <c r="AM451" s="8" t="str">
        <f>VLOOKUP(AK451,Causa!$X:$AB,5,0)</f>
        <v>H</v>
      </c>
      <c r="AN451" s="8" t="str">
        <f>VLOOKUP(AM451,Causa!$Q:$T,4,0)</f>
        <v>Válvulas y dispositivos neumáticos</v>
      </c>
      <c r="AO451" s="11" t="str">
        <f t="shared" si="23"/>
        <v>100-451</v>
      </c>
    </row>
    <row r="452" spans="35:41" x14ac:dyDescent="0.3">
      <c r="AI452" s="8" t="s">
        <v>987</v>
      </c>
      <c r="AJ452" s="8" t="s">
        <v>256</v>
      </c>
      <c r="AK452" s="8">
        <v>100</v>
      </c>
      <c r="AL452" s="8" t="str">
        <f>VLOOKUP(AK452,Causa!$X:$AA,4,0)</f>
        <v>Cilindro/Pistón</v>
      </c>
      <c r="AM452" s="8" t="str">
        <f>VLOOKUP(AK452,Causa!$X:$AB,5,0)</f>
        <v>H</v>
      </c>
      <c r="AN452" s="8" t="str">
        <f>VLOOKUP(AM452,Causa!$Q:$T,4,0)</f>
        <v>Válvulas y dispositivos neumáticos</v>
      </c>
      <c r="AO452" s="11" t="str">
        <f t="shared" si="23"/>
        <v>100-452</v>
      </c>
    </row>
    <row r="453" spans="35:41" x14ac:dyDescent="0.3">
      <c r="AI453" s="8" t="s">
        <v>988</v>
      </c>
      <c r="AJ453" s="8" t="s">
        <v>156</v>
      </c>
      <c r="AK453" s="8">
        <v>100</v>
      </c>
      <c r="AL453" s="8" t="str">
        <f>VLOOKUP(AK453,Causa!$X:$AA,4,0)</f>
        <v>Cilindro/Pistón</v>
      </c>
      <c r="AM453" s="8" t="str">
        <f>VLOOKUP(AK453,Causa!$X:$AB,5,0)</f>
        <v>H</v>
      </c>
      <c r="AN453" s="8" t="str">
        <f>VLOOKUP(AM453,Causa!$Q:$T,4,0)</f>
        <v>Válvulas y dispositivos neumáticos</v>
      </c>
      <c r="AO453" s="11" t="str">
        <f t="shared" si="23"/>
        <v>100-453</v>
      </c>
    </row>
    <row r="454" spans="35:41" x14ac:dyDescent="0.3">
      <c r="AI454" s="8" t="s">
        <v>989</v>
      </c>
      <c r="AJ454" s="8" t="s">
        <v>122</v>
      </c>
      <c r="AK454" s="8">
        <v>100</v>
      </c>
      <c r="AL454" s="8" t="str">
        <f>VLOOKUP(AK454,Causa!$X:$AA,4,0)</f>
        <v>Cilindro/Pistón</v>
      </c>
      <c r="AM454" s="8" t="str">
        <f>VLOOKUP(AK454,Causa!$X:$AB,5,0)</f>
        <v>H</v>
      </c>
      <c r="AN454" s="8" t="str">
        <f>VLOOKUP(AM454,Causa!$Q:$T,4,0)</f>
        <v>Válvulas y dispositivos neumáticos</v>
      </c>
      <c r="AO454" s="11" t="str">
        <f t="shared" si="23"/>
        <v>100-454</v>
      </c>
    </row>
    <row r="455" spans="35:41" x14ac:dyDescent="0.3">
      <c r="AI455" s="8" t="s">
        <v>990</v>
      </c>
      <c r="AJ455" s="8" t="s">
        <v>982</v>
      </c>
      <c r="AK455" s="8">
        <v>100</v>
      </c>
      <c r="AL455" s="8" t="str">
        <f>VLOOKUP(AK455,Causa!$X:$AA,4,0)</f>
        <v>Cilindro/Pistón</v>
      </c>
      <c r="AM455" s="8" t="str">
        <f>VLOOKUP(AK455,Causa!$X:$AB,5,0)</f>
        <v>H</v>
      </c>
      <c r="AN455" s="8" t="str">
        <f>VLOOKUP(AM455,Causa!$Q:$T,4,0)</f>
        <v>Válvulas y dispositivos neumáticos</v>
      </c>
      <c r="AO455" s="11" t="str">
        <f t="shared" si="23"/>
        <v>100-455</v>
      </c>
    </row>
    <row r="456" spans="35:41" x14ac:dyDescent="0.3">
      <c r="AI456" s="8" t="s">
        <v>991</v>
      </c>
      <c r="AJ456" s="8" t="s">
        <v>135</v>
      </c>
      <c r="AK456" s="8">
        <v>100</v>
      </c>
      <c r="AL456" s="8" t="str">
        <f>VLOOKUP(AK456,Causa!$X:$AA,4,0)</f>
        <v>Cilindro/Pistón</v>
      </c>
      <c r="AM456" s="8" t="str">
        <f>VLOOKUP(AK456,Causa!$X:$AB,5,0)</f>
        <v>H</v>
      </c>
      <c r="AN456" s="8" t="str">
        <f>VLOOKUP(AM456,Causa!$Q:$T,4,0)</f>
        <v>Válvulas y dispositivos neumáticos</v>
      </c>
      <c r="AO456" s="11" t="str">
        <f t="shared" si="23"/>
        <v>100-456</v>
      </c>
    </row>
    <row r="457" spans="35:41" x14ac:dyDescent="0.3">
      <c r="AI457" s="8" t="s">
        <v>992</v>
      </c>
      <c r="AJ457" s="8" t="s">
        <v>150</v>
      </c>
      <c r="AK457" s="8">
        <v>100</v>
      </c>
      <c r="AL457" s="8" t="str">
        <f>VLOOKUP(AK457,Causa!$X:$AA,4,0)</f>
        <v>Cilindro/Pistón</v>
      </c>
      <c r="AM457" s="8" t="str">
        <f>VLOOKUP(AK457,Causa!$X:$AB,5,0)</f>
        <v>H</v>
      </c>
      <c r="AN457" s="8" t="str">
        <f>VLOOKUP(AM457,Causa!$Q:$T,4,0)</f>
        <v>Válvulas y dispositivos neumáticos</v>
      </c>
      <c r="AO457" s="11" t="str">
        <f t="shared" si="23"/>
        <v>100-457</v>
      </c>
    </row>
    <row r="458" spans="35:41" x14ac:dyDescent="0.3">
      <c r="AI458" s="8" t="s">
        <v>993</v>
      </c>
      <c r="AJ458" s="8" t="s">
        <v>122</v>
      </c>
      <c r="AK458" s="8">
        <v>101</v>
      </c>
      <c r="AL458" s="8" t="str">
        <f>VLOOKUP(AK458,Causa!$X:$AA,4,0)</f>
        <v>Conjunto FRL</v>
      </c>
      <c r="AM458" s="8" t="str">
        <f>VLOOKUP(AK458,Causa!$X:$AB,5,0)</f>
        <v>H</v>
      </c>
      <c r="AN458" s="8" t="str">
        <f>VLOOKUP(AM458,Causa!$Q:$T,4,0)</f>
        <v>Válvulas y dispositivos neumáticos</v>
      </c>
      <c r="AO458" s="11" t="str">
        <f t="shared" si="23"/>
        <v>101-458</v>
      </c>
    </row>
    <row r="459" spans="35:41" x14ac:dyDescent="0.3">
      <c r="AI459" s="8" t="s">
        <v>994</v>
      </c>
      <c r="AJ459" s="8" t="s">
        <v>982</v>
      </c>
      <c r="AK459" s="8">
        <v>101</v>
      </c>
      <c r="AL459" s="8" t="str">
        <f>VLOOKUP(AK459,Causa!$X:$AA,4,0)</f>
        <v>Conjunto FRL</v>
      </c>
      <c r="AM459" s="8" t="str">
        <f>VLOOKUP(AK459,Causa!$X:$AB,5,0)</f>
        <v>H</v>
      </c>
      <c r="AN459" s="8" t="str">
        <f>VLOOKUP(AM459,Causa!$Q:$T,4,0)</f>
        <v>Válvulas y dispositivos neumáticos</v>
      </c>
      <c r="AO459" s="11" t="str">
        <f t="shared" si="23"/>
        <v>101-459</v>
      </c>
    </row>
    <row r="460" spans="35:41" x14ac:dyDescent="0.3">
      <c r="AI460" s="8" t="s">
        <v>995</v>
      </c>
      <c r="AJ460" s="8" t="s">
        <v>135</v>
      </c>
      <c r="AK460" s="8">
        <v>101</v>
      </c>
      <c r="AL460" s="8" t="str">
        <f>VLOOKUP(AK460,Causa!$X:$AA,4,0)</f>
        <v>Conjunto FRL</v>
      </c>
      <c r="AM460" s="8" t="str">
        <f>VLOOKUP(AK460,Causa!$X:$AB,5,0)</f>
        <v>H</v>
      </c>
      <c r="AN460" s="8" t="str">
        <f>VLOOKUP(AM460,Causa!$Q:$T,4,0)</f>
        <v>Válvulas y dispositivos neumáticos</v>
      </c>
      <c r="AO460" s="11" t="str">
        <f t="shared" si="23"/>
        <v>101-460</v>
      </c>
    </row>
    <row r="461" spans="35:41" x14ac:dyDescent="0.3">
      <c r="AI461" s="8" t="s">
        <v>996</v>
      </c>
      <c r="AJ461" s="8" t="s">
        <v>258</v>
      </c>
      <c r="AK461" s="8">
        <v>101</v>
      </c>
      <c r="AL461" s="8" t="str">
        <f>VLOOKUP(AK461,Causa!$X:$AA,4,0)</f>
        <v>Conjunto FRL</v>
      </c>
      <c r="AM461" s="8" t="str">
        <f>VLOOKUP(AK461,Causa!$X:$AB,5,0)</f>
        <v>H</v>
      </c>
      <c r="AN461" s="8" t="str">
        <f>VLOOKUP(AM461,Causa!$Q:$T,4,0)</f>
        <v>Válvulas y dispositivos neumáticos</v>
      </c>
      <c r="AO461" s="11" t="str">
        <f t="shared" si="23"/>
        <v>101-461</v>
      </c>
    </row>
    <row r="462" spans="35:41" x14ac:dyDescent="0.3">
      <c r="AI462" s="8" t="s">
        <v>997</v>
      </c>
      <c r="AJ462" s="8" t="s">
        <v>150</v>
      </c>
      <c r="AK462" s="8">
        <v>101</v>
      </c>
      <c r="AL462" s="8" t="str">
        <f>VLOOKUP(AK462,Causa!$X:$AA,4,0)</f>
        <v>Conjunto FRL</v>
      </c>
      <c r="AM462" s="8" t="str">
        <f>VLOOKUP(AK462,Causa!$X:$AB,5,0)</f>
        <v>H</v>
      </c>
      <c r="AN462" s="8" t="str">
        <f>VLOOKUP(AM462,Causa!$Q:$T,4,0)</f>
        <v>Válvulas y dispositivos neumáticos</v>
      </c>
      <c r="AO462" s="11" t="str">
        <f t="shared" si="23"/>
        <v>101-462</v>
      </c>
    </row>
    <row r="463" spans="35:41" x14ac:dyDescent="0.3">
      <c r="AI463" s="8" t="s">
        <v>998</v>
      </c>
      <c r="AJ463" s="8" t="s">
        <v>172</v>
      </c>
      <c r="AK463" s="8">
        <v>102</v>
      </c>
      <c r="AL463" s="8" t="str">
        <f>VLOOKUP(AK463,Causa!$X:$AA,4,0)</f>
        <v>Manguera neumática</v>
      </c>
      <c r="AM463" s="8" t="str">
        <f>VLOOKUP(AK463,Causa!$X:$AB,5,0)</f>
        <v>H</v>
      </c>
      <c r="AN463" s="8" t="str">
        <f>VLOOKUP(AM463,Causa!$Q:$T,4,0)</f>
        <v>Válvulas y dispositivos neumáticos</v>
      </c>
      <c r="AO463" s="11" t="str">
        <f t="shared" si="23"/>
        <v>102-463</v>
      </c>
    </row>
    <row r="464" spans="35:41" x14ac:dyDescent="0.3">
      <c r="AI464" s="8" t="s">
        <v>999</v>
      </c>
      <c r="AJ464" s="8" t="s">
        <v>982</v>
      </c>
      <c r="AK464" s="8">
        <v>102</v>
      </c>
      <c r="AL464" s="8" t="str">
        <f>VLOOKUP(AK464,Causa!$X:$AA,4,0)</f>
        <v>Manguera neumática</v>
      </c>
      <c r="AM464" s="8" t="str">
        <f>VLOOKUP(AK464,Causa!$X:$AB,5,0)</f>
        <v>H</v>
      </c>
      <c r="AN464" s="8" t="str">
        <f>VLOOKUP(AM464,Causa!$Q:$T,4,0)</f>
        <v>Válvulas y dispositivos neumáticos</v>
      </c>
      <c r="AO464" s="11" t="str">
        <f t="shared" si="23"/>
        <v>102-464</v>
      </c>
    </row>
    <row r="465" spans="35:41" x14ac:dyDescent="0.3">
      <c r="AI465" s="8" t="s">
        <v>1000</v>
      </c>
      <c r="AJ465" s="8" t="s">
        <v>161</v>
      </c>
      <c r="AK465" s="8">
        <v>102</v>
      </c>
      <c r="AL465" s="8" t="str">
        <f>VLOOKUP(AK465,Causa!$X:$AA,4,0)</f>
        <v>Manguera neumática</v>
      </c>
      <c r="AM465" s="8" t="str">
        <f>VLOOKUP(AK465,Causa!$X:$AB,5,0)</f>
        <v>H</v>
      </c>
      <c r="AN465" s="8" t="str">
        <f>VLOOKUP(AM465,Causa!$Q:$T,4,0)</f>
        <v>Válvulas y dispositivos neumáticos</v>
      </c>
      <c r="AO465" s="11" t="str">
        <f t="shared" si="23"/>
        <v>102-465</v>
      </c>
    </row>
    <row r="466" spans="35:41" x14ac:dyDescent="0.3">
      <c r="AI466" s="8" t="s">
        <v>1001</v>
      </c>
      <c r="AJ466" s="8" t="s">
        <v>254</v>
      </c>
      <c r="AK466" s="8">
        <v>102</v>
      </c>
      <c r="AL466" s="8" t="str">
        <f>VLOOKUP(AK466,Causa!$X:$AA,4,0)</f>
        <v>Manguera neumática</v>
      </c>
      <c r="AM466" s="8" t="str">
        <f>VLOOKUP(AK466,Causa!$X:$AB,5,0)</f>
        <v>H</v>
      </c>
      <c r="AN466" s="8" t="str">
        <f>VLOOKUP(AM466,Causa!$Q:$T,4,0)</f>
        <v>Válvulas y dispositivos neumáticos</v>
      </c>
      <c r="AO466" s="11" t="str">
        <f t="shared" si="23"/>
        <v>102-466</v>
      </c>
    </row>
    <row r="467" spans="35:41" x14ac:dyDescent="0.3">
      <c r="AI467" s="8" t="s">
        <v>1002</v>
      </c>
      <c r="AJ467" s="8" t="s">
        <v>172</v>
      </c>
      <c r="AK467" s="8">
        <v>103</v>
      </c>
      <c r="AL467" s="8" t="str">
        <f>VLOOKUP(AK467,Causa!$X:$AA,4,0)</f>
        <v>Pos. válv. control</v>
      </c>
      <c r="AM467" s="8" t="str">
        <f>VLOOKUP(AK467,Causa!$X:$AB,5,0)</f>
        <v>H</v>
      </c>
      <c r="AN467" s="8" t="str">
        <f>VLOOKUP(AM467,Causa!$Q:$T,4,0)</f>
        <v>Válvulas y dispositivos neumáticos</v>
      </c>
      <c r="AO467" s="11" t="str">
        <f t="shared" si="23"/>
        <v>103-467</v>
      </c>
    </row>
    <row r="468" spans="35:41" x14ac:dyDescent="0.3">
      <c r="AI468" s="8" t="s">
        <v>1003</v>
      </c>
      <c r="AJ468" s="8" t="s">
        <v>121</v>
      </c>
      <c r="AK468" s="8">
        <v>103</v>
      </c>
      <c r="AL468" s="8" t="str">
        <f>VLOOKUP(AK468,Causa!$X:$AA,4,0)</f>
        <v>Pos. válv. control</v>
      </c>
      <c r="AM468" s="8" t="str">
        <f>VLOOKUP(AK468,Causa!$X:$AB,5,0)</f>
        <v>H</v>
      </c>
      <c r="AN468" s="8" t="str">
        <f>VLOOKUP(AM468,Causa!$Q:$T,4,0)</f>
        <v>Válvulas y dispositivos neumáticos</v>
      </c>
      <c r="AO468" s="11" t="str">
        <f t="shared" si="23"/>
        <v>103-468</v>
      </c>
    </row>
    <row r="469" spans="35:41" x14ac:dyDescent="0.3">
      <c r="AI469" s="8" t="s">
        <v>1004</v>
      </c>
      <c r="AJ469" s="8" t="s">
        <v>171</v>
      </c>
      <c r="AK469" s="8">
        <v>103</v>
      </c>
      <c r="AL469" s="8" t="str">
        <f>VLOOKUP(AK469,Causa!$X:$AA,4,0)</f>
        <v>Pos. válv. control</v>
      </c>
      <c r="AM469" s="8" t="str">
        <f>VLOOKUP(AK469,Causa!$X:$AB,5,0)</f>
        <v>H</v>
      </c>
      <c r="AN469" s="8" t="str">
        <f>VLOOKUP(AM469,Causa!$Q:$T,4,0)</f>
        <v>Válvulas y dispositivos neumáticos</v>
      </c>
      <c r="AO469" s="11" t="str">
        <f t="shared" si="23"/>
        <v>103-469</v>
      </c>
    </row>
    <row r="470" spans="35:41" x14ac:dyDescent="0.3">
      <c r="AI470" s="8" t="s">
        <v>1005</v>
      </c>
      <c r="AJ470" s="8" t="s">
        <v>123</v>
      </c>
      <c r="AK470" s="8">
        <v>103</v>
      </c>
      <c r="AL470" s="8" t="str">
        <f>VLOOKUP(AK470,Causa!$X:$AA,4,0)</f>
        <v>Pos. válv. control</v>
      </c>
      <c r="AM470" s="8" t="str">
        <f>VLOOKUP(AK470,Causa!$X:$AB,5,0)</f>
        <v>H</v>
      </c>
      <c r="AN470" s="8" t="str">
        <f>VLOOKUP(AM470,Causa!$Q:$T,4,0)</f>
        <v>Válvulas y dispositivos neumáticos</v>
      </c>
      <c r="AO470" s="11" t="str">
        <f t="shared" si="23"/>
        <v>103-470</v>
      </c>
    </row>
    <row r="471" spans="35:41" x14ac:dyDescent="0.3">
      <c r="AI471" s="8" t="s">
        <v>1006</v>
      </c>
      <c r="AJ471" s="8" t="s">
        <v>175</v>
      </c>
      <c r="AK471" s="8">
        <v>103</v>
      </c>
      <c r="AL471" s="8" t="str">
        <f>VLOOKUP(AK471,Causa!$X:$AA,4,0)</f>
        <v>Pos. válv. control</v>
      </c>
      <c r="AM471" s="8" t="str">
        <f>VLOOKUP(AK471,Causa!$X:$AB,5,0)</f>
        <v>H</v>
      </c>
      <c r="AN471" s="8" t="str">
        <f>VLOOKUP(AM471,Causa!$Q:$T,4,0)</f>
        <v>Válvulas y dispositivos neumáticos</v>
      </c>
      <c r="AO471" s="11" t="str">
        <f t="shared" si="23"/>
        <v>103-471</v>
      </c>
    </row>
    <row r="472" spans="35:41" x14ac:dyDescent="0.3">
      <c r="AI472" s="8" t="s">
        <v>1007</v>
      </c>
      <c r="AJ472" s="8" t="s">
        <v>135</v>
      </c>
      <c r="AK472" s="8">
        <v>103</v>
      </c>
      <c r="AL472" s="8" t="str">
        <f>VLOOKUP(AK472,Causa!$X:$AA,4,0)</f>
        <v>Pos. válv. control</v>
      </c>
      <c r="AM472" s="8" t="str">
        <f>VLOOKUP(AK472,Causa!$X:$AB,5,0)</f>
        <v>H</v>
      </c>
      <c r="AN472" s="8" t="str">
        <f>VLOOKUP(AM472,Causa!$Q:$T,4,0)</f>
        <v>Válvulas y dispositivos neumáticos</v>
      </c>
      <c r="AO472" s="11" t="str">
        <f t="shared" si="23"/>
        <v>103-472</v>
      </c>
    </row>
    <row r="473" spans="35:41" x14ac:dyDescent="0.3">
      <c r="AI473" s="8" t="s">
        <v>1008</v>
      </c>
      <c r="AJ473" s="8" t="s">
        <v>259</v>
      </c>
      <c r="AK473" s="8">
        <v>104</v>
      </c>
      <c r="AL473" s="8" t="str">
        <f>VLOOKUP(AK473,Causa!$X:$AA,4,0)</f>
        <v>Tubería aire comp.</v>
      </c>
      <c r="AM473" s="8" t="str">
        <f>VLOOKUP(AK473,Causa!$X:$AB,5,0)</f>
        <v>H</v>
      </c>
      <c r="AN473" s="8" t="str">
        <f>VLOOKUP(AM473,Causa!$Q:$T,4,0)</f>
        <v>Válvulas y dispositivos neumáticos</v>
      </c>
      <c r="AO473" s="11" t="str">
        <f t="shared" si="23"/>
        <v>104-473</v>
      </c>
    </row>
    <row r="474" spans="35:41" x14ac:dyDescent="0.3">
      <c r="AI474" s="8" t="s">
        <v>1009</v>
      </c>
      <c r="AJ474" s="8" t="s">
        <v>122</v>
      </c>
      <c r="AK474" s="8">
        <v>104</v>
      </c>
      <c r="AL474" s="8" t="str">
        <f>VLOOKUP(AK474,Causa!$X:$AA,4,0)</f>
        <v>Tubería aire comp.</v>
      </c>
      <c r="AM474" s="8" t="str">
        <f>VLOOKUP(AK474,Causa!$X:$AB,5,0)</f>
        <v>H</v>
      </c>
      <c r="AN474" s="8" t="str">
        <f>VLOOKUP(AM474,Causa!$Q:$T,4,0)</f>
        <v>Válvulas y dispositivos neumáticos</v>
      </c>
      <c r="AO474" s="11" t="str">
        <f t="shared" si="23"/>
        <v>104-474</v>
      </c>
    </row>
    <row r="475" spans="35:41" x14ac:dyDescent="0.3">
      <c r="AI475" s="8" t="s">
        <v>1010</v>
      </c>
      <c r="AJ475" s="8" t="s">
        <v>161</v>
      </c>
      <c r="AK475" s="8">
        <v>104</v>
      </c>
      <c r="AL475" s="8" t="str">
        <f>VLOOKUP(AK475,Causa!$X:$AA,4,0)</f>
        <v>Tubería aire comp.</v>
      </c>
      <c r="AM475" s="8" t="str">
        <f>VLOOKUP(AK475,Causa!$X:$AB,5,0)</f>
        <v>H</v>
      </c>
      <c r="AN475" s="8" t="str">
        <f>VLOOKUP(AM475,Causa!$Q:$T,4,0)</f>
        <v>Válvulas y dispositivos neumáticos</v>
      </c>
      <c r="AO475" s="11" t="str">
        <f t="shared" si="23"/>
        <v>104-475</v>
      </c>
    </row>
    <row r="476" spans="35:41" x14ac:dyDescent="0.3">
      <c r="AI476" s="8" t="s">
        <v>1011</v>
      </c>
      <c r="AJ476" s="8" t="s">
        <v>258</v>
      </c>
      <c r="AK476" s="8">
        <v>104</v>
      </c>
      <c r="AL476" s="8" t="str">
        <f>VLOOKUP(AK476,Causa!$X:$AA,4,0)</f>
        <v>Tubería aire comp.</v>
      </c>
      <c r="AM476" s="8" t="str">
        <f>VLOOKUP(AK476,Causa!$X:$AB,5,0)</f>
        <v>H</v>
      </c>
      <c r="AN476" s="8" t="str">
        <f>VLOOKUP(AM476,Causa!$Q:$T,4,0)</f>
        <v>Válvulas y dispositivos neumáticos</v>
      </c>
      <c r="AO476" s="11" t="str">
        <f t="shared" si="23"/>
        <v>104-476</v>
      </c>
    </row>
    <row r="477" spans="35:41" x14ac:dyDescent="0.3">
      <c r="AI477" s="8" t="s">
        <v>1012</v>
      </c>
      <c r="AJ477" s="8" t="s">
        <v>172</v>
      </c>
      <c r="AK477" s="8">
        <v>105</v>
      </c>
      <c r="AL477" s="8" t="str">
        <f>VLOOKUP(AK477,Causa!$X:$AA,4,0)</f>
        <v>Valv.doble asiento</v>
      </c>
      <c r="AM477" s="8" t="str">
        <f>VLOOKUP(AK477,Causa!$X:$AB,5,0)</f>
        <v>H</v>
      </c>
      <c r="AN477" s="8" t="str">
        <f>VLOOKUP(AM477,Causa!$Q:$T,4,0)</f>
        <v>Válvulas y dispositivos neumáticos</v>
      </c>
      <c r="AO477" s="11" t="str">
        <f t="shared" si="23"/>
        <v>105-477</v>
      </c>
    </row>
    <row r="478" spans="35:41" x14ac:dyDescent="0.3">
      <c r="AI478" s="8" t="s">
        <v>1013</v>
      </c>
      <c r="AJ478" s="8" t="s">
        <v>173</v>
      </c>
      <c r="AK478" s="8">
        <v>105</v>
      </c>
      <c r="AL478" s="8" t="str">
        <f>VLOOKUP(AK478,Causa!$X:$AA,4,0)</f>
        <v>Valv.doble asiento</v>
      </c>
      <c r="AM478" s="8" t="str">
        <f>VLOOKUP(AK478,Causa!$X:$AB,5,0)</f>
        <v>H</v>
      </c>
      <c r="AN478" s="8" t="str">
        <f>VLOOKUP(AM478,Causa!$Q:$T,4,0)</f>
        <v>Válvulas y dispositivos neumáticos</v>
      </c>
      <c r="AO478" s="11" t="str">
        <f t="shared" si="23"/>
        <v>105-478</v>
      </c>
    </row>
    <row r="479" spans="35:41" x14ac:dyDescent="0.3">
      <c r="AI479" s="8" t="s">
        <v>1014</v>
      </c>
      <c r="AJ479" s="8" t="s">
        <v>123</v>
      </c>
      <c r="AK479" s="8">
        <v>105</v>
      </c>
      <c r="AL479" s="8" t="str">
        <f>VLOOKUP(AK479,Causa!$X:$AA,4,0)</f>
        <v>Valv.doble asiento</v>
      </c>
      <c r="AM479" s="8" t="str">
        <f>VLOOKUP(AK479,Causa!$X:$AB,5,0)</f>
        <v>H</v>
      </c>
      <c r="AN479" s="8" t="str">
        <f>VLOOKUP(AM479,Causa!$Q:$T,4,0)</f>
        <v>Válvulas y dispositivos neumáticos</v>
      </c>
      <c r="AO479" s="11" t="str">
        <f t="shared" si="23"/>
        <v>105-479</v>
      </c>
    </row>
    <row r="480" spans="35:41" x14ac:dyDescent="0.3">
      <c r="AI480" s="8" t="s">
        <v>1015</v>
      </c>
      <c r="AJ480" s="8" t="s">
        <v>122</v>
      </c>
      <c r="AK480" s="8">
        <v>105</v>
      </c>
      <c r="AL480" s="8" t="str">
        <f>VLOOKUP(AK480,Causa!$X:$AA,4,0)</f>
        <v>Valv.doble asiento</v>
      </c>
      <c r="AM480" s="8" t="str">
        <f>VLOOKUP(AK480,Causa!$X:$AB,5,0)</f>
        <v>H</v>
      </c>
      <c r="AN480" s="8" t="str">
        <f>VLOOKUP(AM480,Causa!$Q:$T,4,0)</f>
        <v>Válvulas y dispositivos neumáticos</v>
      </c>
      <c r="AO480" s="11" t="str">
        <f t="shared" si="23"/>
        <v>105-480</v>
      </c>
    </row>
    <row r="481" spans="35:41" x14ac:dyDescent="0.3">
      <c r="AI481" s="8" t="s">
        <v>1016</v>
      </c>
      <c r="AJ481" s="8" t="s">
        <v>161</v>
      </c>
      <c r="AK481" s="8">
        <v>105</v>
      </c>
      <c r="AL481" s="8" t="str">
        <f>VLOOKUP(AK481,Causa!$X:$AA,4,0)</f>
        <v>Valv.doble asiento</v>
      </c>
      <c r="AM481" s="8" t="str">
        <f>VLOOKUP(AK481,Causa!$X:$AB,5,0)</f>
        <v>H</v>
      </c>
      <c r="AN481" s="8" t="str">
        <f>VLOOKUP(AM481,Causa!$Q:$T,4,0)</f>
        <v>Válvulas y dispositivos neumáticos</v>
      </c>
      <c r="AO481" s="11" t="str">
        <f t="shared" si="23"/>
        <v>105-481</v>
      </c>
    </row>
    <row r="482" spans="35:41" x14ac:dyDescent="0.3">
      <c r="AI482" s="8" t="s">
        <v>1017</v>
      </c>
      <c r="AJ482" s="8" t="s">
        <v>258</v>
      </c>
      <c r="AK482" s="8">
        <v>105</v>
      </c>
      <c r="AL482" s="8" t="str">
        <f>VLOOKUP(AK482,Causa!$X:$AA,4,0)</f>
        <v>Valv.doble asiento</v>
      </c>
      <c r="AM482" s="8" t="str">
        <f>VLOOKUP(AK482,Causa!$X:$AB,5,0)</f>
        <v>H</v>
      </c>
      <c r="AN482" s="8" t="str">
        <f>VLOOKUP(AM482,Causa!$Q:$T,4,0)</f>
        <v>Válvulas y dispositivos neumáticos</v>
      </c>
      <c r="AO482" s="11" t="str">
        <f t="shared" si="23"/>
        <v>105-482</v>
      </c>
    </row>
    <row r="483" spans="35:41" x14ac:dyDescent="0.3">
      <c r="AI483" s="8" t="s">
        <v>1018</v>
      </c>
      <c r="AJ483" s="8" t="s">
        <v>125</v>
      </c>
      <c r="AK483" s="8">
        <v>105</v>
      </c>
      <c r="AL483" s="8" t="str">
        <f>VLOOKUP(AK483,Causa!$X:$AA,4,0)</f>
        <v>Valv.doble asiento</v>
      </c>
      <c r="AM483" s="8" t="str">
        <f>VLOOKUP(AK483,Causa!$X:$AB,5,0)</f>
        <v>H</v>
      </c>
      <c r="AN483" s="8" t="str">
        <f>VLOOKUP(AM483,Causa!$Q:$T,4,0)</f>
        <v>Válvulas y dispositivos neumáticos</v>
      </c>
      <c r="AO483" s="11" t="str">
        <f t="shared" si="23"/>
        <v>105-483</v>
      </c>
    </row>
    <row r="484" spans="35:41" x14ac:dyDescent="0.3">
      <c r="AI484" s="8" t="s">
        <v>1019</v>
      </c>
      <c r="AJ484" s="8" t="s">
        <v>172</v>
      </c>
      <c r="AK484" s="8">
        <v>106</v>
      </c>
      <c r="AL484" s="8" t="str">
        <f>VLOOKUP(AK484,Causa!$X:$AA,4,0)</f>
        <v>Válvula  Reg. presión</v>
      </c>
      <c r="AM484" s="8" t="str">
        <f>VLOOKUP(AK484,Causa!$X:$AB,5,0)</f>
        <v>H</v>
      </c>
      <c r="AN484" s="8" t="str">
        <f>VLOOKUP(AM484,Causa!$Q:$T,4,0)</f>
        <v>Válvulas y dispositivos neumáticos</v>
      </c>
      <c r="AO484" s="11" t="str">
        <f t="shared" si="23"/>
        <v>106-484</v>
      </c>
    </row>
    <row r="485" spans="35:41" x14ac:dyDescent="0.3">
      <c r="AI485" s="8" t="s">
        <v>1020</v>
      </c>
      <c r="AJ485" s="8" t="s">
        <v>270</v>
      </c>
      <c r="AK485" s="8">
        <v>106</v>
      </c>
      <c r="AL485" s="8" t="str">
        <f>VLOOKUP(AK485,Causa!$X:$AA,4,0)</f>
        <v>Válvula  Reg. presión</v>
      </c>
      <c r="AM485" s="8" t="str">
        <f>VLOOKUP(AK485,Causa!$X:$AB,5,0)</f>
        <v>H</v>
      </c>
      <c r="AN485" s="8" t="str">
        <f>VLOOKUP(AM485,Causa!$Q:$T,4,0)</f>
        <v>Válvulas y dispositivos neumáticos</v>
      </c>
      <c r="AO485" s="11" t="str">
        <f t="shared" si="23"/>
        <v>106-485</v>
      </c>
    </row>
    <row r="486" spans="35:41" x14ac:dyDescent="0.3">
      <c r="AI486" s="8" t="s">
        <v>1021</v>
      </c>
      <c r="AJ486" s="8" t="s">
        <v>121</v>
      </c>
      <c r="AK486" s="8">
        <v>106</v>
      </c>
      <c r="AL486" s="8" t="str">
        <f>VLOOKUP(AK486,Causa!$X:$AA,4,0)</f>
        <v>Válvula  Reg. presión</v>
      </c>
      <c r="AM486" s="8" t="str">
        <f>VLOOKUP(AK486,Causa!$X:$AB,5,0)</f>
        <v>H</v>
      </c>
      <c r="AN486" s="8" t="str">
        <f>VLOOKUP(AM486,Causa!$Q:$T,4,0)</f>
        <v>Válvulas y dispositivos neumáticos</v>
      </c>
      <c r="AO486" s="11" t="str">
        <f t="shared" si="23"/>
        <v>106-486</v>
      </c>
    </row>
    <row r="487" spans="35:41" x14ac:dyDescent="0.3">
      <c r="AI487" s="8" t="s">
        <v>1022</v>
      </c>
      <c r="AJ487" s="8" t="s">
        <v>122</v>
      </c>
      <c r="AK487" s="8">
        <v>106</v>
      </c>
      <c r="AL487" s="8" t="str">
        <f>VLOOKUP(AK487,Causa!$X:$AA,4,0)</f>
        <v>Válvula  Reg. presión</v>
      </c>
      <c r="AM487" s="8" t="str">
        <f>VLOOKUP(AK487,Causa!$X:$AB,5,0)</f>
        <v>H</v>
      </c>
      <c r="AN487" s="8" t="str">
        <f>VLOOKUP(AM487,Causa!$Q:$T,4,0)</f>
        <v>Válvulas y dispositivos neumáticos</v>
      </c>
      <c r="AO487" s="11" t="str">
        <f t="shared" si="23"/>
        <v>106-487</v>
      </c>
    </row>
    <row r="488" spans="35:41" x14ac:dyDescent="0.3">
      <c r="AI488" s="8" t="s">
        <v>1023</v>
      </c>
      <c r="AJ488" s="8" t="s">
        <v>982</v>
      </c>
      <c r="AK488" s="8">
        <v>106</v>
      </c>
      <c r="AL488" s="8" t="str">
        <f>VLOOKUP(AK488,Causa!$X:$AA,4,0)</f>
        <v>Válvula  Reg. presión</v>
      </c>
      <c r="AM488" s="8" t="str">
        <f>VLOOKUP(AK488,Causa!$X:$AB,5,0)</f>
        <v>H</v>
      </c>
      <c r="AN488" s="8" t="str">
        <f>VLOOKUP(AM488,Causa!$Q:$T,4,0)</f>
        <v>Válvulas y dispositivos neumáticos</v>
      </c>
      <c r="AO488" s="11" t="str">
        <f t="shared" si="23"/>
        <v>106-488</v>
      </c>
    </row>
    <row r="489" spans="35:41" x14ac:dyDescent="0.3">
      <c r="AI489" s="8" t="s">
        <v>1024</v>
      </c>
      <c r="AJ489" s="8" t="s">
        <v>262</v>
      </c>
      <c r="AK489" s="8">
        <v>106</v>
      </c>
      <c r="AL489" s="8" t="str">
        <f>VLOOKUP(AK489,Causa!$X:$AA,4,0)</f>
        <v>Válvula  Reg. presión</v>
      </c>
      <c r="AM489" s="8" t="str">
        <f>VLOOKUP(AK489,Causa!$X:$AB,5,0)</f>
        <v>H</v>
      </c>
      <c r="AN489" s="8" t="str">
        <f>VLOOKUP(AM489,Causa!$Q:$T,4,0)</f>
        <v>Válvulas y dispositivos neumáticos</v>
      </c>
      <c r="AO489" s="11" t="str">
        <f t="shared" si="23"/>
        <v>106-489</v>
      </c>
    </row>
    <row r="490" spans="35:41" x14ac:dyDescent="0.3">
      <c r="AI490" s="8" t="s">
        <v>1025</v>
      </c>
      <c r="AJ490" s="8" t="s">
        <v>161</v>
      </c>
      <c r="AK490" s="8">
        <v>106</v>
      </c>
      <c r="AL490" s="8" t="str">
        <f>VLOOKUP(AK490,Causa!$X:$AA,4,0)</f>
        <v>Válvula  Reg. presión</v>
      </c>
      <c r="AM490" s="8" t="str">
        <f>VLOOKUP(AK490,Causa!$X:$AB,5,0)</f>
        <v>H</v>
      </c>
      <c r="AN490" s="8" t="str">
        <f>VLOOKUP(AM490,Causa!$Q:$T,4,0)</f>
        <v>Válvulas y dispositivos neumáticos</v>
      </c>
      <c r="AO490" s="11" t="str">
        <f t="shared" si="23"/>
        <v>106-490</v>
      </c>
    </row>
    <row r="491" spans="35:41" x14ac:dyDescent="0.3">
      <c r="AI491" s="8" t="s">
        <v>1026</v>
      </c>
      <c r="AJ491" s="8" t="s">
        <v>258</v>
      </c>
      <c r="AK491" s="8">
        <v>106</v>
      </c>
      <c r="AL491" s="8" t="str">
        <f>VLOOKUP(AK491,Causa!$X:$AA,4,0)</f>
        <v>Válvula  Reg. presión</v>
      </c>
      <c r="AM491" s="8" t="str">
        <f>VLOOKUP(AK491,Causa!$X:$AB,5,0)</f>
        <v>H</v>
      </c>
      <c r="AN491" s="8" t="str">
        <f>VLOOKUP(AM491,Causa!$Q:$T,4,0)</f>
        <v>Válvulas y dispositivos neumáticos</v>
      </c>
      <c r="AO491" s="11" t="str">
        <f t="shared" si="23"/>
        <v>106-491</v>
      </c>
    </row>
    <row r="492" spans="35:41" x14ac:dyDescent="0.3">
      <c r="AI492" s="8" t="s">
        <v>1027</v>
      </c>
      <c r="AJ492" s="8" t="s">
        <v>125</v>
      </c>
      <c r="AK492" s="8">
        <v>106</v>
      </c>
      <c r="AL492" s="8" t="str">
        <f>VLOOKUP(AK492,Causa!$X:$AA,4,0)</f>
        <v>Válvula  Reg. presión</v>
      </c>
      <c r="AM492" s="8" t="str">
        <f>VLOOKUP(AK492,Causa!$X:$AB,5,0)</f>
        <v>H</v>
      </c>
      <c r="AN492" s="8" t="str">
        <f>VLOOKUP(AM492,Causa!$Q:$T,4,0)</f>
        <v>Válvulas y dispositivos neumáticos</v>
      </c>
      <c r="AO492" s="11" t="str">
        <f t="shared" si="23"/>
        <v>106-492</v>
      </c>
    </row>
    <row r="493" spans="35:41" x14ac:dyDescent="0.3">
      <c r="AI493" s="8" t="s">
        <v>1028</v>
      </c>
      <c r="AJ493" s="8" t="s">
        <v>123</v>
      </c>
      <c r="AK493" s="8">
        <v>107</v>
      </c>
      <c r="AL493" s="8" t="str">
        <f>VLOOKUP(AK493,Causa!$X:$AA,4,0)</f>
        <v>Valvula . Moduladora</v>
      </c>
      <c r="AM493" s="8" t="str">
        <f>VLOOKUP(AK493,Causa!$X:$AB,5,0)</f>
        <v>H</v>
      </c>
      <c r="AN493" s="8" t="str">
        <f>VLOOKUP(AM493,Causa!$Q:$T,4,0)</f>
        <v>Válvulas y dispositivos neumáticos</v>
      </c>
      <c r="AO493" s="11" t="str">
        <f t="shared" si="23"/>
        <v>107-493</v>
      </c>
    </row>
    <row r="494" spans="35:41" x14ac:dyDescent="0.3">
      <c r="AI494" s="8" t="s">
        <v>1029</v>
      </c>
      <c r="AJ494" s="8" t="s">
        <v>122</v>
      </c>
      <c r="AK494" s="8">
        <v>107</v>
      </c>
      <c r="AL494" s="8" t="str">
        <f>VLOOKUP(AK494,Causa!$X:$AA,4,0)</f>
        <v>Valvula . Moduladora</v>
      </c>
      <c r="AM494" s="8" t="str">
        <f>VLOOKUP(AK494,Causa!$X:$AB,5,0)</f>
        <v>H</v>
      </c>
      <c r="AN494" s="8" t="str">
        <f>VLOOKUP(AM494,Causa!$Q:$T,4,0)</f>
        <v>Válvulas y dispositivos neumáticos</v>
      </c>
      <c r="AO494" s="11" t="str">
        <f t="shared" si="23"/>
        <v>107-494</v>
      </c>
    </row>
    <row r="495" spans="35:41" x14ac:dyDescent="0.3">
      <c r="AI495" s="8" t="s">
        <v>1030</v>
      </c>
      <c r="AJ495" s="8" t="s">
        <v>982</v>
      </c>
      <c r="AK495" s="8">
        <v>107</v>
      </c>
      <c r="AL495" s="8" t="str">
        <f>VLOOKUP(AK495,Causa!$X:$AA,4,0)</f>
        <v>Valvula . Moduladora</v>
      </c>
      <c r="AM495" s="8" t="str">
        <f>VLOOKUP(AK495,Causa!$X:$AB,5,0)</f>
        <v>H</v>
      </c>
      <c r="AN495" s="8" t="str">
        <f>VLOOKUP(AM495,Causa!$Q:$T,4,0)</f>
        <v>Válvulas y dispositivos neumáticos</v>
      </c>
      <c r="AO495" s="11" t="str">
        <f t="shared" si="23"/>
        <v>107-495</v>
      </c>
    </row>
    <row r="496" spans="35:41" x14ac:dyDescent="0.3">
      <c r="AI496" s="8" t="s">
        <v>1031</v>
      </c>
      <c r="AJ496" s="8" t="s">
        <v>161</v>
      </c>
      <c r="AK496" s="8">
        <v>107</v>
      </c>
      <c r="AL496" s="8" t="str">
        <f>VLOOKUP(AK496,Causa!$X:$AA,4,0)</f>
        <v>Valvula . Moduladora</v>
      </c>
      <c r="AM496" s="8" t="str">
        <f>VLOOKUP(AK496,Causa!$X:$AB,5,0)</f>
        <v>H</v>
      </c>
      <c r="AN496" s="8" t="str">
        <f>VLOOKUP(AM496,Causa!$Q:$T,4,0)</f>
        <v>Válvulas y dispositivos neumáticos</v>
      </c>
      <c r="AO496" s="11" t="str">
        <f t="shared" si="23"/>
        <v>107-496</v>
      </c>
    </row>
    <row r="497" spans="35:41" x14ac:dyDescent="0.3">
      <c r="AI497" s="8" t="s">
        <v>1032</v>
      </c>
      <c r="AJ497" s="8" t="s">
        <v>258</v>
      </c>
      <c r="AK497" s="8">
        <v>107</v>
      </c>
      <c r="AL497" s="8" t="str">
        <f>VLOOKUP(AK497,Causa!$X:$AA,4,0)</f>
        <v>Valvula . Moduladora</v>
      </c>
      <c r="AM497" s="8" t="str">
        <f>VLOOKUP(AK497,Causa!$X:$AB,5,0)</f>
        <v>H</v>
      </c>
      <c r="AN497" s="8" t="str">
        <f>VLOOKUP(AM497,Causa!$Q:$T,4,0)</f>
        <v>Válvulas y dispositivos neumáticos</v>
      </c>
      <c r="AO497" s="11" t="str">
        <f t="shared" si="23"/>
        <v>107-497</v>
      </c>
    </row>
    <row r="498" spans="35:41" x14ac:dyDescent="0.3">
      <c r="AI498" s="8" t="s">
        <v>1033</v>
      </c>
      <c r="AJ498" s="8" t="s">
        <v>125</v>
      </c>
      <c r="AK498" s="8">
        <v>107</v>
      </c>
      <c r="AL498" s="8" t="str">
        <f>VLOOKUP(AK498,Causa!$X:$AA,4,0)</f>
        <v>Valvula . Moduladora</v>
      </c>
      <c r="AM498" s="8" t="str">
        <f>VLOOKUP(AK498,Causa!$X:$AB,5,0)</f>
        <v>H</v>
      </c>
      <c r="AN498" s="8" t="str">
        <f>VLOOKUP(AM498,Causa!$Q:$T,4,0)</f>
        <v>Válvulas y dispositivos neumáticos</v>
      </c>
      <c r="AO498" s="11" t="str">
        <f t="shared" si="23"/>
        <v>107-498</v>
      </c>
    </row>
    <row r="499" spans="35:41" x14ac:dyDescent="0.3">
      <c r="AI499" s="8" t="s">
        <v>1034</v>
      </c>
      <c r="AJ499" s="8" t="s">
        <v>256</v>
      </c>
      <c r="AK499" s="8">
        <v>108</v>
      </c>
      <c r="AL499" s="8" t="str">
        <f>VLOOKUP(AK499,Causa!$X:$AA,4,0)</f>
        <v>Válvula Retención</v>
      </c>
      <c r="AM499" s="8" t="str">
        <f>VLOOKUP(AK499,Causa!$X:$AB,5,0)</f>
        <v>H</v>
      </c>
      <c r="AN499" s="8" t="str">
        <f>VLOOKUP(AM499,Causa!$Q:$T,4,0)</f>
        <v>Válvulas y dispositivos neumáticos</v>
      </c>
      <c r="AO499" s="11" t="str">
        <f t="shared" si="23"/>
        <v>108-499</v>
      </c>
    </row>
    <row r="500" spans="35:41" x14ac:dyDescent="0.3">
      <c r="AI500" s="8" t="s">
        <v>1035</v>
      </c>
      <c r="AJ500" s="8" t="s">
        <v>123</v>
      </c>
      <c r="AK500" s="8">
        <v>108</v>
      </c>
      <c r="AL500" s="8" t="str">
        <f>VLOOKUP(AK500,Causa!$X:$AA,4,0)</f>
        <v>Válvula Retención</v>
      </c>
      <c r="AM500" s="8" t="str">
        <f>VLOOKUP(AK500,Causa!$X:$AB,5,0)</f>
        <v>H</v>
      </c>
      <c r="AN500" s="8" t="str">
        <f>VLOOKUP(AM500,Causa!$Q:$T,4,0)</f>
        <v>Válvulas y dispositivos neumáticos</v>
      </c>
      <c r="AO500" s="11" t="str">
        <f t="shared" si="23"/>
        <v>108-500</v>
      </c>
    </row>
    <row r="501" spans="35:41" x14ac:dyDescent="0.3">
      <c r="AI501" s="8" t="s">
        <v>1036</v>
      </c>
      <c r="AJ501" s="8" t="s">
        <v>122</v>
      </c>
      <c r="AK501" s="8">
        <v>108</v>
      </c>
      <c r="AL501" s="8" t="str">
        <f>VLOOKUP(AK501,Causa!$X:$AA,4,0)</f>
        <v>Válvula Retención</v>
      </c>
      <c r="AM501" s="8" t="str">
        <f>VLOOKUP(AK501,Causa!$X:$AB,5,0)</f>
        <v>H</v>
      </c>
      <c r="AN501" s="8" t="str">
        <f>VLOOKUP(AM501,Causa!$Q:$T,4,0)</f>
        <v>Válvulas y dispositivos neumáticos</v>
      </c>
      <c r="AO501" s="11" t="str">
        <f t="shared" si="23"/>
        <v>108-501</v>
      </c>
    </row>
    <row r="502" spans="35:41" x14ac:dyDescent="0.3">
      <c r="AI502" s="8" t="s">
        <v>1037</v>
      </c>
      <c r="AJ502" s="8" t="s">
        <v>181</v>
      </c>
      <c r="AK502" s="8">
        <v>108</v>
      </c>
      <c r="AL502" s="8" t="str">
        <f>VLOOKUP(AK502,Causa!$X:$AA,4,0)</f>
        <v>Válvula Retención</v>
      </c>
      <c r="AM502" s="8" t="str">
        <f>VLOOKUP(AK502,Causa!$X:$AB,5,0)</f>
        <v>H</v>
      </c>
      <c r="AN502" s="8" t="str">
        <f>VLOOKUP(AM502,Causa!$Q:$T,4,0)</f>
        <v>Válvulas y dispositivos neumáticos</v>
      </c>
      <c r="AO502" s="11" t="str">
        <f t="shared" si="23"/>
        <v>108-502</v>
      </c>
    </row>
    <row r="503" spans="35:41" x14ac:dyDescent="0.3">
      <c r="AI503" s="8" t="s">
        <v>1038</v>
      </c>
      <c r="AJ503" s="8" t="s">
        <v>161</v>
      </c>
      <c r="AK503" s="8">
        <v>108</v>
      </c>
      <c r="AL503" s="8" t="str">
        <f>VLOOKUP(AK503,Causa!$X:$AA,4,0)</f>
        <v>Válvula Retención</v>
      </c>
      <c r="AM503" s="8" t="str">
        <f>VLOOKUP(AK503,Causa!$X:$AB,5,0)</f>
        <v>H</v>
      </c>
      <c r="AN503" s="8" t="str">
        <f>VLOOKUP(AM503,Causa!$Q:$T,4,0)</f>
        <v>Válvulas y dispositivos neumáticos</v>
      </c>
      <c r="AO503" s="11" t="str">
        <f t="shared" si="23"/>
        <v>108-503</v>
      </c>
    </row>
    <row r="504" spans="35:41" x14ac:dyDescent="0.3">
      <c r="AI504" s="8" t="s">
        <v>1039</v>
      </c>
      <c r="AJ504" s="8" t="s">
        <v>258</v>
      </c>
      <c r="AK504" s="8">
        <v>108</v>
      </c>
      <c r="AL504" s="8" t="str">
        <f>VLOOKUP(AK504,Causa!$X:$AA,4,0)</f>
        <v>Válvula Retención</v>
      </c>
      <c r="AM504" s="8" t="str">
        <f>VLOOKUP(AK504,Causa!$X:$AB,5,0)</f>
        <v>H</v>
      </c>
      <c r="AN504" s="8" t="str">
        <f>VLOOKUP(AM504,Causa!$Q:$T,4,0)</f>
        <v>Válvulas y dispositivos neumáticos</v>
      </c>
      <c r="AO504" s="11" t="str">
        <f t="shared" si="23"/>
        <v>108-504</v>
      </c>
    </row>
    <row r="505" spans="35:41" x14ac:dyDescent="0.3">
      <c r="AI505" s="8" t="s">
        <v>1040</v>
      </c>
      <c r="AJ505" s="8" t="s">
        <v>125</v>
      </c>
      <c r="AK505" s="8">
        <v>108</v>
      </c>
      <c r="AL505" s="8" t="str">
        <f>VLOOKUP(AK505,Causa!$X:$AA,4,0)</f>
        <v>Válvula Retención</v>
      </c>
      <c r="AM505" s="8" t="str">
        <f>VLOOKUP(AK505,Causa!$X:$AB,5,0)</f>
        <v>H</v>
      </c>
      <c r="AN505" s="8" t="str">
        <f>VLOOKUP(AM505,Causa!$Q:$T,4,0)</f>
        <v>Válvulas y dispositivos neumáticos</v>
      </c>
      <c r="AO505" s="11" t="str">
        <f t="shared" si="23"/>
        <v>108-505</v>
      </c>
    </row>
    <row r="506" spans="35:41" x14ac:dyDescent="0.3">
      <c r="AI506" s="8" t="s">
        <v>1041</v>
      </c>
      <c r="AJ506" s="8" t="s">
        <v>172</v>
      </c>
      <c r="AK506" s="8">
        <v>109</v>
      </c>
      <c r="AL506" s="8" t="str">
        <f>VLOOKUP(AK506,Causa!$X:$AA,4,0)</f>
        <v>Valvula. Ctrl. Flujo</v>
      </c>
      <c r="AM506" s="8" t="str">
        <f>VLOOKUP(AK506,Causa!$X:$AB,5,0)</f>
        <v>H</v>
      </c>
      <c r="AN506" s="8" t="str">
        <f>VLOOKUP(AM506,Causa!$Q:$T,4,0)</f>
        <v>Válvulas y dispositivos neumáticos</v>
      </c>
      <c r="AO506" s="11" t="str">
        <f t="shared" si="23"/>
        <v>109-506</v>
      </c>
    </row>
    <row r="507" spans="35:41" x14ac:dyDescent="0.3">
      <c r="AI507" s="8" t="s">
        <v>1042</v>
      </c>
      <c r="AJ507" s="8" t="s">
        <v>121</v>
      </c>
      <c r="AK507" s="8">
        <v>109</v>
      </c>
      <c r="AL507" s="8" t="str">
        <f>VLOOKUP(AK507,Causa!$X:$AA,4,0)</f>
        <v>Valvula. Ctrl. Flujo</v>
      </c>
      <c r="AM507" s="8" t="str">
        <f>VLOOKUP(AK507,Causa!$X:$AB,5,0)</f>
        <v>H</v>
      </c>
      <c r="AN507" s="8" t="str">
        <f>VLOOKUP(AM507,Causa!$Q:$T,4,0)</f>
        <v>Válvulas y dispositivos neumáticos</v>
      </c>
      <c r="AO507" s="11" t="str">
        <f t="shared" si="23"/>
        <v>109-507</v>
      </c>
    </row>
    <row r="508" spans="35:41" x14ac:dyDescent="0.3">
      <c r="AI508" s="8" t="s">
        <v>1043</v>
      </c>
      <c r="AJ508" s="8" t="s">
        <v>122</v>
      </c>
      <c r="AK508" s="8">
        <v>109</v>
      </c>
      <c r="AL508" s="8" t="str">
        <f>VLOOKUP(AK508,Causa!$X:$AA,4,0)</f>
        <v>Valvula. Ctrl. Flujo</v>
      </c>
      <c r="AM508" s="8" t="str">
        <f>VLOOKUP(AK508,Causa!$X:$AB,5,0)</f>
        <v>H</v>
      </c>
      <c r="AN508" s="8" t="str">
        <f>VLOOKUP(AM508,Causa!$Q:$T,4,0)</f>
        <v>Válvulas y dispositivos neumáticos</v>
      </c>
      <c r="AO508" s="11" t="str">
        <f t="shared" si="23"/>
        <v>109-508</v>
      </c>
    </row>
    <row r="509" spans="35:41" x14ac:dyDescent="0.3">
      <c r="AI509" s="8" t="s">
        <v>1044</v>
      </c>
      <c r="AJ509" s="8" t="s">
        <v>982</v>
      </c>
      <c r="AK509" s="8">
        <v>109</v>
      </c>
      <c r="AL509" s="8" t="str">
        <f>VLOOKUP(AK509,Causa!$X:$AA,4,0)</f>
        <v>Valvula. Ctrl. Flujo</v>
      </c>
      <c r="AM509" s="8" t="str">
        <f>VLOOKUP(AK509,Causa!$X:$AB,5,0)</f>
        <v>H</v>
      </c>
      <c r="AN509" s="8" t="str">
        <f>VLOOKUP(AM509,Causa!$Q:$T,4,0)</f>
        <v>Válvulas y dispositivos neumáticos</v>
      </c>
      <c r="AO509" s="11" t="str">
        <f t="shared" si="23"/>
        <v>109-509</v>
      </c>
    </row>
    <row r="510" spans="35:41" x14ac:dyDescent="0.3">
      <c r="AI510" s="8" t="s">
        <v>1045</v>
      </c>
      <c r="AJ510" s="8" t="s">
        <v>262</v>
      </c>
      <c r="AK510" s="8">
        <v>109</v>
      </c>
      <c r="AL510" s="8" t="str">
        <f>VLOOKUP(AK510,Causa!$X:$AA,4,0)</f>
        <v>Valvula. Ctrl. Flujo</v>
      </c>
      <c r="AM510" s="8" t="str">
        <f>VLOOKUP(AK510,Causa!$X:$AB,5,0)</f>
        <v>H</v>
      </c>
      <c r="AN510" s="8" t="str">
        <f>VLOOKUP(AM510,Causa!$Q:$T,4,0)</f>
        <v>Válvulas y dispositivos neumáticos</v>
      </c>
      <c r="AO510" s="11" t="str">
        <f t="shared" si="23"/>
        <v>109-510</v>
      </c>
    </row>
    <row r="511" spans="35:41" x14ac:dyDescent="0.3">
      <c r="AI511" s="8" t="s">
        <v>1046</v>
      </c>
      <c r="AJ511" s="8" t="s">
        <v>161</v>
      </c>
      <c r="AK511" s="8">
        <v>109</v>
      </c>
      <c r="AL511" s="8" t="str">
        <f>VLOOKUP(AK511,Causa!$X:$AA,4,0)</f>
        <v>Valvula. Ctrl. Flujo</v>
      </c>
      <c r="AM511" s="8" t="str">
        <f>VLOOKUP(AK511,Causa!$X:$AB,5,0)</f>
        <v>H</v>
      </c>
      <c r="AN511" s="8" t="str">
        <f>VLOOKUP(AM511,Causa!$Q:$T,4,0)</f>
        <v>Válvulas y dispositivos neumáticos</v>
      </c>
      <c r="AO511" s="11" t="str">
        <f t="shared" si="23"/>
        <v>109-511</v>
      </c>
    </row>
    <row r="512" spans="35:41" x14ac:dyDescent="0.3">
      <c r="AI512" s="8" t="s">
        <v>1047</v>
      </c>
      <c r="AJ512" s="8" t="s">
        <v>258</v>
      </c>
      <c r="AK512" s="8">
        <v>109</v>
      </c>
      <c r="AL512" s="8" t="str">
        <f>VLOOKUP(AK512,Causa!$X:$AA,4,0)</f>
        <v>Valvula. Ctrl. Flujo</v>
      </c>
      <c r="AM512" s="8" t="str">
        <f>VLOOKUP(AK512,Causa!$X:$AB,5,0)</f>
        <v>H</v>
      </c>
      <c r="AN512" s="8" t="str">
        <f>VLOOKUP(AM512,Causa!$Q:$T,4,0)</f>
        <v>Válvulas y dispositivos neumáticos</v>
      </c>
      <c r="AO512" s="11" t="str">
        <f t="shared" si="23"/>
        <v>109-512</v>
      </c>
    </row>
    <row r="513" spans="35:41" x14ac:dyDescent="0.3">
      <c r="AI513" s="8" t="s">
        <v>1048</v>
      </c>
      <c r="AJ513" s="8" t="s">
        <v>125</v>
      </c>
      <c r="AK513" s="8">
        <v>109</v>
      </c>
      <c r="AL513" s="8" t="str">
        <f>VLOOKUP(AK513,Causa!$X:$AA,4,0)</f>
        <v>Valvula. Ctrl. Flujo</v>
      </c>
      <c r="AM513" s="8" t="str">
        <f>VLOOKUP(AK513,Causa!$X:$AB,5,0)</f>
        <v>H</v>
      </c>
      <c r="AN513" s="8" t="str">
        <f>VLOOKUP(AM513,Causa!$Q:$T,4,0)</f>
        <v>Válvulas y dispositivos neumáticos</v>
      </c>
      <c r="AO513" s="11" t="str">
        <f t="shared" si="23"/>
        <v>109-513</v>
      </c>
    </row>
    <row r="514" spans="35:41" x14ac:dyDescent="0.3">
      <c r="AI514" s="8" t="s">
        <v>1049</v>
      </c>
      <c r="AJ514" s="8" t="s">
        <v>172</v>
      </c>
      <c r="AK514" s="8">
        <v>110</v>
      </c>
      <c r="AL514" s="8" t="str">
        <f>VLOOKUP(AK514,Causa!$X:$AA,4,0)</f>
        <v>Valvula. Ctrl. Nível</v>
      </c>
      <c r="AM514" s="8" t="str">
        <f>VLOOKUP(AK514,Causa!$X:$AB,5,0)</f>
        <v>H</v>
      </c>
      <c r="AN514" s="8" t="str">
        <f>VLOOKUP(AM514,Causa!$Q:$T,4,0)</f>
        <v>Válvulas y dispositivos neumáticos</v>
      </c>
      <c r="AO514" s="11" t="str">
        <f t="shared" ref="AO514:AO577" si="24">+AI514</f>
        <v>110-514</v>
      </c>
    </row>
    <row r="515" spans="35:41" x14ac:dyDescent="0.3">
      <c r="AI515" s="8" t="s">
        <v>1050</v>
      </c>
      <c r="AJ515" s="8" t="s">
        <v>121</v>
      </c>
      <c r="AK515" s="8">
        <v>110</v>
      </c>
      <c r="AL515" s="8" t="str">
        <f>VLOOKUP(AK515,Causa!$X:$AA,4,0)</f>
        <v>Valvula. Ctrl. Nível</v>
      </c>
      <c r="AM515" s="8" t="str">
        <f>VLOOKUP(AK515,Causa!$X:$AB,5,0)</f>
        <v>H</v>
      </c>
      <c r="AN515" s="8" t="str">
        <f>VLOOKUP(AM515,Causa!$Q:$T,4,0)</f>
        <v>Válvulas y dispositivos neumáticos</v>
      </c>
      <c r="AO515" s="11" t="str">
        <f t="shared" si="24"/>
        <v>110-515</v>
      </c>
    </row>
    <row r="516" spans="35:41" x14ac:dyDescent="0.3">
      <c r="AI516" s="8" t="s">
        <v>1051</v>
      </c>
      <c r="AJ516" s="8" t="s">
        <v>122</v>
      </c>
      <c r="AK516" s="8">
        <v>110</v>
      </c>
      <c r="AL516" s="8" t="str">
        <f>VLOOKUP(AK516,Causa!$X:$AA,4,0)</f>
        <v>Valvula. Ctrl. Nível</v>
      </c>
      <c r="AM516" s="8" t="str">
        <f>VLOOKUP(AK516,Causa!$X:$AB,5,0)</f>
        <v>H</v>
      </c>
      <c r="AN516" s="8" t="str">
        <f>VLOOKUP(AM516,Causa!$Q:$T,4,0)</f>
        <v>Válvulas y dispositivos neumáticos</v>
      </c>
      <c r="AO516" s="11" t="str">
        <f t="shared" si="24"/>
        <v>110-516</v>
      </c>
    </row>
    <row r="517" spans="35:41" x14ac:dyDescent="0.3">
      <c r="AI517" s="8" t="s">
        <v>1052</v>
      </c>
      <c r="AJ517" s="8" t="s">
        <v>982</v>
      </c>
      <c r="AK517" s="8">
        <v>110</v>
      </c>
      <c r="AL517" s="8" t="str">
        <f>VLOOKUP(AK517,Causa!$X:$AA,4,0)</f>
        <v>Valvula. Ctrl. Nível</v>
      </c>
      <c r="AM517" s="8" t="str">
        <f>VLOOKUP(AK517,Causa!$X:$AB,5,0)</f>
        <v>H</v>
      </c>
      <c r="AN517" s="8" t="str">
        <f>VLOOKUP(AM517,Causa!$Q:$T,4,0)</f>
        <v>Válvulas y dispositivos neumáticos</v>
      </c>
      <c r="AO517" s="11" t="str">
        <f t="shared" si="24"/>
        <v>110-517</v>
      </c>
    </row>
    <row r="518" spans="35:41" x14ac:dyDescent="0.3">
      <c r="AI518" s="8" t="s">
        <v>1053</v>
      </c>
      <c r="AJ518" s="8" t="s">
        <v>262</v>
      </c>
      <c r="AK518" s="8">
        <v>110</v>
      </c>
      <c r="AL518" s="8" t="str">
        <f>VLOOKUP(AK518,Causa!$X:$AA,4,0)</f>
        <v>Valvula. Ctrl. Nível</v>
      </c>
      <c r="AM518" s="8" t="str">
        <f>VLOOKUP(AK518,Causa!$X:$AB,5,0)</f>
        <v>H</v>
      </c>
      <c r="AN518" s="8" t="str">
        <f>VLOOKUP(AM518,Causa!$Q:$T,4,0)</f>
        <v>Válvulas y dispositivos neumáticos</v>
      </c>
      <c r="AO518" s="11" t="str">
        <f t="shared" si="24"/>
        <v>110-518</v>
      </c>
    </row>
    <row r="519" spans="35:41" x14ac:dyDescent="0.3">
      <c r="AI519" s="8" t="s">
        <v>1054</v>
      </c>
      <c r="AJ519" s="8" t="s">
        <v>161</v>
      </c>
      <c r="AK519" s="8">
        <v>110</v>
      </c>
      <c r="AL519" s="8" t="str">
        <f>VLOOKUP(AK519,Causa!$X:$AA,4,0)</f>
        <v>Valvula. Ctrl. Nível</v>
      </c>
      <c r="AM519" s="8" t="str">
        <f>VLOOKUP(AK519,Causa!$X:$AB,5,0)</f>
        <v>H</v>
      </c>
      <c r="AN519" s="8" t="str">
        <f>VLOOKUP(AM519,Causa!$Q:$T,4,0)</f>
        <v>Válvulas y dispositivos neumáticos</v>
      </c>
      <c r="AO519" s="11" t="str">
        <f t="shared" si="24"/>
        <v>110-519</v>
      </c>
    </row>
    <row r="520" spans="35:41" x14ac:dyDescent="0.3">
      <c r="AI520" s="8" t="s">
        <v>1055</v>
      </c>
      <c r="AJ520" s="8" t="s">
        <v>258</v>
      </c>
      <c r="AK520" s="8">
        <v>110</v>
      </c>
      <c r="AL520" s="8" t="str">
        <f>VLOOKUP(AK520,Causa!$X:$AA,4,0)</f>
        <v>Valvula. Ctrl. Nível</v>
      </c>
      <c r="AM520" s="8" t="str">
        <f>VLOOKUP(AK520,Causa!$X:$AB,5,0)</f>
        <v>H</v>
      </c>
      <c r="AN520" s="8" t="str">
        <f>VLOOKUP(AM520,Causa!$Q:$T,4,0)</f>
        <v>Válvulas y dispositivos neumáticos</v>
      </c>
      <c r="AO520" s="11" t="str">
        <f t="shared" si="24"/>
        <v>110-520</v>
      </c>
    </row>
    <row r="521" spans="35:41" x14ac:dyDescent="0.3">
      <c r="AI521" s="8" t="s">
        <v>1056</v>
      </c>
      <c r="AJ521" s="8" t="s">
        <v>125</v>
      </c>
      <c r="AK521" s="8">
        <v>110</v>
      </c>
      <c r="AL521" s="8" t="str">
        <f>VLOOKUP(AK521,Causa!$X:$AA,4,0)</f>
        <v>Valvula. Ctrl. Nível</v>
      </c>
      <c r="AM521" s="8" t="str">
        <f>VLOOKUP(AK521,Causa!$X:$AB,5,0)</f>
        <v>H</v>
      </c>
      <c r="AN521" s="8" t="str">
        <f>VLOOKUP(AM521,Causa!$Q:$T,4,0)</f>
        <v>Válvulas y dispositivos neumáticos</v>
      </c>
      <c r="AO521" s="11" t="str">
        <f t="shared" si="24"/>
        <v>110-521</v>
      </c>
    </row>
    <row r="522" spans="35:41" x14ac:dyDescent="0.3">
      <c r="AI522" s="8" t="s">
        <v>1057</v>
      </c>
      <c r="AJ522" s="8" t="s">
        <v>256</v>
      </c>
      <c r="AK522" s="8">
        <v>111</v>
      </c>
      <c r="AL522" s="8" t="str">
        <f>VLOOKUP(AK522,Causa!$X:$AA,4,0)</f>
        <v>Valvula. Manual</v>
      </c>
      <c r="AM522" s="8" t="str">
        <f>VLOOKUP(AK522,Causa!$X:$AB,5,0)</f>
        <v>H</v>
      </c>
      <c r="AN522" s="8" t="str">
        <f>VLOOKUP(AM522,Causa!$Q:$T,4,0)</f>
        <v>Válvulas y dispositivos neumáticos</v>
      </c>
      <c r="AO522" s="11" t="str">
        <f t="shared" si="24"/>
        <v>111-522</v>
      </c>
    </row>
    <row r="523" spans="35:41" x14ac:dyDescent="0.3">
      <c r="AI523" s="8" t="s">
        <v>1058</v>
      </c>
      <c r="AJ523" s="8" t="s">
        <v>255</v>
      </c>
      <c r="AK523" s="8">
        <v>111</v>
      </c>
      <c r="AL523" s="8" t="str">
        <f>VLOOKUP(AK523,Causa!$X:$AA,4,0)</f>
        <v>Valvula. Manual</v>
      </c>
      <c r="AM523" s="8" t="str">
        <f>VLOOKUP(AK523,Causa!$X:$AB,5,0)</f>
        <v>H</v>
      </c>
      <c r="AN523" s="8" t="str">
        <f>VLOOKUP(AM523,Causa!$Q:$T,4,0)</f>
        <v>Válvulas y dispositivos neumáticos</v>
      </c>
      <c r="AO523" s="11" t="str">
        <f t="shared" si="24"/>
        <v>111-523</v>
      </c>
    </row>
    <row r="524" spans="35:41" x14ac:dyDescent="0.3">
      <c r="AI524" s="8" t="s">
        <v>1059</v>
      </c>
      <c r="AJ524" s="8" t="s">
        <v>122</v>
      </c>
      <c r="AK524" s="8">
        <v>111</v>
      </c>
      <c r="AL524" s="8" t="str">
        <f>VLOOKUP(AK524,Causa!$X:$AA,4,0)</f>
        <v>Valvula. Manual</v>
      </c>
      <c r="AM524" s="8" t="str">
        <f>VLOOKUP(AK524,Causa!$X:$AB,5,0)</f>
        <v>H</v>
      </c>
      <c r="AN524" s="8" t="str">
        <f>VLOOKUP(AM524,Causa!$Q:$T,4,0)</f>
        <v>Válvulas y dispositivos neumáticos</v>
      </c>
      <c r="AO524" s="11" t="str">
        <f t="shared" si="24"/>
        <v>111-524</v>
      </c>
    </row>
    <row r="525" spans="35:41" x14ac:dyDescent="0.3">
      <c r="AI525" s="8" t="s">
        <v>1060</v>
      </c>
      <c r="AJ525" s="8" t="s">
        <v>161</v>
      </c>
      <c r="AK525" s="8">
        <v>111</v>
      </c>
      <c r="AL525" s="8" t="str">
        <f>VLOOKUP(AK525,Causa!$X:$AA,4,0)</f>
        <v>Valvula. Manual</v>
      </c>
      <c r="AM525" s="8" t="str">
        <f>VLOOKUP(AK525,Causa!$X:$AB,5,0)</f>
        <v>H</v>
      </c>
      <c r="AN525" s="8" t="str">
        <f>VLOOKUP(AM525,Causa!$Q:$T,4,0)</f>
        <v>Válvulas y dispositivos neumáticos</v>
      </c>
      <c r="AO525" s="11" t="str">
        <f t="shared" si="24"/>
        <v>111-525</v>
      </c>
    </row>
    <row r="526" spans="35:41" x14ac:dyDescent="0.3">
      <c r="AI526" s="8" t="s">
        <v>1061</v>
      </c>
      <c r="AJ526" s="8" t="s">
        <v>253</v>
      </c>
      <c r="AK526" s="8">
        <v>111</v>
      </c>
      <c r="AL526" s="8" t="str">
        <f>VLOOKUP(AK526,Causa!$X:$AA,4,0)</f>
        <v>Valvula. Manual</v>
      </c>
      <c r="AM526" s="8" t="str">
        <f>VLOOKUP(AK526,Causa!$X:$AB,5,0)</f>
        <v>H</v>
      </c>
      <c r="AN526" s="8" t="str">
        <f>VLOOKUP(AM526,Causa!$Q:$T,4,0)</f>
        <v>Válvulas y dispositivos neumáticos</v>
      </c>
      <c r="AO526" s="11" t="str">
        <f t="shared" si="24"/>
        <v>111-526</v>
      </c>
    </row>
    <row r="527" spans="35:41" x14ac:dyDescent="0.3">
      <c r="AI527" s="8" t="s">
        <v>1062</v>
      </c>
      <c r="AJ527" s="8" t="s">
        <v>254</v>
      </c>
      <c r="AK527" s="8">
        <v>111</v>
      </c>
      <c r="AL527" s="8" t="str">
        <f>VLOOKUP(AK527,Causa!$X:$AA,4,0)</f>
        <v>Valvula. Manual</v>
      </c>
      <c r="AM527" s="8" t="str">
        <f>VLOOKUP(AK527,Causa!$X:$AB,5,0)</f>
        <v>H</v>
      </c>
      <c r="AN527" s="8" t="str">
        <f>VLOOKUP(AM527,Causa!$Q:$T,4,0)</f>
        <v>Válvulas y dispositivos neumáticos</v>
      </c>
      <c r="AO527" s="11" t="str">
        <f t="shared" si="24"/>
        <v>111-527</v>
      </c>
    </row>
    <row r="528" spans="35:41" x14ac:dyDescent="0.3">
      <c r="AI528" s="8" t="s">
        <v>1063</v>
      </c>
      <c r="AJ528" s="8" t="s">
        <v>125</v>
      </c>
      <c r="AK528" s="8">
        <v>111</v>
      </c>
      <c r="AL528" s="8" t="str">
        <f>VLOOKUP(AK528,Causa!$X:$AA,4,0)</f>
        <v>Valvula. Manual</v>
      </c>
      <c r="AM528" s="8" t="str">
        <f>VLOOKUP(AK528,Causa!$X:$AB,5,0)</f>
        <v>H</v>
      </c>
      <c r="AN528" s="8" t="str">
        <f>VLOOKUP(AM528,Causa!$Q:$T,4,0)</f>
        <v>Válvulas y dispositivos neumáticos</v>
      </c>
      <c r="AO528" s="11" t="str">
        <f t="shared" si="24"/>
        <v>111-528</v>
      </c>
    </row>
    <row r="529" spans="35:41" x14ac:dyDescent="0.3">
      <c r="AI529" s="8" t="s">
        <v>1064</v>
      </c>
      <c r="AJ529" s="8" t="s">
        <v>172</v>
      </c>
      <c r="AK529" s="8">
        <v>112</v>
      </c>
      <c r="AL529" s="8" t="str">
        <f>VLOOKUP(AK529,Causa!$X:$AA,4,0)</f>
        <v>Válvula. ON/OFF</v>
      </c>
      <c r="AM529" s="8" t="str">
        <f>VLOOKUP(AK529,Causa!$X:$AB,5,0)</f>
        <v>H</v>
      </c>
      <c r="AN529" s="8" t="str">
        <f>VLOOKUP(AM529,Causa!$Q:$T,4,0)</f>
        <v>Válvulas y dispositivos neumáticos</v>
      </c>
      <c r="AO529" s="11" t="str">
        <f t="shared" si="24"/>
        <v>112-529</v>
      </c>
    </row>
    <row r="530" spans="35:41" x14ac:dyDescent="0.3">
      <c r="AI530" s="8" t="s">
        <v>1065</v>
      </c>
      <c r="AJ530" s="8" t="s">
        <v>173</v>
      </c>
      <c r="AK530" s="8">
        <v>112</v>
      </c>
      <c r="AL530" s="8" t="str">
        <f>VLOOKUP(AK530,Causa!$X:$AA,4,0)</f>
        <v>Válvula. ON/OFF</v>
      </c>
      <c r="AM530" s="8" t="str">
        <f>VLOOKUP(AK530,Causa!$X:$AB,5,0)</f>
        <v>H</v>
      </c>
      <c r="AN530" s="8" t="str">
        <f>VLOOKUP(AM530,Causa!$Q:$T,4,0)</f>
        <v>Válvulas y dispositivos neumáticos</v>
      </c>
      <c r="AO530" s="11" t="str">
        <f t="shared" si="24"/>
        <v>112-530</v>
      </c>
    </row>
    <row r="531" spans="35:41" x14ac:dyDescent="0.3">
      <c r="AI531" s="8" t="s">
        <v>1066</v>
      </c>
      <c r="AJ531" s="8" t="s">
        <v>121</v>
      </c>
      <c r="AK531" s="8">
        <v>112</v>
      </c>
      <c r="AL531" s="8" t="str">
        <f>VLOOKUP(AK531,Causa!$X:$AA,4,0)</f>
        <v>Válvula. ON/OFF</v>
      </c>
      <c r="AM531" s="8" t="str">
        <f>VLOOKUP(AK531,Causa!$X:$AB,5,0)</f>
        <v>H</v>
      </c>
      <c r="AN531" s="8" t="str">
        <f>VLOOKUP(AM531,Causa!$Q:$T,4,0)</f>
        <v>Válvulas y dispositivos neumáticos</v>
      </c>
      <c r="AO531" s="11" t="str">
        <f t="shared" si="24"/>
        <v>112-531</v>
      </c>
    </row>
    <row r="532" spans="35:41" x14ac:dyDescent="0.3">
      <c r="AI532" s="8" t="s">
        <v>1067</v>
      </c>
      <c r="AJ532" s="8" t="s">
        <v>123</v>
      </c>
      <c r="AK532" s="8">
        <v>112</v>
      </c>
      <c r="AL532" s="8" t="str">
        <f>VLOOKUP(AK532,Causa!$X:$AA,4,0)</f>
        <v>Válvula. ON/OFF</v>
      </c>
      <c r="AM532" s="8" t="str">
        <f>VLOOKUP(AK532,Causa!$X:$AB,5,0)</f>
        <v>H</v>
      </c>
      <c r="AN532" s="8" t="str">
        <f>VLOOKUP(AM532,Causa!$Q:$T,4,0)</f>
        <v>Válvulas y dispositivos neumáticos</v>
      </c>
      <c r="AO532" s="11" t="str">
        <f t="shared" si="24"/>
        <v>112-532</v>
      </c>
    </row>
    <row r="533" spans="35:41" x14ac:dyDescent="0.3">
      <c r="AI533" s="8" t="s">
        <v>1068</v>
      </c>
      <c r="AJ533" s="8" t="s">
        <v>122</v>
      </c>
      <c r="AK533" s="8">
        <v>112</v>
      </c>
      <c r="AL533" s="8" t="str">
        <f>VLOOKUP(AK533,Causa!$X:$AA,4,0)</f>
        <v>Válvula. ON/OFF</v>
      </c>
      <c r="AM533" s="8" t="str">
        <f>VLOOKUP(AK533,Causa!$X:$AB,5,0)</f>
        <v>H</v>
      </c>
      <c r="AN533" s="8" t="str">
        <f>VLOOKUP(AM533,Causa!$Q:$T,4,0)</f>
        <v>Válvulas y dispositivos neumáticos</v>
      </c>
      <c r="AO533" s="11" t="str">
        <f t="shared" si="24"/>
        <v>112-533</v>
      </c>
    </row>
    <row r="534" spans="35:41" x14ac:dyDescent="0.3">
      <c r="AI534" s="8" t="s">
        <v>1069</v>
      </c>
      <c r="AJ534" s="8" t="s">
        <v>130</v>
      </c>
      <c r="AK534" s="8">
        <v>112</v>
      </c>
      <c r="AL534" s="8" t="str">
        <f>VLOOKUP(AK534,Causa!$X:$AA,4,0)</f>
        <v>Válvula. ON/OFF</v>
      </c>
      <c r="AM534" s="8" t="str">
        <f>VLOOKUP(AK534,Causa!$X:$AB,5,0)</f>
        <v>H</v>
      </c>
      <c r="AN534" s="8" t="str">
        <f>VLOOKUP(AM534,Causa!$Q:$T,4,0)</f>
        <v>Válvulas y dispositivos neumáticos</v>
      </c>
      <c r="AO534" s="11" t="str">
        <f t="shared" si="24"/>
        <v>112-534</v>
      </c>
    </row>
    <row r="535" spans="35:41" x14ac:dyDescent="0.3">
      <c r="AI535" s="8" t="s">
        <v>1070</v>
      </c>
      <c r="AJ535" s="8" t="s">
        <v>161</v>
      </c>
      <c r="AK535" s="8">
        <v>112</v>
      </c>
      <c r="AL535" s="8" t="str">
        <f>VLOOKUP(AK535,Causa!$X:$AA,4,0)</f>
        <v>Válvula. ON/OFF</v>
      </c>
      <c r="AM535" s="8" t="str">
        <f>VLOOKUP(AK535,Causa!$X:$AB,5,0)</f>
        <v>H</v>
      </c>
      <c r="AN535" s="8" t="str">
        <f>VLOOKUP(AM535,Causa!$Q:$T,4,0)</f>
        <v>Válvulas y dispositivos neumáticos</v>
      </c>
      <c r="AO535" s="11" t="str">
        <f t="shared" si="24"/>
        <v>112-535</v>
      </c>
    </row>
    <row r="536" spans="35:41" x14ac:dyDescent="0.3">
      <c r="AI536" s="8" t="s">
        <v>1071</v>
      </c>
      <c r="AJ536" s="8" t="s">
        <v>254</v>
      </c>
      <c r="AK536" s="8">
        <v>112</v>
      </c>
      <c r="AL536" s="8" t="str">
        <f>VLOOKUP(AK536,Causa!$X:$AA,4,0)</f>
        <v>Válvula. ON/OFF</v>
      </c>
      <c r="AM536" s="8" t="str">
        <f>VLOOKUP(AK536,Causa!$X:$AB,5,0)</f>
        <v>H</v>
      </c>
      <c r="AN536" s="8" t="str">
        <f>VLOOKUP(AM536,Causa!$Q:$T,4,0)</f>
        <v>Válvulas y dispositivos neumáticos</v>
      </c>
      <c r="AO536" s="11" t="str">
        <f t="shared" si="24"/>
        <v>112-536</v>
      </c>
    </row>
    <row r="537" spans="35:41" x14ac:dyDescent="0.3">
      <c r="AI537" s="8" t="s">
        <v>1072</v>
      </c>
      <c r="AJ537" s="8" t="s">
        <v>125</v>
      </c>
      <c r="AK537" s="8">
        <v>112</v>
      </c>
      <c r="AL537" s="8" t="str">
        <f>VLOOKUP(AK537,Causa!$X:$AA,4,0)</f>
        <v>Válvula. ON/OFF</v>
      </c>
      <c r="AM537" s="8" t="str">
        <f>VLOOKUP(AK537,Causa!$X:$AB,5,0)</f>
        <v>H</v>
      </c>
      <c r="AN537" s="8" t="str">
        <f>VLOOKUP(AM537,Causa!$Q:$T,4,0)</f>
        <v>Válvulas y dispositivos neumáticos</v>
      </c>
      <c r="AO537" s="11" t="str">
        <f t="shared" si="24"/>
        <v>112-537</v>
      </c>
    </row>
    <row r="538" spans="35:41" x14ac:dyDescent="0.3">
      <c r="AI538" s="8" t="s">
        <v>1073</v>
      </c>
      <c r="AJ538" s="8" t="s">
        <v>172</v>
      </c>
      <c r="AK538" s="8">
        <v>113</v>
      </c>
      <c r="AL538" s="8" t="str">
        <f>VLOOKUP(AK538,Causa!$X:$AA,4,0)</f>
        <v>Valvula. Red. Presión</v>
      </c>
      <c r="AM538" s="8" t="str">
        <f>VLOOKUP(AK538,Causa!$X:$AB,5,0)</f>
        <v>H</v>
      </c>
      <c r="AN538" s="8" t="str">
        <f>VLOOKUP(AM538,Causa!$Q:$T,4,0)</f>
        <v>Válvulas y dispositivos neumáticos</v>
      </c>
      <c r="AO538" s="11" t="str">
        <f t="shared" si="24"/>
        <v>113-538</v>
      </c>
    </row>
    <row r="539" spans="35:41" x14ac:dyDescent="0.3">
      <c r="AI539" s="8" t="s">
        <v>1074</v>
      </c>
      <c r="AJ539" s="8" t="s">
        <v>121</v>
      </c>
      <c r="AK539" s="8">
        <v>113</v>
      </c>
      <c r="AL539" s="8" t="str">
        <f>VLOOKUP(AK539,Causa!$X:$AA,4,0)</f>
        <v>Valvula. Red. Presión</v>
      </c>
      <c r="AM539" s="8" t="str">
        <f>VLOOKUP(AK539,Causa!$X:$AB,5,0)</f>
        <v>H</v>
      </c>
      <c r="AN539" s="8" t="str">
        <f>VLOOKUP(AM539,Causa!$Q:$T,4,0)</f>
        <v>Válvulas y dispositivos neumáticos</v>
      </c>
      <c r="AO539" s="11" t="str">
        <f t="shared" si="24"/>
        <v>113-539</v>
      </c>
    </row>
    <row r="540" spans="35:41" x14ac:dyDescent="0.3">
      <c r="AI540" s="8" t="s">
        <v>1075</v>
      </c>
      <c r="AJ540" s="8" t="s">
        <v>122</v>
      </c>
      <c r="AK540" s="8">
        <v>113</v>
      </c>
      <c r="AL540" s="8" t="str">
        <f>VLOOKUP(AK540,Causa!$X:$AA,4,0)</f>
        <v>Valvula. Red. Presión</v>
      </c>
      <c r="AM540" s="8" t="str">
        <f>VLOOKUP(AK540,Causa!$X:$AB,5,0)</f>
        <v>H</v>
      </c>
      <c r="AN540" s="8" t="str">
        <f>VLOOKUP(AM540,Causa!$Q:$T,4,0)</f>
        <v>Válvulas y dispositivos neumáticos</v>
      </c>
      <c r="AO540" s="11" t="str">
        <f t="shared" si="24"/>
        <v>113-540</v>
      </c>
    </row>
    <row r="541" spans="35:41" x14ac:dyDescent="0.3">
      <c r="AI541" s="8" t="s">
        <v>1076</v>
      </c>
      <c r="AJ541" s="8" t="s">
        <v>982</v>
      </c>
      <c r="AK541" s="8">
        <v>113</v>
      </c>
      <c r="AL541" s="8" t="str">
        <f>VLOOKUP(AK541,Causa!$X:$AA,4,0)</f>
        <v>Valvula. Red. Presión</v>
      </c>
      <c r="AM541" s="8" t="str">
        <f>VLOOKUP(AK541,Causa!$X:$AB,5,0)</f>
        <v>H</v>
      </c>
      <c r="AN541" s="8" t="str">
        <f>VLOOKUP(AM541,Causa!$Q:$T,4,0)</f>
        <v>Válvulas y dispositivos neumáticos</v>
      </c>
      <c r="AO541" s="11" t="str">
        <f t="shared" si="24"/>
        <v>113-541</v>
      </c>
    </row>
    <row r="542" spans="35:41" x14ac:dyDescent="0.3">
      <c r="AI542" s="8" t="s">
        <v>1077</v>
      </c>
      <c r="AJ542" s="8" t="s">
        <v>262</v>
      </c>
      <c r="AK542" s="8">
        <v>113</v>
      </c>
      <c r="AL542" s="8" t="str">
        <f>VLOOKUP(AK542,Causa!$X:$AA,4,0)</f>
        <v>Valvula. Red. Presión</v>
      </c>
      <c r="AM542" s="8" t="str">
        <f>VLOOKUP(AK542,Causa!$X:$AB,5,0)</f>
        <v>H</v>
      </c>
      <c r="AN542" s="8" t="str">
        <f>VLOOKUP(AM542,Causa!$Q:$T,4,0)</f>
        <v>Válvulas y dispositivos neumáticos</v>
      </c>
      <c r="AO542" s="11" t="str">
        <f t="shared" si="24"/>
        <v>113-542</v>
      </c>
    </row>
    <row r="543" spans="35:41" x14ac:dyDescent="0.3">
      <c r="AI543" s="8" t="s">
        <v>1078</v>
      </c>
      <c r="AJ543" s="8" t="s">
        <v>161</v>
      </c>
      <c r="AK543" s="8">
        <v>113</v>
      </c>
      <c r="AL543" s="8" t="str">
        <f>VLOOKUP(AK543,Causa!$X:$AA,4,0)</f>
        <v>Valvula. Red. Presión</v>
      </c>
      <c r="AM543" s="8" t="str">
        <f>VLOOKUP(AK543,Causa!$X:$AB,5,0)</f>
        <v>H</v>
      </c>
      <c r="AN543" s="8" t="str">
        <f>VLOOKUP(AM543,Causa!$Q:$T,4,0)</f>
        <v>Válvulas y dispositivos neumáticos</v>
      </c>
      <c r="AO543" s="11" t="str">
        <f t="shared" si="24"/>
        <v>113-543</v>
      </c>
    </row>
    <row r="544" spans="35:41" x14ac:dyDescent="0.3">
      <c r="AI544" s="8" t="s">
        <v>1079</v>
      </c>
      <c r="AJ544" s="8" t="s">
        <v>258</v>
      </c>
      <c r="AK544" s="8">
        <v>113</v>
      </c>
      <c r="AL544" s="8" t="str">
        <f>VLOOKUP(AK544,Causa!$X:$AA,4,0)</f>
        <v>Valvula. Red. Presión</v>
      </c>
      <c r="AM544" s="8" t="str">
        <f>VLOOKUP(AK544,Causa!$X:$AB,5,0)</f>
        <v>H</v>
      </c>
      <c r="AN544" s="8" t="str">
        <f>VLOOKUP(AM544,Causa!$Q:$T,4,0)</f>
        <v>Válvulas y dispositivos neumáticos</v>
      </c>
      <c r="AO544" s="11" t="str">
        <f t="shared" si="24"/>
        <v>113-544</v>
      </c>
    </row>
    <row r="545" spans="35:41" x14ac:dyDescent="0.3">
      <c r="AI545" s="8" t="s">
        <v>1080</v>
      </c>
      <c r="AJ545" s="8" t="s">
        <v>133</v>
      </c>
      <c r="AK545" s="8">
        <v>114</v>
      </c>
      <c r="AL545" s="8" t="str">
        <f>VLOOKUP(AK545,Causa!$X:$AA,4,0)</f>
        <v>Valvula. Solenoide</v>
      </c>
      <c r="AM545" s="8" t="str">
        <f>VLOOKUP(AK545,Causa!$X:$AB,5,0)</f>
        <v>H</v>
      </c>
      <c r="AN545" s="8" t="str">
        <f>VLOOKUP(AM545,Causa!$Q:$T,4,0)</f>
        <v>Válvulas y dispositivos neumáticos</v>
      </c>
      <c r="AO545" s="11" t="str">
        <f t="shared" si="24"/>
        <v>114-545</v>
      </c>
    </row>
    <row r="546" spans="35:41" x14ac:dyDescent="0.3">
      <c r="AI546" s="8" t="s">
        <v>1081</v>
      </c>
      <c r="AJ546" s="8" t="s">
        <v>172</v>
      </c>
      <c r="AK546" s="8">
        <v>114</v>
      </c>
      <c r="AL546" s="8" t="str">
        <f>VLOOKUP(AK546,Causa!$X:$AA,4,0)</f>
        <v>Valvula. Solenoide</v>
      </c>
      <c r="AM546" s="8" t="str">
        <f>VLOOKUP(AK546,Causa!$X:$AB,5,0)</f>
        <v>H</v>
      </c>
      <c r="AN546" s="8" t="str">
        <f>VLOOKUP(AM546,Causa!$Q:$T,4,0)</f>
        <v>Válvulas y dispositivos neumáticos</v>
      </c>
      <c r="AO546" s="11" t="str">
        <f t="shared" si="24"/>
        <v>114-546</v>
      </c>
    </row>
    <row r="547" spans="35:41" x14ac:dyDescent="0.3">
      <c r="AI547" s="8" t="s">
        <v>1082</v>
      </c>
      <c r="AJ547" s="8" t="s">
        <v>256</v>
      </c>
      <c r="AK547" s="8">
        <v>114</v>
      </c>
      <c r="AL547" s="8" t="str">
        <f>VLOOKUP(AK547,Causa!$X:$AA,4,0)</f>
        <v>Valvula. Solenoide</v>
      </c>
      <c r="AM547" s="8" t="str">
        <f>VLOOKUP(AK547,Causa!$X:$AB,5,0)</f>
        <v>H</v>
      </c>
      <c r="AN547" s="8" t="str">
        <f>VLOOKUP(AM547,Causa!$Q:$T,4,0)</f>
        <v>Válvulas y dispositivos neumáticos</v>
      </c>
      <c r="AO547" s="11" t="str">
        <f t="shared" si="24"/>
        <v>114-547</v>
      </c>
    </row>
    <row r="548" spans="35:41" x14ac:dyDescent="0.3">
      <c r="AI548" s="8" t="s">
        <v>1083</v>
      </c>
      <c r="AJ548" s="8" t="s">
        <v>173</v>
      </c>
      <c r="AK548" s="8">
        <v>114</v>
      </c>
      <c r="AL548" s="8" t="str">
        <f>VLOOKUP(AK548,Causa!$X:$AA,4,0)</f>
        <v>Valvula. Solenoide</v>
      </c>
      <c r="AM548" s="8" t="str">
        <f>VLOOKUP(AK548,Causa!$X:$AB,5,0)</f>
        <v>H</v>
      </c>
      <c r="AN548" s="8" t="str">
        <f>VLOOKUP(AM548,Causa!$Q:$T,4,0)</f>
        <v>Válvulas y dispositivos neumáticos</v>
      </c>
      <c r="AO548" s="11" t="str">
        <f t="shared" si="24"/>
        <v>114-548</v>
      </c>
    </row>
    <row r="549" spans="35:41" x14ac:dyDescent="0.3">
      <c r="AI549" s="8" t="s">
        <v>1084</v>
      </c>
      <c r="AJ549" s="8" t="s">
        <v>121</v>
      </c>
      <c r="AK549" s="8">
        <v>114</v>
      </c>
      <c r="AL549" s="8" t="str">
        <f>VLOOKUP(AK549,Causa!$X:$AA,4,0)</f>
        <v>Valvula. Solenoide</v>
      </c>
      <c r="AM549" s="8" t="str">
        <f>VLOOKUP(AK549,Causa!$X:$AB,5,0)</f>
        <v>H</v>
      </c>
      <c r="AN549" s="8" t="str">
        <f>VLOOKUP(AM549,Causa!$Q:$T,4,0)</f>
        <v>Válvulas y dispositivos neumáticos</v>
      </c>
      <c r="AO549" s="11" t="str">
        <f t="shared" si="24"/>
        <v>114-549</v>
      </c>
    </row>
    <row r="550" spans="35:41" x14ac:dyDescent="0.3">
      <c r="AI550" s="8" t="s">
        <v>1085</v>
      </c>
      <c r="AJ550" s="8" t="s">
        <v>156</v>
      </c>
      <c r="AK550" s="8">
        <v>114</v>
      </c>
      <c r="AL550" s="8" t="str">
        <f>VLOOKUP(AK550,Causa!$X:$AA,4,0)</f>
        <v>Valvula. Solenoide</v>
      </c>
      <c r="AM550" s="8" t="str">
        <f>VLOOKUP(AK550,Causa!$X:$AB,5,0)</f>
        <v>H</v>
      </c>
      <c r="AN550" s="8" t="str">
        <f>VLOOKUP(AM550,Causa!$Q:$T,4,0)</f>
        <v>Válvulas y dispositivos neumáticos</v>
      </c>
      <c r="AO550" s="11" t="str">
        <f t="shared" si="24"/>
        <v>114-550</v>
      </c>
    </row>
    <row r="551" spans="35:41" x14ac:dyDescent="0.3">
      <c r="AI551" s="8" t="s">
        <v>1086</v>
      </c>
      <c r="AJ551" s="8" t="s">
        <v>123</v>
      </c>
      <c r="AK551" s="8">
        <v>114</v>
      </c>
      <c r="AL551" s="8" t="str">
        <f>VLOOKUP(AK551,Causa!$X:$AA,4,0)</f>
        <v>Valvula. Solenoide</v>
      </c>
      <c r="AM551" s="8" t="str">
        <f>VLOOKUP(AK551,Causa!$X:$AB,5,0)</f>
        <v>H</v>
      </c>
      <c r="AN551" s="8" t="str">
        <f>VLOOKUP(AM551,Causa!$Q:$T,4,0)</f>
        <v>Válvulas y dispositivos neumáticos</v>
      </c>
      <c r="AO551" s="11" t="str">
        <f t="shared" si="24"/>
        <v>114-551</v>
      </c>
    </row>
    <row r="552" spans="35:41" x14ac:dyDescent="0.3">
      <c r="AI552" s="8" t="s">
        <v>1087</v>
      </c>
      <c r="AJ552" s="8" t="s">
        <v>122</v>
      </c>
      <c r="AK552" s="8">
        <v>114</v>
      </c>
      <c r="AL552" s="8" t="str">
        <f>VLOOKUP(AK552,Causa!$X:$AA,4,0)</f>
        <v>Valvula. Solenoide</v>
      </c>
      <c r="AM552" s="8" t="str">
        <f>VLOOKUP(AK552,Causa!$X:$AB,5,0)</f>
        <v>H</v>
      </c>
      <c r="AN552" s="8" t="str">
        <f>VLOOKUP(AM552,Causa!$Q:$T,4,0)</f>
        <v>Válvulas y dispositivos neumáticos</v>
      </c>
      <c r="AO552" s="11" t="str">
        <f t="shared" si="24"/>
        <v>114-552</v>
      </c>
    </row>
    <row r="553" spans="35:41" x14ac:dyDescent="0.3">
      <c r="AI553" s="8" t="s">
        <v>1088</v>
      </c>
      <c r="AJ553" s="8" t="s">
        <v>130</v>
      </c>
      <c r="AK553" s="8">
        <v>114</v>
      </c>
      <c r="AL553" s="8" t="str">
        <f>VLOOKUP(AK553,Causa!$X:$AA,4,0)</f>
        <v>Valvula. Solenoide</v>
      </c>
      <c r="AM553" s="8" t="str">
        <f>VLOOKUP(AK553,Causa!$X:$AB,5,0)</f>
        <v>H</v>
      </c>
      <c r="AN553" s="8" t="str">
        <f>VLOOKUP(AM553,Causa!$Q:$T,4,0)</f>
        <v>Válvulas y dispositivos neumáticos</v>
      </c>
      <c r="AO553" s="11" t="str">
        <f t="shared" si="24"/>
        <v>114-553</v>
      </c>
    </row>
    <row r="554" spans="35:41" x14ac:dyDescent="0.3">
      <c r="AI554" s="8" t="s">
        <v>1089</v>
      </c>
      <c r="AJ554" s="8" t="s">
        <v>161</v>
      </c>
      <c r="AK554" s="8">
        <v>114</v>
      </c>
      <c r="AL554" s="8" t="str">
        <f>VLOOKUP(AK554,Causa!$X:$AA,4,0)</f>
        <v>Valvula. Solenoide</v>
      </c>
      <c r="AM554" s="8" t="str">
        <f>VLOOKUP(AK554,Causa!$X:$AB,5,0)</f>
        <v>H</v>
      </c>
      <c r="AN554" s="8" t="str">
        <f>VLOOKUP(AM554,Causa!$Q:$T,4,0)</f>
        <v>Válvulas y dispositivos neumáticos</v>
      </c>
      <c r="AO554" s="11" t="str">
        <f t="shared" si="24"/>
        <v>114-554</v>
      </c>
    </row>
    <row r="555" spans="35:41" x14ac:dyDescent="0.3">
      <c r="AI555" s="8" t="s">
        <v>1090</v>
      </c>
      <c r="AJ555" s="8" t="s">
        <v>254</v>
      </c>
      <c r="AK555" s="8">
        <v>114</v>
      </c>
      <c r="AL555" s="8" t="str">
        <f>VLOOKUP(AK555,Causa!$X:$AA,4,0)</f>
        <v>Valvula. Solenoide</v>
      </c>
      <c r="AM555" s="8" t="str">
        <f>VLOOKUP(AK555,Causa!$X:$AB,5,0)</f>
        <v>H</v>
      </c>
      <c r="AN555" s="8" t="str">
        <f>VLOOKUP(AM555,Causa!$Q:$T,4,0)</f>
        <v>Válvulas y dispositivos neumáticos</v>
      </c>
      <c r="AO555" s="11" t="str">
        <f t="shared" si="24"/>
        <v>114-555</v>
      </c>
    </row>
    <row r="556" spans="35:41" x14ac:dyDescent="0.3">
      <c r="AI556" s="8" t="s">
        <v>1091</v>
      </c>
      <c r="AJ556" s="8" t="s">
        <v>125</v>
      </c>
      <c r="AK556" s="8">
        <v>114</v>
      </c>
      <c r="AL556" s="8" t="str">
        <f>VLOOKUP(AK556,Causa!$X:$AA,4,0)</f>
        <v>Valvula. Solenoide</v>
      </c>
      <c r="AM556" s="8" t="str">
        <f>VLOOKUP(AK556,Causa!$X:$AB,5,0)</f>
        <v>H</v>
      </c>
      <c r="AN556" s="8" t="str">
        <f>VLOOKUP(AM556,Causa!$Q:$T,4,0)</f>
        <v>Válvulas y dispositivos neumáticos</v>
      </c>
      <c r="AO556" s="11" t="str">
        <f t="shared" si="24"/>
        <v>114-556</v>
      </c>
    </row>
    <row r="557" spans="35:41" x14ac:dyDescent="0.3">
      <c r="AI557" s="8" t="s">
        <v>1092</v>
      </c>
      <c r="AJ557" s="8" t="s">
        <v>172</v>
      </c>
      <c r="AK557" s="8">
        <v>115</v>
      </c>
      <c r="AL557" s="8" t="str">
        <f>VLOOKUP(AK557,Causa!$X:$AA,4,0)</f>
        <v>Válvula.Control Temp.</v>
      </c>
      <c r="AM557" s="8" t="str">
        <f>VLOOKUP(AK557,Causa!$X:$AB,5,0)</f>
        <v>H</v>
      </c>
      <c r="AN557" s="8" t="str">
        <f>VLOOKUP(AM557,Causa!$Q:$T,4,0)</f>
        <v>Válvulas y dispositivos neumáticos</v>
      </c>
      <c r="AO557" s="11" t="str">
        <f t="shared" si="24"/>
        <v>115-557</v>
      </c>
    </row>
    <row r="558" spans="35:41" x14ac:dyDescent="0.3">
      <c r="AI558" s="8" t="s">
        <v>1093</v>
      </c>
      <c r="AJ558" s="8" t="s">
        <v>121</v>
      </c>
      <c r="AK558" s="8">
        <v>115</v>
      </c>
      <c r="AL558" s="8" t="str">
        <f>VLOOKUP(AK558,Causa!$X:$AA,4,0)</f>
        <v>Válvula.Control Temp.</v>
      </c>
      <c r="AM558" s="8" t="str">
        <f>VLOOKUP(AK558,Causa!$X:$AB,5,0)</f>
        <v>H</v>
      </c>
      <c r="AN558" s="8" t="str">
        <f>VLOOKUP(AM558,Causa!$Q:$T,4,0)</f>
        <v>Válvulas y dispositivos neumáticos</v>
      </c>
      <c r="AO558" s="11" t="str">
        <f t="shared" si="24"/>
        <v>115-558</v>
      </c>
    </row>
    <row r="559" spans="35:41" x14ac:dyDescent="0.3">
      <c r="AI559" s="8" t="s">
        <v>1094</v>
      </c>
      <c r="AJ559" s="8" t="s">
        <v>123</v>
      </c>
      <c r="AK559" s="8">
        <v>115</v>
      </c>
      <c r="AL559" s="8" t="str">
        <f>VLOOKUP(AK559,Causa!$X:$AA,4,0)</f>
        <v>Válvula.Control Temp.</v>
      </c>
      <c r="AM559" s="8" t="str">
        <f>VLOOKUP(AK559,Causa!$X:$AB,5,0)</f>
        <v>H</v>
      </c>
      <c r="AN559" s="8" t="str">
        <f>VLOOKUP(AM559,Causa!$Q:$T,4,0)</f>
        <v>Válvulas y dispositivos neumáticos</v>
      </c>
      <c r="AO559" s="11" t="str">
        <f t="shared" si="24"/>
        <v>115-559</v>
      </c>
    </row>
    <row r="560" spans="35:41" x14ac:dyDescent="0.3">
      <c r="AI560" s="8" t="s">
        <v>1095</v>
      </c>
      <c r="AJ560" s="8" t="s">
        <v>122</v>
      </c>
      <c r="AK560" s="8">
        <v>115</v>
      </c>
      <c r="AL560" s="8" t="str">
        <f>VLOOKUP(AK560,Causa!$X:$AA,4,0)</f>
        <v>Válvula.Control Temp.</v>
      </c>
      <c r="AM560" s="8" t="str">
        <f>VLOOKUP(AK560,Causa!$X:$AB,5,0)</f>
        <v>H</v>
      </c>
      <c r="AN560" s="8" t="str">
        <f>VLOOKUP(AM560,Causa!$Q:$T,4,0)</f>
        <v>Válvulas y dispositivos neumáticos</v>
      </c>
      <c r="AO560" s="11" t="str">
        <f t="shared" si="24"/>
        <v>115-560</v>
      </c>
    </row>
    <row r="561" spans="35:41" x14ac:dyDescent="0.3">
      <c r="AI561" s="8" t="s">
        <v>1096</v>
      </c>
      <c r="AJ561" s="8" t="s">
        <v>181</v>
      </c>
      <c r="AK561" s="8">
        <v>115</v>
      </c>
      <c r="AL561" s="8" t="str">
        <f>VLOOKUP(AK561,Causa!$X:$AA,4,0)</f>
        <v>Válvula.Control Temp.</v>
      </c>
      <c r="AM561" s="8" t="str">
        <f>VLOOKUP(AK561,Causa!$X:$AB,5,0)</f>
        <v>H</v>
      </c>
      <c r="AN561" s="8" t="str">
        <f>VLOOKUP(AM561,Causa!$Q:$T,4,0)</f>
        <v>Válvulas y dispositivos neumáticos</v>
      </c>
      <c r="AO561" s="11" t="str">
        <f t="shared" si="24"/>
        <v>115-561</v>
      </c>
    </row>
    <row r="562" spans="35:41" x14ac:dyDescent="0.3">
      <c r="AI562" s="8" t="s">
        <v>1097</v>
      </c>
      <c r="AJ562" s="8" t="s">
        <v>262</v>
      </c>
      <c r="AK562" s="8">
        <v>115</v>
      </c>
      <c r="AL562" s="8" t="str">
        <f>VLOOKUP(AK562,Causa!$X:$AA,4,0)</f>
        <v>Válvula.Control Temp.</v>
      </c>
      <c r="AM562" s="8" t="str">
        <f>VLOOKUP(AK562,Causa!$X:$AB,5,0)</f>
        <v>H</v>
      </c>
      <c r="AN562" s="8" t="str">
        <f>VLOOKUP(AM562,Causa!$Q:$T,4,0)</f>
        <v>Válvulas y dispositivos neumáticos</v>
      </c>
      <c r="AO562" s="11" t="str">
        <f t="shared" si="24"/>
        <v>115-562</v>
      </c>
    </row>
    <row r="563" spans="35:41" x14ac:dyDescent="0.3">
      <c r="AI563" s="8" t="s">
        <v>1098</v>
      </c>
      <c r="AJ563" s="8" t="s">
        <v>161</v>
      </c>
      <c r="AK563" s="8">
        <v>115</v>
      </c>
      <c r="AL563" s="8" t="str">
        <f>VLOOKUP(AK563,Causa!$X:$AA,4,0)</f>
        <v>Válvula.Control Temp.</v>
      </c>
      <c r="AM563" s="8" t="str">
        <f>VLOOKUP(AK563,Causa!$X:$AB,5,0)</f>
        <v>H</v>
      </c>
      <c r="AN563" s="8" t="str">
        <f>VLOOKUP(AM563,Causa!$Q:$T,4,0)</f>
        <v>Válvulas y dispositivos neumáticos</v>
      </c>
      <c r="AO563" s="11" t="str">
        <f t="shared" si="24"/>
        <v>115-563</v>
      </c>
    </row>
    <row r="564" spans="35:41" x14ac:dyDescent="0.3">
      <c r="AI564" s="8" t="s">
        <v>1099</v>
      </c>
      <c r="AJ564" s="8" t="s">
        <v>133</v>
      </c>
      <c r="AK564" s="8">
        <v>116</v>
      </c>
      <c r="AL564" s="8" t="str">
        <f>VLOOKUP(AK564,Causa!$X:$AA,4,0)</f>
        <v>Valvula.direccional</v>
      </c>
      <c r="AM564" s="8" t="str">
        <f>VLOOKUP(AK564,Causa!$X:$AB,5,0)</f>
        <v>H</v>
      </c>
      <c r="AN564" s="8" t="str">
        <f>VLOOKUP(AM564,Causa!$Q:$T,4,0)</f>
        <v>Válvulas y dispositivos neumáticos</v>
      </c>
      <c r="AO564" s="11" t="str">
        <f t="shared" si="24"/>
        <v>116-564</v>
      </c>
    </row>
    <row r="565" spans="35:41" x14ac:dyDescent="0.3">
      <c r="AI565" s="8" t="s">
        <v>1100</v>
      </c>
      <c r="AJ565" s="8" t="s">
        <v>172</v>
      </c>
      <c r="AK565" s="8">
        <v>116</v>
      </c>
      <c r="AL565" s="8" t="str">
        <f>VLOOKUP(AK565,Causa!$X:$AA,4,0)</f>
        <v>Valvula.direccional</v>
      </c>
      <c r="AM565" s="8" t="str">
        <f>VLOOKUP(AK565,Causa!$X:$AB,5,0)</f>
        <v>H</v>
      </c>
      <c r="AN565" s="8" t="str">
        <f>VLOOKUP(AM565,Causa!$Q:$T,4,0)</f>
        <v>Válvulas y dispositivos neumáticos</v>
      </c>
      <c r="AO565" s="11" t="str">
        <f t="shared" si="24"/>
        <v>116-565</v>
      </c>
    </row>
    <row r="566" spans="35:41" x14ac:dyDescent="0.3">
      <c r="AI566" s="8" t="s">
        <v>1101</v>
      </c>
      <c r="AJ566" s="8" t="s">
        <v>256</v>
      </c>
      <c r="AK566" s="8">
        <v>116</v>
      </c>
      <c r="AL566" s="8" t="str">
        <f>VLOOKUP(AK566,Causa!$X:$AA,4,0)</f>
        <v>Valvula.direccional</v>
      </c>
      <c r="AM566" s="8" t="str">
        <f>VLOOKUP(AK566,Causa!$X:$AB,5,0)</f>
        <v>H</v>
      </c>
      <c r="AN566" s="8" t="str">
        <f>VLOOKUP(AM566,Causa!$Q:$T,4,0)</f>
        <v>Válvulas y dispositivos neumáticos</v>
      </c>
      <c r="AO566" s="11" t="str">
        <f t="shared" si="24"/>
        <v>116-566</v>
      </c>
    </row>
    <row r="567" spans="35:41" x14ac:dyDescent="0.3">
      <c r="AI567" s="8" t="s">
        <v>1102</v>
      </c>
      <c r="AJ567" s="8" t="s">
        <v>173</v>
      </c>
      <c r="AK567" s="8">
        <v>116</v>
      </c>
      <c r="AL567" s="8" t="str">
        <f>VLOOKUP(AK567,Causa!$X:$AA,4,0)</f>
        <v>Valvula.direccional</v>
      </c>
      <c r="AM567" s="8" t="str">
        <f>VLOOKUP(AK567,Causa!$X:$AB,5,0)</f>
        <v>H</v>
      </c>
      <c r="AN567" s="8" t="str">
        <f>VLOOKUP(AM567,Causa!$Q:$T,4,0)</f>
        <v>Válvulas y dispositivos neumáticos</v>
      </c>
      <c r="AO567" s="11" t="str">
        <f t="shared" si="24"/>
        <v>116-567</v>
      </c>
    </row>
    <row r="568" spans="35:41" x14ac:dyDescent="0.3">
      <c r="AI568" s="8" t="s">
        <v>1103</v>
      </c>
      <c r="AJ568" s="8" t="s">
        <v>121</v>
      </c>
      <c r="AK568" s="8">
        <v>116</v>
      </c>
      <c r="AL568" s="8" t="str">
        <f>VLOOKUP(AK568,Causa!$X:$AA,4,0)</f>
        <v>Valvula.direccional</v>
      </c>
      <c r="AM568" s="8" t="str">
        <f>VLOOKUP(AK568,Causa!$X:$AB,5,0)</f>
        <v>H</v>
      </c>
      <c r="AN568" s="8" t="str">
        <f>VLOOKUP(AM568,Causa!$Q:$T,4,0)</f>
        <v>Válvulas y dispositivos neumáticos</v>
      </c>
      <c r="AO568" s="11" t="str">
        <f t="shared" si="24"/>
        <v>116-568</v>
      </c>
    </row>
    <row r="569" spans="35:41" x14ac:dyDescent="0.3">
      <c r="AI569" s="8" t="s">
        <v>1104</v>
      </c>
      <c r="AJ569" s="8" t="s">
        <v>123</v>
      </c>
      <c r="AK569" s="8">
        <v>116</v>
      </c>
      <c r="AL569" s="8" t="str">
        <f>VLOOKUP(AK569,Causa!$X:$AA,4,0)</f>
        <v>Valvula.direccional</v>
      </c>
      <c r="AM569" s="8" t="str">
        <f>VLOOKUP(AK569,Causa!$X:$AB,5,0)</f>
        <v>H</v>
      </c>
      <c r="AN569" s="8" t="str">
        <f>VLOOKUP(AM569,Causa!$Q:$T,4,0)</f>
        <v>Válvulas y dispositivos neumáticos</v>
      </c>
      <c r="AO569" s="11" t="str">
        <f t="shared" si="24"/>
        <v>116-569</v>
      </c>
    </row>
    <row r="570" spans="35:41" x14ac:dyDescent="0.3">
      <c r="AI570" s="8" t="s">
        <v>1105</v>
      </c>
      <c r="AJ570" s="8" t="s">
        <v>122</v>
      </c>
      <c r="AK570" s="8">
        <v>116</v>
      </c>
      <c r="AL570" s="8" t="str">
        <f>VLOOKUP(AK570,Causa!$X:$AA,4,0)</f>
        <v>Valvula.direccional</v>
      </c>
      <c r="AM570" s="8" t="str">
        <f>VLOOKUP(AK570,Causa!$X:$AB,5,0)</f>
        <v>H</v>
      </c>
      <c r="AN570" s="8" t="str">
        <f>VLOOKUP(AM570,Causa!$Q:$T,4,0)</f>
        <v>Válvulas y dispositivos neumáticos</v>
      </c>
      <c r="AO570" s="11" t="str">
        <f t="shared" si="24"/>
        <v>116-570</v>
      </c>
    </row>
    <row r="571" spans="35:41" x14ac:dyDescent="0.3">
      <c r="AI571" s="8" t="s">
        <v>1106</v>
      </c>
      <c r="AJ571" s="8" t="s">
        <v>262</v>
      </c>
      <c r="AK571" s="8">
        <v>116</v>
      </c>
      <c r="AL571" s="8" t="str">
        <f>VLOOKUP(AK571,Causa!$X:$AA,4,0)</f>
        <v>Valvula.direccional</v>
      </c>
      <c r="AM571" s="8" t="str">
        <f>VLOOKUP(AK571,Causa!$X:$AB,5,0)</f>
        <v>H</v>
      </c>
      <c r="AN571" s="8" t="str">
        <f>VLOOKUP(AM571,Causa!$Q:$T,4,0)</f>
        <v>Válvulas y dispositivos neumáticos</v>
      </c>
      <c r="AO571" s="11" t="str">
        <f t="shared" si="24"/>
        <v>116-571</v>
      </c>
    </row>
    <row r="572" spans="35:41" x14ac:dyDescent="0.3">
      <c r="AI572" s="8" t="s">
        <v>1107</v>
      </c>
      <c r="AJ572" s="8" t="s">
        <v>161</v>
      </c>
      <c r="AK572" s="8">
        <v>116</v>
      </c>
      <c r="AL572" s="8" t="str">
        <f>VLOOKUP(AK572,Causa!$X:$AA,4,0)</f>
        <v>Valvula.direccional</v>
      </c>
      <c r="AM572" s="8" t="str">
        <f>VLOOKUP(AK572,Causa!$X:$AB,5,0)</f>
        <v>H</v>
      </c>
      <c r="AN572" s="8" t="str">
        <f>VLOOKUP(AM572,Causa!$Q:$T,4,0)</f>
        <v>Válvulas y dispositivos neumáticos</v>
      </c>
      <c r="AO572" s="11" t="str">
        <f t="shared" si="24"/>
        <v>116-572</v>
      </c>
    </row>
    <row r="573" spans="35:41" x14ac:dyDescent="0.3">
      <c r="AI573" s="8" t="s">
        <v>1108</v>
      </c>
      <c r="AJ573" s="8" t="s">
        <v>254</v>
      </c>
      <c r="AK573" s="8">
        <v>116</v>
      </c>
      <c r="AL573" s="8" t="str">
        <f>VLOOKUP(AK573,Causa!$X:$AA,4,0)</f>
        <v>Valvula.direccional</v>
      </c>
      <c r="AM573" s="8" t="str">
        <f>VLOOKUP(AK573,Causa!$X:$AB,5,0)</f>
        <v>H</v>
      </c>
      <c r="AN573" s="8" t="str">
        <f>VLOOKUP(AM573,Causa!$Q:$T,4,0)</f>
        <v>Válvulas y dispositivos neumáticos</v>
      </c>
      <c r="AO573" s="11" t="str">
        <f t="shared" si="24"/>
        <v>116-573</v>
      </c>
    </row>
    <row r="574" spans="35:41" x14ac:dyDescent="0.3">
      <c r="AI574" s="8" t="s">
        <v>1109</v>
      </c>
      <c r="AJ574" s="8" t="s">
        <v>125</v>
      </c>
      <c r="AK574" s="8">
        <v>116</v>
      </c>
      <c r="AL574" s="8" t="str">
        <f>VLOOKUP(AK574,Causa!$X:$AA,4,0)</f>
        <v>Valvula.direccional</v>
      </c>
      <c r="AM574" s="8" t="str">
        <f>VLOOKUP(AK574,Causa!$X:$AB,5,0)</f>
        <v>H</v>
      </c>
      <c r="AN574" s="8" t="str">
        <f>VLOOKUP(AM574,Causa!$Q:$T,4,0)</f>
        <v>Válvulas y dispositivos neumáticos</v>
      </c>
      <c r="AO574" s="11" t="str">
        <f t="shared" si="24"/>
        <v>116-574</v>
      </c>
    </row>
    <row r="575" spans="35:41" x14ac:dyDescent="0.3">
      <c r="AI575" s="8" t="s">
        <v>1110</v>
      </c>
      <c r="AJ575" s="8" t="s">
        <v>161</v>
      </c>
      <c r="AK575" s="8">
        <v>117</v>
      </c>
      <c r="AL575" s="8" t="str">
        <f>VLOOKUP(AK575,Causa!$X:$AA,4,0)</f>
        <v>Aislacion vapor</v>
      </c>
      <c r="AM575" s="8" t="str">
        <f>VLOOKUP(AK575,Causa!$X:$AB,5,0)</f>
        <v>I</v>
      </c>
      <c r="AN575" s="8" t="str">
        <f>VLOOKUP(AM575,Causa!$Q:$T,4,0)</f>
        <v>Componentes especificos de máquina</v>
      </c>
      <c r="AO575" s="11" t="str">
        <f t="shared" si="24"/>
        <v>117-575</v>
      </c>
    </row>
    <row r="576" spans="35:41" x14ac:dyDescent="0.3">
      <c r="AI576" s="8" t="s">
        <v>1111</v>
      </c>
      <c r="AJ576" s="8" t="s">
        <v>276</v>
      </c>
      <c r="AK576" s="8">
        <v>118</v>
      </c>
      <c r="AL576" s="8" t="str">
        <f>VLOOKUP(AK576,Causa!$X:$AA,4,0)</f>
        <v>Brazo Traslación</v>
      </c>
      <c r="AM576" s="8" t="str">
        <f>VLOOKUP(AK576,Causa!$X:$AB,5,0)</f>
        <v>I</v>
      </c>
      <c r="AN576" s="8" t="str">
        <f>VLOOKUP(AM576,Causa!$Q:$T,4,0)</f>
        <v>Componentes especificos de máquina</v>
      </c>
      <c r="AO576" s="11" t="str">
        <f t="shared" si="24"/>
        <v>118-576</v>
      </c>
    </row>
    <row r="577" spans="35:41" x14ac:dyDescent="0.3">
      <c r="AI577" s="8" t="s">
        <v>1112</v>
      </c>
      <c r="AJ577" s="8" t="s">
        <v>171</v>
      </c>
      <c r="AK577" s="8">
        <v>118</v>
      </c>
      <c r="AL577" s="8" t="str">
        <f>VLOOKUP(AK577,Causa!$X:$AA,4,0)</f>
        <v>Brazo Traslación</v>
      </c>
      <c r="AM577" s="8" t="str">
        <f>VLOOKUP(AK577,Causa!$X:$AB,5,0)</f>
        <v>I</v>
      </c>
      <c r="AN577" s="8" t="str">
        <f>VLOOKUP(AM577,Causa!$Q:$T,4,0)</f>
        <v>Componentes especificos de máquina</v>
      </c>
      <c r="AO577" s="11" t="str">
        <f t="shared" si="24"/>
        <v>118-577</v>
      </c>
    </row>
    <row r="578" spans="35:41" x14ac:dyDescent="0.3">
      <c r="AI578" s="8" t="s">
        <v>1113</v>
      </c>
      <c r="AJ578" s="8" t="s">
        <v>135</v>
      </c>
      <c r="AK578" s="8">
        <v>118</v>
      </c>
      <c r="AL578" s="8" t="str">
        <f>VLOOKUP(AK578,Causa!$X:$AA,4,0)</f>
        <v>Brazo Traslación</v>
      </c>
      <c r="AM578" s="8" t="str">
        <f>VLOOKUP(AK578,Causa!$X:$AB,5,0)</f>
        <v>I</v>
      </c>
      <c r="AN578" s="8" t="str">
        <f>VLOOKUP(AM578,Causa!$Q:$T,4,0)</f>
        <v>Componentes especificos de máquina</v>
      </c>
      <c r="AO578" s="11" t="str">
        <f t="shared" ref="AO578:AO641" si="25">+AI578</f>
        <v>118-578</v>
      </c>
    </row>
    <row r="579" spans="35:41" x14ac:dyDescent="0.3">
      <c r="AI579" s="8" t="s">
        <v>1114</v>
      </c>
      <c r="AJ579" s="8" t="s">
        <v>150</v>
      </c>
      <c r="AK579" s="8">
        <v>118</v>
      </c>
      <c r="AL579" s="8" t="str">
        <f>VLOOKUP(AK579,Causa!$X:$AA,4,0)</f>
        <v>Brazo Traslación</v>
      </c>
      <c r="AM579" s="8" t="str">
        <f>VLOOKUP(AK579,Causa!$X:$AB,5,0)</f>
        <v>I</v>
      </c>
      <c r="AN579" s="8" t="str">
        <f>VLOOKUP(AM579,Causa!$Q:$T,4,0)</f>
        <v>Componentes especificos de máquina</v>
      </c>
      <c r="AO579" s="11" t="str">
        <f t="shared" si="25"/>
        <v>118-579</v>
      </c>
    </row>
    <row r="580" spans="35:41" x14ac:dyDescent="0.3">
      <c r="AI580" s="8" t="s">
        <v>1115</v>
      </c>
      <c r="AJ580" s="8" t="s">
        <v>276</v>
      </c>
      <c r="AK580" s="8">
        <v>119</v>
      </c>
      <c r="AL580" s="8" t="str">
        <f>VLOOKUP(AK580,Causa!$X:$AA,4,0)</f>
        <v>Cabezal</v>
      </c>
      <c r="AM580" s="8" t="str">
        <f>VLOOKUP(AK580,Causa!$X:$AB,5,0)</f>
        <v>I</v>
      </c>
      <c r="AN580" s="8" t="str">
        <f>VLOOKUP(AM580,Causa!$Q:$T,4,0)</f>
        <v>Componentes especificos de máquina</v>
      </c>
      <c r="AO580" s="11" t="str">
        <f t="shared" si="25"/>
        <v>119-580</v>
      </c>
    </row>
    <row r="581" spans="35:41" x14ac:dyDescent="0.3">
      <c r="AI581" s="8" t="s">
        <v>1116</v>
      </c>
      <c r="AJ581" s="8" t="s">
        <v>171</v>
      </c>
      <c r="AK581" s="8">
        <v>119</v>
      </c>
      <c r="AL581" s="8" t="str">
        <f>VLOOKUP(AK581,Causa!$X:$AA,4,0)</f>
        <v>Cabezal</v>
      </c>
      <c r="AM581" s="8" t="str">
        <f>VLOOKUP(AK581,Causa!$X:$AB,5,0)</f>
        <v>I</v>
      </c>
      <c r="AN581" s="8" t="str">
        <f>VLOOKUP(AM581,Causa!$Q:$T,4,0)</f>
        <v>Componentes especificos de máquina</v>
      </c>
      <c r="AO581" s="11" t="str">
        <f t="shared" si="25"/>
        <v>119-581</v>
      </c>
    </row>
    <row r="582" spans="35:41" x14ac:dyDescent="0.3">
      <c r="AI582" s="8" t="s">
        <v>1117</v>
      </c>
      <c r="AJ582" s="8" t="s">
        <v>135</v>
      </c>
      <c r="AK582" s="8">
        <v>119</v>
      </c>
      <c r="AL582" s="8" t="str">
        <f>VLOOKUP(AK582,Causa!$X:$AA,4,0)</f>
        <v>Cabezal</v>
      </c>
      <c r="AM582" s="8" t="str">
        <f>VLOOKUP(AK582,Causa!$X:$AB,5,0)</f>
        <v>I</v>
      </c>
      <c r="AN582" s="8" t="str">
        <f>VLOOKUP(AM582,Causa!$Q:$T,4,0)</f>
        <v>Componentes especificos de máquina</v>
      </c>
      <c r="AO582" s="11" t="str">
        <f t="shared" si="25"/>
        <v>119-582</v>
      </c>
    </row>
    <row r="583" spans="35:41" x14ac:dyDescent="0.3">
      <c r="AI583" s="8" t="s">
        <v>1118</v>
      </c>
      <c r="AJ583" s="8" t="s">
        <v>276</v>
      </c>
      <c r="AK583" s="8">
        <v>120</v>
      </c>
      <c r="AL583" s="8" t="str">
        <f>VLOOKUP(AK583,Causa!$X:$AA,4,0)</f>
        <v>Canastos</v>
      </c>
      <c r="AM583" s="8" t="str">
        <f>VLOOKUP(AK583,Causa!$X:$AB,5,0)</f>
        <v>I</v>
      </c>
      <c r="AN583" s="8" t="str">
        <f>VLOOKUP(AM583,Causa!$Q:$T,4,0)</f>
        <v>Componentes especificos de máquina</v>
      </c>
      <c r="AO583" s="11" t="str">
        <f t="shared" si="25"/>
        <v>120-583</v>
      </c>
    </row>
    <row r="584" spans="35:41" x14ac:dyDescent="0.3">
      <c r="AI584" s="8" t="s">
        <v>1119</v>
      </c>
      <c r="AJ584" s="8" t="s">
        <v>171</v>
      </c>
      <c r="AK584" s="8">
        <v>120</v>
      </c>
      <c r="AL584" s="8" t="str">
        <f>VLOOKUP(AK584,Causa!$X:$AA,4,0)</f>
        <v>Canastos</v>
      </c>
      <c r="AM584" s="8" t="str">
        <f>VLOOKUP(AK584,Causa!$X:$AB,5,0)</f>
        <v>I</v>
      </c>
      <c r="AN584" s="8" t="str">
        <f>VLOOKUP(AM584,Causa!$Q:$T,4,0)</f>
        <v>Componentes especificos de máquina</v>
      </c>
      <c r="AO584" s="11" t="str">
        <f t="shared" si="25"/>
        <v>120-584</v>
      </c>
    </row>
    <row r="585" spans="35:41" x14ac:dyDescent="0.3">
      <c r="AI585" s="8" t="s">
        <v>1120</v>
      </c>
      <c r="AJ585" s="8" t="s">
        <v>385</v>
      </c>
      <c r="AK585" s="8">
        <v>120</v>
      </c>
      <c r="AL585" s="8" t="str">
        <f>VLOOKUP(AK585,Causa!$X:$AA,4,0)</f>
        <v>Canastos</v>
      </c>
      <c r="AM585" s="8" t="str">
        <f>VLOOKUP(AK585,Causa!$X:$AB,5,0)</f>
        <v>I</v>
      </c>
      <c r="AN585" s="8" t="str">
        <f>VLOOKUP(AM585,Causa!$Q:$T,4,0)</f>
        <v>Componentes especificos de máquina</v>
      </c>
      <c r="AO585" s="11" t="str">
        <f t="shared" si="25"/>
        <v>120-585</v>
      </c>
    </row>
    <row r="586" spans="35:41" x14ac:dyDescent="0.3">
      <c r="AI586" s="8" t="s">
        <v>1121</v>
      </c>
      <c r="AJ586" s="8" t="s">
        <v>135</v>
      </c>
      <c r="AK586" s="8">
        <v>120</v>
      </c>
      <c r="AL586" s="8" t="str">
        <f>VLOOKUP(AK586,Causa!$X:$AA,4,0)</f>
        <v>Canastos</v>
      </c>
      <c r="AM586" s="8" t="str">
        <f>VLOOKUP(AK586,Causa!$X:$AB,5,0)</f>
        <v>I</v>
      </c>
      <c r="AN586" s="8" t="str">
        <f>VLOOKUP(AM586,Causa!$Q:$T,4,0)</f>
        <v>Componentes especificos de máquina</v>
      </c>
      <c r="AO586" s="11" t="str">
        <f t="shared" si="25"/>
        <v>120-586</v>
      </c>
    </row>
    <row r="587" spans="35:41" x14ac:dyDescent="0.3">
      <c r="AI587" s="8" t="s">
        <v>1122</v>
      </c>
      <c r="AJ587" s="8" t="s">
        <v>276</v>
      </c>
      <c r="AK587" s="8">
        <v>121</v>
      </c>
      <c r="AL587" s="8" t="str">
        <f>VLOOKUP(AK587,Causa!$X:$AA,4,0)</f>
        <v>Cinta</v>
      </c>
      <c r="AM587" s="8" t="str">
        <f>VLOOKUP(AK587,Causa!$X:$AB,5,0)</f>
        <v>I</v>
      </c>
      <c r="AN587" s="8" t="str">
        <f>VLOOKUP(AM587,Causa!$Q:$T,4,0)</f>
        <v>Componentes especificos de máquina</v>
      </c>
      <c r="AO587" s="11" t="str">
        <f t="shared" si="25"/>
        <v>121-587</v>
      </c>
    </row>
    <row r="588" spans="35:41" x14ac:dyDescent="0.3">
      <c r="AI588" s="8" t="s">
        <v>1123</v>
      </c>
      <c r="AJ588" s="8" t="s">
        <v>359</v>
      </c>
      <c r="AK588" s="8">
        <v>121</v>
      </c>
      <c r="AL588" s="8" t="str">
        <f>VLOOKUP(AK588,Causa!$X:$AA,4,0)</f>
        <v>Cinta</v>
      </c>
      <c r="AM588" s="8" t="str">
        <f>VLOOKUP(AK588,Causa!$X:$AB,5,0)</f>
        <v>I</v>
      </c>
      <c r="AN588" s="8" t="str">
        <f>VLOOKUP(AM588,Causa!$Q:$T,4,0)</f>
        <v>Componentes especificos de máquina</v>
      </c>
      <c r="AO588" s="11" t="str">
        <f t="shared" si="25"/>
        <v>121-588</v>
      </c>
    </row>
    <row r="589" spans="35:41" x14ac:dyDescent="0.3">
      <c r="AI589" s="8" t="s">
        <v>1124</v>
      </c>
      <c r="AJ589" s="8" t="s">
        <v>360</v>
      </c>
      <c r="AK589" s="8">
        <v>121</v>
      </c>
      <c r="AL589" s="8" t="str">
        <f>VLOOKUP(AK589,Causa!$X:$AA,4,0)</f>
        <v>Cinta</v>
      </c>
      <c r="AM589" s="8" t="str">
        <f>VLOOKUP(AK589,Causa!$X:$AB,5,0)</f>
        <v>I</v>
      </c>
      <c r="AN589" s="8" t="str">
        <f>VLOOKUP(AM589,Causa!$Q:$T,4,0)</f>
        <v>Componentes especificos de máquina</v>
      </c>
      <c r="AO589" s="11" t="str">
        <f t="shared" si="25"/>
        <v>121-589</v>
      </c>
    </row>
    <row r="590" spans="35:41" x14ac:dyDescent="0.3">
      <c r="AI590" s="8" t="s">
        <v>1125</v>
      </c>
      <c r="AJ590" s="8" t="s">
        <v>161</v>
      </c>
      <c r="AK590" s="8">
        <v>121</v>
      </c>
      <c r="AL590" s="8" t="str">
        <f>VLOOKUP(AK590,Causa!$X:$AA,4,0)</f>
        <v>Cinta</v>
      </c>
      <c r="AM590" s="8" t="str">
        <f>VLOOKUP(AK590,Causa!$X:$AB,5,0)</f>
        <v>I</v>
      </c>
      <c r="AN590" s="8" t="str">
        <f>VLOOKUP(AM590,Causa!$Q:$T,4,0)</f>
        <v>Componentes especificos de máquina</v>
      </c>
      <c r="AO590" s="11" t="str">
        <f t="shared" si="25"/>
        <v>121-590</v>
      </c>
    </row>
    <row r="591" spans="35:41" x14ac:dyDescent="0.3">
      <c r="AI591" s="8" t="s">
        <v>1126</v>
      </c>
      <c r="AJ591" s="8" t="s">
        <v>318</v>
      </c>
      <c r="AK591" s="8">
        <v>122</v>
      </c>
      <c r="AL591" s="8" t="str">
        <f>VLOOKUP(AK591,Causa!$X:$AA,4,0)</f>
        <v>Cuchilla</v>
      </c>
      <c r="AM591" s="8" t="str">
        <f>VLOOKUP(AK591,Causa!$X:$AB,5,0)</f>
        <v>I</v>
      </c>
      <c r="AN591" s="8" t="str">
        <f>VLOOKUP(AM591,Causa!$Q:$T,4,0)</f>
        <v>Componentes especificos de máquina</v>
      </c>
      <c r="AO591" s="11" t="str">
        <f t="shared" si="25"/>
        <v>122-591</v>
      </c>
    </row>
    <row r="592" spans="35:41" x14ac:dyDescent="0.3">
      <c r="AI592" s="8" t="s">
        <v>1127</v>
      </c>
      <c r="AJ592" s="8" t="s">
        <v>276</v>
      </c>
      <c r="AK592" s="8">
        <v>122</v>
      </c>
      <c r="AL592" s="8" t="str">
        <f>VLOOKUP(AK592,Causa!$X:$AA,4,0)</f>
        <v>Cuchilla</v>
      </c>
      <c r="AM592" s="8" t="str">
        <f>VLOOKUP(AK592,Causa!$X:$AB,5,0)</f>
        <v>I</v>
      </c>
      <c r="AN592" s="8" t="str">
        <f>VLOOKUP(AM592,Causa!$Q:$T,4,0)</f>
        <v>Componentes especificos de máquina</v>
      </c>
      <c r="AO592" s="11" t="str">
        <f t="shared" si="25"/>
        <v>122-592</v>
      </c>
    </row>
    <row r="593" spans="35:41" x14ac:dyDescent="0.3">
      <c r="AI593" s="8" t="s">
        <v>1128</v>
      </c>
      <c r="AJ593" s="8" t="s">
        <v>256</v>
      </c>
      <c r="AK593" s="8">
        <v>122</v>
      </c>
      <c r="AL593" s="8" t="str">
        <f>VLOOKUP(AK593,Causa!$X:$AA,4,0)</f>
        <v>Cuchilla</v>
      </c>
      <c r="AM593" s="8" t="str">
        <f>VLOOKUP(AK593,Causa!$X:$AB,5,0)</f>
        <v>I</v>
      </c>
      <c r="AN593" s="8" t="str">
        <f>VLOOKUP(AM593,Causa!$Q:$T,4,0)</f>
        <v>Componentes especificos de máquina</v>
      </c>
      <c r="AO593" s="11" t="str">
        <f t="shared" si="25"/>
        <v>122-593</v>
      </c>
    </row>
    <row r="594" spans="35:41" x14ac:dyDescent="0.3">
      <c r="AI594" s="8" t="s">
        <v>1129</v>
      </c>
      <c r="AJ594" s="8" t="s">
        <v>295</v>
      </c>
      <c r="AK594" s="8">
        <v>122</v>
      </c>
      <c r="AL594" s="8" t="str">
        <f>VLOOKUP(AK594,Causa!$X:$AA,4,0)</f>
        <v>Cuchilla</v>
      </c>
      <c r="AM594" s="8" t="str">
        <f>VLOOKUP(AK594,Causa!$X:$AB,5,0)</f>
        <v>I</v>
      </c>
      <c r="AN594" s="8" t="str">
        <f>VLOOKUP(AM594,Causa!$Q:$T,4,0)</f>
        <v>Componentes especificos de máquina</v>
      </c>
      <c r="AO594" s="11" t="str">
        <f t="shared" si="25"/>
        <v>122-594</v>
      </c>
    </row>
    <row r="595" spans="35:41" x14ac:dyDescent="0.3">
      <c r="AI595" s="8" t="s">
        <v>1130</v>
      </c>
      <c r="AJ595" s="8" t="s">
        <v>161</v>
      </c>
      <c r="AK595" s="8">
        <v>122</v>
      </c>
      <c r="AL595" s="8" t="str">
        <f>VLOOKUP(AK595,Causa!$X:$AA,4,0)</f>
        <v>Cuchilla</v>
      </c>
      <c r="AM595" s="8" t="str">
        <f>VLOOKUP(AK595,Causa!$X:$AB,5,0)</f>
        <v>I</v>
      </c>
      <c r="AN595" s="8" t="str">
        <f>VLOOKUP(AM595,Causa!$Q:$T,4,0)</f>
        <v>Componentes especificos de máquina</v>
      </c>
      <c r="AO595" s="11" t="str">
        <f t="shared" si="25"/>
        <v>122-595</v>
      </c>
    </row>
    <row r="596" spans="35:41" x14ac:dyDescent="0.3">
      <c r="AI596" s="8" t="s">
        <v>1131</v>
      </c>
      <c r="AJ596" s="8" t="s">
        <v>171</v>
      </c>
      <c r="AK596" s="8">
        <v>123</v>
      </c>
      <c r="AL596" s="8" t="str">
        <f>VLOOKUP(AK596,Causa!$X:$AA,4,0)</f>
        <v>Distribuidor fluidos</v>
      </c>
      <c r="AM596" s="8" t="str">
        <f>VLOOKUP(AK596,Causa!$X:$AB,5,0)</f>
        <v>I</v>
      </c>
      <c r="AN596" s="8" t="str">
        <f>VLOOKUP(AM596,Causa!$Q:$T,4,0)</f>
        <v>Componentes especificos de máquina</v>
      </c>
      <c r="AO596" s="11" t="str">
        <f t="shared" si="25"/>
        <v>123-596</v>
      </c>
    </row>
    <row r="597" spans="35:41" x14ac:dyDescent="0.3">
      <c r="AI597" s="8" t="s">
        <v>1132</v>
      </c>
      <c r="AJ597" s="8" t="s">
        <v>982</v>
      </c>
      <c r="AK597" s="8">
        <v>123</v>
      </c>
      <c r="AL597" s="8" t="str">
        <f>VLOOKUP(AK597,Causa!$X:$AA,4,0)</f>
        <v>Distribuidor fluidos</v>
      </c>
      <c r="AM597" s="8" t="str">
        <f>VLOOKUP(AK597,Causa!$X:$AB,5,0)</f>
        <v>I</v>
      </c>
      <c r="AN597" s="8" t="str">
        <f>VLOOKUP(AM597,Causa!$Q:$T,4,0)</f>
        <v>Componentes especificos de máquina</v>
      </c>
      <c r="AO597" s="11" t="str">
        <f t="shared" si="25"/>
        <v>123-597</v>
      </c>
    </row>
    <row r="598" spans="35:41" x14ac:dyDescent="0.3">
      <c r="AI598" s="8" t="s">
        <v>1133</v>
      </c>
      <c r="AJ598" s="8" t="s">
        <v>274</v>
      </c>
      <c r="AK598" s="8">
        <v>123</v>
      </c>
      <c r="AL598" s="8" t="str">
        <f>VLOOKUP(AK598,Causa!$X:$AA,4,0)</f>
        <v>Distribuidor fluidos</v>
      </c>
      <c r="AM598" s="8" t="str">
        <f>VLOOKUP(AK598,Causa!$X:$AB,5,0)</f>
        <v>I</v>
      </c>
      <c r="AN598" s="8" t="str">
        <f>VLOOKUP(AM598,Causa!$Q:$T,4,0)</f>
        <v>Componentes especificos de máquina</v>
      </c>
      <c r="AO598" s="11" t="str">
        <f t="shared" si="25"/>
        <v>123-598</v>
      </c>
    </row>
    <row r="599" spans="35:41" x14ac:dyDescent="0.3">
      <c r="AI599" s="8" t="s">
        <v>1134</v>
      </c>
      <c r="AJ599" s="8" t="s">
        <v>253</v>
      </c>
      <c r="AK599" s="8">
        <v>123</v>
      </c>
      <c r="AL599" s="8" t="str">
        <f>VLOOKUP(AK599,Causa!$X:$AA,4,0)</f>
        <v>Distribuidor fluidos</v>
      </c>
      <c r="AM599" s="8" t="str">
        <f>VLOOKUP(AK599,Causa!$X:$AB,5,0)</f>
        <v>I</v>
      </c>
      <c r="AN599" s="8" t="str">
        <f>VLOOKUP(AM599,Causa!$Q:$T,4,0)</f>
        <v>Componentes especificos de máquina</v>
      </c>
      <c r="AO599" s="11" t="str">
        <f t="shared" si="25"/>
        <v>123-599</v>
      </c>
    </row>
    <row r="600" spans="35:41" x14ac:dyDescent="0.3">
      <c r="AI600" s="8" t="s">
        <v>1135</v>
      </c>
      <c r="AJ600" s="8" t="s">
        <v>324</v>
      </c>
      <c r="AK600" s="8">
        <v>124</v>
      </c>
      <c r="AL600" s="8" t="str">
        <f>VLOOKUP(AK600,Causa!$X:$AA,4,0)</f>
        <v>Estrella</v>
      </c>
      <c r="AM600" s="8" t="str">
        <f>VLOOKUP(AK600,Causa!$X:$AB,5,0)</f>
        <v>I</v>
      </c>
      <c r="AN600" s="8" t="str">
        <f>VLOOKUP(AM600,Causa!$Q:$T,4,0)</f>
        <v>Componentes especificos de máquina</v>
      </c>
      <c r="AO600" s="11" t="str">
        <f t="shared" si="25"/>
        <v>124-600</v>
      </c>
    </row>
    <row r="601" spans="35:41" x14ac:dyDescent="0.3">
      <c r="AI601" s="8" t="s">
        <v>1136</v>
      </c>
      <c r="AJ601" s="8" t="s">
        <v>256</v>
      </c>
      <c r="AK601" s="8">
        <v>124</v>
      </c>
      <c r="AL601" s="8" t="str">
        <f>VLOOKUP(AK601,Causa!$X:$AA,4,0)</f>
        <v>Estrella</v>
      </c>
      <c r="AM601" s="8" t="str">
        <f>VLOOKUP(AK601,Causa!$X:$AB,5,0)</f>
        <v>I</v>
      </c>
      <c r="AN601" s="8" t="str">
        <f>VLOOKUP(AM601,Causa!$Q:$T,4,0)</f>
        <v>Componentes especificos de máquina</v>
      </c>
      <c r="AO601" s="11" t="str">
        <f t="shared" si="25"/>
        <v>124-601</v>
      </c>
    </row>
    <row r="602" spans="35:41" x14ac:dyDescent="0.3">
      <c r="AI602" s="8" t="s">
        <v>1137</v>
      </c>
      <c r="AJ602" s="8" t="s">
        <v>161</v>
      </c>
      <c r="AK602" s="8">
        <v>124</v>
      </c>
      <c r="AL602" s="8" t="str">
        <f>VLOOKUP(AK602,Causa!$X:$AA,4,0)</f>
        <v>Estrella</v>
      </c>
      <c r="AM602" s="8" t="str">
        <f>VLOOKUP(AK602,Causa!$X:$AB,5,0)</f>
        <v>I</v>
      </c>
      <c r="AN602" s="8" t="str">
        <f>VLOOKUP(AM602,Causa!$Q:$T,4,0)</f>
        <v>Componentes especificos de máquina</v>
      </c>
      <c r="AO602" s="11" t="str">
        <f t="shared" si="25"/>
        <v>124-602</v>
      </c>
    </row>
    <row r="603" spans="35:41" x14ac:dyDescent="0.3">
      <c r="AI603" s="8" t="s">
        <v>1138</v>
      </c>
      <c r="AJ603" s="8" t="s">
        <v>171</v>
      </c>
      <c r="AK603" s="8">
        <v>125</v>
      </c>
      <c r="AL603" s="8" t="str">
        <f>VLOOKUP(AK603,Causa!$X:$AA,4,0)</f>
        <v>Intercambiador</v>
      </c>
      <c r="AM603" s="8" t="str">
        <f>VLOOKUP(AK603,Causa!$X:$AB,5,0)</f>
        <v>I</v>
      </c>
      <c r="AN603" s="8" t="str">
        <f>VLOOKUP(AM603,Causa!$Q:$T,4,0)</f>
        <v>Componentes especificos de máquina</v>
      </c>
      <c r="AO603" s="11" t="str">
        <f t="shared" si="25"/>
        <v>125-603</v>
      </c>
    </row>
    <row r="604" spans="35:41" x14ac:dyDescent="0.3">
      <c r="AI604" s="8" t="s">
        <v>1139</v>
      </c>
      <c r="AJ604" s="8" t="s">
        <v>122</v>
      </c>
      <c r="AK604" s="8">
        <v>125</v>
      </c>
      <c r="AL604" s="8" t="str">
        <f>VLOOKUP(AK604,Causa!$X:$AA,4,0)</f>
        <v>Intercambiador</v>
      </c>
      <c r="AM604" s="8" t="str">
        <f>VLOOKUP(AK604,Causa!$X:$AB,5,0)</f>
        <v>I</v>
      </c>
      <c r="AN604" s="8" t="str">
        <f>VLOOKUP(AM604,Causa!$Q:$T,4,0)</f>
        <v>Componentes especificos de máquina</v>
      </c>
      <c r="AO604" s="11" t="str">
        <f t="shared" si="25"/>
        <v>125-604</v>
      </c>
    </row>
    <row r="605" spans="35:41" x14ac:dyDescent="0.3">
      <c r="AI605" s="8" t="s">
        <v>1140</v>
      </c>
      <c r="AJ605" s="8" t="s">
        <v>982</v>
      </c>
      <c r="AK605" s="8">
        <v>125</v>
      </c>
      <c r="AL605" s="8" t="str">
        <f>VLOOKUP(AK605,Causa!$X:$AA,4,0)</f>
        <v>Intercambiador</v>
      </c>
      <c r="AM605" s="8" t="str">
        <f>VLOOKUP(AK605,Causa!$X:$AB,5,0)</f>
        <v>I</v>
      </c>
      <c r="AN605" s="8" t="str">
        <f>VLOOKUP(AM605,Causa!$Q:$T,4,0)</f>
        <v>Componentes especificos de máquina</v>
      </c>
      <c r="AO605" s="11" t="str">
        <f t="shared" si="25"/>
        <v>125-605</v>
      </c>
    </row>
    <row r="606" spans="35:41" x14ac:dyDescent="0.3">
      <c r="AI606" s="8" t="s">
        <v>1141</v>
      </c>
      <c r="AJ606" s="8" t="s">
        <v>135</v>
      </c>
      <c r="AK606" s="8">
        <v>125</v>
      </c>
      <c r="AL606" s="8" t="str">
        <f>VLOOKUP(AK606,Causa!$X:$AA,4,0)</f>
        <v>Intercambiador</v>
      </c>
      <c r="AM606" s="8" t="str">
        <f>VLOOKUP(AK606,Causa!$X:$AB,5,0)</f>
        <v>I</v>
      </c>
      <c r="AN606" s="8" t="str">
        <f>VLOOKUP(AM606,Causa!$Q:$T,4,0)</f>
        <v>Componentes especificos de máquina</v>
      </c>
      <c r="AO606" s="11" t="str">
        <f t="shared" si="25"/>
        <v>125-606</v>
      </c>
    </row>
    <row r="607" spans="35:41" x14ac:dyDescent="0.3">
      <c r="AI607" s="8" t="s">
        <v>1142</v>
      </c>
      <c r="AJ607" s="8" t="s">
        <v>258</v>
      </c>
      <c r="AK607" s="8">
        <v>125</v>
      </c>
      <c r="AL607" s="8" t="str">
        <f>VLOOKUP(AK607,Causa!$X:$AA,4,0)</f>
        <v>Intercambiador</v>
      </c>
      <c r="AM607" s="8" t="str">
        <f>VLOOKUP(AK607,Causa!$X:$AB,5,0)</f>
        <v>I</v>
      </c>
      <c r="AN607" s="8" t="str">
        <f>VLOOKUP(AM607,Causa!$Q:$T,4,0)</f>
        <v>Componentes especificos de máquina</v>
      </c>
      <c r="AO607" s="11" t="str">
        <f t="shared" si="25"/>
        <v>125-607</v>
      </c>
    </row>
    <row r="608" spans="35:41" x14ac:dyDescent="0.3">
      <c r="AI608" s="8" t="s">
        <v>1143</v>
      </c>
      <c r="AJ608" s="8" t="s">
        <v>268</v>
      </c>
      <c r="AK608" s="8">
        <v>126</v>
      </c>
      <c r="AL608" s="8" t="str">
        <f>VLOOKUP(AK608,Causa!$X:$AA,4,0)</f>
        <v>Inyectores rotativos</v>
      </c>
      <c r="AM608" s="8" t="str">
        <f>VLOOKUP(AK608,Causa!$X:$AB,5,0)</f>
        <v>I</v>
      </c>
      <c r="AN608" s="8" t="str">
        <f>VLOOKUP(AM608,Causa!$Q:$T,4,0)</f>
        <v>Componentes especificos de máquina</v>
      </c>
      <c r="AO608" s="11" t="str">
        <f t="shared" si="25"/>
        <v>126-608</v>
      </c>
    </row>
    <row r="609" spans="35:41" x14ac:dyDescent="0.3">
      <c r="AI609" s="8" t="s">
        <v>1144</v>
      </c>
      <c r="AJ609" s="8" t="s">
        <v>276</v>
      </c>
      <c r="AK609" s="8">
        <v>126</v>
      </c>
      <c r="AL609" s="8" t="str">
        <f>VLOOKUP(AK609,Causa!$X:$AA,4,0)</f>
        <v>Inyectores rotativos</v>
      </c>
      <c r="AM609" s="8" t="str">
        <f>VLOOKUP(AK609,Causa!$X:$AB,5,0)</f>
        <v>I</v>
      </c>
      <c r="AN609" s="8" t="str">
        <f>VLOOKUP(AM609,Causa!$Q:$T,4,0)</f>
        <v>Componentes especificos de máquina</v>
      </c>
      <c r="AO609" s="11" t="str">
        <f t="shared" si="25"/>
        <v>126-609</v>
      </c>
    </row>
    <row r="610" spans="35:41" x14ac:dyDescent="0.3">
      <c r="AI610" s="8" t="s">
        <v>1145</v>
      </c>
      <c r="AJ610" s="8" t="s">
        <v>156</v>
      </c>
      <c r="AK610" s="8">
        <v>126</v>
      </c>
      <c r="AL610" s="8" t="str">
        <f>VLOOKUP(AK610,Causa!$X:$AA,4,0)</f>
        <v>Inyectores rotativos</v>
      </c>
      <c r="AM610" s="8" t="str">
        <f>VLOOKUP(AK610,Causa!$X:$AB,5,0)</f>
        <v>I</v>
      </c>
      <c r="AN610" s="8" t="str">
        <f>VLOOKUP(AM610,Causa!$Q:$T,4,0)</f>
        <v>Componentes especificos de máquina</v>
      </c>
      <c r="AO610" s="11" t="str">
        <f t="shared" si="25"/>
        <v>126-610</v>
      </c>
    </row>
    <row r="611" spans="35:41" x14ac:dyDescent="0.3">
      <c r="AI611" s="8" t="s">
        <v>1146</v>
      </c>
      <c r="AJ611" s="8" t="s">
        <v>135</v>
      </c>
      <c r="AK611" s="8">
        <v>126</v>
      </c>
      <c r="AL611" s="8" t="str">
        <f>VLOOKUP(AK611,Causa!$X:$AA,4,0)</f>
        <v>Inyectores rotativos</v>
      </c>
      <c r="AM611" s="8" t="str">
        <f>VLOOKUP(AK611,Causa!$X:$AB,5,0)</f>
        <v>I</v>
      </c>
      <c r="AN611" s="8" t="str">
        <f>VLOOKUP(AM611,Causa!$Q:$T,4,0)</f>
        <v>Componentes especificos de máquina</v>
      </c>
      <c r="AO611" s="11" t="str">
        <f t="shared" si="25"/>
        <v>126-611</v>
      </c>
    </row>
    <row r="612" spans="35:41" x14ac:dyDescent="0.3">
      <c r="AI612" s="8" t="s">
        <v>1147</v>
      </c>
      <c r="AJ612" s="8" t="s">
        <v>276</v>
      </c>
      <c r="AK612" s="8">
        <v>127</v>
      </c>
      <c r="AL612" s="8" t="str">
        <f>VLOOKUP(AK612,Causa!$X:$AA,4,0)</f>
        <v>Malla</v>
      </c>
      <c r="AM612" s="8" t="str">
        <f>VLOOKUP(AK612,Causa!$X:$AB,5,0)</f>
        <v>I</v>
      </c>
      <c r="AN612" s="8" t="str">
        <f>VLOOKUP(AM612,Causa!$Q:$T,4,0)</f>
        <v>Componentes especificos de máquina</v>
      </c>
      <c r="AO612" s="11" t="str">
        <f t="shared" si="25"/>
        <v>127-612</v>
      </c>
    </row>
    <row r="613" spans="35:41" x14ac:dyDescent="0.3">
      <c r="AI613" s="8" t="s">
        <v>1148</v>
      </c>
      <c r="AJ613" s="8" t="s">
        <v>359</v>
      </c>
      <c r="AK613" s="8">
        <v>127</v>
      </c>
      <c r="AL613" s="8" t="str">
        <f>VLOOKUP(AK613,Causa!$X:$AA,4,0)</f>
        <v>Malla</v>
      </c>
      <c r="AM613" s="8" t="str">
        <f>VLOOKUP(AK613,Causa!$X:$AB,5,0)</f>
        <v>I</v>
      </c>
      <c r="AN613" s="8" t="str">
        <f>VLOOKUP(AM613,Causa!$Q:$T,4,0)</f>
        <v>Componentes especificos de máquina</v>
      </c>
      <c r="AO613" s="11" t="str">
        <f t="shared" si="25"/>
        <v>127-613</v>
      </c>
    </row>
    <row r="614" spans="35:41" x14ac:dyDescent="0.3">
      <c r="AI614" s="8" t="s">
        <v>1149</v>
      </c>
      <c r="AJ614" s="8" t="s">
        <v>362</v>
      </c>
      <c r="AK614" s="8">
        <v>127</v>
      </c>
      <c r="AL614" s="8" t="str">
        <f>VLOOKUP(AK614,Causa!$X:$AA,4,0)</f>
        <v>Malla</v>
      </c>
      <c r="AM614" s="8" t="str">
        <f>VLOOKUP(AK614,Causa!$X:$AB,5,0)</f>
        <v>I</v>
      </c>
      <c r="AN614" s="8" t="str">
        <f>VLOOKUP(AM614,Causa!$Q:$T,4,0)</f>
        <v>Componentes especificos de máquina</v>
      </c>
      <c r="AO614" s="11" t="str">
        <f t="shared" si="25"/>
        <v>127-614</v>
      </c>
    </row>
    <row r="615" spans="35:41" x14ac:dyDescent="0.3">
      <c r="AI615" s="8" t="s">
        <v>1150</v>
      </c>
      <c r="AJ615" s="8" t="s">
        <v>360</v>
      </c>
      <c r="AK615" s="8">
        <v>127</v>
      </c>
      <c r="AL615" s="8" t="str">
        <f>VLOOKUP(AK615,Causa!$X:$AA,4,0)</f>
        <v>Malla</v>
      </c>
      <c r="AM615" s="8" t="str">
        <f>VLOOKUP(AK615,Causa!$X:$AB,5,0)</f>
        <v>I</v>
      </c>
      <c r="AN615" s="8" t="str">
        <f>VLOOKUP(AM615,Causa!$Q:$T,4,0)</f>
        <v>Componentes especificos de máquina</v>
      </c>
      <c r="AO615" s="11" t="str">
        <f t="shared" si="25"/>
        <v>127-615</v>
      </c>
    </row>
    <row r="616" spans="35:41" x14ac:dyDescent="0.3">
      <c r="AI616" s="8" t="s">
        <v>1151</v>
      </c>
      <c r="AJ616" s="8" t="s">
        <v>161</v>
      </c>
      <c r="AK616" s="8">
        <v>127</v>
      </c>
      <c r="AL616" s="8" t="str">
        <f>VLOOKUP(AK616,Causa!$X:$AA,4,0)</f>
        <v>Malla</v>
      </c>
      <c r="AM616" s="8" t="str">
        <f>VLOOKUP(AK616,Causa!$X:$AB,5,0)</f>
        <v>I</v>
      </c>
      <c r="AN616" s="8" t="str">
        <f>VLOOKUP(AM616,Causa!$Q:$T,4,0)</f>
        <v>Componentes especificos de máquina</v>
      </c>
      <c r="AO616" s="11" t="str">
        <f t="shared" si="25"/>
        <v>127-616</v>
      </c>
    </row>
    <row r="617" spans="35:41" x14ac:dyDescent="0.3">
      <c r="AI617" s="8" t="s">
        <v>1152</v>
      </c>
      <c r="AJ617" s="8" t="s">
        <v>363</v>
      </c>
      <c r="AK617" s="8">
        <v>127</v>
      </c>
      <c r="AL617" s="8" t="str">
        <f>VLOOKUP(AK617,Causa!$X:$AA,4,0)</f>
        <v>Malla</v>
      </c>
      <c r="AM617" s="8" t="str">
        <f>VLOOKUP(AK617,Causa!$X:$AB,5,0)</f>
        <v>I</v>
      </c>
      <c r="AN617" s="8" t="str">
        <f>VLOOKUP(AM617,Causa!$Q:$T,4,0)</f>
        <v>Componentes especificos de máquina</v>
      </c>
      <c r="AO617" s="11" t="str">
        <f t="shared" si="25"/>
        <v>127-617</v>
      </c>
    </row>
    <row r="618" spans="35:41" x14ac:dyDescent="0.3">
      <c r="AI618" s="8" t="s">
        <v>1153</v>
      </c>
      <c r="AJ618" s="8" t="s">
        <v>276</v>
      </c>
      <c r="AK618" s="8">
        <v>128</v>
      </c>
      <c r="AL618" s="8" t="str">
        <f>VLOOKUP(AK618,Causa!$X:$AA,4,0)</f>
        <v>Molde</v>
      </c>
      <c r="AM618" s="8" t="str">
        <f>VLOOKUP(AK618,Causa!$X:$AB,5,0)</f>
        <v>I</v>
      </c>
      <c r="AN618" s="8" t="str">
        <f>VLOOKUP(AM618,Causa!$Q:$T,4,0)</f>
        <v>Componentes especificos de máquina</v>
      </c>
      <c r="AO618" s="11" t="str">
        <f t="shared" si="25"/>
        <v>128-618</v>
      </c>
    </row>
    <row r="619" spans="35:41" x14ac:dyDescent="0.3">
      <c r="AI619" s="8" t="s">
        <v>1154</v>
      </c>
      <c r="AJ619" s="8" t="s">
        <v>256</v>
      </c>
      <c r="AK619" s="8">
        <v>128</v>
      </c>
      <c r="AL619" s="8" t="str">
        <f>VLOOKUP(AK619,Causa!$X:$AA,4,0)</f>
        <v>Molde</v>
      </c>
      <c r="AM619" s="8" t="str">
        <f>VLOOKUP(AK619,Causa!$X:$AB,5,0)</f>
        <v>I</v>
      </c>
      <c r="AN619" s="8" t="str">
        <f>VLOOKUP(AM619,Causa!$Q:$T,4,0)</f>
        <v>Componentes especificos de máquina</v>
      </c>
      <c r="AO619" s="11" t="str">
        <f t="shared" si="25"/>
        <v>128-619</v>
      </c>
    </row>
    <row r="620" spans="35:41" x14ac:dyDescent="0.3">
      <c r="AI620" s="8" t="s">
        <v>1155</v>
      </c>
      <c r="AJ620" s="8" t="s">
        <v>156</v>
      </c>
      <c r="AK620" s="8">
        <v>128</v>
      </c>
      <c r="AL620" s="8" t="str">
        <f>VLOOKUP(AK620,Causa!$X:$AA,4,0)</f>
        <v>Molde</v>
      </c>
      <c r="AM620" s="8" t="str">
        <f>VLOOKUP(AK620,Causa!$X:$AB,5,0)</f>
        <v>I</v>
      </c>
      <c r="AN620" s="8" t="str">
        <f>VLOOKUP(AM620,Causa!$Q:$T,4,0)</f>
        <v>Componentes especificos de máquina</v>
      </c>
      <c r="AO620" s="11" t="str">
        <f t="shared" si="25"/>
        <v>128-620</v>
      </c>
    </row>
    <row r="621" spans="35:41" x14ac:dyDescent="0.3">
      <c r="AI621" s="8" t="s">
        <v>1156</v>
      </c>
      <c r="AJ621" s="8" t="s">
        <v>135</v>
      </c>
      <c r="AK621" s="8">
        <v>128</v>
      </c>
      <c r="AL621" s="8" t="str">
        <f>VLOOKUP(AK621,Causa!$X:$AA,4,0)</f>
        <v>Molde</v>
      </c>
      <c r="AM621" s="8" t="str">
        <f>VLOOKUP(AK621,Causa!$X:$AB,5,0)</f>
        <v>I</v>
      </c>
      <c r="AN621" s="8" t="str">
        <f>VLOOKUP(AM621,Causa!$Q:$T,4,0)</f>
        <v>Componentes especificos de máquina</v>
      </c>
      <c r="AO621" s="11" t="str">
        <f t="shared" si="25"/>
        <v>128-621</v>
      </c>
    </row>
    <row r="622" spans="35:41" x14ac:dyDescent="0.3">
      <c r="AI622" s="8" t="s">
        <v>1157</v>
      </c>
      <c r="AJ622" s="8" t="s">
        <v>258</v>
      </c>
      <c r="AK622" s="8">
        <v>128</v>
      </c>
      <c r="AL622" s="8" t="str">
        <f>VLOOKUP(AK622,Causa!$X:$AA,4,0)</f>
        <v>Molde</v>
      </c>
      <c r="AM622" s="8" t="str">
        <f>VLOOKUP(AK622,Causa!$X:$AB,5,0)</f>
        <v>I</v>
      </c>
      <c r="AN622" s="8" t="str">
        <f>VLOOKUP(AM622,Causa!$Q:$T,4,0)</f>
        <v>Componentes especificos de máquina</v>
      </c>
      <c r="AO622" s="11" t="str">
        <f t="shared" si="25"/>
        <v>128-622</v>
      </c>
    </row>
    <row r="623" spans="35:41" x14ac:dyDescent="0.3">
      <c r="AI623" s="8" t="s">
        <v>1158</v>
      </c>
      <c r="AJ623" s="8" t="s">
        <v>276</v>
      </c>
      <c r="AK623" s="8">
        <v>129</v>
      </c>
      <c r="AL623" s="8" t="str">
        <f>VLOOKUP(AK623,Causa!$X:$AA,4,0)</f>
        <v>Piñón transmisión</v>
      </c>
      <c r="AM623" s="8" t="str">
        <f>VLOOKUP(AK623,Causa!$X:$AB,5,0)</f>
        <v>I</v>
      </c>
      <c r="AN623" s="8" t="str">
        <f>VLOOKUP(AM623,Causa!$Q:$T,4,0)</f>
        <v>Componentes especificos de máquina</v>
      </c>
      <c r="AO623" s="11" t="str">
        <f t="shared" si="25"/>
        <v>129-623</v>
      </c>
    </row>
    <row r="624" spans="35:41" x14ac:dyDescent="0.3">
      <c r="AI624" s="8" t="s">
        <v>1159</v>
      </c>
      <c r="AJ624" s="8" t="s">
        <v>277</v>
      </c>
      <c r="AK624" s="8">
        <v>129</v>
      </c>
      <c r="AL624" s="8" t="str">
        <f>VLOOKUP(AK624,Causa!$X:$AA,4,0)</f>
        <v>Piñón transmisión</v>
      </c>
      <c r="AM624" s="8" t="str">
        <f>VLOOKUP(AK624,Causa!$X:$AB,5,0)</f>
        <v>I</v>
      </c>
      <c r="AN624" s="8" t="str">
        <f>VLOOKUP(AM624,Causa!$Q:$T,4,0)</f>
        <v>Componentes especificos de máquina</v>
      </c>
      <c r="AO624" s="11" t="str">
        <f t="shared" si="25"/>
        <v>129-624</v>
      </c>
    </row>
    <row r="625" spans="35:41" x14ac:dyDescent="0.3">
      <c r="AI625" s="8" t="s">
        <v>1160</v>
      </c>
      <c r="AJ625" s="8" t="s">
        <v>256</v>
      </c>
      <c r="AK625" s="8">
        <v>129</v>
      </c>
      <c r="AL625" s="8" t="str">
        <f>VLOOKUP(AK625,Causa!$X:$AA,4,0)</f>
        <v>Piñón transmisión</v>
      </c>
      <c r="AM625" s="8" t="str">
        <f>VLOOKUP(AK625,Causa!$X:$AB,5,0)</f>
        <v>I</v>
      </c>
      <c r="AN625" s="8" t="str">
        <f>VLOOKUP(AM625,Causa!$Q:$T,4,0)</f>
        <v>Componentes especificos de máquina</v>
      </c>
      <c r="AO625" s="11" t="str">
        <f t="shared" si="25"/>
        <v>129-625</v>
      </c>
    </row>
    <row r="626" spans="35:41" x14ac:dyDescent="0.3">
      <c r="AI626" s="8" t="s">
        <v>1161</v>
      </c>
      <c r="AJ626" s="8" t="s">
        <v>156</v>
      </c>
      <c r="AK626" s="8">
        <v>129</v>
      </c>
      <c r="AL626" s="8" t="str">
        <f>VLOOKUP(AK626,Causa!$X:$AA,4,0)</f>
        <v>Piñón transmisión</v>
      </c>
      <c r="AM626" s="8" t="str">
        <f>VLOOKUP(AK626,Causa!$X:$AB,5,0)</f>
        <v>I</v>
      </c>
      <c r="AN626" s="8" t="str">
        <f>VLOOKUP(AM626,Causa!$Q:$T,4,0)</f>
        <v>Componentes especificos de máquina</v>
      </c>
      <c r="AO626" s="11" t="str">
        <f t="shared" si="25"/>
        <v>129-626</v>
      </c>
    </row>
    <row r="627" spans="35:41" x14ac:dyDescent="0.3">
      <c r="AI627" s="8" t="s">
        <v>1162</v>
      </c>
      <c r="AJ627" s="8" t="s">
        <v>1163</v>
      </c>
      <c r="AK627" s="8">
        <v>129</v>
      </c>
      <c r="AL627" s="8" t="str">
        <f>VLOOKUP(AK627,Causa!$X:$AA,4,0)</f>
        <v>Piñón transmisión</v>
      </c>
      <c r="AM627" s="8" t="str">
        <f>VLOOKUP(AK627,Causa!$X:$AB,5,0)</f>
        <v>I</v>
      </c>
      <c r="AN627" s="8" t="str">
        <f>VLOOKUP(AM627,Causa!$Q:$T,4,0)</f>
        <v>Componentes especificos de máquina</v>
      </c>
      <c r="AO627" s="11" t="str">
        <f t="shared" si="25"/>
        <v>129-627</v>
      </c>
    </row>
    <row r="628" spans="35:41" x14ac:dyDescent="0.3">
      <c r="AI628" s="8" t="s">
        <v>1164</v>
      </c>
      <c r="AJ628" s="8" t="s">
        <v>283</v>
      </c>
      <c r="AK628" s="8">
        <v>129</v>
      </c>
      <c r="AL628" s="8" t="str">
        <f>VLOOKUP(AK628,Causa!$X:$AA,4,0)</f>
        <v>Piñón transmisión</v>
      </c>
      <c r="AM628" s="8" t="str">
        <f>VLOOKUP(AK628,Causa!$X:$AB,5,0)</f>
        <v>I</v>
      </c>
      <c r="AN628" s="8" t="str">
        <f>VLOOKUP(AM628,Causa!$Q:$T,4,0)</f>
        <v>Componentes especificos de máquina</v>
      </c>
      <c r="AO628" s="11" t="str">
        <f t="shared" si="25"/>
        <v>129-628</v>
      </c>
    </row>
    <row r="629" spans="35:41" x14ac:dyDescent="0.3">
      <c r="AI629" s="8" t="s">
        <v>1165</v>
      </c>
      <c r="AJ629" s="8" t="s">
        <v>135</v>
      </c>
      <c r="AK629" s="8">
        <v>129</v>
      </c>
      <c r="AL629" s="8" t="str">
        <f>VLOOKUP(AK629,Causa!$X:$AA,4,0)</f>
        <v>Piñón transmisión</v>
      </c>
      <c r="AM629" s="8" t="str">
        <f>VLOOKUP(AK629,Causa!$X:$AB,5,0)</f>
        <v>I</v>
      </c>
      <c r="AN629" s="8" t="str">
        <f>VLOOKUP(AM629,Causa!$Q:$T,4,0)</f>
        <v>Componentes especificos de máquina</v>
      </c>
      <c r="AO629" s="11" t="str">
        <f t="shared" si="25"/>
        <v>129-629</v>
      </c>
    </row>
    <row r="630" spans="35:41" x14ac:dyDescent="0.3">
      <c r="AI630" s="8" t="s">
        <v>1166</v>
      </c>
      <c r="AJ630" s="8" t="s">
        <v>276</v>
      </c>
      <c r="AK630" s="8">
        <v>130</v>
      </c>
      <c r="AL630" s="8" t="str">
        <f>VLOOKUP(AK630,Causa!$X:$AA,4,0)</f>
        <v>Portamolde</v>
      </c>
      <c r="AM630" s="8" t="str">
        <f>VLOOKUP(AK630,Causa!$X:$AB,5,0)</f>
        <v>I</v>
      </c>
      <c r="AN630" s="8" t="str">
        <f>VLOOKUP(AM630,Causa!$Q:$T,4,0)</f>
        <v>Componentes especificos de máquina</v>
      </c>
      <c r="AO630" s="11" t="str">
        <f t="shared" si="25"/>
        <v>130-630</v>
      </c>
    </row>
    <row r="631" spans="35:41" x14ac:dyDescent="0.3">
      <c r="AI631" s="8" t="s">
        <v>1167</v>
      </c>
      <c r="AJ631" s="8" t="s">
        <v>256</v>
      </c>
      <c r="AK631" s="8">
        <v>130</v>
      </c>
      <c r="AL631" s="8" t="str">
        <f>VLOOKUP(AK631,Causa!$X:$AA,4,0)</f>
        <v>Portamolde</v>
      </c>
      <c r="AM631" s="8" t="str">
        <f>VLOOKUP(AK631,Causa!$X:$AB,5,0)</f>
        <v>I</v>
      </c>
      <c r="AN631" s="8" t="str">
        <f>VLOOKUP(AM631,Causa!$Q:$T,4,0)</f>
        <v>Componentes especificos de máquina</v>
      </c>
      <c r="AO631" s="11" t="str">
        <f t="shared" si="25"/>
        <v>130-631</v>
      </c>
    </row>
    <row r="632" spans="35:41" x14ac:dyDescent="0.3">
      <c r="AI632" s="8" t="s">
        <v>1168</v>
      </c>
      <c r="AJ632" s="8" t="s">
        <v>156</v>
      </c>
      <c r="AK632" s="8">
        <v>130</v>
      </c>
      <c r="AL632" s="8" t="str">
        <f>VLOOKUP(AK632,Causa!$X:$AA,4,0)</f>
        <v>Portamolde</v>
      </c>
      <c r="AM632" s="8" t="str">
        <f>VLOOKUP(AK632,Causa!$X:$AB,5,0)</f>
        <v>I</v>
      </c>
      <c r="AN632" s="8" t="str">
        <f>VLOOKUP(AM632,Causa!$Q:$T,4,0)</f>
        <v>Componentes especificos de máquina</v>
      </c>
      <c r="AO632" s="11" t="str">
        <f t="shared" si="25"/>
        <v>130-632</v>
      </c>
    </row>
    <row r="633" spans="35:41" x14ac:dyDescent="0.3">
      <c r="AI633" s="8" t="s">
        <v>1169</v>
      </c>
      <c r="AJ633" s="8" t="s">
        <v>135</v>
      </c>
      <c r="AK633" s="8">
        <v>130</v>
      </c>
      <c r="AL633" s="8" t="str">
        <f>VLOOKUP(AK633,Causa!$X:$AA,4,0)</f>
        <v>Portamolde</v>
      </c>
      <c r="AM633" s="8" t="str">
        <f>VLOOKUP(AK633,Causa!$X:$AB,5,0)</f>
        <v>I</v>
      </c>
      <c r="AN633" s="8" t="str">
        <f>VLOOKUP(AM633,Causa!$Q:$T,4,0)</f>
        <v>Componentes especificos de máquina</v>
      </c>
      <c r="AO633" s="11" t="str">
        <f t="shared" si="25"/>
        <v>130-633</v>
      </c>
    </row>
    <row r="634" spans="35:41" x14ac:dyDescent="0.3">
      <c r="AI634" s="8" t="s">
        <v>1170</v>
      </c>
      <c r="AJ634" s="8" t="s">
        <v>258</v>
      </c>
      <c r="AK634" s="8">
        <v>130</v>
      </c>
      <c r="AL634" s="8" t="str">
        <f>VLOOKUP(AK634,Causa!$X:$AA,4,0)</f>
        <v>Portamolde</v>
      </c>
      <c r="AM634" s="8" t="str">
        <f>VLOOKUP(AK634,Causa!$X:$AB,5,0)</f>
        <v>I</v>
      </c>
      <c r="AN634" s="8" t="str">
        <f>VLOOKUP(AM634,Causa!$Q:$T,4,0)</f>
        <v>Componentes especificos de máquina</v>
      </c>
      <c r="AO634" s="11" t="str">
        <f t="shared" si="25"/>
        <v>130-634</v>
      </c>
    </row>
    <row r="635" spans="35:41" x14ac:dyDescent="0.3">
      <c r="AI635" s="8" t="s">
        <v>1171</v>
      </c>
      <c r="AJ635" s="8" t="s">
        <v>268</v>
      </c>
      <c r="AK635" s="8">
        <v>131</v>
      </c>
      <c r="AL635" s="8" t="str">
        <f>VLOOKUP(AK635,Causa!$X:$AA,4,0)</f>
        <v>Rociadores externos</v>
      </c>
      <c r="AM635" s="8" t="str">
        <f>VLOOKUP(AK635,Causa!$X:$AB,5,0)</f>
        <v>I</v>
      </c>
      <c r="AN635" s="8" t="str">
        <f>VLOOKUP(AM635,Causa!$Q:$T,4,0)</f>
        <v>Componentes especificos de máquina</v>
      </c>
      <c r="AO635" s="11" t="str">
        <f t="shared" si="25"/>
        <v>131-635</v>
      </c>
    </row>
    <row r="636" spans="35:41" x14ac:dyDescent="0.3">
      <c r="AI636" s="8" t="s">
        <v>1172</v>
      </c>
      <c r="AJ636" s="8" t="s">
        <v>276</v>
      </c>
      <c r="AK636" s="8">
        <v>131</v>
      </c>
      <c r="AL636" s="8" t="str">
        <f>VLOOKUP(AK636,Causa!$X:$AA,4,0)</f>
        <v>Rociadores externos</v>
      </c>
      <c r="AM636" s="8" t="str">
        <f>VLOOKUP(AK636,Causa!$X:$AB,5,0)</f>
        <v>I</v>
      </c>
      <c r="AN636" s="8" t="str">
        <f>VLOOKUP(AM636,Causa!$Q:$T,4,0)</f>
        <v>Componentes especificos de máquina</v>
      </c>
      <c r="AO636" s="11" t="str">
        <f t="shared" si="25"/>
        <v>131-636</v>
      </c>
    </row>
    <row r="637" spans="35:41" x14ac:dyDescent="0.3">
      <c r="AI637" s="8" t="s">
        <v>1173</v>
      </c>
      <c r="AJ637" s="8" t="s">
        <v>156</v>
      </c>
      <c r="AK637" s="8">
        <v>131</v>
      </c>
      <c r="AL637" s="8" t="str">
        <f>VLOOKUP(AK637,Causa!$X:$AA,4,0)</f>
        <v>Rociadores externos</v>
      </c>
      <c r="AM637" s="8" t="str">
        <f>VLOOKUP(AK637,Causa!$X:$AB,5,0)</f>
        <v>I</v>
      </c>
      <c r="AN637" s="8" t="str">
        <f>VLOOKUP(AM637,Causa!$Q:$T,4,0)</f>
        <v>Componentes especificos de máquina</v>
      </c>
      <c r="AO637" s="11" t="str">
        <f t="shared" si="25"/>
        <v>131-637</v>
      </c>
    </row>
    <row r="638" spans="35:41" x14ac:dyDescent="0.3">
      <c r="AI638" s="8" t="s">
        <v>1174</v>
      </c>
      <c r="AJ638" s="8" t="s">
        <v>135</v>
      </c>
      <c r="AK638" s="8">
        <v>131</v>
      </c>
      <c r="AL638" s="8" t="str">
        <f>VLOOKUP(AK638,Causa!$X:$AA,4,0)</f>
        <v>Rociadores externos</v>
      </c>
      <c r="AM638" s="8" t="str">
        <f>VLOOKUP(AK638,Causa!$X:$AB,5,0)</f>
        <v>I</v>
      </c>
      <c r="AN638" s="8" t="str">
        <f>VLOOKUP(AM638,Causa!$Q:$T,4,0)</f>
        <v>Componentes especificos de máquina</v>
      </c>
      <c r="AO638" s="11" t="str">
        <f t="shared" si="25"/>
        <v>131-638</v>
      </c>
    </row>
    <row r="639" spans="35:41" x14ac:dyDescent="0.3">
      <c r="AI639" s="8" t="s">
        <v>1175</v>
      </c>
      <c r="AJ639" s="8" t="s">
        <v>259</v>
      </c>
      <c r="AK639" s="8">
        <v>132</v>
      </c>
      <c r="AL639" s="8" t="str">
        <f>VLOOKUP(AK639,Causa!$X:$AA,4,0)</f>
        <v>Tornillo sin fin</v>
      </c>
      <c r="AM639" s="8" t="str">
        <f>VLOOKUP(AK639,Causa!$X:$AB,5,0)</f>
        <v>I</v>
      </c>
      <c r="AN639" s="8" t="str">
        <f>VLOOKUP(AM639,Causa!$Q:$T,4,0)</f>
        <v>Componentes especificos de máquina</v>
      </c>
      <c r="AO639" s="11" t="str">
        <f t="shared" si="25"/>
        <v>132-639</v>
      </c>
    </row>
    <row r="640" spans="35:41" x14ac:dyDescent="0.3">
      <c r="AI640" s="8" t="s">
        <v>1176</v>
      </c>
      <c r="AJ640" s="8" t="s">
        <v>268</v>
      </c>
      <c r="AK640" s="8">
        <v>132</v>
      </c>
      <c r="AL640" s="8" t="str">
        <f>VLOOKUP(AK640,Causa!$X:$AA,4,0)</f>
        <v>Tornillo sin fin</v>
      </c>
      <c r="AM640" s="8" t="str">
        <f>VLOOKUP(AK640,Causa!$X:$AB,5,0)</f>
        <v>I</v>
      </c>
      <c r="AN640" s="8" t="str">
        <f>VLOOKUP(AM640,Causa!$Q:$T,4,0)</f>
        <v>Componentes especificos de máquina</v>
      </c>
      <c r="AO640" s="11" t="str">
        <f t="shared" si="25"/>
        <v>132-640</v>
      </c>
    </row>
    <row r="641" spans="35:41" x14ac:dyDescent="0.3">
      <c r="AI641" s="8" t="s">
        <v>1177</v>
      </c>
      <c r="AJ641" s="8" t="s">
        <v>276</v>
      </c>
      <c r="AK641" s="8">
        <v>132</v>
      </c>
      <c r="AL641" s="8" t="str">
        <f>VLOOKUP(AK641,Causa!$X:$AA,4,0)</f>
        <v>Tornillo sin fin</v>
      </c>
      <c r="AM641" s="8" t="str">
        <f>VLOOKUP(AK641,Causa!$X:$AB,5,0)</f>
        <v>I</v>
      </c>
      <c r="AN641" s="8" t="str">
        <f>VLOOKUP(AM641,Causa!$Q:$T,4,0)</f>
        <v>Componentes especificos de máquina</v>
      </c>
      <c r="AO641" s="11" t="str">
        <f t="shared" si="25"/>
        <v>132-641</v>
      </c>
    </row>
    <row r="642" spans="35:41" x14ac:dyDescent="0.3">
      <c r="AI642" s="8" t="s">
        <v>1178</v>
      </c>
      <c r="AJ642" s="8" t="s">
        <v>277</v>
      </c>
      <c r="AK642" s="8">
        <v>132</v>
      </c>
      <c r="AL642" s="8" t="str">
        <f>VLOOKUP(AK642,Causa!$X:$AA,4,0)</f>
        <v>Tornillo sin fin</v>
      </c>
      <c r="AM642" s="8" t="str">
        <f>VLOOKUP(AK642,Causa!$X:$AB,5,0)</f>
        <v>I</v>
      </c>
      <c r="AN642" s="8" t="str">
        <f>VLOOKUP(AM642,Causa!$Q:$T,4,0)</f>
        <v>Componentes especificos de máquina</v>
      </c>
      <c r="AO642" s="11" t="str">
        <f t="shared" ref="AO642:AO705" si="26">+AI642</f>
        <v>132-642</v>
      </c>
    </row>
    <row r="643" spans="35:41" x14ac:dyDescent="0.3">
      <c r="AI643" s="8" t="s">
        <v>1179</v>
      </c>
      <c r="AJ643" s="8" t="s">
        <v>256</v>
      </c>
      <c r="AK643" s="8">
        <v>132</v>
      </c>
      <c r="AL643" s="8" t="str">
        <f>VLOOKUP(AK643,Causa!$X:$AA,4,0)</f>
        <v>Tornillo sin fin</v>
      </c>
      <c r="AM643" s="8" t="str">
        <f>VLOOKUP(AK643,Causa!$X:$AB,5,0)</f>
        <v>I</v>
      </c>
      <c r="AN643" s="8" t="str">
        <f>VLOOKUP(AM643,Causa!$Q:$T,4,0)</f>
        <v>Componentes especificos de máquina</v>
      </c>
      <c r="AO643" s="11" t="str">
        <f t="shared" si="26"/>
        <v>132-643</v>
      </c>
    </row>
    <row r="644" spans="35:41" x14ac:dyDescent="0.3">
      <c r="AI644" s="8" t="s">
        <v>1180</v>
      </c>
      <c r="AJ644" s="8" t="s">
        <v>156</v>
      </c>
      <c r="AK644" s="8">
        <v>132</v>
      </c>
      <c r="AL644" s="8" t="str">
        <f>VLOOKUP(AK644,Causa!$X:$AA,4,0)</f>
        <v>Tornillo sin fin</v>
      </c>
      <c r="AM644" s="8" t="str">
        <f>VLOOKUP(AK644,Causa!$X:$AB,5,0)</f>
        <v>I</v>
      </c>
      <c r="AN644" s="8" t="str">
        <f>VLOOKUP(AM644,Causa!$Q:$T,4,0)</f>
        <v>Componentes especificos de máquina</v>
      </c>
      <c r="AO644" s="11" t="str">
        <f t="shared" si="26"/>
        <v>132-644</v>
      </c>
    </row>
    <row r="645" spans="35:41" x14ac:dyDescent="0.3">
      <c r="AI645" s="8" t="s">
        <v>1181</v>
      </c>
      <c r="AJ645" s="8" t="s">
        <v>278</v>
      </c>
      <c r="AK645" s="8">
        <v>132</v>
      </c>
      <c r="AL645" s="8" t="str">
        <f>VLOOKUP(AK645,Causa!$X:$AA,4,0)</f>
        <v>Tornillo sin fin</v>
      </c>
      <c r="AM645" s="8" t="str">
        <f>VLOOKUP(AK645,Causa!$X:$AB,5,0)</f>
        <v>I</v>
      </c>
      <c r="AN645" s="8" t="str">
        <f>VLOOKUP(AM645,Causa!$Q:$T,4,0)</f>
        <v>Componentes especificos de máquina</v>
      </c>
      <c r="AO645" s="11" t="str">
        <f t="shared" si="26"/>
        <v>132-645</v>
      </c>
    </row>
    <row r="646" spans="35:41" x14ac:dyDescent="0.3">
      <c r="AI646" s="8" t="s">
        <v>1182</v>
      </c>
      <c r="AJ646" s="8" t="s">
        <v>135</v>
      </c>
      <c r="AK646" s="8">
        <v>132</v>
      </c>
      <c r="AL646" s="8" t="str">
        <f>VLOOKUP(AK646,Causa!$X:$AA,4,0)</f>
        <v>Tornillo sin fin</v>
      </c>
      <c r="AM646" s="8" t="str">
        <f>VLOOKUP(AK646,Causa!$X:$AB,5,0)</f>
        <v>I</v>
      </c>
      <c r="AN646" s="8" t="str">
        <f>VLOOKUP(AM646,Causa!$Q:$T,4,0)</f>
        <v>Componentes especificos de máquina</v>
      </c>
      <c r="AO646" s="11" t="str">
        <f t="shared" si="26"/>
        <v>132-646</v>
      </c>
    </row>
    <row r="647" spans="35:41" x14ac:dyDescent="0.3">
      <c r="AI647" s="8" t="s">
        <v>1183</v>
      </c>
      <c r="AJ647" s="8" t="s">
        <v>150</v>
      </c>
      <c r="AK647" s="8">
        <v>132</v>
      </c>
      <c r="AL647" s="8" t="str">
        <f>VLOOKUP(AK647,Causa!$X:$AA,4,0)</f>
        <v>Tornillo sin fin</v>
      </c>
      <c r="AM647" s="8" t="str">
        <f>VLOOKUP(AK647,Causa!$X:$AB,5,0)</f>
        <v>I</v>
      </c>
      <c r="AN647" s="8" t="str">
        <f>VLOOKUP(AM647,Causa!$Q:$T,4,0)</f>
        <v>Componentes especificos de máquina</v>
      </c>
      <c r="AO647" s="11" t="str">
        <f t="shared" si="26"/>
        <v>132-647</v>
      </c>
    </row>
    <row r="648" spans="35:41" x14ac:dyDescent="0.3">
      <c r="AI648" s="8" t="s">
        <v>1184</v>
      </c>
      <c r="AJ648" s="8" t="s">
        <v>172</v>
      </c>
      <c r="AK648" s="8">
        <v>133</v>
      </c>
      <c r="AL648" s="8" t="str">
        <f>VLOOKUP(AK648,Causa!$X:$AA,4,0)</f>
        <v>Valvula . llenado</v>
      </c>
      <c r="AM648" s="8" t="str">
        <f>VLOOKUP(AK648,Causa!$X:$AB,5,0)</f>
        <v>I</v>
      </c>
      <c r="AN648" s="8" t="str">
        <f>VLOOKUP(AM648,Causa!$Q:$T,4,0)</f>
        <v>Componentes especificos de máquina</v>
      </c>
      <c r="AO648" s="11" t="str">
        <f t="shared" si="26"/>
        <v>133-648</v>
      </c>
    </row>
    <row r="649" spans="35:41" x14ac:dyDescent="0.3">
      <c r="AI649" s="8" t="s">
        <v>1185</v>
      </c>
      <c r="AJ649" s="8" t="s">
        <v>173</v>
      </c>
      <c r="AK649" s="8">
        <v>133</v>
      </c>
      <c r="AL649" s="8" t="str">
        <f>VLOOKUP(AK649,Causa!$X:$AA,4,0)</f>
        <v>Valvula . llenado</v>
      </c>
      <c r="AM649" s="8" t="str">
        <f>VLOOKUP(AK649,Causa!$X:$AB,5,0)</f>
        <v>I</v>
      </c>
      <c r="AN649" s="8" t="str">
        <f>VLOOKUP(AM649,Causa!$Q:$T,4,0)</f>
        <v>Componentes especificos de máquina</v>
      </c>
      <c r="AO649" s="11" t="str">
        <f t="shared" si="26"/>
        <v>133-649</v>
      </c>
    </row>
    <row r="650" spans="35:41" x14ac:dyDescent="0.3">
      <c r="AI650" s="8" t="s">
        <v>1186</v>
      </c>
      <c r="AJ650" s="8" t="s">
        <v>121</v>
      </c>
      <c r="AK650" s="8">
        <v>133</v>
      </c>
      <c r="AL650" s="8" t="str">
        <f>VLOOKUP(AK650,Causa!$X:$AA,4,0)</f>
        <v>Valvula . llenado</v>
      </c>
      <c r="AM650" s="8" t="str">
        <f>VLOOKUP(AK650,Causa!$X:$AB,5,0)</f>
        <v>I</v>
      </c>
      <c r="AN650" s="8" t="str">
        <f>VLOOKUP(AM650,Causa!$Q:$T,4,0)</f>
        <v>Componentes especificos de máquina</v>
      </c>
      <c r="AO650" s="11" t="str">
        <f t="shared" si="26"/>
        <v>133-650</v>
      </c>
    </row>
    <row r="651" spans="35:41" x14ac:dyDescent="0.3">
      <c r="AI651" s="8" t="s">
        <v>1187</v>
      </c>
      <c r="AJ651" s="8" t="s">
        <v>177</v>
      </c>
      <c r="AK651" s="8">
        <v>133</v>
      </c>
      <c r="AL651" s="8" t="str">
        <f>VLOOKUP(AK651,Causa!$X:$AA,4,0)</f>
        <v>Valvula . llenado</v>
      </c>
      <c r="AM651" s="8" t="str">
        <f>VLOOKUP(AK651,Causa!$X:$AB,5,0)</f>
        <v>I</v>
      </c>
      <c r="AN651" s="8" t="str">
        <f>VLOOKUP(AM651,Causa!$Q:$T,4,0)</f>
        <v>Componentes especificos de máquina</v>
      </c>
      <c r="AO651" s="11" t="str">
        <f t="shared" si="26"/>
        <v>133-651</v>
      </c>
    </row>
    <row r="652" spans="35:41" x14ac:dyDescent="0.3">
      <c r="AI652" s="8" t="s">
        <v>1188</v>
      </c>
      <c r="AJ652" s="8" t="s">
        <v>123</v>
      </c>
      <c r="AK652" s="8">
        <v>133</v>
      </c>
      <c r="AL652" s="8" t="str">
        <f>VLOOKUP(AK652,Causa!$X:$AA,4,0)</f>
        <v>Valvula . llenado</v>
      </c>
      <c r="AM652" s="8" t="str">
        <f>VLOOKUP(AK652,Causa!$X:$AB,5,0)</f>
        <v>I</v>
      </c>
      <c r="AN652" s="8" t="str">
        <f>VLOOKUP(AM652,Causa!$Q:$T,4,0)</f>
        <v>Componentes especificos de máquina</v>
      </c>
      <c r="AO652" s="11" t="str">
        <f t="shared" si="26"/>
        <v>133-652</v>
      </c>
    </row>
    <row r="653" spans="35:41" x14ac:dyDescent="0.3">
      <c r="AI653" s="8" t="s">
        <v>1189</v>
      </c>
      <c r="AJ653" s="8" t="s">
        <v>122</v>
      </c>
      <c r="AK653" s="8">
        <v>133</v>
      </c>
      <c r="AL653" s="8" t="str">
        <f>VLOOKUP(AK653,Causa!$X:$AA,4,0)</f>
        <v>Valvula . llenado</v>
      </c>
      <c r="AM653" s="8" t="str">
        <f>VLOOKUP(AK653,Causa!$X:$AB,5,0)</f>
        <v>I</v>
      </c>
      <c r="AN653" s="8" t="str">
        <f>VLOOKUP(AM653,Causa!$Q:$T,4,0)</f>
        <v>Componentes especificos de máquina</v>
      </c>
      <c r="AO653" s="11" t="str">
        <f t="shared" si="26"/>
        <v>133-653</v>
      </c>
    </row>
    <row r="654" spans="35:41" x14ac:dyDescent="0.3">
      <c r="AI654" s="8" t="s">
        <v>1190</v>
      </c>
      <c r="AJ654" s="8" t="s">
        <v>175</v>
      </c>
      <c r="AK654" s="8">
        <v>133</v>
      </c>
      <c r="AL654" s="8" t="str">
        <f>VLOOKUP(AK654,Causa!$X:$AA,4,0)</f>
        <v>Valvula . llenado</v>
      </c>
      <c r="AM654" s="8" t="str">
        <f>VLOOKUP(AK654,Causa!$X:$AB,5,0)</f>
        <v>I</v>
      </c>
      <c r="AN654" s="8" t="str">
        <f>VLOOKUP(AM654,Causa!$Q:$T,4,0)</f>
        <v>Componentes especificos de máquina</v>
      </c>
      <c r="AO654" s="11" t="str">
        <f t="shared" si="26"/>
        <v>133-654</v>
      </c>
    </row>
    <row r="655" spans="35:41" x14ac:dyDescent="0.3">
      <c r="AI655" s="8" t="s">
        <v>1191</v>
      </c>
      <c r="AJ655" s="8" t="s">
        <v>181</v>
      </c>
      <c r="AK655" s="8">
        <v>133</v>
      </c>
      <c r="AL655" s="8" t="str">
        <f>VLOOKUP(AK655,Causa!$X:$AA,4,0)</f>
        <v>Valvula . llenado</v>
      </c>
      <c r="AM655" s="8" t="str">
        <f>VLOOKUP(AK655,Causa!$X:$AB,5,0)</f>
        <v>I</v>
      </c>
      <c r="AN655" s="8" t="str">
        <f>VLOOKUP(AM655,Causa!$Q:$T,4,0)</f>
        <v>Componentes especificos de máquina</v>
      </c>
      <c r="AO655" s="11" t="str">
        <f t="shared" si="26"/>
        <v>133-655</v>
      </c>
    </row>
    <row r="656" spans="35:41" x14ac:dyDescent="0.3">
      <c r="AI656" s="8" t="s">
        <v>1192</v>
      </c>
      <c r="AJ656" s="8" t="s">
        <v>130</v>
      </c>
      <c r="AK656" s="8">
        <v>133</v>
      </c>
      <c r="AL656" s="8" t="str">
        <f>VLOOKUP(AK656,Causa!$X:$AA,4,0)</f>
        <v>Valvula . llenado</v>
      </c>
      <c r="AM656" s="8" t="str">
        <f>VLOOKUP(AK656,Causa!$X:$AB,5,0)</f>
        <v>I</v>
      </c>
      <c r="AN656" s="8" t="str">
        <f>VLOOKUP(AM656,Causa!$Q:$T,4,0)</f>
        <v>Componentes especificos de máquina</v>
      </c>
      <c r="AO656" s="11" t="str">
        <f t="shared" si="26"/>
        <v>133-656</v>
      </c>
    </row>
    <row r="657" spans="35:41" x14ac:dyDescent="0.3">
      <c r="AI657" s="8" t="s">
        <v>1193</v>
      </c>
      <c r="AJ657" s="8" t="s">
        <v>156</v>
      </c>
      <c r="AK657" s="8">
        <v>133</v>
      </c>
      <c r="AL657" s="8" t="str">
        <f>VLOOKUP(AK657,Causa!$X:$AA,4,0)</f>
        <v>Valvula . llenado</v>
      </c>
      <c r="AM657" s="8" t="str">
        <f>VLOOKUP(AK657,Causa!$X:$AB,5,0)</f>
        <v>I</v>
      </c>
      <c r="AN657" s="8" t="str">
        <f>VLOOKUP(AM657,Causa!$Q:$T,4,0)</f>
        <v>Componentes especificos de máquina</v>
      </c>
      <c r="AO657" s="11" t="str">
        <f t="shared" si="26"/>
        <v>133-657</v>
      </c>
    </row>
    <row r="658" spans="35:41" x14ac:dyDescent="0.3">
      <c r="AI658" s="8" t="s">
        <v>1194</v>
      </c>
      <c r="AJ658" s="8" t="s">
        <v>179</v>
      </c>
      <c r="AK658" s="8">
        <v>133</v>
      </c>
      <c r="AL658" s="8" t="str">
        <f>VLOOKUP(AK658,Causa!$X:$AA,4,0)</f>
        <v>Valvula . llenado</v>
      </c>
      <c r="AM658" s="8" t="str">
        <f>VLOOKUP(AK658,Causa!$X:$AB,5,0)</f>
        <v>I</v>
      </c>
      <c r="AN658" s="8" t="str">
        <f>VLOOKUP(AM658,Causa!$Q:$T,4,0)</f>
        <v>Componentes especificos de máquina</v>
      </c>
      <c r="AO658" s="11" t="str">
        <f t="shared" si="26"/>
        <v>133-658</v>
      </c>
    </row>
    <row r="659" spans="35:41" x14ac:dyDescent="0.3">
      <c r="AI659" s="8" t="s">
        <v>1195</v>
      </c>
      <c r="AJ659" s="8" t="s">
        <v>125</v>
      </c>
      <c r="AK659" s="8">
        <v>133</v>
      </c>
      <c r="AL659" s="8" t="str">
        <f>VLOOKUP(AK659,Causa!$X:$AA,4,0)</f>
        <v>Valvula . llenado</v>
      </c>
      <c r="AM659" s="8" t="str">
        <f>VLOOKUP(AK659,Causa!$X:$AB,5,0)</f>
        <v>I</v>
      </c>
      <c r="AN659" s="8" t="str">
        <f>VLOOKUP(AM659,Causa!$Q:$T,4,0)</f>
        <v>Componentes especificos de máquina</v>
      </c>
      <c r="AO659" s="11" t="str">
        <f t="shared" si="26"/>
        <v>133-659</v>
      </c>
    </row>
    <row r="660" spans="35:41" x14ac:dyDescent="0.3">
      <c r="AI660" s="8" t="s">
        <v>1196</v>
      </c>
      <c r="AJ660" s="8" t="s">
        <v>256</v>
      </c>
      <c r="AK660" s="8">
        <v>134</v>
      </c>
      <c r="AL660" s="8" t="str">
        <f>VLOOKUP(AK660,Causa!$X:$AA,4,0)</f>
        <v>Válvula de Seguridad</v>
      </c>
      <c r="AM660" s="8" t="str">
        <f>VLOOKUP(AK660,Causa!$X:$AB,5,0)</f>
        <v>I</v>
      </c>
      <c r="AN660" s="8" t="str">
        <f>VLOOKUP(AM660,Causa!$Q:$T,4,0)</f>
        <v>Componentes especificos de máquina</v>
      </c>
      <c r="AO660" s="11" t="str">
        <f t="shared" si="26"/>
        <v>134-660</v>
      </c>
    </row>
    <row r="661" spans="35:41" x14ac:dyDescent="0.3">
      <c r="AI661" s="8" t="s">
        <v>1197</v>
      </c>
      <c r="AJ661" s="8" t="s">
        <v>156</v>
      </c>
      <c r="AK661" s="8">
        <v>134</v>
      </c>
      <c r="AL661" s="8" t="str">
        <f>VLOOKUP(AK661,Causa!$X:$AA,4,0)</f>
        <v>Válvula de Seguridad</v>
      </c>
      <c r="AM661" s="8" t="str">
        <f>VLOOKUP(AK661,Causa!$X:$AB,5,0)</f>
        <v>I</v>
      </c>
      <c r="AN661" s="8" t="str">
        <f>VLOOKUP(AM661,Causa!$Q:$T,4,0)</f>
        <v>Componentes especificos de máquina</v>
      </c>
      <c r="AO661" s="11" t="str">
        <f t="shared" si="26"/>
        <v>134-661</v>
      </c>
    </row>
    <row r="662" spans="35:41" x14ac:dyDescent="0.3">
      <c r="AI662" s="8" t="s">
        <v>1198</v>
      </c>
      <c r="AJ662" s="8" t="s">
        <v>123</v>
      </c>
      <c r="AK662" s="8">
        <v>134</v>
      </c>
      <c r="AL662" s="8" t="str">
        <f>VLOOKUP(AK662,Causa!$X:$AA,4,0)</f>
        <v>Válvula de Seguridad</v>
      </c>
      <c r="AM662" s="8" t="str">
        <f>VLOOKUP(AK662,Causa!$X:$AB,5,0)</f>
        <v>I</v>
      </c>
      <c r="AN662" s="8" t="str">
        <f>VLOOKUP(AM662,Causa!$Q:$T,4,0)</f>
        <v>Componentes especificos de máquina</v>
      </c>
      <c r="AO662" s="11" t="str">
        <f t="shared" si="26"/>
        <v>134-662</v>
      </c>
    </row>
    <row r="663" spans="35:41" x14ac:dyDescent="0.3">
      <c r="AI663" s="8" t="s">
        <v>1199</v>
      </c>
      <c r="AJ663" s="8" t="s">
        <v>285</v>
      </c>
      <c r="AK663" s="8">
        <v>134</v>
      </c>
      <c r="AL663" s="8" t="str">
        <f>VLOOKUP(AK663,Causa!$X:$AA,4,0)</f>
        <v>Válvula de Seguridad</v>
      </c>
      <c r="AM663" s="8" t="str">
        <f>VLOOKUP(AK663,Causa!$X:$AB,5,0)</f>
        <v>I</v>
      </c>
      <c r="AN663" s="8" t="str">
        <f>VLOOKUP(AM663,Causa!$Q:$T,4,0)</f>
        <v>Componentes especificos de máquina</v>
      </c>
      <c r="AO663" s="11" t="str">
        <f t="shared" si="26"/>
        <v>134-663</v>
      </c>
    </row>
    <row r="664" spans="35:41" x14ac:dyDescent="0.3">
      <c r="AI664" s="8" t="s">
        <v>1200</v>
      </c>
      <c r="AJ664" s="8" t="s">
        <v>122</v>
      </c>
      <c r="AK664" s="8">
        <v>134</v>
      </c>
      <c r="AL664" s="8" t="str">
        <f>VLOOKUP(AK664,Causa!$X:$AA,4,0)</f>
        <v>Válvula de Seguridad</v>
      </c>
      <c r="AM664" s="8" t="str">
        <f>VLOOKUP(AK664,Causa!$X:$AB,5,0)</f>
        <v>I</v>
      </c>
      <c r="AN664" s="8" t="str">
        <f>VLOOKUP(AM664,Causa!$Q:$T,4,0)</f>
        <v>Componentes especificos de máquina</v>
      </c>
      <c r="AO664" s="11" t="str">
        <f t="shared" si="26"/>
        <v>134-664</v>
      </c>
    </row>
    <row r="665" spans="35:41" x14ac:dyDescent="0.3">
      <c r="AI665" s="8" t="s">
        <v>1201</v>
      </c>
      <c r="AJ665" s="8" t="s">
        <v>161</v>
      </c>
      <c r="AK665" s="8">
        <v>134</v>
      </c>
      <c r="AL665" s="8" t="str">
        <f>VLOOKUP(AK665,Causa!$X:$AA,4,0)</f>
        <v>Válvula de Seguridad</v>
      </c>
      <c r="AM665" s="8" t="str">
        <f>VLOOKUP(AK665,Causa!$X:$AB,5,0)</f>
        <v>I</v>
      </c>
      <c r="AN665" s="8" t="str">
        <f>VLOOKUP(AM665,Causa!$Q:$T,4,0)</f>
        <v>Componentes especificos de máquina</v>
      </c>
      <c r="AO665" s="11" t="str">
        <f t="shared" si="26"/>
        <v>134-665</v>
      </c>
    </row>
    <row r="666" spans="35:41" x14ac:dyDescent="0.3">
      <c r="AI666" s="8" t="s">
        <v>1202</v>
      </c>
      <c r="AJ666" s="8" t="s">
        <v>258</v>
      </c>
      <c r="AK666" s="8">
        <v>134</v>
      </c>
      <c r="AL666" s="8" t="str">
        <f>VLOOKUP(AK666,Causa!$X:$AA,4,0)</f>
        <v>Válvula de Seguridad</v>
      </c>
      <c r="AM666" s="8" t="str">
        <f>VLOOKUP(AK666,Causa!$X:$AB,5,0)</f>
        <v>I</v>
      </c>
      <c r="AN666" s="8" t="str">
        <f>VLOOKUP(AM666,Causa!$Q:$T,4,0)</f>
        <v>Componentes especificos de máquina</v>
      </c>
      <c r="AO666" s="11" t="str">
        <f t="shared" si="26"/>
        <v>134-666</v>
      </c>
    </row>
    <row r="667" spans="35:41" x14ac:dyDescent="0.3">
      <c r="AI667" s="8" t="s">
        <v>1203</v>
      </c>
      <c r="AJ667" s="8" t="s">
        <v>125</v>
      </c>
      <c r="AK667" s="8">
        <v>134</v>
      </c>
      <c r="AL667" s="8" t="str">
        <f>VLOOKUP(AK667,Causa!$X:$AA,4,0)</f>
        <v>Válvula de Seguridad</v>
      </c>
      <c r="AM667" s="8" t="str">
        <f>VLOOKUP(AK667,Causa!$X:$AB,5,0)</f>
        <v>I</v>
      </c>
      <c r="AN667" s="8" t="str">
        <f>VLOOKUP(AM667,Causa!$Q:$T,4,0)</f>
        <v>Componentes especificos de máquina</v>
      </c>
      <c r="AO667" s="11" t="str">
        <f t="shared" si="26"/>
        <v>134-667</v>
      </c>
    </row>
    <row r="668" spans="35:41" x14ac:dyDescent="0.3">
      <c r="AI668" s="8" t="s">
        <v>1204</v>
      </c>
      <c r="AJ668" s="8" t="s">
        <v>302</v>
      </c>
      <c r="AK668" s="8">
        <v>135</v>
      </c>
      <c r="AL668" s="8" t="str">
        <f>VLOOKUP(AK668,Causa!$X:$AA,4,0)</f>
        <v>Acoplamiento</v>
      </c>
      <c r="AM668" s="8" t="str">
        <f>VLOOKUP(AK668,Causa!$X:$AB,5,0)</f>
        <v>J</v>
      </c>
      <c r="AN668" s="8" t="str">
        <f>VLOOKUP(AM668,Causa!$Q:$T,4,0)</f>
        <v>Accionamientos Mecánicos</v>
      </c>
      <c r="AO668" s="11" t="str">
        <f t="shared" si="26"/>
        <v>135-668</v>
      </c>
    </row>
    <row r="669" spans="35:41" x14ac:dyDescent="0.3">
      <c r="AI669" s="8" t="s">
        <v>1205</v>
      </c>
      <c r="AJ669" s="8" t="s">
        <v>299</v>
      </c>
      <c r="AK669" s="8">
        <v>135</v>
      </c>
      <c r="AL669" s="8" t="str">
        <f>VLOOKUP(AK669,Causa!$X:$AA,4,0)</f>
        <v>Acoplamiento</v>
      </c>
      <c r="AM669" s="8" t="str">
        <f>VLOOKUP(AK669,Causa!$X:$AB,5,0)</f>
        <v>J</v>
      </c>
      <c r="AN669" s="8" t="str">
        <f>VLOOKUP(AM669,Causa!$Q:$T,4,0)</f>
        <v>Accionamientos Mecánicos</v>
      </c>
      <c r="AO669" s="11" t="str">
        <f t="shared" si="26"/>
        <v>135-669</v>
      </c>
    </row>
    <row r="670" spans="35:41" x14ac:dyDescent="0.3">
      <c r="AI670" s="8" t="s">
        <v>1206</v>
      </c>
      <c r="AJ670" s="8" t="s">
        <v>276</v>
      </c>
      <c r="AK670" s="8">
        <v>135</v>
      </c>
      <c r="AL670" s="8" t="str">
        <f>VLOOKUP(AK670,Causa!$X:$AA,4,0)</f>
        <v>Acoplamiento</v>
      </c>
      <c r="AM670" s="8" t="str">
        <f>VLOOKUP(AK670,Causa!$X:$AB,5,0)</f>
        <v>J</v>
      </c>
      <c r="AN670" s="8" t="str">
        <f>VLOOKUP(AM670,Causa!$Q:$T,4,0)</f>
        <v>Accionamientos Mecánicos</v>
      </c>
      <c r="AO670" s="11" t="str">
        <f t="shared" si="26"/>
        <v>135-670</v>
      </c>
    </row>
    <row r="671" spans="35:41" x14ac:dyDescent="0.3">
      <c r="AI671" s="8" t="s">
        <v>1207</v>
      </c>
      <c r="AJ671" s="8" t="s">
        <v>304</v>
      </c>
      <c r="AK671" s="8">
        <v>135</v>
      </c>
      <c r="AL671" s="8" t="str">
        <f>VLOOKUP(AK671,Causa!$X:$AA,4,0)</f>
        <v>Acoplamiento</v>
      </c>
      <c r="AM671" s="8" t="str">
        <f>VLOOKUP(AK671,Causa!$X:$AB,5,0)</f>
        <v>J</v>
      </c>
      <c r="AN671" s="8" t="str">
        <f>VLOOKUP(AM671,Causa!$Q:$T,4,0)</f>
        <v>Accionamientos Mecánicos</v>
      </c>
      <c r="AO671" s="11" t="str">
        <f t="shared" si="26"/>
        <v>135-671</v>
      </c>
    </row>
    <row r="672" spans="35:41" x14ac:dyDescent="0.3">
      <c r="AI672" s="8" t="s">
        <v>1208</v>
      </c>
      <c r="AJ672" s="8" t="s">
        <v>300</v>
      </c>
      <c r="AK672" s="8">
        <v>135</v>
      </c>
      <c r="AL672" s="8" t="str">
        <f>VLOOKUP(AK672,Causa!$X:$AA,4,0)</f>
        <v>Acoplamiento</v>
      </c>
      <c r="AM672" s="8" t="str">
        <f>VLOOKUP(AK672,Causa!$X:$AB,5,0)</f>
        <v>J</v>
      </c>
      <c r="AN672" s="8" t="str">
        <f>VLOOKUP(AM672,Causa!$Q:$T,4,0)</f>
        <v>Accionamientos Mecánicos</v>
      </c>
      <c r="AO672" s="11" t="str">
        <f t="shared" si="26"/>
        <v>135-672</v>
      </c>
    </row>
    <row r="673" spans="35:41" x14ac:dyDescent="0.3">
      <c r="AI673" s="8" t="s">
        <v>1209</v>
      </c>
      <c r="AJ673" s="8" t="s">
        <v>303</v>
      </c>
      <c r="AK673" s="8">
        <v>135</v>
      </c>
      <c r="AL673" s="8" t="str">
        <f>VLOOKUP(AK673,Causa!$X:$AA,4,0)</f>
        <v>Acoplamiento</v>
      </c>
      <c r="AM673" s="8" t="str">
        <f>VLOOKUP(AK673,Causa!$X:$AB,5,0)</f>
        <v>J</v>
      </c>
      <c r="AN673" s="8" t="str">
        <f>VLOOKUP(AM673,Causa!$Q:$T,4,0)</f>
        <v>Accionamientos Mecánicos</v>
      </c>
      <c r="AO673" s="11" t="str">
        <f t="shared" si="26"/>
        <v>135-673</v>
      </c>
    </row>
    <row r="674" spans="35:41" x14ac:dyDescent="0.3">
      <c r="AI674" s="8" t="s">
        <v>1210</v>
      </c>
      <c r="AJ674" s="8" t="s">
        <v>171</v>
      </c>
      <c r="AK674" s="8">
        <v>135</v>
      </c>
      <c r="AL674" s="8" t="str">
        <f>VLOOKUP(AK674,Causa!$X:$AA,4,0)</f>
        <v>Acoplamiento</v>
      </c>
      <c r="AM674" s="8" t="str">
        <f>VLOOKUP(AK674,Causa!$X:$AB,5,0)</f>
        <v>J</v>
      </c>
      <c r="AN674" s="8" t="str">
        <f>VLOOKUP(AM674,Causa!$Q:$T,4,0)</f>
        <v>Accionamientos Mecánicos</v>
      </c>
      <c r="AO674" s="11" t="str">
        <f t="shared" si="26"/>
        <v>135-674</v>
      </c>
    </row>
    <row r="675" spans="35:41" x14ac:dyDescent="0.3">
      <c r="AI675" s="8" t="s">
        <v>1211</v>
      </c>
      <c r="AJ675" s="8" t="s">
        <v>1163</v>
      </c>
      <c r="AK675" s="8">
        <v>135</v>
      </c>
      <c r="AL675" s="8" t="str">
        <f>VLOOKUP(AK675,Causa!$X:$AA,4,0)</f>
        <v>Acoplamiento</v>
      </c>
      <c r="AM675" s="8" t="str">
        <f>VLOOKUP(AK675,Causa!$X:$AB,5,0)</f>
        <v>J</v>
      </c>
      <c r="AN675" s="8" t="str">
        <f>VLOOKUP(AM675,Causa!$Q:$T,4,0)</f>
        <v>Accionamientos Mecánicos</v>
      </c>
      <c r="AO675" s="11" t="str">
        <f t="shared" si="26"/>
        <v>135-675</v>
      </c>
    </row>
    <row r="676" spans="35:41" x14ac:dyDescent="0.3">
      <c r="AI676" s="8" t="s">
        <v>1212</v>
      </c>
      <c r="AJ676" s="8" t="s">
        <v>301</v>
      </c>
      <c r="AK676" s="8">
        <v>135</v>
      </c>
      <c r="AL676" s="8" t="str">
        <f>VLOOKUP(AK676,Causa!$X:$AA,4,0)</f>
        <v>Acoplamiento</v>
      </c>
      <c r="AM676" s="8" t="str">
        <f>VLOOKUP(AK676,Causa!$X:$AB,5,0)</f>
        <v>J</v>
      </c>
      <c r="AN676" s="8" t="str">
        <f>VLOOKUP(AM676,Causa!$Q:$T,4,0)</f>
        <v>Accionamientos Mecánicos</v>
      </c>
      <c r="AO676" s="11" t="str">
        <f t="shared" si="26"/>
        <v>135-676</v>
      </c>
    </row>
    <row r="677" spans="35:41" x14ac:dyDescent="0.3">
      <c r="AI677" s="8" t="s">
        <v>1213</v>
      </c>
      <c r="AJ677" s="8" t="s">
        <v>297</v>
      </c>
      <c r="AK677" s="8">
        <v>135</v>
      </c>
      <c r="AL677" s="8" t="str">
        <f>VLOOKUP(AK677,Causa!$X:$AA,4,0)</f>
        <v>Acoplamiento</v>
      </c>
      <c r="AM677" s="8" t="str">
        <f>VLOOKUP(AK677,Causa!$X:$AB,5,0)</f>
        <v>J</v>
      </c>
      <c r="AN677" s="8" t="str">
        <f>VLOOKUP(AM677,Causa!$Q:$T,4,0)</f>
        <v>Accionamientos Mecánicos</v>
      </c>
      <c r="AO677" s="11" t="str">
        <f t="shared" si="26"/>
        <v>135-677</v>
      </c>
    </row>
    <row r="678" spans="35:41" x14ac:dyDescent="0.3">
      <c r="AI678" s="8" t="s">
        <v>1214</v>
      </c>
      <c r="AJ678" s="8" t="s">
        <v>133</v>
      </c>
      <c r="AK678" s="8">
        <v>136</v>
      </c>
      <c r="AL678" s="8" t="str">
        <f>VLOOKUP(AK678,Causa!$X:$AA,4,0)</f>
        <v>Buje</v>
      </c>
      <c r="AM678" s="8" t="str">
        <f>VLOOKUP(AK678,Causa!$X:$AB,5,0)</f>
        <v>J</v>
      </c>
      <c r="AN678" s="8" t="str">
        <f>VLOOKUP(AM678,Causa!$Q:$T,4,0)</f>
        <v>Accionamientos Mecánicos</v>
      </c>
      <c r="AO678" s="11" t="str">
        <f t="shared" si="26"/>
        <v>136-678</v>
      </c>
    </row>
    <row r="679" spans="35:41" x14ac:dyDescent="0.3">
      <c r="AI679" s="8" t="s">
        <v>1215</v>
      </c>
      <c r="AJ679" s="8" t="s">
        <v>312</v>
      </c>
      <c r="AK679" s="8">
        <v>136</v>
      </c>
      <c r="AL679" s="8" t="str">
        <f>VLOOKUP(AK679,Causa!$X:$AA,4,0)</f>
        <v>Buje</v>
      </c>
      <c r="AM679" s="8" t="str">
        <f>VLOOKUP(AK679,Causa!$X:$AB,5,0)</f>
        <v>J</v>
      </c>
      <c r="AN679" s="8" t="str">
        <f>VLOOKUP(AM679,Causa!$Q:$T,4,0)</f>
        <v>Accionamientos Mecánicos</v>
      </c>
      <c r="AO679" s="11" t="str">
        <f t="shared" si="26"/>
        <v>136-679</v>
      </c>
    </row>
    <row r="680" spans="35:41" x14ac:dyDescent="0.3">
      <c r="AI680" s="8" t="s">
        <v>1216</v>
      </c>
      <c r="AJ680" s="8" t="s">
        <v>256</v>
      </c>
      <c r="AK680" s="8">
        <v>136</v>
      </c>
      <c r="AL680" s="8" t="str">
        <f>VLOOKUP(AK680,Causa!$X:$AA,4,0)</f>
        <v>Buje</v>
      </c>
      <c r="AM680" s="8" t="str">
        <f>VLOOKUP(AK680,Causa!$X:$AB,5,0)</f>
        <v>J</v>
      </c>
      <c r="AN680" s="8" t="str">
        <f>VLOOKUP(AM680,Causa!$Q:$T,4,0)</f>
        <v>Accionamientos Mecánicos</v>
      </c>
      <c r="AO680" s="11" t="str">
        <f t="shared" si="26"/>
        <v>136-680</v>
      </c>
    </row>
    <row r="681" spans="35:41" x14ac:dyDescent="0.3">
      <c r="AI681" s="8" t="s">
        <v>1217</v>
      </c>
      <c r="AJ681" s="8" t="s">
        <v>303</v>
      </c>
      <c r="AK681" s="8">
        <v>136</v>
      </c>
      <c r="AL681" s="8" t="str">
        <f>VLOOKUP(AK681,Causa!$X:$AA,4,0)</f>
        <v>Buje</v>
      </c>
      <c r="AM681" s="8" t="str">
        <f>VLOOKUP(AK681,Causa!$X:$AB,5,0)</f>
        <v>J</v>
      </c>
      <c r="AN681" s="8" t="str">
        <f>VLOOKUP(AM681,Causa!$Q:$T,4,0)</f>
        <v>Accionamientos Mecánicos</v>
      </c>
      <c r="AO681" s="11" t="str">
        <f t="shared" si="26"/>
        <v>136-681</v>
      </c>
    </row>
    <row r="682" spans="35:41" x14ac:dyDescent="0.3">
      <c r="AI682" s="8" t="s">
        <v>1218</v>
      </c>
      <c r="AJ682" s="8" t="s">
        <v>156</v>
      </c>
      <c r="AK682" s="8">
        <v>136</v>
      </c>
      <c r="AL682" s="8" t="str">
        <f>VLOOKUP(AK682,Causa!$X:$AA,4,0)</f>
        <v>Buje</v>
      </c>
      <c r="AM682" s="8" t="str">
        <f>VLOOKUP(AK682,Causa!$X:$AB,5,0)</f>
        <v>J</v>
      </c>
      <c r="AN682" s="8" t="str">
        <f>VLOOKUP(AM682,Causa!$Q:$T,4,0)</f>
        <v>Accionamientos Mecánicos</v>
      </c>
      <c r="AO682" s="11" t="str">
        <f t="shared" si="26"/>
        <v>136-682</v>
      </c>
    </row>
    <row r="683" spans="35:41" x14ac:dyDescent="0.3">
      <c r="AI683" s="8" t="s">
        <v>1219</v>
      </c>
      <c r="AJ683" s="8" t="s">
        <v>297</v>
      </c>
      <c r="AK683" s="8">
        <v>136</v>
      </c>
      <c r="AL683" s="8" t="str">
        <f>VLOOKUP(AK683,Causa!$X:$AA,4,0)</f>
        <v>Buje</v>
      </c>
      <c r="AM683" s="8" t="str">
        <f>VLOOKUP(AK683,Causa!$X:$AB,5,0)</f>
        <v>J</v>
      </c>
      <c r="AN683" s="8" t="str">
        <f>VLOOKUP(AM683,Causa!$Q:$T,4,0)</f>
        <v>Accionamientos Mecánicos</v>
      </c>
      <c r="AO683" s="11" t="str">
        <f t="shared" si="26"/>
        <v>136-683</v>
      </c>
    </row>
    <row r="684" spans="35:41" x14ac:dyDescent="0.3">
      <c r="AI684" s="8" t="s">
        <v>1220</v>
      </c>
      <c r="AJ684" s="8" t="s">
        <v>259</v>
      </c>
      <c r="AK684" s="8">
        <v>137</v>
      </c>
      <c r="AL684" s="8" t="str">
        <f>VLOOKUP(AK684,Causa!$X:$AA,4,0)</f>
        <v>Cadena Transmisión</v>
      </c>
      <c r="AM684" s="8" t="str">
        <f>VLOOKUP(AK684,Causa!$X:$AB,5,0)</f>
        <v>J</v>
      </c>
      <c r="AN684" s="8" t="str">
        <f>VLOOKUP(AM684,Causa!$Q:$T,4,0)</f>
        <v>Accionamientos Mecánicos</v>
      </c>
      <c r="AO684" s="11" t="str">
        <f t="shared" si="26"/>
        <v>137-684</v>
      </c>
    </row>
    <row r="685" spans="35:41" x14ac:dyDescent="0.3">
      <c r="AI685" s="8" t="s">
        <v>1221</v>
      </c>
      <c r="AJ685" s="8" t="s">
        <v>133</v>
      </c>
      <c r="AK685" s="8">
        <v>137</v>
      </c>
      <c r="AL685" s="8" t="str">
        <f>VLOOKUP(AK685,Causa!$X:$AA,4,0)</f>
        <v>Cadena Transmisión</v>
      </c>
      <c r="AM685" s="8" t="str">
        <f>VLOOKUP(AK685,Causa!$X:$AB,5,0)</f>
        <v>J</v>
      </c>
      <c r="AN685" s="8" t="str">
        <f>VLOOKUP(AM685,Causa!$Q:$T,4,0)</f>
        <v>Accionamientos Mecánicos</v>
      </c>
      <c r="AO685" s="11" t="str">
        <f t="shared" si="26"/>
        <v>137-685</v>
      </c>
    </row>
    <row r="686" spans="35:41" x14ac:dyDescent="0.3">
      <c r="AI686" s="8" t="s">
        <v>1222</v>
      </c>
      <c r="AJ686" s="8" t="s">
        <v>276</v>
      </c>
      <c r="AK686" s="8">
        <v>137</v>
      </c>
      <c r="AL686" s="8" t="str">
        <f>VLOOKUP(AK686,Causa!$X:$AA,4,0)</f>
        <v>Cadena Transmisión</v>
      </c>
      <c r="AM686" s="8" t="str">
        <f>VLOOKUP(AK686,Causa!$X:$AB,5,0)</f>
        <v>J</v>
      </c>
      <c r="AN686" s="8" t="str">
        <f>VLOOKUP(AM686,Causa!$Q:$T,4,0)</f>
        <v>Accionamientos Mecánicos</v>
      </c>
      <c r="AO686" s="11" t="str">
        <f t="shared" si="26"/>
        <v>137-686</v>
      </c>
    </row>
    <row r="687" spans="35:41" x14ac:dyDescent="0.3">
      <c r="AI687" s="8" t="s">
        <v>1223</v>
      </c>
      <c r="AJ687" s="8" t="s">
        <v>308</v>
      </c>
      <c r="AK687" s="8">
        <v>137</v>
      </c>
      <c r="AL687" s="8" t="str">
        <f>VLOOKUP(AK687,Causa!$X:$AA,4,0)</f>
        <v>Cadena Transmisión</v>
      </c>
      <c r="AM687" s="8" t="str">
        <f>VLOOKUP(AK687,Causa!$X:$AB,5,0)</f>
        <v>J</v>
      </c>
      <c r="AN687" s="8" t="str">
        <f>VLOOKUP(AM687,Causa!$Q:$T,4,0)</f>
        <v>Accionamientos Mecánicos</v>
      </c>
      <c r="AO687" s="11" t="str">
        <f t="shared" si="26"/>
        <v>137-687</v>
      </c>
    </row>
    <row r="688" spans="35:41" x14ac:dyDescent="0.3">
      <c r="AI688" s="8" t="s">
        <v>1224</v>
      </c>
      <c r="AJ688" s="8" t="s">
        <v>256</v>
      </c>
      <c r="AK688" s="8">
        <v>137</v>
      </c>
      <c r="AL688" s="8" t="str">
        <f>VLOOKUP(AK688,Causa!$X:$AA,4,0)</f>
        <v>Cadena Transmisión</v>
      </c>
      <c r="AM688" s="8" t="str">
        <f>VLOOKUP(AK688,Causa!$X:$AB,5,0)</f>
        <v>J</v>
      </c>
      <c r="AN688" s="8" t="str">
        <f>VLOOKUP(AM688,Causa!$Q:$T,4,0)</f>
        <v>Accionamientos Mecánicos</v>
      </c>
      <c r="AO688" s="11" t="str">
        <f t="shared" si="26"/>
        <v>137-688</v>
      </c>
    </row>
    <row r="689" spans="35:41" x14ac:dyDescent="0.3">
      <c r="AI689" s="8" t="s">
        <v>1225</v>
      </c>
      <c r="AJ689" s="8" t="s">
        <v>303</v>
      </c>
      <c r="AK689" s="8">
        <v>137</v>
      </c>
      <c r="AL689" s="8" t="str">
        <f>VLOOKUP(AK689,Causa!$X:$AA,4,0)</f>
        <v>Cadena Transmisión</v>
      </c>
      <c r="AM689" s="8" t="str">
        <f>VLOOKUP(AK689,Causa!$X:$AB,5,0)</f>
        <v>J</v>
      </c>
      <c r="AN689" s="8" t="str">
        <f>VLOOKUP(AM689,Causa!$Q:$T,4,0)</f>
        <v>Accionamientos Mecánicos</v>
      </c>
      <c r="AO689" s="11" t="str">
        <f t="shared" si="26"/>
        <v>137-689</v>
      </c>
    </row>
    <row r="690" spans="35:41" x14ac:dyDescent="0.3">
      <c r="AI690" s="8" t="s">
        <v>1226</v>
      </c>
      <c r="AJ690" s="8" t="s">
        <v>295</v>
      </c>
      <c r="AK690" s="8">
        <v>137</v>
      </c>
      <c r="AL690" s="8" t="str">
        <f>VLOOKUP(AK690,Causa!$X:$AA,4,0)</f>
        <v>Cadena Transmisión</v>
      </c>
      <c r="AM690" s="8" t="str">
        <f>VLOOKUP(AK690,Causa!$X:$AB,5,0)</f>
        <v>J</v>
      </c>
      <c r="AN690" s="8" t="str">
        <f>VLOOKUP(AM690,Causa!$Q:$T,4,0)</f>
        <v>Accionamientos Mecánicos</v>
      </c>
      <c r="AO690" s="11" t="str">
        <f t="shared" si="26"/>
        <v>137-690</v>
      </c>
    </row>
    <row r="691" spans="35:41" x14ac:dyDescent="0.3">
      <c r="AI691" s="8" t="s">
        <v>1227</v>
      </c>
      <c r="AJ691" s="8" t="s">
        <v>309</v>
      </c>
      <c r="AK691" s="8">
        <v>137</v>
      </c>
      <c r="AL691" s="8" t="str">
        <f>VLOOKUP(AK691,Causa!$X:$AA,4,0)</f>
        <v>Cadena Transmisión</v>
      </c>
      <c r="AM691" s="8" t="str">
        <f>VLOOKUP(AK691,Causa!$X:$AB,5,0)</f>
        <v>J</v>
      </c>
      <c r="AN691" s="8" t="str">
        <f>VLOOKUP(AM691,Causa!$Q:$T,4,0)</f>
        <v>Accionamientos Mecánicos</v>
      </c>
      <c r="AO691" s="11" t="str">
        <f t="shared" si="26"/>
        <v>137-691</v>
      </c>
    </row>
    <row r="692" spans="35:41" x14ac:dyDescent="0.3">
      <c r="AI692" s="8" t="s">
        <v>1228</v>
      </c>
      <c r="AJ692" s="8" t="s">
        <v>307</v>
      </c>
      <c r="AK692" s="8">
        <v>137</v>
      </c>
      <c r="AL692" s="8" t="str">
        <f>VLOOKUP(AK692,Causa!$X:$AA,4,0)</f>
        <v>Cadena Transmisión</v>
      </c>
      <c r="AM692" s="8" t="str">
        <f>VLOOKUP(AK692,Causa!$X:$AB,5,0)</f>
        <v>J</v>
      </c>
      <c r="AN692" s="8" t="str">
        <f>VLOOKUP(AM692,Causa!$Q:$T,4,0)</f>
        <v>Accionamientos Mecánicos</v>
      </c>
      <c r="AO692" s="11" t="str">
        <f t="shared" si="26"/>
        <v>137-692</v>
      </c>
    </row>
    <row r="693" spans="35:41" x14ac:dyDescent="0.3">
      <c r="AI693" s="8" t="s">
        <v>1229</v>
      </c>
      <c r="AJ693" s="8" t="s">
        <v>310</v>
      </c>
      <c r="AK693" s="8">
        <v>137</v>
      </c>
      <c r="AL693" s="8" t="str">
        <f>VLOOKUP(AK693,Causa!$X:$AA,4,0)</f>
        <v>Cadena Transmisión</v>
      </c>
      <c r="AM693" s="8" t="str">
        <f>VLOOKUP(AK693,Causa!$X:$AB,5,0)</f>
        <v>J</v>
      </c>
      <c r="AN693" s="8" t="str">
        <f>VLOOKUP(AM693,Causa!$Q:$T,4,0)</f>
        <v>Accionamientos Mecánicos</v>
      </c>
      <c r="AO693" s="11" t="str">
        <f t="shared" si="26"/>
        <v>137-693</v>
      </c>
    </row>
    <row r="694" spans="35:41" x14ac:dyDescent="0.3">
      <c r="AI694" s="8" t="s">
        <v>1230</v>
      </c>
      <c r="AJ694" s="8" t="s">
        <v>161</v>
      </c>
      <c r="AK694" s="8">
        <v>137</v>
      </c>
      <c r="AL694" s="8" t="str">
        <f>VLOOKUP(AK694,Causa!$X:$AA,4,0)</f>
        <v>Cadena Transmisión</v>
      </c>
      <c r="AM694" s="8" t="str">
        <f>VLOOKUP(AK694,Causa!$X:$AB,5,0)</f>
        <v>J</v>
      </c>
      <c r="AN694" s="8" t="str">
        <f>VLOOKUP(AM694,Causa!$Q:$T,4,0)</f>
        <v>Accionamientos Mecánicos</v>
      </c>
      <c r="AO694" s="11" t="str">
        <f t="shared" si="26"/>
        <v>137-694</v>
      </c>
    </row>
    <row r="695" spans="35:41" x14ac:dyDescent="0.3">
      <c r="AI695" s="8" t="s">
        <v>1231</v>
      </c>
      <c r="AJ695" s="8" t="s">
        <v>168</v>
      </c>
      <c r="AK695" s="8">
        <v>137</v>
      </c>
      <c r="AL695" s="8" t="str">
        <f>VLOOKUP(AK695,Causa!$X:$AA,4,0)</f>
        <v>Cadena Transmisión</v>
      </c>
      <c r="AM695" s="8" t="str">
        <f>VLOOKUP(AK695,Causa!$X:$AB,5,0)</f>
        <v>J</v>
      </c>
      <c r="AN695" s="8" t="str">
        <f>VLOOKUP(AM695,Causa!$Q:$T,4,0)</f>
        <v>Accionamientos Mecánicos</v>
      </c>
      <c r="AO695" s="11" t="str">
        <f t="shared" si="26"/>
        <v>137-695</v>
      </c>
    </row>
    <row r="696" spans="35:41" x14ac:dyDescent="0.3">
      <c r="AI696" s="8" t="s">
        <v>1232</v>
      </c>
      <c r="AJ696" s="8" t="s">
        <v>125</v>
      </c>
      <c r="AK696" s="8">
        <v>137</v>
      </c>
      <c r="AL696" s="8" t="str">
        <f>VLOOKUP(AK696,Causa!$X:$AA,4,0)</f>
        <v>Cadena Transmisión</v>
      </c>
      <c r="AM696" s="8" t="str">
        <f>VLOOKUP(AK696,Causa!$X:$AB,5,0)</f>
        <v>J</v>
      </c>
      <c r="AN696" s="8" t="str">
        <f>VLOOKUP(AM696,Causa!$Q:$T,4,0)</f>
        <v>Accionamientos Mecánicos</v>
      </c>
      <c r="AO696" s="11" t="str">
        <f t="shared" si="26"/>
        <v>137-696</v>
      </c>
    </row>
    <row r="697" spans="35:41" x14ac:dyDescent="0.3">
      <c r="AI697" s="8" t="s">
        <v>1233</v>
      </c>
      <c r="AJ697" s="8" t="s">
        <v>256</v>
      </c>
      <c r="AK697" s="8">
        <v>138</v>
      </c>
      <c r="AL697" s="8" t="str">
        <f>VLOOKUP(AK697,Causa!$X:$AA,4,0)</f>
        <v>Cardan</v>
      </c>
      <c r="AM697" s="8" t="str">
        <f>VLOOKUP(AK697,Causa!$X:$AB,5,0)</f>
        <v>J</v>
      </c>
      <c r="AN697" s="8" t="str">
        <f>VLOOKUP(AM697,Causa!$Q:$T,4,0)</f>
        <v>Accionamientos Mecánicos</v>
      </c>
      <c r="AO697" s="11" t="str">
        <f t="shared" si="26"/>
        <v>138-697</v>
      </c>
    </row>
    <row r="698" spans="35:41" x14ac:dyDescent="0.3">
      <c r="AI698" s="8" t="s">
        <v>1234</v>
      </c>
      <c r="AJ698" s="8" t="s">
        <v>303</v>
      </c>
      <c r="AK698" s="8">
        <v>138</v>
      </c>
      <c r="AL698" s="8" t="str">
        <f>VLOOKUP(AK698,Causa!$X:$AA,4,0)</f>
        <v>Cardan</v>
      </c>
      <c r="AM698" s="8" t="str">
        <f>VLOOKUP(AK698,Causa!$X:$AB,5,0)</f>
        <v>J</v>
      </c>
      <c r="AN698" s="8" t="str">
        <f>VLOOKUP(AM698,Causa!$Q:$T,4,0)</f>
        <v>Accionamientos Mecánicos</v>
      </c>
      <c r="AO698" s="11" t="str">
        <f t="shared" si="26"/>
        <v>138-698</v>
      </c>
    </row>
    <row r="699" spans="35:41" x14ac:dyDescent="0.3">
      <c r="AI699" s="8" t="s">
        <v>1235</v>
      </c>
      <c r="AJ699" s="8" t="s">
        <v>171</v>
      </c>
      <c r="AK699" s="8">
        <v>138</v>
      </c>
      <c r="AL699" s="8" t="str">
        <f>VLOOKUP(AK699,Causa!$X:$AA,4,0)</f>
        <v>Cardan</v>
      </c>
      <c r="AM699" s="8" t="str">
        <f>VLOOKUP(AK699,Causa!$X:$AB,5,0)</f>
        <v>J</v>
      </c>
      <c r="AN699" s="8" t="str">
        <f>VLOOKUP(AM699,Causa!$Q:$T,4,0)</f>
        <v>Accionamientos Mecánicos</v>
      </c>
      <c r="AO699" s="11" t="str">
        <f t="shared" si="26"/>
        <v>138-699</v>
      </c>
    </row>
    <row r="700" spans="35:41" x14ac:dyDescent="0.3">
      <c r="AI700" s="8" t="s">
        <v>1236</v>
      </c>
      <c r="AJ700" s="8" t="s">
        <v>1163</v>
      </c>
      <c r="AK700" s="8">
        <v>138</v>
      </c>
      <c r="AL700" s="8" t="str">
        <f>VLOOKUP(AK700,Causa!$X:$AA,4,0)</f>
        <v>Cardan</v>
      </c>
      <c r="AM700" s="8" t="str">
        <f>VLOOKUP(AK700,Causa!$X:$AB,5,0)</f>
        <v>J</v>
      </c>
      <c r="AN700" s="8" t="str">
        <f>VLOOKUP(AM700,Causa!$Q:$T,4,0)</f>
        <v>Accionamientos Mecánicos</v>
      </c>
      <c r="AO700" s="11" t="str">
        <f t="shared" si="26"/>
        <v>138-700</v>
      </c>
    </row>
    <row r="701" spans="35:41" x14ac:dyDescent="0.3">
      <c r="AI701" s="8" t="s">
        <v>1237</v>
      </c>
      <c r="AJ701" s="8" t="s">
        <v>301</v>
      </c>
      <c r="AK701" s="8">
        <v>138</v>
      </c>
      <c r="AL701" s="8" t="str">
        <f>VLOOKUP(AK701,Causa!$X:$AA,4,0)</f>
        <v>Cardan</v>
      </c>
      <c r="AM701" s="8" t="str">
        <f>VLOOKUP(AK701,Causa!$X:$AB,5,0)</f>
        <v>J</v>
      </c>
      <c r="AN701" s="8" t="str">
        <f>VLOOKUP(AM701,Causa!$Q:$T,4,0)</f>
        <v>Accionamientos Mecánicos</v>
      </c>
      <c r="AO701" s="11" t="str">
        <f t="shared" si="26"/>
        <v>138-701</v>
      </c>
    </row>
    <row r="702" spans="35:41" x14ac:dyDescent="0.3">
      <c r="AI702" s="8" t="s">
        <v>1238</v>
      </c>
      <c r="AJ702" s="8" t="s">
        <v>297</v>
      </c>
      <c r="AK702" s="8">
        <v>138</v>
      </c>
      <c r="AL702" s="8" t="str">
        <f>VLOOKUP(AK702,Causa!$X:$AA,4,0)</f>
        <v>Cardan</v>
      </c>
      <c r="AM702" s="8" t="str">
        <f>VLOOKUP(AK702,Causa!$X:$AB,5,0)</f>
        <v>J</v>
      </c>
      <c r="AN702" s="8" t="str">
        <f>VLOOKUP(AM702,Causa!$Q:$T,4,0)</f>
        <v>Accionamientos Mecánicos</v>
      </c>
      <c r="AO702" s="11" t="str">
        <f t="shared" si="26"/>
        <v>138-702</v>
      </c>
    </row>
    <row r="703" spans="35:41" x14ac:dyDescent="0.3">
      <c r="AI703" s="8" t="s">
        <v>1239</v>
      </c>
      <c r="AJ703" s="8" t="s">
        <v>150</v>
      </c>
      <c r="AK703" s="8">
        <v>138</v>
      </c>
      <c r="AL703" s="8" t="str">
        <f>VLOOKUP(AK703,Causa!$X:$AA,4,0)</f>
        <v>Cardan</v>
      </c>
      <c r="AM703" s="8" t="str">
        <f>VLOOKUP(AK703,Causa!$X:$AB,5,0)</f>
        <v>J</v>
      </c>
      <c r="AN703" s="8" t="str">
        <f>VLOOKUP(AM703,Causa!$Q:$T,4,0)</f>
        <v>Accionamientos Mecánicos</v>
      </c>
      <c r="AO703" s="11" t="str">
        <f t="shared" si="26"/>
        <v>138-703</v>
      </c>
    </row>
    <row r="704" spans="35:41" x14ac:dyDescent="0.3">
      <c r="AI704" s="8" t="s">
        <v>1240</v>
      </c>
      <c r="AJ704" s="8" t="s">
        <v>259</v>
      </c>
      <c r="AK704" s="8">
        <v>139</v>
      </c>
      <c r="AL704" s="8" t="str">
        <f>VLOOKUP(AK704,Causa!$X:$AA,4,0)</f>
        <v>Correa</v>
      </c>
      <c r="AM704" s="8" t="str">
        <f>VLOOKUP(AK704,Causa!$X:$AB,5,0)</f>
        <v>J</v>
      </c>
      <c r="AN704" s="8" t="str">
        <f>VLOOKUP(AM704,Causa!$Q:$T,4,0)</f>
        <v>Accionamientos Mecánicos</v>
      </c>
      <c r="AO704" s="11" t="str">
        <f t="shared" si="26"/>
        <v>139-704</v>
      </c>
    </row>
    <row r="705" spans="35:41" x14ac:dyDescent="0.3">
      <c r="AI705" s="8" t="s">
        <v>1241</v>
      </c>
      <c r="AJ705" s="8" t="s">
        <v>276</v>
      </c>
      <c r="AK705" s="8">
        <v>139</v>
      </c>
      <c r="AL705" s="8" t="str">
        <f>VLOOKUP(AK705,Causa!$X:$AA,4,0)</f>
        <v>Correa</v>
      </c>
      <c r="AM705" s="8" t="str">
        <f>VLOOKUP(AK705,Causa!$X:$AB,5,0)</f>
        <v>J</v>
      </c>
      <c r="AN705" s="8" t="str">
        <f>VLOOKUP(AM705,Causa!$Q:$T,4,0)</f>
        <v>Accionamientos Mecánicos</v>
      </c>
      <c r="AO705" s="11" t="str">
        <f t="shared" si="26"/>
        <v>139-705</v>
      </c>
    </row>
    <row r="706" spans="35:41" x14ac:dyDescent="0.3">
      <c r="AI706" s="8" t="s">
        <v>1242</v>
      </c>
      <c r="AJ706" s="8" t="s">
        <v>256</v>
      </c>
      <c r="AK706" s="8">
        <v>139</v>
      </c>
      <c r="AL706" s="8" t="str">
        <f>VLOOKUP(AK706,Causa!$X:$AA,4,0)</f>
        <v>Correa</v>
      </c>
      <c r="AM706" s="8" t="str">
        <f>VLOOKUP(AK706,Causa!$X:$AB,5,0)</f>
        <v>J</v>
      </c>
      <c r="AN706" s="8" t="str">
        <f>VLOOKUP(AM706,Causa!$Q:$T,4,0)</f>
        <v>Accionamientos Mecánicos</v>
      </c>
      <c r="AO706" s="11" t="str">
        <f t="shared" ref="AO706:AO769" si="27">+AI706</f>
        <v>139-706</v>
      </c>
    </row>
    <row r="707" spans="35:41" x14ac:dyDescent="0.3">
      <c r="AI707" s="8" t="s">
        <v>1243</v>
      </c>
      <c r="AJ707" s="8" t="s">
        <v>295</v>
      </c>
      <c r="AK707" s="8">
        <v>139</v>
      </c>
      <c r="AL707" s="8" t="str">
        <f>VLOOKUP(AK707,Causa!$X:$AA,4,0)</f>
        <v>Correa</v>
      </c>
      <c r="AM707" s="8" t="str">
        <f>VLOOKUP(AK707,Causa!$X:$AB,5,0)</f>
        <v>J</v>
      </c>
      <c r="AN707" s="8" t="str">
        <f>VLOOKUP(AM707,Causa!$Q:$T,4,0)</f>
        <v>Accionamientos Mecánicos</v>
      </c>
      <c r="AO707" s="11" t="str">
        <f t="shared" si="27"/>
        <v>139-707</v>
      </c>
    </row>
    <row r="708" spans="35:41" x14ac:dyDescent="0.3">
      <c r="AI708" s="8" t="s">
        <v>1244</v>
      </c>
      <c r="AJ708" s="8" t="s">
        <v>161</v>
      </c>
      <c r="AK708" s="8">
        <v>139</v>
      </c>
      <c r="AL708" s="8" t="str">
        <f>VLOOKUP(AK708,Causa!$X:$AA,4,0)</f>
        <v>Correa</v>
      </c>
      <c r="AM708" s="8" t="str">
        <f>VLOOKUP(AK708,Causa!$X:$AB,5,0)</f>
        <v>J</v>
      </c>
      <c r="AN708" s="8" t="str">
        <f>VLOOKUP(AM708,Causa!$Q:$T,4,0)</f>
        <v>Accionamientos Mecánicos</v>
      </c>
      <c r="AO708" s="11" t="str">
        <f t="shared" si="27"/>
        <v>139-708</v>
      </c>
    </row>
    <row r="709" spans="35:41" x14ac:dyDescent="0.3">
      <c r="AI709" s="8" t="s">
        <v>1245</v>
      </c>
      <c r="AJ709" s="8" t="s">
        <v>268</v>
      </c>
      <c r="AK709" s="8">
        <v>140</v>
      </c>
      <c r="AL709" s="8" t="str">
        <f>VLOOKUP(AK709,Causa!$X:$AA,4,0)</f>
        <v>Eje</v>
      </c>
      <c r="AM709" s="8" t="str">
        <f>VLOOKUP(AK709,Causa!$X:$AB,5,0)</f>
        <v>J</v>
      </c>
      <c r="AN709" s="8" t="str">
        <f>VLOOKUP(AM709,Causa!$Q:$T,4,0)</f>
        <v>Accionamientos Mecánicos</v>
      </c>
      <c r="AO709" s="11" t="str">
        <f t="shared" si="27"/>
        <v>140-709</v>
      </c>
    </row>
    <row r="710" spans="35:41" x14ac:dyDescent="0.3">
      <c r="AI710" s="8" t="s">
        <v>1246</v>
      </c>
      <c r="AJ710" s="8" t="s">
        <v>276</v>
      </c>
      <c r="AK710" s="8">
        <v>140</v>
      </c>
      <c r="AL710" s="8" t="str">
        <f>VLOOKUP(AK710,Causa!$X:$AA,4,0)</f>
        <v>Eje</v>
      </c>
      <c r="AM710" s="8" t="str">
        <f>VLOOKUP(AK710,Causa!$X:$AB,5,0)</f>
        <v>J</v>
      </c>
      <c r="AN710" s="8" t="str">
        <f>VLOOKUP(AM710,Causa!$Q:$T,4,0)</f>
        <v>Accionamientos Mecánicos</v>
      </c>
      <c r="AO710" s="11" t="str">
        <f t="shared" si="27"/>
        <v>140-710</v>
      </c>
    </row>
    <row r="711" spans="35:41" x14ac:dyDescent="0.3">
      <c r="AI711" s="8" t="s">
        <v>1247</v>
      </c>
      <c r="AJ711" s="8" t="s">
        <v>256</v>
      </c>
      <c r="AK711" s="8">
        <v>140</v>
      </c>
      <c r="AL711" s="8" t="str">
        <f>VLOOKUP(AK711,Causa!$X:$AA,4,0)</f>
        <v>Eje</v>
      </c>
      <c r="AM711" s="8" t="str">
        <f>VLOOKUP(AK711,Causa!$X:$AB,5,0)</f>
        <v>J</v>
      </c>
      <c r="AN711" s="8" t="str">
        <f>VLOOKUP(AM711,Causa!$Q:$T,4,0)</f>
        <v>Accionamientos Mecánicos</v>
      </c>
      <c r="AO711" s="11" t="str">
        <f t="shared" si="27"/>
        <v>140-711</v>
      </c>
    </row>
    <row r="712" spans="35:41" x14ac:dyDescent="0.3">
      <c r="AI712" s="8" t="s">
        <v>1248</v>
      </c>
      <c r="AJ712" s="8" t="s">
        <v>135</v>
      </c>
      <c r="AK712" s="8">
        <v>140</v>
      </c>
      <c r="AL712" s="8" t="str">
        <f>VLOOKUP(AK712,Causa!$X:$AA,4,0)</f>
        <v>Eje</v>
      </c>
      <c r="AM712" s="8" t="str">
        <f>VLOOKUP(AK712,Causa!$X:$AB,5,0)</f>
        <v>J</v>
      </c>
      <c r="AN712" s="8" t="str">
        <f>VLOOKUP(AM712,Causa!$Q:$T,4,0)</f>
        <v>Accionamientos Mecánicos</v>
      </c>
      <c r="AO712" s="11" t="str">
        <f t="shared" si="27"/>
        <v>140-712</v>
      </c>
    </row>
    <row r="713" spans="35:41" x14ac:dyDescent="0.3">
      <c r="AI713" s="8" t="s">
        <v>1249</v>
      </c>
      <c r="AJ713" s="8" t="s">
        <v>298</v>
      </c>
      <c r="AK713" s="8">
        <v>141</v>
      </c>
      <c r="AL713" s="8" t="str">
        <f>VLOOKUP(AK713,Causa!$X:$AA,4,0)</f>
        <v>Embrague</v>
      </c>
      <c r="AM713" s="8" t="str">
        <f>VLOOKUP(AK713,Causa!$X:$AB,5,0)</f>
        <v>J</v>
      </c>
      <c r="AN713" s="8" t="str">
        <f>VLOOKUP(AM713,Causa!$Q:$T,4,0)</f>
        <v>Accionamientos Mecánicos</v>
      </c>
      <c r="AO713" s="11" t="str">
        <f t="shared" si="27"/>
        <v>141-713</v>
      </c>
    </row>
    <row r="714" spans="35:41" x14ac:dyDescent="0.3">
      <c r="AI714" s="8" t="s">
        <v>1250</v>
      </c>
      <c r="AJ714" s="8" t="s">
        <v>256</v>
      </c>
      <c r="AK714" s="8">
        <v>141</v>
      </c>
      <c r="AL714" s="8" t="str">
        <f>VLOOKUP(AK714,Causa!$X:$AA,4,0)</f>
        <v>Embrague</v>
      </c>
      <c r="AM714" s="8" t="str">
        <f>VLOOKUP(AK714,Causa!$X:$AB,5,0)</f>
        <v>J</v>
      </c>
      <c r="AN714" s="8" t="str">
        <f>VLOOKUP(AM714,Causa!$Q:$T,4,0)</f>
        <v>Accionamientos Mecánicos</v>
      </c>
      <c r="AO714" s="11" t="str">
        <f t="shared" si="27"/>
        <v>141-714</v>
      </c>
    </row>
    <row r="715" spans="35:41" x14ac:dyDescent="0.3">
      <c r="AI715" s="8" t="s">
        <v>1251</v>
      </c>
      <c r="AJ715" s="8" t="s">
        <v>123</v>
      </c>
      <c r="AK715" s="8">
        <v>141</v>
      </c>
      <c r="AL715" s="8" t="str">
        <f>VLOOKUP(AK715,Causa!$X:$AA,4,0)</f>
        <v>Embrague</v>
      </c>
      <c r="AM715" s="8" t="str">
        <f>VLOOKUP(AK715,Causa!$X:$AB,5,0)</f>
        <v>J</v>
      </c>
      <c r="AN715" s="8" t="str">
        <f>VLOOKUP(AM715,Causa!$Q:$T,4,0)</f>
        <v>Accionamientos Mecánicos</v>
      </c>
      <c r="AO715" s="11" t="str">
        <f t="shared" si="27"/>
        <v>141-715</v>
      </c>
    </row>
    <row r="716" spans="35:41" x14ac:dyDescent="0.3">
      <c r="AI716" s="8" t="s">
        <v>1252</v>
      </c>
      <c r="AJ716" s="8" t="s">
        <v>122</v>
      </c>
      <c r="AK716" s="8">
        <v>141</v>
      </c>
      <c r="AL716" s="8" t="str">
        <f>VLOOKUP(AK716,Causa!$X:$AA,4,0)</f>
        <v>Embrague</v>
      </c>
      <c r="AM716" s="8" t="str">
        <f>VLOOKUP(AK716,Causa!$X:$AB,5,0)</f>
        <v>J</v>
      </c>
      <c r="AN716" s="8" t="str">
        <f>VLOOKUP(AM716,Causa!$Q:$T,4,0)</f>
        <v>Accionamientos Mecánicos</v>
      </c>
      <c r="AO716" s="11" t="str">
        <f t="shared" si="27"/>
        <v>141-716</v>
      </c>
    </row>
    <row r="717" spans="35:41" x14ac:dyDescent="0.3">
      <c r="AI717" s="8" t="s">
        <v>1253</v>
      </c>
      <c r="AJ717" s="8" t="s">
        <v>135</v>
      </c>
      <c r="AK717" s="8">
        <v>141</v>
      </c>
      <c r="AL717" s="8" t="str">
        <f>VLOOKUP(AK717,Causa!$X:$AA,4,0)</f>
        <v>Embrague</v>
      </c>
      <c r="AM717" s="8" t="str">
        <f>VLOOKUP(AK717,Causa!$X:$AB,5,0)</f>
        <v>J</v>
      </c>
      <c r="AN717" s="8" t="str">
        <f>VLOOKUP(AM717,Causa!$Q:$T,4,0)</f>
        <v>Accionamientos Mecánicos</v>
      </c>
      <c r="AO717" s="11" t="str">
        <f t="shared" si="27"/>
        <v>141-717</v>
      </c>
    </row>
    <row r="718" spans="35:41" x14ac:dyDescent="0.3">
      <c r="AI718" s="8" t="s">
        <v>1254</v>
      </c>
      <c r="AJ718" s="8" t="s">
        <v>276</v>
      </c>
      <c r="AK718" s="8">
        <v>142</v>
      </c>
      <c r="AL718" s="8" t="str">
        <f>VLOOKUP(AK718,Causa!$X:$AA,4,0)</f>
        <v>Engranaje</v>
      </c>
      <c r="AM718" s="8" t="str">
        <f>VLOOKUP(AK718,Causa!$X:$AB,5,0)</f>
        <v>J</v>
      </c>
      <c r="AN718" s="8" t="str">
        <f>VLOOKUP(AM718,Causa!$Q:$T,4,0)</f>
        <v>Accionamientos Mecánicos</v>
      </c>
      <c r="AO718" s="11" t="str">
        <f t="shared" si="27"/>
        <v>142-718</v>
      </c>
    </row>
    <row r="719" spans="35:41" x14ac:dyDescent="0.3">
      <c r="AI719" s="8" t="s">
        <v>1255</v>
      </c>
      <c r="AJ719" s="8" t="s">
        <v>256</v>
      </c>
      <c r="AK719" s="8">
        <v>142</v>
      </c>
      <c r="AL719" s="8" t="str">
        <f>VLOOKUP(AK719,Causa!$X:$AA,4,0)</f>
        <v>Engranaje</v>
      </c>
      <c r="AM719" s="8" t="str">
        <f>VLOOKUP(AK719,Causa!$X:$AB,5,0)</f>
        <v>J</v>
      </c>
      <c r="AN719" s="8" t="str">
        <f>VLOOKUP(AM719,Causa!$Q:$T,4,0)</f>
        <v>Accionamientos Mecánicos</v>
      </c>
      <c r="AO719" s="11" t="str">
        <f t="shared" si="27"/>
        <v>142-719</v>
      </c>
    </row>
    <row r="720" spans="35:41" x14ac:dyDescent="0.3">
      <c r="AI720" s="8" t="s">
        <v>1256</v>
      </c>
      <c r="AJ720" s="8" t="s">
        <v>303</v>
      </c>
      <c r="AK720" s="8">
        <v>142</v>
      </c>
      <c r="AL720" s="8" t="str">
        <f>VLOOKUP(AK720,Causa!$X:$AA,4,0)</f>
        <v>Engranaje</v>
      </c>
      <c r="AM720" s="8" t="str">
        <f>VLOOKUP(AK720,Causa!$X:$AB,5,0)</f>
        <v>J</v>
      </c>
      <c r="AN720" s="8" t="str">
        <f>VLOOKUP(AM720,Causa!$Q:$T,4,0)</f>
        <v>Accionamientos Mecánicos</v>
      </c>
      <c r="AO720" s="11" t="str">
        <f t="shared" si="27"/>
        <v>142-720</v>
      </c>
    </row>
    <row r="721" spans="35:41" x14ac:dyDescent="0.3">
      <c r="AI721" s="8" t="s">
        <v>1257</v>
      </c>
      <c r="AJ721" s="8" t="s">
        <v>171</v>
      </c>
      <c r="AK721" s="8">
        <v>142</v>
      </c>
      <c r="AL721" s="8" t="str">
        <f>VLOOKUP(AK721,Causa!$X:$AA,4,0)</f>
        <v>Engranaje</v>
      </c>
      <c r="AM721" s="8" t="str">
        <f>VLOOKUP(AK721,Causa!$X:$AB,5,0)</f>
        <v>J</v>
      </c>
      <c r="AN721" s="8" t="str">
        <f>VLOOKUP(AM721,Causa!$Q:$T,4,0)</f>
        <v>Accionamientos Mecánicos</v>
      </c>
      <c r="AO721" s="11" t="str">
        <f t="shared" si="27"/>
        <v>142-721</v>
      </c>
    </row>
    <row r="722" spans="35:41" x14ac:dyDescent="0.3">
      <c r="AI722" s="8" t="s">
        <v>1258</v>
      </c>
      <c r="AJ722" s="8" t="s">
        <v>1163</v>
      </c>
      <c r="AK722" s="8">
        <v>142</v>
      </c>
      <c r="AL722" s="8" t="str">
        <f>VLOOKUP(AK722,Causa!$X:$AA,4,0)</f>
        <v>Engranaje</v>
      </c>
      <c r="AM722" s="8" t="str">
        <f>VLOOKUP(AK722,Causa!$X:$AB,5,0)</f>
        <v>J</v>
      </c>
      <c r="AN722" s="8" t="str">
        <f>VLOOKUP(AM722,Causa!$Q:$T,4,0)</f>
        <v>Accionamientos Mecánicos</v>
      </c>
      <c r="AO722" s="11" t="str">
        <f t="shared" si="27"/>
        <v>142-722</v>
      </c>
    </row>
    <row r="723" spans="35:41" x14ac:dyDescent="0.3">
      <c r="AI723" s="8" t="s">
        <v>1259</v>
      </c>
      <c r="AJ723" s="8" t="s">
        <v>135</v>
      </c>
      <c r="AK723" s="8">
        <v>142</v>
      </c>
      <c r="AL723" s="8" t="str">
        <f>VLOOKUP(AK723,Causa!$X:$AA,4,0)</f>
        <v>Engranaje</v>
      </c>
      <c r="AM723" s="8" t="str">
        <f>VLOOKUP(AK723,Causa!$X:$AB,5,0)</f>
        <v>J</v>
      </c>
      <c r="AN723" s="8" t="str">
        <f>VLOOKUP(AM723,Causa!$Q:$T,4,0)</f>
        <v>Accionamientos Mecánicos</v>
      </c>
      <c r="AO723" s="11" t="str">
        <f t="shared" si="27"/>
        <v>142-723</v>
      </c>
    </row>
    <row r="724" spans="35:41" x14ac:dyDescent="0.3">
      <c r="AI724" s="8" t="s">
        <v>1260</v>
      </c>
      <c r="AJ724" s="8" t="s">
        <v>133</v>
      </c>
      <c r="AK724" s="8">
        <v>143</v>
      </c>
      <c r="AL724" s="8" t="str">
        <f>VLOOKUP(AK724,Causa!$X:$AA,4,0)</f>
        <v>Freno</v>
      </c>
      <c r="AM724" s="8" t="str">
        <f>VLOOKUP(AK724,Causa!$X:$AB,5,0)</f>
        <v>J</v>
      </c>
      <c r="AN724" s="8" t="str">
        <f>VLOOKUP(AM724,Causa!$Q:$T,4,0)</f>
        <v>Accionamientos Mecánicos</v>
      </c>
      <c r="AO724" s="11" t="str">
        <f t="shared" si="27"/>
        <v>143-724</v>
      </c>
    </row>
    <row r="725" spans="35:41" x14ac:dyDescent="0.3">
      <c r="AI725" s="8" t="s">
        <v>1261</v>
      </c>
      <c r="AJ725" s="8" t="s">
        <v>315</v>
      </c>
      <c r="AK725" s="8">
        <v>143</v>
      </c>
      <c r="AL725" s="8" t="str">
        <f>VLOOKUP(AK725,Causa!$X:$AA,4,0)</f>
        <v>Freno</v>
      </c>
      <c r="AM725" s="8" t="str">
        <f>VLOOKUP(AK725,Causa!$X:$AB,5,0)</f>
        <v>J</v>
      </c>
      <c r="AN725" s="8" t="str">
        <f>VLOOKUP(AM725,Causa!$Q:$T,4,0)</f>
        <v>Accionamientos Mecánicos</v>
      </c>
      <c r="AO725" s="11" t="str">
        <f t="shared" si="27"/>
        <v>143-725</v>
      </c>
    </row>
    <row r="726" spans="35:41" x14ac:dyDescent="0.3">
      <c r="AI726" s="8" t="s">
        <v>1262</v>
      </c>
      <c r="AJ726" s="8" t="s">
        <v>276</v>
      </c>
      <c r="AK726" s="8">
        <v>143</v>
      </c>
      <c r="AL726" s="8" t="str">
        <f>VLOOKUP(AK726,Causa!$X:$AA,4,0)</f>
        <v>Freno</v>
      </c>
      <c r="AM726" s="8" t="str">
        <f>VLOOKUP(AK726,Causa!$X:$AB,5,0)</f>
        <v>J</v>
      </c>
      <c r="AN726" s="8" t="str">
        <f>VLOOKUP(AM726,Causa!$Q:$T,4,0)</f>
        <v>Accionamientos Mecánicos</v>
      </c>
      <c r="AO726" s="11" t="str">
        <f t="shared" si="27"/>
        <v>143-726</v>
      </c>
    </row>
    <row r="727" spans="35:41" x14ac:dyDescent="0.3">
      <c r="AI727" s="8" t="s">
        <v>1263</v>
      </c>
      <c r="AJ727" s="8" t="s">
        <v>256</v>
      </c>
      <c r="AK727" s="8">
        <v>143</v>
      </c>
      <c r="AL727" s="8" t="str">
        <f>VLOOKUP(AK727,Causa!$X:$AA,4,0)</f>
        <v>Freno</v>
      </c>
      <c r="AM727" s="8" t="str">
        <f>VLOOKUP(AK727,Causa!$X:$AB,5,0)</f>
        <v>J</v>
      </c>
      <c r="AN727" s="8" t="str">
        <f>VLOOKUP(AM727,Causa!$Q:$T,4,0)</f>
        <v>Accionamientos Mecánicos</v>
      </c>
      <c r="AO727" s="11" t="str">
        <f t="shared" si="27"/>
        <v>143-727</v>
      </c>
    </row>
    <row r="728" spans="35:41" x14ac:dyDescent="0.3">
      <c r="AI728" s="8" t="s">
        <v>1264</v>
      </c>
      <c r="AJ728" s="8" t="s">
        <v>171</v>
      </c>
      <c r="AK728" s="8">
        <v>143</v>
      </c>
      <c r="AL728" s="8" t="str">
        <f>VLOOKUP(AK728,Causa!$X:$AA,4,0)</f>
        <v>Freno</v>
      </c>
      <c r="AM728" s="8" t="str">
        <f>VLOOKUP(AK728,Causa!$X:$AB,5,0)</f>
        <v>J</v>
      </c>
      <c r="AN728" s="8" t="str">
        <f>VLOOKUP(AM728,Causa!$Q:$T,4,0)</f>
        <v>Accionamientos Mecánicos</v>
      </c>
      <c r="AO728" s="11" t="str">
        <f t="shared" si="27"/>
        <v>143-728</v>
      </c>
    </row>
    <row r="729" spans="35:41" x14ac:dyDescent="0.3">
      <c r="AI729" s="8" t="s">
        <v>1265</v>
      </c>
      <c r="AJ729" s="8" t="s">
        <v>135</v>
      </c>
      <c r="AK729" s="8">
        <v>143</v>
      </c>
      <c r="AL729" s="8" t="str">
        <f>VLOOKUP(AK729,Causa!$X:$AA,4,0)</f>
        <v>Freno</v>
      </c>
      <c r="AM729" s="8" t="str">
        <f>VLOOKUP(AK729,Causa!$X:$AB,5,0)</f>
        <v>J</v>
      </c>
      <c r="AN729" s="8" t="str">
        <f>VLOOKUP(AM729,Causa!$Q:$T,4,0)</f>
        <v>Accionamientos Mecánicos</v>
      </c>
      <c r="AO729" s="11" t="str">
        <f t="shared" si="27"/>
        <v>143-729</v>
      </c>
    </row>
    <row r="730" spans="35:41" x14ac:dyDescent="0.3">
      <c r="AI730" s="8" t="s">
        <v>1266</v>
      </c>
      <c r="AJ730" s="8" t="s">
        <v>133</v>
      </c>
      <c r="AK730" s="8">
        <v>144</v>
      </c>
      <c r="AL730" s="8" t="str">
        <f>VLOOKUP(AK730,Causa!$X:$AA,4,0)</f>
        <v>Leva</v>
      </c>
      <c r="AM730" s="8" t="str">
        <f>VLOOKUP(AK730,Causa!$X:$AB,5,0)</f>
        <v>J</v>
      </c>
      <c r="AN730" s="8" t="str">
        <f>VLOOKUP(AM730,Causa!$Q:$T,4,0)</f>
        <v>Accionamientos Mecánicos</v>
      </c>
      <c r="AO730" s="11" t="str">
        <f t="shared" si="27"/>
        <v>144-730</v>
      </c>
    </row>
    <row r="731" spans="35:41" x14ac:dyDescent="0.3">
      <c r="AI731" s="8" t="s">
        <v>1267</v>
      </c>
      <c r="AJ731" s="8" t="s">
        <v>318</v>
      </c>
      <c r="AK731" s="8">
        <v>144</v>
      </c>
      <c r="AL731" s="8" t="str">
        <f>VLOOKUP(AK731,Causa!$X:$AA,4,0)</f>
        <v>Leva</v>
      </c>
      <c r="AM731" s="8" t="str">
        <f>VLOOKUP(AK731,Causa!$X:$AB,5,0)</f>
        <v>J</v>
      </c>
      <c r="AN731" s="8" t="str">
        <f>VLOOKUP(AM731,Causa!$Q:$T,4,0)</f>
        <v>Accionamientos Mecánicos</v>
      </c>
      <c r="AO731" s="11" t="str">
        <f t="shared" si="27"/>
        <v>144-731</v>
      </c>
    </row>
    <row r="732" spans="35:41" x14ac:dyDescent="0.3">
      <c r="AI732" s="8" t="s">
        <v>1268</v>
      </c>
      <c r="AJ732" s="8" t="s">
        <v>276</v>
      </c>
      <c r="AK732" s="8">
        <v>144</v>
      </c>
      <c r="AL732" s="8" t="str">
        <f>VLOOKUP(AK732,Causa!$X:$AA,4,0)</f>
        <v>Leva</v>
      </c>
      <c r="AM732" s="8" t="str">
        <f>VLOOKUP(AK732,Causa!$X:$AB,5,0)</f>
        <v>J</v>
      </c>
      <c r="AN732" s="8" t="str">
        <f>VLOOKUP(AM732,Causa!$Q:$T,4,0)</f>
        <v>Accionamientos Mecánicos</v>
      </c>
      <c r="AO732" s="11" t="str">
        <f t="shared" si="27"/>
        <v>144-732</v>
      </c>
    </row>
    <row r="733" spans="35:41" x14ac:dyDescent="0.3">
      <c r="AI733" s="8" t="s">
        <v>1269</v>
      </c>
      <c r="AJ733" s="8" t="s">
        <v>256</v>
      </c>
      <c r="AK733" s="8">
        <v>144</v>
      </c>
      <c r="AL733" s="8" t="str">
        <f>VLOOKUP(AK733,Causa!$X:$AA,4,0)</f>
        <v>Leva</v>
      </c>
      <c r="AM733" s="8" t="str">
        <f>VLOOKUP(AK733,Causa!$X:$AB,5,0)</f>
        <v>J</v>
      </c>
      <c r="AN733" s="8" t="str">
        <f>VLOOKUP(AM733,Causa!$Q:$T,4,0)</f>
        <v>Accionamientos Mecánicos</v>
      </c>
      <c r="AO733" s="11" t="str">
        <f t="shared" si="27"/>
        <v>144-733</v>
      </c>
    </row>
    <row r="734" spans="35:41" x14ac:dyDescent="0.3">
      <c r="AI734" s="8" t="s">
        <v>1270</v>
      </c>
      <c r="AJ734" s="8" t="s">
        <v>303</v>
      </c>
      <c r="AK734" s="8">
        <v>144</v>
      </c>
      <c r="AL734" s="8" t="str">
        <f>VLOOKUP(AK734,Causa!$X:$AA,4,0)</f>
        <v>Leva</v>
      </c>
      <c r="AM734" s="8" t="str">
        <f>VLOOKUP(AK734,Causa!$X:$AB,5,0)</f>
        <v>J</v>
      </c>
      <c r="AN734" s="8" t="str">
        <f>VLOOKUP(AM734,Causa!$Q:$T,4,0)</f>
        <v>Accionamientos Mecánicos</v>
      </c>
      <c r="AO734" s="11" t="str">
        <f t="shared" si="27"/>
        <v>144-734</v>
      </c>
    </row>
    <row r="735" spans="35:41" x14ac:dyDescent="0.3">
      <c r="AI735" s="8" t="s">
        <v>1271</v>
      </c>
      <c r="AJ735" s="8" t="s">
        <v>295</v>
      </c>
      <c r="AK735" s="8">
        <v>144</v>
      </c>
      <c r="AL735" s="8" t="str">
        <f>VLOOKUP(AK735,Causa!$X:$AA,4,0)</f>
        <v>Leva</v>
      </c>
      <c r="AM735" s="8" t="str">
        <f>VLOOKUP(AK735,Causa!$X:$AB,5,0)</f>
        <v>J</v>
      </c>
      <c r="AN735" s="8" t="str">
        <f>VLOOKUP(AM735,Causa!$Q:$T,4,0)</f>
        <v>Accionamientos Mecánicos</v>
      </c>
      <c r="AO735" s="11" t="str">
        <f t="shared" si="27"/>
        <v>144-735</v>
      </c>
    </row>
    <row r="736" spans="35:41" x14ac:dyDescent="0.3">
      <c r="AI736" s="8" t="s">
        <v>1272</v>
      </c>
      <c r="AJ736" s="8" t="s">
        <v>161</v>
      </c>
      <c r="AK736" s="8">
        <v>144</v>
      </c>
      <c r="AL736" s="8" t="str">
        <f>VLOOKUP(AK736,Causa!$X:$AA,4,0)</f>
        <v>Leva</v>
      </c>
      <c r="AM736" s="8" t="str">
        <f>VLOOKUP(AK736,Causa!$X:$AB,5,0)</f>
        <v>J</v>
      </c>
      <c r="AN736" s="8" t="str">
        <f>VLOOKUP(AM736,Causa!$Q:$T,4,0)</f>
        <v>Accionamientos Mecánicos</v>
      </c>
      <c r="AO736" s="11" t="str">
        <f t="shared" si="27"/>
        <v>144-736</v>
      </c>
    </row>
    <row r="737" spans="35:41" x14ac:dyDescent="0.3">
      <c r="AI737" s="8" t="s">
        <v>1273</v>
      </c>
      <c r="AJ737" s="8" t="s">
        <v>125</v>
      </c>
      <c r="AK737" s="8">
        <v>144</v>
      </c>
      <c r="AL737" s="8" t="str">
        <f>VLOOKUP(AK737,Causa!$X:$AA,4,0)</f>
        <v>Leva</v>
      </c>
      <c r="AM737" s="8" t="str">
        <f>VLOOKUP(AK737,Causa!$X:$AB,5,0)</f>
        <v>J</v>
      </c>
      <c r="AN737" s="8" t="str">
        <f>VLOOKUP(AM737,Causa!$Q:$T,4,0)</f>
        <v>Accionamientos Mecánicos</v>
      </c>
      <c r="AO737" s="11" t="str">
        <f t="shared" si="27"/>
        <v>144-737</v>
      </c>
    </row>
    <row r="738" spans="35:41" x14ac:dyDescent="0.3">
      <c r="AI738" s="8" t="s">
        <v>1274</v>
      </c>
      <c r="AJ738" s="8" t="s">
        <v>298</v>
      </c>
      <c r="AK738" s="8">
        <v>145</v>
      </c>
      <c r="AL738" s="8" t="str">
        <f>VLOOKUP(AK738,Causa!$X:$AA,4,0)</f>
        <v>Limitador de torque</v>
      </c>
      <c r="AM738" s="8" t="str">
        <f>VLOOKUP(AK738,Causa!$X:$AB,5,0)</f>
        <v>J</v>
      </c>
      <c r="AN738" s="8" t="str">
        <f>VLOOKUP(AM738,Causa!$Q:$T,4,0)</f>
        <v>Accionamientos Mecánicos</v>
      </c>
      <c r="AO738" s="11" t="str">
        <f t="shared" si="27"/>
        <v>145-738</v>
      </c>
    </row>
    <row r="739" spans="35:41" x14ac:dyDescent="0.3">
      <c r="AI739" s="8" t="s">
        <v>1275</v>
      </c>
      <c r="AJ739" s="8" t="s">
        <v>256</v>
      </c>
      <c r="AK739" s="8">
        <v>145</v>
      </c>
      <c r="AL739" s="8" t="str">
        <f>VLOOKUP(AK739,Causa!$X:$AA,4,0)</f>
        <v>Limitador de torque</v>
      </c>
      <c r="AM739" s="8" t="str">
        <f>VLOOKUP(AK739,Causa!$X:$AB,5,0)</f>
        <v>J</v>
      </c>
      <c r="AN739" s="8" t="str">
        <f>VLOOKUP(AM739,Causa!$Q:$T,4,0)</f>
        <v>Accionamientos Mecánicos</v>
      </c>
      <c r="AO739" s="11" t="str">
        <f t="shared" si="27"/>
        <v>145-739</v>
      </c>
    </row>
    <row r="740" spans="35:41" x14ac:dyDescent="0.3">
      <c r="AI740" s="8" t="s">
        <v>1276</v>
      </c>
      <c r="AJ740" s="8" t="s">
        <v>171</v>
      </c>
      <c r="AK740" s="8">
        <v>145</v>
      </c>
      <c r="AL740" s="8" t="str">
        <f>VLOOKUP(AK740,Causa!$X:$AA,4,0)</f>
        <v>Limitador de torque</v>
      </c>
      <c r="AM740" s="8" t="str">
        <f>VLOOKUP(AK740,Causa!$X:$AB,5,0)</f>
        <v>J</v>
      </c>
      <c r="AN740" s="8" t="str">
        <f>VLOOKUP(AM740,Causa!$Q:$T,4,0)</f>
        <v>Accionamientos Mecánicos</v>
      </c>
      <c r="AO740" s="11" t="str">
        <f t="shared" si="27"/>
        <v>145-740</v>
      </c>
    </row>
    <row r="741" spans="35:41" x14ac:dyDescent="0.3">
      <c r="AI741" s="8" t="s">
        <v>1277</v>
      </c>
      <c r="AJ741" s="8" t="s">
        <v>297</v>
      </c>
      <c r="AK741" s="8">
        <v>145</v>
      </c>
      <c r="AL741" s="8" t="str">
        <f>VLOOKUP(AK741,Causa!$X:$AA,4,0)</f>
        <v>Limitador de torque</v>
      </c>
      <c r="AM741" s="8" t="str">
        <f>VLOOKUP(AK741,Causa!$X:$AB,5,0)</f>
        <v>J</v>
      </c>
      <c r="AN741" s="8" t="str">
        <f>VLOOKUP(AM741,Causa!$Q:$T,4,0)</f>
        <v>Accionamientos Mecánicos</v>
      </c>
      <c r="AO741" s="11" t="str">
        <f t="shared" si="27"/>
        <v>145-741</v>
      </c>
    </row>
    <row r="742" spans="35:41" x14ac:dyDescent="0.3">
      <c r="AI742" s="8" t="s">
        <v>1278</v>
      </c>
      <c r="AJ742" s="8" t="s">
        <v>318</v>
      </c>
      <c r="AK742" s="8">
        <v>146</v>
      </c>
      <c r="AL742" s="8" t="str">
        <f>VLOOKUP(AK742,Causa!$X:$AA,4,0)</f>
        <v>Palanca</v>
      </c>
      <c r="AM742" s="8" t="str">
        <f>VLOOKUP(AK742,Causa!$X:$AB,5,0)</f>
        <v>J</v>
      </c>
      <c r="AN742" s="8" t="str">
        <f>VLOOKUP(AM742,Causa!$Q:$T,4,0)</f>
        <v>Accionamientos Mecánicos</v>
      </c>
      <c r="AO742" s="11" t="str">
        <f t="shared" si="27"/>
        <v>146-742</v>
      </c>
    </row>
    <row r="743" spans="35:41" x14ac:dyDescent="0.3">
      <c r="AI743" s="8" t="s">
        <v>1279</v>
      </c>
      <c r="AJ743" s="8" t="s">
        <v>256</v>
      </c>
      <c r="AK743" s="8">
        <v>146</v>
      </c>
      <c r="AL743" s="8" t="str">
        <f>VLOOKUP(AK743,Causa!$X:$AA,4,0)</f>
        <v>Palanca</v>
      </c>
      <c r="AM743" s="8" t="str">
        <f>VLOOKUP(AK743,Causa!$X:$AB,5,0)</f>
        <v>J</v>
      </c>
      <c r="AN743" s="8" t="str">
        <f>VLOOKUP(AM743,Causa!$Q:$T,4,0)</f>
        <v>Accionamientos Mecánicos</v>
      </c>
      <c r="AO743" s="11" t="str">
        <f t="shared" si="27"/>
        <v>146-743</v>
      </c>
    </row>
    <row r="744" spans="35:41" x14ac:dyDescent="0.3">
      <c r="AI744" s="8" t="s">
        <v>1280</v>
      </c>
      <c r="AJ744" s="8" t="s">
        <v>295</v>
      </c>
      <c r="AK744" s="8">
        <v>146</v>
      </c>
      <c r="AL744" s="8" t="str">
        <f>VLOOKUP(AK744,Causa!$X:$AA,4,0)</f>
        <v>Palanca</v>
      </c>
      <c r="AM744" s="8" t="str">
        <f>VLOOKUP(AK744,Causa!$X:$AB,5,0)</f>
        <v>J</v>
      </c>
      <c r="AN744" s="8" t="str">
        <f>VLOOKUP(AM744,Causa!$Q:$T,4,0)</f>
        <v>Accionamientos Mecánicos</v>
      </c>
      <c r="AO744" s="11" t="str">
        <f t="shared" si="27"/>
        <v>146-744</v>
      </c>
    </row>
    <row r="745" spans="35:41" x14ac:dyDescent="0.3">
      <c r="AI745" s="8" t="s">
        <v>1281</v>
      </c>
      <c r="AJ745" s="8" t="s">
        <v>161</v>
      </c>
      <c r="AK745" s="8">
        <v>146</v>
      </c>
      <c r="AL745" s="8" t="str">
        <f>VLOOKUP(AK745,Causa!$X:$AA,4,0)</f>
        <v>Palanca</v>
      </c>
      <c r="AM745" s="8" t="str">
        <f>VLOOKUP(AK745,Causa!$X:$AB,5,0)</f>
        <v>J</v>
      </c>
      <c r="AN745" s="8" t="str">
        <f>VLOOKUP(AM745,Causa!$Q:$T,4,0)</f>
        <v>Accionamientos Mecánicos</v>
      </c>
      <c r="AO745" s="11" t="str">
        <f t="shared" si="27"/>
        <v>146-745</v>
      </c>
    </row>
    <row r="746" spans="35:41" x14ac:dyDescent="0.3">
      <c r="AI746" s="8" t="s">
        <v>1282</v>
      </c>
      <c r="AJ746" s="8" t="s">
        <v>125</v>
      </c>
      <c r="AK746" s="8">
        <v>146</v>
      </c>
      <c r="AL746" s="8" t="str">
        <f>VLOOKUP(AK746,Causa!$X:$AA,4,0)</f>
        <v>Palanca</v>
      </c>
      <c r="AM746" s="8" t="str">
        <f>VLOOKUP(AK746,Causa!$X:$AB,5,0)</f>
        <v>J</v>
      </c>
      <c r="AN746" s="8" t="str">
        <f>VLOOKUP(AM746,Causa!$Q:$T,4,0)</f>
        <v>Accionamientos Mecánicos</v>
      </c>
      <c r="AO746" s="11" t="str">
        <f t="shared" si="27"/>
        <v>146-746</v>
      </c>
    </row>
    <row r="747" spans="35:41" x14ac:dyDescent="0.3">
      <c r="AI747" s="8" t="s">
        <v>1283</v>
      </c>
      <c r="AJ747" s="8" t="s">
        <v>276</v>
      </c>
      <c r="AK747" s="8">
        <v>147</v>
      </c>
      <c r="AL747" s="8" t="str">
        <f>VLOOKUP(AK747,Causa!$X:$AA,4,0)</f>
        <v>Polea</v>
      </c>
      <c r="AM747" s="8" t="str">
        <f>VLOOKUP(AK747,Causa!$X:$AB,5,0)</f>
        <v>J</v>
      </c>
      <c r="AN747" s="8" t="str">
        <f>VLOOKUP(AM747,Causa!$Q:$T,4,0)</f>
        <v>Accionamientos Mecánicos</v>
      </c>
      <c r="AO747" s="11" t="str">
        <f t="shared" si="27"/>
        <v>147-747</v>
      </c>
    </row>
    <row r="748" spans="35:41" x14ac:dyDescent="0.3">
      <c r="AI748" s="8" t="s">
        <v>1284</v>
      </c>
      <c r="AJ748" s="8" t="s">
        <v>256</v>
      </c>
      <c r="AK748" s="8">
        <v>147</v>
      </c>
      <c r="AL748" s="8" t="str">
        <f>VLOOKUP(AK748,Causa!$X:$AA,4,0)</f>
        <v>Polea</v>
      </c>
      <c r="AM748" s="8" t="str">
        <f>VLOOKUP(AK748,Causa!$X:$AB,5,0)</f>
        <v>J</v>
      </c>
      <c r="AN748" s="8" t="str">
        <f>VLOOKUP(AM748,Causa!$Q:$T,4,0)</f>
        <v>Accionamientos Mecánicos</v>
      </c>
      <c r="AO748" s="11" t="str">
        <f t="shared" si="27"/>
        <v>147-748</v>
      </c>
    </row>
    <row r="749" spans="35:41" x14ac:dyDescent="0.3">
      <c r="AI749" s="8" t="s">
        <v>1285</v>
      </c>
      <c r="AJ749" s="8" t="s">
        <v>295</v>
      </c>
      <c r="AK749" s="8">
        <v>147</v>
      </c>
      <c r="AL749" s="8" t="str">
        <f>VLOOKUP(AK749,Causa!$X:$AA,4,0)</f>
        <v>Polea</v>
      </c>
      <c r="AM749" s="8" t="str">
        <f>VLOOKUP(AK749,Causa!$X:$AB,5,0)</f>
        <v>J</v>
      </c>
      <c r="AN749" s="8" t="str">
        <f>VLOOKUP(AM749,Causa!$Q:$T,4,0)</f>
        <v>Accionamientos Mecánicos</v>
      </c>
      <c r="AO749" s="11" t="str">
        <f t="shared" si="27"/>
        <v>147-749</v>
      </c>
    </row>
    <row r="750" spans="35:41" x14ac:dyDescent="0.3">
      <c r="AI750" s="8" t="s">
        <v>1286</v>
      </c>
      <c r="AJ750" s="8" t="s">
        <v>1163</v>
      </c>
      <c r="AK750" s="8">
        <v>147</v>
      </c>
      <c r="AL750" s="8" t="str">
        <f>VLOOKUP(AK750,Causa!$X:$AA,4,0)</f>
        <v>Polea</v>
      </c>
      <c r="AM750" s="8" t="str">
        <f>VLOOKUP(AK750,Causa!$X:$AB,5,0)</f>
        <v>J</v>
      </c>
      <c r="AN750" s="8" t="str">
        <f>VLOOKUP(AM750,Causa!$Q:$T,4,0)</f>
        <v>Accionamientos Mecánicos</v>
      </c>
      <c r="AO750" s="11" t="str">
        <f t="shared" si="27"/>
        <v>147-750</v>
      </c>
    </row>
    <row r="751" spans="35:41" x14ac:dyDescent="0.3">
      <c r="AI751" s="8" t="s">
        <v>1287</v>
      </c>
      <c r="AJ751" s="8" t="s">
        <v>161</v>
      </c>
      <c r="AK751" s="8">
        <v>147</v>
      </c>
      <c r="AL751" s="8" t="str">
        <f>VLOOKUP(AK751,Causa!$X:$AA,4,0)</f>
        <v>Polea</v>
      </c>
      <c r="AM751" s="8" t="str">
        <f>VLOOKUP(AK751,Causa!$X:$AB,5,0)</f>
        <v>J</v>
      </c>
      <c r="AN751" s="8" t="str">
        <f>VLOOKUP(AM751,Causa!$Q:$T,4,0)</f>
        <v>Accionamientos Mecánicos</v>
      </c>
      <c r="AO751" s="11" t="str">
        <f t="shared" si="27"/>
        <v>147-751</v>
      </c>
    </row>
    <row r="752" spans="35:41" x14ac:dyDescent="0.3">
      <c r="AI752" s="8" t="s">
        <v>1288</v>
      </c>
      <c r="AJ752" s="8" t="s">
        <v>256</v>
      </c>
      <c r="AK752" s="8">
        <v>148</v>
      </c>
      <c r="AL752" s="8" t="str">
        <f>VLOOKUP(AK752,Causa!$X:$AA,4,0)</f>
        <v>Anillo de seguridad</v>
      </c>
      <c r="AM752" s="8" t="str">
        <f>VLOOKUP(AK752,Causa!$X:$AB,5,0)</f>
        <v>K</v>
      </c>
      <c r="AN752" s="8" t="str">
        <f>VLOOKUP(AM752,Causa!$Q:$T,4,0)</f>
        <v>Reductores</v>
      </c>
      <c r="AO752" s="11" t="str">
        <f t="shared" si="27"/>
        <v>148-752</v>
      </c>
    </row>
    <row r="753" spans="35:41" x14ac:dyDescent="0.3">
      <c r="AI753" s="8" t="s">
        <v>1289</v>
      </c>
      <c r="AJ753" s="8" t="s">
        <v>171</v>
      </c>
      <c r="AK753" s="8">
        <v>148</v>
      </c>
      <c r="AL753" s="8" t="str">
        <f>VLOOKUP(AK753,Causa!$X:$AA,4,0)</f>
        <v>Anillo de seguridad</v>
      </c>
      <c r="AM753" s="8" t="str">
        <f>VLOOKUP(AK753,Causa!$X:$AB,5,0)</f>
        <v>K</v>
      </c>
      <c r="AN753" s="8" t="str">
        <f>VLOOKUP(AM753,Causa!$Q:$T,4,0)</f>
        <v>Reductores</v>
      </c>
      <c r="AO753" s="11" t="str">
        <f t="shared" si="27"/>
        <v>148-753</v>
      </c>
    </row>
    <row r="754" spans="35:41" x14ac:dyDescent="0.3">
      <c r="AI754" s="8" t="s">
        <v>1290</v>
      </c>
      <c r="AJ754" s="8" t="s">
        <v>135</v>
      </c>
      <c r="AK754" s="8">
        <v>148</v>
      </c>
      <c r="AL754" s="8" t="str">
        <f>VLOOKUP(AK754,Causa!$X:$AA,4,0)</f>
        <v>Anillo de seguridad</v>
      </c>
      <c r="AM754" s="8" t="str">
        <f>VLOOKUP(AK754,Causa!$X:$AB,5,0)</f>
        <v>K</v>
      </c>
      <c r="AN754" s="8" t="str">
        <f>VLOOKUP(AM754,Causa!$Q:$T,4,0)</f>
        <v>Reductores</v>
      </c>
      <c r="AO754" s="11" t="str">
        <f t="shared" si="27"/>
        <v>148-754</v>
      </c>
    </row>
    <row r="755" spans="35:41" x14ac:dyDescent="0.3">
      <c r="AI755" s="8" t="s">
        <v>1291</v>
      </c>
      <c r="AJ755" s="8" t="s">
        <v>259</v>
      </c>
      <c r="AK755" s="8">
        <v>149</v>
      </c>
      <c r="AL755" s="8" t="str">
        <f>VLOOKUP(AK755,Causa!$X:$AA,4,0)</f>
        <v>Base</v>
      </c>
      <c r="AM755" s="8" t="str">
        <f>VLOOKUP(AK755,Causa!$X:$AB,5,0)</f>
        <v>K</v>
      </c>
      <c r="AN755" s="8" t="str">
        <f>VLOOKUP(AM755,Causa!$Q:$T,4,0)</f>
        <v>Reductores</v>
      </c>
      <c r="AO755" s="11" t="str">
        <f t="shared" si="27"/>
        <v>149-755</v>
      </c>
    </row>
    <row r="756" spans="35:41" x14ac:dyDescent="0.3">
      <c r="AI756" s="8" t="s">
        <v>1292</v>
      </c>
      <c r="AJ756" s="8" t="s">
        <v>295</v>
      </c>
      <c r="AK756" s="8">
        <v>149</v>
      </c>
      <c r="AL756" s="8" t="str">
        <f>VLOOKUP(AK756,Causa!$X:$AA,4,0)</f>
        <v>Base</v>
      </c>
      <c r="AM756" s="8" t="str">
        <f>VLOOKUP(AK756,Causa!$X:$AB,5,0)</f>
        <v>K</v>
      </c>
      <c r="AN756" s="8" t="str">
        <f>VLOOKUP(AM756,Causa!$Q:$T,4,0)</f>
        <v>Reductores</v>
      </c>
      <c r="AO756" s="11" t="str">
        <f t="shared" si="27"/>
        <v>149-756</v>
      </c>
    </row>
    <row r="757" spans="35:41" x14ac:dyDescent="0.3">
      <c r="AI757" s="8" t="s">
        <v>1293</v>
      </c>
      <c r="AJ757" s="8" t="s">
        <v>161</v>
      </c>
      <c r="AK757" s="8">
        <v>149</v>
      </c>
      <c r="AL757" s="8" t="str">
        <f>VLOOKUP(AK757,Causa!$X:$AA,4,0)</f>
        <v>Base</v>
      </c>
      <c r="AM757" s="8" t="str">
        <f>VLOOKUP(AK757,Causa!$X:$AB,5,0)</f>
        <v>K</v>
      </c>
      <c r="AN757" s="8" t="str">
        <f>VLOOKUP(AM757,Causa!$Q:$T,4,0)</f>
        <v>Reductores</v>
      </c>
      <c r="AO757" s="11" t="str">
        <f t="shared" si="27"/>
        <v>149-757</v>
      </c>
    </row>
    <row r="758" spans="35:41" x14ac:dyDescent="0.3">
      <c r="AI758" s="8" t="s">
        <v>1294</v>
      </c>
      <c r="AJ758" s="8" t="s">
        <v>329</v>
      </c>
      <c r="AK758" s="8">
        <v>150</v>
      </c>
      <c r="AL758" s="8" t="str">
        <f>VLOOKUP(AK758,Causa!$X:$AA,4,0)</f>
        <v>Carcaza</v>
      </c>
      <c r="AM758" s="8" t="str">
        <f>VLOOKUP(AK758,Causa!$X:$AB,5,0)</f>
        <v>K</v>
      </c>
      <c r="AN758" s="8" t="str">
        <f>VLOOKUP(AM758,Causa!$Q:$T,4,0)</f>
        <v>Reductores</v>
      </c>
      <c r="AO758" s="11" t="str">
        <f t="shared" si="27"/>
        <v>150-758</v>
      </c>
    </row>
    <row r="759" spans="35:41" x14ac:dyDescent="0.3">
      <c r="AI759" s="8" t="s">
        <v>1295</v>
      </c>
      <c r="AJ759" s="8" t="s">
        <v>295</v>
      </c>
      <c r="AK759" s="8">
        <v>150</v>
      </c>
      <c r="AL759" s="8" t="str">
        <f>VLOOKUP(AK759,Causa!$X:$AA,4,0)</f>
        <v>Carcaza</v>
      </c>
      <c r="AM759" s="8" t="str">
        <f>VLOOKUP(AK759,Causa!$X:$AB,5,0)</f>
        <v>K</v>
      </c>
      <c r="AN759" s="8" t="str">
        <f>VLOOKUP(AM759,Causa!$Q:$T,4,0)</f>
        <v>Reductores</v>
      </c>
      <c r="AO759" s="11" t="str">
        <f t="shared" si="27"/>
        <v>150-759</v>
      </c>
    </row>
    <row r="760" spans="35:41" x14ac:dyDescent="0.3">
      <c r="AI760" s="8" t="s">
        <v>1296</v>
      </c>
      <c r="AJ760" s="8" t="s">
        <v>135</v>
      </c>
      <c r="AK760" s="8">
        <v>150</v>
      </c>
      <c r="AL760" s="8" t="str">
        <f>VLOOKUP(AK760,Causa!$X:$AA,4,0)</f>
        <v>Carcaza</v>
      </c>
      <c r="AM760" s="8" t="str">
        <f>VLOOKUP(AK760,Causa!$X:$AB,5,0)</f>
        <v>K</v>
      </c>
      <c r="AN760" s="8" t="str">
        <f>VLOOKUP(AM760,Causa!$Q:$T,4,0)</f>
        <v>Reductores</v>
      </c>
      <c r="AO760" s="11" t="str">
        <f t="shared" si="27"/>
        <v>150-760</v>
      </c>
    </row>
    <row r="761" spans="35:41" x14ac:dyDescent="0.3">
      <c r="AI761" s="8" t="s">
        <v>1297</v>
      </c>
      <c r="AJ761" s="8" t="s">
        <v>259</v>
      </c>
      <c r="AK761" s="8">
        <v>151</v>
      </c>
      <c r="AL761" s="8" t="str">
        <f>VLOOKUP(AK761,Causa!$X:$AA,4,0)</f>
        <v>Corona</v>
      </c>
      <c r="AM761" s="8" t="str">
        <f>VLOOKUP(AK761,Causa!$X:$AB,5,0)</f>
        <v>K</v>
      </c>
      <c r="AN761" s="8" t="str">
        <f>VLOOKUP(AM761,Causa!$Q:$T,4,0)</f>
        <v>Reductores</v>
      </c>
      <c r="AO761" s="11" t="str">
        <f t="shared" si="27"/>
        <v>151-761</v>
      </c>
    </row>
    <row r="762" spans="35:41" x14ac:dyDescent="0.3">
      <c r="AI762" s="8" t="s">
        <v>1298</v>
      </c>
      <c r="AJ762" s="8" t="s">
        <v>133</v>
      </c>
      <c r="AK762" s="8">
        <v>151</v>
      </c>
      <c r="AL762" s="8" t="str">
        <f>VLOOKUP(AK762,Causa!$X:$AA,4,0)</f>
        <v>Corona</v>
      </c>
      <c r="AM762" s="8" t="str">
        <f>VLOOKUP(AK762,Causa!$X:$AB,5,0)</f>
        <v>K</v>
      </c>
      <c r="AN762" s="8" t="str">
        <f>VLOOKUP(AM762,Causa!$Q:$T,4,0)</f>
        <v>Reductores</v>
      </c>
      <c r="AO762" s="11" t="str">
        <f t="shared" si="27"/>
        <v>151-762</v>
      </c>
    </row>
    <row r="763" spans="35:41" x14ac:dyDescent="0.3">
      <c r="AI763" s="8" t="s">
        <v>1299</v>
      </c>
      <c r="AJ763" s="8" t="s">
        <v>276</v>
      </c>
      <c r="AK763" s="8">
        <v>151</v>
      </c>
      <c r="AL763" s="8" t="str">
        <f>VLOOKUP(AK763,Causa!$X:$AA,4,0)</f>
        <v>Corona</v>
      </c>
      <c r="AM763" s="8" t="str">
        <f>VLOOKUP(AK763,Causa!$X:$AB,5,0)</f>
        <v>K</v>
      </c>
      <c r="AN763" s="8" t="str">
        <f>VLOOKUP(AM763,Causa!$Q:$T,4,0)</f>
        <v>Reductores</v>
      </c>
      <c r="AO763" s="11" t="str">
        <f t="shared" si="27"/>
        <v>151-763</v>
      </c>
    </row>
    <row r="764" spans="35:41" x14ac:dyDescent="0.3">
      <c r="AI764" s="8" t="s">
        <v>1300</v>
      </c>
      <c r="AJ764" s="8" t="s">
        <v>256</v>
      </c>
      <c r="AK764" s="8">
        <v>151</v>
      </c>
      <c r="AL764" s="8" t="str">
        <f>VLOOKUP(AK764,Causa!$X:$AA,4,0)</f>
        <v>Corona</v>
      </c>
      <c r="AM764" s="8" t="str">
        <f>VLOOKUP(AK764,Causa!$X:$AB,5,0)</f>
        <v>K</v>
      </c>
      <c r="AN764" s="8" t="str">
        <f>VLOOKUP(AM764,Causa!$Q:$T,4,0)</f>
        <v>Reductores</v>
      </c>
      <c r="AO764" s="11" t="str">
        <f t="shared" si="27"/>
        <v>151-764</v>
      </c>
    </row>
    <row r="765" spans="35:41" x14ac:dyDescent="0.3">
      <c r="AI765" s="8" t="s">
        <v>1301</v>
      </c>
      <c r="AJ765" s="8" t="s">
        <v>295</v>
      </c>
      <c r="AK765" s="8">
        <v>151</v>
      </c>
      <c r="AL765" s="8" t="str">
        <f>VLOOKUP(AK765,Causa!$X:$AA,4,0)</f>
        <v>Corona</v>
      </c>
      <c r="AM765" s="8" t="str">
        <f>VLOOKUP(AK765,Causa!$X:$AB,5,0)</f>
        <v>K</v>
      </c>
      <c r="AN765" s="8" t="str">
        <f>VLOOKUP(AM765,Causa!$Q:$T,4,0)</f>
        <v>Reductores</v>
      </c>
      <c r="AO765" s="11" t="str">
        <f t="shared" si="27"/>
        <v>151-765</v>
      </c>
    </row>
    <row r="766" spans="35:41" x14ac:dyDescent="0.3">
      <c r="AI766" s="8" t="s">
        <v>1302</v>
      </c>
      <c r="AJ766" s="8" t="s">
        <v>161</v>
      </c>
      <c r="AK766" s="8">
        <v>151</v>
      </c>
      <c r="AL766" s="8" t="str">
        <f>VLOOKUP(AK766,Causa!$X:$AA,4,0)</f>
        <v>Corona</v>
      </c>
      <c r="AM766" s="8" t="str">
        <f>VLOOKUP(AK766,Causa!$X:$AB,5,0)</f>
        <v>K</v>
      </c>
      <c r="AN766" s="8" t="str">
        <f>VLOOKUP(AM766,Causa!$Q:$T,4,0)</f>
        <v>Reductores</v>
      </c>
      <c r="AO766" s="11" t="str">
        <f t="shared" si="27"/>
        <v>151-766</v>
      </c>
    </row>
    <row r="767" spans="35:41" x14ac:dyDescent="0.3">
      <c r="AI767" s="8" t="s">
        <v>1303</v>
      </c>
      <c r="AJ767" s="8" t="s">
        <v>133</v>
      </c>
      <c r="AK767" s="8">
        <v>152</v>
      </c>
      <c r="AL767" s="8" t="str">
        <f>VLOOKUP(AK767,Causa!$X:$AA,4,0)</f>
        <v>Eje</v>
      </c>
      <c r="AM767" s="8" t="str">
        <f>VLOOKUP(AK767,Causa!$X:$AB,5,0)</f>
        <v>K</v>
      </c>
      <c r="AN767" s="8" t="str">
        <f>VLOOKUP(AM767,Causa!$Q:$T,4,0)</f>
        <v>Reductores</v>
      </c>
      <c r="AO767" s="11" t="str">
        <f t="shared" si="27"/>
        <v>152-767</v>
      </c>
    </row>
    <row r="768" spans="35:41" x14ac:dyDescent="0.3">
      <c r="AI768" s="8" t="s">
        <v>1304</v>
      </c>
      <c r="AJ768" s="8" t="s">
        <v>276</v>
      </c>
      <c r="AK768" s="8">
        <v>152</v>
      </c>
      <c r="AL768" s="8" t="str">
        <f>VLOOKUP(AK768,Causa!$X:$AA,4,0)</f>
        <v>Eje</v>
      </c>
      <c r="AM768" s="8" t="str">
        <f>VLOOKUP(AK768,Causa!$X:$AB,5,0)</f>
        <v>K</v>
      </c>
      <c r="AN768" s="8" t="str">
        <f>VLOOKUP(AM768,Causa!$Q:$T,4,0)</f>
        <v>Reductores</v>
      </c>
      <c r="AO768" s="11" t="str">
        <f t="shared" si="27"/>
        <v>152-768</v>
      </c>
    </row>
    <row r="769" spans="35:41" x14ac:dyDescent="0.3">
      <c r="AI769" s="8" t="s">
        <v>1305</v>
      </c>
      <c r="AJ769" s="8" t="s">
        <v>256</v>
      </c>
      <c r="AK769" s="8">
        <v>152</v>
      </c>
      <c r="AL769" s="8" t="str">
        <f>VLOOKUP(AK769,Causa!$X:$AA,4,0)</f>
        <v>Eje</v>
      </c>
      <c r="AM769" s="8" t="str">
        <f>VLOOKUP(AK769,Causa!$X:$AB,5,0)</f>
        <v>K</v>
      </c>
      <c r="AN769" s="8" t="str">
        <f>VLOOKUP(AM769,Causa!$Q:$T,4,0)</f>
        <v>Reductores</v>
      </c>
      <c r="AO769" s="11" t="str">
        <f t="shared" si="27"/>
        <v>152-769</v>
      </c>
    </row>
    <row r="770" spans="35:41" x14ac:dyDescent="0.3">
      <c r="AI770" s="8" t="s">
        <v>1306</v>
      </c>
      <c r="AJ770" s="8" t="s">
        <v>171</v>
      </c>
      <c r="AK770" s="8">
        <v>152</v>
      </c>
      <c r="AL770" s="8" t="str">
        <f>VLOOKUP(AK770,Causa!$X:$AA,4,0)</f>
        <v>Eje</v>
      </c>
      <c r="AM770" s="8" t="str">
        <f>VLOOKUP(AK770,Causa!$X:$AB,5,0)</f>
        <v>K</v>
      </c>
      <c r="AN770" s="8" t="str">
        <f>VLOOKUP(AM770,Causa!$Q:$T,4,0)</f>
        <v>Reductores</v>
      </c>
      <c r="AO770" s="11" t="str">
        <f t="shared" ref="AO770:AO833" si="28">+AI770</f>
        <v>152-770</v>
      </c>
    </row>
    <row r="771" spans="35:41" x14ac:dyDescent="0.3">
      <c r="AI771" s="8" t="s">
        <v>1307</v>
      </c>
      <c r="AJ771" s="8" t="s">
        <v>135</v>
      </c>
      <c r="AK771" s="8">
        <v>152</v>
      </c>
      <c r="AL771" s="8" t="str">
        <f>VLOOKUP(AK771,Causa!$X:$AA,4,0)</f>
        <v>Eje</v>
      </c>
      <c r="AM771" s="8" t="str">
        <f>VLOOKUP(AK771,Causa!$X:$AB,5,0)</f>
        <v>K</v>
      </c>
      <c r="AN771" s="8" t="str">
        <f>VLOOKUP(AM771,Causa!$Q:$T,4,0)</f>
        <v>Reductores</v>
      </c>
      <c r="AO771" s="11" t="str">
        <f t="shared" si="28"/>
        <v>152-771</v>
      </c>
    </row>
    <row r="772" spans="35:41" x14ac:dyDescent="0.3">
      <c r="AI772" s="8" t="s">
        <v>1308</v>
      </c>
      <c r="AJ772" s="8" t="s">
        <v>256</v>
      </c>
      <c r="AK772" s="8">
        <v>153</v>
      </c>
      <c r="AL772" s="8" t="str">
        <f>VLOOKUP(AK772,Causa!$X:$AA,4,0)</f>
        <v>Engranaje</v>
      </c>
      <c r="AM772" s="8" t="str">
        <f>VLOOKUP(AK772,Causa!$X:$AB,5,0)</f>
        <v>K</v>
      </c>
      <c r="AN772" s="8" t="str">
        <f>VLOOKUP(AM772,Causa!$Q:$T,4,0)</f>
        <v>Reductores</v>
      </c>
      <c r="AO772" s="11" t="str">
        <f t="shared" si="28"/>
        <v>153-772</v>
      </c>
    </row>
    <row r="773" spans="35:41" x14ac:dyDescent="0.3">
      <c r="AI773" s="8" t="s">
        <v>1309</v>
      </c>
      <c r="AJ773" s="8" t="s">
        <v>171</v>
      </c>
      <c r="AK773" s="8">
        <v>153</v>
      </c>
      <c r="AL773" s="8" t="str">
        <f>VLOOKUP(AK773,Causa!$X:$AA,4,0)</f>
        <v>Engranaje</v>
      </c>
      <c r="AM773" s="8" t="str">
        <f>VLOOKUP(AK773,Causa!$X:$AB,5,0)</f>
        <v>K</v>
      </c>
      <c r="AN773" s="8" t="str">
        <f>VLOOKUP(AM773,Causa!$Q:$T,4,0)</f>
        <v>Reductores</v>
      </c>
      <c r="AO773" s="11" t="str">
        <f t="shared" si="28"/>
        <v>153-773</v>
      </c>
    </row>
    <row r="774" spans="35:41" x14ac:dyDescent="0.3">
      <c r="AI774" s="8" t="s">
        <v>1310</v>
      </c>
      <c r="AJ774" s="8" t="s">
        <v>1163</v>
      </c>
      <c r="AK774" s="8">
        <v>153</v>
      </c>
      <c r="AL774" s="8" t="str">
        <f>VLOOKUP(AK774,Causa!$X:$AA,4,0)</f>
        <v>Engranaje</v>
      </c>
      <c r="AM774" s="8" t="str">
        <f>VLOOKUP(AK774,Causa!$X:$AB,5,0)</f>
        <v>K</v>
      </c>
      <c r="AN774" s="8" t="str">
        <f>VLOOKUP(AM774,Causa!$Q:$T,4,0)</f>
        <v>Reductores</v>
      </c>
      <c r="AO774" s="11" t="str">
        <f t="shared" si="28"/>
        <v>153-774</v>
      </c>
    </row>
    <row r="775" spans="35:41" x14ac:dyDescent="0.3">
      <c r="AI775" s="8" t="s">
        <v>1311</v>
      </c>
      <c r="AJ775" s="8" t="s">
        <v>135</v>
      </c>
      <c r="AK775" s="8">
        <v>153</v>
      </c>
      <c r="AL775" s="8" t="str">
        <f>VLOOKUP(AK775,Causa!$X:$AA,4,0)</f>
        <v>Engranaje</v>
      </c>
      <c r="AM775" s="8" t="str">
        <f>VLOOKUP(AK775,Causa!$X:$AB,5,0)</f>
        <v>K</v>
      </c>
      <c r="AN775" s="8" t="str">
        <f>VLOOKUP(AM775,Causa!$Q:$T,4,0)</f>
        <v>Reductores</v>
      </c>
      <c r="AO775" s="11" t="str">
        <f t="shared" si="28"/>
        <v>153-775</v>
      </c>
    </row>
    <row r="776" spans="35:41" x14ac:dyDescent="0.3">
      <c r="AI776" s="8" t="s">
        <v>1312</v>
      </c>
      <c r="AJ776" s="8" t="s">
        <v>256</v>
      </c>
      <c r="AK776" s="8">
        <v>154</v>
      </c>
      <c r="AL776" s="8" t="str">
        <f>VLOOKUP(AK776,Causa!$X:$AA,4,0)</f>
        <v>Retén</v>
      </c>
      <c r="AM776" s="8" t="str">
        <f>VLOOKUP(AK776,Causa!$X:$AB,5,0)</f>
        <v>K</v>
      </c>
      <c r="AN776" s="8" t="str">
        <f>VLOOKUP(AM776,Causa!$Q:$T,4,0)</f>
        <v>Reductores</v>
      </c>
      <c r="AO776" s="11" t="str">
        <f t="shared" si="28"/>
        <v>154-776</v>
      </c>
    </row>
    <row r="777" spans="35:41" x14ac:dyDescent="0.3">
      <c r="AI777" s="8" t="s">
        <v>1313</v>
      </c>
      <c r="AJ777" s="8" t="s">
        <v>982</v>
      </c>
      <c r="AK777" s="8">
        <v>154</v>
      </c>
      <c r="AL777" s="8" t="str">
        <f>VLOOKUP(AK777,Causa!$X:$AA,4,0)</f>
        <v>Retén</v>
      </c>
      <c r="AM777" s="8" t="str">
        <f>VLOOKUP(AK777,Causa!$X:$AB,5,0)</f>
        <v>K</v>
      </c>
      <c r="AN777" s="8" t="str">
        <f>VLOOKUP(AM777,Causa!$Q:$T,4,0)</f>
        <v>Reductores</v>
      </c>
      <c r="AO777" s="11" t="str">
        <f t="shared" si="28"/>
        <v>154-777</v>
      </c>
    </row>
    <row r="778" spans="35:41" x14ac:dyDescent="0.3">
      <c r="AI778" s="8" t="s">
        <v>1314</v>
      </c>
      <c r="AJ778" s="8" t="s">
        <v>283</v>
      </c>
      <c r="AK778" s="8">
        <v>154</v>
      </c>
      <c r="AL778" s="8" t="str">
        <f>VLOOKUP(AK778,Causa!$X:$AA,4,0)</f>
        <v>Retén</v>
      </c>
      <c r="AM778" s="8" t="str">
        <f>VLOOKUP(AK778,Causa!$X:$AB,5,0)</f>
        <v>K</v>
      </c>
      <c r="AN778" s="8" t="str">
        <f>VLOOKUP(AM778,Causa!$Q:$T,4,0)</f>
        <v>Reductores</v>
      </c>
      <c r="AO778" s="11" t="str">
        <f t="shared" si="28"/>
        <v>154-778</v>
      </c>
    </row>
    <row r="779" spans="35:41" x14ac:dyDescent="0.3">
      <c r="AI779" s="8" t="s">
        <v>1315</v>
      </c>
      <c r="AJ779" s="8" t="s">
        <v>135</v>
      </c>
      <c r="AK779" s="8">
        <v>154</v>
      </c>
      <c r="AL779" s="8" t="str">
        <f>VLOOKUP(AK779,Causa!$X:$AA,4,0)</f>
        <v>Retén</v>
      </c>
      <c r="AM779" s="8" t="str">
        <f>VLOOKUP(AK779,Causa!$X:$AB,5,0)</f>
        <v>K</v>
      </c>
      <c r="AN779" s="8" t="str">
        <f>VLOOKUP(AM779,Causa!$Q:$T,4,0)</f>
        <v>Reductores</v>
      </c>
      <c r="AO779" s="11" t="str">
        <f t="shared" si="28"/>
        <v>154-779</v>
      </c>
    </row>
    <row r="780" spans="35:41" x14ac:dyDescent="0.3">
      <c r="AI780" s="8" t="s">
        <v>1316</v>
      </c>
      <c r="AJ780" s="8" t="s">
        <v>133</v>
      </c>
      <c r="AK780" s="8">
        <v>155</v>
      </c>
      <c r="AL780" s="8" t="str">
        <f>VLOOKUP(AK780,Causa!$X:$AA,4,0)</f>
        <v>Rodamiento</v>
      </c>
      <c r="AM780" s="8" t="str">
        <f>VLOOKUP(AK780,Causa!$X:$AB,5,0)</f>
        <v>K</v>
      </c>
      <c r="AN780" s="8" t="str">
        <f>VLOOKUP(AM780,Causa!$Q:$T,4,0)</f>
        <v>Reductores</v>
      </c>
      <c r="AO780" s="11" t="str">
        <f t="shared" si="28"/>
        <v>155-780</v>
      </c>
    </row>
    <row r="781" spans="35:41" x14ac:dyDescent="0.3">
      <c r="AI781" s="8" t="s">
        <v>1317</v>
      </c>
      <c r="AJ781" s="8" t="s">
        <v>256</v>
      </c>
      <c r="AK781" s="8">
        <v>155</v>
      </c>
      <c r="AL781" s="8" t="str">
        <f>VLOOKUP(AK781,Causa!$X:$AA,4,0)</f>
        <v>Rodamiento</v>
      </c>
      <c r="AM781" s="8" t="str">
        <f>VLOOKUP(AK781,Causa!$X:$AB,5,0)</f>
        <v>K</v>
      </c>
      <c r="AN781" s="8" t="str">
        <f>VLOOKUP(AM781,Causa!$Q:$T,4,0)</f>
        <v>Reductores</v>
      </c>
      <c r="AO781" s="11" t="str">
        <f t="shared" si="28"/>
        <v>155-781</v>
      </c>
    </row>
    <row r="782" spans="35:41" x14ac:dyDescent="0.3">
      <c r="AI782" s="8" t="s">
        <v>1318</v>
      </c>
      <c r="AJ782" s="8" t="s">
        <v>303</v>
      </c>
      <c r="AK782" s="8">
        <v>155</v>
      </c>
      <c r="AL782" s="8" t="str">
        <f>VLOOKUP(AK782,Causa!$X:$AA,4,0)</f>
        <v>Rodamiento</v>
      </c>
      <c r="AM782" s="8" t="str">
        <f>VLOOKUP(AK782,Causa!$X:$AB,5,0)</f>
        <v>K</v>
      </c>
      <c r="AN782" s="8" t="str">
        <f>VLOOKUP(AM782,Causa!$Q:$T,4,0)</f>
        <v>Reductores</v>
      </c>
      <c r="AO782" s="11" t="str">
        <f t="shared" si="28"/>
        <v>155-782</v>
      </c>
    </row>
    <row r="783" spans="35:41" x14ac:dyDescent="0.3">
      <c r="AI783" s="8" t="s">
        <v>1319</v>
      </c>
      <c r="AJ783" s="8" t="s">
        <v>171</v>
      </c>
      <c r="AK783" s="8">
        <v>155</v>
      </c>
      <c r="AL783" s="8" t="str">
        <f>VLOOKUP(AK783,Causa!$X:$AA,4,0)</f>
        <v>Rodamiento</v>
      </c>
      <c r="AM783" s="8" t="str">
        <f>VLOOKUP(AK783,Causa!$X:$AB,5,0)</f>
        <v>K</v>
      </c>
      <c r="AN783" s="8" t="str">
        <f>VLOOKUP(AM783,Causa!$Q:$T,4,0)</f>
        <v>Reductores</v>
      </c>
      <c r="AO783" s="11" t="str">
        <f t="shared" si="28"/>
        <v>155-783</v>
      </c>
    </row>
    <row r="784" spans="35:41" x14ac:dyDescent="0.3">
      <c r="AI784" s="8" t="s">
        <v>1320</v>
      </c>
      <c r="AJ784" s="8" t="s">
        <v>135</v>
      </c>
      <c r="AK784" s="8">
        <v>155</v>
      </c>
      <c r="AL784" s="8" t="str">
        <f>VLOOKUP(AK784,Causa!$X:$AA,4,0)</f>
        <v>Rodamiento</v>
      </c>
      <c r="AM784" s="8" t="str">
        <f>VLOOKUP(AK784,Causa!$X:$AB,5,0)</f>
        <v>K</v>
      </c>
      <c r="AN784" s="8" t="str">
        <f>VLOOKUP(AM784,Causa!$Q:$T,4,0)</f>
        <v>Reductores</v>
      </c>
      <c r="AO784" s="11" t="str">
        <f t="shared" si="28"/>
        <v>155-784</v>
      </c>
    </row>
    <row r="785" spans="35:41" x14ac:dyDescent="0.3">
      <c r="AI785" s="8" t="s">
        <v>1321</v>
      </c>
      <c r="AJ785" s="8" t="s">
        <v>150</v>
      </c>
      <c r="AK785" s="8">
        <v>155</v>
      </c>
      <c r="AL785" s="8" t="str">
        <f>VLOOKUP(AK785,Causa!$X:$AA,4,0)</f>
        <v>Rodamiento</v>
      </c>
      <c r="AM785" s="8" t="str">
        <f>VLOOKUP(AK785,Causa!$X:$AB,5,0)</f>
        <v>K</v>
      </c>
      <c r="AN785" s="8" t="str">
        <f>VLOOKUP(AM785,Causa!$Q:$T,4,0)</f>
        <v>Reductores</v>
      </c>
      <c r="AO785" s="11" t="str">
        <f t="shared" si="28"/>
        <v>155-785</v>
      </c>
    </row>
    <row r="786" spans="35:41" x14ac:dyDescent="0.3">
      <c r="AI786" s="8" t="s">
        <v>1322</v>
      </c>
      <c r="AJ786" s="8" t="s">
        <v>259</v>
      </c>
      <c r="AK786" s="8">
        <v>156</v>
      </c>
      <c r="AL786" s="8" t="str">
        <f>VLOOKUP(AK786,Causa!$X:$AA,4,0)</f>
        <v>Sin fin</v>
      </c>
      <c r="AM786" s="8" t="str">
        <f>VLOOKUP(AK786,Causa!$X:$AB,5,0)</f>
        <v>K</v>
      </c>
      <c r="AN786" s="8" t="str">
        <f>VLOOKUP(AM786,Causa!$Q:$T,4,0)</f>
        <v>Reductores</v>
      </c>
      <c r="AO786" s="11" t="str">
        <f t="shared" si="28"/>
        <v>156-786</v>
      </c>
    </row>
    <row r="787" spans="35:41" x14ac:dyDescent="0.3">
      <c r="AI787" s="8" t="s">
        <v>1323</v>
      </c>
      <c r="AJ787" s="8" t="s">
        <v>133</v>
      </c>
      <c r="AK787" s="8">
        <v>156</v>
      </c>
      <c r="AL787" s="8" t="str">
        <f>VLOOKUP(AK787,Causa!$X:$AA,4,0)</f>
        <v>Sin fin</v>
      </c>
      <c r="AM787" s="8" t="str">
        <f>VLOOKUP(AK787,Causa!$X:$AB,5,0)</f>
        <v>K</v>
      </c>
      <c r="AN787" s="8" t="str">
        <f>VLOOKUP(AM787,Causa!$Q:$T,4,0)</f>
        <v>Reductores</v>
      </c>
      <c r="AO787" s="11" t="str">
        <f t="shared" si="28"/>
        <v>156-787</v>
      </c>
    </row>
    <row r="788" spans="35:41" x14ac:dyDescent="0.3">
      <c r="AI788" s="8" t="s">
        <v>1324</v>
      </c>
      <c r="AJ788" s="8" t="s">
        <v>276</v>
      </c>
      <c r="AK788" s="8">
        <v>156</v>
      </c>
      <c r="AL788" s="8" t="str">
        <f>VLOOKUP(AK788,Causa!$X:$AA,4,0)</f>
        <v>Sin fin</v>
      </c>
      <c r="AM788" s="8" t="str">
        <f>VLOOKUP(AK788,Causa!$X:$AB,5,0)</f>
        <v>K</v>
      </c>
      <c r="AN788" s="8" t="str">
        <f>VLOOKUP(AM788,Causa!$Q:$T,4,0)</f>
        <v>Reductores</v>
      </c>
      <c r="AO788" s="11" t="str">
        <f t="shared" si="28"/>
        <v>156-788</v>
      </c>
    </row>
    <row r="789" spans="35:41" x14ac:dyDescent="0.3">
      <c r="AI789" s="8" t="s">
        <v>1325</v>
      </c>
      <c r="AJ789" s="8" t="s">
        <v>256</v>
      </c>
      <c r="AK789" s="8">
        <v>156</v>
      </c>
      <c r="AL789" s="8" t="str">
        <f>VLOOKUP(AK789,Causa!$X:$AA,4,0)</f>
        <v>Sin fin</v>
      </c>
      <c r="AM789" s="8" t="str">
        <f>VLOOKUP(AK789,Causa!$X:$AB,5,0)</f>
        <v>K</v>
      </c>
      <c r="AN789" s="8" t="str">
        <f>VLOOKUP(AM789,Causa!$Q:$T,4,0)</f>
        <v>Reductores</v>
      </c>
      <c r="AO789" s="11" t="str">
        <f t="shared" si="28"/>
        <v>156-789</v>
      </c>
    </row>
    <row r="790" spans="35:41" x14ac:dyDescent="0.3">
      <c r="AI790" s="8" t="s">
        <v>1326</v>
      </c>
      <c r="AJ790" s="8" t="s">
        <v>171</v>
      </c>
      <c r="AK790" s="8">
        <v>156</v>
      </c>
      <c r="AL790" s="8" t="str">
        <f>VLOOKUP(AK790,Causa!$X:$AA,4,0)</f>
        <v>Sin fin</v>
      </c>
      <c r="AM790" s="8" t="str">
        <f>VLOOKUP(AK790,Causa!$X:$AB,5,0)</f>
        <v>K</v>
      </c>
      <c r="AN790" s="8" t="str">
        <f>VLOOKUP(AM790,Causa!$Q:$T,4,0)</f>
        <v>Reductores</v>
      </c>
      <c r="AO790" s="11" t="str">
        <f t="shared" si="28"/>
        <v>156-790</v>
      </c>
    </row>
    <row r="791" spans="35:41" x14ac:dyDescent="0.3">
      <c r="AI791" s="8" t="s">
        <v>1327</v>
      </c>
      <c r="AJ791" s="8" t="s">
        <v>135</v>
      </c>
      <c r="AK791" s="8">
        <v>156</v>
      </c>
      <c r="AL791" s="8" t="str">
        <f>VLOOKUP(AK791,Causa!$X:$AA,4,0)</f>
        <v>Sin fin</v>
      </c>
      <c r="AM791" s="8" t="str">
        <f>VLOOKUP(AK791,Causa!$X:$AB,5,0)</f>
        <v>K</v>
      </c>
      <c r="AN791" s="8" t="str">
        <f>VLOOKUP(AM791,Causa!$Q:$T,4,0)</f>
        <v>Reductores</v>
      </c>
      <c r="AO791" s="11" t="str">
        <f t="shared" si="28"/>
        <v>156-791</v>
      </c>
    </row>
    <row r="792" spans="35:41" x14ac:dyDescent="0.3">
      <c r="AI792" s="8" t="s">
        <v>1328</v>
      </c>
      <c r="AJ792" s="8" t="s">
        <v>335</v>
      </c>
      <c r="AK792" s="8">
        <v>157</v>
      </c>
      <c r="AL792" s="8" t="str">
        <f>VLOOKUP(AK792,Causa!$X:$AA,4,0)</f>
        <v>Balancín sensor</v>
      </c>
      <c r="AM792" s="8" t="str">
        <f>VLOOKUP(AK792,Causa!$X:$AB,5,0)</f>
        <v>L</v>
      </c>
      <c r="AN792" s="8" t="str">
        <f>VLOOKUP(AM792,Causa!$Q:$T,4,0)</f>
        <v>Dispositivos mecánicos transportadores</v>
      </c>
      <c r="AO792" s="11" t="str">
        <f t="shared" si="28"/>
        <v>157-792</v>
      </c>
    </row>
    <row r="793" spans="35:41" x14ac:dyDescent="0.3">
      <c r="AI793" s="8" t="s">
        <v>1329</v>
      </c>
      <c r="AJ793" s="8" t="s">
        <v>156</v>
      </c>
      <c r="AK793" s="8">
        <v>157</v>
      </c>
      <c r="AL793" s="8" t="str">
        <f>VLOOKUP(AK793,Causa!$X:$AA,4,0)</f>
        <v>Balancín sensor</v>
      </c>
      <c r="AM793" s="8" t="str">
        <f>VLOOKUP(AK793,Causa!$X:$AB,5,0)</f>
        <v>L</v>
      </c>
      <c r="AN793" s="8" t="str">
        <f>VLOOKUP(AM793,Causa!$Q:$T,4,0)</f>
        <v>Dispositivos mecánicos transportadores</v>
      </c>
      <c r="AO793" s="11" t="str">
        <f t="shared" si="28"/>
        <v>157-793</v>
      </c>
    </row>
    <row r="794" spans="35:41" x14ac:dyDescent="0.3">
      <c r="AI794" s="8" t="s">
        <v>1330</v>
      </c>
      <c r="AJ794" s="8" t="s">
        <v>1331</v>
      </c>
      <c r="AK794" s="8">
        <v>157</v>
      </c>
      <c r="AL794" s="8" t="str">
        <f>VLOOKUP(AK794,Causa!$X:$AA,4,0)</f>
        <v>Balancín sensor</v>
      </c>
      <c r="AM794" s="8" t="str">
        <f>VLOOKUP(AK794,Causa!$X:$AB,5,0)</f>
        <v>L</v>
      </c>
      <c r="AN794" s="8" t="str">
        <f>VLOOKUP(AM794,Causa!$Q:$T,4,0)</f>
        <v>Dispositivos mecánicos transportadores</v>
      </c>
      <c r="AO794" s="11" t="str">
        <f t="shared" si="28"/>
        <v>157-794</v>
      </c>
    </row>
    <row r="795" spans="35:41" x14ac:dyDescent="0.3">
      <c r="AI795" s="8" t="s">
        <v>1332</v>
      </c>
      <c r="AJ795" s="8" t="s">
        <v>135</v>
      </c>
      <c r="AK795" s="8">
        <v>157</v>
      </c>
      <c r="AL795" s="8" t="str">
        <f>VLOOKUP(AK795,Causa!$X:$AA,4,0)</f>
        <v>Balancín sensor</v>
      </c>
      <c r="AM795" s="8" t="str">
        <f>VLOOKUP(AK795,Causa!$X:$AB,5,0)</f>
        <v>L</v>
      </c>
      <c r="AN795" s="8" t="str">
        <f>VLOOKUP(AM795,Causa!$Q:$T,4,0)</f>
        <v>Dispositivos mecánicos transportadores</v>
      </c>
      <c r="AO795" s="11" t="str">
        <f t="shared" si="28"/>
        <v>157-795</v>
      </c>
    </row>
    <row r="796" spans="35:41" x14ac:dyDescent="0.3">
      <c r="AI796" s="8" t="s">
        <v>1333</v>
      </c>
      <c r="AJ796" s="8" t="s">
        <v>259</v>
      </c>
      <c r="AK796" s="8">
        <v>158</v>
      </c>
      <c r="AL796" s="8" t="str">
        <f>VLOOKUP(AK796,Causa!$X:$AA,4,0)</f>
        <v>Banda Frenado</v>
      </c>
      <c r="AM796" s="8" t="str">
        <f>VLOOKUP(AK796,Causa!$X:$AB,5,0)</f>
        <v>L</v>
      </c>
      <c r="AN796" s="8" t="str">
        <f>VLOOKUP(AM796,Causa!$Q:$T,4,0)</f>
        <v>Dispositivos mecánicos transportadores</v>
      </c>
      <c r="AO796" s="11" t="str">
        <f t="shared" si="28"/>
        <v>158-796</v>
      </c>
    </row>
    <row r="797" spans="35:41" x14ac:dyDescent="0.3">
      <c r="AI797" s="8" t="s">
        <v>1334</v>
      </c>
      <c r="AJ797" s="8" t="s">
        <v>276</v>
      </c>
      <c r="AK797" s="8">
        <v>158</v>
      </c>
      <c r="AL797" s="8" t="str">
        <f>VLOOKUP(AK797,Causa!$X:$AA,4,0)</f>
        <v>Banda Frenado</v>
      </c>
      <c r="AM797" s="8" t="str">
        <f>VLOOKUP(AK797,Causa!$X:$AB,5,0)</f>
        <v>L</v>
      </c>
      <c r="AN797" s="8" t="str">
        <f>VLOOKUP(AM797,Causa!$Q:$T,4,0)</f>
        <v>Dispositivos mecánicos transportadores</v>
      </c>
      <c r="AO797" s="11" t="str">
        <f t="shared" si="28"/>
        <v>158-797</v>
      </c>
    </row>
    <row r="798" spans="35:41" x14ac:dyDescent="0.3">
      <c r="AI798" s="8" t="s">
        <v>1335</v>
      </c>
      <c r="AJ798" s="8" t="s">
        <v>256</v>
      </c>
      <c r="AK798" s="8">
        <v>158</v>
      </c>
      <c r="AL798" s="8" t="str">
        <f>VLOOKUP(AK798,Causa!$X:$AA,4,0)</f>
        <v>Banda Frenado</v>
      </c>
      <c r="AM798" s="8" t="str">
        <f>VLOOKUP(AK798,Causa!$X:$AB,5,0)</f>
        <v>L</v>
      </c>
      <c r="AN798" s="8" t="str">
        <f>VLOOKUP(AM798,Causa!$Q:$T,4,0)</f>
        <v>Dispositivos mecánicos transportadores</v>
      </c>
      <c r="AO798" s="11" t="str">
        <f t="shared" si="28"/>
        <v>158-798</v>
      </c>
    </row>
    <row r="799" spans="35:41" x14ac:dyDescent="0.3">
      <c r="AI799" s="8" t="s">
        <v>1336</v>
      </c>
      <c r="AJ799" s="8" t="s">
        <v>283</v>
      </c>
      <c r="AK799" s="8">
        <v>158</v>
      </c>
      <c r="AL799" s="8" t="str">
        <f>VLOOKUP(AK799,Causa!$X:$AA,4,0)</f>
        <v>Banda Frenado</v>
      </c>
      <c r="AM799" s="8" t="str">
        <f>VLOOKUP(AK799,Causa!$X:$AB,5,0)</f>
        <v>L</v>
      </c>
      <c r="AN799" s="8" t="str">
        <f>VLOOKUP(AM799,Causa!$Q:$T,4,0)</f>
        <v>Dispositivos mecánicos transportadores</v>
      </c>
      <c r="AO799" s="11" t="str">
        <f t="shared" si="28"/>
        <v>158-799</v>
      </c>
    </row>
    <row r="800" spans="35:41" x14ac:dyDescent="0.3">
      <c r="AI800" s="8" t="s">
        <v>1337</v>
      </c>
      <c r="AJ800" s="8" t="s">
        <v>259</v>
      </c>
      <c r="AK800" s="8">
        <v>159</v>
      </c>
      <c r="AL800" s="8" t="str">
        <f>VLOOKUP(AK800,Causa!$X:$AA,4,0)</f>
        <v>Banda Separación</v>
      </c>
      <c r="AM800" s="8" t="str">
        <f>VLOOKUP(AK800,Causa!$X:$AB,5,0)</f>
        <v>L</v>
      </c>
      <c r="AN800" s="8" t="str">
        <f>VLOOKUP(AM800,Causa!$Q:$T,4,0)</f>
        <v>Dispositivos mecánicos transportadores</v>
      </c>
      <c r="AO800" s="11" t="str">
        <f t="shared" si="28"/>
        <v>159-800</v>
      </c>
    </row>
    <row r="801" spans="35:41" x14ac:dyDescent="0.3">
      <c r="AI801" s="8" t="s">
        <v>1338</v>
      </c>
      <c r="AJ801" s="8" t="s">
        <v>276</v>
      </c>
      <c r="AK801" s="8">
        <v>159</v>
      </c>
      <c r="AL801" s="8" t="str">
        <f>VLOOKUP(AK801,Causa!$X:$AA,4,0)</f>
        <v>Banda Separación</v>
      </c>
      <c r="AM801" s="8" t="str">
        <f>VLOOKUP(AK801,Causa!$X:$AB,5,0)</f>
        <v>L</v>
      </c>
      <c r="AN801" s="8" t="str">
        <f>VLOOKUP(AM801,Causa!$Q:$T,4,0)</f>
        <v>Dispositivos mecánicos transportadores</v>
      </c>
      <c r="AO801" s="11" t="str">
        <f t="shared" si="28"/>
        <v>159-801</v>
      </c>
    </row>
    <row r="802" spans="35:41" x14ac:dyDescent="0.3">
      <c r="AI802" s="8" t="s">
        <v>1339</v>
      </c>
      <c r="AJ802" s="8" t="s">
        <v>256</v>
      </c>
      <c r="AK802" s="8">
        <v>159</v>
      </c>
      <c r="AL802" s="8" t="str">
        <f>VLOOKUP(AK802,Causa!$X:$AA,4,0)</f>
        <v>Banda Separación</v>
      </c>
      <c r="AM802" s="8" t="str">
        <f>VLOOKUP(AK802,Causa!$X:$AB,5,0)</f>
        <v>L</v>
      </c>
      <c r="AN802" s="8" t="str">
        <f>VLOOKUP(AM802,Causa!$Q:$T,4,0)</f>
        <v>Dispositivos mecánicos transportadores</v>
      </c>
      <c r="AO802" s="11" t="str">
        <f t="shared" si="28"/>
        <v>159-802</v>
      </c>
    </row>
    <row r="803" spans="35:41" x14ac:dyDescent="0.3">
      <c r="AI803" s="8" t="s">
        <v>1340</v>
      </c>
      <c r="AJ803" s="8" t="s">
        <v>283</v>
      </c>
      <c r="AK803" s="8">
        <v>159</v>
      </c>
      <c r="AL803" s="8" t="str">
        <f>VLOOKUP(AK803,Causa!$X:$AA,4,0)</f>
        <v>Banda Separación</v>
      </c>
      <c r="AM803" s="8" t="str">
        <f>VLOOKUP(AK803,Causa!$X:$AB,5,0)</f>
        <v>L</v>
      </c>
      <c r="AN803" s="8" t="str">
        <f>VLOOKUP(AM803,Causa!$Q:$T,4,0)</f>
        <v>Dispositivos mecánicos transportadores</v>
      </c>
      <c r="AO803" s="11" t="str">
        <f t="shared" si="28"/>
        <v>159-803</v>
      </c>
    </row>
    <row r="804" spans="35:41" x14ac:dyDescent="0.3">
      <c r="AI804" s="8" t="s">
        <v>1341</v>
      </c>
      <c r="AJ804" s="8" t="s">
        <v>256</v>
      </c>
      <c r="AK804" s="8">
        <v>160</v>
      </c>
      <c r="AL804" s="8" t="str">
        <f>VLOOKUP(AK804,Causa!$X:$AA,4,0)</f>
        <v>Baranda</v>
      </c>
      <c r="AM804" s="8" t="str">
        <f>VLOOKUP(AK804,Causa!$X:$AB,5,0)</f>
        <v>L</v>
      </c>
      <c r="AN804" s="8" t="str">
        <f>VLOOKUP(AM804,Causa!$Q:$T,4,0)</f>
        <v>Dispositivos mecánicos transportadores</v>
      </c>
      <c r="AO804" s="11" t="str">
        <f t="shared" si="28"/>
        <v>160-804</v>
      </c>
    </row>
    <row r="805" spans="35:41" x14ac:dyDescent="0.3">
      <c r="AI805" s="8" t="s">
        <v>1342</v>
      </c>
      <c r="AJ805" s="8" t="s">
        <v>161</v>
      </c>
      <c r="AK805" s="8">
        <v>160</v>
      </c>
      <c r="AL805" s="8" t="str">
        <f>VLOOKUP(AK805,Causa!$X:$AA,4,0)</f>
        <v>Baranda</v>
      </c>
      <c r="AM805" s="8" t="str">
        <f>VLOOKUP(AK805,Causa!$X:$AB,5,0)</f>
        <v>L</v>
      </c>
      <c r="AN805" s="8" t="str">
        <f>VLOOKUP(AM805,Causa!$Q:$T,4,0)</f>
        <v>Dispositivos mecánicos transportadores</v>
      </c>
      <c r="AO805" s="11" t="str">
        <f t="shared" si="28"/>
        <v>160-805</v>
      </c>
    </row>
    <row r="806" spans="35:41" x14ac:dyDescent="0.3">
      <c r="AI806" s="8" t="s">
        <v>1343</v>
      </c>
      <c r="AJ806" s="8" t="s">
        <v>133</v>
      </c>
      <c r="AK806" s="8">
        <v>161</v>
      </c>
      <c r="AL806" s="8" t="str">
        <f>VLOOKUP(AK806,Causa!$X:$AA,4,0)</f>
        <v>Buje</v>
      </c>
      <c r="AM806" s="8" t="str">
        <f>VLOOKUP(AK806,Causa!$X:$AB,5,0)</f>
        <v>L</v>
      </c>
      <c r="AN806" s="8" t="str">
        <f>VLOOKUP(AM806,Causa!$Q:$T,4,0)</f>
        <v>Dispositivos mecánicos transportadores</v>
      </c>
      <c r="AO806" s="11" t="str">
        <f t="shared" si="28"/>
        <v>161-806</v>
      </c>
    </row>
    <row r="807" spans="35:41" x14ac:dyDescent="0.3">
      <c r="AI807" s="8" t="s">
        <v>1344</v>
      </c>
      <c r="AJ807" s="8" t="s">
        <v>312</v>
      </c>
      <c r="AK807" s="8">
        <v>161</v>
      </c>
      <c r="AL807" s="8" t="str">
        <f>VLOOKUP(AK807,Causa!$X:$AA,4,0)</f>
        <v>Buje</v>
      </c>
      <c r="AM807" s="8" t="str">
        <f>VLOOKUP(AK807,Causa!$X:$AB,5,0)</f>
        <v>L</v>
      </c>
      <c r="AN807" s="8" t="str">
        <f>VLOOKUP(AM807,Causa!$Q:$T,4,0)</f>
        <v>Dispositivos mecánicos transportadores</v>
      </c>
      <c r="AO807" s="11" t="str">
        <f t="shared" si="28"/>
        <v>161-807</v>
      </c>
    </row>
    <row r="808" spans="35:41" x14ac:dyDescent="0.3">
      <c r="AI808" s="8" t="s">
        <v>1345</v>
      </c>
      <c r="AJ808" s="8" t="s">
        <v>256</v>
      </c>
      <c r="AK808" s="8">
        <v>161</v>
      </c>
      <c r="AL808" s="8" t="str">
        <f>VLOOKUP(AK808,Causa!$X:$AA,4,0)</f>
        <v>Buje</v>
      </c>
      <c r="AM808" s="8" t="str">
        <f>VLOOKUP(AK808,Causa!$X:$AB,5,0)</f>
        <v>L</v>
      </c>
      <c r="AN808" s="8" t="str">
        <f>VLOOKUP(AM808,Causa!$Q:$T,4,0)</f>
        <v>Dispositivos mecánicos transportadores</v>
      </c>
      <c r="AO808" s="11" t="str">
        <f t="shared" si="28"/>
        <v>161-808</v>
      </c>
    </row>
    <row r="809" spans="35:41" x14ac:dyDescent="0.3">
      <c r="AI809" s="8" t="s">
        <v>1346</v>
      </c>
      <c r="AJ809" s="8" t="s">
        <v>303</v>
      </c>
      <c r="AK809" s="8">
        <v>161</v>
      </c>
      <c r="AL809" s="8" t="str">
        <f>VLOOKUP(AK809,Causa!$X:$AA,4,0)</f>
        <v>Buje</v>
      </c>
      <c r="AM809" s="8" t="str">
        <f>VLOOKUP(AK809,Causa!$X:$AB,5,0)</f>
        <v>L</v>
      </c>
      <c r="AN809" s="8" t="str">
        <f>VLOOKUP(AM809,Causa!$Q:$T,4,0)</f>
        <v>Dispositivos mecánicos transportadores</v>
      </c>
      <c r="AO809" s="11" t="str">
        <f t="shared" si="28"/>
        <v>161-809</v>
      </c>
    </row>
    <row r="810" spans="35:41" x14ac:dyDescent="0.3">
      <c r="AI810" s="8" t="s">
        <v>1347</v>
      </c>
      <c r="AJ810" s="8" t="s">
        <v>156</v>
      </c>
      <c r="AK810" s="8">
        <v>161</v>
      </c>
      <c r="AL810" s="8" t="str">
        <f>VLOOKUP(AK810,Causa!$X:$AA,4,0)</f>
        <v>Buje</v>
      </c>
      <c r="AM810" s="8" t="str">
        <f>VLOOKUP(AK810,Causa!$X:$AB,5,0)</f>
        <v>L</v>
      </c>
      <c r="AN810" s="8" t="str">
        <f>VLOOKUP(AM810,Causa!$Q:$T,4,0)</f>
        <v>Dispositivos mecánicos transportadores</v>
      </c>
      <c r="AO810" s="11" t="str">
        <f t="shared" si="28"/>
        <v>161-810</v>
      </c>
    </row>
    <row r="811" spans="35:41" x14ac:dyDescent="0.3">
      <c r="AI811" s="8" t="s">
        <v>1348</v>
      </c>
      <c r="AJ811" s="8" t="s">
        <v>297</v>
      </c>
      <c r="AK811" s="8">
        <v>161</v>
      </c>
      <c r="AL811" s="8" t="str">
        <f>VLOOKUP(AK811,Causa!$X:$AA,4,0)</f>
        <v>Buje</v>
      </c>
      <c r="AM811" s="8" t="str">
        <f>VLOOKUP(AK811,Causa!$X:$AB,5,0)</f>
        <v>L</v>
      </c>
      <c r="AN811" s="8" t="str">
        <f>VLOOKUP(AM811,Causa!$Q:$T,4,0)</f>
        <v>Dispositivos mecánicos transportadores</v>
      </c>
      <c r="AO811" s="11" t="str">
        <f t="shared" si="28"/>
        <v>161-811</v>
      </c>
    </row>
    <row r="812" spans="35:41" x14ac:dyDescent="0.3">
      <c r="AI812" s="8" t="s">
        <v>1349</v>
      </c>
      <c r="AJ812" s="8" t="s">
        <v>168</v>
      </c>
      <c r="AK812" s="8">
        <v>162</v>
      </c>
      <c r="AL812" s="8" t="str">
        <f>VLOOKUP(AK812,Causa!$X:$AA,4,0)</f>
        <v>Cadena Acumulación</v>
      </c>
      <c r="AM812" s="8" t="str">
        <f>VLOOKUP(AK812,Causa!$X:$AB,5,0)</f>
        <v>L</v>
      </c>
      <c r="AN812" s="8" t="str">
        <f>VLOOKUP(AM812,Causa!$Q:$T,4,0)</f>
        <v>Dispositivos mecánicos transportadores</v>
      </c>
      <c r="AO812" s="11" t="str">
        <f t="shared" si="28"/>
        <v>162-819</v>
      </c>
    </row>
    <row r="813" spans="35:41" x14ac:dyDescent="0.3">
      <c r="AI813" s="8" t="s">
        <v>1350</v>
      </c>
      <c r="AJ813" s="8" t="s">
        <v>125</v>
      </c>
      <c r="AK813" s="8">
        <v>162</v>
      </c>
      <c r="AL813" s="8" t="str">
        <f>VLOOKUP(AK813,Causa!$X:$AA,4,0)</f>
        <v>Cadena Acumulación</v>
      </c>
      <c r="AM813" s="8" t="str">
        <f>VLOOKUP(AK813,Causa!$X:$AB,5,0)</f>
        <v>L</v>
      </c>
      <c r="AN813" s="8" t="str">
        <f>VLOOKUP(AM813,Causa!$Q:$T,4,0)</f>
        <v>Dispositivos mecánicos transportadores</v>
      </c>
      <c r="AO813" s="11" t="str">
        <f t="shared" si="28"/>
        <v>162-820</v>
      </c>
    </row>
    <row r="814" spans="35:41" x14ac:dyDescent="0.3">
      <c r="AI814" s="8" t="s">
        <v>1351</v>
      </c>
      <c r="AJ814" s="8" t="s">
        <v>259</v>
      </c>
      <c r="AK814" s="8">
        <v>162</v>
      </c>
      <c r="AL814" s="8" t="str">
        <f>VLOOKUP(AK814,Causa!$X:$AA,4,0)</f>
        <v>Cadena Acumulación</v>
      </c>
      <c r="AM814" s="8" t="str">
        <f>VLOOKUP(AK814,Causa!$X:$AB,5,0)</f>
        <v>L</v>
      </c>
      <c r="AN814" s="8" t="str">
        <f>VLOOKUP(AM814,Causa!$Q:$T,4,0)</f>
        <v>Dispositivos mecánicos transportadores</v>
      </c>
      <c r="AO814" s="11" t="str">
        <f t="shared" si="28"/>
        <v>162-812</v>
      </c>
    </row>
    <row r="815" spans="35:41" x14ac:dyDescent="0.3">
      <c r="AI815" s="8" t="s">
        <v>1352</v>
      </c>
      <c r="AJ815" s="8" t="s">
        <v>276</v>
      </c>
      <c r="AK815" s="8">
        <v>162</v>
      </c>
      <c r="AL815" s="8" t="str">
        <f>VLOOKUP(AK815,Causa!$X:$AA,4,0)</f>
        <v>Cadena Acumulación</v>
      </c>
      <c r="AM815" s="8" t="str">
        <f>VLOOKUP(AK815,Causa!$X:$AB,5,0)</f>
        <v>L</v>
      </c>
      <c r="AN815" s="8" t="str">
        <f>VLOOKUP(AM815,Causa!$Q:$T,4,0)</f>
        <v>Dispositivos mecánicos transportadores</v>
      </c>
      <c r="AO815" s="11" t="str">
        <f t="shared" si="28"/>
        <v>162-813</v>
      </c>
    </row>
    <row r="816" spans="35:41" x14ac:dyDescent="0.3">
      <c r="AI816" s="8" t="s">
        <v>1353</v>
      </c>
      <c r="AJ816" s="8" t="s">
        <v>256</v>
      </c>
      <c r="AK816" s="8">
        <v>162</v>
      </c>
      <c r="AL816" s="8" t="str">
        <f>VLOOKUP(AK816,Causa!$X:$AA,4,0)</f>
        <v>Cadena Acumulación</v>
      </c>
      <c r="AM816" s="8" t="str">
        <f>VLOOKUP(AK816,Causa!$X:$AB,5,0)</f>
        <v>L</v>
      </c>
      <c r="AN816" s="8" t="str">
        <f>VLOOKUP(AM816,Causa!$Q:$T,4,0)</f>
        <v>Dispositivos mecánicos transportadores</v>
      </c>
      <c r="AO816" s="11" t="str">
        <f t="shared" si="28"/>
        <v>162-814</v>
      </c>
    </row>
    <row r="817" spans="35:41" x14ac:dyDescent="0.3">
      <c r="AI817" s="8" t="s">
        <v>1354</v>
      </c>
      <c r="AJ817" s="8" t="s">
        <v>309</v>
      </c>
      <c r="AK817" s="8">
        <v>162</v>
      </c>
      <c r="AL817" s="8" t="str">
        <f>VLOOKUP(AK817,Causa!$X:$AA,4,0)</f>
        <v>Cadena Acumulación</v>
      </c>
      <c r="AM817" s="8" t="str">
        <f>VLOOKUP(AK817,Causa!$X:$AB,5,0)</f>
        <v>L</v>
      </c>
      <c r="AN817" s="8" t="str">
        <f>VLOOKUP(AM817,Causa!$Q:$T,4,0)</f>
        <v>Dispositivos mecánicos transportadores</v>
      </c>
      <c r="AO817" s="11" t="str">
        <f t="shared" si="28"/>
        <v>162-815</v>
      </c>
    </row>
    <row r="818" spans="35:41" x14ac:dyDescent="0.3">
      <c r="AI818" s="8" t="s">
        <v>1355</v>
      </c>
      <c r="AJ818" s="8" t="s">
        <v>307</v>
      </c>
      <c r="AK818" s="8">
        <v>162</v>
      </c>
      <c r="AL818" s="8" t="str">
        <f>VLOOKUP(AK818,Causa!$X:$AA,4,0)</f>
        <v>Cadena Acumulación</v>
      </c>
      <c r="AM818" s="8" t="str">
        <f>VLOOKUP(AK818,Causa!$X:$AB,5,0)</f>
        <v>L</v>
      </c>
      <c r="AN818" s="8" t="str">
        <f>VLOOKUP(AM818,Causa!$Q:$T,4,0)</f>
        <v>Dispositivos mecánicos transportadores</v>
      </c>
      <c r="AO818" s="11" t="str">
        <f t="shared" si="28"/>
        <v>162-816</v>
      </c>
    </row>
    <row r="819" spans="35:41" x14ac:dyDescent="0.3">
      <c r="AI819" s="8" t="s">
        <v>1356</v>
      </c>
      <c r="AJ819" s="8" t="s">
        <v>310</v>
      </c>
      <c r="AK819" s="8">
        <v>162</v>
      </c>
      <c r="AL819" s="8" t="str">
        <f>VLOOKUP(AK819,Causa!$X:$AA,4,0)</f>
        <v>Cadena Acumulación</v>
      </c>
      <c r="AM819" s="8" t="str">
        <f>VLOOKUP(AK819,Causa!$X:$AB,5,0)</f>
        <v>L</v>
      </c>
      <c r="AN819" s="8" t="str">
        <f>VLOOKUP(AM819,Causa!$Q:$T,4,0)</f>
        <v>Dispositivos mecánicos transportadores</v>
      </c>
      <c r="AO819" s="11" t="str">
        <f t="shared" si="28"/>
        <v>162-817</v>
      </c>
    </row>
    <row r="820" spans="35:41" x14ac:dyDescent="0.3">
      <c r="AI820" s="8" t="s">
        <v>1357</v>
      </c>
      <c r="AJ820" s="8" t="s">
        <v>161</v>
      </c>
      <c r="AK820" s="8">
        <v>162</v>
      </c>
      <c r="AL820" s="8" t="str">
        <f>VLOOKUP(AK820,Causa!$X:$AA,4,0)</f>
        <v>Cadena Acumulación</v>
      </c>
      <c r="AM820" s="8" t="str">
        <f>VLOOKUP(AK820,Causa!$X:$AB,5,0)</f>
        <v>L</v>
      </c>
      <c r="AN820" s="8" t="str">
        <f>VLOOKUP(AM820,Causa!$Q:$T,4,0)</f>
        <v>Dispositivos mecánicos transportadores</v>
      </c>
      <c r="AO820" s="11" t="str">
        <f t="shared" si="28"/>
        <v>162-818</v>
      </c>
    </row>
    <row r="821" spans="35:41" x14ac:dyDescent="0.3">
      <c r="AI821" s="8" t="s">
        <v>1358</v>
      </c>
      <c r="AJ821" s="8" t="s">
        <v>259</v>
      </c>
      <c r="AK821" s="8">
        <v>163</v>
      </c>
      <c r="AL821" s="8" t="str">
        <f>VLOOKUP(AK821,Causa!$X:$AA,4,0)</f>
        <v>Cadena Transmisión</v>
      </c>
      <c r="AM821" s="8" t="str">
        <f>VLOOKUP(AK821,Causa!$X:$AB,5,0)</f>
        <v>L</v>
      </c>
      <c r="AN821" s="8" t="str">
        <f>VLOOKUP(AM821,Causa!$Q:$T,4,0)</f>
        <v>Dispositivos mecánicos transportadores</v>
      </c>
      <c r="AO821" s="11" t="str">
        <f t="shared" si="28"/>
        <v>163-821</v>
      </c>
    </row>
    <row r="822" spans="35:41" x14ac:dyDescent="0.3">
      <c r="AI822" s="8" t="s">
        <v>1359</v>
      </c>
      <c r="AJ822" s="8" t="s">
        <v>133</v>
      </c>
      <c r="AK822" s="8">
        <v>163</v>
      </c>
      <c r="AL822" s="8" t="str">
        <f>VLOOKUP(AK822,Causa!$X:$AA,4,0)</f>
        <v>Cadena Transmisión</v>
      </c>
      <c r="AM822" s="8" t="str">
        <f>VLOOKUP(AK822,Causa!$X:$AB,5,0)</f>
        <v>L</v>
      </c>
      <c r="AN822" s="8" t="str">
        <f>VLOOKUP(AM822,Causa!$Q:$T,4,0)</f>
        <v>Dispositivos mecánicos transportadores</v>
      </c>
      <c r="AO822" s="11" t="str">
        <f t="shared" si="28"/>
        <v>163-822</v>
      </c>
    </row>
    <row r="823" spans="35:41" x14ac:dyDescent="0.3">
      <c r="AI823" s="8" t="s">
        <v>1360</v>
      </c>
      <c r="AJ823" s="8" t="s">
        <v>276</v>
      </c>
      <c r="AK823" s="8">
        <v>163</v>
      </c>
      <c r="AL823" s="8" t="str">
        <f>VLOOKUP(AK823,Causa!$X:$AA,4,0)</f>
        <v>Cadena Transmisión</v>
      </c>
      <c r="AM823" s="8" t="str">
        <f>VLOOKUP(AK823,Causa!$X:$AB,5,0)</f>
        <v>L</v>
      </c>
      <c r="AN823" s="8" t="str">
        <f>VLOOKUP(AM823,Causa!$Q:$T,4,0)</f>
        <v>Dispositivos mecánicos transportadores</v>
      </c>
      <c r="AO823" s="11" t="str">
        <f t="shared" si="28"/>
        <v>163-823</v>
      </c>
    </row>
    <row r="824" spans="35:41" x14ac:dyDescent="0.3">
      <c r="AI824" s="8" t="s">
        <v>1361</v>
      </c>
      <c r="AJ824" s="8" t="s">
        <v>308</v>
      </c>
      <c r="AK824" s="8">
        <v>163</v>
      </c>
      <c r="AL824" s="8" t="str">
        <f>VLOOKUP(AK824,Causa!$X:$AA,4,0)</f>
        <v>Cadena Transmisión</v>
      </c>
      <c r="AM824" s="8" t="str">
        <f>VLOOKUP(AK824,Causa!$X:$AB,5,0)</f>
        <v>L</v>
      </c>
      <c r="AN824" s="8" t="str">
        <f>VLOOKUP(AM824,Causa!$Q:$T,4,0)</f>
        <v>Dispositivos mecánicos transportadores</v>
      </c>
      <c r="AO824" s="11" t="str">
        <f t="shared" si="28"/>
        <v>163-824</v>
      </c>
    </row>
    <row r="825" spans="35:41" x14ac:dyDescent="0.3">
      <c r="AI825" s="8" t="s">
        <v>1362</v>
      </c>
      <c r="AJ825" s="8" t="s">
        <v>256</v>
      </c>
      <c r="AK825" s="8">
        <v>163</v>
      </c>
      <c r="AL825" s="8" t="str">
        <f>VLOOKUP(AK825,Causa!$X:$AA,4,0)</f>
        <v>Cadena Transmisión</v>
      </c>
      <c r="AM825" s="8" t="str">
        <f>VLOOKUP(AK825,Causa!$X:$AB,5,0)</f>
        <v>L</v>
      </c>
      <c r="AN825" s="8" t="str">
        <f>VLOOKUP(AM825,Causa!$Q:$T,4,0)</f>
        <v>Dispositivos mecánicos transportadores</v>
      </c>
      <c r="AO825" s="11" t="str">
        <f t="shared" si="28"/>
        <v>163-825</v>
      </c>
    </row>
    <row r="826" spans="35:41" x14ac:dyDescent="0.3">
      <c r="AI826" s="8" t="s">
        <v>1363</v>
      </c>
      <c r="AJ826" s="8" t="s">
        <v>303</v>
      </c>
      <c r="AK826" s="8">
        <v>163</v>
      </c>
      <c r="AL826" s="8" t="str">
        <f>VLOOKUP(AK826,Causa!$X:$AA,4,0)</f>
        <v>Cadena Transmisión</v>
      </c>
      <c r="AM826" s="8" t="str">
        <f>VLOOKUP(AK826,Causa!$X:$AB,5,0)</f>
        <v>L</v>
      </c>
      <c r="AN826" s="8" t="str">
        <f>VLOOKUP(AM826,Causa!$Q:$T,4,0)</f>
        <v>Dispositivos mecánicos transportadores</v>
      </c>
      <c r="AO826" s="11" t="str">
        <f t="shared" si="28"/>
        <v>163-826</v>
      </c>
    </row>
    <row r="827" spans="35:41" x14ac:dyDescent="0.3">
      <c r="AI827" s="8" t="s">
        <v>1364</v>
      </c>
      <c r="AJ827" s="8" t="s">
        <v>295</v>
      </c>
      <c r="AK827" s="8">
        <v>163</v>
      </c>
      <c r="AL827" s="8" t="str">
        <f>VLOOKUP(AK827,Causa!$X:$AA,4,0)</f>
        <v>Cadena Transmisión</v>
      </c>
      <c r="AM827" s="8" t="str">
        <f>VLOOKUP(AK827,Causa!$X:$AB,5,0)</f>
        <v>L</v>
      </c>
      <c r="AN827" s="8" t="str">
        <f>VLOOKUP(AM827,Causa!$Q:$T,4,0)</f>
        <v>Dispositivos mecánicos transportadores</v>
      </c>
      <c r="AO827" s="11" t="str">
        <f t="shared" si="28"/>
        <v>163-827</v>
      </c>
    </row>
    <row r="828" spans="35:41" x14ac:dyDescent="0.3">
      <c r="AI828" s="8" t="s">
        <v>1365</v>
      </c>
      <c r="AJ828" s="8" t="s">
        <v>309</v>
      </c>
      <c r="AK828" s="8">
        <v>163</v>
      </c>
      <c r="AL828" s="8" t="str">
        <f>VLOOKUP(AK828,Causa!$X:$AA,4,0)</f>
        <v>Cadena Transmisión</v>
      </c>
      <c r="AM828" s="8" t="str">
        <f>VLOOKUP(AK828,Causa!$X:$AB,5,0)</f>
        <v>L</v>
      </c>
      <c r="AN828" s="8" t="str">
        <f>VLOOKUP(AM828,Causa!$Q:$T,4,0)</f>
        <v>Dispositivos mecánicos transportadores</v>
      </c>
      <c r="AO828" s="11" t="str">
        <f t="shared" si="28"/>
        <v>163-828</v>
      </c>
    </row>
    <row r="829" spans="35:41" x14ac:dyDescent="0.3">
      <c r="AI829" s="8" t="s">
        <v>1366</v>
      </c>
      <c r="AJ829" s="8" t="s">
        <v>307</v>
      </c>
      <c r="AK829" s="8">
        <v>163</v>
      </c>
      <c r="AL829" s="8" t="str">
        <f>VLOOKUP(AK829,Causa!$X:$AA,4,0)</f>
        <v>Cadena Transmisión</v>
      </c>
      <c r="AM829" s="8" t="str">
        <f>VLOOKUP(AK829,Causa!$X:$AB,5,0)</f>
        <v>L</v>
      </c>
      <c r="AN829" s="8" t="str">
        <f>VLOOKUP(AM829,Causa!$Q:$T,4,0)</f>
        <v>Dispositivos mecánicos transportadores</v>
      </c>
      <c r="AO829" s="11" t="str">
        <f t="shared" si="28"/>
        <v>163-829</v>
      </c>
    </row>
    <row r="830" spans="35:41" x14ac:dyDescent="0.3">
      <c r="AI830" s="8" t="s">
        <v>1367</v>
      </c>
      <c r="AJ830" s="8" t="s">
        <v>310</v>
      </c>
      <c r="AK830" s="8">
        <v>163</v>
      </c>
      <c r="AL830" s="8" t="str">
        <f>VLOOKUP(AK830,Causa!$X:$AA,4,0)</f>
        <v>Cadena Transmisión</v>
      </c>
      <c r="AM830" s="8" t="str">
        <f>VLOOKUP(AK830,Causa!$X:$AB,5,0)</f>
        <v>L</v>
      </c>
      <c r="AN830" s="8" t="str">
        <f>VLOOKUP(AM830,Causa!$Q:$T,4,0)</f>
        <v>Dispositivos mecánicos transportadores</v>
      </c>
      <c r="AO830" s="11" t="str">
        <f t="shared" si="28"/>
        <v>163-830</v>
      </c>
    </row>
    <row r="831" spans="35:41" x14ac:dyDescent="0.3">
      <c r="AI831" s="8" t="s">
        <v>1368</v>
      </c>
      <c r="AJ831" s="8" t="s">
        <v>161</v>
      </c>
      <c r="AK831" s="8">
        <v>163</v>
      </c>
      <c r="AL831" s="8" t="str">
        <f>VLOOKUP(AK831,Causa!$X:$AA,4,0)</f>
        <v>Cadena Transmisión</v>
      </c>
      <c r="AM831" s="8" t="str">
        <f>VLOOKUP(AK831,Causa!$X:$AB,5,0)</f>
        <v>L</v>
      </c>
      <c r="AN831" s="8" t="str">
        <f>VLOOKUP(AM831,Causa!$Q:$T,4,0)</f>
        <v>Dispositivos mecánicos transportadores</v>
      </c>
      <c r="AO831" s="11" t="str">
        <f t="shared" si="28"/>
        <v>163-831</v>
      </c>
    </row>
    <row r="832" spans="35:41" x14ac:dyDescent="0.3">
      <c r="AI832" s="8" t="s">
        <v>1369</v>
      </c>
      <c r="AJ832" s="8" t="s">
        <v>168</v>
      </c>
      <c r="AK832" s="8">
        <v>163</v>
      </c>
      <c r="AL832" s="8" t="str">
        <f>VLOOKUP(AK832,Causa!$X:$AA,4,0)</f>
        <v>Cadena Transmisión</v>
      </c>
      <c r="AM832" s="8" t="str">
        <f>VLOOKUP(AK832,Causa!$X:$AB,5,0)</f>
        <v>L</v>
      </c>
      <c r="AN832" s="8" t="str">
        <f>VLOOKUP(AM832,Causa!$Q:$T,4,0)</f>
        <v>Dispositivos mecánicos transportadores</v>
      </c>
      <c r="AO832" s="11" t="str">
        <f t="shared" si="28"/>
        <v>163-832</v>
      </c>
    </row>
    <row r="833" spans="35:41" x14ac:dyDescent="0.3">
      <c r="AI833" s="8" t="s">
        <v>1370</v>
      </c>
      <c r="AJ833" s="8" t="s">
        <v>125</v>
      </c>
      <c r="AK833" s="8">
        <v>163</v>
      </c>
      <c r="AL833" s="8" t="str">
        <f>VLOOKUP(AK833,Causa!$X:$AA,4,0)</f>
        <v>Cadena Transmisión</v>
      </c>
      <c r="AM833" s="8" t="str">
        <f>VLOOKUP(AK833,Causa!$X:$AB,5,0)</f>
        <v>L</v>
      </c>
      <c r="AN833" s="8" t="str">
        <f>VLOOKUP(AM833,Causa!$Q:$T,4,0)</f>
        <v>Dispositivos mecánicos transportadores</v>
      </c>
      <c r="AO833" s="11" t="str">
        <f t="shared" si="28"/>
        <v>163-833</v>
      </c>
    </row>
    <row r="834" spans="35:41" x14ac:dyDescent="0.3">
      <c r="AI834" s="8" t="s">
        <v>1371</v>
      </c>
      <c r="AJ834" s="8" t="s">
        <v>259</v>
      </c>
      <c r="AK834" s="8">
        <v>164</v>
      </c>
      <c r="AL834" s="8" t="str">
        <f>VLOOKUP(AK834,Causa!$X:$AA,4,0)</f>
        <v>Cadena Transporte</v>
      </c>
      <c r="AM834" s="8" t="str">
        <f>VLOOKUP(AK834,Causa!$X:$AB,5,0)</f>
        <v>L</v>
      </c>
      <c r="AN834" s="8" t="str">
        <f>VLOOKUP(AM834,Causa!$Q:$T,4,0)</f>
        <v>Dispositivos mecánicos transportadores</v>
      </c>
      <c r="AO834" s="11" t="str">
        <f t="shared" ref="AO834:AO897" si="29">+AI834</f>
        <v>164-834</v>
      </c>
    </row>
    <row r="835" spans="35:41" x14ac:dyDescent="0.3">
      <c r="AI835" s="8" t="s">
        <v>1372</v>
      </c>
      <c r="AJ835" s="8" t="s">
        <v>276</v>
      </c>
      <c r="AK835" s="8">
        <v>164</v>
      </c>
      <c r="AL835" s="8" t="str">
        <f>VLOOKUP(AK835,Causa!$X:$AA,4,0)</f>
        <v>Cadena Transporte</v>
      </c>
      <c r="AM835" s="8" t="str">
        <f>VLOOKUP(AK835,Causa!$X:$AB,5,0)</f>
        <v>L</v>
      </c>
      <c r="AN835" s="8" t="str">
        <f>VLOOKUP(AM835,Causa!$Q:$T,4,0)</f>
        <v>Dispositivos mecánicos transportadores</v>
      </c>
      <c r="AO835" s="11" t="str">
        <f t="shared" si="29"/>
        <v>164-835</v>
      </c>
    </row>
    <row r="836" spans="35:41" x14ac:dyDescent="0.3">
      <c r="AI836" s="8" t="s">
        <v>1373</v>
      </c>
      <c r="AJ836" s="8" t="s">
        <v>256</v>
      </c>
      <c r="AK836" s="8">
        <v>164</v>
      </c>
      <c r="AL836" s="8" t="str">
        <f>VLOOKUP(AK836,Causa!$X:$AA,4,0)</f>
        <v>Cadena Transporte</v>
      </c>
      <c r="AM836" s="8" t="str">
        <f>VLOOKUP(AK836,Causa!$X:$AB,5,0)</f>
        <v>L</v>
      </c>
      <c r="AN836" s="8" t="str">
        <f>VLOOKUP(AM836,Causa!$Q:$T,4,0)</f>
        <v>Dispositivos mecánicos transportadores</v>
      </c>
      <c r="AO836" s="11" t="str">
        <f t="shared" si="29"/>
        <v>164-836</v>
      </c>
    </row>
    <row r="837" spans="35:41" x14ac:dyDescent="0.3">
      <c r="AI837" s="8" t="s">
        <v>1374</v>
      </c>
      <c r="AJ837" s="8" t="s">
        <v>309</v>
      </c>
      <c r="AK837" s="8">
        <v>164</v>
      </c>
      <c r="AL837" s="8" t="str">
        <f>VLOOKUP(AK837,Causa!$X:$AA,4,0)</f>
        <v>Cadena Transporte</v>
      </c>
      <c r="AM837" s="8" t="str">
        <f>VLOOKUP(AK837,Causa!$X:$AB,5,0)</f>
        <v>L</v>
      </c>
      <c r="AN837" s="8" t="str">
        <f>VLOOKUP(AM837,Causa!$Q:$T,4,0)</f>
        <v>Dispositivos mecánicos transportadores</v>
      </c>
      <c r="AO837" s="11" t="str">
        <f t="shared" si="29"/>
        <v>164-837</v>
      </c>
    </row>
    <row r="838" spans="35:41" x14ac:dyDescent="0.3">
      <c r="AI838" s="8" t="s">
        <v>1375</v>
      </c>
      <c r="AJ838" s="8" t="s">
        <v>307</v>
      </c>
      <c r="AK838" s="8">
        <v>164</v>
      </c>
      <c r="AL838" s="8" t="str">
        <f>VLOOKUP(AK838,Causa!$X:$AA,4,0)</f>
        <v>Cadena Transporte</v>
      </c>
      <c r="AM838" s="8" t="str">
        <f>VLOOKUP(AK838,Causa!$X:$AB,5,0)</f>
        <v>L</v>
      </c>
      <c r="AN838" s="8" t="str">
        <f>VLOOKUP(AM838,Causa!$Q:$T,4,0)</f>
        <v>Dispositivos mecánicos transportadores</v>
      </c>
      <c r="AO838" s="11" t="str">
        <f t="shared" si="29"/>
        <v>164-838</v>
      </c>
    </row>
    <row r="839" spans="35:41" x14ac:dyDescent="0.3">
      <c r="AI839" s="8" t="s">
        <v>1376</v>
      </c>
      <c r="AJ839" s="8" t="s">
        <v>345</v>
      </c>
      <c r="AK839" s="8">
        <v>164</v>
      </c>
      <c r="AL839" s="8" t="str">
        <f>VLOOKUP(AK839,Causa!$X:$AA,4,0)</f>
        <v>Cadena Transporte</v>
      </c>
      <c r="AM839" s="8" t="str">
        <f>VLOOKUP(AK839,Causa!$X:$AB,5,0)</f>
        <v>L</v>
      </c>
      <c r="AN839" s="8" t="str">
        <f>VLOOKUP(AM839,Causa!$Q:$T,4,0)</f>
        <v>Dispositivos mecánicos transportadores</v>
      </c>
      <c r="AO839" s="11" t="str">
        <f t="shared" si="29"/>
        <v>164-839</v>
      </c>
    </row>
    <row r="840" spans="35:41" x14ac:dyDescent="0.3">
      <c r="AI840" s="8" t="s">
        <v>1377</v>
      </c>
      <c r="AJ840" s="8" t="s">
        <v>161</v>
      </c>
      <c r="AK840" s="8">
        <v>164</v>
      </c>
      <c r="AL840" s="8" t="str">
        <f>VLOOKUP(AK840,Causa!$X:$AA,4,0)</f>
        <v>Cadena Transporte</v>
      </c>
      <c r="AM840" s="8" t="str">
        <f>VLOOKUP(AK840,Causa!$X:$AB,5,0)</f>
        <v>L</v>
      </c>
      <c r="AN840" s="8" t="str">
        <f>VLOOKUP(AM840,Causa!$Q:$T,4,0)</f>
        <v>Dispositivos mecánicos transportadores</v>
      </c>
      <c r="AO840" s="11" t="str">
        <f t="shared" si="29"/>
        <v>164-840</v>
      </c>
    </row>
    <row r="841" spans="35:41" x14ac:dyDescent="0.3">
      <c r="AI841" s="8" t="s">
        <v>1378</v>
      </c>
      <c r="AJ841" s="8" t="s">
        <v>168</v>
      </c>
      <c r="AK841" s="8">
        <v>164</v>
      </c>
      <c r="AL841" s="8" t="str">
        <f>VLOOKUP(AK841,Causa!$X:$AA,4,0)</f>
        <v>Cadena Transporte</v>
      </c>
      <c r="AM841" s="8" t="str">
        <f>VLOOKUP(AK841,Causa!$X:$AB,5,0)</f>
        <v>L</v>
      </c>
      <c r="AN841" s="8" t="str">
        <f>VLOOKUP(AM841,Causa!$Q:$T,4,0)</f>
        <v>Dispositivos mecánicos transportadores</v>
      </c>
      <c r="AO841" s="11" t="str">
        <f t="shared" si="29"/>
        <v>164-841</v>
      </c>
    </row>
    <row r="842" spans="35:41" x14ac:dyDescent="0.3">
      <c r="AI842" s="8" t="s">
        <v>1379</v>
      </c>
      <c r="AJ842" s="8" t="s">
        <v>125</v>
      </c>
      <c r="AK842" s="8">
        <v>164</v>
      </c>
      <c r="AL842" s="8" t="str">
        <f>VLOOKUP(AK842,Causa!$X:$AA,4,0)</f>
        <v>Cadena Transporte</v>
      </c>
      <c r="AM842" s="8" t="str">
        <f>VLOOKUP(AK842,Causa!$X:$AB,5,0)</f>
        <v>L</v>
      </c>
      <c r="AN842" s="8" t="str">
        <f>VLOOKUP(AM842,Causa!$Q:$T,4,0)</f>
        <v>Dispositivos mecánicos transportadores</v>
      </c>
      <c r="AO842" s="11" t="str">
        <f t="shared" si="29"/>
        <v>164-842</v>
      </c>
    </row>
    <row r="843" spans="35:41" x14ac:dyDescent="0.3">
      <c r="AI843" s="8" t="s">
        <v>1380</v>
      </c>
      <c r="AJ843" s="8" t="s">
        <v>256</v>
      </c>
      <c r="AK843" s="8">
        <v>165</v>
      </c>
      <c r="AL843" s="8" t="str">
        <f>VLOOKUP(AK843,Causa!$X:$AA,4,0)</f>
        <v>Chapa transferencia</v>
      </c>
      <c r="AM843" s="8" t="str">
        <f>VLOOKUP(AK843,Causa!$X:$AB,5,0)</f>
        <v>L</v>
      </c>
      <c r="AN843" s="8" t="str">
        <f>VLOOKUP(AM843,Causa!$Q:$T,4,0)</f>
        <v>Dispositivos mecánicos transportadores</v>
      </c>
      <c r="AO843" s="11" t="str">
        <f t="shared" si="29"/>
        <v>165-843</v>
      </c>
    </row>
    <row r="844" spans="35:41" x14ac:dyDescent="0.3">
      <c r="AI844" s="8" t="s">
        <v>1381</v>
      </c>
      <c r="AJ844" s="8" t="s">
        <v>1331</v>
      </c>
      <c r="AK844" s="8">
        <v>165</v>
      </c>
      <c r="AL844" s="8" t="str">
        <f>VLOOKUP(AK844,Causa!$X:$AA,4,0)</f>
        <v>Chapa transferencia</v>
      </c>
      <c r="AM844" s="8" t="str">
        <f>VLOOKUP(AK844,Causa!$X:$AB,5,0)</f>
        <v>L</v>
      </c>
      <c r="AN844" s="8" t="str">
        <f>VLOOKUP(AM844,Causa!$Q:$T,4,0)</f>
        <v>Dispositivos mecánicos transportadores</v>
      </c>
      <c r="AO844" s="11" t="str">
        <f t="shared" si="29"/>
        <v>165-844</v>
      </c>
    </row>
    <row r="845" spans="35:41" x14ac:dyDescent="0.3">
      <c r="AI845" s="8" t="s">
        <v>1382</v>
      </c>
      <c r="AJ845" s="8" t="s">
        <v>161</v>
      </c>
      <c r="AK845" s="8">
        <v>165</v>
      </c>
      <c r="AL845" s="8" t="str">
        <f>VLOOKUP(AK845,Causa!$X:$AA,4,0)</f>
        <v>Chapa transferencia</v>
      </c>
      <c r="AM845" s="8" t="str">
        <f>VLOOKUP(AK845,Causa!$X:$AB,5,0)</f>
        <v>L</v>
      </c>
      <c r="AN845" s="8" t="str">
        <f>VLOOKUP(AM845,Causa!$Q:$T,4,0)</f>
        <v>Dispositivos mecánicos transportadores</v>
      </c>
      <c r="AO845" s="11" t="str">
        <f t="shared" si="29"/>
        <v>165-845</v>
      </c>
    </row>
    <row r="846" spans="35:41" x14ac:dyDescent="0.3">
      <c r="AI846" s="8" t="s">
        <v>1383</v>
      </c>
      <c r="AJ846" s="8" t="s">
        <v>268</v>
      </c>
      <c r="AK846" s="8">
        <v>166</v>
      </c>
      <c r="AL846" s="8" t="str">
        <f>VLOOKUP(AK846,Causa!$X:$AA,4,0)</f>
        <v>Eje</v>
      </c>
      <c r="AM846" s="8" t="str">
        <f>VLOOKUP(AK846,Causa!$X:$AB,5,0)</f>
        <v>L</v>
      </c>
      <c r="AN846" s="8" t="str">
        <f>VLOOKUP(AM846,Causa!$Q:$T,4,0)</f>
        <v>Dispositivos mecánicos transportadores</v>
      </c>
      <c r="AO846" s="11" t="str">
        <f t="shared" si="29"/>
        <v>166-846</v>
      </c>
    </row>
    <row r="847" spans="35:41" x14ac:dyDescent="0.3">
      <c r="AI847" s="8" t="s">
        <v>1384</v>
      </c>
      <c r="AJ847" s="8" t="s">
        <v>276</v>
      </c>
      <c r="AK847" s="8">
        <v>166</v>
      </c>
      <c r="AL847" s="8" t="str">
        <f>VLOOKUP(AK847,Causa!$X:$AA,4,0)</f>
        <v>Eje</v>
      </c>
      <c r="AM847" s="8" t="str">
        <f>VLOOKUP(AK847,Causa!$X:$AB,5,0)</f>
        <v>L</v>
      </c>
      <c r="AN847" s="8" t="str">
        <f>VLOOKUP(AM847,Causa!$Q:$T,4,0)</f>
        <v>Dispositivos mecánicos transportadores</v>
      </c>
      <c r="AO847" s="11" t="str">
        <f t="shared" si="29"/>
        <v>166-847</v>
      </c>
    </row>
    <row r="848" spans="35:41" x14ac:dyDescent="0.3">
      <c r="AI848" s="8" t="s">
        <v>1385</v>
      </c>
      <c r="AJ848" s="8" t="s">
        <v>256</v>
      </c>
      <c r="AK848" s="8">
        <v>166</v>
      </c>
      <c r="AL848" s="8" t="str">
        <f>VLOOKUP(AK848,Causa!$X:$AA,4,0)</f>
        <v>Eje</v>
      </c>
      <c r="AM848" s="8" t="str">
        <f>VLOOKUP(AK848,Causa!$X:$AB,5,0)</f>
        <v>L</v>
      </c>
      <c r="AN848" s="8" t="str">
        <f>VLOOKUP(AM848,Causa!$Q:$T,4,0)</f>
        <v>Dispositivos mecánicos transportadores</v>
      </c>
      <c r="AO848" s="11" t="str">
        <f t="shared" si="29"/>
        <v>166-848</v>
      </c>
    </row>
    <row r="849" spans="35:41" x14ac:dyDescent="0.3">
      <c r="AI849" s="8" t="s">
        <v>1386</v>
      </c>
      <c r="AJ849" s="8" t="s">
        <v>135</v>
      </c>
      <c r="AK849" s="8">
        <v>166</v>
      </c>
      <c r="AL849" s="8" t="str">
        <f>VLOOKUP(AK849,Causa!$X:$AA,4,0)</f>
        <v>Eje</v>
      </c>
      <c r="AM849" s="8" t="str">
        <f>VLOOKUP(AK849,Causa!$X:$AB,5,0)</f>
        <v>L</v>
      </c>
      <c r="AN849" s="8" t="str">
        <f>VLOOKUP(AM849,Causa!$Q:$T,4,0)</f>
        <v>Dispositivos mecánicos transportadores</v>
      </c>
      <c r="AO849" s="11" t="str">
        <f t="shared" si="29"/>
        <v>166-849</v>
      </c>
    </row>
    <row r="850" spans="35:41" x14ac:dyDescent="0.3">
      <c r="AI850" s="8" t="s">
        <v>1387</v>
      </c>
      <c r="AJ850" s="8" t="s">
        <v>259</v>
      </c>
      <c r="AK850" s="8">
        <v>167</v>
      </c>
      <c r="AL850" s="8" t="str">
        <f>VLOOKUP(AK850,Causa!$X:$AA,4,0)</f>
        <v>Estructura</v>
      </c>
      <c r="AM850" s="8" t="str">
        <f>VLOOKUP(AK850,Causa!$X:$AB,5,0)</f>
        <v>L</v>
      </c>
      <c r="AN850" s="8" t="str">
        <f>VLOOKUP(AM850,Causa!$Q:$T,4,0)</f>
        <v>Dispositivos mecánicos transportadores</v>
      </c>
      <c r="AO850" s="11" t="str">
        <f t="shared" si="29"/>
        <v>167-850</v>
      </c>
    </row>
    <row r="851" spans="35:41" x14ac:dyDescent="0.3">
      <c r="AI851" s="8" t="s">
        <v>1388</v>
      </c>
      <c r="AJ851" s="8" t="s">
        <v>268</v>
      </c>
      <c r="AK851" s="8">
        <v>167</v>
      </c>
      <c r="AL851" s="8" t="str">
        <f>VLOOKUP(AK851,Causa!$X:$AA,4,0)</f>
        <v>Estructura</v>
      </c>
      <c r="AM851" s="8" t="str">
        <f>VLOOKUP(AK851,Causa!$X:$AB,5,0)</f>
        <v>L</v>
      </c>
      <c r="AN851" s="8" t="str">
        <f>VLOOKUP(AM851,Causa!$Q:$T,4,0)</f>
        <v>Dispositivos mecánicos transportadores</v>
      </c>
      <c r="AO851" s="11" t="str">
        <f t="shared" si="29"/>
        <v>167-851</v>
      </c>
    </row>
    <row r="852" spans="35:41" x14ac:dyDescent="0.3">
      <c r="AI852" s="8" t="s">
        <v>1389</v>
      </c>
      <c r="AJ852" s="8" t="s">
        <v>276</v>
      </c>
      <c r="AK852" s="8">
        <v>167</v>
      </c>
      <c r="AL852" s="8" t="str">
        <f>VLOOKUP(AK852,Causa!$X:$AA,4,0)</f>
        <v>Estructura</v>
      </c>
      <c r="AM852" s="8" t="str">
        <f>VLOOKUP(AK852,Causa!$X:$AB,5,0)</f>
        <v>L</v>
      </c>
      <c r="AN852" s="8" t="str">
        <f>VLOOKUP(AM852,Causa!$Q:$T,4,0)</f>
        <v>Dispositivos mecánicos transportadores</v>
      </c>
      <c r="AO852" s="11" t="str">
        <f t="shared" si="29"/>
        <v>167-852</v>
      </c>
    </row>
    <row r="853" spans="35:41" x14ac:dyDescent="0.3">
      <c r="AI853" s="8" t="s">
        <v>1390</v>
      </c>
      <c r="AJ853" s="8" t="s">
        <v>156</v>
      </c>
      <c r="AK853" s="8">
        <v>167</v>
      </c>
      <c r="AL853" s="8" t="str">
        <f>VLOOKUP(AK853,Causa!$X:$AA,4,0)</f>
        <v>Estructura</v>
      </c>
      <c r="AM853" s="8" t="str">
        <f>VLOOKUP(AK853,Causa!$X:$AB,5,0)</f>
        <v>L</v>
      </c>
      <c r="AN853" s="8" t="str">
        <f>VLOOKUP(AM853,Causa!$Q:$T,4,0)</f>
        <v>Dispositivos mecánicos transportadores</v>
      </c>
      <c r="AO853" s="11" t="str">
        <f t="shared" si="29"/>
        <v>167-853</v>
      </c>
    </row>
    <row r="854" spans="35:41" x14ac:dyDescent="0.3">
      <c r="AI854" s="8" t="s">
        <v>1391</v>
      </c>
      <c r="AJ854" s="8" t="s">
        <v>135</v>
      </c>
      <c r="AK854" s="8">
        <v>167</v>
      </c>
      <c r="AL854" s="8" t="str">
        <f>VLOOKUP(AK854,Causa!$X:$AA,4,0)</f>
        <v>Estructura</v>
      </c>
      <c r="AM854" s="8" t="str">
        <f>VLOOKUP(AK854,Causa!$X:$AB,5,0)</f>
        <v>L</v>
      </c>
      <c r="AN854" s="8" t="str">
        <f>VLOOKUP(AM854,Causa!$Q:$T,4,0)</f>
        <v>Dispositivos mecánicos transportadores</v>
      </c>
      <c r="AO854" s="11" t="str">
        <f t="shared" si="29"/>
        <v>167-854</v>
      </c>
    </row>
    <row r="855" spans="35:41" x14ac:dyDescent="0.3">
      <c r="AI855" s="8" t="s">
        <v>1392</v>
      </c>
      <c r="AJ855" s="8" t="s">
        <v>256</v>
      </c>
      <c r="AK855" s="8">
        <v>168</v>
      </c>
      <c r="AL855" s="8" t="str">
        <f>VLOOKUP(AK855,Causa!$X:$AA,4,0)</f>
        <v>Guía de botellas</v>
      </c>
      <c r="AM855" s="8" t="str">
        <f>VLOOKUP(AK855,Causa!$X:$AB,5,0)</f>
        <v>L</v>
      </c>
      <c r="AN855" s="8" t="str">
        <f>VLOOKUP(AM855,Causa!$Q:$T,4,0)</f>
        <v>Dispositivos mecánicos transportadores</v>
      </c>
      <c r="AO855" s="11" t="str">
        <f t="shared" si="29"/>
        <v>168-855</v>
      </c>
    </row>
    <row r="856" spans="35:41" x14ac:dyDescent="0.3">
      <c r="AI856" s="8" t="s">
        <v>1393</v>
      </c>
      <c r="AJ856" s="8" t="s">
        <v>336</v>
      </c>
      <c r="AK856" s="8">
        <v>168</v>
      </c>
      <c r="AL856" s="8" t="str">
        <f>VLOOKUP(AK856,Causa!$X:$AA,4,0)</f>
        <v>Guía de botellas</v>
      </c>
      <c r="AM856" s="8" t="str">
        <f>VLOOKUP(AK856,Causa!$X:$AB,5,0)</f>
        <v>L</v>
      </c>
      <c r="AN856" s="8" t="str">
        <f>VLOOKUP(AM856,Causa!$Q:$T,4,0)</f>
        <v>Dispositivos mecánicos transportadores</v>
      </c>
      <c r="AO856" s="11" t="str">
        <f t="shared" si="29"/>
        <v>168-856</v>
      </c>
    </row>
    <row r="857" spans="35:41" x14ac:dyDescent="0.3">
      <c r="AI857" s="8" t="s">
        <v>1394</v>
      </c>
      <c r="AJ857" s="8" t="s">
        <v>161</v>
      </c>
      <c r="AK857" s="8">
        <v>168</v>
      </c>
      <c r="AL857" s="8" t="str">
        <f>VLOOKUP(AK857,Causa!$X:$AA,4,0)</f>
        <v>Guía de botellas</v>
      </c>
      <c r="AM857" s="8" t="str">
        <f>VLOOKUP(AK857,Causa!$X:$AB,5,0)</f>
        <v>L</v>
      </c>
      <c r="AN857" s="8" t="str">
        <f>VLOOKUP(AM857,Causa!$Q:$T,4,0)</f>
        <v>Dispositivos mecánicos transportadores</v>
      </c>
      <c r="AO857" s="11" t="str">
        <f t="shared" si="29"/>
        <v>168-857</v>
      </c>
    </row>
    <row r="858" spans="35:41" x14ac:dyDescent="0.3">
      <c r="AI858" s="8" t="s">
        <v>1395</v>
      </c>
      <c r="AJ858" s="8" t="s">
        <v>259</v>
      </c>
      <c r="AK858" s="8">
        <v>169</v>
      </c>
      <c r="AL858" s="8" t="str">
        <f>VLOOKUP(AK858,Causa!$X:$AA,4,0)</f>
        <v>Perfil APM</v>
      </c>
      <c r="AM858" s="8" t="str">
        <f>VLOOKUP(AK858,Causa!$X:$AB,5,0)</f>
        <v>L</v>
      </c>
      <c r="AN858" s="8" t="str">
        <f>VLOOKUP(AM858,Causa!$Q:$T,4,0)</f>
        <v>Dispositivos mecánicos transportadores</v>
      </c>
      <c r="AO858" s="11" t="str">
        <f t="shared" si="29"/>
        <v>169-858</v>
      </c>
    </row>
    <row r="859" spans="35:41" x14ac:dyDescent="0.3">
      <c r="AI859" s="8" t="s">
        <v>1396</v>
      </c>
      <c r="AJ859" s="8" t="s">
        <v>276</v>
      </c>
      <c r="AK859" s="8">
        <v>169</v>
      </c>
      <c r="AL859" s="8" t="str">
        <f>VLOOKUP(AK859,Causa!$X:$AA,4,0)</f>
        <v>Perfil APM</v>
      </c>
      <c r="AM859" s="8" t="str">
        <f>VLOOKUP(AK859,Causa!$X:$AB,5,0)</f>
        <v>L</v>
      </c>
      <c r="AN859" s="8" t="str">
        <f>VLOOKUP(AM859,Causa!$Q:$T,4,0)</f>
        <v>Dispositivos mecánicos transportadores</v>
      </c>
      <c r="AO859" s="11" t="str">
        <f t="shared" si="29"/>
        <v>169-859</v>
      </c>
    </row>
    <row r="860" spans="35:41" x14ac:dyDescent="0.3">
      <c r="AI860" s="8" t="s">
        <v>1397</v>
      </c>
      <c r="AJ860" s="8" t="s">
        <v>256</v>
      </c>
      <c r="AK860" s="8">
        <v>169</v>
      </c>
      <c r="AL860" s="8" t="str">
        <f>VLOOKUP(AK860,Causa!$X:$AA,4,0)</f>
        <v>Perfil APM</v>
      </c>
      <c r="AM860" s="8" t="str">
        <f>VLOOKUP(AK860,Causa!$X:$AB,5,0)</f>
        <v>L</v>
      </c>
      <c r="AN860" s="8" t="str">
        <f>VLOOKUP(AM860,Causa!$Q:$T,4,0)</f>
        <v>Dispositivos mecánicos transportadores</v>
      </c>
      <c r="AO860" s="11" t="str">
        <f t="shared" si="29"/>
        <v>169-860</v>
      </c>
    </row>
    <row r="861" spans="35:41" x14ac:dyDescent="0.3">
      <c r="AI861" s="8" t="s">
        <v>1398</v>
      </c>
      <c r="AJ861" s="8" t="s">
        <v>1331</v>
      </c>
      <c r="AK861" s="8">
        <v>169</v>
      </c>
      <c r="AL861" s="8" t="str">
        <f>VLOOKUP(AK861,Causa!$X:$AA,4,0)</f>
        <v>Perfil APM</v>
      </c>
      <c r="AM861" s="8" t="str">
        <f>VLOOKUP(AK861,Causa!$X:$AB,5,0)</f>
        <v>L</v>
      </c>
      <c r="AN861" s="8" t="str">
        <f>VLOOKUP(AM861,Causa!$Q:$T,4,0)</f>
        <v>Dispositivos mecánicos transportadores</v>
      </c>
      <c r="AO861" s="11" t="str">
        <f t="shared" si="29"/>
        <v>169-861</v>
      </c>
    </row>
    <row r="862" spans="35:41" x14ac:dyDescent="0.3">
      <c r="AI862" s="8" t="s">
        <v>1399</v>
      </c>
      <c r="AJ862" s="8" t="s">
        <v>283</v>
      </c>
      <c r="AK862" s="8">
        <v>169</v>
      </c>
      <c r="AL862" s="8" t="str">
        <f>VLOOKUP(AK862,Causa!$X:$AA,4,0)</f>
        <v>Perfil APM</v>
      </c>
      <c r="AM862" s="8" t="str">
        <f>VLOOKUP(AK862,Causa!$X:$AB,5,0)</f>
        <v>L</v>
      </c>
      <c r="AN862" s="8" t="str">
        <f>VLOOKUP(AM862,Causa!$Q:$T,4,0)</f>
        <v>Dispositivos mecánicos transportadores</v>
      </c>
      <c r="AO862" s="11" t="str">
        <f t="shared" si="29"/>
        <v>169-862</v>
      </c>
    </row>
    <row r="863" spans="35:41" x14ac:dyDescent="0.3">
      <c r="AI863" s="8" t="s">
        <v>1400</v>
      </c>
      <c r="AJ863" s="8" t="s">
        <v>135</v>
      </c>
      <c r="AK863" s="8">
        <v>169</v>
      </c>
      <c r="AL863" s="8" t="str">
        <f>VLOOKUP(AK863,Causa!$X:$AA,4,0)</f>
        <v>Perfil APM</v>
      </c>
      <c r="AM863" s="8" t="str">
        <f>VLOOKUP(AK863,Causa!$X:$AB,5,0)</f>
        <v>L</v>
      </c>
      <c r="AN863" s="8" t="str">
        <f>VLOOKUP(AM863,Causa!$Q:$T,4,0)</f>
        <v>Dispositivos mecánicos transportadores</v>
      </c>
      <c r="AO863" s="11" t="str">
        <f t="shared" si="29"/>
        <v>169-863</v>
      </c>
    </row>
    <row r="864" spans="35:41" x14ac:dyDescent="0.3">
      <c r="AI864" s="8" t="s">
        <v>1401</v>
      </c>
      <c r="AJ864" s="8" t="s">
        <v>276</v>
      </c>
      <c r="AK864" s="8">
        <v>170</v>
      </c>
      <c r="AL864" s="8" t="str">
        <f>VLOOKUP(AK864,Causa!$X:$AA,4,0)</f>
        <v>Piñón transmisión</v>
      </c>
      <c r="AM864" s="8" t="str">
        <f>VLOOKUP(AK864,Causa!$X:$AB,5,0)</f>
        <v>L</v>
      </c>
      <c r="AN864" s="8" t="str">
        <f>VLOOKUP(AM864,Causa!$Q:$T,4,0)</f>
        <v>Dispositivos mecánicos transportadores</v>
      </c>
      <c r="AO864" s="11" t="str">
        <f t="shared" si="29"/>
        <v>170-864</v>
      </c>
    </row>
    <row r="865" spans="35:41" x14ac:dyDescent="0.3">
      <c r="AI865" s="8" t="s">
        <v>1402</v>
      </c>
      <c r="AJ865" s="8" t="s">
        <v>277</v>
      </c>
      <c r="AK865" s="8">
        <v>170</v>
      </c>
      <c r="AL865" s="8" t="str">
        <f>VLOOKUP(AK865,Causa!$X:$AA,4,0)</f>
        <v>Piñón transmisión</v>
      </c>
      <c r="AM865" s="8" t="str">
        <f>VLOOKUP(AK865,Causa!$X:$AB,5,0)</f>
        <v>L</v>
      </c>
      <c r="AN865" s="8" t="str">
        <f>VLOOKUP(AM865,Causa!$Q:$T,4,0)</f>
        <v>Dispositivos mecánicos transportadores</v>
      </c>
      <c r="AO865" s="11" t="str">
        <f t="shared" si="29"/>
        <v>170-865</v>
      </c>
    </row>
    <row r="866" spans="35:41" x14ac:dyDescent="0.3">
      <c r="AI866" s="8" t="s">
        <v>1403</v>
      </c>
      <c r="AJ866" s="8" t="s">
        <v>256</v>
      </c>
      <c r="AK866" s="8">
        <v>170</v>
      </c>
      <c r="AL866" s="8" t="str">
        <f>VLOOKUP(AK866,Causa!$X:$AA,4,0)</f>
        <v>Piñón transmisión</v>
      </c>
      <c r="AM866" s="8" t="str">
        <f>VLOOKUP(AK866,Causa!$X:$AB,5,0)</f>
        <v>L</v>
      </c>
      <c r="AN866" s="8" t="str">
        <f>VLOOKUP(AM866,Causa!$Q:$T,4,0)</f>
        <v>Dispositivos mecánicos transportadores</v>
      </c>
      <c r="AO866" s="11" t="str">
        <f t="shared" si="29"/>
        <v>170-866</v>
      </c>
    </row>
    <row r="867" spans="35:41" x14ac:dyDescent="0.3">
      <c r="AI867" s="8" t="s">
        <v>1404</v>
      </c>
      <c r="AJ867" s="8" t="s">
        <v>156</v>
      </c>
      <c r="AK867" s="8">
        <v>170</v>
      </c>
      <c r="AL867" s="8" t="str">
        <f>VLOOKUP(AK867,Causa!$X:$AA,4,0)</f>
        <v>Piñón transmisión</v>
      </c>
      <c r="AM867" s="8" t="str">
        <f>VLOOKUP(AK867,Causa!$X:$AB,5,0)</f>
        <v>L</v>
      </c>
      <c r="AN867" s="8" t="str">
        <f>VLOOKUP(AM867,Causa!$Q:$T,4,0)</f>
        <v>Dispositivos mecánicos transportadores</v>
      </c>
      <c r="AO867" s="11" t="str">
        <f t="shared" si="29"/>
        <v>170-867</v>
      </c>
    </row>
    <row r="868" spans="35:41" x14ac:dyDescent="0.3">
      <c r="AI868" s="8" t="s">
        <v>1405</v>
      </c>
      <c r="AJ868" s="8" t="s">
        <v>1163</v>
      </c>
      <c r="AK868" s="8">
        <v>170</v>
      </c>
      <c r="AL868" s="8" t="str">
        <f>VLOOKUP(AK868,Causa!$X:$AA,4,0)</f>
        <v>Piñón transmisión</v>
      </c>
      <c r="AM868" s="8" t="str">
        <f>VLOOKUP(AK868,Causa!$X:$AB,5,0)</f>
        <v>L</v>
      </c>
      <c r="AN868" s="8" t="str">
        <f>VLOOKUP(AM868,Causa!$Q:$T,4,0)</f>
        <v>Dispositivos mecánicos transportadores</v>
      </c>
      <c r="AO868" s="11" t="str">
        <f t="shared" si="29"/>
        <v>170-868</v>
      </c>
    </row>
    <row r="869" spans="35:41" x14ac:dyDescent="0.3">
      <c r="AI869" s="8" t="s">
        <v>1406</v>
      </c>
      <c r="AJ869" s="8" t="s">
        <v>283</v>
      </c>
      <c r="AK869" s="8">
        <v>170</v>
      </c>
      <c r="AL869" s="8" t="str">
        <f>VLOOKUP(AK869,Causa!$X:$AA,4,0)</f>
        <v>Piñón transmisión</v>
      </c>
      <c r="AM869" s="8" t="str">
        <f>VLOOKUP(AK869,Causa!$X:$AB,5,0)</f>
        <v>L</v>
      </c>
      <c r="AN869" s="8" t="str">
        <f>VLOOKUP(AM869,Causa!$Q:$T,4,0)</f>
        <v>Dispositivos mecánicos transportadores</v>
      </c>
      <c r="AO869" s="11" t="str">
        <f t="shared" si="29"/>
        <v>170-869</v>
      </c>
    </row>
    <row r="870" spans="35:41" x14ac:dyDescent="0.3">
      <c r="AI870" s="8" t="s">
        <v>1407</v>
      </c>
      <c r="AJ870" s="8" t="s">
        <v>135</v>
      </c>
      <c r="AK870" s="8">
        <v>170</v>
      </c>
      <c r="AL870" s="8" t="str">
        <f>VLOOKUP(AK870,Causa!$X:$AA,4,0)</f>
        <v>Piñón transmisión</v>
      </c>
      <c r="AM870" s="8" t="str">
        <f>VLOOKUP(AK870,Causa!$X:$AB,5,0)</f>
        <v>L</v>
      </c>
      <c r="AN870" s="8" t="str">
        <f>VLOOKUP(AM870,Causa!$Q:$T,4,0)</f>
        <v>Dispositivos mecánicos transportadores</v>
      </c>
      <c r="AO870" s="11" t="str">
        <f t="shared" si="29"/>
        <v>170-870</v>
      </c>
    </row>
    <row r="871" spans="35:41" x14ac:dyDescent="0.3">
      <c r="AI871" s="8" t="s">
        <v>1408</v>
      </c>
      <c r="AJ871" s="8" t="s">
        <v>276</v>
      </c>
      <c r="AK871" s="8">
        <v>171</v>
      </c>
      <c r="AL871" s="8" t="str">
        <f>VLOOKUP(AK871,Causa!$X:$AA,4,0)</f>
        <v>Polea conducida</v>
      </c>
      <c r="AM871" s="8" t="str">
        <f>VLOOKUP(AK871,Causa!$X:$AB,5,0)</f>
        <v>L</v>
      </c>
      <c r="AN871" s="8" t="str">
        <f>VLOOKUP(AM871,Causa!$Q:$T,4,0)</f>
        <v>Dispositivos mecánicos transportadores</v>
      </c>
      <c r="AO871" s="11" t="str">
        <f t="shared" si="29"/>
        <v>171-871</v>
      </c>
    </row>
    <row r="872" spans="35:41" x14ac:dyDescent="0.3">
      <c r="AI872" s="8" t="s">
        <v>1409</v>
      </c>
      <c r="AJ872" s="8" t="s">
        <v>256</v>
      </c>
      <c r="AK872" s="8">
        <v>171</v>
      </c>
      <c r="AL872" s="8" t="str">
        <f>VLOOKUP(AK872,Causa!$X:$AA,4,0)</f>
        <v>Polea conducida</v>
      </c>
      <c r="AM872" s="8" t="str">
        <f>VLOOKUP(AK872,Causa!$X:$AB,5,0)</f>
        <v>L</v>
      </c>
      <c r="AN872" s="8" t="str">
        <f>VLOOKUP(AM872,Causa!$Q:$T,4,0)</f>
        <v>Dispositivos mecánicos transportadores</v>
      </c>
      <c r="AO872" s="11" t="str">
        <f t="shared" si="29"/>
        <v>171-872</v>
      </c>
    </row>
    <row r="873" spans="35:41" x14ac:dyDescent="0.3">
      <c r="AI873" s="8" t="s">
        <v>1410</v>
      </c>
      <c r="AJ873" s="8" t="s">
        <v>156</v>
      </c>
      <c r="AK873" s="8">
        <v>171</v>
      </c>
      <c r="AL873" s="8" t="str">
        <f>VLOOKUP(AK873,Causa!$X:$AA,4,0)</f>
        <v>Polea conducida</v>
      </c>
      <c r="AM873" s="8" t="str">
        <f>VLOOKUP(AK873,Causa!$X:$AB,5,0)</f>
        <v>L</v>
      </c>
      <c r="AN873" s="8" t="str">
        <f>VLOOKUP(AM873,Causa!$Q:$T,4,0)</f>
        <v>Dispositivos mecánicos transportadores</v>
      </c>
      <c r="AO873" s="11" t="str">
        <f t="shared" si="29"/>
        <v>171-873</v>
      </c>
    </row>
    <row r="874" spans="35:41" x14ac:dyDescent="0.3">
      <c r="AI874" s="8" t="s">
        <v>1411</v>
      </c>
      <c r="AJ874" s="8" t="s">
        <v>1163</v>
      </c>
      <c r="AK874" s="8">
        <v>171</v>
      </c>
      <c r="AL874" s="8" t="str">
        <f>VLOOKUP(AK874,Causa!$X:$AA,4,0)</f>
        <v>Polea conducida</v>
      </c>
      <c r="AM874" s="8" t="str">
        <f>VLOOKUP(AK874,Causa!$X:$AB,5,0)</f>
        <v>L</v>
      </c>
      <c r="AN874" s="8" t="str">
        <f>VLOOKUP(AM874,Causa!$Q:$T,4,0)</f>
        <v>Dispositivos mecánicos transportadores</v>
      </c>
      <c r="AO874" s="11" t="str">
        <f t="shared" si="29"/>
        <v>171-874</v>
      </c>
    </row>
    <row r="875" spans="35:41" x14ac:dyDescent="0.3">
      <c r="AI875" s="8" t="s">
        <v>1412</v>
      </c>
      <c r="AJ875" s="8" t="s">
        <v>283</v>
      </c>
      <c r="AK875" s="8">
        <v>171</v>
      </c>
      <c r="AL875" s="8" t="str">
        <f>VLOOKUP(AK875,Causa!$X:$AA,4,0)</f>
        <v>Polea conducida</v>
      </c>
      <c r="AM875" s="8" t="str">
        <f>VLOOKUP(AK875,Causa!$X:$AB,5,0)</f>
        <v>L</v>
      </c>
      <c r="AN875" s="8" t="str">
        <f>VLOOKUP(AM875,Causa!$Q:$T,4,0)</f>
        <v>Dispositivos mecánicos transportadores</v>
      </c>
      <c r="AO875" s="11" t="str">
        <f t="shared" si="29"/>
        <v>171-875</v>
      </c>
    </row>
    <row r="876" spans="35:41" x14ac:dyDescent="0.3">
      <c r="AI876" s="8" t="s">
        <v>1413</v>
      </c>
      <c r="AJ876" s="8" t="s">
        <v>135</v>
      </c>
      <c r="AK876" s="8">
        <v>171</v>
      </c>
      <c r="AL876" s="8" t="str">
        <f>VLOOKUP(AK876,Causa!$X:$AA,4,0)</f>
        <v>Polea conducida</v>
      </c>
      <c r="AM876" s="8" t="str">
        <f>VLOOKUP(AK876,Causa!$X:$AB,5,0)</f>
        <v>L</v>
      </c>
      <c r="AN876" s="8" t="str">
        <f>VLOOKUP(AM876,Causa!$Q:$T,4,0)</f>
        <v>Dispositivos mecánicos transportadores</v>
      </c>
      <c r="AO876" s="11" t="str">
        <f t="shared" si="29"/>
        <v>171-876</v>
      </c>
    </row>
    <row r="877" spans="35:41" x14ac:dyDescent="0.3">
      <c r="AI877" s="8" t="s">
        <v>1414</v>
      </c>
      <c r="AJ877" s="8" t="s">
        <v>259</v>
      </c>
      <c r="AK877" s="8">
        <v>172</v>
      </c>
      <c r="AL877" s="8" t="str">
        <f>VLOOKUP(AK877,Causa!$X:$AA,4,0)</f>
        <v>Rieles /Bastidor</v>
      </c>
      <c r="AM877" s="8" t="str">
        <f>VLOOKUP(AK877,Causa!$X:$AB,5,0)</f>
        <v>L</v>
      </c>
      <c r="AN877" s="8" t="str">
        <f>VLOOKUP(AM877,Causa!$Q:$T,4,0)</f>
        <v>Dispositivos mecánicos transportadores</v>
      </c>
      <c r="AO877" s="11" t="str">
        <f t="shared" si="29"/>
        <v>172-877</v>
      </c>
    </row>
    <row r="878" spans="35:41" x14ac:dyDescent="0.3">
      <c r="AI878" s="8" t="s">
        <v>1415</v>
      </c>
      <c r="AJ878" s="8" t="s">
        <v>268</v>
      </c>
      <c r="AK878" s="8">
        <v>172</v>
      </c>
      <c r="AL878" s="8" t="str">
        <f>VLOOKUP(AK878,Causa!$X:$AA,4,0)</f>
        <v>Rieles /Bastidor</v>
      </c>
      <c r="AM878" s="8" t="str">
        <f>VLOOKUP(AK878,Causa!$X:$AB,5,0)</f>
        <v>L</v>
      </c>
      <c r="AN878" s="8" t="str">
        <f>VLOOKUP(AM878,Causa!$Q:$T,4,0)</f>
        <v>Dispositivos mecánicos transportadores</v>
      </c>
      <c r="AO878" s="11" t="str">
        <f t="shared" si="29"/>
        <v>172-878</v>
      </c>
    </row>
    <row r="879" spans="35:41" x14ac:dyDescent="0.3">
      <c r="AI879" s="8" t="s">
        <v>1416</v>
      </c>
      <c r="AJ879" s="8" t="s">
        <v>276</v>
      </c>
      <c r="AK879" s="8">
        <v>172</v>
      </c>
      <c r="AL879" s="8" t="str">
        <f>VLOOKUP(AK879,Causa!$X:$AA,4,0)</f>
        <v>Rieles /Bastidor</v>
      </c>
      <c r="AM879" s="8" t="str">
        <f>VLOOKUP(AK879,Causa!$X:$AB,5,0)</f>
        <v>L</v>
      </c>
      <c r="AN879" s="8" t="str">
        <f>VLOOKUP(AM879,Causa!$Q:$T,4,0)</f>
        <v>Dispositivos mecánicos transportadores</v>
      </c>
      <c r="AO879" s="11" t="str">
        <f t="shared" si="29"/>
        <v>172-879</v>
      </c>
    </row>
    <row r="880" spans="35:41" x14ac:dyDescent="0.3">
      <c r="AI880" s="8" t="s">
        <v>1417</v>
      </c>
      <c r="AJ880" s="8" t="s">
        <v>256</v>
      </c>
      <c r="AK880" s="8">
        <v>172</v>
      </c>
      <c r="AL880" s="8" t="str">
        <f>VLOOKUP(AK880,Causa!$X:$AA,4,0)</f>
        <v>Rieles /Bastidor</v>
      </c>
      <c r="AM880" s="8" t="str">
        <f>VLOOKUP(AK880,Causa!$X:$AB,5,0)</f>
        <v>L</v>
      </c>
      <c r="AN880" s="8" t="str">
        <f>VLOOKUP(AM880,Causa!$Q:$T,4,0)</f>
        <v>Dispositivos mecánicos transportadores</v>
      </c>
      <c r="AO880" s="11" t="str">
        <f t="shared" si="29"/>
        <v>172-880</v>
      </c>
    </row>
    <row r="881" spans="35:41" x14ac:dyDescent="0.3">
      <c r="AI881" s="8" t="s">
        <v>1418</v>
      </c>
      <c r="AJ881" s="8" t="s">
        <v>171</v>
      </c>
      <c r="AK881" s="8">
        <v>172</v>
      </c>
      <c r="AL881" s="8" t="str">
        <f>VLOOKUP(AK881,Causa!$X:$AA,4,0)</f>
        <v>Rieles /Bastidor</v>
      </c>
      <c r="AM881" s="8" t="str">
        <f>VLOOKUP(AK881,Causa!$X:$AB,5,0)</f>
        <v>L</v>
      </c>
      <c r="AN881" s="8" t="str">
        <f>VLOOKUP(AM881,Causa!$Q:$T,4,0)</f>
        <v>Dispositivos mecánicos transportadores</v>
      </c>
      <c r="AO881" s="11" t="str">
        <f t="shared" si="29"/>
        <v>172-881</v>
      </c>
    </row>
    <row r="882" spans="35:41" x14ac:dyDescent="0.3">
      <c r="AI882" s="8" t="s">
        <v>1419</v>
      </c>
      <c r="AJ882" s="8" t="s">
        <v>135</v>
      </c>
      <c r="AK882" s="8">
        <v>172</v>
      </c>
      <c r="AL882" s="8" t="str">
        <f>VLOOKUP(AK882,Causa!$X:$AA,4,0)</f>
        <v>Rieles /Bastidor</v>
      </c>
      <c r="AM882" s="8" t="str">
        <f>VLOOKUP(AK882,Causa!$X:$AB,5,0)</f>
        <v>L</v>
      </c>
      <c r="AN882" s="8" t="str">
        <f>VLOOKUP(AM882,Causa!$Q:$T,4,0)</f>
        <v>Dispositivos mecánicos transportadores</v>
      </c>
      <c r="AO882" s="11" t="str">
        <f t="shared" si="29"/>
        <v>172-882</v>
      </c>
    </row>
    <row r="883" spans="35:41" x14ac:dyDescent="0.3">
      <c r="AI883" s="8" t="s">
        <v>1420</v>
      </c>
      <c r="AJ883" s="8" t="s">
        <v>133</v>
      </c>
      <c r="AK883" s="8">
        <v>173</v>
      </c>
      <c r="AL883" s="8" t="str">
        <f>VLOOKUP(AK883,Causa!$X:$AA,4,0)</f>
        <v>Rodamiento</v>
      </c>
      <c r="AM883" s="8" t="str">
        <f>VLOOKUP(AK883,Causa!$X:$AB,5,0)</f>
        <v>L</v>
      </c>
      <c r="AN883" s="8" t="str">
        <f>VLOOKUP(AM883,Causa!$Q:$T,4,0)</f>
        <v>Dispositivos mecánicos transportadores</v>
      </c>
      <c r="AO883" s="11" t="str">
        <f t="shared" si="29"/>
        <v>173-883</v>
      </c>
    </row>
    <row r="884" spans="35:41" x14ac:dyDescent="0.3">
      <c r="AI884" s="8" t="s">
        <v>1421</v>
      </c>
      <c r="AJ884" s="8" t="s">
        <v>256</v>
      </c>
      <c r="AK884" s="8">
        <v>173</v>
      </c>
      <c r="AL884" s="8" t="str">
        <f>VLOOKUP(AK884,Causa!$X:$AA,4,0)</f>
        <v>Rodamiento</v>
      </c>
      <c r="AM884" s="8" t="str">
        <f>VLOOKUP(AK884,Causa!$X:$AB,5,0)</f>
        <v>L</v>
      </c>
      <c r="AN884" s="8" t="str">
        <f>VLOOKUP(AM884,Causa!$Q:$T,4,0)</f>
        <v>Dispositivos mecánicos transportadores</v>
      </c>
      <c r="AO884" s="11" t="str">
        <f t="shared" si="29"/>
        <v>173-884</v>
      </c>
    </row>
    <row r="885" spans="35:41" x14ac:dyDescent="0.3">
      <c r="AI885" s="8" t="s">
        <v>1422</v>
      </c>
      <c r="AJ885" s="8" t="s">
        <v>303</v>
      </c>
      <c r="AK885" s="8">
        <v>173</v>
      </c>
      <c r="AL885" s="8" t="str">
        <f>VLOOKUP(AK885,Causa!$X:$AA,4,0)</f>
        <v>Rodamiento</v>
      </c>
      <c r="AM885" s="8" t="str">
        <f>VLOOKUP(AK885,Causa!$X:$AB,5,0)</f>
        <v>L</v>
      </c>
      <c r="AN885" s="8" t="str">
        <f>VLOOKUP(AM885,Causa!$Q:$T,4,0)</f>
        <v>Dispositivos mecánicos transportadores</v>
      </c>
      <c r="AO885" s="11" t="str">
        <f t="shared" si="29"/>
        <v>173-885</v>
      </c>
    </row>
    <row r="886" spans="35:41" x14ac:dyDescent="0.3">
      <c r="AI886" s="8" t="s">
        <v>1423</v>
      </c>
      <c r="AJ886" s="8" t="s">
        <v>171</v>
      </c>
      <c r="AK886" s="8">
        <v>173</v>
      </c>
      <c r="AL886" s="8" t="str">
        <f>VLOOKUP(AK886,Causa!$X:$AA,4,0)</f>
        <v>Rodamiento</v>
      </c>
      <c r="AM886" s="8" t="str">
        <f>VLOOKUP(AK886,Causa!$X:$AB,5,0)</f>
        <v>L</v>
      </c>
      <c r="AN886" s="8" t="str">
        <f>VLOOKUP(AM886,Causa!$Q:$T,4,0)</f>
        <v>Dispositivos mecánicos transportadores</v>
      </c>
      <c r="AO886" s="11" t="str">
        <f t="shared" si="29"/>
        <v>173-886</v>
      </c>
    </row>
    <row r="887" spans="35:41" x14ac:dyDescent="0.3">
      <c r="AI887" s="8" t="s">
        <v>1424</v>
      </c>
      <c r="AJ887" s="8" t="s">
        <v>135</v>
      </c>
      <c r="AK887" s="8">
        <v>173</v>
      </c>
      <c r="AL887" s="8" t="str">
        <f>VLOOKUP(AK887,Causa!$X:$AA,4,0)</f>
        <v>Rodamiento</v>
      </c>
      <c r="AM887" s="8" t="str">
        <f>VLOOKUP(AK887,Causa!$X:$AB,5,0)</f>
        <v>L</v>
      </c>
      <c r="AN887" s="8" t="str">
        <f>VLOOKUP(AM887,Causa!$Q:$T,4,0)</f>
        <v>Dispositivos mecánicos transportadores</v>
      </c>
      <c r="AO887" s="11" t="str">
        <f t="shared" si="29"/>
        <v>173-887</v>
      </c>
    </row>
    <row r="888" spans="35:41" x14ac:dyDescent="0.3">
      <c r="AI888" s="8" t="s">
        <v>1425</v>
      </c>
      <c r="AJ888" s="8" t="s">
        <v>150</v>
      </c>
      <c r="AK888" s="8">
        <v>173</v>
      </c>
      <c r="AL888" s="8" t="str">
        <f>VLOOKUP(AK888,Causa!$X:$AA,4,0)</f>
        <v>Rodamiento</v>
      </c>
      <c r="AM888" s="8" t="str">
        <f>VLOOKUP(AK888,Causa!$X:$AB,5,0)</f>
        <v>L</v>
      </c>
      <c r="AN888" s="8" t="str">
        <f>VLOOKUP(AM888,Causa!$Q:$T,4,0)</f>
        <v>Dispositivos mecánicos transportadores</v>
      </c>
      <c r="AO888" s="11" t="str">
        <f t="shared" si="29"/>
        <v>173-888</v>
      </c>
    </row>
    <row r="889" spans="35:41" x14ac:dyDescent="0.3">
      <c r="AI889" s="8" t="s">
        <v>1426</v>
      </c>
      <c r="AJ889" s="8" t="s">
        <v>259</v>
      </c>
      <c r="AK889" s="8">
        <v>174</v>
      </c>
      <c r="AL889" s="8" t="str">
        <f>VLOOKUP(AK889,Causa!$X:$AA,4,0)</f>
        <v>Rodillo</v>
      </c>
      <c r="AM889" s="8" t="str">
        <f>VLOOKUP(AK889,Causa!$X:$AB,5,0)</f>
        <v>L</v>
      </c>
      <c r="AN889" s="8" t="str">
        <f>VLOOKUP(AM889,Causa!$Q:$T,4,0)</f>
        <v>Dispositivos mecánicos transportadores</v>
      </c>
      <c r="AO889" s="11" t="str">
        <f t="shared" si="29"/>
        <v>174-889</v>
      </c>
    </row>
    <row r="890" spans="35:41" x14ac:dyDescent="0.3">
      <c r="AI890" s="8" t="s">
        <v>1427</v>
      </c>
      <c r="AJ890" s="8" t="s">
        <v>268</v>
      </c>
      <c r="AK890" s="8">
        <v>174</v>
      </c>
      <c r="AL890" s="8" t="str">
        <f>VLOOKUP(AK890,Causa!$X:$AA,4,0)</f>
        <v>Rodillo</v>
      </c>
      <c r="AM890" s="8" t="str">
        <f>VLOOKUP(AK890,Causa!$X:$AB,5,0)</f>
        <v>L</v>
      </c>
      <c r="AN890" s="8" t="str">
        <f>VLOOKUP(AM890,Causa!$Q:$T,4,0)</f>
        <v>Dispositivos mecánicos transportadores</v>
      </c>
      <c r="AO890" s="11" t="str">
        <f t="shared" si="29"/>
        <v>174-890</v>
      </c>
    </row>
    <row r="891" spans="35:41" x14ac:dyDescent="0.3">
      <c r="AI891" s="8" t="s">
        <v>1428</v>
      </c>
      <c r="AJ891" s="8" t="s">
        <v>276</v>
      </c>
      <c r="AK891" s="8">
        <v>174</v>
      </c>
      <c r="AL891" s="8" t="str">
        <f>VLOOKUP(AK891,Causa!$X:$AA,4,0)</f>
        <v>Rodillo</v>
      </c>
      <c r="AM891" s="8" t="str">
        <f>VLOOKUP(AK891,Causa!$X:$AB,5,0)</f>
        <v>L</v>
      </c>
      <c r="AN891" s="8" t="str">
        <f>VLOOKUP(AM891,Causa!$Q:$T,4,0)</f>
        <v>Dispositivos mecánicos transportadores</v>
      </c>
      <c r="AO891" s="11" t="str">
        <f t="shared" si="29"/>
        <v>174-891</v>
      </c>
    </row>
    <row r="892" spans="35:41" x14ac:dyDescent="0.3">
      <c r="AI892" s="8" t="s">
        <v>1429</v>
      </c>
      <c r="AJ892" s="8" t="s">
        <v>256</v>
      </c>
      <c r="AK892" s="8">
        <v>174</v>
      </c>
      <c r="AL892" s="8" t="str">
        <f>VLOOKUP(AK892,Causa!$X:$AA,4,0)</f>
        <v>Rodillo</v>
      </c>
      <c r="AM892" s="8" t="str">
        <f>VLOOKUP(AK892,Causa!$X:$AB,5,0)</f>
        <v>L</v>
      </c>
      <c r="AN892" s="8" t="str">
        <f>VLOOKUP(AM892,Causa!$Q:$T,4,0)</f>
        <v>Dispositivos mecánicos transportadores</v>
      </c>
      <c r="AO892" s="11" t="str">
        <f t="shared" si="29"/>
        <v>174-892</v>
      </c>
    </row>
    <row r="893" spans="35:41" x14ac:dyDescent="0.3">
      <c r="AI893" s="8" t="s">
        <v>1430</v>
      </c>
      <c r="AJ893" s="8" t="s">
        <v>171</v>
      </c>
      <c r="AK893" s="8">
        <v>174</v>
      </c>
      <c r="AL893" s="8" t="str">
        <f>VLOOKUP(AK893,Causa!$X:$AA,4,0)</f>
        <v>Rodillo</v>
      </c>
      <c r="AM893" s="8" t="str">
        <f>VLOOKUP(AK893,Causa!$X:$AB,5,0)</f>
        <v>L</v>
      </c>
      <c r="AN893" s="8" t="str">
        <f>VLOOKUP(AM893,Causa!$Q:$T,4,0)</f>
        <v>Dispositivos mecánicos transportadores</v>
      </c>
      <c r="AO893" s="11" t="str">
        <f t="shared" si="29"/>
        <v>174-893</v>
      </c>
    </row>
    <row r="894" spans="35:41" x14ac:dyDescent="0.3">
      <c r="AI894" s="8" t="s">
        <v>1431</v>
      </c>
      <c r="AJ894" s="8" t="s">
        <v>135</v>
      </c>
      <c r="AK894" s="8">
        <v>174</v>
      </c>
      <c r="AL894" s="8" t="str">
        <f>VLOOKUP(AK894,Causa!$X:$AA,4,0)</f>
        <v>Rodillo</v>
      </c>
      <c r="AM894" s="8" t="str">
        <f>VLOOKUP(AK894,Causa!$X:$AB,5,0)</f>
        <v>L</v>
      </c>
      <c r="AN894" s="8" t="str">
        <f>VLOOKUP(AM894,Causa!$Q:$T,4,0)</f>
        <v>Dispositivos mecánicos transportadores</v>
      </c>
      <c r="AO894" s="11" t="str">
        <f t="shared" si="29"/>
        <v>174-894</v>
      </c>
    </row>
    <row r="895" spans="35:41" x14ac:dyDescent="0.3">
      <c r="AI895" s="8" t="s">
        <v>1432</v>
      </c>
      <c r="AJ895" s="8" t="s">
        <v>150</v>
      </c>
      <c r="AK895" s="8">
        <v>174</v>
      </c>
      <c r="AL895" s="8" t="str">
        <f>VLOOKUP(AK895,Causa!$X:$AA,4,0)</f>
        <v>Rodillo</v>
      </c>
      <c r="AM895" s="8" t="str">
        <f>VLOOKUP(AK895,Causa!$X:$AB,5,0)</f>
        <v>L</v>
      </c>
      <c r="AN895" s="8" t="str">
        <f>VLOOKUP(AM895,Causa!$Q:$T,4,0)</f>
        <v>Dispositivos mecánicos transportadores</v>
      </c>
      <c r="AO895" s="11" t="str">
        <f t="shared" si="29"/>
        <v>174-895</v>
      </c>
    </row>
    <row r="896" spans="35:41" x14ac:dyDescent="0.3">
      <c r="AI896" s="8" t="s">
        <v>1433</v>
      </c>
      <c r="AJ896" s="8" t="s">
        <v>259</v>
      </c>
      <c r="AK896" s="8">
        <v>175</v>
      </c>
      <c r="AL896" s="8" t="str">
        <f>VLOOKUP(AK896,Causa!$X:$AA,4,0)</f>
        <v>Rodillo conducido</v>
      </c>
      <c r="AM896" s="8" t="str">
        <f>VLOOKUP(AK896,Causa!$X:$AB,5,0)</f>
        <v>L</v>
      </c>
      <c r="AN896" s="8" t="str">
        <f>VLOOKUP(AM896,Causa!$Q:$T,4,0)</f>
        <v>Dispositivos mecánicos transportadores</v>
      </c>
      <c r="AO896" s="11" t="str">
        <f t="shared" si="29"/>
        <v>175-896</v>
      </c>
    </row>
    <row r="897" spans="35:41" x14ac:dyDescent="0.3">
      <c r="AI897" s="8" t="s">
        <v>1434</v>
      </c>
      <c r="AJ897" s="8" t="s">
        <v>268</v>
      </c>
      <c r="AK897" s="8">
        <v>175</v>
      </c>
      <c r="AL897" s="8" t="str">
        <f>VLOOKUP(AK897,Causa!$X:$AA,4,0)</f>
        <v>Rodillo conducido</v>
      </c>
      <c r="AM897" s="8" t="str">
        <f>VLOOKUP(AK897,Causa!$X:$AB,5,0)</f>
        <v>L</v>
      </c>
      <c r="AN897" s="8" t="str">
        <f>VLOOKUP(AM897,Causa!$Q:$T,4,0)</f>
        <v>Dispositivos mecánicos transportadores</v>
      </c>
      <c r="AO897" s="11" t="str">
        <f t="shared" si="29"/>
        <v>175-897</v>
      </c>
    </row>
    <row r="898" spans="35:41" x14ac:dyDescent="0.3">
      <c r="AI898" s="8" t="s">
        <v>1435</v>
      </c>
      <c r="AJ898" s="8" t="s">
        <v>276</v>
      </c>
      <c r="AK898" s="8">
        <v>175</v>
      </c>
      <c r="AL898" s="8" t="str">
        <f>VLOOKUP(AK898,Causa!$X:$AA,4,0)</f>
        <v>Rodillo conducido</v>
      </c>
      <c r="AM898" s="8" t="str">
        <f>VLOOKUP(AK898,Causa!$X:$AB,5,0)</f>
        <v>L</v>
      </c>
      <c r="AN898" s="8" t="str">
        <f>VLOOKUP(AM898,Causa!$Q:$T,4,0)</f>
        <v>Dispositivos mecánicos transportadores</v>
      </c>
      <c r="AO898" s="11" t="str">
        <f t="shared" ref="AO898:AO961" si="30">+AI898</f>
        <v>175-898</v>
      </c>
    </row>
    <row r="899" spans="35:41" x14ac:dyDescent="0.3">
      <c r="AI899" s="8" t="s">
        <v>1436</v>
      </c>
      <c r="AJ899" s="8" t="s">
        <v>256</v>
      </c>
      <c r="AK899" s="8">
        <v>175</v>
      </c>
      <c r="AL899" s="8" t="str">
        <f>VLOOKUP(AK899,Causa!$X:$AA,4,0)</f>
        <v>Rodillo conducido</v>
      </c>
      <c r="AM899" s="8" t="str">
        <f>VLOOKUP(AK899,Causa!$X:$AB,5,0)</f>
        <v>L</v>
      </c>
      <c r="AN899" s="8" t="str">
        <f>VLOOKUP(AM899,Causa!$Q:$T,4,0)</f>
        <v>Dispositivos mecánicos transportadores</v>
      </c>
      <c r="AO899" s="11" t="str">
        <f t="shared" si="30"/>
        <v>175-899</v>
      </c>
    </row>
    <row r="900" spans="35:41" x14ac:dyDescent="0.3">
      <c r="AI900" s="8" t="s">
        <v>1437</v>
      </c>
      <c r="AJ900" s="8" t="s">
        <v>171</v>
      </c>
      <c r="AK900" s="8">
        <v>175</v>
      </c>
      <c r="AL900" s="8" t="str">
        <f>VLOOKUP(AK900,Causa!$X:$AA,4,0)</f>
        <v>Rodillo conducido</v>
      </c>
      <c r="AM900" s="8" t="str">
        <f>VLOOKUP(AK900,Causa!$X:$AB,5,0)</f>
        <v>L</v>
      </c>
      <c r="AN900" s="8" t="str">
        <f>VLOOKUP(AM900,Causa!$Q:$T,4,0)</f>
        <v>Dispositivos mecánicos transportadores</v>
      </c>
      <c r="AO900" s="11" t="str">
        <f t="shared" si="30"/>
        <v>175-900</v>
      </c>
    </row>
    <row r="901" spans="35:41" x14ac:dyDescent="0.3">
      <c r="AI901" s="8" t="s">
        <v>1438</v>
      </c>
      <c r="AJ901" s="8" t="s">
        <v>135</v>
      </c>
      <c r="AK901" s="8">
        <v>175</v>
      </c>
      <c r="AL901" s="8" t="str">
        <f>VLOOKUP(AK901,Causa!$X:$AA,4,0)</f>
        <v>Rodillo conducido</v>
      </c>
      <c r="AM901" s="8" t="str">
        <f>VLOOKUP(AK901,Causa!$X:$AB,5,0)</f>
        <v>L</v>
      </c>
      <c r="AN901" s="8" t="str">
        <f>VLOOKUP(AM901,Causa!$Q:$T,4,0)</f>
        <v>Dispositivos mecánicos transportadores</v>
      </c>
      <c r="AO901" s="11" t="str">
        <f t="shared" si="30"/>
        <v>175-901</v>
      </c>
    </row>
    <row r="902" spans="35:41" x14ac:dyDescent="0.3">
      <c r="AI902" s="8" t="s">
        <v>1439</v>
      </c>
      <c r="AJ902" s="8" t="s">
        <v>150</v>
      </c>
      <c r="AK902" s="8">
        <v>175</v>
      </c>
      <c r="AL902" s="8" t="str">
        <f>VLOOKUP(AK902,Causa!$X:$AA,4,0)</f>
        <v>Rodillo conducido</v>
      </c>
      <c r="AM902" s="8" t="str">
        <f>VLOOKUP(AK902,Causa!$X:$AB,5,0)</f>
        <v>L</v>
      </c>
      <c r="AN902" s="8" t="str">
        <f>VLOOKUP(AM902,Causa!$Q:$T,4,0)</f>
        <v>Dispositivos mecánicos transportadores</v>
      </c>
      <c r="AO902" s="11" t="str">
        <f t="shared" si="30"/>
        <v>175-902</v>
      </c>
    </row>
    <row r="903" spans="35:41" x14ac:dyDescent="0.3">
      <c r="AI903" s="8" t="s">
        <v>1440</v>
      </c>
      <c r="AJ903" s="8" t="s">
        <v>259</v>
      </c>
      <c r="AK903" s="8">
        <v>176</v>
      </c>
      <c r="AL903" s="8" t="str">
        <f>VLOOKUP(AK903,Causa!$X:$AA,4,0)</f>
        <v>Rodillo conductor</v>
      </c>
      <c r="AM903" s="8" t="str">
        <f>VLOOKUP(AK903,Causa!$X:$AB,5,0)</f>
        <v>L</v>
      </c>
      <c r="AN903" s="8" t="str">
        <f>VLOOKUP(AM903,Causa!$Q:$T,4,0)</f>
        <v>Dispositivos mecánicos transportadores</v>
      </c>
      <c r="AO903" s="11" t="str">
        <f t="shared" si="30"/>
        <v>176-903</v>
      </c>
    </row>
    <row r="904" spans="35:41" x14ac:dyDescent="0.3">
      <c r="AI904" s="8" t="s">
        <v>1441</v>
      </c>
      <c r="AJ904" s="8" t="s">
        <v>268</v>
      </c>
      <c r="AK904" s="8">
        <v>176</v>
      </c>
      <c r="AL904" s="8" t="str">
        <f>VLOOKUP(AK904,Causa!$X:$AA,4,0)</f>
        <v>Rodillo conductor</v>
      </c>
      <c r="AM904" s="8" t="str">
        <f>VLOOKUP(AK904,Causa!$X:$AB,5,0)</f>
        <v>L</v>
      </c>
      <c r="AN904" s="8" t="str">
        <f>VLOOKUP(AM904,Causa!$Q:$T,4,0)</f>
        <v>Dispositivos mecánicos transportadores</v>
      </c>
      <c r="AO904" s="11" t="str">
        <f t="shared" si="30"/>
        <v>176-904</v>
      </c>
    </row>
    <row r="905" spans="35:41" x14ac:dyDescent="0.3">
      <c r="AI905" s="8" t="s">
        <v>1442</v>
      </c>
      <c r="AJ905" s="8" t="s">
        <v>276</v>
      </c>
      <c r="AK905" s="8">
        <v>176</v>
      </c>
      <c r="AL905" s="8" t="str">
        <f>VLOOKUP(AK905,Causa!$X:$AA,4,0)</f>
        <v>Rodillo conductor</v>
      </c>
      <c r="AM905" s="8" t="str">
        <f>VLOOKUP(AK905,Causa!$X:$AB,5,0)</f>
        <v>L</v>
      </c>
      <c r="AN905" s="8" t="str">
        <f>VLOOKUP(AM905,Causa!$Q:$T,4,0)</f>
        <v>Dispositivos mecánicos transportadores</v>
      </c>
      <c r="AO905" s="11" t="str">
        <f t="shared" si="30"/>
        <v>176-905</v>
      </c>
    </row>
    <row r="906" spans="35:41" x14ac:dyDescent="0.3">
      <c r="AI906" s="8" t="s">
        <v>1443</v>
      </c>
      <c r="AJ906" s="8" t="s">
        <v>256</v>
      </c>
      <c r="AK906" s="8">
        <v>176</v>
      </c>
      <c r="AL906" s="8" t="str">
        <f>VLOOKUP(AK906,Causa!$X:$AA,4,0)</f>
        <v>Rodillo conductor</v>
      </c>
      <c r="AM906" s="8" t="str">
        <f>VLOOKUP(AK906,Causa!$X:$AB,5,0)</f>
        <v>L</v>
      </c>
      <c r="AN906" s="8" t="str">
        <f>VLOOKUP(AM906,Causa!$Q:$T,4,0)</f>
        <v>Dispositivos mecánicos transportadores</v>
      </c>
      <c r="AO906" s="11" t="str">
        <f t="shared" si="30"/>
        <v>176-906</v>
      </c>
    </row>
    <row r="907" spans="35:41" x14ac:dyDescent="0.3">
      <c r="AI907" s="8" t="s">
        <v>1444</v>
      </c>
      <c r="AJ907" s="8" t="s">
        <v>171</v>
      </c>
      <c r="AK907" s="8">
        <v>176</v>
      </c>
      <c r="AL907" s="8" t="str">
        <f>VLOOKUP(AK907,Causa!$X:$AA,4,0)</f>
        <v>Rodillo conductor</v>
      </c>
      <c r="AM907" s="8" t="str">
        <f>VLOOKUP(AK907,Causa!$X:$AB,5,0)</f>
        <v>L</v>
      </c>
      <c r="AN907" s="8" t="str">
        <f>VLOOKUP(AM907,Causa!$Q:$T,4,0)</f>
        <v>Dispositivos mecánicos transportadores</v>
      </c>
      <c r="AO907" s="11" t="str">
        <f t="shared" si="30"/>
        <v>176-907</v>
      </c>
    </row>
    <row r="908" spans="35:41" x14ac:dyDescent="0.3">
      <c r="AI908" s="8" t="s">
        <v>1445</v>
      </c>
      <c r="AJ908" s="8" t="s">
        <v>135</v>
      </c>
      <c r="AK908" s="8">
        <v>176</v>
      </c>
      <c r="AL908" s="8" t="str">
        <f>VLOOKUP(AK908,Causa!$X:$AA,4,0)</f>
        <v>Rodillo conductor</v>
      </c>
      <c r="AM908" s="8" t="str">
        <f>VLOOKUP(AK908,Causa!$X:$AB,5,0)</f>
        <v>L</v>
      </c>
      <c r="AN908" s="8" t="str">
        <f>VLOOKUP(AM908,Causa!$Q:$T,4,0)</f>
        <v>Dispositivos mecánicos transportadores</v>
      </c>
      <c r="AO908" s="11" t="str">
        <f t="shared" si="30"/>
        <v>176-908</v>
      </c>
    </row>
    <row r="909" spans="35:41" x14ac:dyDescent="0.3">
      <c r="AI909" s="8" t="s">
        <v>1446</v>
      </c>
      <c r="AJ909" s="8" t="s">
        <v>150</v>
      </c>
      <c r="AK909" s="8">
        <v>176</v>
      </c>
      <c r="AL909" s="8" t="str">
        <f>VLOOKUP(AK909,Causa!$X:$AA,4,0)</f>
        <v>Rodillo conductor</v>
      </c>
      <c r="AM909" s="8" t="str">
        <f>VLOOKUP(AK909,Causa!$X:$AB,5,0)</f>
        <v>L</v>
      </c>
      <c r="AN909" s="8" t="str">
        <f>VLOOKUP(AM909,Causa!$Q:$T,4,0)</f>
        <v>Dispositivos mecánicos transportadores</v>
      </c>
      <c r="AO909" s="11" t="str">
        <f t="shared" si="30"/>
        <v>176-909</v>
      </c>
    </row>
    <row r="910" spans="35:41" x14ac:dyDescent="0.3">
      <c r="AI910" s="8" t="s">
        <v>1447</v>
      </c>
      <c r="AJ910" s="8" t="s">
        <v>259</v>
      </c>
      <c r="AK910" s="8">
        <v>177</v>
      </c>
      <c r="AL910" s="8" t="str">
        <f>VLOOKUP(AK910,Causa!$X:$AA,4,0)</f>
        <v>Rodillo retorno</v>
      </c>
      <c r="AM910" s="8" t="str">
        <f>VLOOKUP(AK910,Causa!$X:$AB,5,0)</f>
        <v>L</v>
      </c>
      <c r="AN910" s="8" t="str">
        <f>VLOOKUP(AM910,Causa!$Q:$T,4,0)</f>
        <v>Dispositivos mecánicos transportadores</v>
      </c>
      <c r="AO910" s="11" t="str">
        <f t="shared" si="30"/>
        <v>177-910</v>
      </c>
    </row>
    <row r="911" spans="35:41" x14ac:dyDescent="0.3">
      <c r="AI911" s="8" t="s">
        <v>1448</v>
      </c>
      <c r="AJ911" s="8" t="s">
        <v>268</v>
      </c>
      <c r="AK911" s="8">
        <v>177</v>
      </c>
      <c r="AL911" s="8" t="str">
        <f>VLOOKUP(AK911,Causa!$X:$AA,4,0)</f>
        <v>Rodillo retorno</v>
      </c>
      <c r="AM911" s="8" t="str">
        <f>VLOOKUP(AK911,Causa!$X:$AB,5,0)</f>
        <v>L</v>
      </c>
      <c r="AN911" s="8" t="str">
        <f>VLOOKUP(AM911,Causa!$Q:$T,4,0)</f>
        <v>Dispositivos mecánicos transportadores</v>
      </c>
      <c r="AO911" s="11" t="str">
        <f t="shared" si="30"/>
        <v>177-911</v>
      </c>
    </row>
    <row r="912" spans="35:41" x14ac:dyDescent="0.3">
      <c r="AI912" s="8" t="s">
        <v>1449</v>
      </c>
      <c r="AJ912" s="8" t="s">
        <v>276</v>
      </c>
      <c r="AK912" s="8">
        <v>177</v>
      </c>
      <c r="AL912" s="8" t="str">
        <f>VLOOKUP(AK912,Causa!$X:$AA,4,0)</f>
        <v>Rodillo retorno</v>
      </c>
      <c r="AM912" s="8" t="str">
        <f>VLOOKUP(AK912,Causa!$X:$AB,5,0)</f>
        <v>L</v>
      </c>
      <c r="AN912" s="8" t="str">
        <f>VLOOKUP(AM912,Causa!$Q:$T,4,0)</f>
        <v>Dispositivos mecánicos transportadores</v>
      </c>
      <c r="AO912" s="11" t="str">
        <f t="shared" si="30"/>
        <v>177-912</v>
      </c>
    </row>
    <row r="913" spans="35:41" x14ac:dyDescent="0.3">
      <c r="AI913" s="8" t="s">
        <v>1450</v>
      </c>
      <c r="AJ913" s="8" t="s">
        <v>256</v>
      </c>
      <c r="AK913" s="8">
        <v>177</v>
      </c>
      <c r="AL913" s="8" t="str">
        <f>VLOOKUP(AK913,Causa!$X:$AA,4,0)</f>
        <v>Rodillo retorno</v>
      </c>
      <c r="AM913" s="8" t="str">
        <f>VLOOKUP(AK913,Causa!$X:$AB,5,0)</f>
        <v>L</v>
      </c>
      <c r="AN913" s="8" t="str">
        <f>VLOOKUP(AM913,Causa!$Q:$T,4,0)</f>
        <v>Dispositivos mecánicos transportadores</v>
      </c>
      <c r="AO913" s="11" t="str">
        <f t="shared" si="30"/>
        <v>177-913</v>
      </c>
    </row>
    <row r="914" spans="35:41" x14ac:dyDescent="0.3">
      <c r="AI914" s="8" t="s">
        <v>1451</v>
      </c>
      <c r="AJ914" s="8" t="s">
        <v>171</v>
      </c>
      <c r="AK914" s="8">
        <v>177</v>
      </c>
      <c r="AL914" s="8" t="str">
        <f>VLOOKUP(AK914,Causa!$X:$AA,4,0)</f>
        <v>Rodillo retorno</v>
      </c>
      <c r="AM914" s="8" t="str">
        <f>VLOOKUP(AK914,Causa!$X:$AB,5,0)</f>
        <v>L</v>
      </c>
      <c r="AN914" s="8" t="str">
        <f>VLOOKUP(AM914,Causa!$Q:$T,4,0)</f>
        <v>Dispositivos mecánicos transportadores</v>
      </c>
      <c r="AO914" s="11" t="str">
        <f t="shared" si="30"/>
        <v>177-914</v>
      </c>
    </row>
    <row r="915" spans="35:41" x14ac:dyDescent="0.3">
      <c r="AI915" s="8" t="s">
        <v>1452</v>
      </c>
      <c r="AJ915" s="8" t="s">
        <v>135</v>
      </c>
      <c r="AK915" s="8">
        <v>177</v>
      </c>
      <c r="AL915" s="8" t="str">
        <f>VLOOKUP(AK915,Causa!$X:$AA,4,0)</f>
        <v>Rodillo retorno</v>
      </c>
      <c r="AM915" s="8" t="str">
        <f>VLOOKUP(AK915,Causa!$X:$AB,5,0)</f>
        <v>L</v>
      </c>
      <c r="AN915" s="8" t="str">
        <f>VLOOKUP(AM915,Causa!$Q:$T,4,0)</f>
        <v>Dispositivos mecánicos transportadores</v>
      </c>
      <c r="AO915" s="11" t="str">
        <f t="shared" si="30"/>
        <v>177-915</v>
      </c>
    </row>
    <row r="916" spans="35:41" x14ac:dyDescent="0.3">
      <c r="AI916" s="8" t="s">
        <v>1453</v>
      </c>
      <c r="AJ916" s="8" t="s">
        <v>150</v>
      </c>
      <c r="AK916" s="8">
        <v>177</v>
      </c>
      <c r="AL916" s="8" t="str">
        <f>VLOOKUP(AK916,Causa!$X:$AA,4,0)</f>
        <v>Rodillo retorno</v>
      </c>
      <c r="AM916" s="8" t="str">
        <f>VLOOKUP(AK916,Causa!$X:$AB,5,0)</f>
        <v>L</v>
      </c>
      <c r="AN916" s="8" t="str">
        <f>VLOOKUP(AM916,Causa!$Q:$T,4,0)</f>
        <v>Dispositivos mecánicos transportadores</v>
      </c>
      <c r="AO916" s="11" t="str">
        <f t="shared" si="30"/>
        <v>177-916</v>
      </c>
    </row>
    <row r="917" spans="35:41" x14ac:dyDescent="0.3">
      <c r="AI917" s="8" t="s">
        <v>1454</v>
      </c>
      <c r="AJ917" s="8" t="s">
        <v>276</v>
      </c>
      <c r="AK917" s="8">
        <v>178</v>
      </c>
      <c r="AL917" s="8" t="str">
        <f>VLOOKUP(AK917,Causa!$X:$AA,4,0)</f>
        <v>Rueda dentada conductora</v>
      </c>
      <c r="AM917" s="8" t="str">
        <f>VLOOKUP(AK917,Causa!$X:$AB,5,0)</f>
        <v>L</v>
      </c>
      <c r="AN917" s="8" t="str">
        <f>VLOOKUP(AM917,Causa!$Q:$T,4,0)</f>
        <v>Dispositivos mecánicos transportadores</v>
      </c>
      <c r="AO917" s="11" t="str">
        <f t="shared" si="30"/>
        <v>178-917</v>
      </c>
    </row>
    <row r="918" spans="35:41" x14ac:dyDescent="0.3">
      <c r="AI918" s="8" t="s">
        <v>1455</v>
      </c>
      <c r="AJ918" s="8" t="s">
        <v>324</v>
      </c>
      <c r="AK918" s="8">
        <v>178</v>
      </c>
      <c r="AL918" s="8" t="str">
        <f>VLOOKUP(AK918,Causa!$X:$AA,4,0)</f>
        <v>Rueda dentada conductora</v>
      </c>
      <c r="AM918" s="8" t="str">
        <f>VLOOKUP(AK918,Causa!$X:$AB,5,0)</f>
        <v>L</v>
      </c>
      <c r="AN918" s="8" t="str">
        <f>VLOOKUP(AM918,Causa!$Q:$T,4,0)</f>
        <v>Dispositivos mecánicos transportadores</v>
      </c>
      <c r="AO918" s="11" t="str">
        <f t="shared" si="30"/>
        <v>178-918</v>
      </c>
    </row>
    <row r="919" spans="35:41" x14ac:dyDescent="0.3">
      <c r="AI919" s="8" t="s">
        <v>1456</v>
      </c>
      <c r="AJ919" s="8" t="s">
        <v>256</v>
      </c>
      <c r="AK919" s="8">
        <v>178</v>
      </c>
      <c r="AL919" s="8" t="str">
        <f>VLOOKUP(AK919,Causa!$X:$AA,4,0)</f>
        <v>Rueda dentada conductora</v>
      </c>
      <c r="AM919" s="8" t="str">
        <f>VLOOKUP(AK919,Causa!$X:$AB,5,0)</f>
        <v>L</v>
      </c>
      <c r="AN919" s="8" t="str">
        <f>VLOOKUP(AM919,Causa!$Q:$T,4,0)</f>
        <v>Dispositivos mecánicos transportadores</v>
      </c>
      <c r="AO919" s="11" t="str">
        <f t="shared" si="30"/>
        <v>178-919</v>
      </c>
    </row>
    <row r="920" spans="35:41" x14ac:dyDescent="0.3">
      <c r="AI920" s="8" t="s">
        <v>1457</v>
      </c>
      <c r="AJ920" s="8" t="s">
        <v>156</v>
      </c>
      <c r="AK920" s="8">
        <v>178</v>
      </c>
      <c r="AL920" s="8" t="str">
        <f>VLOOKUP(AK920,Causa!$X:$AA,4,0)</f>
        <v>Rueda dentada conductora</v>
      </c>
      <c r="AM920" s="8" t="str">
        <f>VLOOKUP(AK920,Causa!$X:$AB,5,0)</f>
        <v>L</v>
      </c>
      <c r="AN920" s="8" t="str">
        <f>VLOOKUP(AM920,Causa!$Q:$T,4,0)</f>
        <v>Dispositivos mecánicos transportadores</v>
      </c>
      <c r="AO920" s="11" t="str">
        <f t="shared" si="30"/>
        <v>178-920</v>
      </c>
    </row>
    <row r="921" spans="35:41" x14ac:dyDescent="0.3">
      <c r="AI921" s="8" t="s">
        <v>1458</v>
      </c>
      <c r="AJ921" s="8" t="s">
        <v>1163</v>
      </c>
      <c r="AK921" s="8">
        <v>178</v>
      </c>
      <c r="AL921" s="8" t="str">
        <f>VLOOKUP(AK921,Causa!$X:$AA,4,0)</f>
        <v>Rueda dentada conductora</v>
      </c>
      <c r="AM921" s="8" t="str">
        <f>VLOOKUP(AK921,Causa!$X:$AB,5,0)</f>
        <v>L</v>
      </c>
      <c r="AN921" s="8" t="str">
        <f>VLOOKUP(AM921,Causa!$Q:$T,4,0)</f>
        <v>Dispositivos mecánicos transportadores</v>
      </c>
      <c r="AO921" s="11" t="str">
        <f t="shared" si="30"/>
        <v>178-921</v>
      </c>
    </row>
    <row r="922" spans="35:41" x14ac:dyDescent="0.3">
      <c r="AI922" s="8" t="s">
        <v>1459</v>
      </c>
      <c r="AJ922" s="8" t="s">
        <v>310</v>
      </c>
      <c r="AK922" s="8">
        <v>178</v>
      </c>
      <c r="AL922" s="8" t="str">
        <f>VLOOKUP(AK922,Causa!$X:$AA,4,0)</f>
        <v>Rueda dentada conductora</v>
      </c>
      <c r="AM922" s="8" t="str">
        <f>VLOOKUP(AK922,Causa!$X:$AB,5,0)</f>
        <v>L</v>
      </c>
      <c r="AN922" s="8" t="str">
        <f>VLOOKUP(AM922,Causa!$Q:$T,4,0)</f>
        <v>Dispositivos mecánicos transportadores</v>
      </c>
      <c r="AO922" s="11" t="str">
        <f t="shared" si="30"/>
        <v>178-922</v>
      </c>
    </row>
    <row r="923" spans="35:41" x14ac:dyDescent="0.3">
      <c r="AI923" s="8" t="s">
        <v>1460</v>
      </c>
      <c r="AJ923" s="8" t="s">
        <v>135</v>
      </c>
      <c r="AK923" s="8">
        <v>178</v>
      </c>
      <c r="AL923" s="8" t="str">
        <f>VLOOKUP(AK923,Causa!$X:$AA,4,0)</f>
        <v>Rueda dentada conductora</v>
      </c>
      <c r="AM923" s="8" t="str">
        <f>VLOOKUP(AK923,Causa!$X:$AB,5,0)</f>
        <v>L</v>
      </c>
      <c r="AN923" s="8" t="str">
        <f>VLOOKUP(AM923,Causa!$Q:$T,4,0)</f>
        <v>Dispositivos mecánicos transportadores</v>
      </c>
      <c r="AO923" s="11" t="str">
        <f t="shared" si="30"/>
        <v>178-923</v>
      </c>
    </row>
    <row r="924" spans="35:41" x14ac:dyDescent="0.3">
      <c r="AI924" s="8" t="s">
        <v>1461</v>
      </c>
      <c r="AJ924" s="8" t="s">
        <v>259</v>
      </c>
      <c r="AK924" s="8">
        <v>179</v>
      </c>
      <c r="AL924" s="8" t="str">
        <f>VLOOKUP(AK924,Causa!$X:$AA,4,0)</f>
        <v>Soporteria</v>
      </c>
      <c r="AM924" s="8" t="str">
        <f>VLOOKUP(AK924,Causa!$X:$AB,5,0)</f>
        <v>L</v>
      </c>
      <c r="AN924" s="8" t="str">
        <f>VLOOKUP(AM924,Causa!$Q:$T,4,0)</f>
        <v>Dispositivos mecánicos transportadores</v>
      </c>
      <c r="AO924" s="11" t="str">
        <f t="shared" si="30"/>
        <v>179-924</v>
      </c>
    </row>
    <row r="925" spans="35:41" x14ac:dyDescent="0.3">
      <c r="AI925" s="8" t="s">
        <v>1462</v>
      </c>
      <c r="AJ925" s="8" t="s">
        <v>268</v>
      </c>
      <c r="AK925" s="8">
        <v>179</v>
      </c>
      <c r="AL925" s="8" t="str">
        <f>VLOOKUP(AK925,Causa!$X:$AA,4,0)</f>
        <v>Soporteria</v>
      </c>
      <c r="AM925" s="8" t="str">
        <f>VLOOKUP(AK925,Causa!$X:$AB,5,0)</f>
        <v>L</v>
      </c>
      <c r="AN925" s="8" t="str">
        <f>VLOOKUP(AM925,Causa!$Q:$T,4,0)</f>
        <v>Dispositivos mecánicos transportadores</v>
      </c>
      <c r="AO925" s="11" t="str">
        <f t="shared" si="30"/>
        <v>179-925</v>
      </c>
    </row>
    <row r="926" spans="35:41" x14ac:dyDescent="0.3">
      <c r="AI926" s="8" t="s">
        <v>1463</v>
      </c>
      <c r="AJ926" s="8" t="s">
        <v>276</v>
      </c>
      <c r="AK926" s="8">
        <v>179</v>
      </c>
      <c r="AL926" s="8" t="str">
        <f>VLOOKUP(AK926,Causa!$X:$AA,4,0)</f>
        <v>Soporteria</v>
      </c>
      <c r="AM926" s="8" t="str">
        <f>VLOOKUP(AK926,Causa!$X:$AB,5,0)</f>
        <v>L</v>
      </c>
      <c r="AN926" s="8" t="str">
        <f>VLOOKUP(AM926,Causa!$Q:$T,4,0)</f>
        <v>Dispositivos mecánicos transportadores</v>
      </c>
      <c r="AO926" s="11" t="str">
        <f t="shared" si="30"/>
        <v>179-926</v>
      </c>
    </row>
    <row r="927" spans="35:41" x14ac:dyDescent="0.3">
      <c r="AI927" s="8" t="s">
        <v>1464</v>
      </c>
      <c r="AJ927" s="8" t="s">
        <v>161</v>
      </c>
      <c r="AK927" s="8">
        <v>179</v>
      </c>
      <c r="AL927" s="8" t="str">
        <f>VLOOKUP(AK927,Causa!$X:$AA,4,0)</f>
        <v>Soporteria</v>
      </c>
      <c r="AM927" s="8" t="str">
        <f>VLOOKUP(AK927,Causa!$X:$AB,5,0)</f>
        <v>L</v>
      </c>
      <c r="AN927" s="8" t="str">
        <f>VLOOKUP(AM927,Causa!$Q:$T,4,0)</f>
        <v>Dispositivos mecánicos transportadores</v>
      </c>
      <c r="AO927" s="11" t="str">
        <f t="shared" si="30"/>
        <v>179-927</v>
      </c>
    </row>
    <row r="928" spans="35:41" x14ac:dyDescent="0.3">
      <c r="AI928" s="8" t="s">
        <v>1465</v>
      </c>
      <c r="AJ928" s="8" t="s">
        <v>259</v>
      </c>
      <c r="AK928" s="8">
        <v>180</v>
      </c>
      <c r="AL928" s="8" t="str">
        <f>VLOOKUP(AK928,Causa!$X:$AA,4,0)</f>
        <v>Tensor</v>
      </c>
      <c r="AM928" s="8" t="str">
        <f>VLOOKUP(AK928,Causa!$X:$AB,5,0)</f>
        <v>L</v>
      </c>
      <c r="AN928" s="8" t="str">
        <f>VLOOKUP(AM928,Causa!$Q:$T,4,0)</f>
        <v>Dispositivos mecánicos transportadores</v>
      </c>
      <c r="AO928" s="11" t="str">
        <f t="shared" si="30"/>
        <v>180-928</v>
      </c>
    </row>
    <row r="929" spans="35:41" x14ac:dyDescent="0.3">
      <c r="AI929" s="8" t="s">
        <v>1466</v>
      </c>
      <c r="AJ929" s="8" t="s">
        <v>276</v>
      </c>
      <c r="AK929" s="8">
        <v>180</v>
      </c>
      <c r="AL929" s="8" t="str">
        <f>VLOOKUP(AK929,Causa!$X:$AA,4,0)</f>
        <v>Tensor</v>
      </c>
      <c r="AM929" s="8" t="str">
        <f>VLOOKUP(AK929,Causa!$X:$AB,5,0)</f>
        <v>L</v>
      </c>
      <c r="AN929" s="8" t="str">
        <f>VLOOKUP(AM929,Causa!$Q:$T,4,0)</f>
        <v>Dispositivos mecánicos transportadores</v>
      </c>
      <c r="AO929" s="11" t="str">
        <f t="shared" si="30"/>
        <v>180-929</v>
      </c>
    </row>
    <row r="930" spans="35:41" x14ac:dyDescent="0.3">
      <c r="AI930" s="8" t="s">
        <v>1467</v>
      </c>
      <c r="AJ930" s="8" t="s">
        <v>256</v>
      </c>
      <c r="AK930" s="8">
        <v>180</v>
      </c>
      <c r="AL930" s="8" t="str">
        <f>VLOOKUP(AK930,Causa!$X:$AA,4,0)</f>
        <v>Tensor</v>
      </c>
      <c r="AM930" s="8" t="str">
        <f>VLOOKUP(AK930,Causa!$X:$AB,5,0)</f>
        <v>L</v>
      </c>
      <c r="AN930" s="8" t="str">
        <f>VLOOKUP(AM930,Causa!$Q:$T,4,0)</f>
        <v>Dispositivos mecánicos transportadores</v>
      </c>
      <c r="AO930" s="11" t="str">
        <f t="shared" si="30"/>
        <v>180-930</v>
      </c>
    </row>
    <row r="931" spans="35:41" x14ac:dyDescent="0.3">
      <c r="AI931" s="8" t="s">
        <v>1468</v>
      </c>
      <c r="AJ931" s="8" t="s">
        <v>171</v>
      </c>
      <c r="AK931" s="8">
        <v>180</v>
      </c>
      <c r="AL931" s="8" t="str">
        <f>VLOOKUP(AK931,Causa!$X:$AA,4,0)</f>
        <v>Tensor</v>
      </c>
      <c r="AM931" s="8" t="str">
        <f>VLOOKUP(AK931,Causa!$X:$AB,5,0)</f>
        <v>L</v>
      </c>
      <c r="AN931" s="8" t="str">
        <f>VLOOKUP(AM931,Causa!$Q:$T,4,0)</f>
        <v>Dispositivos mecánicos transportadores</v>
      </c>
      <c r="AO931" s="11" t="str">
        <f t="shared" si="30"/>
        <v>180-931</v>
      </c>
    </row>
    <row r="932" spans="35:41" x14ac:dyDescent="0.3">
      <c r="AI932" s="8" t="s">
        <v>1469</v>
      </c>
      <c r="AJ932" s="8" t="s">
        <v>135</v>
      </c>
      <c r="AK932" s="8">
        <v>180</v>
      </c>
      <c r="AL932" s="8" t="str">
        <f>VLOOKUP(AK932,Causa!$X:$AA,4,0)</f>
        <v>Tensor</v>
      </c>
      <c r="AM932" s="8" t="str">
        <f>VLOOKUP(AK932,Causa!$X:$AB,5,0)</f>
        <v>L</v>
      </c>
      <c r="AN932" s="8" t="str">
        <f>VLOOKUP(AM932,Causa!$Q:$T,4,0)</f>
        <v>Dispositivos mecánicos transportadores</v>
      </c>
      <c r="AO932" s="11" t="str">
        <f t="shared" si="30"/>
        <v>180-932</v>
      </c>
    </row>
    <row r="933" spans="35:41" x14ac:dyDescent="0.3">
      <c r="AI933" s="8" t="s">
        <v>1470</v>
      </c>
      <c r="AJ933" s="8" t="s">
        <v>150</v>
      </c>
      <c r="AK933" s="8">
        <v>180</v>
      </c>
      <c r="AL933" s="8" t="str">
        <f>VLOOKUP(AK933,Causa!$X:$AA,4,0)</f>
        <v>Tensor</v>
      </c>
      <c r="AM933" s="8" t="str">
        <f>VLOOKUP(AK933,Causa!$X:$AB,5,0)</f>
        <v>L</v>
      </c>
      <c r="AN933" s="8" t="str">
        <f>VLOOKUP(AM933,Causa!$Q:$T,4,0)</f>
        <v>Dispositivos mecánicos transportadores</v>
      </c>
      <c r="AO933" s="11" t="str">
        <f t="shared" si="30"/>
        <v>180-933</v>
      </c>
    </row>
    <row r="934" spans="35:41" x14ac:dyDescent="0.3">
      <c r="AI934" s="8" t="s">
        <v>1471</v>
      </c>
      <c r="AJ934" s="8" t="s">
        <v>259</v>
      </c>
      <c r="AK934" s="8">
        <v>181</v>
      </c>
      <c r="AL934" s="8" t="str">
        <f>VLOOKUP(AK934,Causa!$X:$AA,4,0)</f>
        <v>Tobera</v>
      </c>
      <c r="AM934" s="8" t="str">
        <f>VLOOKUP(AK934,Causa!$X:$AB,5,0)</f>
        <v>L</v>
      </c>
      <c r="AN934" s="8" t="str">
        <f>VLOOKUP(AM934,Causa!$Q:$T,4,0)</f>
        <v>Dispositivos mecánicos transportadores</v>
      </c>
      <c r="AO934" s="11" t="str">
        <f t="shared" si="30"/>
        <v>181-934</v>
      </c>
    </row>
    <row r="935" spans="35:41" x14ac:dyDescent="0.3">
      <c r="AI935" s="8" t="s">
        <v>1472</v>
      </c>
      <c r="AJ935" s="8" t="s">
        <v>256</v>
      </c>
      <c r="AK935" s="8">
        <v>181</v>
      </c>
      <c r="AL935" s="8" t="str">
        <f>VLOOKUP(AK935,Causa!$X:$AA,4,0)</f>
        <v>Tobera</v>
      </c>
      <c r="AM935" s="8" t="str">
        <f>VLOOKUP(AK935,Causa!$X:$AB,5,0)</f>
        <v>L</v>
      </c>
      <c r="AN935" s="8" t="str">
        <f>VLOOKUP(AM935,Causa!$Q:$T,4,0)</f>
        <v>Dispositivos mecánicos transportadores</v>
      </c>
      <c r="AO935" s="11" t="str">
        <f t="shared" si="30"/>
        <v>181-935</v>
      </c>
    </row>
    <row r="936" spans="35:41" x14ac:dyDescent="0.3">
      <c r="AI936" s="8" t="s">
        <v>1473</v>
      </c>
      <c r="AJ936" s="8" t="s">
        <v>259</v>
      </c>
      <c r="AK936" s="8">
        <v>182</v>
      </c>
      <c r="AL936" s="8" t="str">
        <f>VLOOKUP(AK936,Causa!$X:$AA,4,0)</f>
        <v>Tornillo sin fin</v>
      </c>
      <c r="AM936" s="8" t="str">
        <f>VLOOKUP(AK936,Causa!$X:$AB,5,0)</f>
        <v>L</v>
      </c>
      <c r="AN936" s="8" t="str">
        <f>VLOOKUP(AM936,Causa!$Q:$T,4,0)</f>
        <v>Dispositivos mecánicos transportadores</v>
      </c>
      <c r="AO936" s="11" t="str">
        <f t="shared" si="30"/>
        <v>182-936</v>
      </c>
    </row>
    <row r="937" spans="35:41" x14ac:dyDescent="0.3">
      <c r="AI937" s="8" t="s">
        <v>1474</v>
      </c>
      <c r="AJ937" s="8" t="s">
        <v>268</v>
      </c>
      <c r="AK937" s="8">
        <v>182</v>
      </c>
      <c r="AL937" s="8" t="str">
        <f>VLOOKUP(AK937,Causa!$X:$AA,4,0)</f>
        <v>Tornillo sin fin</v>
      </c>
      <c r="AM937" s="8" t="str">
        <f>VLOOKUP(AK937,Causa!$X:$AB,5,0)</f>
        <v>L</v>
      </c>
      <c r="AN937" s="8" t="str">
        <f>VLOOKUP(AM937,Causa!$Q:$T,4,0)</f>
        <v>Dispositivos mecánicos transportadores</v>
      </c>
      <c r="AO937" s="11" t="str">
        <f t="shared" si="30"/>
        <v>182-937</v>
      </c>
    </row>
    <row r="938" spans="35:41" x14ac:dyDescent="0.3">
      <c r="AI938" s="8" t="s">
        <v>1475</v>
      </c>
      <c r="AJ938" s="8" t="s">
        <v>276</v>
      </c>
      <c r="AK938" s="8">
        <v>182</v>
      </c>
      <c r="AL938" s="8" t="str">
        <f>VLOOKUP(AK938,Causa!$X:$AA,4,0)</f>
        <v>Tornillo sin fin</v>
      </c>
      <c r="AM938" s="8" t="str">
        <f>VLOOKUP(AK938,Causa!$X:$AB,5,0)</f>
        <v>L</v>
      </c>
      <c r="AN938" s="8" t="str">
        <f>VLOOKUP(AM938,Causa!$Q:$T,4,0)</f>
        <v>Dispositivos mecánicos transportadores</v>
      </c>
      <c r="AO938" s="11" t="str">
        <f t="shared" si="30"/>
        <v>182-938</v>
      </c>
    </row>
    <row r="939" spans="35:41" x14ac:dyDescent="0.3">
      <c r="AI939" s="8" t="s">
        <v>1476</v>
      </c>
      <c r="AJ939" s="8" t="s">
        <v>277</v>
      </c>
      <c r="AK939" s="8">
        <v>182</v>
      </c>
      <c r="AL939" s="8" t="str">
        <f>VLOOKUP(AK939,Causa!$X:$AA,4,0)</f>
        <v>Tornillo sin fin</v>
      </c>
      <c r="AM939" s="8" t="str">
        <f>VLOOKUP(AK939,Causa!$X:$AB,5,0)</f>
        <v>L</v>
      </c>
      <c r="AN939" s="8" t="str">
        <f>VLOOKUP(AM939,Causa!$Q:$T,4,0)</f>
        <v>Dispositivos mecánicos transportadores</v>
      </c>
      <c r="AO939" s="11" t="str">
        <f t="shared" si="30"/>
        <v>182-939</v>
      </c>
    </row>
    <row r="940" spans="35:41" x14ac:dyDescent="0.3">
      <c r="AI940" s="8" t="s">
        <v>1477</v>
      </c>
      <c r="AJ940" s="8" t="s">
        <v>256</v>
      </c>
      <c r="AK940" s="8">
        <v>182</v>
      </c>
      <c r="AL940" s="8" t="str">
        <f>VLOOKUP(AK940,Causa!$X:$AA,4,0)</f>
        <v>Tornillo sin fin</v>
      </c>
      <c r="AM940" s="8" t="str">
        <f>VLOOKUP(AK940,Causa!$X:$AB,5,0)</f>
        <v>L</v>
      </c>
      <c r="AN940" s="8" t="str">
        <f>VLOOKUP(AM940,Causa!$Q:$T,4,0)</f>
        <v>Dispositivos mecánicos transportadores</v>
      </c>
      <c r="AO940" s="11" t="str">
        <f t="shared" si="30"/>
        <v>182-940</v>
      </c>
    </row>
    <row r="941" spans="35:41" x14ac:dyDescent="0.3">
      <c r="AI941" s="8" t="s">
        <v>1478</v>
      </c>
      <c r="AJ941" s="8" t="s">
        <v>156</v>
      </c>
      <c r="AK941" s="8">
        <v>182</v>
      </c>
      <c r="AL941" s="8" t="str">
        <f>VLOOKUP(AK941,Causa!$X:$AA,4,0)</f>
        <v>Tornillo sin fin</v>
      </c>
      <c r="AM941" s="8" t="str">
        <f>VLOOKUP(AK941,Causa!$X:$AB,5,0)</f>
        <v>L</v>
      </c>
      <c r="AN941" s="8" t="str">
        <f>VLOOKUP(AM941,Causa!$Q:$T,4,0)</f>
        <v>Dispositivos mecánicos transportadores</v>
      </c>
      <c r="AO941" s="11" t="str">
        <f t="shared" si="30"/>
        <v>182-941</v>
      </c>
    </row>
    <row r="942" spans="35:41" x14ac:dyDescent="0.3">
      <c r="AI942" s="8" t="s">
        <v>1479</v>
      </c>
      <c r="AJ942" s="8" t="s">
        <v>278</v>
      </c>
      <c r="AK942" s="8">
        <v>182</v>
      </c>
      <c r="AL942" s="8" t="str">
        <f>VLOOKUP(AK942,Causa!$X:$AA,4,0)</f>
        <v>Tornillo sin fin</v>
      </c>
      <c r="AM942" s="8" t="str">
        <f>VLOOKUP(AK942,Causa!$X:$AB,5,0)</f>
        <v>L</v>
      </c>
      <c r="AN942" s="8" t="str">
        <f>VLOOKUP(AM942,Causa!$Q:$T,4,0)</f>
        <v>Dispositivos mecánicos transportadores</v>
      </c>
      <c r="AO942" s="11" t="str">
        <f t="shared" si="30"/>
        <v>182-942</v>
      </c>
    </row>
    <row r="943" spans="35:41" x14ac:dyDescent="0.3">
      <c r="AI943" s="8" t="s">
        <v>1480</v>
      </c>
      <c r="AJ943" s="8" t="s">
        <v>135</v>
      </c>
      <c r="AK943" s="8">
        <v>182</v>
      </c>
      <c r="AL943" s="8" t="str">
        <f>VLOOKUP(AK943,Causa!$X:$AA,4,0)</f>
        <v>Tornillo sin fin</v>
      </c>
      <c r="AM943" s="8" t="str">
        <f>VLOOKUP(AK943,Causa!$X:$AB,5,0)</f>
        <v>L</v>
      </c>
      <c r="AN943" s="8" t="str">
        <f>VLOOKUP(AM943,Causa!$Q:$T,4,0)</f>
        <v>Dispositivos mecánicos transportadores</v>
      </c>
      <c r="AO943" s="11" t="str">
        <f t="shared" si="30"/>
        <v>182-943</v>
      </c>
    </row>
    <row r="944" spans="35:41" x14ac:dyDescent="0.3">
      <c r="AI944" s="8" t="s">
        <v>1481</v>
      </c>
      <c r="AJ944" s="8" t="s">
        <v>150</v>
      </c>
      <c r="AK944" s="8">
        <v>182</v>
      </c>
      <c r="AL944" s="8" t="str">
        <f>VLOOKUP(AK944,Causa!$X:$AA,4,0)</f>
        <v>Tornillo sin fin</v>
      </c>
      <c r="AM944" s="8" t="str">
        <f>VLOOKUP(AK944,Causa!$X:$AB,5,0)</f>
        <v>L</v>
      </c>
      <c r="AN944" s="8" t="str">
        <f>VLOOKUP(AM944,Causa!$Q:$T,4,0)</f>
        <v>Dispositivos mecánicos transportadores</v>
      </c>
      <c r="AO944" s="11" t="str">
        <f t="shared" si="30"/>
        <v>182-944</v>
      </c>
    </row>
    <row r="945" spans="35:41" x14ac:dyDescent="0.3">
      <c r="AI945" s="8" t="s">
        <v>1482</v>
      </c>
      <c r="AJ945" s="8" t="s">
        <v>335</v>
      </c>
      <c r="AK945" s="8">
        <v>183</v>
      </c>
      <c r="AL945" s="8" t="str">
        <f>VLOOKUP(AK945,Causa!$X:$AA,4,0)</f>
        <v>Transferencia</v>
      </c>
      <c r="AM945" s="8" t="str">
        <f>VLOOKUP(AK945,Causa!$X:$AB,5,0)</f>
        <v>L</v>
      </c>
      <c r="AN945" s="8" t="str">
        <f>VLOOKUP(AM945,Causa!$Q:$T,4,0)</f>
        <v>Dispositivos mecánicos transportadores</v>
      </c>
      <c r="AO945" s="11" t="str">
        <f t="shared" si="30"/>
        <v>183-945</v>
      </c>
    </row>
    <row r="946" spans="35:41" x14ac:dyDescent="0.3">
      <c r="AI946" s="8" t="s">
        <v>1483</v>
      </c>
      <c r="AJ946" s="8" t="s">
        <v>1331</v>
      </c>
      <c r="AK946" s="8">
        <v>183</v>
      </c>
      <c r="AL946" s="8" t="str">
        <f>VLOOKUP(AK946,Causa!$X:$AA,4,0)</f>
        <v>Transferencia</v>
      </c>
      <c r="AM946" s="8" t="str">
        <f>VLOOKUP(AK946,Causa!$X:$AB,5,0)</f>
        <v>L</v>
      </c>
      <c r="AN946" s="8" t="str">
        <f>VLOOKUP(AM946,Causa!$Q:$T,4,0)</f>
        <v>Dispositivos mecánicos transportadores</v>
      </c>
      <c r="AO946" s="11" t="str">
        <f t="shared" si="30"/>
        <v>183-946</v>
      </c>
    </row>
    <row r="947" spans="35:41" x14ac:dyDescent="0.3">
      <c r="AI947" s="8" t="s">
        <v>1484</v>
      </c>
      <c r="AJ947" s="8" t="s">
        <v>283</v>
      </c>
      <c r="AK947" s="8">
        <v>183</v>
      </c>
      <c r="AL947" s="8" t="str">
        <f>VLOOKUP(AK947,Causa!$X:$AA,4,0)</f>
        <v>Transferencia</v>
      </c>
      <c r="AM947" s="8" t="str">
        <f>VLOOKUP(AK947,Causa!$X:$AB,5,0)</f>
        <v>L</v>
      </c>
      <c r="AN947" s="8" t="str">
        <f>VLOOKUP(AM947,Causa!$Q:$T,4,0)</f>
        <v>Dispositivos mecánicos transportadores</v>
      </c>
      <c r="AO947" s="11" t="str">
        <f t="shared" si="30"/>
        <v>183-947</v>
      </c>
    </row>
    <row r="948" spans="35:41" x14ac:dyDescent="0.3">
      <c r="AI948" s="8" t="s">
        <v>1485</v>
      </c>
      <c r="AJ948" s="8" t="s">
        <v>259</v>
      </c>
      <c r="AK948" s="8">
        <v>184</v>
      </c>
      <c r="AL948" s="8" t="str">
        <f>VLOOKUP(AK948,Causa!$X:$AA,4,0)</f>
        <v>Bomba Hidráulica</v>
      </c>
      <c r="AM948" s="8" t="str">
        <f>VLOOKUP(AK948,Causa!$X:$AB,5,0)</f>
        <v>M</v>
      </c>
      <c r="AN948" s="8" t="str">
        <f>VLOOKUP(AM948,Causa!$Q:$T,4,0)</f>
        <v>Lubricación y dispositivos hidráulicos</v>
      </c>
      <c r="AO948" s="11" t="str">
        <f t="shared" si="30"/>
        <v>184-948</v>
      </c>
    </row>
    <row r="949" spans="35:41" x14ac:dyDescent="0.3">
      <c r="AI949" s="8" t="s">
        <v>1486</v>
      </c>
      <c r="AJ949" s="8" t="s">
        <v>133</v>
      </c>
      <c r="AK949" s="8">
        <v>184</v>
      </c>
      <c r="AL949" s="8" t="str">
        <f>VLOOKUP(AK949,Causa!$X:$AA,4,0)</f>
        <v>Bomba Hidráulica</v>
      </c>
      <c r="AM949" s="8" t="str">
        <f>VLOOKUP(AK949,Causa!$X:$AB,5,0)</f>
        <v>M</v>
      </c>
      <c r="AN949" s="8" t="str">
        <f>VLOOKUP(AM949,Causa!$Q:$T,4,0)</f>
        <v>Lubricación y dispositivos hidráulicos</v>
      </c>
      <c r="AO949" s="11" t="str">
        <f t="shared" si="30"/>
        <v>184-949</v>
      </c>
    </row>
    <row r="950" spans="35:41" x14ac:dyDescent="0.3">
      <c r="AI950" s="8" t="s">
        <v>1487</v>
      </c>
      <c r="AJ950" s="8" t="s">
        <v>374</v>
      </c>
      <c r="AK950" s="8">
        <v>184</v>
      </c>
      <c r="AL950" s="8" t="str">
        <f>VLOOKUP(AK950,Causa!$X:$AA,4,0)</f>
        <v>Bomba Hidráulica</v>
      </c>
      <c r="AM950" s="8" t="str">
        <f>VLOOKUP(AK950,Causa!$X:$AB,5,0)</f>
        <v>M</v>
      </c>
      <c r="AN950" s="8" t="str">
        <f>VLOOKUP(AM950,Causa!$Q:$T,4,0)</f>
        <v>Lubricación y dispositivos hidráulicos</v>
      </c>
      <c r="AO950" s="11" t="str">
        <f t="shared" si="30"/>
        <v>184-950</v>
      </c>
    </row>
    <row r="951" spans="35:41" x14ac:dyDescent="0.3">
      <c r="AI951" s="8" t="s">
        <v>1488</v>
      </c>
      <c r="AJ951" s="8" t="s">
        <v>276</v>
      </c>
      <c r="AK951" s="8">
        <v>184</v>
      </c>
      <c r="AL951" s="8" t="str">
        <f>VLOOKUP(AK951,Causa!$X:$AA,4,0)</f>
        <v>Bomba Hidráulica</v>
      </c>
      <c r="AM951" s="8" t="str">
        <f>VLOOKUP(AK951,Causa!$X:$AB,5,0)</f>
        <v>M</v>
      </c>
      <c r="AN951" s="8" t="str">
        <f>VLOOKUP(AM951,Causa!$Q:$T,4,0)</f>
        <v>Lubricación y dispositivos hidráulicos</v>
      </c>
      <c r="AO951" s="11" t="str">
        <f t="shared" si="30"/>
        <v>184-951</v>
      </c>
    </row>
    <row r="952" spans="35:41" x14ac:dyDescent="0.3">
      <c r="AI952" s="8" t="s">
        <v>1489</v>
      </c>
      <c r="AJ952" s="8" t="s">
        <v>256</v>
      </c>
      <c r="AK952" s="8">
        <v>184</v>
      </c>
      <c r="AL952" s="8" t="str">
        <f>VLOOKUP(AK952,Causa!$X:$AA,4,0)</f>
        <v>Bomba Hidráulica</v>
      </c>
      <c r="AM952" s="8" t="str">
        <f>VLOOKUP(AK952,Causa!$X:$AB,5,0)</f>
        <v>M</v>
      </c>
      <c r="AN952" s="8" t="str">
        <f>VLOOKUP(AM952,Causa!$Q:$T,4,0)</f>
        <v>Lubricación y dispositivos hidráulicos</v>
      </c>
      <c r="AO952" s="11" t="str">
        <f t="shared" si="30"/>
        <v>184-952</v>
      </c>
    </row>
    <row r="953" spans="35:41" x14ac:dyDescent="0.3">
      <c r="AI953" s="8" t="s">
        <v>1490</v>
      </c>
      <c r="AJ953" s="8" t="s">
        <v>156</v>
      </c>
      <c r="AK953" s="8">
        <v>184</v>
      </c>
      <c r="AL953" s="8" t="str">
        <f>VLOOKUP(AK953,Causa!$X:$AA,4,0)</f>
        <v>Bomba Hidráulica</v>
      </c>
      <c r="AM953" s="8" t="str">
        <f>VLOOKUP(AK953,Causa!$X:$AB,5,0)</f>
        <v>M</v>
      </c>
      <c r="AN953" s="8" t="str">
        <f>VLOOKUP(AM953,Causa!$Q:$T,4,0)</f>
        <v>Lubricación y dispositivos hidráulicos</v>
      </c>
      <c r="AO953" s="11" t="str">
        <f t="shared" si="30"/>
        <v>184-953</v>
      </c>
    </row>
    <row r="954" spans="35:41" x14ac:dyDescent="0.3">
      <c r="AI954" s="8" t="s">
        <v>1491</v>
      </c>
      <c r="AJ954" s="8" t="s">
        <v>161</v>
      </c>
      <c r="AK954" s="8">
        <v>184</v>
      </c>
      <c r="AL954" s="8" t="str">
        <f>VLOOKUP(AK954,Causa!$X:$AA,4,0)</f>
        <v>Bomba Hidráulica</v>
      </c>
      <c r="AM954" s="8" t="str">
        <f>VLOOKUP(AK954,Causa!$X:$AB,5,0)</f>
        <v>M</v>
      </c>
      <c r="AN954" s="8" t="str">
        <f>VLOOKUP(AM954,Causa!$Q:$T,4,0)</f>
        <v>Lubricación y dispositivos hidráulicos</v>
      </c>
      <c r="AO954" s="11" t="str">
        <f t="shared" si="30"/>
        <v>184-954</v>
      </c>
    </row>
    <row r="955" spans="35:41" x14ac:dyDescent="0.3">
      <c r="AI955" s="8" t="s">
        <v>1492</v>
      </c>
      <c r="AJ955" s="8" t="s">
        <v>254</v>
      </c>
      <c r="AK955" s="8">
        <v>184</v>
      </c>
      <c r="AL955" s="8" t="str">
        <f>VLOOKUP(AK955,Causa!$X:$AA,4,0)</f>
        <v>Bomba Hidráulica</v>
      </c>
      <c r="AM955" s="8" t="str">
        <f>VLOOKUP(AK955,Causa!$X:$AB,5,0)</f>
        <v>M</v>
      </c>
      <c r="AN955" s="8" t="str">
        <f>VLOOKUP(AM955,Causa!$Q:$T,4,0)</f>
        <v>Lubricación y dispositivos hidráulicos</v>
      </c>
      <c r="AO955" s="11" t="str">
        <f t="shared" si="30"/>
        <v>184-955</v>
      </c>
    </row>
    <row r="956" spans="35:41" x14ac:dyDescent="0.3">
      <c r="AI956" s="8" t="s">
        <v>1493</v>
      </c>
      <c r="AJ956" s="8" t="s">
        <v>125</v>
      </c>
      <c r="AK956" s="8">
        <v>184</v>
      </c>
      <c r="AL956" s="8" t="str">
        <f>VLOOKUP(AK956,Causa!$X:$AA,4,0)</f>
        <v>Bomba Hidráulica</v>
      </c>
      <c r="AM956" s="8" t="str">
        <f>VLOOKUP(AK956,Causa!$X:$AB,5,0)</f>
        <v>M</v>
      </c>
      <c r="AN956" s="8" t="str">
        <f>VLOOKUP(AM956,Causa!$Q:$T,4,0)</f>
        <v>Lubricación y dispositivos hidráulicos</v>
      </c>
      <c r="AO956" s="11" t="str">
        <f t="shared" si="30"/>
        <v>184-956</v>
      </c>
    </row>
    <row r="957" spans="35:41" x14ac:dyDescent="0.3">
      <c r="AI957" s="8" t="s">
        <v>1494</v>
      </c>
      <c r="AJ957" s="8" t="s">
        <v>373</v>
      </c>
      <c r="AK957" s="8">
        <v>184</v>
      </c>
      <c r="AL957" s="8" t="str">
        <f>VLOOKUP(AK957,Causa!$X:$AA,4,0)</f>
        <v>Bomba Hidráulica</v>
      </c>
      <c r="AM957" s="8" t="str">
        <f>VLOOKUP(AK957,Causa!$X:$AB,5,0)</f>
        <v>M</v>
      </c>
      <c r="AN957" s="8" t="str">
        <f>VLOOKUP(AM957,Causa!$Q:$T,4,0)</f>
        <v>Lubricación y dispositivos hidráulicos</v>
      </c>
      <c r="AO957" s="11" t="str">
        <f t="shared" si="30"/>
        <v>184-957</v>
      </c>
    </row>
    <row r="958" spans="35:41" x14ac:dyDescent="0.3">
      <c r="AI958" s="8" t="s">
        <v>1495</v>
      </c>
      <c r="AJ958" s="8" t="s">
        <v>259</v>
      </c>
      <c r="AK958" s="8">
        <v>185</v>
      </c>
      <c r="AL958" s="8" t="str">
        <f>VLOOKUP(AK958,Causa!$X:$AA,4,0)</f>
        <v>Cañerias</v>
      </c>
      <c r="AM958" s="8" t="str">
        <f>VLOOKUP(AK958,Causa!$X:$AB,5,0)</f>
        <v>M</v>
      </c>
      <c r="AN958" s="8" t="str">
        <f>VLOOKUP(AM958,Causa!$Q:$T,4,0)</f>
        <v>Lubricación y dispositivos hidráulicos</v>
      </c>
      <c r="AO958" s="11" t="str">
        <f t="shared" si="30"/>
        <v>185-958</v>
      </c>
    </row>
    <row r="959" spans="35:41" x14ac:dyDescent="0.3">
      <c r="AI959" s="8" t="s">
        <v>1496</v>
      </c>
      <c r="AJ959" s="8" t="s">
        <v>156</v>
      </c>
      <c r="AK959" s="8">
        <v>185</v>
      </c>
      <c r="AL959" s="8" t="str">
        <f>VLOOKUP(AK959,Causa!$X:$AA,4,0)</f>
        <v>Cañerias</v>
      </c>
      <c r="AM959" s="8" t="str">
        <f>VLOOKUP(AK959,Causa!$X:$AB,5,0)</f>
        <v>M</v>
      </c>
      <c r="AN959" s="8" t="str">
        <f>VLOOKUP(AM959,Causa!$Q:$T,4,0)</f>
        <v>Lubricación y dispositivos hidráulicos</v>
      </c>
      <c r="AO959" s="11" t="str">
        <f t="shared" si="30"/>
        <v>185-959</v>
      </c>
    </row>
    <row r="960" spans="35:41" x14ac:dyDescent="0.3">
      <c r="AI960" s="8" t="s">
        <v>1497</v>
      </c>
      <c r="AJ960" s="8" t="s">
        <v>135</v>
      </c>
      <c r="AK960" s="8">
        <v>185</v>
      </c>
      <c r="AL960" s="8" t="str">
        <f>VLOOKUP(AK960,Causa!$X:$AA,4,0)</f>
        <v>Cañerias</v>
      </c>
      <c r="AM960" s="8" t="str">
        <f>VLOOKUP(AK960,Causa!$X:$AB,5,0)</f>
        <v>M</v>
      </c>
      <c r="AN960" s="8" t="str">
        <f>VLOOKUP(AM960,Causa!$Q:$T,4,0)</f>
        <v>Lubricación y dispositivos hidráulicos</v>
      </c>
      <c r="AO960" s="11" t="str">
        <f t="shared" si="30"/>
        <v>185-960</v>
      </c>
    </row>
    <row r="961" spans="35:41" x14ac:dyDescent="0.3">
      <c r="AI961" s="8" t="s">
        <v>1498</v>
      </c>
      <c r="AJ961" s="8" t="s">
        <v>258</v>
      </c>
      <c r="AK961" s="8">
        <v>185</v>
      </c>
      <c r="AL961" s="8" t="str">
        <f>VLOOKUP(AK961,Causa!$X:$AA,4,0)</f>
        <v>Cañerias</v>
      </c>
      <c r="AM961" s="8" t="str">
        <f>VLOOKUP(AK961,Causa!$X:$AB,5,0)</f>
        <v>M</v>
      </c>
      <c r="AN961" s="8" t="str">
        <f>VLOOKUP(AM961,Causa!$Q:$T,4,0)</f>
        <v>Lubricación y dispositivos hidráulicos</v>
      </c>
      <c r="AO961" s="11" t="str">
        <f t="shared" si="30"/>
        <v>185-961</v>
      </c>
    </row>
    <row r="962" spans="35:41" x14ac:dyDescent="0.3">
      <c r="AI962" s="8" t="s">
        <v>1499</v>
      </c>
      <c r="AJ962" s="8" t="s">
        <v>268</v>
      </c>
      <c r="AK962" s="8">
        <v>186</v>
      </c>
      <c r="AL962" s="8" t="str">
        <f>VLOOKUP(AK962,Causa!$X:$AA,4,0)</f>
        <v>Cilindro/Pistón</v>
      </c>
      <c r="AM962" s="8" t="str">
        <f>VLOOKUP(AK962,Causa!$X:$AB,5,0)</f>
        <v>M</v>
      </c>
      <c r="AN962" s="8" t="str">
        <f>VLOOKUP(AM962,Causa!$Q:$T,4,0)</f>
        <v>Lubricación y dispositivos hidráulicos</v>
      </c>
      <c r="AO962" s="11" t="str">
        <f t="shared" ref="AO962:AO1025" si="31">+AI962</f>
        <v>186-962</v>
      </c>
    </row>
    <row r="963" spans="35:41" x14ac:dyDescent="0.3">
      <c r="AI963" s="8" t="s">
        <v>1500</v>
      </c>
      <c r="AJ963" s="8" t="s">
        <v>256</v>
      </c>
      <c r="AK963" s="8">
        <v>186</v>
      </c>
      <c r="AL963" s="8" t="str">
        <f>VLOOKUP(AK963,Causa!$X:$AA,4,0)</f>
        <v>Cilindro/Pistón</v>
      </c>
      <c r="AM963" s="8" t="str">
        <f>VLOOKUP(AK963,Causa!$X:$AB,5,0)</f>
        <v>M</v>
      </c>
      <c r="AN963" s="8" t="str">
        <f>VLOOKUP(AM963,Causa!$Q:$T,4,0)</f>
        <v>Lubricación y dispositivos hidráulicos</v>
      </c>
      <c r="AO963" s="11" t="str">
        <f t="shared" si="31"/>
        <v>186-963</v>
      </c>
    </row>
    <row r="964" spans="35:41" x14ac:dyDescent="0.3">
      <c r="AI964" s="8" t="s">
        <v>1501</v>
      </c>
      <c r="AJ964" s="8" t="s">
        <v>156</v>
      </c>
      <c r="AK964" s="8">
        <v>186</v>
      </c>
      <c r="AL964" s="8" t="str">
        <f>VLOOKUP(AK964,Causa!$X:$AA,4,0)</f>
        <v>Cilindro/Pistón</v>
      </c>
      <c r="AM964" s="8" t="str">
        <f>VLOOKUP(AK964,Causa!$X:$AB,5,0)</f>
        <v>M</v>
      </c>
      <c r="AN964" s="8" t="str">
        <f>VLOOKUP(AM964,Causa!$Q:$T,4,0)</f>
        <v>Lubricación y dispositivos hidráulicos</v>
      </c>
      <c r="AO964" s="11" t="str">
        <f t="shared" si="31"/>
        <v>186-964</v>
      </c>
    </row>
    <row r="965" spans="35:41" x14ac:dyDescent="0.3">
      <c r="AI965" s="8" t="s">
        <v>1502</v>
      </c>
      <c r="AJ965" s="8" t="s">
        <v>123</v>
      </c>
      <c r="AK965" s="8">
        <v>186</v>
      </c>
      <c r="AL965" s="8" t="str">
        <f>VLOOKUP(AK965,Causa!$X:$AA,4,0)</f>
        <v>Cilindro/Pistón</v>
      </c>
      <c r="AM965" s="8" t="str">
        <f>VLOOKUP(AK965,Causa!$X:$AB,5,0)</f>
        <v>M</v>
      </c>
      <c r="AN965" s="8" t="str">
        <f>VLOOKUP(AM965,Causa!$Q:$T,4,0)</f>
        <v>Lubricación y dispositivos hidráulicos</v>
      </c>
      <c r="AO965" s="11" t="str">
        <f t="shared" si="31"/>
        <v>186-965</v>
      </c>
    </row>
    <row r="966" spans="35:41" x14ac:dyDescent="0.3">
      <c r="AI966" s="8" t="s">
        <v>1503</v>
      </c>
      <c r="AJ966" s="8" t="s">
        <v>122</v>
      </c>
      <c r="AK966" s="8">
        <v>186</v>
      </c>
      <c r="AL966" s="8" t="str">
        <f>VLOOKUP(AK966,Causa!$X:$AA,4,0)</f>
        <v>Cilindro/Pistón</v>
      </c>
      <c r="AM966" s="8" t="str">
        <f>VLOOKUP(AK966,Causa!$X:$AB,5,0)</f>
        <v>M</v>
      </c>
      <c r="AN966" s="8" t="str">
        <f>VLOOKUP(AM966,Causa!$Q:$T,4,0)</f>
        <v>Lubricación y dispositivos hidráulicos</v>
      </c>
      <c r="AO966" s="11" t="str">
        <f t="shared" si="31"/>
        <v>186-966</v>
      </c>
    </row>
    <row r="967" spans="35:41" x14ac:dyDescent="0.3">
      <c r="AI967" s="8" t="s">
        <v>1504</v>
      </c>
      <c r="AJ967" s="8" t="s">
        <v>982</v>
      </c>
      <c r="AK967" s="8">
        <v>186</v>
      </c>
      <c r="AL967" s="8" t="str">
        <f>VLOOKUP(AK967,Causa!$X:$AA,4,0)</f>
        <v>Cilindro/Pistón</v>
      </c>
      <c r="AM967" s="8" t="str">
        <f>VLOOKUP(AK967,Causa!$X:$AB,5,0)</f>
        <v>M</v>
      </c>
      <c r="AN967" s="8" t="str">
        <f>VLOOKUP(AM967,Causa!$Q:$T,4,0)</f>
        <v>Lubricación y dispositivos hidráulicos</v>
      </c>
      <c r="AO967" s="11" t="str">
        <f t="shared" si="31"/>
        <v>186-967</v>
      </c>
    </row>
    <row r="968" spans="35:41" x14ac:dyDescent="0.3">
      <c r="AI968" s="8" t="s">
        <v>1505</v>
      </c>
      <c r="AJ968" s="8" t="s">
        <v>135</v>
      </c>
      <c r="AK968" s="8">
        <v>186</v>
      </c>
      <c r="AL968" s="8" t="str">
        <f>VLOOKUP(AK968,Causa!$X:$AA,4,0)</f>
        <v>Cilindro/Pistón</v>
      </c>
      <c r="AM968" s="8" t="str">
        <f>VLOOKUP(AK968,Causa!$X:$AB,5,0)</f>
        <v>M</v>
      </c>
      <c r="AN968" s="8" t="str">
        <f>VLOOKUP(AM968,Causa!$Q:$T,4,0)</f>
        <v>Lubricación y dispositivos hidráulicos</v>
      </c>
      <c r="AO968" s="11" t="str">
        <f t="shared" si="31"/>
        <v>186-968</v>
      </c>
    </row>
    <row r="969" spans="35:41" x14ac:dyDescent="0.3">
      <c r="AI969" s="8" t="s">
        <v>1506</v>
      </c>
      <c r="AJ969" s="8" t="s">
        <v>150</v>
      </c>
      <c r="AK969" s="8">
        <v>186</v>
      </c>
      <c r="AL969" s="8" t="str">
        <f>VLOOKUP(AK969,Causa!$X:$AA,4,0)</f>
        <v>Cilindro/Pistón</v>
      </c>
      <c r="AM969" s="8" t="str">
        <f>VLOOKUP(AK969,Causa!$X:$AB,5,0)</f>
        <v>M</v>
      </c>
      <c r="AN969" s="8" t="str">
        <f>VLOOKUP(AM969,Causa!$Q:$T,4,0)</f>
        <v>Lubricación y dispositivos hidráulicos</v>
      </c>
      <c r="AO969" s="11" t="str">
        <f t="shared" si="31"/>
        <v>186-969</v>
      </c>
    </row>
    <row r="970" spans="35:41" x14ac:dyDescent="0.3">
      <c r="AI970" s="8" t="s">
        <v>1507</v>
      </c>
      <c r="AJ970" s="8" t="s">
        <v>295</v>
      </c>
      <c r="AK970" s="8">
        <v>187</v>
      </c>
      <c r="AL970" s="8" t="str">
        <f>VLOOKUP(AK970,Causa!$X:$AA,4,0)</f>
        <v>Conexiones</v>
      </c>
      <c r="AM970" s="8" t="str">
        <f>VLOOKUP(AK970,Causa!$X:$AB,5,0)</f>
        <v>M</v>
      </c>
      <c r="AN970" s="8" t="str">
        <f>VLOOKUP(AM970,Causa!$Q:$T,4,0)</f>
        <v>Lubricación y dispositivos hidráulicos</v>
      </c>
      <c r="AO970" s="11" t="str">
        <f t="shared" si="31"/>
        <v>187-970</v>
      </c>
    </row>
    <row r="971" spans="35:41" x14ac:dyDescent="0.3">
      <c r="AI971" s="8" t="s">
        <v>1508</v>
      </c>
      <c r="AJ971" s="8" t="s">
        <v>283</v>
      </c>
      <c r="AK971" s="8">
        <v>187</v>
      </c>
      <c r="AL971" s="8" t="str">
        <f>VLOOKUP(AK971,Causa!$X:$AA,4,0)</f>
        <v>Conexiones</v>
      </c>
      <c r="AM971" s="8" t="str">
        <f>VLOOKUP(AK971,Causa!$X:$AB,5,0)</f>
        <v>M</v>
      </c>
      <c r="AN971" s="8" t="str">
        <f>VLOOKUP(AM971,Causa!$Q:$T,4,0)</f>
        <v>Lubricación y dispositivos hidráulicos</v>
      </c>
      <c r="AO971" s="11" t="str">
        <f t="shared" si="31"/>
        <v>187-971</v>
      </c>
    </row>
    <row r="972" spans="35:41" x14ac:dyDescent="0.3">
      <c r="AI972" s="8" t="s">
        <v>1509</v>
      </c>
      <c r="AJ972" s="8" t="s">
        <v>135</v>
      </c>
      <c r="AK972" s="8">
        <v>187</v>
      </c>
      <c r="AL972" s="8" t="str">
        <f>VLOOKUP(AK972,Causa!$X:$AA,4,0)</f>
        <v>Conexiones</v>
      </c>
      <c r="AM972" s="8" t="str">
        <f>VLOOKUP(AK972,Causa!$X:$AB,5,0)</f>
        <v>M</v>
      </c>
      <c r="AN972" s="8" t="str">
        <f>VLOOKUP(AM972,Causa!$Q:$T,4,0)</f>
        <v>Lubricación y dispositivos hidráulicos</v>
      </c>
      <c r="AO972" s="11" t="str">
        <f t="shared" si="31"/>
        <v>187-972</v>
      </c>
    </row>
    <row r="973" spans="35:41" x14ac:dyDescent="0.3">
      <c r="AI973" s="8" t="s">
        <v>1510</v>
      </c>
      <c r="AJ973" s="8" t="s">
        <v>368</v>
      </c>
      <c r="AK973" s="8">
        <v>188</v>
      </c>
      <c r="AL973" s="8" t="str">
        <f>VLOOKUP(AK973,Causa!$X:$AA,4,0)</f>
        <v>Depósito aceite</v>
      </c>
      <c r="AM973" s="8" t="str">
        <f>VLOOKUP(AK973,Causa!$X:$AB,5,0)</f>
        <v>M</v>
      </c>
      <c r="AN973" s="8" t="str">
        <f>VLOOKUP(AM973,Causa!$Q:$T,4,0)</f>
        <v>Lubricación y dispositivos hidráulicos</v>
      </c>
      <c r="AO973" s="11" t="str">
        <f t="shared" si="31"/>
        <v>188-973</v>
      </c>
    </row>
    <row r="974" spans="35:41" x14ac:dyDescent="0.3">
      <c r="AI974" s="8" t="s">
        <v>1511</v>
      </c>
      <c r="AJ974" s="8" t="s">
        <v>369</v>
      </c>
      <c r="AK974" s="8">
        <v>188</v>
      </c>
      <c r="AL974" s="8" t="str">
        <f>VLOOKUP(AK974,Causa!$X:$AA,4,0)</f>
        <v>Depósito aceite</v>
      </c>
      <c r="AM974" s="8" t="str">
        <f>VLOOKUP(AK974,Causa!$X:$AB,5,0)</f>
        <v>M</v>
      </c>
      <c r="AN974" s="8" t="str">
        <f>VLOOKUP(AM974,Causa!$Q:$T,4,0)</f>
        <v>Lubricación y dispositivos hidráulicos</v>
      </c>
      <c r="AO974" s="11" t="str">
        <f t="shared" si="31"/>
        <v>188-974</v>
      </c>
    </row>
    <row r="975" spans="35:41" x14ac:dyDescent="0.3">
      <c r="AI975" s="8" t="s">
        <v>1512</v>
      </c>
      <c r="AJ975" s="8" t="s">
        <v>156</v>
      </c>
      <c r="AK975" s="8">
        <v>188</v>
      </c>
      <c r="AL975" s="8" t="str">
        <f>VLOOKUP(AK975,Causa!$X:$AA,4,0)</f>
        <v>Depósito aceite</v>
      </c>
      <c r="AM975" s="8" t="str">
        <f>VLOOKUP(AK975,Causa!$X:$AB,5,0)</f>
        <v>M</v>
      </c>
      <c r="AN975" s="8" t="str">
        <f>VLOOKUP(AM975,Causa!$Q:$T,4,0)</f>
        <v>Lubricación y dispositivos hidráulicos</v>
      </c>
      <c r="AO975" s="11" t="str">
        <f t="shared" si="31"/>
        <v>188-975</v>
      </c>
    </row>
    <row r="976" spans="35:41" x14ac:dyDescent="0.3">
      <c r="AI976" s="8" t="s">
        <v>1513</v>
      </c>
      <c r="AJ976" s="8" t="s">
        <v>135</v>
      </c>
      <c r="AK976" s="8">
        <v>188</v>
      </c>
      <c r="AL976" s="8" t="str">
        <f>VLOOKUP(AK976,Causa!$X:$AA,4,0)</f>
        <v>Depósito aceite</v>
      </c>
      <c r="AM976" s="8" t="str">
        <f>VLOOKUP(AK976,Causa!$X:$AB,5,0)</f>
        <v>M</v>
      </c>
      <c r="AN976" s="8" t="str">
        <f>VLOOKUP(AM976,Causa!$Q:$T,4,0)</f>
        <v>Lubricación y dispositivos hidráulicos</v>
      </c>
      <c r="AO976" s="11" t="str">
        <f t="shared" si="31"/>
        <v>188-976</v>
      </c>
    </row>
    <row r="977" spans="35:41" x14ac:dyDescent="0.3">
      <c r="AI977" s="8" t="s">
        <v>1514</v>
      </c>
      <c r="AJ977" s="8" t="s">
        <v>258</v>
      </c>
      <c r="AK977" s="8">
        <v>188</v>
      </c>
      <c r="AL977" s="8" t="str">
        <f>VLOOKUP(AK977,Causa!$X:$AA,4,0)</f>
        <v>Depósito aceite</v>
      </c>
      <c r="AM977" s="8" t="str">
        <f>VLOOKUP(AK977,Causa!$X:$AB,5,0)</f>
        <v>M</v>
      </c>
      <c r="AN977" s="8" t="str">
        <f>VLOOKUP(AM977,Causa!$Q:$T,4,0)</f>
        <v>Lubricación y dispositivos hidráulicos</v>
      </c>
      <c r="AO977" s="11" t="str">
        <f t="shared" si="31"/>
        <v>188-977</v>
      </c>
    </row>
    <row r="978" spans="35:41" x14ac:dyDescent="0.3">
      <c r="AI978" s="8" t="s">
        <v>1515</v>
      </c>
      <c r="AJ978" s="8" t="s">
        <v>368</v>
      </c>
      <c r="AK978" s="8">
        <v>189</v>
      </c>
      <c r="AL978" s="8" t="str">
        <f>VLOOKUP(AK978,Causa!$X:$AA,4,0)</f>
        <v>Depósito grasa</v>
      </c>
      <c r="AM978" s="8" t="str">
        <f>VLOOKUP(AK978,Causa!$X:$AB,5,0)</f>
        <v>M</v>
      </c>
      <c r="AN978" s="8" t="str">
        <f>VLOOKUP(AM978,Causa!$Q:$T,4,0)</f>
        <v>Lubricación y dispositivos hidráulicos</v>
      </c>
      <c r="AO978" s="11" t="str">
        <f t="shared" si="31"/>
        <v>189-978</v>
      </c>
    </row>
    <row r="979" spans="35:41" x14ac:dyDescent="0.3">
      <c r="AI979" s="8" t="s">
        <v>1516</v>
      </c>
      <c r="AJ979" s="8" t="s">
        <v>369</v>
      </c>
      <c r="AK979" s="8">
        <v>189</v>
      </c>
      <c r="AL979" s="8" t="str">
        <f>VLOOKUP(AK979,Causa!$X:$AA,4,0)</f>
        <v>Depósito grasa</v>
      </c>
      <c r="AM979" s="8" t="str">
        <f>VLOOKUP(AK979,Causa!$X:$AB,5,0)</f>
        <v>M</v>
      </c>
      <c r="AN979" s="8" t="str">
        <f>VLOOKUP(AM979,Causa!$Q:$T,4,0)</f>
        <v>Lubricación y dispositivos hidráulicos</v>
      </c>
      <c r="AO979" s="11" t="str">
        <f t="shared" si="31"/>
        <v>189-979</v>
      </c>
    </row>
    <row r="980" spans="35:41" x14ac:dyDescent="0.3">
      <c r="AI980" s="8" t="s">
        <v>1517</v>
      </c>
      <c r="AJ980" s="8" t="s">
        <v>156</v>
      </c>
      <c r="AK980" s="8">
        <v>189</v>
      </c>
      <c r="AL980" s="8" t="str">
        <f>VLOOKUP(AK980,Causa!$X:$AA,4,0)</f>
        <v>Depósito grasa</v>
      </c>
      <c r="AM980" s="8" t="str">
        <f>VLOOKUP(AK980,Causa!$X:$AB,5,0)</f>
        <v>M</v>
      </c>
      <c r="AN980" s="8" t="str">
        <f>VLOOKUP(AM980,Causa!$Q:$T,4,0)</f>
        <v>Lubricación y dispositivos hidráulicos</v>
      </c>
      <c r="AO980" s="11" t="str">
        <f t="shared" si="31"/>
        <v>189-980</v>
      </c>
    </row>
    <row r="981" spans="35:41" x14ac:dyDescent="0.3">
      <c r="AI981" s="8" t="s">
        <v>1518</v>
      </c>
      <c r="AJ981" s="8" t="s">
        <v>135</v>
      </c>
      <c r="AK981" s="8">
        <v>189</v>
      </c>
      <c r="AL981" s="8" t="str">
        <f>VLOOKUP(AK981,Causa!$X:$AA,4,0)</f>
        <v>Depósito grasa</v>
      </c>
      <c r="AM981" s="8" t="str">
        <f>VLOOKUP(AK981,Causa!$X:$AB,5,0)</f>
        <v>M</v>
      </c>
      <c r="AN981" s="8" t="str">
        <f>VLOOKUP(AM981,Causa!$Q:$T,4,0)</f>
        <v>Lubricación y dispositivos hidráulicos</v>
      </c>
      <c r="AO981" s="11" t="str">
        <f t="shared" si="31"/>
        <v>189-981</v>
      </c>
    </row>
    <row r="982" spans="35:41" x14ac:dyDescent="0.3">
      <c r="AI982" s="8" t="s">
        <v>1519</v>
      </c>
      <c r="AJ982" s="8" t="s">
        <v>258</v>
      </c>
      <c r="AK982" s="8">
        <v>189</v>
      </c>
      <c r="AL982" s="8" t="str">
        <f>VLOOKUP(AK982,Causa!$X:$AA,4,0)</f>
        <v>Depósito grasa</v>
      </c>
      <c r="AM982" s="8" t="str">
        <f>VLOOKUP(AK982,Causa!$X:$AB,5,0)</f>
        <v>M</v>
      </c>
      <c r="AN982" s="8" t="str">
        <f>VLOOKUP(AM982,Causa!$Q:$T,4,0)</f>
        <v>Lubricación y dispositivos hidráulicos</v>
      </c>
      <c r="AO982" s="11" t="str">
        <f t="shared" si="31"/>
        <v>189-982</v>
      </c>
    </row>
    <row r="983" spans="35:41" x14ac:dyDescent="0.3">
      <c r="AI983" s="8" t="s">
        <v>1520</v>
      </c>
      <c r="AJ983" s="8" t="s">
        <v>259</v>
      </c>
      <c r="AK983" s="8">
        <v>190</v>
      </c>
      <c r="AL983" s="8" t="str">
        <f>VLOOKUP(AK983,Causa!$X:$AA,4,0)</f>
        <v>Filtro</v>
      </c>
      <c r="AM983" s="8" t="str">
        <f>VLOOKUP(AK983,Causa!$X:$AB,5,0)</f>
        <v>M</v>
      </c>
      <c r="AN983" s="8" t="str">
        <f>VLOOKUP(AM983,Causa!$Q:$T,4,0)</f>
        <v>Lubricación y dispositivos hidráulicos</v>
      </c>
      <c r="AO983" s="11" t="str">
        <f t="shared" si="31"/>
        <v>190-983</v>
      </c>
    </row>
    <row r="984" spans="35:41" x14ac:dyDescent="0.3">
      <c r="AI984" s="8" t="s">
        <v>1521</v>
      </c>
      <c r="AJ984" s="8" t="s">
        <v>156</v>
      </c>
      <c r="AK984" s="8">
        <v>190</v>
      </c>
      <c r="AL984" s="8" t="str">
        <f>VLOOKUP(AK984,Causa!$X:$AA,4,0)</f>
        <v>Filtro</v>
      </c>
      <c r="AM984" s="8" t="str">
        <f>VLOOKUP(AK984,Causa!$X:$AB,5,0)</f>
        <v>M</v>
      </c>
      <c r="AN984" s="8" t="str">
        <f>VLOOKUP(AM984,Causa!$Q:$T,4,0)</f>
        <v>Lubricación y dispositivos hidráulicos</v>
      </c>
      <c r="AO984" s="11" t="str">
        <f t="shared" si="31"/>
        <v>190-984</v>
      </c>
    </row>
    <row r="985" spans="35:41" x14ac:dyDescent="0.3">
      <c r="AI985" s="8" t="s">
        <v>1522</v>
      </c>
      <c r="AJ985" s="8" t="s">
        <v>135</v>
      </c>
      <c r="AK985" s="8">
        <v>190</v>
      </c>
      <c r="AL985" s="8" t="str">
        <f>VLOOKUP(AK985,Causa!$X:$AA,4,0)</f>
        <v>Filtro</v>
      </c>
      <c r="AM985" s="8" t="str">
        <f>VLOOKUP(AK985,Causa!$X:$AB,5,0)</f>
        <v>M</v>
      </c>
      <c r="AN985" s="8" t="str">
        <f>VLOOKUP(AM985,Causa!$Q:$T,4,0)</f>
        <v>Lubricación y dispositivos hidráulicos</v>
      </c>
      <c r="AO985" s="11" t="str">
        <f t="shared" si="31"/>
        <v>190-985</v>
      </c>
    </row>
    <row r="986" spans="35:41" x14ac:dyDescent="0.3">
      <c r="AI986" s="8" t="s">
        <v>1523</v>
      </c>
      <c r="AJ986" s="8" t="s">
        <v>258</v>
      </c>
      <c r="AK986" s="8">
        <v>190</v>
      </c>
      <c r="AL986" s="8" t="str">
        <f>VLOOKUP(AK986,Causa!$X:$AA,4,0)</f>
        <v>Filtro</v>
      </c>
      <c r="AM986" s="8" t="str">
        <f>VLOOKUP(AK986,Causa!$X:$AB,5,0)</f>
        <v>M</v>
      </c>
      <c r="AN986" s="8" t="str">
        <f>VLOOKUP(AM986,Causa!$Q:$T,4,0)</f>
        <v>Lubricación y dispositivos hidráulicos</v>
      </c>
      <c r="AO986" s="11" t="str">
        <f t="shared" si="31"/>
        <v>190-986</v>
      </c>
    </row>
    <row r="987" spans="35:41" x14ac:dyDescent="0.3">
      <c r="AI987" s="8" t="s">
        <v>1524</v>
      </c>
      <c r="AJ987" s="8" t="s">
        <v>259</v>
      </c>
      <c r="AK987" s="8">
        <v>191</v>
      </c>
      <c r="AL987" s="8" t="str">
        <f>VLOOKUP(AK987,Causa!$X:$AA,4,0)</f>
        <v>Manguera Hidráulica</v>
      </c>
      <c r="AM987" s="8" t="str">
        <f>VLOOKUP(AK987,Causa!$X:$AB,5,0)</f>
        <v>M</v>
      </c>
      <c r="AN987" s="8" t="str">
        <f>VLOOKUP(AM987,Causa!$Q:$T,4,0)</f>
        <v>Lubricación y dispositivos hidráulicos</v>
      </c>
      <c r="AO987" s="11" t="str">
        <f t="shared" si="31"/>
        <v>191-987</v>
      </c>
    </row>
    <row r="988" spans="35:41" x14ac:dyDescent="0.3">
      <c r="AI988" s="8" t="s">
        <v>1525</v>
      </c>
      <c r="AJ988" s="8" t="s">
        <v>295</v>
      </c>
      <c r="AK988" s="8">
        <v>191</v>
      </c>
      <c r="AL988" s="8" t="str">
        <f>VLOOKUP(AK988,Causa!$X:$AA,4,0)</f>
        <v>Manguera Hidráulica</v>
      </c>
      <c r="AM988" s="8" t="str">
        <f>VLOOKUP(AK988,Causa!$X:$AB,5,0)</f>
        <v>M</v>
      </c>
      <c r="AN988" s="8" t="str">
        <f>VLOOKUP(AM988,Causa!$Q:$T,4,0)</f>
        <v>Lubricación y dispositivos hidráulicos</v>
      </c>
      <c r="AO988" s="11" t="str">
        <f t="shared" si="31"/>
        <v>191-988</v>
      </c>
    </row>
    <row r="989" spans="35:41" x14ac:dyDescent="0.3">
      <c r="AI989" s="8" t="s">
        <v>1526</v>
      </c>
      <c r="AJ989" s="8" t="s">
        <v>283</v>
      </c>
      <c r="AK989" s="8">
        <v>191</v>
      </c>
      <c r="AL989" s="8" t="str">
        <f>VLOOKUP(AK989,Causa!$X:$AA,4,0)</f>
        <v>Manguera Hidráulica</v>
      </c>
      <c r="AM989" s="8" t="str">
        <f>VLOOKUP(AK989,Causa!$X:$AB,5,0)</f>
        <v>M</v>
      </c>
      <c r="AN989" s="8" t="str">
        <f>VLOOKUP(AM989,Causa!$Q:$T,4,0)</f>
        <v>Lubricación y dispositivos hidráulicos</v>
      </c>
      <c r="AO989" s="11" t="str">
        <f t="shared" si="31"/>
        <v>191-989</v>
      </c>
    </row>
    <row r="990" spans="35:41" x14ac:dyDescent="0.3">
      <c r="AI990" s="8" t="s">
        <v>1527</v>
      </c>
      <c r="AJ990" s="8" t="s">
        <v>135</v>
      </c>
      <c r="AK990" s="8">
        <v>191</v>
      </c>
      <c r="AL990" s="8" t="str">
        <f>VLOOKUP(AK990,Causa!$X:$AA,4,0)</f>
        <v>Manguera Hidráulica</v>
      </c>
      <c r="AM990" s="8" t="str">
        <f>VLOOKUP(AK990,Causa!$X:$AB,5,0)</f>
        <v>M</v>
      </c>
      <c r="AN990" s="8" t="str">
        <f>VLOOKUP(AM990,Causa!$Q:$T,4,0)</f>
        <v>Lubricación y dispositivos hidráulicos</v>
      </c>
      <c r="AO990" s="11" t="str">
        <f t="shared" si="31"/>
        <v>191-990</v>
      </c>
    </row>
    <row r="991" spans="35:41" x14ac:dyDescent="0.3">
      <c r="AI991" s="8" t="s">
        <v>1528</v>
      </c>
      <c r="AJ991" s="8" t="s">
        <v>258</v>
      </c>
      <c r="AK991" s="8">
        <v>191</v>
      </c>
      <c r="AL991" s="8" t="str">
        <f>VLOOKUP(AK991,Causa!$X:$AA,4,0)</f>
        <v>Manguera Hidráulica</v>
      </c>
      <c r="AM991" s="8" t="str">
        <f>VLOOKUP(AK991,Causa!$X:$AB,5,0)</f>
        <v>M</v>
      </c>
      <c r="AN991" s="8" t="str">
        <f>VLOOKUP(AM991,Causa!$Q:$T,4,0)</f>
        <v>Lubricación y dispositivos hidráulicos</v>
      </c>
      <c r="AO991" s="11" t="str">
        <f t="shared" si="31"/>
        <v>191-991</v>
      </c>
    </row>
    <row r="992" spans="35:41" x14ac:dyDescent="0.3">
      <c r="AI992" s="8" t="s">
        <v>1529</v>
      </c>
      <c r="AJ992" s="8" t="s">
        <v>259</v>
      </c>
      <c r="AK992" s="8">
        <v>192</v>
      </c>
      <c r="AL992" s="8" t="str">
        <f>VLOOKUP(AK992,Causa!$X:$AA,4,0)</f>
        <v>Manguera lubricación</v>
      </c>
      <c r="AM992" s="8" t="str">
        <f>VLOOKUP(AK992,Causa!$X:$AB,5,0)</f>
        <v>M</v>
      </c>
      <c r="AN992" s="8" t="str">
        <f>VLOOKUP(AM992,Causa!$Q:$T,4,0)</f>
        <v>Lubricación y dispositivos hidráulicos</v>
      </c>
      <c r="AO992" s="11" t="str">
        <f t="shared" si="31"/>
        <v>192-992</v>
      </c>
    </row>
    <row r="993" spans="35:41" x14ac:dyDescent="0.3">
      <c r="AI993" s="8" t="s">
        <v>1530</v>
      </c>
      <c r="AJ993" s="8" t="s">
        <v>295</v>
      </c>
      <c r="AK993" s="8">
        <v>192</v>
      </c>
      <c r="AL993" s="8" t="str">
        <f>VLOOKUP(AK993,Causa!$X:$AA,4,0)</f>
        <v>Manguera lubricación</v>
      </c>
      <c r="AM993" s="8" t="str">
        <f>VLOOKUP(AK993,Causa!$X:$AB,5,0)</f>
        <v>M</v>
      </c>
      <c r="AN993" s="8" t="str">
        <f>VLOOKUP(AM993,Causa!$Q:$T,4,0)</f>
        <v>Lubricación y dispositivos hidráulicos</v>
      </c>
      <c r="AO993" s="11" t="str">
        <f t="shared" si="31"/>
        <v>192-993</v>
      </c>
    </row>
    <row r="994" spans="35:41" x14ac:dyDescent="0.3">
      <c r="AI994" s="8" t="s">
        <v>1531</v>
      </c>
      <c r="AJ994" s="8" t="s">
        <v>283</v>
      </c>
      <c r="AK994" s="8">
        <v>192</v>
      </c>
      <c r="AL994" s="8" t="str">
        <f>VLOOKUP(AK994,Causa!$X:$AA,4,0)</f>
        <v>Manguera lubricación</v>
      </c>
      <c r="AM994" s="8" t="str">
        <f>VLOOKUP(AK994,Causa!$X:$AB,5,0)</f>
        <v>M</v>
      </c>
      <c r="AN994" s="8" t="str">
        <f>VLOOKUP(AM994,Causa!$Q:$T,4,0)</f>
        <v>Lubricación y dispositivos hidráulicos</v>
      </c>
      <c r="AO994" s="11" t="str">
        <f t="shared" si="31"/>
        <v>192-994</v>
      </c>
    </row>
    <row r="995" spans="35:41" x14ac:dyDescent="0.3">
      <c r="AI995" s="8" t="s">
        <v>1532</v>
      </c>
      <c r="AJ995" s="8" t="s">
        <v>135</v>
      </c>
      <c r="AK995" s="8">
        <v>192</v>
      </c>
      <c r="AL995" s="8" t="str">
        <f>VLOOKUP(AK995,Causa!$X:$AA,4,0)</f>
        <v>Manguera lubricación</v>
      </c>
      <c r="AM995" s="8" t="str">
        <f>VLOOKUP(AK995,Causa!$X:$AB,5,0)</f>
        <v>M</v>
      </c>
      <c r="AN995" s="8" t="str">
        <f>VLOOKUP(AM995,Causa!$Q:$T,4,0)</f>
        <v>Lubricación y dispositivos hidráulicos</v>
      </c>
      <c r="AO995" s="11" t="str">
        <f t="shared" si="31"/>
        <v>192-995</v>
      </c>
    </row>
    <row r="996" spans="35:41" x14ac:dyDescent="0.3">
      <c r="AI996" s="8" t="s">
        <v>1533</v>
      </c>
      <c r="AJ996" s="8" t="s">
        <v>258</v>
      </c>
      <c r="AK996" s="8">
        <v>192</v>
      </c>
      <c r="AL996" s="8" t="str">
        <f>VLOOKUP(AK996,Causa!$X:$AA,4,0)</f>
        <v>Manguera lubricación</v>
      </c>
      <c r="AM996" s="8" t="str">
        <f>VLOOKUP(AK996,Causa!$X:$AB,5,0)</f>
        <v>M</v>
      </c>
      <c r="AN996" s="8" t="str">
        <f>VLOOKUP(AM996,Causa!$Q:$T,4,0)</f>
        <v>Lubricación y dispositivos hidráulicos</v>
      </c>
      <c r="AO996" s="11" t="str">
        <f t="shared" si="31"/>
        <v>192-996</v>
      </c>
    </row>
    <row r="997" spans="35:41" x14ac:dyDescent="0.3">
      <c r="AI997" s="8" t="s">
        <v>1534</v>
      </c>
      <c r="AJ997" s="8" t="s">
        <v>122</v>
      </c>
      <c r="AK997" s="8">
        <v>193</v>
      </c>
      <c r="AL997" s="8" t="str">
        <f>VLOOKUP(AK997,Causa!$X:$AA,4,0)</f>
        <v>Válvula  Reg. presión</v>
      </c>
      <c r="AM997" s="8" t="str">
        <f>VLOOKUP(AK997,Causa!$X:$AB,5,0)</f>
        <v>M</v>
      </c>
      <c r="AN997" s="8" t="str">
        <f>VLOOKUP(AM997,Causa!$Q:$T,4,0)</f>
        <v>Lubricación y dispositivos hidráulicos</v>
      </c>
      <c r="AO997" s="11" t="str">
        <f t="shared" si="31"/>
        <v>193-1000</v>
      </c>
    </row>
    <row r="998" spans="35:41" x14ac:dyDescent="0.3">
      <c r="AI998" s="8" t="s">
        <v>1535</v>
      </c>
      <c r="AJ998" s="8" t="s">
        <v>982</v>
      </c>
      <c r="AK998" s="8">
        <v>193</v>
      </c>
      <c r="AL998" s="8" t="str">
        <f>VLOOKUP(AK998,Causa!$X:$AA,4,0)</f>
        <v>Válvula  Reg. presión</v>
      </c>
      <c r="AM998" s="8" t="str">
        <f>VLOOKUP(AK998,Causa!$X:$AB,5,0)</f>
        <v>M</v>
      </c>
      <c r="AN998" s="8" t="str">
        <f>VLOOKUP(AM998,Causa!$Q:$T,4,0)</f>
        <v>Lubricación y dispositivos hidráulicos</v>
      </c>
      <c r="AO998" s="11" t="str">
        <f t="shared" si="31"/>
        <v>193-1001</v>
      </c>
    </row>
    <row r="999" spans="35:41" x14ac:dyDescent="0.3">
      <c r="AI999" s="8" t="s">
        <v>1536</v>
      </c>
      <c r="AJ999" s="8" t="s">
        <v>262</v>
      </c>
      <c r="AK999" s="8">
        <v>193</v>
      </c>
      <c r="AL999" s="8" t="str">
        <f>VLOOKUP(AK999,Causa!$X:$AA,4,0)</f>
        <v>Válvula  Reg. presión</v>
      </c>
      <c r="AM999" s="8" t="str">
        <f>VLOOKUP(AK999,Causa!$X:$AB,5,0)</f>
        <v>M</v>
      </c>
      <c r="AN999" s="8" t="str">
        <f>VLOOKUP(AM999,Causa!$Q:$T,4,0)</f>
        <v>Lubricación y dispositivos hidráulicos</v>
      </c>
      <c r="AO999" s="11" t="str">
        <f t="shared" si="31"/>
        <v>193-1002</v>
      </c>
    </row>
    <row r="1000" spans="35:41" x14ac:dyDescent="0.3">
      <c r="AI1000" s="8" t="s">
        <v>1537</v>
      </c>
      <c r="AJ1000" s="8" t="s">
        <v>161</v>
      </c>
      <c r="AK1000" s="8">
        <v>193</v>
      </c>
      <c r="AL1000" s="8" t="str">
        <f>VLOOKUP(AK1000,Causa!$X:$AA,4,0)</f>
        <v>Válvula  Reg. presión</v>
      </c>
      <c r="AM1000" s="8" t="str">
        <f>VLOOKUP(AK1000,Causa!$X:$AB,5,0)</f>
        <v>M</v>
      </c>
      <c r="AN1000" s="8" t="str">
        <f>VLOOKUP(AM1000,Causa!$Q:$T,4,0)</f>
        <v>Lubricación y dispositivos hidráulicos</v>
      </c>
      <c r="AO1000" s="11" t="str">
        <f t="shared" si="31"/>
        <v>193-1003</v>
      </c>
    </row>
    <row r="1001" spans="35:41" x14ac:dyDescent="0.3">
      <c r="AI1001" s="8" t="s">
        <v>1538</v>
      </c>
      <c r="AJ1001" s="8" t="s">
        <v>258</v>
      </c>
      <c r="AK1001" s="8">
        <v>193</v>
      </c>
      <c r="AL1001" s="8" t="str">
        <f>VLOOKUP(AK1001,Causa!$X:$AA,4,0)</f>
        <v>Válvula  Reg. presión</v>
      </c>
      <c r="AM1001" s="8" t="str">
        <f>VLOOKUP(AK1001,Causa!$X:$AB,5,0)</f>
        <v>M</v>
      </c>
      <c r="AN1001" s="8" t="str">
        <f>VLOOKUP(AM1001,Causa!$Q:$T,4,0)</f>
        <v>Lubricación y dispositivos hidráulicos</v>
      </c>
      <c r="AO1001" s="11" t="str">
        <f t="shared" si="31"/>
        <v>193-1004</v>
      </c>
    </row>
    <row r="1002" spans="35:41" x14ac:dyDescent="0.3">
      <c r="AI1002" s="8" t="s">
        <v>1539</v>
      </c>
      <c r="AJ1002" s="8" t="s">
        <v>172</v>
      </c>
      <c r="AK1002" s="8">
        <v>193</v>
      </c>
      <c r="AL1002" s="8" t="str">
        <f>VLOOKUP(AK1002,Causa!$X:$AA,4,0)</f>
        <v>Válvula  Reg. presión</v>
      </c>
      <c r="AM1002" s="8" t="str">
        <f>VLOOKUP(AK1002,Causa!$X:$AB,5,0)</f>
        <v>M</v>
      </c>
      <c r="AN1002" s="8" t="str">
        <f>VLOOKUP(AM1002,Causa!$Q:$T,4,0)</f>
        <v>Lubricación y dispositivos hidráulicos</v>
      </c>
      <c r="AO1002" s="11" t="str">
        <f t="shared" si="31"/>
        <v>193-997</v>
      </c>
    </row>
    <row r="1003" spans="35:41" x14ac:dyDescent="0.3">
      <c r="AI1003" s="8" t="s">
        <v>1540</v>
      </c>
      <c r="AJ1003" s="8" t="s">
        <v>270</v>
      </c>
      <c r="AK1003" s="8">
        <v>193</v>
      </c>
      <c r="AL1003" s="8" t="str">
        <f>VLOOKUP(AK1003,Causa!$X:$AA,4,0)</f>
        <v>Válvula  Reg. presión</v>
      </c>
      <c r="AM1003" s="8" t="str">
        <f>VLOOKUP(AK1003,Causa!$X:$AB,5,0)</f>
        <v>M</v>
      </c>
      <c r="AN1003" s="8" t="str">
        <f>VLOOKUP(AM1003,Causa!$Q:$T,4,0)</f>
        <v>Lubricación y dispositivos hidráulicos</v>
      </c>
      <c r="AO1003" s="11" t="str">
        <f t="shared" si="31"/>
        <v>193-998</v>
      </c>
    </row>
    <row r="1004" spans="35:41" x14ac:dyDescent="0.3">
      <c r="AI1004" s="8" t="s">
        <v>1541</v>
      </c>
      <c r="AJ1004" s="8" t="s">
        <v>121</v>
      </c>
      <c r="AK1004" s="8">
        <v>193</v>
      </c>
      <c r="AL1004" s="8" t="str">
        <f>VLOOKUP(AK1004,Causa!$X:$AA,4,0)</f>
        <v>Válvula  Reg. presión</v>
      </c>
      <c r="AM1004" s="8" t="str">
        <f>VLOOKUP(AK1004,Causa!$X:$AB,5,0)</f>
        <v>M</v>
      </c>
      <c r="AN1004" s="8" t="str">
        <f>VLOOKUP(AM1004,Causa!$Q:$T,4,0)</f>
        <v>Lubricación y dispositivos hidráulicos</v>
      </c>
      <c r="AO1004" s="11" t="str">
        <f t="shared" si="31"/>
        <v>193-999</v>
      </c>
    </row>
    <row r="1005" spans="35:41" x14ac:dyDescent="0.3">
      <c r="AI1005" s="8" t="s">
        <v>1542</v>
      </c>
      <c r="AJ1005" s="8" t="s">
        <v>256</v>
      </c>
      <c r="AK1005" s="8">
        <v>194</v>
      </c>
      <c r="AL1005" s="8" t="str">
        <f>VLOOKUP(AK1005,Causa!$X:$AA,4,0)</f>
        <v>Válvula de Seguridad</v>
      </c>
      <c r="AM1005" s="8" t="str">
        <f>VLOOKUP(AK1005,Causa!$X:$AB,5,0)</f>
        <v>M</v>
      </c>
      <c r="AN1005" s="8" t="str">
        <f>VLOOKUP(AM1005,Causa!$Q:$T,4,0)</f>
        <v>Lubricación y dispositivos hidráulicos</v>
      </c>
      <c r="AO1005" s="11" t="str">
        <f t="shared" si="31"/>
        <v>194-1005</v>
      </c>
    </row>
    <row r="1006" spans="35:41" x14ac:dyDescent="0.3">
      <c r="AI1006" s="8" t="s">
        <v>1543</v>
      </c>
      <c r="AJ1006" s="8" t="s">
        <v>156</v>
      </c>
      <c r="AK1006" s="8">
        <v>194</v>
      </c>
      <c r="AL1006" s="8" t="str">
        <f>VLOOKUP(AK1006,Causa!$X:$AA,4,0)</f>
        <v>Válvula de Seguridad</v>
      </c>
      <c r="AM1006" s="8" t="str">
        <f>VLOOKUP(AK1006,Causa!$X:$AB,5,0)</f>
        <v>M</v>
      </c>
      <c r="AN1006" s="8" t="str">
        <f>VLOOKUP(AM1006,Causa!$Q:$T,4,0)</f>
        <v>Lubricación y dispositivos hidráulicos</v>
      </c>
      <c r="AO1006" s="11" t="str">
        <f t="shared" si="31"/>
        <v>194-1006</v>
      </c>
    </row>
    <row r="1007" spans="35:41" x14ac:dyDescent="0.3">
      <c r="AI1007" s="8" t="s">
        <v>1544</v>
      </c>
      <c r="AJ1007" s="8" t="s">
        <v>123</v>
      </c>
      <c r="AK1007" s="8">
        <v>194</v>
      </c>
      <c r="AL1007" s="8" t="str">
        <f>VLOOKUP(AK1007,Causa!$X:$AA,4,0)</f>
        <v>Válvula de Seguridad</v>
      </c>
      <c r="AM1007" s="8" t="str">
        <f>VLOOKUP(AK1007,Causa!$X:$AB,5,0)</f>
        <v>M</v>
      </c>
      <c r="AN1007" s="8" t="str">
        <f>VLOOKUP(AM1007,Causa!$Q:$T,4,0)</f>
        <v>Lubricación y dispositivos hidráulicos</v>
      </c>
      <c r="AO1007" s="11" t="str">
        <f t="shared" si="31"/>
        <v>194-1007</v>
      </c>
    </row>
    <row r="1008" spans="35:41" x14ac:dyDescent="0.3">
      <c r="AI1008" s="8" t="s">
        <v>1545</v>
      </c>
      <c r="AJ1008" s="8" t="s">
        <v>285</v>
      </c>
      <c r="AK1008" s="8">
        <v>194</v>
      </c>
      <c r="AL1008" s="8" t="str">
        <f>VLOOKUP(AK1008,Causa!$X:$AA,4,0)</f>
        <v>Válvula de Seguridad</v>
      </c>
      <c r="AM1008" s="8" t="str">
        <f>VLOOKUP(AK1008,Causa!$X:$AB,5,0)</f>
        <v>M</v>
      </c>
      <c r="AN1008" s="8" t="str">
        <f>VLOOKUP(AM1008,Causa!$Q:$T,4,0)</f>
        <v>Lubricación y dispositivos hidráulicos</v>
      </c>
      <c r="AO1008" s="11" t="str">
        <f t="shared" si="31"/>
        <v>194-1008</v>
      </c>
    </row>
    <row r="1009" spans="35:41" x14ac:dyDescent="0.3">
      <c r="AI1009" s="8" t="s">
        <v>1546</v>
      </c>
      <c r="AJ1009" s="8" t="s">
        <v>122</v>
      </c>
      <c r="AK1009" s="8">
        <v>194</v>
      </c>
      <c r="AL1009" s="8" t="str">
        <f>VLOOKUP(AK1009,Causa!$X:$AA,4,0)</f>
        <v>Válvula de Seguridad</v>
      </c>
      <c r="AM1009" s="8" t="str">
        <f>VLOOKUP(AK1009,Causa!$X:$AB,5,0)</f>
        <v>M</v>
      </c>
      <c r="AN1009" s="8" t="str">
        <f>VLOOKUP(AM1009,Causa!$Q:$T,4,0)</f>
        <v>Lubricación y dispositivos hidráulicos</v>
      </c>
      <c r="AO1009" s="11" t="str">
        <f t="shared" si="31"/>
        <v>194-1009</v>
      </c>
    </row>
    <row r="1010" spans="35:41" x14ac:dyDescent="0.3">
      <c r="AI1010" s="8" t="s">
        <v>1547</v>
      </c>
      <c r="AJ1010" s="8" t="s">
        <v>161</v>
      </c>
      <c r="AK1010" s="8">
        <v>194</v>
      </c>
      <c r="AL1010" s="8" t="str">
        <f>VLOOKUP(AK1010,Causa!$X:$AA,4,0)</f>
        <v>Válvula de Seguridad</v>
      </c>
      <c r="AM1010" s="8" t="str">
        <f>VLOOKUP(AK1010,Causa!$X:$AB,5,0)</f>
        <v>M</v>
      </c>
      <c r="AN1010" s="8" t="str">
        <f>VLOOKUP(AM1010,Causa!$Q:$T,4,0)</f>
        <v>Lubricación y dispositivos hidráulicos</v>
      </c>
      <c r="AO1010" s="11" t="str">
        <f t="shared" si="31"/>
        <v>194-1010</v>
      </c>
    </row>
    <row r="1011" spans="35:41" x14ac:dyDescent="0.3">
      <c r="AI1011" s="8" t="s">
        <v>1548</v>
      </c>
      <c r="AJ1011" s="8" t="s">
        <v>258</v>
      </c>
      <c r="AK1011" s="8">
        <v>194</v>
      </c>
      <c r="AL1011" s="8" t="str">
        <f>VLOOKUP(AK1011,Causa!$X:$AA,4,0)</f>
        <v>Válvula de Seguridad</v>
      </c>
      <c r="AM1011" s="8" t="str">
        <f>VLOOKUP(AK1011,Causa!$X:$AB,5,0)</f>
        <v>M</v>
      </c>
      <c r="AN1011" s="8" t="str">
        <f>VLOOKUP(AM1011,Causa!$Q:$T,4,0)</f>
        <v>Lubricación y dispositivos hidráulicos</v>
      </c>
      <c r="AO1011" s="11" t="str">
        <f t="shared" si="31"/>
        <v>194-1011</v>
      </c>
    </row>
    <row r="1012" spans="35:41" x14ac:dyDescent="0.3">
      <c r="AI1012" s="8" t="s">
        <v>1549</v>
      </c>
      <c r="AJ1012" s="8" t="s">
        <v>125</v>
      </c>
      <c r="AK1012" s="8">
        <v>194</v>
      </c>
      <c r="AL1012" s="8" t="str">
        <f>VLOOKUP(AK1012,Causa!$X:$AA,4,0)</f>
        <v>Válvula de Seguridad</v>
      </c>
      <c r="AM1012" s="8" t="str">
        <f>VLOOKUP(AK1012,Causa!$X:$AB,5,0)</f>
        <v>M</v>
      </c>
      <c r="AN1012" s="8" t="str">
        <f>VLOOKUP(AM1012,Causa!$Q:$T,4,0)</f>
        <v>Lubricación y dispositivos hidráulicos</v>
      </c>
      <c r="AO1012" s="11" t="str">
        <f t="shared" si="31"/>
        <v>194-1012</v>
      </c>
    </row>
    <row r="1013" spans="35:41" x14ac:dyDescent="0.3">
      <c r="AI1013" s="8" t="s">
        <v>1550</v>
      </c>
      <c r="AJ1013" s="8" t="s">
        <v>172</v>
      </c>
      <c r="AK1013" s="8">
        <v>195</v>
      </c>
      <c r="AL1013" s="8" t="str">
        <f>VLOOKUP(AK1013,Causa!$X:$AA,4,0)</f>
        <v>Valvula. Red. Presión</v>
      </c>
      <c r="AM1013" s="8" t="str">
        <f>VLOOKUP(AK1013,Causa!$X:$AB,5,0)</f>
        <v>M</v>
      </c>
      <c r="AN1013" s="8" t="str">
        <f>VLOOKUP(AM1013,Causa!$Q:$T,4,0)</f>
        <v>Lubricación y dispositivos hidráulicos</v>
      </c>
      <c r="AO1013" s="11" t="str">
        <f t="shared" si="31"/>
        <v>195-1013</v>
      </c>
    </row>
    <row r="1014" spans="35:41" x14ac:dyDescent="0.3">
      <c r="AI1014" s="8" t="s">
        <v>1551</v>
      </c>
      <c r="AJ1014" s="8" t="s">
        <v>121</v>
      </c>
      <c r="AK1014" s="8">
        <v>195</v>
      </c>
      <c r="AL1014" s="8" t="str">
        <f>VLOOKUP(AK1014,Causa!$X:$AA,4,0)</f>
        <v>Valvula. Red. Presión</v>
      </c>
      <c r="AM1014" s="8" t="str">
        <f>VLOOKUP(AK1014,Causa!$X:$AB,5,0)</f>
        <v>M</v>
      </c>
      <c r="AN1014" s="8" t="str">
        <f>VLOOKUP(AM1014,Causa!$Q:$T,4,0)</f>
        <v>Lubricación y dispositivos hidráulicos</v>
      </c>
      <c r="AO1014" s="11" t="str">
        <f t="shared" si="31"/>
        <v>195-1014</v>
      </c>
    </row>
    <row r="1015" spans="35:41" x14ac:dyDescent="0.3">
      <c r="AI1015" s="8" t="s">
        <v>1552</v>
      </c>
      <c r="AJ1015" s="8" t="s">
        <v>122</v>
      </c>
      <c r="AK1015" s="8">
        <v>195</v>
      </c>
      <c r="AL1015" s="8" t="str">
        <f>VLOOKUP(AK1015,Causa!$X:$AA,4,0)</f>
        <v>Valvula. Red. Presión</v>
      </c>
      <c r="AM1015" s="8" t="str">
        <f>VLOOKUP(AK1015,Causa!$X:$AB,5,0)</f>
        <v>M</v>
      </c>
      <c r="AN1015" s="8" t="str">
        <f>VLOOKUP(AM1015,Causa!$Q:$T,4,0)</f>
        <v>Lubricación y dispositivos hidráulicos</v>
      </c>
      <c r="AO1015" s="11" t="str">
        <f t="shared" si="31"/>
        <v>195-1015</v>
      </c>
    </row>
    <row r="1016" spans="35:41" x14ac:dyDescent="0.3">
      <c r="AI1016" s="8" t="s">
        <v>1553</v>
      </c>
      <c r="AJ1016" s="8" t="s">
        <v>982</v>
      </c>
      <c r="AK1016" s="8">
        <v>195</v>
      </c>
      <c r="AL1016" s="8" t="str">
        <f>VLOOKUP(AK1016,Causa!$X:$AA,4,0)</f>
        <v>Valvula. Red. Presión</v>
      </c>
      <c r="AM1016" s="8" t="str">
        <f>VLOOKUP(AK1016,Causa!$X:$AB,5,0)</f>
        <v>M</v>
      </c>
      <c r="AN1016" s="8" t="str">
        <f>VLOOKUP(AM1016,Causa!$Q:$T,4,0)</f>
        <v>Lubricación y dispositivos hidráulicos</v>
      </c>
      <c r="AO1016" s="11" t="str">
        <f t="shared" si="31"/>
        <v>195-1016</v>
      </c>
    </row>
    <row r="1017" spans="35:41" x14ac:dyDescent="0.3">
      <c r="AI1017" s="8" t="s">
        <v>1554</v>
      </c>
      <c r="AJ1017" s="8" t="s">
        <v>262</v>
      </c>
      <c r="AK1017" s="8">
        <v>195</v>
      </c>
      <c r="AL1017" s="8" t="str">
        <f>VLOOKUP(AK1017,Causa!$X:$AA,4,0)</f>
        <v>Valvula. Red. Presión</v>
      </c>
      <c r="AM1017" s="8" t="str">
        <f>VLOOKUP(AK1017,Causa!$X:$AB,5,0)</f>
        <v>M</v>
      </c>
      <c r="AN1017" s="8" t="str">
        <f>VLOOKUP(AM1017,Causa!$Q:$T,4,0)</f>
        <v>Lubricación y dispositivos hidráulicos</v>
      </c>
      <c r="AO1017" s="11" t="str">
        <f t="shared" si="31"/>
        <v>195-1017</v>
      </c>
    </row>
    <row r="1018" spans="35:41" x14ac:dyDescent="0.3">
      <c r="AI1018" s="8" t="s">
        <v>1555</v>
      </c>
      <c r="AJ1018" s="8" t="s">
        <v>161</v>
      </c>
      <c r="AK1018" s="8">
        <v>195</v>
      </c>
      <c r="AL1018" s="8" t="str">
        <f>VLOOKUP(AK1018,Causa!$X:$AA,4,0)</f>
        <v>Valvula. Red. Presión</v>
      </c>
      <c r="AM1018" s="8" t="str">
        <f>VLOOKUP(AK1018,Causa!$X:$AB,5,0)</f>
        <v>M</v>
      </c>
      <c r="AN1018" s="8" t="str">
        <f>VLOOKUP(AM1018,Causa!$Q:$T,4,0)</f>
        <v>Lubricación y dispositivos hidráulicos</v>
      </c>
      <c r="AO1018" s="11" t="str">
        <f t="shared" si="31"/>
        <v>195-1018</v>
      </c>
    </row>
    <row r="1019" spans="35:41" x14ac:dyDescent="0.3">
      <c r="AI1019" s="8" t="s">
        <v>1556</v>
      </c>
      <c r="AJ1019" s="8" t="s">
        <v>258</v>
      </c>
      <c r="AK1019" s="8">
        <v>195</v>
      </c>
      <c r="AL1019" s="8" t="str">
        <f>VLOOKUP(AK1019,Causa!$X:$AA,4,0)</f>
        <v>Valvula. Red. Presión</v>
      </c>
      <c r="AM1019" s="8" t="str">
        <f>VLOOKUP(AK1019,Causa!$X:$AB,5,0)</f>
        <v>M</v>
      </c>
      <c r="AN1019" s="8" t="str">
        <f>VLOOKUP(AM1019,Causa!$Q:$T,4,0)</f>
        <v>Lubricación y dispositivos hidráulicos</v>
      </c>
      <c r="AO1019" s="11" t="str">
        <f t="shared" si="31"/>
        <v>195-1019</v>
      </c>
    </row>
    <row r="1020" spans="35:41" x14ac:dyDescent="0.3">
      <c r="AI1020" s="8" t="s">
        <v>1557</v>
      </c>
      <c r="AJ1020" s="8" t="s">
        <v>130</v>
      </c>
      <c r="AK1020" s="8">
        <v>196</v>
      </c>
      <c r="AL1020" s="8" t="str">
        <f>VLOOKUP(AK1020,Causa!$X:$AA,4,0)</f>
        <v>Valvula. Solenoide</v>
      </c>
      <c r="AM1020" s="8" t="str">
        <f>VLOOKUP(AK1020,Causa!$X:$AB,5,0)</f>
        <v>M</v>
      </c>
      <c r="AN1020" s="8" t="str">
        <f>VLOOKUP(AM1020,Causa!$Q:$T,4,0)</f>
        <v>Lubricación y dispositivos hidráulicos</v>
      </c>
      <c r="AO1020" s="11" t="str">
        <f t="shared" si="31"/>
        <v>196-1028</v>
      </c>
    </row>
    <row r="1021" spans="35:41" x14ac:dyDescent="0.3">
      <c r="AI1021" s="8" t="s">
        <v>1558</v>
      </c>
      <c r="AJ1021" s="8" t="s">
        <v>133</v>
      </c>
      <c r="AK1021" s="8">
        <v>196</v>
      </c>
      <c r="AL1021" s="8" t="str">
        <f>VLOOKUP(AK1021,Causa!$X:$AA,4,0)</f>
        <v>Valvula. Solenoide</v>
      </c>
      <c r="AM1021" s="8" t="str">
        <f>VLOOKUP(AK1021,Causa!$X:$AB,5,0)</f>
        <v>M</v>
      </c>
      <c r="AN1021" s="8" t="str">
        <f>VLOOKUP(AM1021,Causa!$Q:$T,4,0)</f>
        <v>Lubricación y dispositivos hidráulicos</v>
      </c>
      <c r="AO1021" s="11" t="str">
        <f t="shared" si="31"/>
        <v>196-1020</v>
      </c>
    </row>
    <row r="1022" spans="35:41" x14ac:dyDescent="0.3">
      <c r="AI1022" s="8" t="s">
        <v>1559</v>
      </c>
      <c r="AJ1022" s="8" t="s">
        <v>172</v>
      </c>
      <c r="AK1022" s="8">
        <v>196</v>
      </c>
      <c r="AL1022" s="8" t="str">
        <f>VLOOKUP(AK1022,Causa!$X:$AA,4,0)</f>
        <v>Valvula. Solenoide</v>
      </c>
      <c r="AM1022" s="8" t="str">
        <f>VLOOKUP(AK1022,Causa!$X:$AB,5,0)</f>
        <v>M</v>
      </c>
      <c r="AN1022" s="8" t="str">
        <f>VLOOKUP(AM1022,Causa!$Q:$T,4,0)</f>
        <v>Lubricación y dispositivos hidráulicos</v>
      </c>
      <c r="AO1022" s="11" t="str">
        <f t="shared" si="31"/>
        <v>196-1021</v>
      </c>
    </row>
    <row r="1023" spans="35:41" x14ac:dyDescent="0.3">
      <c r="AI1023" s="8" t="s">
        <v>1560</v>
      </c>
      <c r="AJ1023" s="8" t="s">
        <v>256</v>
      </c>
      <c r="AK1023" s="8">
        <v>196</v>
      </c>
      <c r="AL1023" s="8" t="str">
        <f>VLOOKUP(AK1023,Causa!$X:$AA,4,0)</f>
        <v>Valvula. Solenoide</v>
      </c>
      <c r="AM1023" s="8" t="str">
        <f>VLOOKUP(AK1023,Causa!$X:$AB,5,0)</f>
        <v>M</v>
      </c>
      <c r="AN1023" s="8" t="str">
        <f>VLOOKUP(AM1023,Causa!$Q:$T,4,0)</f>
        <v>Lubricación y dispositivos hidráulicos</v>
      </c>
      <c r="AO1023" s="11" t="str">
        <f t="shared" si="31"/>
        <v>196-1022</v>
      </c>
    </row>
    <row r="1024" spans="35:41" x14ac:dyDescent="0.3">
      <c r="AI1024" s="8" t="s">
        <v>1561</v>
      </c>
      <c r="AJ1024" s="8" t="s">
        <v>173</v>
      </c>
      <c r="AK1024" s="8">
        <v>196</v>
      </c>
      <c r="AL1024" s="8" t="str">
        <f>VLOOKUP(AK1024,Causa!$X:$AA,4,0)</f>
        <v>Valvula. Solenoide</v>
      </c>
      <c r="AM1024" s="8" t="str">
        <f>VLOOKUP(AK1024,Causa!$X:$AB,5,0)</f>
        <v>M</v>
      </c>
      <c r="AN1024" s="8" t="str">
        <f>VLOOKUP(AM1024,Causa!$Q:$T,4,0)</f>
        <v>Lubricación y dispositivos hidráulicos</v>
      </c>
      <c r="AO1024" s="11" t="str">
        <f t="shared" si="31"/>
        <v>196-1023</v>
      </c>
    </row>
    <row r="1025" spans="35:41" x14ac:dyDescent="0.3">
      <c r="AI1025" s="8" t="s">
        <v>1562</v>
      </c>
      <c r="AJ1025" s="8" t="s">
        <v>121</v>
      </c>
      <c r="AK1025" s="8">
        <v>196</v>
      </c>
      <c r="AL1025" s="8" t="str">
        <f>VLOOKUP(AK1025,Causa!$X:$AA,4,0)</f>
        <v>Valvula. Solenoide</v>
      </c>
      <c r="AM1025" s="8" t="str">
        <f>VLOOKUP(AK1025,Causa!$X:$AB,5,0)</f>
        <v>M</v>
      </c>
      <c r="AN1025" s="8" t="str">
        <f>VLOOKUP(AM1025,Causa!$Q:$T,4,0)</f>
        <v>Lubricación y dispositivos hidráulicos</v>
      </c>
      <c r="AO1025" s="11" t="str">
        <f t="shared" si="31"/>
        <v>196-1024</v>
      </c>
    </row>
    <row r="1026" spans="35:41" x14ac:dyDescent="0.3">
      <c r="AI1026" s="8" t="s">
        <v>1563</v>
      </c>
      <c r="AJ1026" s="8" t="s">
        <v>156</v>
      </c>
      <c r="AK1026" s="8">
        <v>196</v>
      </c>
      <c r="AL1026" s="8" t="str">
        <f>VLOOKUP(AK1026,Causa!$X:$AA,4,0)</f>
        <v>Valvula. Solenoide</v>
      </c>
      <c r="AM1026" s="8" t="str">
        <f>VLOOKUP(AK1026,Causa!$X:$AB,5,0)</f>
        <v>M</v>
      </c>
      <c r="AN1026" s="8" t="str">
        <f>VLOOKUP(AM1026,Causa!$Q:$T,4,0)</f>
        <v>Lubricación y dispositivos hidráulicos</v>
      </c>
      <c r="AO1026" s="11" t="str">
        <f t="shared" ref="AO1026:AO1089" si="32">+AI1026</f>
        <v>196-1025</v>
      </c>
    </row>
    <row r="1027" spans="35:41" x14ac:dyDescent="0.3">
      <c r="AI1027" s="8" t="s">
        <v>1564</v>
      </c>
      <c r="AJ1027" s="8" t="s">
        <v>123</v>
      </c>
      <c r="AK1027" s="8">
        <v>196</v>
      </c>
      <c r="AL1027" s="8" t="str">
        <f>VLOOKUP(AK1027,Causa!$X:$AA,4,0)</f>
        <v>Valvula. Solenoide</v>
      </c>
      <c r="AM1027" s="8" t="str">
        <f>VLOOKUP(AK1027,Causa!$X:$AB,5,0)</f>
        <v>M</v>
      </c>
      <c r="AN1027" s="8" t="str">
        <f>VLOOKUP(AM1027,Causa!$Q:$T,4,0)</f>
        <v>Lubricación y dispositivos hidráulicos</v>
      </c>
      <c r="AO1027" s="11" t="str">
        <f t="shared" si="32"/>
        <v>196-1026</v>
      </c>
    </row>
    <row r="1028" spans="35:41" x14ac:dyDescent="0.3">
      <c r="AI1028" s="8" t="s">
        <v>1565</v>
      </c>
      <c r="AJ1028" s="8" t="s">
        <v>122</v>
      </c>
      <c r="AK1028" s="8">
        <v>196</v>
      </c>
      <c r="AL1028" s="8" t="str">
        <f>VLOOKUP(AK1028,Causa!$X:$AA,4,0)</f>
        <v>Valvula. Solenoide</v>
      </c>
      <c r="AM1028" s="8" t="str">
        <f>VLOOKUP(AK1028,Causa!$X:$AB,5,0)</f>
        <v>M</v>
      </c>
      <c r="AN1028" s="8" t="str">
        <f>VLOOKUP(AM1028,Causa!$Q:$T,4,0)</f>
        <v>Lubricación y dispositivos hidráulicos</v>
      </c>
      <c r="AO1028" s="11" t="str">
        <f t="shared" si="32"/>
        <v>196-1027</v>
      </c>
    </row>
    <row r="1029" spans="35:41" x14ac:dyDescent="0.3">
      <c r="AI1029" s="8" t="s">
        <v>1566</v>
      </c>
      <c r="AJ1029" s="8" t="s">
        <v>161</v>
      </c>
      <c r="AK1029" s="8">
        <v>196</v>
      </c>
      <c r="AL1029" s="8" t="str">
        <f>VLOOKUP(AK1029,Causa!$X:$AA,4,0)</f>
        <v>Valvula. Solenoide</v>
      </c>
      <c r="AM1029" s="8" t="str">
        <f>VLOOKUP(AK1029,Causa!$X:$AB,5,0)</f>
        <v>M</v>
      </c>
      <c r="AN1029" s="8" t="str">
        <f>VLOOKUP(AM1029,Causa!$Q:$T,4,0)</f>
        <v>Lubricación y dispositivos hidráulicos</v>
      </c>
      <c r="AO1029" s="11" t="str">
        <f t="shared" si="32"/>
        <v>196-1029</v>
      </c>
    </row>
    <row r="1030" spans="35:41" x14ac:dyDescent="0.3">
      <c r="AI1030" s="8" t="s">
        <v>1567</v>
      </c>
      <c r="AJ1030" s="8" t="s">
        <v>254</v>
      </c>
      <c r="AK1030" s="8">
        <v>196</v>
      </c>
      <c r="AL1030" s="8" t="str">
        <f>VLOOKUP(AK1030,Causa!$X:$AA,4,0)</f>
        <v>Valvula. Solenoide</v>
      </c>
      <c r="AM1030" s="8" t="str">
        <f>VLOOKUP(AK1030,Causa!$X:$AB,5,0)</f>
        <v>M</v>
      </c>
      <c r="AN1030" s="8" t="str">
        <f>VLOOKUP(AM1030,Causa!$Q:$T,4,0)</f>
        <v>Lubricación y dispositivos hidráulicos</v>
      </c>
      <c r="AO1030" s="11" t="str">
        <f t="shared" si="32"/>
        <v>196-1030</v>
      </c>
    </row>
    <row r="1031" spans="35:41" x14ac:dyDescent="0.3">
      <c r="AI1031" s="8" t="s">
        <v>1568</v>
      </c>
      <c r="AJ1031" s="8" t="s">
        <v>125</v>
      </c>
      <c r="AK1031" s="8">
        <v>196</v>
      </c>
      <c r="AL1031" s="8" t="str">
        <f>VLOOKUP(AK1031,Causa!$X:$AA,4,0)</f>
        <v>Valvula. Solenoide</v>
      </c>
      <c r="AM1031" s="8" t="str">
        <f>VLOOKUP(AK1031,Causa!$X:$AB,5,0)</f>
        <v>M</v>
      </c>
      <c r="AN1031" s="8" t="str">
        <f>VLOOKUP(AM1031,Causa!$Q:$T,4,0)</f>
        <v>Lubricación y dispositivos hidráulicos</v>
      </c>
      <c r="AO1031" s="11" t="str">
        <f t="shared" si="32"/>
        <v>196-1031</v>
      </c>
    </row>
    <row r="1032" spans="35:41" x14ac:dyDescent="0.3">
      <c r="AI1032" s="8" t="s">
        <v>1569</v>
      </c>
      <c r="AJ1032" s="8" t="s">
        <v>259</v>
      </c>
      <c r="AK1032" s="8">
        <v>197</v>
      </c>
      <c r="AL1032" s="8" t="str">
        <f>VLOOKUP(AK1032,Causa!$X:$AA,4,0)</f>
        <v>Buje</v>
      </c>
      <c r="AM1032" s="8" t="str">
        <f>VLOOKUP(AK1032,Causa!$X:$AB,5,0)</f>
        <v>N</v>
      </c>
      <c r="AN1032" s="8" t="str">
        <f>VLOOKUP(AM1032,Causa!$Q:$T,4,0)</f>
        <v>Bombas Mecánicas</v>
      </c>
      <c r="AO1032" s="11" t="str">
        <f t="shared" si="32"/>
        <v>197-1032</v>
      </c>
    </row>
    <row r="1033" spans="35:41" x14ac:dyDescent="0.3">
      <c r="AI1033" s="8" t="s">
        <v>1570</v>
      </c>
      <c r="AJ1033" s="8" t="s">
        <v>133</v>
      </c>
      <c r="AK1033" s="8">
        <v>197</v>
      </c>
      <c r="AL1033" s="8" t="str">
        <f>VLOOKUP(AK1033,Causa!$X:$AA,4,0)</f>
        <v>Buje</v>
      </c>
      <c r="AM1033" s="8" t="str">
        <f>VLOOKUP(AK1033,Causa!$X:$AB,5,0)</f>
        <v>N</v>
      </c>
      <c r="AN1033" s="8" t="str">
        <f>VLOOKUP(AM1033,Causa!$Q:$T,4,0)</f>
        <v>Bombas Mecánicas</v>
      </c>
      <c r="AO1033" s="11" t="str">
        <f t="shared" si="32"/>
        <v>197-1033</v>
      </c>
    </row>
    <row r="1034" spans="35:41" x14ac:dyDescent="0.3">
      <c r="AI1034" s="8" t="s">
        <v>1571</v>
      </c>
      <c r="AJ1034" s="8" t="s">
        <v>256</v>
      </c>
      <c r="AK1034" s="8">
        <v>197</v>
      </c>
      <c r="AL1034" s="8" t="str">
        <f>VLOOKUP(AK1034,Causa!$X:$AA,4,0)</f>
        <v>Buje</v>
      </c>
      <c r="AM1034" s="8" t="str">
        <f>VLOOKUP(AK1034,Causa!$X:$AB,5,0)</f>
        <v>N</v>
      </c>
      <c r="AN1034" s="8" t="str">
        <f>VLOOKUP(AM1034,Causa!$Q:$T,4,0)</f>
        <v>Bombas Mecánicas</v>
      </c>
      <c r="AO1034" s="11" t="str">
        <f t="shared" si="32"/>
        <v>197-1034</v>
      </c>
    </row>
    <row r="1035" spans="35:41" x14ac:dyDescent="0.3">
      <c r="AI1035" s="8" t="s">
        <v>1572</v>
      </c>
      <c r="AJ1035" s="8" t="s">
        <v>171</v>
      </c>
      <c r="AK1035" s="8">
        <v>197</v>
      </c>
      <c r="AL1035" s="8" t="str">
        <f>VLOOKUP(AK1035,Causa!$X:$AA,4,0)</f>
        <v>Buje</v>
      </c>
      <c r="AM1035" s="8" t="str">
        <f>VLOOKUP(AK1035,Causa!$X:$AB,5,0)</f>
        <v>N</v>
      </c>
      <c r="AN1035" s="8" t="str">
        <f>VLOOKUP(AM1035,Causa!$Q:$T,4,0)</f>
        <v>Bombas Mecánicas</v>
      </c>
      <c r="AO1035" s="11" t="str">
        <f t="shared" si="32"/>
        <v>197-1035</v>
      </c>
    </row>
    <row r="1036" spans="35:41" x14ac:dyDescent="0.3">
      <c r="AI1036" s="8" t="s">
        <v>1573</v>
      </c>
      <c r="AJ1036" s="8" t="s">
        <v>135</v>
      </c>
      <c r="AK1036" s="8">
        <v>197</v>
      </c>
      <c r="AL1036" s="8" t="str">
        <f>VLOOKUP(AK1036,Causa!$X:$AA,4,0)</f>
        <v>Buje</v>
      </c>
      <c r="AM1036" s="8" t="str">
        <f>VLOOKUP(AK1036,Causa!$X:$AB,5,0)</f>
        <v>N</v>
      </c>
      <c r="AN1036" s="8" t="str">
        <f>VLOOKUP(AM1036,Causa!$Q:$T,4,0)</f>
        <v>Bombas Mecánicas</v>
      </c>
      <c r="AO1036" s="11" t="str">
        <f t="shared" si="32"/>
        <v>197-1036</v>
      </c>
    </row>
    <row r="1037" spans="35:41" x14ac:dyDescent="0.3">
      <c r="AI1037" s="8" t="s">
        <v>1574</v>
      </c>
      <c r="AJ1037" s="8" t="s">
        <v>150</v>
      </c>
      <c r="AK1037" s="8">
        <v>197</v>
      </c>
      <c r="AL1037" s="8" t="str">
        <f>VLOOKUP(AK1037,Causa!$X:$AA,4,0)</f>
        <v>Buje</v>
      </c>
      <c r="AM1037" s="8" t="str">
        <f>VLOOKUP(AK1037,Causa!$X:$AB,5,0)</f>
        <v>N</v>
      </c>
      <c r="AN1037" s="8" t="str">
        <f>VLOOKUP(AM1037,Causa!$Q:$T,4,0)</f>
        <v>Bombas Mecánicas</v>
      </c>
      <c r="AO1037" s="11" t="str">
        <f t="shared" si="32"/>
        <v>197-1037</v>
      </c>
    </row>
    <row r="1038" spans="35:41" x14ac:dyDescent="0.3">
      <c r="AI1038" s="8" t="s">
        <v>1575</v>
      </c>
      <c r="AJ1038" s="8" t="s">
        <v>259</v>
      </c>
      <c r="AK1038" s="8">
        <v>198</v>
      </c>
      <c r="AL1038" s="8" t="str">
        <f>VLOOKUP(AK1038,Causa!$X:$AA,4,0)</f>
        <v>Diafragma</v>
      </c>
      <c r="AM1038" s="8" t="str">
        <f>VLOOKUP(AK1038,Causa!$X:$AB,5,0)</f>
        <v>N</v>
      </c>
      <c r="AN1038" s="8" t="str">
        <f>VLOOKUP(AM1038,Causa!$Q:$T,4,0)</f>
        <v>Bombas Mecánicas</v>
      </c>
      <c r="AO1038" s="11" t="str">
        <f t="shared" si="32"/>
        <v>198-1038</v>
      </c>
    </row>
    <row r="1039" spans="35:41" x14ac:dyDescent="0.3">
      <c r="AI1039" s="8" t="s">
        <v>1576</v>
      </c>
      <c r="AJ1039" s="8" t="s">
        <v>256</v>
      </c>
      <c r="AK1039" s="8">
        <v>198</v>
      </c>
      <c r="AL1039" s="8" t="str">
        <f>VLOOKUP(AK1039,Causa!$X:$AA,4,0)</f>
        <v>Diafragma</v>
      </c>
      <c r="AM1039" s="8" t="str">
        <f>VLOOKUP(AK1039,Causa!$X:$AB,5,0)</f>
        <v>N</v>
      </c>
      <c r="AN1039" s="8" t="str">
        <f>VLOOKUP(AM1039,Causa!$Q:$T,4,0)</f>
        <v>Bombas Mecánicas</v>
      </c>
      <c r="AO1039" s="11" t="str">
        <f t="shared" si="32"/>
        <v>198-1039</v>
      </c>
    </row>
    <row r="1040" spans="35:41" x14ac:dyDescent="0.3">
      <c r="AI1040" s="8" t="s">
        <v>1577</v>
      </c>
      <c r="AJ1040" s="8" t="s">
        <v>171</v>
      </c>
      <c r="AK1040" s="8">
        <v>198</v>
      </c>
      <c r="AL1040" s="8" t="str">
        <f>VLOOKUP(AK1040,Causa!$X:$AA,4,0)</f>
        <v>Diafragma</v>
      </c>
      <c r="AM1040" s="8" t="str">
        <f>VLOOKUP(AK1040,Causa!$X:$AB,5,0)</f>
        <v>N</v>
      </c>
      <c r="AN1040" s="8" t="str">
        <f>VLOOKUP(AM1040,Causa!$Q:$T,4,0)</f>
        <v>Bombas Mecánicas</v>
      </c>
      <c r="AO1040" s="11" t="str">
        <f t="shared" si="32"/>
        <v>198-1040</v>
      </c>
    </row>
    <row r="1041" spans="35:41" x14ac:dyDescent="0.3">
      <c r="AI1041" s="8" t="s">
        <v>1578</v>
      </c>
      <c r="AJ1041" s="8" t="s">
        <v>283</v>
      </c>
      <c r="AK1041" s="8">
        <v>198</v>
      </c>
      <c r="AL1041" s="8" t="str">
        <f>VLOOKUP(AK1041,Causa!$X:$AA,4,0)</f>
        <v>Diafragma</v>
      </c>
      <c r="AM1041" s="8" t="str">
        <f>VLOOKUP(AK1041,Causa!$X:$AB,5,0)</f>
        <v>N</v>
      </c>
      <c r="AN1041" s="8" t="str">
        <f>VLOOKUP(AM1041,Causa!$Q:$T,4,0)</f>
        <v>Bombas Mecánicas</v>
      </c>
      <c r="AO1041" s="11" t="str">
        <f t="shared" si="32"/>
        <v>198-1041</v>
      </c>
    </row>
    <row r="1042" spans="35:41" x14ac:dyDescent="0.3">
      <c r="AI1042" s="8" t="s">
        <v>1579</v>
      </c>
      <c r="AJ1042" s="8" t="s">
        <v>135</v>
      </c>
      <c r="AK1042" s="8">
        <v>198</v>
      </c>
      <c r="AL1042" s="8" t="str">
        <f>VLOOKUP(AK1042,Causa!$X:$AA,4,0)</f>
        <v>Diafragma</v>
      </c>
      <c r="AM1042" s="8" t="str">
        <f>VLOOKUP(AK1042,Causa!$X:$AB,5,0)</f>
        <v>N</v>
      </c>
      <c r="AN1042" s="8" t="str">
        <f>VLOOKUP(AM1042,Causa!$Q:$T,4,0)</f>
        <v>Bombas Mecánicas</v>
      </c>
      <c r="AO1042" s="11" t="str">
        <f t="shared" si="32"/>
        <v>198-1042</v>
      </c>
    </row>
    <row r="1043" spans="35:41" x14ac:dyDescent="0.3">
      <c r="AI1043" s="8" t="s">
        <v>1580</v>
      </c>
      <c r="AJ1043" s="8" t="s">
        <v>133</v>
      </c>
      <c r="AK1043" s="8">
        <v>199</v>
      </c>
      <c r="AL1043" s="8" t="str">
        <f>VLOOKUP(AK1043,Causa!$X:$AA,4,0)</f>
        <v>Eje</v>
      </c>
      <c r="AM1043" s="8" t="str">
        <f>VLOOKUP(AK1043,Causa!$X:$AB,5,0)</f>
        <v>N</v>
      </c>
      <c r="AN1043" s="8" t="str">
        <f>VLOOKUP(AM1043,Causa!$Q:$T,4,0)</f>
        <v>Bombas Mecánicas</v>
      </c>
      <c r="AO1043" s="11" t="str">
        <f t="shared" si="32"/>
        <v>199-1043</v>
      </c>
    </row>
    <row r="1044" spans="35:41" x14ac:dyDescent="0.3">
      <c r="AI1044" s="8" t="s">
        <v>1581</v>
      </c>
      <c r="AJ1044" s="8" t="s">
        <v>268</v>
      </c>
      <c r="AK1044" s="8">
        <v>199</v>
      </c>
      <c r="AL1044" s="8" t="str">
        <f>VLOOKUP(AK1044,Causa!$X:$AA,4,0)</f>
        <v>Eje</v>
      </c>
      <c r="AM1044" s="8" t="str">
        <f>VLOOKUP(AK1044,Causa!$X:$AB,5,0)</f>
        <v>N</v>
      </c>
      <c r="AN1044" s="8" t="str">
        <f>VLOOKUP(AM1044,Causa!$Q:$T,4,0)</f>
        <v>Bombas Mecánicas</v>
      </c>
      <c r="AO1044" s="11" t="str">
        <f t="shared" si="32"/>
        <v>199-1044</v>
      </c>
    </row>
    <row r="1045" spans="35:41" x14ac:dyDescent="0.3">
      <c r="AI1045" s="8" t="s">
        <v>1582</v>
      </c>
      <c r="AJ1045" s="8" t="s">
        <v>276</v>
      </c>
      <c r="AK1045" s="8">
        <v>199</v>
      </c>
      <c r="AL1045" s="8" t="str">
        <f>VLOOKUP(AK1045,Causa!$X:$AA,4,0)</f>
        <v>Eje</v>
      </c>
      <c r="AM1045" s="8" t="str">
        <f>VLOOKUP(AK1045,Causa!$X:$AB,5,0)</f>
        <v>N</v>
      </c>
      <c r="AN1045" s="8" t="str">
        <f>VLOOKUP(AM1045,Causa!$Q:$T,4,0)</f>
        <v>Bombas Mecánicas</v>
      </c>
      <c r="AO1045" s="11" t="str">
        <f t="shared" si="32"/>
        <v>199-1045</v>
      </c>
    </row>
    <row r="1046" spans="35:41" x14ac:dyDescent="0.3">
      <c r="AI1046" s="8" t="s">
        <v>1583</v>
      </c>
      <c r="AJ1046" s="8" t="s">
        <v>256</v>
      </c>
      <c r="AK1046" s="8">
        <v>199</v>
      </c>
      <c r="AL1046" s="8" t="str">
        <f>VLOOKUP(AK1046,Causa!$X:$AA,4,0)</f>
        <v>Eje</v>
      </c>
      <c r="AM1046" s="8" t="str">
        <f>VLOOKUP(AK1046,Causa!$X:$AB,5,0)</f>
        <v>N</v>
      </c>
      <c r="AN1046" s="8" t="str">
        <f>VLOOKUP(AM1046,Causa!$Q:$T,4,0)</f>
        <v>Bombas Mecánicas</v>
      </c>
      <c r="AO1046" s="11" t="str">
        <f t="shared" si="32"/>
        <v>199-1046</v>
      </c>
    </row>
    <row r="1047" spans="35:41" x14ac:dyDescent="0.3">
      <c r="AI1047" s="8" t="s">
        <v>1584</v>
      </c>
      <c r="AJ1047" s="8" t="s">
        <v>171</v>
      </c>
      <c r="AK1047" s="8">
        <v>199</v>
      </c>
      <c r="AL1047" s="8" t="str">
        <f>VLOOKUP(AK1047,Causa!$X:$AA,4,0)</f>
        <v>Eje</v>
      </c>
      <c r="AM1047" s="8" t="str">
        <f>VLOOKUP(AK1047,Causa!$X:$AB,5,0)</f>
        <v>N</v>
      </c>
      <c r="AN1047" s="8" t="str">
        <f>VLOOKUP(AM1047,Causa!$Q:$T,4,0)</f>
        <v>Bombas Mecánicas</v>
      </c>
      <c r="AO1047" s="11" t="str">
        <f t="shared" si="32"/>
        <v>199-1047</v>
      </c>
    </row>
    <row r="1048" spans="35:41" x14ac:dyDescent="0.3">
      <c r="AI1048" s="8" t="s">
        <v>1585</v>
      </c>
      <c r="AJ1048" s="8" t="s">
        <v>1163</v>
      </c>
      <c r="AK1048" s="8">
        <v>199</v>
      </c>
      <c r="AL1048" s="8" t="str">
        <f>VLOOKUP(AK1048,Causa!$X:$AA,4,0)</f>
        <v>Eje</v>
      </c>
      <c r="AM1048" s="8" t="str">
        <f>VLOOKUP(AK1048,Causa!$X:$AB,5,0)</f>
        <v>N</v>
      </c>
      <c r="AN1048" s="8" t="str">
        <f>VLOOKUP(AM1048,Causa!$Q:$T,4,0)</f>
        <v>Bombas Mecánicas</v>
      </c>
      <c r="AO1048" s="11" t="str">
        <f t="shared" si="32"/>
        <v>199-1048</v>
      </c>
    </row>
    <row r="1049" spans="35:41" x14ac:dyDescent="0.3">
      <c r="AI1049" s="8" t="s">
        <v>1586</v>
      </c>
      <c r="AJ1049" s="8" t="s">
        <v>135</v>
      </c>
      <c r="AK1049" s="8">
        <v>199</v>
      </c>
      <c r="AL1049" s="8" t="str">
        <f>VLOOKUP(AK1049,Causa!$X:$AA,4,0)</f>
        <v>Eje</v>
      </c>
      <c r="AM1049" s="8" t="str">
        <f>VLOOKUP(AK1049,Causa!$X:$AB,5,0)</f>
        <v>N</v>
      </c>
      <c r="AN1049" s="8" t="str">
        <f>VLOOKUP(AM1049,Causa!$Q:$T,4,0)</f>
        <v>Bombas Mecánicas</v>
      </c>
      <c r="AO1049" s="11" t="str">
        <f t="shared" si="32"/>
        <v>199-1049</v>
      </c>
    </row>
    <row r="1050" spans="35:41" x14ac:dyDescent="0.3">
      <c r="AI1050" s="8" t="s">
        <v>1587</v>
      </c>
      <c r="AJ1050" s="8" t="s">
        <v>150</v>
      </c>
      <c r="AK1050" s="8">
        <v>199</v>
      </c>
      <c r="AL1050" s="8" t="str">
        <f>VLOOKUP(AK1050,Causa!$X:$AA,4,0)</f>
        <v>Eje</v>
      </c>
      <c r="AM1050" s="8" t="str">
        <f>VLOOKUP(AK1050,Causa!$X:$AB,5,0)</f>
        <v>N</v>
      </c>
      <c r="AN1050" s="8" t="str">
        <f>VLOOKUP(AM1050,Causa!$Q:$T,4,0)</f>
        <v>Bombas Mecánicas</v>
      </c>
      <c r="AO1050" s="11" t="str">
        <f t="shared" si="32"/>
        <v>199-1050</v>
      </c>
    </row>
    <row r="1051" spans="35:41" x14ac:dyDescent="0.3">
      <c r="AI1051" s="8" t="s">
        <v>1588</v>
      </c>
      <c r="AJ1051" s="8" t="s">
        <v>171</v>
      </c>
      <c r="AK1051" s="8">
        <v>200</v>
      </c>
      <c r="AL1051" s="8" t="str">
        <f>VLOOKUP(AK1051,Causa!$X:$AA,4,0)</f>
        <v>Engranaje</v>
      </c>
      <c r="AM1051" s="8" t="str">
        <f>VLOOKUP(AK1051,Causa!$X:$AB,5,0)</f>
        <v>N</v>
      </c>
      <c r="AN1051" s="8" t="str">
        <f>VLOOKUP(AM1051,Causa!$Q:$T,4,0)</f>
        <v>Bombas Mecánicas</v>
      </c>
      <c r="AO1051" s="11" t="str">
        <f t="shared" si="32"/>
        <v>200-1051</v>
      </c>
    </row>
    <row r="1052" spans="35:41" x14ac:dyDescent="0.3">
      <c r="AI1052" s="8" t="s">
        <v>1589</v>
      </c>
      <c r="AJ1052" s="8" t="s">
        <v>1163</v>
      </c>
      <c r="AK1052" s="8">
        <v>200</v>
      </c>
      <c r="AL1052" s="8" t="str">
        <f>VLOOKUP(AK1052,Causa!$X:$AA,4,0)</f>
        <v>Engranaje</v>
      </c>
      <c r="AM1052" s="8" t="str">
        <f>VLOOKUP(AK1052,Causa!$X:$AB,5,0)</f>
        <v>N</v>
      </c>
      <c r="AN1052" s="8" t="str">
        <f>VLOOKUP(AM1052,Causa!$Q:$T,4,0)</f>
        <v>Bombas Mecánicas</v>
      </c>
      <c r="AO1052" s="11" t="str">
        <f t="shared" si="32"/>
        <v>200-1052</v>
      </c>
    </row>
    <row r="1053" spans="35:41" x14ac:dyDescent="0.3">
      <c r="AI1053" s="8" t="s">
        <v>1590</v>
      </c>
      <c r="AJ1053" s="8" t="s">
        <v>181</v>
      </c>
      <c r="AK1053" s="8">
        <v>200</v>
      </c>
      <c r="AL1053" s="8" t="str">
        <f>VLOOKUP(AK1053,Causa!$X:$AA,4,0)</f>
        <v>Engranaje</v>
      </c>
      <c r="AM1053" s="8" t="str">
        <f>VLOOKUP(AK1053,Causa!$X:$AB,5,0)</f>
        <v>N</v>
      </c>
      <c r="AN1053" s="8" t="str">
        <f>VLOOKUP(AM1053,Causa!$Q:$T,4,0)</f>
        <v>Bombas Mecánicas</v>
      </c>
      <c r="AO1053" s="11" t="str">
        <f t="shared" si="32"/>
        <v>200-1053</v>
      </c>
    </row>
    <row r="1054" spans="35:41" x14ac:dyDescent="0.3">
      <c r="AI1054" s="8" t="s">
        <v>1591</v>
      </c>
      <c r="AJ1054" s="8" t="s">
        <v>135</v>
      </c>
      <c r="AK1054" s="8">
        <v>200</v>
      </c>
      <c r="AL1054" s="8" t="str">
        <f>VLOOKUP(AK1054,Causa!$X:$AA,4,0)</f>
        <v>Engranaje</v>
      </c>
      <c r="AM1054" s="8" t="str">
        <f>VLOOKUP(AK1054,Causa!$X:$AB,5,0)</f>
        <v>N</v>
      </c>
      <c r="AN1054" s="8" t="str">
        <f>VLOOKUP(AM1054,Causa!$Q:$T,4,0)</f>
        <v>Bombas Mecánicas</v>
      </c>
      <c r="AO1054" s="11" t="str">
        <f t="shared" si="32"/>
        <v>200-1054</v>
      </c>
    </row>
    <row r="1055" spans="35:41" x14ac:dyDescent="0.3">
      <c r="AI1055" s="8" t="s">
        <v>1592</v>
      </c>
      <c r="AJ1055" s="8" t="s">
        <v>256</v>
      </c>
      <c r="AK1055" s="8">
        <v>201</v>
      </c>
      <c r="AL1055" s="8" t="str">
        <f>VLOOKUP(AK1055,Causa!$X:$AA,4,0)</f>
        <v>Oring</v>
      </c>
      <c r="AM1055" s="8" t="str">
        <f>VLOOKUP(AK1055,Causa!$X:$AB,5,0)</f>
        <v>N</v>
      </c>
      <c r="AN1055" s="8" t="str">
        <f>VLOOKUP(AM1055,Causa!$Q:$T,4,0)</f>
        <v>Bombas Mecánicas</v>
      </c>
      <c r="AO1055" s="11" t="str">
        <f t="shared" si="32"/>
        <v>201-1055</v>
      </c>
    </row>
    <row r="1056" spans="35:41" x14ac:dyDescent="0.3">
      <c r="AI1056" s="8" t="s">
        <v>1593</v>
      </c>
      <c r="AJ1056" s="8" t="s">
        <v>283</v>
      </c>
      <c r="AK1056" s="8">
        <v>201</v>
      </c>
      <c r="AL1056" s="8" t="str">
        <f>VLOOKUP(AK1056,Causa!$X:$AA,4,0)</f>
        <v>Oring</v>
      </c>
      <c r="AM1056" s="8" t="str">
        <f>VLOOKUP(AK1056,Causa!$X:$AB,5,0)</f>
        <v>N</v>
      </c>
      <c r="AN1056" s="8" t="str">
        <f>VLOOKUP(AM1056,Causa!$Q:$T,4,0)</f>
        <v>Bombas Mecánicas</v>
      </c>
      <c r="AO1056" s="11" t="str">
        <f t="shared" si="32"/>
        <v>201-1056</v>
      </c>
    </row>
    <row r="1057" spans="35:41" x14ac:dyDescent="0.3">
      <c r="AI1057" s="8" t="s">
        <v>1594</v>
      </c>
      <c r="AJ1057" s="8" t="s">
        <v>135</v>
      </c>
      <c r="AK1057" s="8">
        <v>201</v>
      </c>
      <c r="AL1057" s="8" t="str">
        <f>VLOOKUP(AK1057,Causa!$X:$AA,4,0)</f>
        <v>Oring</v>
      </c>
      <c r="AM1057" s="8" t="str">
        <f>VLOOKUP(AK1057,Causa!$X:$AB,5,0)</f>
        <v>N</v>
      </c>
      <c r="AN1057" s="8" t="str">
        <f>VLOOKUP(AM1057,Causa!$Q:$T,4,0)</f>
        <v>Bombas Mecánicas</v>
      </c>
      <c r="AO1057" s="11" t="str">
        <f t="shared" si="32"/>
        <v>201-1057</v>
      </c>
    </row>
    <row r="1058" spans="35:41" x14ac:dyDescent="0.3">
      <c r="AI1058" s="8" t="s">
        <v>1595</v>
      </c>
      <c r="AJ1058" s="8" t="s">
        <v>256</v>
      </c>
      <c r="AK1058" s="8">
        <v>202</v>
      </c>
      <c r="AL1058" s="8" t="str">
        <f>VLOOKUP(AK1058,Causa!$X:$AA,4,0)</f>
        <v>Pistón</v>
      </c>
      <c r="AM1058" s="8" t="str">
        <f>VLOOKUP(AK1058,Causa!$X:$AB,5,0)</f>
        <v>N</v>
      </c>
      <c r="AN1058" s="8" t="str">
        <f>VLOOKUP(AM1058,Causa!$Q:$T,4,0)</f>
        <v>Bombas Mecánicas</v>
      </c>
      <c r="AO1058" s="11" t="str">
        <f t="shared" si="32"/>
        <v>202-1058</v>
      </c>
    </row>
    <row r="1059" spans="35:41" x14ac:dyDescent="0.3">
      <c r="AI1059" s="8" t="s">
        <v>1596</v>
      </c>
      <c r="AJ1059" s="8" t="s">
        <v>171</v>
      </c>
      <c r="AK1059" s="8">
        <v>202</v>
      </c>
      <c r="AL1059" s="8" t="str">
        <f>VLOOKUP(AK1059,Causa!$X:$AA,4,0)</f>
        <v>Pistón</v>
      </c>
      <c r="AM1059" s="8" t="str">
        <f>VLOOKUP(AK1059,Causa!$X:$AB,5,0)</f>
        <v>N</v>
      </c>
      <c r="AN1059" s="8" t="str">
        <f>VLOOKUP(AM1059,Causa!$Q:$T,4,0)</f>
        <v>Bombas Mecánicas</v>
      </c>
      <c r="AO1059" s="11" t="str">
        <f t="shared" si="32"/>
        <v>202-1059</v>
      </c>
    </row>
    <row r="1060" spans="35:41" x14ac:dyDescent="0.3">
      <c r="AI1060" s="8" t="s">
        <v>1597</v>
      </c>
      <c r="AJ1060" s="8" t="s">
        <v>150</v>
      </c>
      <c r="AK1060" s="8">
        <v>202</v>
      </c>
      <c r="AL1060" s="8" t="str">
        <f>VLOOKUP(AK1060,Causa!$X:$AA,4,0)</f>
        <v>Pistón</v>
      </c>
      <c r="AM1060" s="8" t="str">
        <f>VLOOKUP(AK1060,Causa!$X:$AB,5,0)</f>
        <v>N</v>
      </c>
      <c r="AN1060" s="8" t="str">
        <f>VLOOKUP(AM1060,Causa!$Q:$T,4,0)</f>
        <v>Bombas Mecánicas</v>
      </c>
      <c r="AO1060" s="11" t="str">
        <f t="shared" si="32"/>
        <v>202-1060</v>
      </c>
    </row>
    <row r="1061" spans="35:41" x14ac:dyDescent="0.3">
      <c r="AI1061" s="8" t="s">
        <v>1598</v>
      </c>
      <c r="AJ1061" s="8" t="s">
        <v>256</v>
      </c>
      <c r="AK1061" s="8">
        <v>203</v>
      </c>
      <c r="AL1061" s="8" t="str">
        <f>VLOOKUP(AK1061,Causa!$X:$AA,4,0)</f>
        <v>Prensa</v>
      </c>
      <c r="AM1061" s="8" t="str">
        <f>VLOOKUP(AK1061,Causa!$X:$AB,5,0)</f>
        <v>N</v>
      </c>
      <c r="AN1061" s="8" t="str">
        <f>VLOOKUP(AM1061,Causa!$Q:$T,4,0)</f>
        <v>Bombas Mecánicas</v>
      </c>
      <c r="AO1061" s="11" t="str">
        <f t="shared" si="32"/>
        <v>203-1061</v>
      </c>
    </row>
    <row r="1062" spans="35:41" x14ac:dyDescent="0.3">
      <c r="AI1062" s="8" t="s">
        <v>1599</v>
      </c>
      <c r="AJ1062" s="8" t="s">
        <v>295</v>
      </c>
      <c r="AK1062" s="8">
        <v>203</v>
      </c>
      <c r="AL1062" s="8" t="str">
        <f>VLOOKUP(AK1062,Causa!$X:$AA,4,0)</f>
        <v>Prensa</v>
      </c>
      <c r="AM1062" s="8" t="str">
        <f>VLOOKUP(AK1062,Causa!$X:$AB,5,0)</f>
        <v>N</v>
      </c>
      <c r="AN1062" s="8" t="str">
        <f>VLOOKUP(AM1062,Causa!$Q:$T,4,0)</f>
        <v>Bombas Mecánicas</v>
      </c>
      <c r="AO1062" s="11" t="str">
        <f t="shared" si="32"/>
        <v>203-1062</v>
      </c>
    </row>
    <row r="1063" spans="35:41" x14ac:dyDescent="0.3">
      <c r="AI1063" s="8" t="s">
        <v>1600</v>
      </c>
      <c r="AJ1063" s="8" t="s">
        <v>135</v>
      </c>
      <c r="AK1063" s="8">
        <v>204</v>
      </c>
      <c r="AL1063" s="8" t="str">
        <f>VLOOKUP(AK1063,Causa!$X:$AA,4,0)</f>
        <v>Rodamiento</v>
      </c>
      <c r="AM1063" s="8" t="str">
        <f>VLOOKUP(AK1063,Causa!$X:$AB,5,0)</f>
        <v>N</v>
      </c>
      <c r="AN1063" s="8" t="str">
        <f>VLOOKUP(AM1063,Causa!$Q:$T,4,0)</f>
        <v>Bombas Mecánicas</v>
      </c>
      <c r="AO1063" s="11" t="str">
        <f t="shared" si="32"/>
        <v>204-1066</v>
      </c>
    </row>
    <row r="1064" spans="35:41" x14ac:dyDescent="0.3">
      <c r="AI1064" s="8" t="s">
        <v>1601</v>
      </c>
      <c r="AJ1064" s="8" t="s">
        <v>150</v>
      </c>
      <c r="AK1064" s="8">
        <v>204</v>
      </c>
      <c r="AL1064" s="8" t="str">
        <f>VLOOKUP(AK1064,Causa!$X:$AA,4,0)</f>
        <v>Rodamiento</v>
      </c>
      <c r="AM1064" s="8" t="str">
        <f>VLOOKUP(AK1064,Causa!$X:$AB,5,0)</f>
        <v>N</v>
      </c>
      <c r="AN1064" s="8" t="str">
        <f>VLOOKUP(AM1064,Causa!$Q:$T,4,0)</f>
        <v>Bombas Mecánicas</v>
      </c>
      <c r="AO1064" s="11" t="str">
        <f t="shared" si="32"/>
        <v>204-1067</v>
      </c>
    </row>
    <row r="1065" spans="35:41" x14ac:dyDescent="0.3">
      <c r="AI1065" s="8" t="s">
        <v>1602</v>
      </c>
      <c r="AJ1065" s="8" t="s">
        <v>133</v>
      </c>
      <c r="AK1065" s="8">
        <v>204</v>
      </c>
      <c r="AL1065" s="8" t="str">
        <f>VLOOKUP(AK1065,Causa!$X:$AA,4,0)</f>
        <v>Rodamiento</v>
      </c>
      <c r="AM1065" s="8" t="str">
        <f>VLOOKUP(AK1065,Causa!$X:$AB,5,0)</f>
        <v>N</v>
      </c>
      <c r="AN1065" s="8" t="str">
        <f>VLOOKUP(AM1065,Causa!$Q:$T,4,0)</f>
        <v>Bombas Mecánicas</v>
      </c>
      <c r="AO1065" s="11" t="str">
        <f t="shared" si="32"/>
        <v>204-1063</v>
      </c>
    </row>
    <row r="1066" spans="35:41" x14ac:dyDescent="0.3">
      <c r="AI1066" s="8" t="s">
        <v>1603</v>
      </c>
      <c r="AJ1066" s="8" t="s">
        <v>256</v>
      </c>
      <c r="AK1066" s="8">
        <v>204</v>
      </c>
      <c r="AL1066" s="8" t="str">
        <f>VLOOKUP(AK1066,Causa!$X:$AA,4,0)</f>
        <v>Rodamiento</v>
      </c>
      <c r="AM1066" s="8" t="str">
        <f>VLOOKUP(AK1066,Causa!$X:$AB,5,0)</f>
        <v>N</v>
      </c>
      <c r="AN1066" s="8" t="str">
        <f>VLOOKUP(AM1066,Causa!$Q:$T,4,0)</f>
        <v>Bombas Mecánicas</v>
      </c>
      <c r="AO1066" s="11" t="str">
        <f t="shared" si="32"/>
        <v>204-1064</v>
      </c>
    </row>
    <row r="1067" spans="35:41" x14ac:dyDescent="0.3">
      <c r="AI1067" s="8" t="s">
        <v>1604</v>
      </c>
      <c r="AJ1067" s="8" t="s">
        <v>171</v>
      </c>
      <c r="AK1067" s="8">
        <v>204</v>
      </c>
      <c r="AL1067" s="8" t="str">
        <f>VLOOKUP(AK1067,Causa!$X:$AA,4,0)</f>
        <v>Rodamiento</v>
      </c>
      <c r="AM1067" s="8" t="str">
        <f>VLOOKUP(AK1067,Causa!$X:$AB,5,0)</f>
        <v>N</v>
      </c>
      <c r="AN1067" s="8" t="str">
        <f>VLOOKUP(AM1067,Causa!$Q:$T,4,0)</f>
        <v>Bombas Mecánicas</v>
      </c>
      <c r="AO1067" s="11" t="str">
        <f t="shared" si="32"/>
        <v>204-1065</v>
      </c>
    </row>
    <row r="1068" spans="35:41" x14ac:dyDescent="0.3">
      <c r="AI1068" s="8" t="s">
        <v>1605</v>
      </c>
      <c r="AJ1068" s="8" t="s">
        <v>259</v>
      </c>
      <c r="AK1068" s="8">
        <v>205</v>
      </c>
      <c r="AL1068" s="8" t="str">
        <f>VLOOKUP(AK1068,Causa!$X:$AA,4,0)</f>
        <v>Rotor</v>
      </c>
      <c r="AM1068" s="8" t="str">
        <f>VLOOKUP(AK1068,Causa!$X:$AB,5,0)</f>
        <v>N</v>
      </c>
      <c r="AN1068" s="8" t="str">
        <f>VLOOKUP(AM1068,Causa!$Q:$T,4,0)</f>
        <v>Bombas Mecánicas</v>
      </c>
      <c r="AO1068" s="11" t="str">
        <f t="shared" si="32"/>
        <v>205-1068</v>
      </c>
    </row>
    <row r="1069" spans="35:41" x14ac:dyDescent="0.3">
      <c r="AI1069" s="8" t="s">
        <v>1606</v>
      </c>
      <c r="AJ1069" s="8" t="s">
        <v>379</v>
      </c>
      <c r="AK1069" s="8">
        <v>205</v>
      </c>
      <c r="AL1069" s="8" t="str">
        <f>VLOOKUP(AK1069,Causa!$X:$AA,4,0)</f>
        <v>Rotor</v>
      </c>
      <c r="AM1069" s="8" t="str">
        <f>VLOOKUP(AK1069,Causa!$X:$AB,5,0)</f>
        <v>N</v>
      </c>
      <c r="AN1069" s="8" t="str">
        <f>VLOOKUP(AM1069,Causa!$Q:$T,4,0)</f>
        <v>Bombas Mecánicas</v>
      </c>
      <c r="AO1069" s="11" t="str">
        <f t="shared" si="32"/>
        <v>205-1069</v>
      </c>
    </row>
    <row r="1070" spans="35:41" x14ac:dyDescent="0.3">
      <c r="AI1070" s="8" t="s">
        <v>1607</v>
      </c>
      <c r="AJ1070" s="8" t="s">
        <v>133</v>
      </c>
      <c r="AK1070" s="8">
        <v>205</v>
      </c>
      <c r="AL1070" s="8" t="str">
        <f>VLOOKUP(AK1070,Causa!$X:$AA,4,0)</f>
        <v>Rotor</v>
      </c>
      <c r="AM1070" s="8" t="str">
        <f>VLOOKUP(AK1070,Causa!$X:$AB,5,0)</f>
        <v>N</v>
      </c>
      <c r="AN1070" s="8" t="str">
        <f>VLOOKUP(AM1070,Causa!$Q:$T,4,0)</f>
        <v>Bombas Mecánicas</v>
      </c>
      <c r="AO1070" s="11" t="str">
        <f t="shared" si="32"/>
        <v>205-1070</v>
      </c>
    </row>
    <row r="1071" spans="35:41" x14ac:dyDescent="0.3">
      <c r="AI1071" s="8" t="s">
        <v>1608</v>
      </c>
      <c r="AJ1071" s="8" t="s">
        <v>268</v>
      </c>
      <c r="AK1071" s="8">
        <v>205</v>
      </c>
      <c r="AL1071" s="8" t="str">
        <f>VLOOKUP(AK1071,Causa!$X:$AA,4,0)</f>
        <v>Rotor</v>
      </c>
      <c r="AM1071" s="8" t="str">
        <f>VLOOKUP(AK1071,Causa!$X:$AB,5,0)</f>
        <v>N</v>
      </c>
      <c r="AN1071" s="8" t="str">
        <f>VLOOKUP(AM1071,Causa!$Q:$T,4,0)</f>
        <v>Bombas Mecánicas</v>
      </c>
      <c r="AO1071" s="11" t="str">
        <f t="shared" si="32"/>
        <v>205-1071</v>
      </c>
    </row>
    <row r="1072" spans="35:41" x14ac:dyDescent="0.3">
      <c r="AI1072" s="8" t="s">
        <v>1609</v>
      </c>
      <c r="AJ1072" s="8" t="s">
        <v>276</v>
      </c>
      <c r="AK1072" s="8">
        <v>205</v>
      </c>
      <c r="AL1072" s="8" t="str">
        <f>VLOOKUP(AK1072,Causa!$X:$AA,4,0)</f>
        <v>Rotor</v>
      </c>
      <c r="AM1072" s="8" t="str">
        <f>VLOOKUP(AK1072,Causa!$X:$AB,5,0)</f>
        <v>N</v>
      </c>
      <c r="AN1072" s="8" t="str">
        <f>VLOOKUP(AM1072,Causa!$Q:$T,4,0)</f>
        <v>Bombas Mecánicas</v>
      </c>
      <c r="AO1072" s="11" t="str">
        <f t="shared" si="32"/>
        <v>205-1072</v>
      </c>
    </row>
    <row r="1073" spans="35:41" x14ac:dyDescent="0.3">
      <c r="AI1073" s="8" t="s">
        <v>1610</v>
      </c>
      <c r="AJ1073" s="8" t="s">
        <v>256</v>
      </c>
      <c r="AK1073" s="8">
        <v>205</v>
      </c>
      <c r="AL1073" s="8" t="str">
        <f>VLOOKUP(AK1073,Causa!$X:$AA,4,0)</f>
        <v>Rotor</v>
      </c>
      <c r="AM1073" s="8" t="str">
        <f>VLOOKUP(AK1073,Causa!$X:$AB,5,0)</f>
        <v>N</v>
      </c>
      <c r="AN1073" s="8" t="str">
        <f>VLOOKUP(AM1073,Causa!$Q:$T,4,0)</f>
        <v>Bombas Mecánicas</v>
      </c>
      <c r="AO1073" s="11" t="str">
        <f t="shared" si="32"/>
        <v>205-1073</v>
      </c>
    </row>
    <row r="1074" spans="35:41" x14ac:dyDescent="0.3">
      <c r="AI1074" s="8" t="s">
        <v>1611</v>
      </c>
      <c r="AJ1074" s="8" t="s">
        <v>378</v>
      </c>
      <c r="AK1074" s="8">
        <v>205</v>
      </c>
      <c r="AL1074" s="8" t="str">
        <f>VLOOKUP(AK1074,Causa!$X:$AA,4,0)</f>
        <v>Rotor</v>
      </c>
      <c r="AM1074" s="8" t="str">
        <f>VLOOKUP(AK1074,Causa!$X:$AB,5,0)</f>
        <v>N</v>
      </c>
      <c r="AN1074" s="8" t="str">
        <f>VLOOKUP(AM1074,Causa!$Q:$T,4,0)</f>
        <v>Bombas Mecánicas</v>
      </c>
      <c r="AO1074" s="11" t="str">
        <f t="shared" si="32"/>
        <v>205-1074</v>
      </c>
    </row>
    <row r="1075" spans="35:41" x14ac:dyDescent="0.3">
      <c r="AI1075" s="8" t="s">
        <v>1612</v>
      </c>
      <c r="AJ1075" s="8" t="s">
        <v>171</v>
      </c>
      <c r="AK1075" s="8">
        <v>205</v>
      </c>
      <c r="AL1075" s="8" t="str">
        <f>VLOOKUP(AK1075,Causa!$X:$AA,4,0)</f>
        <v>Rotor</v>
      </c>
      <c r="AM1075" s="8" t="str">
        <f>VLOOKUP(AK1075,Causa!$X:$AB,5,0)</f>
        <v>N</v>
      </c>
      <c r="AN1075" s="8" t="str">
        <f>VLOOKUP(AM1075,Causa!$Q:$T,4,0)</f>
        <v>Bombas Mecánicas</v>
      </c>
      <c r="AO1075" s="11" t="str">
        <f t="shared" si="32"/>
        <v>205-1075</v>
      </c>
    </row>
    <row r="1076" spans="35:41" x14ac:dyDescent="0.3">
      <c r="AI1076" s="8" t="s">
        <v>1613</v>
      </c>
      <c r="AJ1076" s="8" t="s">
        <v>135</v>
      </c>
      <c r="AK1076" s="8">
        <v>205</v>
      </c>
      <c r="AL1076" s="8" t="str">
        <f>VLOOKUP(AK1076,Causa!$X:$AA,4,0)</f>
        <v>Rotor</v>
      </c>
      <c r="AM1076" s="8" t="str">
        <f>VLOOKUP(AK1076,Causa!$X:$AB,5,0)</f>
        <v>N</v>
      </c>
      <c r="AN1076" s="8" t="str">
        <f>VLOOKUP(AM1076,Causa!$Q:$T,4,0)</f>
        <v>Bombas Mecánicas</v>
      </c>
      <c r="AO1076" s="11" t="str">
        <f t="shared" si="32"/>
        <v>205-1076</v>
      </c>
    </row>
    <row r="1077" spans="35:41" x14ac:dyDescent="0.3">
      <c r="AI1077" s="8" t="s">
        <v>1614</v>
      </c>
      <c r="AJ1077" s="8" t="s">
        <v>150</v>
      </c>
      <c r="AK1077" s="8">
        <v>205</v>
      </c>
      <c r="AL1077" s="8" t="str">
        <f>VLOOKUP(AK1077,Causa!$X:$AA,4,0)</f>
        <v>Rotor</v>
      </c>
      <c r="AM1077" s="8" t="str">
        <f>VLOOKUP(AK1077,Causa!$X:$AB,5,0)</f>
        <v>N</v>
      </c>
      <c r="AN1077" s="8" t="str">
        <f>VLOOKUP(AM1077,Causa!$Q:$T,4,0)</f>
        <v>Bombas Mecánicas</v>
      </c>
      <c r="AO1077" s="11" t="str">
        <f t="shared" si="32"/>
        <v>205-1077</v>
      </c>
    </row>
    <row r="1078" spans="35:41" x14ac:dyDescent="0.3">
      <c r="AI1078" s="8" t="s">
        <v>1615</v>
      </c>
      <c r="AJ1078" s="8" t="s">
        <v>259</v>
      </c>
      <c r="AK1078" s="8">
        <v>206</v>
      </c>
      <c r="AL1078" s="8" t="str">
        <f>VLOOKUP(AK1078,Causa!$X:$AA,4,0)</f>
        <v>Sello mecánico</v>
      </c>
      <c r="AM1078" s="8" t="str">
        <f>VLOOKUP(AK1078,Causa!$X:$AB,5,0)</f>
        <v>N</v>
      </c>
      <c r="AN1078" s="8" t="str">
        <f>VLOOKUP(AM1078,Causa!$Q:$T,4,0)</f>
        <v>Bombas Mecánicas</v>
      </c>
      <c r="AO1078" s="11" t="str">
        <f t="shared" si="32"/>
        <v>206-1078</v>
      </c>
    </row>
    <row r="1079" spans="35:41" x14ac:dyDescent="0.3">
      <c r="AI1079" s="8" t="s">
        <v>1616</v>
      </c>
      <c r="AJ1079" s="8" t="s">
        <v>133</v>
      </c>
      <c r="AK1079" s="8">
        <v>206</v>
      </c>
      <c r="AL1079" s="8" t="str">
        <f>VLOOKUP(AK1079,Causa!$X:$AA,4,0)</f>
        <v>Sello mecánico</v>
      </c>
      <c r="AM1079" s="8" t="str">
        <f>VLOOKUP(AK1079,Causa!$X:$AB,5,0)</f>
        <v>N</v>
      </c>
      <c r="AN1079" s="8" t="str">
        <f>VLOOKUP(AM1079,Causa!$Q:$T,4,0)</f>
        <v>Bombas Mecánicas</v>
      </c>
      <c r="AO1079" s="11" t="str">
        <f t="shared" si="32"/>
        <v>206-1079</v>
      </c>
    </row>
    <row r="1080" spans="35:41" x14ac:dyDescent="0.3">
      <c r="AI1080" s="8" t="s">
        <v>1617</v>
      </c>
      <c r="AJ1080" s="8" t="s">
        <v>276</v>
      </c>
      <c r="AK1080" s="8">
        <v>206</v>
      </c>
      <c r="AL1080" s="8" t="str">
        <f>VLOOKUP(AK1080,Causa!$X:$AA,4,0)</f>
        <v>Sello mecánico</v>
      </c>
      <c r="AM1080" s="8" t="str">
        <f>VLOOKUP(AK1080,Causa!$X:$AB,5,0)</f>
        <v>N</v>
      </c>
      <c r="AN1080" s="8" t="str">
        <f>VLOOKUP(AM1080,Causa!$Q:$T,4,0)</f>
        <v>Bombas Mecánicas</v>
      </c>
      <c r="AO1080" s="11" t="str">
        <f t="shared" si="32"/>
        <v>206-1080</v>
      </c>
    </row>
    <row r="1081" spans="35:41" x14ac:dyDescent="0.3">
      <c r="AI1081" s="8" t="s">
        <v>1618</v>
      </c>
      <c r="AJ1081" s="8" t="s">
        <v>256</v>
      </c>
      <c r="AK1081" s="8">
        <v>206</v>
      </c>
      <c r="AL1081" s="8" t="str">
        <f>VLOOKUP(AK1081,Causa!$X:$AA,4,0)</f>
        <v>Sello mecánico</v>
      </c>
      <c r="AM1081" s="8" t="str">
        <f>VLOOKUP(AK1081,Causa!$X:$AB,5,0)</f>
        <v>N</v>
      </c>
      <c r="AN1081" s="8" t="str">
        <f>VLOOKUP(AM1081,Causa!$Q:$T,4,0)</f>
        <v>Bombas Mecánicas</v>
      </c>
      <c r="AO1081" s="11" t="str">
        <f t="shared" si="32"/>
        <v>206-1081</v>
      </c>
    </row>
    <row r="1082" spans="35:41" x14ac:dyDescent="0.3">
      <c r="AI1082" s="8" t="s">
        <v>1619</v>
      </c>
      <c r="AJ1082" s="8" t="s">
        <v>171</v>
      </c>
      <c r="AK1082" s="8">
        <v>206</v>
      </c>
      <c r="AL1082" s="8" t="str">
        <f>VLOOKUP(AK1082,Causa!$X:$AA,4,0)</f>
        <v>Sello mecánico</v>
      </c>
      <c r="AM1082" s="8" t="str">
        <f>VLOOKUP(AK1082,Causa!$X:$AB,5,0)</f>
        <v>N</v>
      </c>
      <c r="AN1082" s="8" t="str">
        <f>VLOOKUP(AM1082,Causa!$Q:$T,4,0)</f>
        <v>Bombas Mecánicas</v>
      </c>
      <c r="AO1082" s="11" t="str">
        <f t="shared" si="32"/>
        <v>206-1082</v>
      </c>
    </row>
    <row r="1083" spans="35:41" x14ac:dyDescent="0.3">
      <c r="AI1083" s="8" t="s">
        <v>1620</v>
      </c>
      <c r="AJ1083" s="8" t="s">
        <v>135</v>
      </c>
      <c r="AK1083" s="8">
        <v>206</v>
      </c>
      <c r="AL1083" s="8" t="str">
        <f>VLOOKUP(AK1083,Causa!$X:$AA,4,0)</f>
        <v>Sello mecánico</v>
      </c>
      <c r="AM1083" s="8" t="str">
        <f>VLOOKUP(AK1083,Causa!$X:$AB,5,0)</f>
        <v>N</v>
      </c>
      <c r="AN1083" s="8" t="str">
        <f>VLOOKUP(AM1083,Causa!$Q:$T,4,0)</f>
        <v>Bombas Mecánicas</v>
      </c>
      <c r="AO1083" s="11" t="str">
        <f t="shared" si="32"/>
        <v>206-1083</v>
      </c>
    </row>
    <row r="1084" spans="35:41" x14ac:dyDescent="0.3">
      <c r="AI1084" s="8" t="s">
        <v>1621</v>
      </c>
      <c r="AJ1084" s="8" t="s">
        <v>259</v>
      </c>
      <c r="AK1084" s="8">
        <v>207</v>
      </c>
      <c r="AL1084" s="8" t="str">
        <f>VLOOKUP(AK1084,Causa!$X:$AA,4,0)</f>
        <v>Voluta</v>
      </c>
      <c r="AM1084" s="8" t="str">
        <f>VLOOKUP(AK1084,Causa!$X:$AB,5,0)</f>
        <v>N</v>
      </c>
      <c r="AN1084" s="8" t="str">
        <f>VLOOKUP(AM1084,Causa!$Q:$T,4,0)</f>
        <v>Bombas Mecánicas</v>
      </c>
      <c r="AO1084" s="11" t="str">
        <f t="shared" si="32"/>
        <v>207-1084</v>
      </c>
    </row>
    <row r="1085" spans="35:41" x14ac:dyDescent="0.3">
      <c r="AI1085" s="8" t="s">
        <v>1622</v>
      </c>
      <c r="AJ1085" s="8" t="s">
        <v>256</v>
      </c>
      <c r="AK1085" s="8">
        <v>207</v>
      </c>
      <c r="AL1085" s="8" t="str">
        <f>VLOOKUP(AK1085,Causa!$X:$AA,4,0)</f>
        <v>Voluta</v>
      </c>
      <c r="AM1085" s="8" t="str">
        <f>VLOOKUP(AK1085,Causa!$X:$AB,5,0)</f>
        <v>N</v>
      </c>
      <c r="AN1085" s="8" t="str">
        <f>VLOOKUP(AM1085,Causa!$Q:$T,4,0)</f>
        <v>Bombas Mecánicas</v>
      </c>
      <c r="AO1085" s="11" t="str">
        <f t="shared" si="32"/>
        <v>207-1085</v>
      </c>
    </row>
    <row r="1086" spans="35:41" x14ac:dyDescent="0.3">
      <c r="AI1086" s="8" t="s">
        <v>1623</v>
      </c>
      <c r="AJ1086" s="8" t="s">
        <v>295</v>
      </c>
      <c r="AK1086" s="8">
        <v>207</v>
      </c>
      <c r="AL1086" s="8" t="str">
        <f>VLOOKUP(AK1086,Causa!$X:$AA,4,0)</f>
        <v>Voluta</v>
      </c>
      <c r="AM1086" s="8" t="str">
        <f>VLOOKUP(AK1086,Causa!$X:$AB,5,0)</f>
        <v>N</v>
      </c>
      <c r="AN1086" s="8" t="str">
        <f>VLOOKUP(AM1086,Causa!$Q:$T,4,0)</f>
        <v>Bombas Mecánicas</v>
      </c>
      <c r="AO1086" s="11" t="str">
        <f t="shared" si="32"/>
        <v>207-1086</v>
      </c>
    </row>
    <row r="1087" spans="35:41" x14ac:dyDescent="0.3">
      <c r="AI1087" s="8" t="s">
        <v>1624</v>
      </c>
      <c r="AJ1087" s="8" t="s">
        <v>161</v>
      </c>
      <c r="AK1087" s="8">
        <v>207</v>
      </c>
      <c r="AL1087" s="8" t="str">
        <f>VLOOKUP(AK1087,Causa!$X:$AA,4,0)</f>
        <v>Voluta</v>
      </c>
      <c r="AM1087" s="8" t="str">
        <f>VLOOKUP(AK1087,Causa!$X:$AB,5,0)</f>
        <v>N</v>
      </c>
      <c r="AN1087" s="8" t="str">
        <f>VLOOKUP(AM1087,Causa!$Q:$T,4,0)</f>
        <v>Bombas Mecánicas</v>
      </c>
      <c r="AO1087" s="11" t="str">
        <f t="shared" si="32"/>
        <v>207-1087</v>
      </c>
    </row>
    <row r="1088" spans="35:41" x14ac:dyDescent="0.3">
      <c r="AI1088" s="8" t="s">
        <v>1625</v>
      </c>
      <c r="AJ1088" s="8" t="s">
        <v>254</v>
      </c>
      <c r="AK1088" s="8">
        <v>207</v>
      </c>
      <c r="AL1088" s="8" t="str">
        <f>VLOOKUP(AK1088,Causa!$X:$AA,4,0)</f>
        <v>Voluta</v>
      </c>
      <c r="AM1088" s="8" t="str">
        <f>VLOOKUP(AK1088,Causa!$X:$AB,5,0)</f>
        <v>N</v>
      </c>
      <c r="AN1088" s="8" t="str">
        <f>VLOOKUP(AM1088,Causa!$Q:$T,4,0)</f>
        <v>Bombas Mecánicas</v>
      </c>
      <c r="AO1088" s="11" t="str">
        <f t="shared" si="32"/>
        <v>207-1088</v>
      </c>
    </row>
    <row r="1089" spans="35:41" x14ac:dyDescent="0.3">
      <c r="AI1089" s="8" t="s">
        <v>1626</v>
      </c>
      <c r="AJ1089" s="8" t="s">
        <v>125</v>
      </c>
      <c r="AK1089" s="8">
        <v>207</v>
      </c>
      <c r="AL1089" s="8" t="str">
        <f>VLOOKUP(AK1089,Causa!$X:$AA,4,0)</f>
        <v>Voluta</v>
      </c>
      <c r="AM1089" s="8" t="str">
        <f>VLOOKUP(AK1089,Causa!$X:$AB,5,0)</f>
        <v>N</v>
      </c>
      <c r="AN1089" s="8" t="str">
        <f>VLOOKUP(AM1089,Causa!$Q:$T,4,0)</f>
        <v>Bombas Mecánicas</v>
      </c>
      <c r="AO1089" s="11" t="str">
        <f t="shared" si="32"/>
        <v>207-1089</v>
      </c>
    </row>
    <row r="1090" spans="35:41" x14ac:dyDescent="0.3">
      <c r="AI1090" s="8" t="s">
        <v>1627</v>
      </c>
      <c r="AJ1090" s="8" t="s">
        <v>276</v>
      </c>
      <c r="AK1090" s="8">
        <v>208</v>
      </c>
      <c r="AL1090" s="8" t="str">
        <f>VLOOKUP(AK1090,Causa!$X:$AA,4,0)</f>
        <v>Base</v>
      </c>
      <c r="AM1090" s="8" t="str">
        <f>VLOOKUP(AK1090,Causa!$X:$AB,5,0)</f>
        <v>O</v>
      </c>
      <c r="AN1090" s="8" t="str">
        <f>VLOOKUP(AM1090,Causa!$Q:$T,4,0)</f>
        <v>Estructuras mecánica y Tuberías</v>
      </c>
      <c r="AO1090" s="11" t="str">
        <f t="shared" ref="AO1090:AO1153" si="33">+AI1090</f>
        <v>208-1090</v>
      </c>
    </row>
    <row r="1091" spans="35:41" x14ac:dyDescent="0.3">
      <c r="AI1091" s="8" t="s">
        <v>1628</v>
      </c>
      <c r="AJ1091" s="8" t="s">
        <v>295</v>
      </c>
      <c r="AK1091" s="8">
        <v>208</v>
      </c>
      <c r="AL1091" s="8" t="str">
        <f>VLOOKUP(AK1091,Causa!$X:$AA,4,0)</f>
        <v>Base</v>
      </c>
      <c r="AM1091" s="8" t="str">
        <f>VLOOKUP(AK1091,Causa!$X:$AB,5,0)</f>
        <v>O</v>
      </c>
      <c r="AN1091" s="8" t="str">
        <f>VLOOKUP(AM1091,Causa!$Q:$T,4,0)</f>
        <v>Estructuras mecánica y Tuberías</v>
      </c>
      <c r="AO1091" s="11" t="str">
        <f t="shared" si="33"/>
        <v>208-1091</v>
      </c>
    </row>
    <row r="1092" spans="35:41" x14ac:dyDescent="0.3">
      <c r="AI1092" s="8" t="s">
        <v>1629</v>
      </c>
      <c r="AJ1092" s="8" t="s">
        <v>135</v>
      </c>
      <c r="AK1092" s="8">
        <v>208</v>
      </c>
      <c r="AL1092" s="8" t="str">
        <f>VLOOKUP(AK1092,Causa!$X:$AA,4,0)</f>
        <v>Base</v>
      </c>
      <c r="AM1092" s="8" t="str">
        <f>VLOOKUP(AK1092,Causa!$X:$AB,5,0)</f>
        <v>O</v>
      </c>
      <c r="AN1092" s="8" t="str">
        <f>VLOOKUP(AM1092,Causa!$Q:$T,4,0)</f>
        <v>Estructuras mecánica y Tuberías</v>
      </c>
      <c r="AO1092" s="11" t="str">
        <f t="shared" si="33"/>
        <v>208-1092</v>
      </c>
    </row>
    <row r="1093" spans="35:41" x14ac:dyDescent="0.3">
      <c r="AI1093" s="8" t="s">
        <v>1630</v>
      </c>
      <c r="AJ1093" s="8" t="s">
        <v>259</v>
      </c>
      <c r="AK1093" s="8">
        <v>209</v>
      </c>
      <c r="AL1093" s="8" t="str">
        <f>VLOOKUP(AK1093,Causa!$X:$AA,4,0)</f>
        <v>Canaleta</v>
      </c>
      <c r="AM1093" s="8" t="str">
        <f>VLOOKUP(AK1093,Causa!$X:$AB,5,0)</f>
        <v>O</v>
      </c>
      <c r="AN1093" s="8" t="str">
        <f>VLOOKUP(AM1093,Causa!$Q:$T,4,0)</f>
        <v>Estructuras mecánica y Tuberías</v>
      </c>
      <c r="AO1093" s="11" t="str">
        <f t="shared" si="33"/>
        <v>209-1093</v>
      </c>
    </row>
    <row r="1094" spans="35:41" x14ac:dyDescent="0.3">
      <c r="AI1094" s="8" t="s">
        <v>1631</v>
      </c>
      <c r="AJ1094" s="8" t="s">
        <v>156</v>
      </c>
      <c r="AK1094" s="8">
        <v>209</v>
      </c>
      <c r="AL1094" s="8" t="str">
        <f>VLOOKUP(AK1094,Causa!$X:$AA,4,0)</f>
        <v>Canaleta</v>
      </c>
      <c r="AM1094" s="8" t="str">
        <f>VLOOKUP(AK1094,Causa!$X:$AB,5,0)</f>
        <v>O</v>
      </c>
      <c r="AN1094" s="8" t="str">
        <f>VLOOKUP(AM1094,Causa!$Q:$T,4,0)</f>
        <v>Estructuras mecánica y Tuberías</v>
      </c>
      <c r="AO1094" s="11" t="str">
        <f t="shared" si="33"/>
        <v>209-1094</v>
      </c>
    </row>
    <row r="1095" spans="35:41" x14ac:dyDescent="0.3">
      <c r="AI1095" s="8" t="s">
        <v>1632</v>
      </c>
      <c r="AJ1095" s="8" t="s">
        <v>135</v>
      </c>
      <c r="AK1095" s="8">
        <v>209</v>
      </c>
      <c r="AL1095" s="8" t="str">
        <f>VLOOKUP(AK1095,Causa!$X:$AA,4,0)</f>
        <v>Canaleta</v>
      </c>
      <c r="AM1095" s="8" t="str">
        <f>VLOOKUP(AK1095,Causa!$X:$AB,5,0)</f>
        <v>O</v>
      </c>
      <c r="AN1095" s="8" t="str">
        <f>VLOOKUP(AM1095,Causa!$Q:$T,4,0)</f>
        <v>Estructuras mecánica y Tuberías</v>
      </c>
      <c r="AO1095" s="11" t="str">
        <f t="shared" si="33"/>
        <v>209-1095</v>
      </c>
    </row>
    <row r="1096" spans="35:41" x14ac:dyDescent="0.3">
      <c r="AI1096" s="8" t="s">
        <v>1633</v>
      </c>
      <c r="AJ1096" s="8" t="s">
        <v>256</v>
      </c>
      <c r="AK1096" s="8">
        <v>210</v>
      </c>
      <c r="AL1096" s="8" t="str">
        <f>VLOOKUP(AK1096,Causa!$X:$AA,4,0)</f>
        <v>Protección</v>
      </c>
      <c r="AM1096" s="8" t="str">
        <f>VLOOKUP(AK1096,Causa!$X:$AB,5,0)</f>
        <v>O</v>
      </c>
      <c r="AN1096" s="8" t="str">
        <f>VLOOKUP(AM1096,Causa!$Q:$T,4,0)</f>
        <v>Estructuras mecánica y Tuberías</v>
      </c>
      <c r="AO1096" s="11" t="str">
        <f t="shared" si="33"/>
        <v>210-1096</v>
      </c>
    </row>
    <row r="1097" spans="35:41" x14ac:dyDescent="0.3">
      <c r="AI1097" s="8" t="s">
        <v>1634</v>
      </c>
      <c r="AJ1097" s="8" t="s">
        <v>156</v>
      </c>
      <c r="AK1097" s="8">
        <v>210</v>
      </c>
      <c r="AL1097" s="8" t="str">
        <f>VLOOKUP(AK1097,Causa!$X:$AA,4,0)</f>
        <v>Protección</v>
      </c>
      <c r="AM1097" s="8" t="str">
        <f>VLOOKUP(AK1097,Causa!$X:$AB,5,0)</f>
        <v>O</v>
      </c>
      <c r="AN1097" s="8" t="str">
        <f>VLOOKUP(AM1097,Causa!$Q:$T,4,0)</f>
        <v>Estructuras mecánica y Tuberías</v>
      </c>
      <c r="AO1097" s="11" t="str">
        <f t="shared" si="33"/>
        <v>210-1097</v>
      </c>
    </row>
    <row r="1098" spans="35:41" x14ac:dyDescent="0.3">
      <c r="AI1098" s="8" t="s">
        <v>1635</v>
      </c>
      <c r="AJ1098" s="8" t="s">
        <v>135</v>
      </c>
      <c r="AK1098" s="8">
        <v>210</v>
      </c>
      <c r="AL1098" s="8" t="str">
        <f>VLOOKUP(AK1098,Causa!$X:$AA,4,0)</f>
        <v>Protección</v>
      </c>
      <c r="AM1098" s="8" t="str">
        <f>VLOOKUP(AK1098,Causa!$X:$AB,5,0)</f>
        <v>O</v>
      </c>
      <c r="AN1098" s="8" t="str">
        <f>VLOOKUP(AM1098,Causa!$Q:$T,4,0)</f>
        <v>Estructuras mecánica y Tuberías</v>
      </c>
      <c r="AO1098" s="11" t="str">
        <f t="shared" si="33"/>
        <v>210-1098</v>
      </c>
    </row>
    <row r="1099" spans="35:41" x14ac:dyDescent="0.3">
      <c r="AI1099" s="8" t="s">
        <v>1636</v>
      </c>
      <c r="AJ1099" s="8" t="s">
        <v>259</v>
      </c>
      <c r="AK1099" s="8">
        <v>211</v>
      </c>
      <c r="AL1099" s="8" t="str">
        <f>VLOOKUP(AK1099,Causa!$X:$AA,4,0)</f>
        <v>Tanque</v>
      </c>
      <c r="AM1099" s="8" t="str">
        <f>VLOOKUP(AK1099,Causa!$X:$AB,5,0)</f>
        <v>O</v>
      </c>
      <c r="AN1099" s="8" t="str">
        <f>VLOOKUP(AM1099,Causa!$Q:$T,4,0)</f>
        <v>Estructuras mecánica y Tuberías</v>
      </c>
      <c r="AO1099" s="11" t="str">
        <f t="shared" si="33"/>
        <v>211-1099</v>
      </c>
    </row>
    <row r="1100" spans="35:41" x14ac:dyDescent="0.3">
      <c r="AI1100" s="8" t="s">
        <v>1637</v>
      </c>
      <c r="AJ1100" s="8" t="s">
        <v>256</v>
      </c>
      <c r="AK1100" s="8">
        <v>211</v>
      </c>
      <c r="AL1100" s="8" t="str">
        <f>VLOOKUP(AK1100,Causa!$X:$AA,4,0)</f>
        <v>Tanque</v>
      </c>
      <c r="AM1100" s="8" t="str">
        <f>VLOOKUP(AK1100,Causa!$X:$AB,5,0)</f>
        <v>O</v>
      </c>
      <c r="AN1100" s="8" t="str">
        <f>VLOOKUP(AM1100,Causa!$Q:$T,4,0)</f>
        <v>Estructuras mecánica y Tuberías</v>
      </c>
      <c r="AO1100" s="11" t="str">
        <f t="shared" si="33"/>
        <v>211-1100</v>
      </c>
    </row>
    <row r="1101" spans="35:41" x14ac:dyDescent="0.3">
      <c r="AI1101" s="8" t="s">
        <v>1638</v>
      </c>
      <c r="AJ1101" s="8" t="s">
        <v>171</v>
      </c>
      <c r="AK1101" s="8">
        <v>211</v>
      </c>
      <c r="AL1101" s="8" t="str">
        <f>VLOOKUP(AK1101,Causa!$X:$AA,4,0)</f>
        <v>Tanque</v>
      </c>
      <c r="AM1101" s="8" t="str">
        <f>VLOOKUP(AK1101,Causa!$X:$AB,5,0)</f>
        <v>O</v>
      </c>
      <c r="AN1101" s="8" t="str">
        <f>VLOOKUP(AM1101,Causa!$Q:$T,4,0)</f>
        <v>Estructuras mecánica y Tuberías</v>
      </c>
      <c r="AO1101" s="11" t="str">
        <f t="shared" si="33"/>
        <v>211-1101</v>
      </c>
    </row>
    <row r="1102" spans="35:41" x14ac:dyDescent="0.3">
      <c r="AI1102" s="8" t="s">
        <v>1639</v>
      </c>
      <c r="AJ1102" s="8" t="s">
        <v>982</v>
      </c>
      <c r="AK1102" s="8">
        <v>211</v>
      </c>
      <c r="AL1102" s="8" t="str">
        <f>VLOOKUP(AK1102,Causa!$X:$AA,4,0)</f>
        <v>Tanque</v>
      </c>
      <c r="AM1102" s="8" t="str">
        <f>VLOOKUP(AK1102,Causa!$X:$AB,5,0)</f>
        <v>O</v>
      </c>
      <c r="AN1102" s="8" t="str">
        <f>VLOOKUP(AM1102,Causa!$Q:$T,4,0)</f>
        <v>Estructuras mecánica y Tuberías</v>
      </c>
      <c r="AO1102" s="11" t="str">
        <f t="shared" si="33"/>
        <v>211-1102</v>
      </c>
    </row>
    <row r="1103" spans="35:41" x14ac:dyDescent="0.3">
      <c r="AI1103" s="8" t="s">
        <v>1640</v>
      </c>
      <c r="AJ1103" s="8" t="s">
        <v>135</v>
      </c>
      <c r="AK1103" s="8">
        <v>211</v>
      </c>
      <c r="AL1103" s="8" t="str">
        <f>VLOOKUP(AK1103,Causa!$X:$AA,4,0)</f>
        <v>Tanque</v>
      </c>
      <c r="AM1103" s="8" t="str">
        <f>VLOOKUP(AK1103,Causa!$X:$AB,5,0)</f>
        <v>O</v>
      </c>
      <c r="AN1103" s="8" t="str">
        <f>VLOOKUP(AM1103,Causa!$Q:$T,4,0)</f>
        <v>Estructuras mecánica y Tuberías</v>
      </c>
      <c r="AO1103" s="11" t="str">
        <f t="shared" si="33"/>
        <v>211-1103</v>
      </c>
    </row>
    <row r="1104" spans="35:41" x14ac:dyDescent="0.3">
      <c r="AI1104" s="8" t="s">
        <v>1641</v>
      </c>
      <c r="AJ1104" s="8" t="s">
        <v>982</v>
      </c>
      <c r="AK1104" s="8">
        <v>212</v>
      </c>
      <c r="AL1104" s="8" t="str">
        <f>VLOOKUP(AK1104,Causa!$X:$AA,4,0)</f>
        <v>Trampa de  vapor</v>
      </c>
      <c r="AM1104" s="8" t="str">
        <f>VLOOKUP(AK1104,Causa!$X:$AB,5,0)</f>
        <v>O</v>
      </c>
      <c r="AN1104" s="8" t="str">
        <f>VLOOKUP(AM1104,Causa!$Q:$T,4,0)</f>
        <v>Estructuras mecánica y Tuberías</v>
      </c>
      <c r="AO1104" s="11" t="str">
        <f t="shared" si="33"/>
        <v>212-1104</v>
      </c>
    </row>
    <row r="1105" spans="35:41" x14ac:dyDescent="0.3">
      <c r="AI1105" s="8" t="s">
        <v>1642</v>
      </c>
      <c r="AJ1105" s="8" t="s">
        <v>135</v>
      </c>
      <c r="AK1105" s="8">
        <v>212</v>
      </c>
      <c r="AL1105" s="8" t="str">
        <f>VLOOKUP(AK1105,Causa!$X:$AA,4,0)</f>
        <v>Trampa de  vapor</v>
      </c>
      <c r="AM1105" s="8" t="str">
        <f>VLOOKUP(AK1105,Causa!$X:$AB,5,0)</f>
        <v>O</v>
      </c>
      <c r="AN1105" s="8" t="str">
        <f>VLOOKUP(AM1105,Causa!$Q:$T,4,0)</f>
        <v>Estructuras mecánica y Tuberías</v>
      </c>
      <c r="AO1105" s="11" t="str">
        <f t="shared" si="33"/>
        <v>212-1105</v>
      </c>
    </row>
    <row r="1106" spans="35:41" x14ac:dyDescent="0.3">
      <c r="AI1106" s="8" t="s">
        <v>1643</v>
      </c>
      <c r="AJ1106" s="8" t="s">
        <v>258</v>
      </c>
      <c r="AK1106" s="8">
        <v>212</v>
      </c>
      <c r="AL1106" s="8" t="str">
        <f>VLOOKUP(AK1106,Causa!$X:$AA,4,0)</f>
        <v>Trampa de  vapor</v>
      </c>
      <c r="AM1106" s="8" t="str">
        <f>VLOOKUP(AK1106,Causa!$X:$AB,5,0)</f>
        <v>O</v>
      </c>
      <c r="AN1106" s="8" t="str">
        <f>VLOOKUP(AM1106,Causa!$Q:$T,4,0)</f>
        <v>Estructuras mecánica y Tuberías</v>
      </c>
      <c r="AO1106" s="11" t="str">
        <f t="shared" si="33"/>
        <v>212-1106</v>
      </c>
    </row>
    <row r="1107" spans="35:41" x14ac:dyDescent="0.3">
      <c r="AI1107" s="8" t="s">
        <v>1644</v>
      </c>
      <c r="AJ1107" s="8" t="s">
        <v>125</v>
      </c>
      <c r="AK1107" s="8">
        <v>212</v>
      </c>
      <c r="AL1107" s="8" t="str">
        <f>VLOOKUP(AK1107,Causa!$X:$AA,4,0)</f>
        <v>Trampa de  vapor</v>
      </c>
      <c r="AM1107" s="8" t="str">
        <f>VLOOKUP(AK1107,Causa!$X:$AB,5,0)</f>
        <v>O</v>
      </c>
      <c r="AN1107" s="8" t="str">
        <f>VLOOKUP(AM1107,Causa!$Q:$T,4,0)</f>
        <v>Estructuras mecánica y Tuberías</v>
      </c>
      <c r="AO1107" s="11" t="str">
        <f t="shared" si="33"/>
        <v>212-1107</v>
      </c>
    </row>
    <row r="1108" spans="35:41" x14ac:dyDescent="0.3">
      <c r="AI1108" s="8" t="s">
        <v>1645</v>
      </c>
      <c r="AJ1108" s="8" t="s">
        <v>259</v>
      </c>
      <c r="AK1108" s="8">
        <v>213</v>
      </c>
      <c r="AL1108" s="8" t="str">
        <f>VLOOKUP(AK1108,Causa!$X:$AA,4,0)</f>
        <v>Tubería</v>
      </c>
      <c r="AM1108" s="8" t="str">
        <f>VLOOKUP(AK1108,Causa!$X:$AB,5,0)</f>
        <v>O</v>
      </c>
      <c r="AN1108" s="8" t="str">
        <f>VLOOKUP(AM1108,Causa!$Q:$T,4,0)</f>
        <v>Estructuras mecánica y Tuberías</v>
      </c>
      <c r="AO1108" s="11" t="str">
        <f t="shared" si="33"/>
        <v>213-1108</v>
      </c>
    </row>
    <row r="1109" spans="35:41" x14ac:dyDescent="0.3">
      <c r="AI1109" s="8" t="s">
        <v>1646</v>
      </c>
      <c r="AJ1109" s="8" t="s">
        <v>268</v>
      </c>
      <c r="AK1109" s="8">
        <v>213</v>
      </c>
      <c r="AL1109" s="8" t="str">
        <f>VLOOKUP(AK1109,Causa!$X:$AA,4,0)</f>
        <v>Tubería</v>
      </c>
      <c r="AM1109" s="8" t="str">
        <f>VLOOKUP(AK1109,Causa!$X:$AB,5,0)</f>
        <v>O</v>
      </c>
      <c r="AN1109" s="8" t="str">
        <f>VLOOKUP(AM1109,Causa!$Q:$T,4,0)</f>
        <v>Estructuras mecánica y Tuberías</v>
      </c>
      <c r="AO1109" s="11" t="str">
        <f t="shared" si="33"/>
        <v>213-1109</v>
      </c>
    </row>
    <row r="1110" spans="35:41" x14ac:dyDescent="0.3">
      <c r="AI1110" s="8" t="s">
        <v>1647</v>
      </c>
      <c r="AJ1110" s="8" t="s">
        <v>276</v>
      </c>
      <c r="AK1110" s="8">
        <v>213</v>
      </c>
      <c r="AL1110" s="8" t="str">
        <f>VLOOKUP(AK1110,Causa!$X:$AA,4,0)</f>
        <v>Tubería</v>
      </c>
      <c r="AM1110" s="8" t="str">
        <f>VLOOKUP(AK1110,Causa!$X:$AB,5,0)</f>
        <v>O</v>
      </c>
      <c r="AN1110" s="8" t="str">
        <f>VLOOKUP(AM1110,Causa!$Q:$T,4,0)</f>
        <v>Estructuras mecánica y Tuberías</v>
      </c>
      <c r="AO1110" s="11" t="str">
        <f t="shared" si="33"/>
        <v>213-1110</v>
      </c>
    </row>
    <row r="1111" spans="35:41" x14ac:dyDescent="0.3">
      <c r="AI1111" s="8" t="s">
        <v>1648</v>
      </c>
      <c r="AJ1111" s="8" t="s">
        <v>256</v>
      </c>
      <c r="AK1111" s="8">
        <v>213</v>
      </c>
      <c r="AL1111" s="8" t="str">
        <f>VLOOKUP(AK1111,Causa!$X:$AA,4,0)</f>
        <v>Tubería</v>
      </c>
      <c r="AM1111" s="8" t="str">
        <f>VLOOKUP(AK1111,Causa!$X:$AB,5,0)</f>
        <v>O</v>
      </c>
      <c r="AN1111" s="8" t="str">
        <f>VLOOKUP(AM1111,Causa!$Q:$T,4,0)</f>
        <v>Estructuras mecánica y Tuberías</v>
      </c>
      <c r="AO1111" s="11" t="str">
        <f t="shared" si="33"/>
        <v>213-1111</v>
      </c>
    </row>
    <row r="1112" spans="35:41" x14ac:dyDescent="0.3">
      <c r="AI1112" s="8" t="s">
        <v>1649</v>
      </c>
      <c r="AJ1112" s="8" t="s">
        <v>135</v>
      </c>
      <c r="AK1112" s="8">
        <v>213</v>
      </c>
      <c r="AL1112" s="8" t="str">
        <f>VLOOKUP(AK1112,Causa!$X:$AA,4,0)</f>
        <v>Tubería</v>
      </c>
      <c r="AM1112" s="8" t="str">
        <f>VLOOKUP(AK1112,Causa!$X:$AB,5,0)</f>
        <v>O</v>
      </c>
      <c r="AN1112" s="8" t="str">
        <f>VLOOKUP(AM1112,Causa!$Q:$T,4,0)</f>
        <v>Estructuras mecánica y Tuberías</v>
      </c>
      <c r="AO1112" s="11" t="str">
        <f t="shared" si="33"/>
        <v>213-1112</v>
      </c>
    </row>
    <row r="1113" spans="35:41" x14ac:dyDescent="0.3">
      <c r="AI1113" s="8" t="s">
        <v>1650</v>
      </c>
      <c r="AJ1113" s="8" t="s">
        <v>258</v>
      </c>
      <c r="AK1113" s="8">
        <v>213</v>
      </c>
      <c r="AL1113" s="8" t="str">
        <f>VLOOKUP(AK1113,Causa!$X:$AA,4,0)</f>
        <v>Tubería</v>
      </c>
      <c r="AM1113" s="8" t="str">
        <f>VLOOKUP(AK1113,Causa!$X:$AB,5,0)</f>
        <v>O</v>
      </c>
      <c r="AN1113" s="8" t="str">
        <f>VLOOKUP(AM1113,Causa!$Q:$T,4,0)</f>
        <v>Estructuras mecánica y Tuberías</v>
      </c>
      <c r="AO1113" s="11" t="str">
        <f t="shared" si="33"/>
        <v>213-1113</v>
      </c>
    </row>
    <row r="1114" spans="35:41" x14ac:dyDescent="0.3">
      <c r="AI1114" s="8" t="s">
        <v>1651</v>
      </c>
      <c r="AJ1114" s="8" t="s">
        <v>259</v>
      </c>
      <c r="AK1114" s="8">
        <v>214</v>
      </c>
      <c r="AL1114" s="8" t="str">
        <f>VLOOKUP(AK1114,Causa!$X:$AA,4,0)</f>
        <v>Visor</v>
      </c>
      <c r="AM1114" s="8" t="str">
        <f>VLOOKUP(AK1114,Causa!$X:$AB,5,0)</f>
        <v>O</v>
      </c>
      <c r="AN1114" s="8" t="str">
        <f>VLOOKUP(AM1114,Causa!$Q:$T,4,0)</f>
        <v>Estructuras mecánica y Tuberías</v>
      </c>
      <c r="AO1114" s="11" t="str">
        <f t="shared" si="33"/>
        <v>214-1114</v>
      </c>
    </row>
    <row r="1115" spans="35:41" x14ac:dyDescent="0.3">
      <c r="AI1115" s="8" t="s">
        <v>1652</v>
      </c>
      <c r="AJ1115" s="8" t="s">
        <v>256</v>
      </c>
      <c r="AK1115" s="8">
        <v>214</v>
      </c>
      <c r="AL1115" s="8" t="str">
        <f>VLOOKUP(AK1115,Causa!$X:$AA,4,0)</f>
        <v>Visor</v>
      </c>
      <c r="AM1115" s="8" t="str">
        <f>VLOOKUP(AK1115,Causa!$X:$AB,5,0)</f>
        <v>O</v>
      </c>
      <c r="AN1115" s="8" t="str">
        <f>VLOOKUP(AM1115,Causa!$Q:$T,4,0)</f>
        <v>Estructuras mecánica y Tuberías</v>
      </c>
      <c r="AO1115" s="11" t="str">
        <f t="shared" si="33"/>
        <v>214-1115</v>
      </c>
    </row>
    <row r="1116" spans="35:41" x14ac:dyDescent="0.3">
      <c r="AI1116" s="8" t="s">
        <v>1653</v>
      </c>
      <c r="AJ1116" s="8" t="s">
        <v>171</v>
      </c>
      <c r="AK1116" s="8">
        <v>214</v>
      </c>
      <c r="AL1116" s="8" t="str">
        <f>VLOOKUP(AK1116,Causa!$X:$AA,4,0)</f>
        <v>Visor</v>
      </c>
      <c r="AM1116" s="8" t="str">
        <f>VLOOKUP(AK1116,Causa!$X:$AB,5,0)</f>
        <v>O</v>
      </c>
      <c r="AN1116" s="8" t="str">
        <f>VLOOKUP(AM1116,Causa!$Q:$T,4,0)</f>
        <v>Estructuras mecánica y Tuberías</v>
      </c>
      <c r="AO1116" s="11" t="str">
        <f t="shared" si="33"/>
        <v>214-1116</v>
      </c>
    </row>
    <row r="1117" spans="35:41" x14ac:dyDescent="0.3">
      <c r="AI1117" s="8" t="s">
        <v>1654</v>
      </c>
      <c r="AJ1117" s="8" t="s">
        <v>135</v>
      </c>
      <c r="AK1117" s="8">
        <v>214</v>
      </c>
      <c r="AL1117" s="8" t="str">
        <f>VLOOKUP(AK1117,Causa!$X:$AA,4,0)</f>
        <v>Visor</v>
      </c>
      <c r="AM1117" s="8" t="str">
        <f>VLOOKUP(AK1117,Causa!$X:$AB,5,0)</f>
        <v>O</v>
      </c>
      <c r="AN1117" s="8" t="str">
        <f>VLOOKUP(AM1117,Causa!$Q:$T,4,0)</f>
        <v>Estructuras mecánica y Tuberías</v>
      </c>
      <c r="AO1117" s="11" t="str">
        <f t="shared" si="33"/>
        <v>214-1117</v>
      </c>
    </row>
    <row r="1118" spans="35:41" x14ac:dyDescent="0.3">
      <c r="AI1118" s="8" t="s">
        <v>1655</v>
      </c>
      <c r="AJ1118" s="8" t="s">
        <v>428</v>
      </c>
      <c r="AK1118" s="8" t="s">
        <v>27</v>
      </c>
      <c r="AL1118" s="8">
        <f>VLOOKUP(AK1118,Causa!$X:$AA,4,0)</f>
        <v>0</v>
      </c>
      <c r="AM1118" s="8">
        <f>VLOOKUP(AK1118,Causa!$X:$AB,5,0)</f>
        <v>0</v>
      </c>
      <c r="AN1118" s="8" t="e">
        <f>VLOOKUP(AM1118,Causa!$Q:$T,4,0)</f>
        <v>#N/A</v>
      </c>
      <c r="AO1118" s="11" t="str">
        <f t="shared" si="33"/>
        <v>215-1118</v>
      </c>
    </row>
    <row r="1119" spans="35:41" x14ac:dyDescent="0.3">
      <c r="AI1119" s="8" t="s">
        <v>1656</v>
      </c>
      <c r="AJ1119" s="8" t="s">
        <v>396</v>
      </c>
      <c r="AK1119" s="8" t="s">
        <v>27</v>
      </c>
      <c r="AL1119" s="8">
        <f>VLOOKUP(AK1119,Causa!$X:$AA,4,0)</f>
        <v>0</v>
      </c>
      <c r="AM1119" s="8">
        <f>VLOOKUP(AK1119,Causa!$X:$AB,5,0)</f>
        <v>0</v>
      </c>
      <c r="AN1119" s="8" t="e">
        <f>VLOOKUP(AM1119,Causa!$Q:$T,4,0)</f>
        <v>#N/A</v>
      </c>
      <c r="AO1119" s="11" t="str">
        <f t="shared" si="33"/>
        <v>215-1119</v>
      </c>
    </row>
    <row r="1120" spans="35:41" x14ac:dyDescent="0.3">
      <c r="AI1120" s="8" t="s">
        <v>1657</v>
      </c>
      <c r="AJ1120" s="8" t="s">
        <v>429</v>
      </c>
      <c r="AK1120" s="8" t="s">
        <v>29</v>
      </c>
      <c r="AL1120" s="8">
        <f>VLOOKUP(AK1120,Causa!$X:$AA,4,0)</f>
        <v>0</v>
      </c>
      <c r="AM1120" s="8">
        <f>VLOOKUP(AK1120,Causa!$X:$AB,5,0)</f>
        <v>0</v>
      </c>
      <c r="AN1120" s="8" t="e">
        <f>VLOOKUP(AM1120,Causa!$Q:$T,4,0)</f>
        <v>#N/A</v>
      </c>
      <c r="AO1120" s="11" t="str">
        <f t="shared" si="33"/>
        <v>216-1121</v>
      </c>
    </row>
    <row r="1121" spans="35:41" x14ac:dyDescent="0.3">
      <c r="AI1121" s="8" t="s">
        <v>1658</v>
      </c>
      <c r="AJ1121" s="8" t="s">
        <v>1659</v>
      </c>
      <c r="AK1121" s="8" t="s">
        <v>35</v>
      </c>
      <c r="AL1121" s="8">
        <f>VLOOKUP(AK1121,Causa!$X:$AA,4,0)</f>
        <v>0</v>
      </c>
      <c r="AM1121" s="8">
        <f>VLOOKUP(AK1121,Causa!$X:$AB,5,0)</f>
        <v>0</v>
      </c>
      <c r="AN1121" s="8" t="e">
        <f>VLOOKUP(AM1121,Causa!$Q:$T,4,0)</f>
        <v>#N/A</v>
      </c>
      <c r="AO1121" s="11" t="str">
        <f t="shared" si="33"/>
        <v>217-1204</v>
      </c>
    </row>
    <row r="1122" spans="35:41" x14ac:dyDescent="0.3">
      <c r="AI1122" s="8" t="s">
        <v>1660</v>
      </c>
      <c r="AJ1122" s="8" t="s">
        <v>424</v>
      </c>
      <c r="AK1122" s="8" t="s">
        <v>37</v>
      </c>
      <c r="AL1122" s="8">
        <f>VLOOKUP(AK1122,Causa!$X:$AA,4,0)</f>
        <v>0</v>
      </c>
      <c r="AM1122" s="8">
        <f>VLOOKUP(AK1122,Causa!$X:$AB,5,0)</f>
        <v>0</v>
      </c>
      <c r="AN1122" s="8" t="e">
        <f>VLOOKUP(AM1122,Causa!$Q:$T,4,0)</f>
        <v>#N/A</v>
      </c>
      <c r="AO1122" s="11" t="str">
        <f t="shared" si="33"/>
        <v>218-1208</v>
      </c>
    </row>
    <row r="1123" spans="35:41" x14ac:dyDescent="0.3">
      <c r="AI1123" s="8" t="s">
        <v>1661</v>
      </c>
      <c r="AJ1123" s="8" t="s">
        <v>425</v>
      </c>
      <c r="AK1123" s="8" t="s">
        <v>37</v>
      </c>
      <c r="AL1123" s="8">
        <f>VLOOKUP(AK1123,Causa!$X:$AA,4,0)</f>
        <v>0</v>
      </c>
      <c r="AM1123" s="8">
        <f>VLOOKUP(AK1123,Causa!$X:$AB,5,0)</f>
        <v>0</v>
      </c>
      <c r="AN1123" s="8" t="e">
        <f>VLOOKUP(AM1123,Causa!$Q:$T,4,0)</f>
        <v>#N/A</v>
      </c>
      <c r="AO1123" s="11" t="str">
        <f t="shared" si="33"/>
        <v>218-1209</v>
      </c>
    </row>
    <row r="1124" spans="35:41" x14ac:dyDescent="0.3">
      <c r="AI1124" s="8" t="s">
        <v>1662</v>
      </c>
      <c r="AJ1124" s="8" t="s">
        <v>426</v>
      </c>
      <c r="AK1124" s="8" t="s">
        <v>37</v>
      </c>
      <c r="AL1124" s="8">
        <f>VLOOKUP(AK1124,Causa!$X:$AA,4,0)</f>
        <v>0</v>
      </c>
      <c r="AM1124" s="8">
        <f>VLOOKUP(AK1124,Causa!$X:$AB,5,0)</f>
        <v>0</v>
      </c>
      <c r="AN1124" s="8" t="e">
        <f>VLOOKUP(AM1124,Causa!$Q:$T,4,0)</f>
        <v>#N/A</v>
      </c>
      <c r="AO1124" s="11" t="str">
        <f t="shared" si="33"/>
        <v>218-1210</v>
      </c>
    </row>
    <row r="1125" spans="35:41" x14ac:dyDescent="0.3">
      <c r="AI1125" s="8" t="s">
        <v>1663</v>
      </c>
      <c r="AJ1125" s="8" t="s">
        <v>427</v>
      </c>
      <c r="AK1125" s="8" t="s">
        <v>37</v>
      </c>
      <c r="AL1125" s="8">
        <f>VLOOKUP(AK1125,Causa!$X:$AA,4,0)</f>
        <v>0</v>
      </c>
      <c r="AM1125" s="8">
        <f>VLOOKUP(AK1125,Causa!$X:$AB,5,0)</f>
        <v>0</v>
      </c>
      <c r="AN1125" s="8" t="e">
        <f>VLOOKUP(AM1125,Causa!$Q:$T,4,0)</f>
        <v>#N/A</v>
      </c>
      <c r="AO1125" s="11" t="str">
        <f t="shared" si="33"/>
        <v>218-1211</v>
      </c>
    </row>
    <row r="1126" spans="35:41" x14ac:dyDescent="0.3">
      <c r="AI1126" s="8" t="s">
        <v>1664</v>
      </c>
      <c r="AJ1126" s="8" t="s">
        <v>1665</v>
      </c>
      <c r="AK1126" s="8" t="s">
        <v>41</v>
      </c>
      <c r="AL1126" s="8">
        <f>VLOOKUP(AK1126,Causa!$X:$AA,4,0)</f>
        <v>0</v>
      </c>
      <c r="AM1126" s="8">
        <f>VLOOKUP(AK1126,Causa!$X:$AB,5,0)</f>
        <v>0</v>
      </c>
      <c r="AN1126" s="8" t="e">
        <f>VLOOKUP(AM1126,Causa!$Q:$T,4,0)</f>
        <v>#N/A</v>
      </c>
      <c r="AO1126" s="11" t="str">
        <f t="shared" si="33"/>
        <v>219-1250</v>
      </c>
    </row>
    <row r="1127" spans="35:41" x14ac:dyDescent="0.3">
      <c r="AI1127" s="8" t="s">
        <v>1666</v>
      </c>
      <c r="AJ1127" s="8" t="s">
        <v>399</v>
      </c>
      <c r="AK1127" s="8" t="s">
        <v>41</v>
      </c>
      <c r="AL1127" s="8">
        <f>VLOOKUP(AK1127,Causa!$X:$AA,4,0)</f>
        <v>0</v>
      </c>
      <c r="AM1127" s="8">
        <f>VLOOKUP(AK1127,Causa!$X:$AB,5,0)</f>
        <v>0</v>
      </c>
      <c r="AN1127" s="8" t="e">
        <f>VLOOKUP(AM1127,Causa!$Q:$T,4,0)</f>
        <v>#N/A</v>
      </c>
      <c r="AO1127" s="11" t="str">
        <f t="shared" si="33"/>
        <v>219-1241</v>
      </c>
    </row>
    <row r="1128" spans="35:41" x14ac:dyDescent="0.3">
      <c r="AI1128" s="8" t="s">
        <v>1667</v>
      </c>
      <c r="AJ1128" s="8" t="s">
        <v>400</v>
      </c>
      <c r="AK1128" s="8" t="s">
        <v>41</v>
      </c>
      <c r="AL1128" s="8">
        <f>VLOOKUP(AK1128,Causa!$X:$AA,4,0)</f>
        <v>0</v>
      </c>
      <c r="AM1128" s="8">
        <f>VLOOKUP(AK1128,Causa!$X:$AB,5,0)</f>
        <v>0</v>
      </c>
      <c r="AN1128" s="8" t="e">
        <f>VLOOKUP(AM1128,Causa!$Q:$T,4,0)</f>
        <v>#N/A</v>
      </c>
      <c r="AO1128" s="11" t="str">
        <f t="shared" si="33"/>
        <v>219-1242</v>
      </c>
    </row>
    <row r="1129" spans="35:41" x14ac:dyDescent="0.3">
      <c r="AI1129" s="8" t="s">
        <v>1668</v>
      </c>
      <c r="AJ1129" s="8" t="s">
        <v>401</v>
      </c>
      <c r="AK1129" s="8" t="s">
        <v>41</v>
      </c>
      <c r="AL1129" s="8">
        <f>VLOOKUP(AK1129,Causa!$X:$AA,4,0)</f>
        <v>0</v>
      </c>
      <c r="AM1129" s="8">
        <f>VLOOKUP(AK1129,Causa!$X:$AB,5,0)</f>
        <v>0</v>
      </c>
      <c r="AN1129" s="8" t="e">
        <f>VLOOKUP(AM1129,Causa!$Q:$T,4,0)</f>
        <v>#N/A</v>
      </c>
      <c r="AO1129" s="11" t="str">
        <f t="shared" si="33"/>
        <v>219-1243</v>
      </c>
    </row>
    <row r="1130" spans="35:41" x14ac:dyDescent="0.3">
      <c r="AI1130" s="8" t="s">
        <v>1669</v>
      </c>
      <c r="AJ1130" s="8" t="s">
        <v>402</v>
      </c>
      <c r="AK1130" s="8" t="s">
        <v>41</v>
      </c>
      <c r="AL1130" s="8">
        <f>VLOOKUP(AK1130,Causa!$X:$AA,4,0)</f>
        <v>0</v>
      </c>
      <c r="AM1130" s="8">
        <f>VLOOKUP(AK1130,Causa!$X:$AB,5,0)</f>
        <v>0</v>
      </c>
      <c r="AN1130" s="8" t="e">
        <f>VLOOKUP(AM1130,Causa!$Q:$T,4,0)</f>
        <v>#N/A</v>
      </c>
      <c r="AO1130" s="11" t="str">
        <f t="shared" si="33"/>
        <v>219-1244</v>
      </c>
    </row>
    <row r="1131" spans="35:41" x14ac:dyDescent="0.3">
      <c r="AI1131" s="8" t="s">
        <v>1670</v>
      </c>
      <c r="AJ1131" s="8" t="s">
        <v>403</v>
      </c>
      <c r="AK1131" s="8" t="s">
        <v>41</v>
      </c>
      <c r="AL1131" s="8">
        <f>VLOOKUP(AK1131,Causa!$X:$AA,4,0)</f>
        <v>0</v>
      </c>
      <c r="AM1131" s="8">
        <f>VLOOKUP(AK1131,Causa!$X:$AB,5,0)</f>
        <v>0</v>
      </c>
      <c r="AN1131" s="8" t="e">
        <f>VLOOKUP(AM1131,Causa!$Q:$T,4,0)</f>
        <v>#N/A</v>
      </c>
      <c r="AO1131" s="11" t="str">
        <f t="shared" si="33"/>
        <v>219-1245</v>
      </c>
    </row>
    <row r="1132" spans="35:41" x14ac:dyDescent="0.3">
      <c r="AI1132" s="8" t="s">
        <v>1671</v>
      </c>
      <c r="AJ1132" s="8" t="s">
        <v>420</v>
      </c>
      <c r="AK1132" s="8" t="s">
        <v>41</v>
      </c>
      <c r="AL1132" s="8">
        <f>VLOOKUP(AK1132,Causa!$X:$AA,4,0)</f>
        <v>0</v>
      </c>
      <c r="AM1132" s="8">
        <f>VLOOKUP(AK1132,Causa!$X:$AB,5,0)</f>
        <v>0</v>
      </c>
      <c r="AN1132" s="8" t="e">
        <f>VLOOKUP(AM1132,Causa!$Q:$T,4,0)</f>
        <v>#N/A</v>
      </c>
      <c r="AO1132" s="11" t="str">
        <f t="shared" si="33"/>
        <v>219-1246</v>
      </c>
    </row>
    <row r="1133" spans="35:41" x14ac:dyDescent="0.3">
      <c r="AI1133" s="8" t="s">
        <v>1672</v>
      </c>
      <c r="AJ1133" s="8" t="s">
        <v>421</v>
      </c>
      <c r="AK1133" s="8" t="s">
        <v>41</v>
      </c>
      <c r="AL1133" s="8">
        <f>VLOOKUP(AK1133,Causa!$X:$AA,4,0)</f>
        <v>0</v>
      </c>
      <c r="AM1133" s="8">
        <f>VLOOKUP(AK1133,Causa!$X:$AB,5,0)</f>
        <v>0</v>
      </c>
      <c r="AN1133" s="8" t="e">
        <f>VLOOKUP(AM1133,Causa!$Q:$T,4,0)</f>
        <v>#N/A</v>
      </c>
      <c r="AO1133" s="11" t="str">
        <f t="shared" si="33"/>
        <v>219-1247</v>
      </c>
    </row>
    <row r="1134" spans="35:41" x14ac:dyDescent="0.3">
      <c r="AI1134" s="8" t="s">
        <v>1673</v>
      </c>
      <c r="AJ1134" s="8" t="s">
        <v>422</v>
      </c>
      <c r="AK1134" s="8" t="s">
        <v>41</v>
      </c>
      <c r="AL1134" s="8">
        <f>VLOOKUP(AK1134,Causa!$X:$AA,4,0)</f>
        <v>0</v>
      </c>
      <c r="AM1134" s="8">
        <f>VLOOKUP(AK1134,Causa!$X:$AB,5,0)</f>
        <v>0</v>
      </c>
      <c r="AN1134" s="8" t="e">
        <f>VLOOKUP(AM1134,Causa!$Q:$T,4,0)</f>
        <v>#N/A</v>
      </c>
      <c r="AO1134" s="11" t="str">
        <f t="shared" si="33"/>
        <v>219-1248</v>
      </c>
    </row>
    <row r="1135" spans="35:41" x14ac:dyDescent="0.3">
      <c r="AI1135" s="8" t="s">
        <v>1674</v>
      </c>
      <c r="AJ1135" s="8" t="s">
        <v>423</v>
      </c>
      <c r="AK1135" s="8" t="s">
        <v>41</v>
      </c>
      <c r="AL1135" s="8">
        <f>VLOOKUP(AK1135,Causa!$X:$AA,4,0)</f>
        <v>0</v>
      </c>
      <c r="AM1135" s="8">
        <f>VLOOKUP(AK1135,Causa!$X:$AB,5,0)</f>
        <v>0</v>
      </c>
      <c r="AN1135" s="8" t="e">
        <f>VLOOKUP(AM1135,Causa!$Q:$T,4,0)</f>
        <v>#N/A</v>
      </c>
      <c r="AO1135" s="11" t="str">
        <f t="shared" si="33"/>
        <v>219-1249</v>
      </c>
    </row>
    <row r="1136" spans="35:41" x14ac:dyDescent="0.3">
      <c r="AI1136" s="8" t="s">
        <v>1675</v>
      </c>
      <c r="AJ1136" s="8" t="s">
        <v>1676</v>
      </c>
      <c r="AK1136" s="8" t="s">
        <v>43</v>
      </c>
      <c r="AL1136" s="8">
        <f>VLOOKUP(AK1136,Causa!$X:$AA,4,0)</f>
        <v>0</v>
      </c>
      <c r="AM1136" s="8">
        <f>VLOOKUP(AK1136,Causa!$X:$AB,5,0)</f>
        <v>0</v>
      </c>
      <c r="AN1136" s="8" t="e">
        <f>VLOOKUP(AM1136,Causa!$Q:$T,4,0)</f>
        <v>#N/A</v>
      </c>
      <c r="AO1136" s="11" t="str">
        <f t="shared" si="33"/>
        <v>224-1295</v>
      </c>
    </row>
    <row r="1137" spans="35:41" x14ac:dyDescent="0.3">
      <c r="AI1137" s="8" t="s">
        <v>1677</v>
      </c>
      <c r="AJ1137" s="8" t="s">
        <v>436</v>
      </c>
      <c r="AK1137" s="8" t="s">
        <v>45</v>
      </c>
      <c r="AL1137" s="8">
        <f>VLOOKUP(AK1137,Causa!$X:$AA,4,0)</f>
        <v>0</v>
      </c>
      <c r="AM1137" s="8">
        <f>VLOOKUP(AK1137,Causa!$X:$AB,5,0)</f>
        <v>0</v>
      </c>
      <c r="AN1137" s="8" t="e">
        <f>VLOOKUP(AM1137,Causa!$Q:$T,4,0)</f>
        <v>#N/A</v>
      </c>
      <c r="AO1137" s="11" t="str">
        <f t="shared" si="33"/>
        <v>223-1285</v>
      </c>
    </row>
    <row r="1138" spans="35:41" x14ac:dyDescent="0.3">
      <c r="AI1138" s="8" t="s">
        <v>1678</v>
      </c>
      <c r="AJ1138" s="8" t="s">
        <v>437</v>
      </c>
      <c r="AK1138" s="8" t="s">
        <v>45</v>
      </c>
      <c r="AL1138" s="8">
        <f>VLOOKUP(AK1138,Causa!$X:$AA,4,0)</f>
        <v>0</v>
      </c>
      <c r="AM1138" s="8">
        <f>VLOOKUP(AK1138,Causa!$X:$AB,5,0)</f>
        <v>0</v>
      </c>
      <c r="AN1138" s="8" t="e">
        <f>VLOOKUP(AM1138,Causa!$Q:$T,4,0)</f>
        <v>#N/A</v>
      </c>
      <c r="AO1138" s="11" t="str">
        <f t="shared" si="33"/>
        <v>223-1286</v>
      </c>
    </row>
    <row r="1139" spans="35:41" x14ac:dyDescent="0.3">
      <c r="AI1139" s="8" t="s">
        <v>1679</v>
      </c>
      <c r="AJ1139" s="8" t="s">
        <v>438</v>
      </c>
      <c r="AK1139" s="8" t="s">
        <v>45</v>
      </c>
      <c r="AL1139" s="8">
        <f>VLOOKUP(AK1139,Causa!$X:$AA,4,0)</f>
        <v>0</v>
      </c>
      <c r="AM1139" s="8">
        <f>VLOOKUP(AK1139,Causa!$X:$AB,5,0)</f>
        <v>0</v>
      </c>
      <c r="AN1139" s="8" t="e">
        <f>VLOOKUP(AM1139,Causa!$Q:$T,4,0)</f>
        <v>#N/A</v>
      </c>
      <c r="AO1139" s="11" t="str">
        <f t="shared" si="33"/>
        <v>223-1287</v>
      </c>
    </row>
    <row r="1140" spans="35:41" x14ac:dyDescent="0.3">
      <c r="AI1140" s="8" t="s">
        <v>1680</v>
      </c>
      <c r="AJ1140" s="8" t="s">
        <v>1681</v>
      </c>
      <c r="AK1140" s="8" t="s">
        <v>47</v>
      </c>
      <c r="AL1140" s="8">
        <f>VLOOKUP(AK1140,Causa!$X:$AA,4,0)</f>
        <v>0</v>
      </c>
      <c r="AM1140" s="8">
        <f>VLOOKUP(AK1140,Causa!$X:$AB,5,0)</f>
        <v>0</v>
      </c>
      <c r="AN1140" s="8" t="e">
        <f>VLOOKUP(AM1140,Causa!$Q:$T,4,0)</f>
        <v>#N/A</v>
      </c>
      <c r="AO1140" s="11" t="str">
        <f t="shared" si="33"/>
        <v>220-1283</v>
      </c>
    </row>
    <row r="1141" spans="35:41" x14ac:dyDescent="0.3">
      <c r="AI1141" s="8" t="s">
        <v>1682</v>
      </c>
      <c r="AJ1141" s="8" t="s">
        <v>1683</v>
      </c>
      <c r="AK1141" s="8" t="s">
        <v>47</v>
      </c>
      <c r="AL1141" s="8">
        <f>VLOOKUP(AK1141,Causa!$X:$AA,4,0)</f>
        <v>0</v>
      </c>
      <c r="AM1141" s="8">
        <f>VLOOKUP(AK1141,Causa!$X:$AB,5,0)</f>
        <v>0</v>
      </c>
      <c r="AN1141" s="8" t="e">
        <f>VLOOKUP(AM1141,Causa!$Q:$T,4,0)</f>
        <v>#N/A</v>
      </c>
      <c r="AO1141" s="11" t="str">
        <f t="shared" si="33"/>
        <v>220-1284</v>
      </c>
    </row>
    <row r="1142" spans="35:41" x14ac:dyDescent="0.3">
      <c r="AI1142" s="8" t="s">
        <v>1684</v>
      </c>
      <c r="AJ1142" s="8" t="s">
        <v>1685</v>
      </c>
      <c r="AK1142" s="8" t="s">
        <v>47</v>
      </c>
      <c r="AL1142" s="8">
        <f>VLOOKUP(AK1142,Causa!$X:$AA,4,0)</f>
        <v>0</v>
      </c>
      <c r="AM1142" s="8">
        <f>VLOOKUP(AK1142,Causa!$X:$AB,5,0)</f>
        <v>0</v>
      </c>
      <c r="AN1142" s="8" t="e">
        <f>VLOOKUP(AM1142,Causa!$Q:$T,4,0)</f>
        <v>#N/A</v>
      </c>
      <c r="AO1142" s="11" t="str">
        <f t="shared" si="33"/>
        <v>220-1285</v>
      </c>
    </row>
    <row r="1143" spans="35:41" x14ac:dyDescent="0.3">
      <c r="AI1143" s="8" t="s">
        <v>1686</v>
      </c>
      <c r="AJ1143" s="8" t="s">
        <v>1687</v>
      </c>
      <c r="AK1143" s="8" t="s">
        <v>47</v>
      </c>
      <c r="AL1143" s="8">
        <f>VLOOKUP(AK1143,Causa!$X:$AA,4,0)</f>
        <v>0</v>
      </c>
      <c r="AM1143" s="8">
        <f>VLOOKUP(AK1143,Causa!$X:$AB,5,0)</f>
        <v>0</v>
      </c>
      <c r="AN1143" s="8" t="e">
        <f>VLOOKUP(AM1143,Causa!$Q:$T,4,0)</f>
        <v>#N/A</v>
      </c>
      <c r="AO1143" s="11" t="str">
        <f t="shared" si="33"/>
        <v>220-1286</v>
      </c>
    </row>
    <row r="1144" spans="35:41" x14ac:dyDescent="0.3">
      <c r="AI1144" s="8" t="s">
        <v>1688</v>
      </c>
      <c r="AJ1144" s="8" t="s">
        <v>1689</v>
      </c>
      <c r="AK1144" s="8" t="s">
        <v>47</v>
      </c>
      <c r="AL1144" s="8">
        <f>VLOOKUP(AK1144,Causa!$X:$AA,4,0)</f>
        <v>0</v>
      </c>
      <c r="AM1144" s="8">
        <f>VLOOKUP(AK1144,Causa!$X:$AB,5,0)</f>
        <v>0</v>
      </c>
      <c r="AN1144" s="8" t="e">
        <f>VLOOKUP(AM1144,Causa!$Q:$T,4,0)</f>
        <v>#N/A</v>
      </c>
      <c r="AO1144" s="11" t="str">
        <f t="shared" si="33"/>
        <v>220-1287</v>
      </c>
    </row>
    <row r="1145" spans="35:41" x14ac:dyDescent="0.3">
      <c r="AI1145" s="8" t="s">
        <v>1690</v>
      </c>
      <c r="AJ1145" s="8" t="s">
        <v>1691</v>
      </c>
      <c r="AK1145" s="8" t="s">
        <v>47</v>
      </c>
      <c r="AL1145" s="8">
        <f>VLOOKUP(AK1145,Causa!$X:$AA,4,0)</f>
        <v>0</v>
      </c>
      <c r="AM1145" s="8">
        <f>VLOOKUP(AK1145,Causa!$X:$AB,5,0)</f>
        <v>0</v>
      </c>
      <c r="AN1145" s="8" t="e">
        <f>VLOOKUP(AM1145,Causa!$Q:$T,4,0)</f>
        <v>#N/A</v>
      </c>
      <c r="AO1145" s="11" t="str">
        <f t="shared" si="33"/>
        <v>220-1288</v>
      </c>
    </row>
    <row r="1146" spans="35:41" x14ac:dyDescent="0.3">
      <c r="AI1146" s="8" t="s">
        <v>1692</v>
      </c>
      <c r="AJ1146" s="8" t="s">
        <v>1693</v>
      </c>
      <c r="AK1146" s="8" t="s">
        <v>47</v>
      </c>
      <c r="AL1146" s="8">
        <f>VLOOKUP(AK1146,Causa!$X:$AA,4,0)</f>
        <v>0</v>
      </c>
      <c r="AM1146" s="8">
        <f>VLOOKUP(AK1146,Causa!$X:$AB,5,0)</f>
        <v>0</v>
      </c>
      <c r="AN1146" s="8" t="e">
        <f>VLOOKUP(AM1146,Causa!$Q:$T,4,0)</f>
        <v>#N/A</v>
      </c>
      <c r="AO1146" s="11" t="str">
        <f t="shared" si="33"/>
        <v>220-1289</v>
      </c>
    </row>
    <row r="1147" spans="35:41" x14ac:dyDescent="0.3">
      <c r="AI1147" s="8" t="s">
        <v>1694</v>
      </c>
      <c r="AJ1147" s="8" t="s">
        <v>1695</v>
      </c>
      <c r="AK1147" s="8" t="s">
        <v>47</v>
      </c>
      <c r="AL1147" s="8">
        <f>VLOOKUP(AK1147,Causa!$X:$AA,4,0)</f>
        <v>0</v>
      </c>
      <c r="AM1147" s="8">
        <f>VLOOKUP(AK1147,Causa!$X:$AB,5,0)</f>
        <v>0</v>
      </c>
      <c r="AN1147" s="8" t="e">
        <f>VLOOKUP(AM1147,Causa!$Q:$T,4,0)</f>
        <v>#N/A</v>
      </c>
      <c r="AO1147" s="11" t="str">
        <f t="shared" si="33"/>
        <v>220-1290</v>
      </c>
    </row>
    <row r="1148" spans="35:41" x14ac:dyDescent="0.3">
      <c r="AI1148" s="8" t="s">
        <v>1696</v>
      </c>
      <c r="AJ1148" s="8" t="s">
        <v>1697</v>
      </c>
      <c r="AK1148" s="8" t="s">
        <v>47</v>
      </c>
      <c r="AL1148" s="8">
        <f>VLOOKUP(AK1148,Causa!$X:$AA,4,0)</f>
        <v>0</v>
      </c>
      <c r="AM1148" s="8">
        <f>VLOOKUP(AK1148,Causa!$X:$AB,5,0)</f>
        <v>0</v>
      </c>
      <c r="AN1148" s="8" t="e">
        <f>VLOOKUP(AM1148,Causa!$Q:$T,4,0)</f>
        <v>#N/A</v>
      </c>
      <c r="AO1148" s="11" t="str">
        <f t="shared" si="33"/>
        <v>220-1291</v>
      </c>
    </row>
    <row r="1149" spans="35:41" x14ac:dyDescent="0.3">
      <c r="AI1149" s="8" t="s">
        <v>1698</v>
      </c>
      <c r="AJ1149" s="8" t="s">
        <v>1699</v>
      </c>
      <c r="AK1149" s="8" t="s">
        <v>47</v>
      </c>
      <c r="AL1149" s="8">
        <f>VLOOKUP(AK1149,Causa!$X:$AA,4,0)</f>
        <v>0</v>
      </c>
      <c r="AM1149" s="8">
        <f>VLOOKUP(AK1149,Causa!$X:$AB,5,0)</f>
        <v>0</v>
      </c>
      <c r="AN1149" s="8" t="e">
        <f>VLOOKUP(AM1149,Causa!$Q:$T,4,0)</f>
        <v>#N/A</v>
      </c>
      <c r="AO1149" s="11" t="str">
        <f t="shared" si="33"/>
        <v>220-1292</v>
      </c>
    </row>
    <row r="1150" spans="35:41" x14ac:dyDescent="0.3">
      <c r="AI1150" s="8" t="s">
        <v>1700</v>
      </c>
      <c r="AJ1150" s="8" t="s">
        <v>114</v>
      </c>
      <c r="AK1150" s="8" t="s">
        <v>47</v>
      </c>
      <c r="AL1150" s="8">
        <f>VLOOKUP(AK1150,Causa!$X:$AA,4,0)</f>
        <v>0</v>
      </c>
      <c r="AM1150" s="8">
        <f>VLOOKUP(AK1150,Causa!$X:$AB,5,0)</f>
        <v>0</v>
      </c>
      <c r="AN1150" s="8" t="e">
        <f>VLOOKUP(AM1150,Causa!$Q:$T,4,0)</f>
        <v>#N/A</v>
      </c>
      <c r="AO1150" s="11" t="str">
        <f t="shared" si="33"/>
        <v>220-1293</v>
      </c>
    </row>
    <row r="1151" spans="35:41" x14ac:dyDescent="0.3">
      <c r="AI1151" s="8" t="s">
        <v>1701</v>
      </c>
      <c r="AJ1151" s="8" t="s">
        <v>1702</v>
      </c>
      <c r="AK1151" s="8" t="s">
        <v>47</v>
      </c>
      <c r="AL1151" s="8">
        <f>VLOOKUP(AK1151,Causa!$X:$AA,4,0)</f>
        <v>0</v>
      </c>
      <c r="AM1151" s="8">
        <f>VLOOKUP(AK1151,Causa!$X:$AB,5,0)</f>
        <v>0</v>
      </c>
      <c r="AN1151" s="8" t="e">
        <f>VLOOKUP(AM1151,Causa!$Q:$T,4,0)</f>
        <v>#N/A</v>
      </c>
      <c r="AO1151" s="11" t="str">
        <f t="shared" si="33"/>
        <v>220-1294</v>
      </c>
    </row>
    <row r="1152" spans="35:41" x14ac:dyDescent="0.3">
      <c r="AI1152" s="8" t="s">
        <v>1703</v>
      </c>
      <c r="AJ1152" s="8" t="s">
        <v>1704</v>
      </c>
      <c r="AK1152" s="8" t="s">
        <v>47</v>
      </c>
      <c r="AL1152" s="8">
        <f>VLOOKUP(AK1152,Causa!$X:$AA,4,0)</f>
        <v>0</v>
      </c>
      <c r="AM1152" s="8">
        <f>VLOOKUP(AK1152,Causa!$X:$AB,5,0)</f>
        <v>0</v>
      </c>
      <c r="AN1152" s="8" t="e">
        <f>VLOOKUP(AM1152,Causa!$Q:$T,4,0)</f>
        <v>#N/A</v>
      </c>
      <c r="AO1152" s="11" t="str">
        <f t="shared" si="33"/>
        <v>220-1295</v>
      </c>
    </row>
    <row r="1153" spans="35:41" x14ac:dyDescent="0.3">
      <c r="AI1153" s="8" t="s">
        <v>1705</v>
      </c>
      <c r="AJ1153" s="8" t="s">
        <v>1706</v>
      </c>
      <c r="AK1153" s="8" t="s">
        <v>47</v>
      </c>
      <c r="AL1153" s="8">
        <f>VLOOKUP(AK1153,Causa!$X:$AA,4,0)</f>
        <v>0</v>
      </c>
      <c r="AM1153" s="8">
        <f>VLOOKUP(AK1153,Causa!$X:$AB,5,0)</f>
        <v>0</v>
      </c>
      <c r="AN1153" s="8" t="e">
        <f>VLOOKUP(AM1153,Causa!$Q:$T,4,0)</f>
        <v>#N/A</v>
      </c>
      <c r="AO1153" s="11" t="str">
        <f t="shared" si="33"/>
        <v>220-1296</v>
      </c>
    </row>
    <row r="1154" spans="35:41" x14ac:dyDescent="0.3">
      <c r="AI1154" s="8" t="s">
        <v>1707</v>
      </c>
      <c r="AJ1154" s="8" t="s">
        <v>1708</v>
      </c>
      <c r="AK1154" s="8" t="s">
        <v>47</v>
      </c>
      <c r="AL1154" s="8">
        <f>VLOOKUP(AK1154,Causa!$X:$AA,4,0)</f>
        <v>0</v>
      </c>
      <c r="AM1154" s="8">
        <f>VLOOKUP(AK1154,Causa!$X:$AB,5,0)</f>
        <v>0</v>
      </c>
      <c r="AN1154" s="8" t="e">
        <f>VLOOKUP(AM1154,Causa!$Q:$T,4,0)</f>
        <v>#N/A</v>
      </c>
      <c r="AO1154" s="11" t="str">
        <f t="shared" ref="AO1154:AO1172" si="34">+AI1154</f>
        <v>220-1297</v>
      </c>
    </row>
    <row r="1155" spans="35:41" x14ac:dyDescent="0.3">
      <c r="AI1155" s="8" t="s">
        <v>1709</v>
      </c>
      <c r="AJ1155" s="8" t="s">
        <v>1710</v>
      </c>
      <c r="AK1155" s="8" t="s">
        <v>47</v>
      </c>
      <c r="AL1155" s="8">
        <f>VLOOKUP(AK1155,Causa!$X:$AA,4,0)</f>
        <v>0</v>
      </c>
      <c r="AM1155" s="8">
        <f>VLOOKUP(AK1155,Causa!$X:$AB,5,0)</f>
        <v>0</v>
      </c>
      <c r="AN1155" s="8" t="e">
        <f>VLOOKUP(AM1155,Causa!$Q:$T,4,0)</f>
        <v>#N/A</v>
      </c>
      <c r="AO1155" s="11" t="str">
        <f t="shared" si="34"/>
        <v>220-1298</v>
      </c>
    </row>
    <row r="1156" spans="35:41" x14ac:dyDescent="0.3">
      <c r="AI1156" s="8" t="s">
        <v>1711</v>
      </c>
      <c r="AJ1156" s="8" t="s">
        <v>1712</v>
      </c>
      <c r="AK1156" s="8" t="s">
        <v>47</v>
      </c>
      <c r="AL1156" s="8">
        <f>VLOOKUP(AK1156,Causa!$X:$AA,4,0)</f>
        <v>0</v>
      </c>
      <c r="AM1156" s="8">
        <f>VLOOKUP(AK1156,Causa!$X:$AB,5,0)</f>
        <v>0</v>
      </c>
      <c r="AN1156" s="8" t="e">
        <f>VLOOKUP(AM1156,Causa!$Q:$T,4,0)</f>
        <v>#N/A</v>
      </c>
      <c r="AO1156" s="11" t="str">
        <f t="shared" si="34"/>
        <v>220-1260</v>
      </c>
    </row>
    <row r="1157" spans="35:41" x14ac:dyDescent="0.3">
      <c r="AI1157" s="8" t="s">
        <v>1713</v>
      </c>
      <c r="AJ1157" s="8" t="s">
        <v>397</v>
      </c>
      <c r="AK1157" s="8" t="s">
        <v>47</v>
      </c>
      <c r="AL1157" s="8">
        <f>VLOOKUP(AK1157,Causa!$X:$AA,4,0)</f>
        <v>0</v>
      </c>
      <c r="AM1157" s="8">
        <f>VLOOKUP(AK1157,Causa!$X:$AB,5,0)</f>
        <v>0</v>
      </c>
      <c r="AN1157" s="8" t="e">
        <f>VLOOKUP(AM1157,Causa!$Q:$T,4,0)</f>
        <v>#N/A</v>
      </c>
      <c r="AO1157" s="11" t="str">
        <f t="shared" si="34"/>
        <v>220-1262</v>
      </c>
    </row>
    <row r="1158" spans="35:41" x14ac:dyDescent="0.3">
      <c r="AI1158" s="8" t="s">
        <v>1714</v>
      </c>
      <c r="AJ1158" s="8" t="s">
        <v>398</v>
      </c>
      <c r="AK1158" s="8" t="s">
        <v>47</v>
      </c>
      <c r="AL1158" s="8">
        <f>VLOOKUP(AK1158,Causa!$X:$AA,4,0)</f>
        <v>0</v>
      </c>
      <c r="AM1158" s="8">
        <f>VLOOKUP(AK1158,Causa!$X:$AB,5,0)</f>
        <v>0</v>
      </c>
      <c r="AN1158" s="8" t="e">
        <f>VLOOKUP(AM1158,Causa!$Q:$T,4,0)</f>
        <v>#N/A</v>
      </c>
      <c r="AO1158" s="11" t="str">
        <f t="shared" si="34"/>
        <v>220-1265</v>
      </c>
    </row>
    <row r="1159" spans="35:41" x14ac:dyDescent="0.3">
      <c r="AI1159" s="8" t="s">
        <v>1715</v>
      </c>
      <c r="AJ1159" s="8" t="s">
        <v>1716</v>
      </c>
      <c r="AK1159" s="8" t="s">
        <v>47</v>
      </c>
      <c r="AL1159" s="8">
        <f>VLOOKUP(AK1159,Causa!$X:$AA,4,0)</f>
        <v>0</v>
      </c>
      <c r="AM1159" s="8">
        <f>VLOOKUP(AK1159,Causa!$X:$AB,5,0)</f>
        <v>0</v>
      </c>
      <c r="AN1159" s="8" t="e">
        <f>VLOOKUP(AM1159,Causa!$Q:$T,4,0)</f>
        <v>#N/A</v>
      </c>
      <c r="AO1159" s="11" t="str">
        <f t="shared" si="34"/>
        <v>220-1268</v>
      </c>
    </row>
    <row r="1160" spans="35:41" x14ac:dyDescent="0.3">
      <c r="AI1160" s="8" t="s">
        <v>1717</v>
      </c>
      <c r="AJ1160" s="8" t="s">
        <v>1718</v>
      </c>
      <c r="AK1160" s="8" t="s">
        <v>47</v>
      </c>
      <c r="AL1160" s="8">
        <f>VLOOKUP(AK1160,Causa!$X:$AA,4,0)</f>
        <v>0</v>
      </c>
      <c r="AM1160" s="8">
        <f>VLOOKUP(AK1160,Causa!$X:$AB,5,0)</f>
        <v>0</v>
      </c>
      <c r="AN1160" s="8" t="e">
        <f>VLOOKUP(AM1160,Causa!$Q:$T,4,0)</f>
        <v>#N/A</v>
      </c>
      <c r="AO1160" s="11" t="str">
        <f t="shared" si="34"/>
        <v>220-1275</v>
      </c>
    </row>
    <row r="1161" spans="35:41" x14ac:dyDescent="0.3">
      <c r="AI1161" s="8" t="s">
        <v>1719</v>
      </c>
      <c r="AJ1161" s="8" t="s">
        <v>1720</v>
      </c>
      <c r="AK1161" s="8" t="s">
        <v>47</v>
      </c>
      <c r="AL1161" s="8">
        <f>VLOOKUP(AK1161,Causa!$X:$AA,4,0)</f>
        <v>0</v>
      </c>
      <c r="AM1161" s="8">
        <f>VLOOKUP(AK1161,Causa!$X:$AB,5,0)</f>
        <v>0</v>
      </c>
      <c r="AN1161" s="8" t="e">
        <f>VLOOKUP(AM1161,Causa!$Q:$T,4,0)</f>
        <v>#N/A</v>
      </c>
      <c r="AO1161" s="11" t="str">
        <f t="shared" si="34"/>
        <v>220-1276</v>
      </c>
    </row>
    <row r="1162" spans="35:41" x14ac:dyDescent="0.3">
      <c r="AI1162" s="8" t="s">
        <v>1721</v>
      </c>
      <c r="AJ1162" s="8" t="s">
        <v>112</v>
      </c>
      <c r="AK1162" s="8" t="s">
        <v>47</v>
      </c>
      <c r="AL1162" s="8">
        <f>VLOOKUP(AK1162,Causa!$X:$AA,4,0)</f>
        <v>0</v>
      </c>
      <c r="AM1162" s="8">
        <f>VLOOKUP(AK1162,Causa!$X:$AB,5,0)</f>
        <v>0</v>
      </c>
      <c r="AN1162" s="8" t="e">
        <f>VLOOKUP(AM1162,Causa!$Q:$T,4,0)</f>
        <v>#N/A</v>
      </c>
      <c r="AO1162" s="11" t="str">
        <f t="shared" si="34"/>
        <v>220-1280</v>
      </c>
    </row>
    <row r="1163" spans="35:41" x14ac:dyDescent="0.3">
      <c r="AI1163" s="8" t="s">
        <v>1722</v>
      </c>
      <c r="AJ1163" s="8" t="s">
        <v>1723</v>
      </c>
      <c r="AK1163" s="8" t="s">
        <v>47</v>
      </c>
      <c r="AL1163" s="8">
        <f>VLOOKUP(AK1163,Causa!$X:$AA,4,0)</f>
        <v>0</v>
      </c>
      <c r="AM1163" s="8">
        <f>VLOOKUP(AK1163,Causa!$X:$AB,5,0)</f>
        <v>0</v>
      </c>
      <c r="AN1163" s="8" t="e">
        <f>VLOOKUP(AM1163,Causa!$Q:$T,4,0)</f>
        <v>#N/A</v>
      </c>
      <c r="AO1163" s="11" t="str">
        <f t="shared" si="34"/>
        <v>220-1281</v>
      </c>
    </row>
    <row r="1164" spans="35:41" x14ac:dyDescent="0.3">
      <c r="AI1164" s="8" t="s">
        <v>1724</v>
      </c>
      <c r="AJ1164" s="8" t="s">
        <v>1725</v>
      </c>
      <c r="AK1164" s="8" t="s">
        <v>47</v>
      </c>
      <c r="AL1164" s="8">
        <f>VLOOKUP(AK1164,Causa!$X:$AA,4,0)</f>
        <v>0</v>
      </c>
      <c r="AM1164" s="8">
        <f>VLOOKUP(AK1164,Causa!$X:$AB,5,0)</f>
        <v>0</v>
      </c>
      <c r="AN1164" s="8" t="e">
        <f>VLOOKUP(AM1164,Causa!$Q:$T,4,0)</f>
        <v>#N/A</v>
      </c>
      <c r="AO1164" s="11" t="str">
        <f t="shared" si="34"/>
        <v>220-1282</v>
      </c>
    </row>
    <row r="1165" spans="35:41" x14ac:dyDescent="0.3">
      <c r="AI1165" s="8" t="s">
        <v>1726</v>
      </c>
      <c r="AJ1165" s="8" t="s">
        <v>1727</v>
      </c>
      <c r="AK1165" s="8" t="s">
        <v>50</v>
      </c>
      <c r="AL1165" s="8">
        <f>VLOOKUP(AK1165,Causa!$X:$AA,4,0)</f>
        <v>0</v>
      </c>
      <c r="AM1165" s="8">
        <f>VLOOKUP(AK1165,Causa!$X:$AB,5,0)</f>
        <v>0</v>
      </c>
      <c r="AN1165" s="8" t="e">
        <f>VLOOKUP(AM1165,Causa!$Q:$T,4,0)</f>
        <v>#N/A</v>
      </c>
      <c r="AO1165" s="11" t="str">
        <f t="shared" si="34"/>
        <v>222-1283</v>
      </c>
    </row>
    <row r="1166" spans="35:41" x14ac:dyDescent="0.3">
      <c r="AI1166" s="8" t="s">
        <v>1728</v>
      </c>
      <c r="AJ1166" s="8" t="s">
        <v>1729</v>
      </c>
      <c r="AK1166" s="8" t="s">
        <v>50</v>
      </c>
      <c r="AL1166" s="8">
        <f>VLOOKUP(AK1166,Causa!$X:$AA,4,0)</f>
        <v>0</v>
      </c>
      <c r="AM1166" s="8">
        <f>VLOOKUP(AK1166,Causa!$X:$AB,5,0)</f>
        <v>0</v>
      </c>
      <c r="AN1166" s="8" t="e">
        <f>VLOOKUP(AM1166,Causa!$Q:$T,4,0)</f>
        <v>#N/A</v>
      </c>
      <c r="AO1166" s="11" t="str">
        <f t="shared" si="34"/>
        <v>222-1284</v>
      </c>
    </row>
    <row r="1167" spans="35:41" x14ac:dyDescent="0.3">
      <c r="AI1167" s="8" t="s">
        <v>1730</v>
      </c>
      <c r="AJ1167" s="8" t="s">
        <v>430</v>
      </c>
      <c r="AK1167" s="8" t="s">
        <v>52</v>
      </c>
      <c r="AL1167" s="8">
        <f>VLOOKUP(AK1167,Causa!$X:$AA,4,0)</f>
        <v>0</v>
      </c>
      <c r="AM1167" s="8">
        <f>VLOOKUP(AK1167,Causa!$X:$AB,5,0)</f>
        <v>0</v>
      </c>
      <c r="AN1167" s="8" t="e">
        <f>VLOOKUP(AM1167,Causa!$Q:$T,4,0)</f>
        <v>#N/A</v>
      </c>
      <c r="AO1167" s="11" t="str">
        <f t="shared" si="34"/>
        <v>221-1270</v>
      </c>
    </row>
    <row r="1168" spans="35:41" x14ac:dyDescent="0.3">
      <c r="AI1168" s="8" t="s">
        <v>1731</v>
      </c>
      <c r="AJ1168" s="8" t="s">
        <v>431</v>
      </c>
      <c r="AK1168" s="8" t="s">
        <v>52</v>
      </c>
      <c r="AL1168" s="8">
        <f>VLOOKUP(AK1168,Causa!$X:$AA,4,0)</f>
        <v>0</v>
      </c>
      <c r="AM1168" s="8">
        <f>VLOOKUP(AK1168,Causa!$X:$AB,5,0)</f>
        <v>0</v>
      </c>
      <c r="AN1168" s="8" t="e">
        <f>VLOOKUP(AM1168,Causa!$Q:$T,4,0)</f>
        <v>#N/A</v>
      </c>
      <c r="AO1168" s="11" t="str">
        <f t="shared" si="34"/>
        <v>221-1271</v>
      </c>
    </row>
    <row r="1169" spans="35:41" x14ac:dyDescent="0.3">
      <c r="AI1169" s="8" t="s">
        <v>1732</v>
      </c>
      <c r="AJ1169" s="8" t="s">
        <v>432</v>
      </c>
      <c r="AK1169" s="8" t="s">
        <v>52</v>
      </c>
      <c r="AL1169" s="8">
        <f>VLOOKUP(AK1169,Causa!$X:$AA,4,0)</f>
        <v>0</v>
      </c>
      <c r="AM1169" s="8">
        <f>VLOOKUP(AK1169,Causa!$X:$AB,5,0)</f>
        <v>0</v>
      </c>
      <c r="AN1169" s="8" t="e">
        <f>VLOOKUP(AM1169,Causa!$Q:$T,4,0)</f>
        <v>#N/A</v>
      </c>
      <c r="AO1169" s="11" t="str">
        <f t="shared" si="34"/>
        <v>221-1272</v>
      </c>
    </row>
    <row r="1170" spans="35:41" x14ac:dyDescent="0.3">
      <c r="AI1170" s="8" t="s">
        <v>1733</v>
      </c>
      <c r="AJ1170" s="8" t="s">
        <v>433</v>
      </c>
      <c r="AK1170" s="8" t="s">
        <v>52</v>
      </c>
      <c r="AL1170" s="8">
        <f>VLOOKUP(AK1170,Causa!$X:$AA,4,0)</f>
        <v>0</v>
      </c>
      <c r="AM1170" s="8">
        <f>VLOOKUP(AK1170,Causa!$X:$AB,5,0)</f>
        <v>0</v>
      </c>
      <c r="AN1170" s="8" t="e">
        <f>VLOOKUP(AM1170,Causa!$Q:$T,4,0)</f>
        <v>#N/A</v>
      </c>
      <c r="AO1170" s="11" t="str">
        <f t="shared" si="34"/>
        <v>221-1273</v>
      </c>
    </row>
    <row r="1171" spans="35:41" x14ac:dyDescent="0.3">
      <c r="AI1171" s="8" t="s">
        <v>1734</v>
      </c>
      <c r="AJ1171" s="8" t="s">
        <v>434</v>
      </c>
      <c r="AK1171" s="8" t="s">
        <v>52</v>
      </c>
      <c r="AL1171" s="8">
        <f>VLOOKUP(AK1171,Causa!$X:$AA,4,0)</f>
        <v>0</v>
      </c>
      <c r="AM1171" s="8">
        <f>VLOOKUP(AK1171,Causa!$X:$AB,5,0)</f>
        <v>0</v>
      </c>
      <c r="AN1171" s="8" t="e">
        <f>VLOOKUP(AM1171,Causa!$Q:$T,4,0)</f>
        <v>#N/A</v>
      </c>
      <c r="AO1171" s="11" t="str">
        <f t="shared" si="34"/>
        <v>221-1274</v>
      </c>
    </row>
    <row r="1172" spans="35:41" x14ac:dyDescent="0.3">
      <c r="AI1172" s="8" t="s">
        <v>1735</v>
      </c>
      <c r="AJ1172" s="8" t="s">
        <v>435</v>
      </c>
      <c r="AK1172" s="8" t="s">
        <v>52</v>
      </c>
      <c r="AL1172" s="8">
        <f>VLOOKUP(AK1172,Causa!$X:$AA,4,0)</f>
        <v>0</v>
      </c>
      <c r="AM1172" s="8">
        <f>VLOOKUP(AK1172,Causa!$X:$AB,5,0)</f>
        <v>0</v>
      </c>
      <c r="AN1172" s="8" t="e">
        <f>VLOOKUP(AM1172,Causa!$Q:$T,4,0)</f>
        <v>#N/A</v>
      </c>
      <c r="AO1172" s="11" t="str">
        <f t="shared" si="34"/>
        <v>221-1275</v>
      </c>
    </row>
  </sheetData>
  <autoFilter ref="A1:C15" xr:uid="{00000000-0009-0000-0000-000000000000}">
    <sortState xmlns:xlrd2="http://schemas.microsoft.com/office/spreadsheetml/2017/richdata2" ref="A2:C15">
      <sortCondition ref="C1:C15"/>
    </sortState>
  </autoFilter>
  <sortState xmlns:xlrd2="http://schemas.microsoft.com/office/spreadsheetml/2017/richdata2" ref="A29:B58">
    <sortCondition ref="A29"/>
  </sortState>
  <pageMargins left="0.7" right="0.7" top="0.75" bottom="0.75" header="0.3" footer="0.3"/>
  <pageSetup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"/>
  <dimension ref="A1:R39"/>
  <sheetViews>
    <sheetView showGridLines="0" zoomScaleNormal="100" workbookViewId="0">
      <selection activeCell="F14" sqref="F14"/>
    </sheetView>
  </sheetViews>
  <sheetFormatPr baseColWidth="10" defaultRowHeight="13.2" x14ac:dyDescent="0.25"/>
  <cols>
    <col min="1" max="1" width="32.77734375" bestFit="1" customWidth="1"/>
    <col min="2" max="2" width="16.77734375" customWidth="1"/>
    <col min="3" max="3" width="12.21875" customWidth="1"/>
    <col min="4" max="4" width="10.5546875" customWidth="1"/>
    <col min="5" max="5" width="12.21875" customWidth="1"/>
    <col min="6" max="7" width="11.77734375" customWidth="1"/>
    <col min="8" max="8" width="48.5546875" bestFit="1" customWidth="1"/>
    <col min="9" max="9" width="7.5546875" bestFit="1" customWidth="1"/>
    <col min="10" max="10" width="16.77734375" customWidth="1"/>
    <col min="11" max="11" width="16.77734375" bestFit="1" customWidth="1"/>
    <col min="12" max="12" width="16.21875" customWidth="1"/>
    <col min="13" max="13" width="33.77734375" bestFit="1" customWidth="1"/>
    <col min="14" max="14" width="21.21875" customWidth="1"/>
    <col min="16" max="16" width="10.77734375" customWidth="1"/>
  </cols>
  <sheetData>
    <row r="1" spans="1:15" x14ac:dyDescent="0.25">
      <c r="A1" s="29" t="s">
        <v>1783</v>
      </c>
      <c r="B1">
        <v>0</v>
      </c>
      <c r="C1" s="30" t="s">
        <v>1784</v>
      </c>
      <c r="D1" s="30" t="s">
        <v>1785</v>
      </c>
      <c r="E1" s="30" t="s">
        <v>1786</v>
      </c>
      <c r="F1" s="30" t="s">
        <v>1751</v>
      </c>
      <c r="G1" s="30" t="s">
        <v>1752</v>
      </c>
    </row>
    <row r="2" spans="1:15" x14ac:dyDescent="0.25">
      <c r="A2" s="29" t="s">
        <v>1787</v>
      </c>
      <c r="B2" s="30" t="s">
        <v>1818</v>
      </c>
      <c r="C2" s="31">
        <f ca="1">IF(B1=1,TODAY()-1,TODAY())</f>
        <v>44458</v>
      </c>
      <c r="D2" s="32">
        <f ca="1">DAY(C2)</f>
        <v>19</v>
      </c>
      <c r="E2" s="32">
        <f ca="1">IFERROR(SUM(INDIRECT(""&amp;D2&amp;"!N9:N15")),0)</f>
        <v>0</v>
      </c>
      <c r="F2" s="33">
        <f ca="1">IFERROR(INDIRECT(""&amp;D2&amp;"!g6"),"")</f>
        <v>0</v>
      </c>
      <c r="G2" s="33">
        <f ca="1">IFERROR(INDIRECT(""&amp;D2&amp;"!e6"),"")</f>
        <v>0</v>
      </c>
    </row>
    <row r="3" spans="1:15" x14ac:dyDescent="0.25">
      <c r="A3" s="29" t="s">
        <v>1788</v>
      </c>
      <c r="B3" s="30" t="str">
        <f ca="1">"AYER - " &amp; TEXT(C3,"DDDD")</f>
        <v>AYER - sábado</v>
      </c>
      <c r="C3" s="34">
        <f ca="1">+C2-1</f>
        <v>44457</v>
      </c>
      <c r="D3" s="32">
        <f t="shared" ref="D3:D6" ca="1" si="0">DAY(C3)</f>
        <v>18</v>
      </c>
      <c r="E3" s="32">
        <f ca="1">IFERROR(SUM(INDIRECT(""&amp;D3&amp;"!N9:N32")),0)</f>
        <v>1567.5273999999999</v>
      </c>
      <c r="F3" s="33">
        <f t="shared" ref="F3:F6" ca="1" si="1">IFERROR(INDIRECT(""&amp;D3&amp;"!g5"),"")</f>
        <v>0.46281158902968644</v>
      </c>
      <c r="G3" s="33">
        <f t="shared" ref="G3:G6" ca="1" si="2">IFERROR(INDIRECT(""&amp;D3&amp;"!e5"),"")</f>
        <v>0.79724937998319279</v>
      </c>
    </row>
    <row r="4" spans="1:15" x14ac:dyDescent="0.25">
      <c r="A4" s="29" t="s">
        <v>1789</v>
      </c>
      <c r="B4" s="30" t="str">
        <f ca="1">+TEXT(C4,"DDDD")</f>
        <v>viernes</v>
      </c>
      <c r="C4" s="34">
        <f ca="1">+C3-1</f>
        <v>44456</v>
      </c>
      <c r="D4" s="32">
        <f t="shared" ca="1" si="0"/>
        <v>17</v>
      </c>
      <c r="E4" s="32">
        <f ca="1">IFERROR(SUM(INDIRECT(""&amp;D4&amp;"!N9:N32")),0)</f>
        <v>3631.6127999999994</v>
      </c>
      <c r="F4" s="33">
        <f t="shared" ca="1" si="1"/>
        <v>0.62612906811928526</v>
      </c>
      <c r="G4" s="33">
        <f t="shared" ca="1" si="2"/>
        <v>0.72442622291892766</v>
      </c>
    </row>
    <row r="5" spans="1:15" x14ac:dyDescent="0.25">
      <c r="A5" s="29"/>
      <c r="B5" s="30" t="str">
        <f ca="1">+TEXT(C5,"DDDD")</f>
        <v>jueves</v>
      </c>
      <c r="C5" s="34">
        <f ca="1">+C3-2</f>
        <v>44455</v>
      </c>
      <c r="D5" s="32">
        <f t="shared" ca="1" si="0"/>
        <v>16</v>
      </c>
      <c r="E5" s="32">
        <f ca="1">IFERROR(SUM(INDIRECT(""&amp;D5&amp;"!N9:N32")),0)</f>
        <v>3374.0213999999992</v>
      </c>
      <c r="F5" s="33">
        <f t="shared" ca="1" si="1"/>
        <v>0.58140277777777782</v>
      </c>
      <c r="G5" s="33">
        <f t="shared" ca="1" si="2"/>
        <v>0.62013540138956791</v>
      </c>
    </row>
    <row r="6" spans="1:15" x14ac:dyDescent="0.25">
      <c r="A6" s="29"/>
      <c r="B6" s="30" t="str">
        <f t="shared" ref="B6" ca="1" si="3">+TEXT(C6,"DDDD")</f>
        <v>miércoles</v>
      </c>
      <c r="C6" s="34">
        <f t="shared" ref="C6" ca="1" si="4">+C4-2</f>
        <v>44454</v>
      </c>
      <c r="D6" s="32">
        <f t="shared" ca="1" si="0"/>
        <v>15</v>
      </c>
      <c r="E6" s="32">
        <f ca="1">IFERROR(SUM(INDIRECT(""&amp;D6&amp;"!N9:N32")),0)</f>
        <v>3387.8287999999993</v>
      </c>
      <c r="F6" s="33">
        <f t="shared" ca="1" si="1"/>
        <v>0.58377083333333335</v>
      </c>
      <c r="G6" s="33">
        <f t="shared" ca="1" si="2"/>
        <v>0.67427329312114992</v>
      </c>
    </row>
    <row r="7" spans="1:15" x14ac:dyDescent="0.25">
      <c r="C7" s="35"/>
      <c r="D7" s="35"/>
    </row>
    <row r="9" spans="1:15" ht="13.8" thickBot="1" x14ac:dyDescent="0.3">
      <c r="G9" s="85" t="s">
        <v>19</v>
      </c>
      <c r="H9" s="84" t="s">
        <v>1769</v>
      </c>
    </row>
    <row r="10" spans="1:15" ht="14.4" thickBot="1" x14ac:dyDescent="0.3">
      <c r="A10" s="85" t="s">
        <v>19</v>
      </c>
      <c r="B10" t="s">
        <v>1790</v>
      </c>
      <c r="L10" s="242" t="s">
        <v>1817</v>
      </c>
      <c r="M10" s="243"/>
      <c r="N10" s="243"/>
      <c r="O10" s="244"/>
    </row>
    <row r="11" spans="1:15" x14ac:dyDescent="0.25">
      <c r="A11" s="84" t="s">
        <v>1769</v>
      </c>
      <c r="B11" s="86">
        <v>65.550000000000011</v>
      </c>
      <c r="G11" s="85" t="s">
        <v>17</v>
      </c>
      <c r="H11" s="85" t="s">
        <v>21</v>
      </c>
      <c r="I11" s="85" t="s">
        <v>4</v>
      </c>
      <c r="J11" t="s">
        <v>1790</v>
      </c>
    </row>
    <row r="12" spans="1:15" x14ac:dyDescent="0.25">
      <c r="A12" s="84" t="s">
        <v>1793</v>
      </c>
      <c r="B12" s="86">
        <v>30</v>
      </c>
      <c r="G12" s="84" t="s">
        <v>39</v>
      </c>
      <c r="H12" s="84" t="s">
        <v>2213</v>
      </c>
      <c r="I12" s="36">
        <v>0.16666666666666666</v>
      </c>
      <c r="J12" s="86">
        <v>13.08</v>
      </c>
      <c r="L12" s="245" t="s">
        <v>1819</v>
      </c>
      <c r="M12" s="245"/>
      <c r="N12" s="245"/>
      <c r="O12" s="245"/>
    </row>
    <row r="13" spans="1:15" x14ac:dyDescent="0.25">
      <c r="A13" s="84" t="s">
        <v>444</v>
      </c>
      <c r="B13" s="86">
        <v>17.350000000000001</v>
      </c>
      <c r="I13" s="36">
        <v>0.27083333333333331</v>
      </c>
      <c r="J13" s="86">
        <v>13.04</v>
      </c>
      <c r="L13" s="245"/>
      <c r="M13" s="245"/>
      <c r="N13" s="245"/>
      <c r="O13" s="245"/>
    </row>
    <row r="14" spans="1:15" x14ac:dyDescent="0.25">
      <c r="A14" s="84" t="s">
        <v>1766</v>
      </c>
      <c r="B14" s="86">
        <v>7</v>
      </c>
      <c r="I14" s="36">
        <v>0.20833333333333334</v>
      </c>
      <c r="J14" s="86">
        <v>10.7</v>
      </c>
    </row>
    <row r="15" spans="1:15" x14ac:dyDescent="0.25">
      <c r="A15" s="84" t="s">
        <v>442</v>
      </c>
      <c r="B15" s="86">
        <v>6.21</v>
      </c>
      <c r="I15" s="36">
        <v>2.7777777777777776E-2</v>
      </c>
      <c r="J15" s="86">
        <v>10.1</v>
      </c>
      <c r="L15" s="84"/>
      <c r="M15" s="186" t="s">
        <v>19</v>
      </c>
      <c r="N15" s="186" t="s">
        <v>1822</v>
      </c>
    </row>
    <row r="16" spans="1:15" x14ac:dyDescent="0.25">
      <c r="A16" s="84" t="s">
        <v>1791</v>
      </c>
      <c r="B16" s="86"/>
      <c r="I16" s="36">
        <v>4.1666666666666664E-2</v>
      </c>
      <c r="J16" s="86">
        <v>10</v>
      </c>
      <c r="L16" s="187" t="s">
        <v>1820</v>
      </c>
      <c r="M16" s="185" t="s">
        <v>1769</v>
      </c>
      <c r="N16" s="185">
        <v>65.550000000000011</v>
      </c>
    </row>
    <row r="17" spans="1:18" x14ac:dyDescent="0.25">
      <c r="A17" s="84" t="s">
        <v>1792</v>
      </c>
      <c r="B17" s="86">
        <v>126.11</v>
      </c>
      <c r="I17" s="36">
        <v>8.3333333333333329E-2</v>
      </c>
      <c r="J17" s="86">
        <v>8.6300000000000008</v>
      </c>
      <c r="L17" s="187" t="s">
        <v>1821</v>
      </c>
      <c r="M17" s="185" t="s">
        <v>1793</v>
      </c>
      <c r="N17" s="185">
        <v>30</v>
      </c>
    </row>
    <row r="18" spans="1:18" x14ac:dyDescent="0.25">
      <c r="G18" s="84" t="s">
        <v>1792</v>
      </c>
      <c r="J18" s="86">
        <v>65.550000000000011</v>
      </c>
      <c r="L18" s="187" t="s">
        <v>1823</v>
      </c>
      <c r="M18" s="185" t="s">
        <v>444</v>
      </c>
      <c r="N18" s="185">
        <v>17.350000000000001</v>
      </c>
    </row>
    <row r="19" spans="1:18" ht="13.8" thickBot="1" x14ac:dyDescent="0.3"/>
    <row r="20" spans="1:18" ht="14.4" thickBot="1" x14ac:dyDescent="0.3">
      <c r="L20" s="242" t="s">
        <v>1833</v>
      </c>
      <c r="M20" s="243"/>
      <c r="N20" s="243"/>
      <c r="O20" s="244"/>
    </row>
    <row r="21" spans="1:18" x14ac:dyDescent="0.25">
      <c r="L21" s="84"/>
      <c r="M21" s="84"/>
      <c r="N21" s="84"/>
      <c r="O21" s="84"/>
    </row>
    <row r="22" spans="1:18" x14ac:dyDescent="0.25">
      <c r="L22" s="246" t="s">
        <v>1834</v>
      </c>
      <c r="M22" s="246"/>
      <c r="N22" s="246"/>
      <c r="O22" s="246"/>
    </row>
    <row r="23" spans="1:18" x14ac:dyDescent="0.25">
      <c r="L23" s="246"/>
      <c r="M23" s="246"/>
      <c r="N23" s="246"/>
      <c r="O23" s="246"/>
    </row>
    <row r="24" spans="1:18" x14ac:dyDescent="0.25">
      <c r="L24" s="84"/>
      <c r="M24" s="84"/>
      <c r="N24" s="84"/>
      <c r="O24" s="84"/>
    </row>
    <row r="25" spans="1:18" x14ac:dyDescent="0.25">
      <c r="L25" s="190" t="s">
        <v>1843</v>
      </c>
      <c r="M25" s="190" t="s">
        <v>1842</v>
      </c>
      <c r="N25" s="190" t="s">
        <v>1844</v>
      </c>
      <c r="O25" s="84"/>
    </row>
    <row r="26" spans="1:18" x14ac:dyDescent="0.25">
      <c r="L26" s="185" t="s">
        <v>1837</v>
      </c>
      <c r="M26" s="187" t="s">
        <v>1751</v>
      </c>
      <c r="N26" s="193">
        <f ca="1">IFERROR(INDIRECT(""&amp;D3&amp;"!g5"),"")</f>
        <v>0.46281158902968644</v>
      </c>
      <c r="O26" s="84"/>
    </row>
    <row r="27" spans="1:18" x14ac:dyDescent="0.25">
      <c r="L27" s="185" t="s">
        <v>1838</v>
      </c>
      <c r="M27" s="187" t="s">
        <v>1835</v>
      </c>
      <c r="N27" s="185">
        <f ca="1">IFERROR(INDIRECT(""&amp;D3&amp;"!k33"),"")</f>
        <v>0</v>
      </c>
      <c r="O27" s="84"/>
    </row>
    <row r="28" spans="1:18" x14ac:dyDescent="0.25">
      <c r="L28" s="185" t="s">
        <v>1839</v>
      </c>
      <c r="M28" s="187" t="s">
        <v>1836</v>
      </c>
      <c r="N28" s="194">
        <f ca="1">1-R28/P28</f>
        <v>0.9864104967197751</v>
      </c>
      <c r="P28" s="84">
        <f ca="1">1440-IFERROR((INDIRECT(""&amp;D3&amp;"!u6")),0)+IFERROR((INDIRECT(""&amp;D3&amp;"!v6")),0)+IFERROR((INDIRECT(""&amp;D3&amp;"!w6")),0)</f>
        <v>1792.56</v>
      </c>
      <c r="Q28" s="185" t="s">
        <v>1770</v>
      </c>
      <c r="R28">
        <f ca="1">IFERROR(SUMIFS(INDIRECT(""&amp;D3&amp;"!P:P"),INDIRECT(""&amp;D3&amp;"!L:L"),Q28),0)</f>
        <v>24.36</v>
      </c>
    </row>
    <row r="29" spans="1:18" x14ac:dyDescent="0.25">
      <c r="L29" s="185" t="s">
        <v>1840</v>
      </c>
      <c r="M29" s="187" t="s">
        <v>1852</v>
      </c>
      <c r="N29" s="194">
        <f ca="1">1-R29/P29</f>
        <v>0.99154282143972861</v>
      </c>
      <c r="P29" s="84">
        <f ca="1">1440-IFERROR((INDIRECT(""&amp;D3&amp;"!u6")),0)+IFERROR((INDIRECT(""&amp;D3&amp;"!v6")),0)+IFERROR((INDIRECT(""&amp;D3&amp;"!w6")),0)</f>
        <v>1792.56</v>
      </c>
      <c r="Q29" s="185" t="s">
        <v>444</v>
      </c>
      <c r="R29" s="84">
        <f ca="1">IFERROR(SUMIFS(INDIRECT(""&amp;D3&amp;"!P:P"),INDIRECT(""&amp;D3&amp;"!L:L"),Q29),0)</f>
        <v>15.16</v>
      </c>
    </row>
    <row r="30" spans="1:18" ht="15" x14ac:dyDescent="0.25">
      <c r="L30" s="185" t="s">
        <v>1841</v>
      </c>
      <c r="M30" s="187" t="s">
        <v>1851</v>
      </c>
      <c r="N30" s="194">
        <f ca="1">1-R30/P30</f>
        <v>1</v>
      </c>
      <c r="P30" s="84">
        <f ca="1">1440-IFERROR((INDIRECT(""&amp;D3&amp;"!u6")),0)+IFERROR((INDIRECT(""&amp;D3&amp;"!v6")),0)+IFERROR((INDIRECT(""&amp;D3&amp;"!w6")),0)</f>
        <v>1792.56</v>
      </c>
      <c r="Q30" s="81" t="s">
        <v>1772</v>
      </c>
      <c r="R30" s="84">
        <f ca="1">IFERROR(SUMIFS(INDIRECT(""&amp;D3&amp;"!P:P"),INDIRECT(""&amp;D3&amp;"!L:L"),Q30),0)</f>
        <v>0</v>
      </c>
    </row>
    <row r="33" spans="1:17" ht="15" customHeight="1" thickBot="1" x14ac:dyDescent="0.3">
      <c r="K33" s="84"/>
      <c r="L33" s="84"/>
      <c r="M33" s="84"/>
      <c r="N33" s="84"/>
      <c r="O33" s="84"/>
      <c r="P33" s="84"/>
      <c r="Q33" s="84"/>
    </row>
    <row r="34" spans="1:17" ht="14.4" thickBot="1" x14ac:dyDescent="0.3">
      <c r="A34" s="242" t="s">
        <v>1816</v>
      </c>
      <c r="B34" s="243"/>
      <c r="C34" s="243"/>
      <c r="D34" s="243"/>
      <c r="E34" s="244"/>
      <c r="K34" s="84"/>
      <c r="L34" s="84"/>
      <c r="M34" s="84"/>
      <c r="N34" s="84"/>
      <c r="O34" s="84"/>
      <c r="P34" s="84"/>
      <c r="Q34" s="84"/>
    </row>
    <row r="35" spans="1:17" ht="12.75" customHeight="1" x14ac:dyDescent="0.25">
      <c r="K35" s="84"/>
      <c r="L35" s="84"/>
      <c r="M35" s="84"/>
      <c r="N35" s="84"/>
      <c r="O35" s="84"/>
      <c r="P35" s="84"/>
      <c r="Q35" s="84"/>
    </row>
    <row r="36" spans="1:17" ht="12.75" customHeight="1" x14ac:dyDescent="0.25">
      <c r="K36" s="84"/>
      <c r="L36" s="84"/>
      <c r="M36" s="84"/>
      <c r="N36" s="84"/>
      <c r="O36" s="84"/>
      <c r="P36" s="84"/>
      <c r="Q36" s="84"/>
    </row>
    <row r="37" spans="1:17" x14ac:dyDescent="0.25">
      <c r="K37" s="84"/>
      <c r="L37" s="84"/>
      <c r="M37" s="84"/>
      <c r="N37" s="84"/>
      <c r="O37" s="84"/>
      <c r="P37" s="84"/>
      <c r="Q37" s="84"/>
    </row>
    <row r="38" spans="1:17" x14ac:dyDescent="0.25">
      <c r="K38" s="84"/>
      <c r="L38" s="84"/>
      <c r="M38" s="84"/>
      <c r="N38" s="84"/>
      <c r="O38" s="84"/>
      <c r="P38" s="84"/>
      <c r="Q38" s="84"/>
    </row>
    <row r="39" spans="1:17" x14ac:dyDescent="0.25">
      <c r="K39" s="84"/>
      <c r="L39" s="84"/>
      <c r="M39" s="84"/>
      <c r="N39" s="84"/>
      <c r="O39" s="84"/>
      <c r="P39" s="84"/>
      <c r="Q39" s="84"/>
    </row>
  </sheetData>
  <mergeCells count="5">
    <mergeCell ref="L10:O10"/>
    <mergeCell ref="L12:O13"/>
    <mergeCell ref="A34:E34"/>
    <mergeCell ref="L20:O20"/>
    <mergeCell ref="L22:O23"/>
  </mergeCells>
  <pageMargins left="0.7" right="0.7" top="0.75" bottom="0.75" header="0.3" footer="0.3"/>
  <pageSetup orientation="portrait" horizontalDpi="300" verticalDpi="300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6" name="Button 1">
              <controlPr defaultSize="0" print="0" autoFill="0" autoPict="0" macro="[0]!actualizar">
                <anchor moveWithCells="1" sizeWithCells="1">
                  <from>
                    <xdr:col>7</xdr:col>
                    <xdr:colOff>243840</xdr:colOff>
                    <xdr:row>1</xdr:row>
                    <xdr:rowOff>38100</xdr:rowOff>
                  </from>
                  <to>
                    <xdr:col>7</xdr:col>
                    <xdr:colOff>1082040</xdr:colOff>
                    <xdr:row>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7" name="Button 2">
              <controlPr defaultSize="0" print="0" autoFill="0" autoPict="0" macro="[0]!actualizar2">
                <anchor moveWithCells="1" sizeWithCells="1">
                  <from>
                    <xdr:col>7</xdr:col>
                    <xdr:colOff>1234440</xdr:colOff>
                    <xdr:row>1</xdr:row>
                    <xdr:rowOff>60960</xdr:rowOff>
                  </from>
                  <to>
                    <xdr:col>7</xdr:col>
                    <xdr:colOff>2415540</xdr:colOff>
                    <xdr:row>3</xdr:row>
                    <xdr:rowOff>91440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9DDCA2-FEB1-4A74-8DA7-B75B7AF6685A}">
  <sheetPr codeName="Hoja4"/>
  <dimension ref="A1:N49"/>
  <sheetViews>
    <sheetView workbookViewId="0">
      <selection activeCell="L51" sqref="L51"/>
    </sheetView>
  </sheetViews>
  <sheetFormatPr baseColWidth="10" defaultRowHeight="13.2" x14ac:dyDescent="0.25"/>
  <cols>
    <col min="12" max="12" width="47.21875" bestFit="1" customWidth="1"/>
  </cols>
  <sheetData>
    <row r="1" spans="1:14" x14ac:dyDescent="0.25">
      <c r="A1" t="s">
        <v>2216</v>
      </c>
      <c r="B1" s="235">
        <v>44456</v>
      </c>
    </row>
    <row r="2" spans="1:14" ht="13.8" thickBot="1" x14ac:dyDescent="0.3"/>
    <row r="3" spans="1:14" ht="14.4" thickBot="1" x14ac:dyDescent="0.3">
      <c r="A3" s="242" t="s">
        <v>1816</v>
      </c>
      <c r="B3" s="243"/>
      <c r="C3" s="243"/>
      <c r="D3" s="243"/>
      <c r="E3" s="244"/>
    </row>
    <row r="4" spans="1:14" x14ac:dyDescent="0.25">
      <c r="A4" s="84"/>
      <c r="B4" s="84"/>
      <c r="C4" s="84"/>
      <c r="D4" s="84"/>
      <c r="E4" s="84"/>
    </row>
    <row r="5" spans="1:14" x14ac:dyDescent="0.25">
      <c r="A5" s="84"/>
      <c r="B5" s="84"/>
      <c r="C5" s="84"/>
      <c r="D5" s="84"/>
      <c r="E5" s="84"/>
      <c r="K5" s="85" t="s">
        <v>19</v>
      </c>
      <c r="L5" s="84" t="s">
        <v>1796</v>
      </c>
      <c r="M5" s="84"/>
      <c r="N5" s="84"/>
    </row>
    <row r="6" spans="1:14" x14ac:dyDescent="0.25">
      <c r="A6" s="84"/>
      <c r="B6" s="84"/>
      <c r="C6" s="84"/>
      <c r="D6" s="84"/>
      <c r="E6" s="84"/>
      <c r="K6" s="84"/>
      <c r="L6" s="84"/>
      <c r="M6" s="84"/>
      <c r="N6" s="84"/>
    </row>
    <row r="7" spans="1:14" x14ac:dyDescent="0.25">
      <c r="A7" s="84"/>
      <c r="B7" s="84"/>
      <c r="C7" s="84"/>
      <c r="D7" s="84"/>
      <c r="E7" s="84"/>
      <c r="K7" s="85" t="s">
        <v>17</v>
      </c>
      <c r="L7" s="85" t="s">
        <v>21</v>
      </c>
      <c r="M7" s="85" t="s">
        <v>4</v>
      </c>
      <c r="N7" s="85" t="s">
        <v>1790</v>
      </c>
    </row>
    <row r="8" spans="1:14" x14ac:dyDescent="0.25">
      <c r="A8" s="84"/>
      <c r="B8" s="84"/>
      <c r="C8" s="84"/>
      <c r="D8" s="84"/>
      <c r="E8" s="84"/>
      <c r="K8" s="84" t="s">
        <v>31</v>
      </c>
      <c r="L8" s="84" t="s">
        <v>2189</v>
      </c>
      <c r="M8" s="36">
        <v>0.16666666666666666</v>
      </c>
      <c r="N8" s="86">
        <v>52.97</v>
      </c>
    </row>
    <row r="9" spans="1:14" x14ac:dyDescent="0.25">
      <c r="A9" s="84"/>
      <c r="B9" s="84"/>
      <c r="C9" s="84"/>
      <c r="D9" s="84"/>
      <c r="E9" s="84"/>
      <c r="K9" s="84"/>
      <c r="L9" s="84"/>
      <c r="M9" s="36">
        <v>0.25694444444444448</v>
      </c>
      <c r="N9" s="86">
        <v>44.97</v>
      </c>
    </row>
    <row r="10" spans="1:14" x14ac:dyDescent="0.25">
      <c r="A10" s="84"/>
      <c r="B10" s="84"/>
      <c r="C10" s="84"/>
      <c r="D10" s="84"/>
      <c r="E10" s="84"/>
      <c r="K10" s="84"/>
      <c r="L10" s="84"/>
      <c r="M10" s="36">
        <v>0.20833333333333334</v>
      </c>
      <c r="N10" s="86">
        <v>22</v>
      </c>
    </row>
    <row r="11" spans="1:14" x14ac:dyDescent="0.25">
      <c r="A11" s="84"/>
      <c r="B11" s="84"/>
      <c r="C11" s="84"/>
      <c r="D11" s="84"/>
      <c r="E11" s="84"/>
      <c r="K11" s="84"/>
      <c r="L11" s="84"/>
      <c r="M11" s="36">
        <v>0.125</v>
      </c>
      <c r="N11" s="86">
        <v>20</v>
      </c>
    </row>
    <row r="12" spans="1:14" x14ac:dyDescent="0.25">
      <c r="A12" s="84"/>
      <c r="B12" s="84"/>
      <c r="C12" s="84"/>
      <c r="D12" s="84"/>
      <c r="E12" s="84"/>
      <c r="K12" s="84"/>
      <c r="L12" s="84" t="s">
        <v>2198</v>
      </c>
      <c r="M12" s="36">
        <v>0.29236111111111113</v>
      </c>
      <c r="N12" s="86">
        <v>30.67</v>
      </c>
    </row>
    <row r="13" spans="1:14" x14ac:dyDescent="0.25">
      <c r="A13" s="84"/>
      <c r="B13" s="84"/>
      <c r="C13" s="84"/>
      <c r="D13" s="84"/>
      <c r="E13" s="84"/>
      <c r="K13" s="84" t="s">
        <v>1792</v>
      </c>
      <c r="L13" s="84"/>
      <c r="M13" s="84"/>
      <c r="N13" s="86">
        <v>170.61</v>
      </c>
    </row>
    <row r="14" spans="1:14" x14ac:dyDescent="0.25">
      <c r="A14" s="84"/>
      <c r="B14" s="84"/>
      <c r="C14" s="84"/>
      <c r="D14" s="84"/>
      <c r="E14" s="84"/>
      <c r="K14" s="241" t="s">
        <v>2217</v>
      </c>
      <c r="L14" s="241" t="s">
        <v>2220</v>
      </c>
      <c r="M14" s="241" t="s">
        <v>2221</v>
      </c>
      <c r="N14" s="241" t="s">
        <v>2222</v>
      </c>
    </row>
    <row r="15" spans="1:14" x14ac:dyDescent="0.25">
      <c r="A15" s="84"/>
      <c r="B15" s="84"/>
      <c r="C15" s="84"/>
      <c r="D15" s="84"/>
      <c r="E15" s="84"/>
      <c r="K15" s="239">
        <v>44425</v>
      </c>
      <c r="L15" s="240" t="s">
        <v>2218</v>
      </c>
      <c r="M15" s="240" t="s">
        <v>2224</v>
      </c>
      <c r="N15" s="240" t="s">
        <v>2223</v>
      </c>
    </row>
    <row r="16" spans="1:14" x14ac:dyDescent="0.25">
      <c r="A16" s="84"/>
      <c r="B16" s="84"/>
      <c r="C16" s="84"/>
      <c r="D16" s="84"/>
      <c r="E16" s="84"/>
      <c r="K16" s="237">
        <v>44425</v>
      </c>
      <c r="L16" s="236" t="s">
        <v>2219</v>
      </c>
      <c r="M16" s="240" t="s">
        <v>2224</v>
      </c>
      <c r="N16" s="236" t="s">
        <v>2223</v>
      </c>
    </row>
    <row r="17" spans="1:14" x14ac:dyDescent="0.25">
      <c r="A17" s="84"/>
      <c r="B17" s="84"/>
      <c r="C17" s="84"/>
      <c r="D17" s="84"/>
      <c r="E17" s="84"/>
    </row>
    <row r="18" spans="1:14" x14ac:dyDescent="0.25">
      <c r="A18" s="84"/>
      <c r="B18" s="84"/>
      <c r="C18" s="84"/>
      <c r="D18" s="84"/>
      <c r="E18" s="84"/>
    </row>
    <row r="19" spans="1:14" x14ac:dyDescent="0.25">
      <c r="A19" s="84"/>
      <c r="B19" s="84"/>
      <c r="C19" s="84"/>
      <c r="D19" s="84"/>
      <c r="E19" s="84"/>
      <c r="K19" s="85" t="s">
        <v>19</v>
      </c>
      <c r="L19" s="84" t="s">
        <v>1769</v>
      </c>
      <c r="M19" s="84"/>
      <c r="N19" s="84"/>
    </row>
    <row r="20" spans="1:14" x14ac:dyDescent="0.25">
      <c r="A20" s="84"/>
      <c r="B20" s="84"/>
      <c r="C20" s="84"/>
      <c r="D20" s="84"/>
      <c r="E20" s="84"/>
      <c r="K20" s="84"/>
      <c r="L20" s="84"/>
      <c r="M20" s="84"/>
      <c r="N20" s="84"/>
    </row>
    <row r="21" spans="1:14" x14ac:dyDescent="0.25">
      <c r="A21" s="84"/>
      <c r="B21" s="84"/>
      <c r="C21" s="84"/>
      <c r="D21" s="84"/>
      <c r="E21" s="84"/>
      <c r="K21" s="85" t="s">
        <v>17</v>
      </c>
      <c r="L21" s="85" t="s">
        <v>21</v>
      </c>
      <c r="M21" s="85" t="s">
        <v>4</v>
      </c>
      <c r="N21" s="85" t="s">
        <v>1790</v>
      </c>
    </row>
    <row r="22" spans="1:14" x14ac:dyDescent="0.25">
      <c r="A22" s="84"/>
      <c r="B22" s="84"/>
      <c r="C22" s="84"/>
      <c r="D22" s="84"/>
      <c r="E22" s="84"/>
      <c r="K22" s="84" t="s">
        <v>39</v>
      </c>
      <c r="L22" s="84" t="s">
        <v>2204</v>
      </c>
      <c r="M22" s="36">
        <v>0.68611111111111101</v>
      </c>
      <c r="N22" s="86">
        <v>32</v>
      </c>
    </row>
    <row r="23" spans="1:14" x14ac:dyDescent="0.25">
      <c r="A23" s="84"/>
      <c r="B23" s="84"/>
      <c r="C23" s="84"/>
      <c r="D23" s="84"/>
      <c r="E23" s="84"/>
      <c r="K23" s="84"/>
      <c r="L23" s="84"/>
      <c r="M23" s="36">
        <v>0.7090277777777777</v>
      </c>
      <c r="N23" s="86">
        <v>14</v>
      </c>
    </row>
    <row r="24" spans="1:14" x14ac:dyDescent="0.25">
      <c r="A24" s="84"/>
      <c r="B24" s="84"/>
      <c r="C24" s="84"/>
      <c r="D24" s="84"/>
      <c r="E24" s="84"/>
      <c r="K24" s="84"/>
      <c r="L24" s="84" t="s">
        <v>2211</v>
      </c>
      <c r="M24" s="36">
        <v>0.95833333333333337</v>
      </c>
      <c r="N24" s="86">
        <v>10.119999999999999</v>
      </c>
    </row>
    <row r="25" spans="1:14" x14ac:dyDescent="0.25">
      <c r="K25" s="84" t="s">
        <v>41</v>
      </c>
      <c r="L25" s="84" t="s">
        <v>2203</v>
      </c>
      <c r="M25" s="36">
        <v>0.6791666666666667</v>
      </c>
      <c r="N25" s="86">
        <v>9.69</v>
      </c>
    </row>
    <row r="26" spans="1:14" x14ac:dyDescent="0.25">
      <c r="K26" s="84"/>
      <c r="L26" s="84" t="s">
        <v>2199</v>
      </c>
      <c r="M26" s="36">
        <v>0.33402777777777781</v>
      </c>
      <c r="N26" s="86">
        <v>8</v>
      </c>
    </row>
    <row r="27" spans="1:14" ht="13.8" thickBot="1" x14ac:dyDescent="0.3">
      <c r="A27" s="84" t="s">
        <v>2216</v>
      </c>
      <c r="B27" s="235">
        <v>44456</v>
      </c>
      <c r="K27" s="84" t="s">
        <v>1792</v>
      </c>
      <c r="L27" s="84"/>
      <c r="M27" s="84"/>
      <c r="N27" s="86">
        <v>73.81</v>
      </c>
    </row>
    <row r="28" spans="1:14" ht="14.4" thickBot="1" x14ac:dyDescent="0.3">
      <c r="A28" s="242" t="s">
        <v>1816</v>
      </c>
      <c r="B28" s="243"/>
      <c r="C28" s="243"/>
      <c r="D28" s="243"/>
      <c r="E28" s="244"/>
    </row>
    <row r="29" spans="1:14" x14ac:dyDescent="0.25">
      <c r="A29" s="84"/>
      <c r="B29" s="84"/>
      <c r="C29" s="84"/>
      <c r="D29" s="84"/>
      <c r="E29" s="84"/>
      <c r="K29" s="85" t="s">
        <v>19</v>
      </c>
      <c r="L29" s="84" t="s">
        <v>1769</v>
      </c>
      <c r="M29" s="84"/>
      <c r="N29" s="84"/>
    </row>
    <row r="30" spans="1:14" x14ac:dyDescent="0.25">
      <c r="A30" s="84"/>
      <c r="B30" s="84"/>
      <c r="C30" s="84"/>
      <c r="D30" s="84"/>
      <c r="E30" s="84"/>
      <c r="F30" s="85"/>
      <c r="G30" s="85"/>
      <c r="H30" s="85"/>
      <c r="I30" s="85"/>
      <c r="J30" s="85"/>
      <c r="K30" s="84"/>
      <c r="L30" s="84"/>
      <c r="M30" s="84"/>
      <c r="N30" s="84"/>
    </row>
    <row r="31" spans="1:14" x14ac:dyDescent="0.25">
      <c r="A31" s="84"/>
      <c r="B31" s="84"/>
      <c r="C31" s="84"/>
      <c r="D31" s="84"/>
      <c r="E31" s="84"/>
      <c r="K31" s="85" t="s">
        <v>17</v>
      </c>
      <c r="L31" s="85" t="s">
        <v>21</v>
      </c>
      <c r="M31" s="85" t="s">
        <v>4</v>
      </c>
      <c r="N31" s="85" t="s">
        <v>1790</v>
      </c>
    </row>
    <row r="32" spans="1:14" x14ac:dyDescent="0.25">
      <c r="A32" s="84"/>
      <c r="B32" s="84"/>
      <c r="C32" s="84"/>
      <c r="D32" s="84"/>
      <c r="E32" s="84"/>
      <c r="K32" s="84" t="s">
        <v>39</v>
      </c>
      <c r="L32" s="84" t="s">
        <v>2213</v>
      </c>
      <c r="M32" s="36">
        <v>0.16666666666666666</v>
      </c>
      <c r="N32" s="86">
        <v>13.08</v>
      </c>
    </row>
    <row r="33" spans="1:14" x14ac:dyDescent="0.25">
      <c r="A33" s="84"/>
      <c r="B33" s="84"/>
      <c r="C33" s="84"/>
      <c r="D33" s="84"/>
      <c r="E33" s="84"/>
      <c r="K33" s="84"/>
      <c r="L33" s="84"/>
      <c r="M33" s="36">
        <v>0.27083333333333331</v>
      </c>
      <c r="N33" s="86">
        <v>13.04</v>
      </c>
    </row>
    <row r="34" spans="1:14" x14ac:dyDescent="0.25">
      <c r="A34" s="84"/>
      <c r="B34" s="84"/>
      <c r="C34" s="84"/>
      <c r="D34" s="84"/>
      <c r="E34" s="84"/>
      <c r="K34" s="84"/>
      <c r="L34" s="84"/>
      <c r="M34" s="36">
        <v>0.20833333333333334</v>
      </c>
      <c r="N34" s="86">
        <v>10.7</v>
      </c>
    </row>
    <row r="35" spans="1:14" x14ac:dyDescent="0.25">
      <c r="A35" s="84"/>
      <c r="B35" s="84"/>
      <c r="C35" s="84"/>
      <c r="D35" s="84"/>
      <c r="E35" s="84"/>
      <c r="K35" s="84"/>
      <c r="L35" s="84"/>
      <c r="M35" s="36">
        <v>2.7777777777777776E-2</v>
      </c>
      <c r="N35" s="86">
        <v>10.1</v>
      </c>
    </row>
    <row r="36" spans="1:14" x14ac:dyDescent="0.25">
      <c r="A36" s="84"/>
      <c r="B36" s="84"/>
      <c r="C36" s="84"/>
      <c r="D36" s="84"/>
      <c r="E36" s="84"/>
      <c r="K36" s="84"/>
      <c r="L36" s="84"/>
      <c r="M36" s="36">
        <v>4.1666666666666664E-2</v>
      </c>
      <c r="N36" s="86">
        <v>10</v>
      </c>
    </row>
    <row r="37" spans="1:14" x14ac:dyDescent="0.25">
      <c r="A37" s="84"/>
      <c r="B37" s="84"/>
      <c r="C37" s="84"/>
      <c r="D37" s="84"/>
      <c r="E37" s="84"/>
      <c r="K37" s="84"/>
      <c r="L37" s="84"/>
      <c r="M37" s="36">
        <v>8.3333333333333329E-2</v>
      </c>
      <c r="N37" s="86">
        <v>8.6300000000000008</v>
      </c>
    </row>
    <row r="38" spans="1:14" x14ac:dyDescent="0.25">
      <c r="A38" s="84"/>
      <c r="B38" s="84"/>
      <c r="C38" s="84"/>
      <c r="D38" s="84"/>
      <c r="E38" s="84"/>
      <c r="K38" s="84" t="s">
        <v>1792</v>
      </c>
      <c r="L38" s="84"/>
      <c r="M38" s="84"/>
      <c r="N38" s="86">
        <v>65.550000000000011</v>
      </c>
    </row>
    <row r="39" spans="1:14" x14ac:dyDescent="0.25">
      <c r="A39" s="84"/>
      <c r="B39" s="84"/>
      <c r="C39" s="84"/>
      <c r="D39" s="84"/>
      <c r="E39" s="84"/>
    </row>
    <row r="40" spans="1:14" x14ac:dyDescent="0.25">
      <c r="A40" s="84"/>
      <c r="B40" s="84"/>
      <c r="C40" s="84"/>
      <c r="D40" s="84"/>
      <c r="E40" s="84"/>
    </row>
    <row r="41" spans="1:14" x14ac:dyDescent="0.25">
      <c r="A41" s="84"/>
      <c r="B41" s="84"/>
      <c r="C41" s="84"/>
      <c r="D41" s="84"/>
      <c r="E41" s="84"/>
    </row>
    <row r="42" spans="1:14" x14ac:dyDescent="0.25">
      <c r="A42" s="84"/>
      <c r="B42" s="84"/>
      <c r="C42" s="84"/>
      <c r="D42" s="84"/>
      <c r="E42" s="84"/>
      <c r="K42" s="238" t="s">
        <v>2217</v>
      </c>
      <c r="L42" s="238" t="s">
        <v>2220</v>
      </c>
      <c r="M42" s="238" t="s">
        <v>2221</v>
      </c>
      <c r="N42" s="238" t="s">
        <v>2222</v>
      </c>
    </row>
    <row r="43" spans="1:14" x14ac:dyDescent="0.25">
      <c r="A43" s="84"/>
      <c r="B43" s="84"/>
      <c r="C43" s="84"/>
      <c r="D43" s="84"/>
      <c r="E43" s="84"/>
      <c r="K43" s="239">
        <v>44425</v>
      </c>
      <c r="L43" s="240"/>
      <c r="M43" s="240" t="s">
        <v>2225</v>
      </c>
      <c r="N43" s="240" t="s">
        <v>2223</v>
      </c>
    </row>
    <row r="44" spans="1:14" x14ac:dyDescent="0.25">
      <c r="A44" s="84"/>
      <c r="B44" s="84"/>
      <c r="C44" s="84"/>
      <c r="D44" s="84"/>
      <c r="E44" s="84"/>
      <c r="K44" s="237">
        <v>44425</v>
      </c>
      <c r="L44" s="236"/>
      <c r="M44" s="236" t="s">
        <v>2225</v>
      </c>
      <c r="N44" s="236" t="s">
        <v>2223</v>
      </c>
    </row>
    <row r="45" spans="1:14" x14ac:dyDescent="0.25">
      <c r="A45" s="84"/>
      <c r="B45" s="84"/>
      <c r="C45" s="84"/>
      <c r="D45" s="84"/>
      <c r="E45" s="84"/>
    </row>
    <row r="46" spans="1:14" x14ac:dyDescent="0.25">
      <c r="A46" s="84"/>
      <c r="B46" s="84"/>
      <c r="C46" s="84"/>
      <c r="D46" s="84"/>
      <c r="E46" s="84"/>
    </row>
    <row r="47" spans="1:14" x14ac:dyDescent="0.25">
      <c r="A47" s="84"/>
      <c r="B47" s="84"/>
      <c r="C47" s="84"/>
      <c r="D47" s="84"/>
      <c r="E47" s="84"/>
    </row>
    <row r="48" spans="1:14" x14ac:dyDescent="0.25">
      <c r="A48" s="84"/>
      <c r="B48" s="84"/>
      <c r="C48" s="84"/>
      <c r="D48" s="84"/>
      <c r="E48" s="84"/>
    </row>
    <row r="49" spans="1:5" x14ac:dyDescent="0.25">
      <c r="A49" s="84"/>
      <c r="B49" s="84"/>
      <c r="C49" s="84"/>
      <c r="D49" s="84"/>
      <c r="E49" s="84"/>
    </row>
  </sheetData>
  <mergeCells count="2">
    <mergeCell ref="A3:E3"/>
    <mergeCell ref="A28:E28"/>
  </mergeCells>
  <pageMargins left="0.7" right="0.7" top="0.75" bottom="0.75" header="0.3" footer="0.3"/>
  <drawing r:id="rId4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3"/>
  <dimension ref="A1:AR188"/>
  <sheetViews>
    <sheetView showGridLines="0" topLeftCell="E29" zoomScale="73" zoomScaleNormal="85" workbookViewId="0">
      <selection activeCell="I35" sqref="I35:R35"/>
    </sheetView>
  </sheetViews>
  <sheetFormatPr baseColWidth="10" defaultColWidth="7.77734375" defaultRowHeight="21.75" customHeight="1" x14ac:dyDescent="0.25"/>
  <cols>
    <col min="1" max="1" width="8.77734375" style="148" bestFit="1" customWidth="1"/>
    <col min="2" max="2" width="11.21875" style="87" customWidth="1"/>
    <col min="3" max="3" width="8.77734375" style="87" customWidth="1"/>
    <col min="4" max="4" width="13.77734375" style="87" customWidth="1"/>
    <col min="5" max="5" width="10.21875" style="87" customWidth="1"/>
    <col min="6" max="6" width="13.77734375" style="87" customWidth="1"/>
    <col min="7" max="7" width="15.77734375" style="87" customWidth="1"/>
    <col min="8" max="8" width="13.21875" style="87" bestFit="1" customWidth="1"/>
    <col min="9" max="9" width="13.21875" style="87" customWidth="1"/>
    <col min="10" max="10" width="13.77734375" style="87" customWidth="1"/>
    <col min="11" max="11" width="12" style="87" customWidth="1"/>
    <col min="12" max="12" width="22.77734375" style="87" customWidth="1"/>
    <col min="13" max="13" width="16.21875" style="87" customWidth="1"/>
    <col min="14" max="15" width="15.77734375" style="87" customWidth="1"/>
    <col min="16" max="16" width="15.21875" style="87" customWidth="1"/>
    <col min="17" max="17" width="39.77734375" style="87" customWidth="1"/>
    <col min="18" max="18" width="34.21875" style="87" customWidth="1"/>
    <col min="19" max="19" width="16.77734375" style="87" customWidth="1"/>
    <col min="20" max="21" width="13.77734375" style="87" customWidth="1"/>
    <col min="22" max="22" width="17.77734375" style="87" bestFit="1" customWidth="1"/>
    <col min="23" max="24" width="13.77734375" style="87" customWidth="1"/>
    <col min="25" max="25" width="9.21875" style="87" bestFit="1" customWidth="1"/>
    <col min="26" max="26" width="9.44140625" style="87" customWidth="1"/>
    <col min="27" max="27" width="15.21875" style="87" customWidth="1"/>
    <col min="28" max="28" width="20.77734375" style="87" bestFit="1" customWidth="1"/>
    <col min="29" max="29" width="14.77734375" style="87" customWidth="1"/>
    <col min="30" max="30" width="19" style="87" bestFit="1" customWidth="1"/>
    <col min="31" max="31" width="5.21875" style="87" customWidth="1"/>
    <col min="32" max="32" width="21.77734375" style="87" bestFit="1" customWidth="1"/>
    <col min="33" max="33" width="14.21875" style="87" customWidth="1"/>
    <col min="34" max="34" width="18.77734375" style="87" bestFit="1" customWidth="1"/>
    <col min="35" max="41" width="15.77734375" style="87" customWidth="1"/>
    <col min="42" max="42" width="30.5546875" style="87" bestFit="1" customWidth="1"/>
    <col min="43" max="44" width="15.77734375" style="87" customWidth="1"/>
    <col min="45" max="16384" width="7.77734375" style="87"/>
  </cols>
  <sheetData>
    <row r="1" spans="1:44" ht="6.75" customHeight="1" x14ac:dyDescent="0.25">
      <c r="A1" s="147"/>
      <c r="B1" s="89"/>
      <c r="C1" s="89"/>
      <c r="D1" s="89"/>
      <c r="E1" s="89"/>
      <c r="F1" s="89"/>
      <c r="G1" s="89"/>
      <c r="H1" s="89"/>
      <c r="I1" s="89"/>
      <c r="J1" s="89"/>
      <c r="K1" s="89"/>
      <c r="L1" s="89"/>
      <c r="M1" s="89"/>
      <c r="N1" s="89"/>
      <c r="O1" s="89"/>
      <c r="P1" s="89"/>
      <c r="Q1" s="89"/>
      <c r="R1" s="89"/>
      <c r="S1" s="89"/>
      <c r="T1" s="89"/>
      <c r="U1" s="89"/>
      <c r="V1" s="89"/>
      <c r="W1" s="89"/>
      <c r="X1" s="89"/>
      <c r="Y1" s="89"/>
      <c r="Z1" s="89"/>
      <c r="AA1" s="89"/>
      <c r="AE1" s="88"/>
    </row>
    <row r="2" spans="1:44" ht="3.75" customHeight="1" thickBot="1" x14ac:dyDescent="0.3">
      <c r="AE2" s="88"/>
    </row>
    <row r="3" spans="1:44" ht="21" customHeight="1" thickBot="1" x14ac:dyDescent="0.45">
      <c r="E3" s="129" t="s">
        <v>0</v>
      </c>
      <c r="F3" s="37">
        <v>43739</v>
      </c>
      <c r="H3" s="263" t="s">
        <v>1759</v>
      </c>
      <c r="I3" s="263"/>
      <c r="J3" s="263"/>
      <c r="K3" s="263"/>
      <c r="L3" s="263"/>
      <c r="M3" s="91"/>
      <c r="N3" s="91"/>
      <c r="O3" s="91"/>
      <c r="P3" s="91"/>
      <c r="Q3" s="91"/>
      <c r="R3" s="91"/>
      <c r="S3" s="39"/>
      <c r="AE3" s="88"/>
    </row>
    <row r="4" spans="1:44" ht="18.75" customHeight="1" thickBot="1" x14ac:dyDescent="0.3">
      <c r="D4" s="90"/>
      <c r="E4" s="129" t="s">
        <v>1762</v>
      </c>
      <c r="F4" s="264" t="s">
        <v>1779</v>
      </c>
      <c r="G4" s="265"/>
      <c r="H4" s="28">
        <f>IFERROR(VLOOKUP(F4,Causa!$A$97:$B$108,2,0),0)</f>
        <v>42148</v>
      </c>
      <c r="I4" s="90"/>
      <c r="J4" s="92"/>
      <c r="K4" s="92"/>
      <c r="L4" s="93"/>
      <c r="M4" s="91"/>
      <c r="N4" s="91"/>
      <c r="O4" s="91"/>
      <c r="P4" s="91"/>
      <c r="Q4" s="90"/>
      <c r="R4" s="94"/>
      <c r="AE4" s="88"/>
    </row>
    <row r="5" spans="1:44" ht="18.75" customHeight="1" x14ac:dyDescent="0.25">
      <c r="D5" s="95" t="s">
        <v>1752</v>
      </c>
      <c r="E5" s="78">
        <f>IFERROR(SUM(T9:T32)/(SUM(Y9:Y32)-SUM(U9:U32)-SUM(V9:V32)-SUM(W9:W32)),0)</f>
        <v>1</v>
      </c>
      <c r="F5" s="95" t="s">
        <v>1751</v>
      </c>
      <c r="G5" s="27">
        <f>IFERROR(SUM(T9:T32)/(SUM(Y9:Y32)-SUM(U9:U32)),0)</f>
        <v>1</v>
      </c>
      <c r="H5" s="95" t="s">
        <v>1753</v>
      </c>
      <c r="I5" s="78">
        <f>IFERROR(SUM(T9:T32)/(SUM(Y9:Y32)-SUM(U9:U32)-SUM(V9:V32)),0)</f>
        <v>1</v>
      </c>
      <c r="J5" s="93"/>
      <c r="K5" s="93"/>
      <c r="L5" s="93"/>
      <c r="M5" s="93"/>
      <c r="N5" s="95"/>
      <c r="O5" s="95"/>
      <c r="P5" s="95"/>
      <c r="T5" s="192" t="s">
        <v>11</v>
      </c>
      <c r="U5" s="192" t="s">
        <v>12</v>
      </c>
      <c r="V5" s="192" t="s">
        <v>13</v>
      </c>
      <c r="W5" s="192" t="s">
        <v>14</v>
      </c>
      <c r="X5" s="192" t="s">
        <v>15</v>
      </c>
      <c r="Y5" s="192" t="s">
        <v>16</v>
      </c>
      <c r="AE5" s="97"/>
      <c r="AF5" s="98"/>
    </row>
    <row r="6" spans="1:44" ht="18.75" customHeight="1" thickBot="1" x14ac:dyDescent="0.3">
      <c r="C6" s="87" t="s">
        <v>1799</v>
      </c>
      <c r="D6" s="95" t="s">
        <v>1752</v>
      </c>
      <c r="E6" s="78">
        <f>IFERROR(SUM(T9:T16)/(SUM(Y9:Y16)-SUM(U9:U16)-SUM(V9:V16)-SUM(W9:W16)),0)</f>
        <v>1</v>
      </c>
      <c r="F6" s="95" t="s">
        <v>1751</v>
      </c>
      <c r="G6" s="27">
        <f>IFERROR(SUM(T9:T16)/(SUM(Y9:Y16)-SUM(U9:U16)),0)</f>
        <v>1</v>
      </c>
      <c r="H6" s="95" t="s">
        <v>1753</v>
      </c>
      <c r="I6" s="78">
        <f>IFERROR(SUM(T9:T16)/(SUM(Y9:Y16)-SUM(U9:U16)-SUM(V9:V16)),0)</f>
        <v>1</v>
      </c>
      <c r="J6" s="99"/>
      <c r="K6" s="99"/>
      <c r="L6" s="99"/>
      <c r="M6" s="99"/>
      <c r="N6" s="99"/>
      <c r="O6" s="99"/>
      <c r="P6" s="99"/>
      <c r="T6" s="191">
        <f>SUM(T9:T32)</f>
        <v>1028.6099999999999</v>
      </c>
      <c r="U6" s="191">
        <f t="shared" ref="U6:Y6" si="0">SUM(U9:U32)</f>
        <v>0</v>
      </c>
      <c r="V6" s="191">
        <f t="shared" si="0"/>
        <v>0</v>
      </c>
      <c r="W6" s="191">
        <f t="shared" si="0"/>
        <v>0</v>
      </c>
      <c r="X6" s="191">
        <f t="shared" si="0"/>
        <v>0</v>
      </c>
      <c r="Y6" s="191">
        <f t="shared" si="0"/>
        <v>1028.6099999999999</v>
      </c>
      <c r="Z6" s="100"/>
      <c r="AA6" s="119"/>
      <c r="AB6" s="119"/>
      <c r="AC6" s="119"/>
      <c r="AD6" s="96"/>
      <c r="AE6" s="97"/>
      <c r="AF6" s="98"/>
    </row>
    <row r="7" spans="1:44" ht="26.25" customHeight="1" thickBot="1" x14ac:dyDescent="0.3">
      <c r="C7" s="266" t="s">
        <v>1</v>
      </c>
      <c r="D7" s="257"/>
      <c r="E7" s="257"/>
      <c r="F7" s="257"/>
      <c r="G7" s="257"/>
      <c r="H7" s="257"/>
      <c r="I7" s="257"/>
      <c r="J7" s="257"/>
      <c r="K7" s="257"/>
      <c r="L7" s="257"/>
      <c r="M7" s="257"/>
      <c r="N7" s="257"/>
      <c r="O7" s="257"/>
      <c r="P7" s="257"/>
      <c r="Q7" s="257"/>
      <c r="R7" s="257"/>
      <c r="S7" s="267"/>
      <c r="T7" s="256" t="s">
        <v>2</v>
      </c>
      <c r="U7" s="257"/>
      <c r="V7" s="257"/>
      <c r="W7" s="257"/>
      <c r="X7" s="257"/>
      <c r="Y7" s="257"/>
      <c r="Z7" s="258"/>
      <c r="AA7" s="252"/>
      <c r="AB7" s="252"/>
      <c r="AC7" s="252"/>
      <c r="AD7" s="252"/>
      <c r="AE7" s="97"/>
      <c r="AF7" s="98"/>
    </row>
    <row r="8" spans="1:44" s="104" customFormat="1" ht="42" customHeight="1" thickBot="1" x14ac:dyDescent="0.3">
      <c r="A8" s="149"/>
      <c r="B8" s="77" t="s">
        <v>1738</v>
      </c>
      <c r="C8" s="23" t="s">
        <v>1737</v>
      </c>
      <c r="D8" s="132" t="s">
        <v>1742</v>
      </c>
      <c r="E8" s="132" t="s">
        <v>3</v>
      </c>
      <c r="F8" s="132" t="s">
        <v>4</v>
      </c>
      <c r="G8" s="132" t="s">
        <v>6</v>
      </c>
      <c r="H8" s="132" t="s">
        <v>7</v>
      </c>
      <c r="I8" s="132" t="s">
        <v>8</v>
      </c>
      <c r="J8" s="132" t="s">
        <v>5</v>
      </c>
      <c r="K8" s="144" t="s">
        <v>1745</v>
      </c>
      <c r="L8" s="132" t="s">
        <v>9</v>
      </c>
      <c r="M8" s="132" t="s">
        <v>1746</v>
      </c>
      <c r="N8" s="132" t="s">
        <v>119</v>
      </c>
      <c r="O8" s="132" t="s">
        <v>1743</v>
      </c>
      <c r="P8" s="132" t="s">
        <v>1744</v>
      </c>
      <c r="Q8" s="253" t="s">
        <v>10</v>
      </c>
      <c r="R8" s="254"/>
      <c r="S8" s="255"/>
      <c r="T8" s="132" t="s">
        <v>11</v>
      </c>
      <c r="U8" s="132" t="s">
        <v>12</v>
      </c>
      <c r="V8" s="132" t="s">
        <v>13</v>
      </c>
      <c r="W8" s="144" t="s">
        <v>14</v>
      </c>
      <c r="X8" s="144" t="s">
        <v>15</v>
      </c>
      <c r="Y8" s="132" t="s">
        <v>16</v>
      </c>
      <c r="Z8" s="145" t="s">
        <v>4</v>
      </c>
      <c r="AA8" s="101"/>
      <c r="AB8" s="128"/>
      <c r="AC8" s="252"/>
      <c r="AD8" s="252"/>
      <c r="AE8" s="102"/>
      <c r="AF8" s="103"/>
    </row>
    <row r="9" spans="1:44" s="108" customFormat="1" ht="17.25" customHeight="1" x14ac:dyDescent="0.25">
      <c r="A9" s="259" t="s">
        <v>1761</v>
      </c>
      <c r="B9" s="46"/>
      <c r="C9" s="48">
        <f>IF(D9="","",Y9-60)</f>
        <v>-13.670000000000002</v>
      </c>
      <c r="D9" s="40">
        <f>IFERROR(IF(H9="","",(1-(H9/(VLOOKUP(J9,Causa!$A$78:$B$80,2,0))))*60),"FALTA CALIBRE")</f>
        <v>13.669230769230772</v>
      </c>
      <c r="E9" s="41">
        <v>30115</v>
      </c>
      <c r="F9" s="42">
        <v>4.0972222222222222E-2</v>
      </c>
      <c r="G9" s="133"/>
      <c r="H9" s="122">
        <f>IF(E9="","",E9)</f>
        <v>30115</v>
      </c>
      <c r="I9" s="146" t="s">
        <v>55</v>
      </c>
      <c r="J9" s="43" t="s">
        <v>24</v>
      </c>
      <c r="K9" s="159" t="str">
        <f>IFERROR("Promedio Vol. De 00:00 a 08:00: " &amp; ROUND(AVERAGE(N9:N16),1) &amp; "  - GLY Promedio: " &amp; ROUND(AVERAGE(L9:L16),3)*100,"")</f>
        <v>Promedio Vol. De 00:00 a 08:00: 185.8  - GLY Promedio: 76.8</v>
      </c>
      <c r="L9" s="123">
        <f t="shared" ref="L9:L32" si="1">IF(T9=0,0,ROUND((T9/(60-U9)),3))</f>
        <v>0.77200000000000002</v>
      </c>
      <c r="M9" s="123">
        <f t="shared" ref="M9:M32" si="2">IF(T9=0,0,ROUND((T9/(60-U9-V9-W9)),3))</f>
        <v>0.77200000000000002</v>
      </c>
      <c r="N9" s="44">
        <f>IF(E9="","",H9/12*VLOOKUP(J9,Causa!$A$78:$C$80,3,0))</f>
        <v>186.71299999999999</v>
      </c>
      <c r="O9" s="44">
        <f t="shared" ref="O9:O32" si="3">+X9</f>
        <v>0</v>
      </c>
      <c r="P9" s="44">
        <f t="shared" ref="P9:P32" si="4">+W9</f>
        <v>0</v>
      </c>
      <c r="Q9" s="160"/>
      <c r="R9" s="262">
        <f>IFERROR(SUM(T9:T15)/(SUM(Y9:Y15)-SUM(U9:U15)-SUM(V9:V15)),0)</f>
        <v>1</v>
      </c>
      <c r="S9" s="262"/>
      <c r="T9" s="161">
        <f>IF(H9="",0,ROUND(H9/VLOOKUP(J9,Causa!$A$78:$B$80,2,0)*60,2))</f>
        <v>46.33</v>
      </c>
      <c r="U9" s="161">
        <f>SUMIF($W$35:$W$188,Z9,$S$35:$S$188)</f>
        <v>0</v>
      </c>
      <c r="V9" s="161">
        <f>SUMIF($W$35:$W$188,Z9,$T$35:$T$188)</f>
        <v>0</v>
      </c>
      <c r="W9" s="161">
        <f>SUMIF($W$35:$W$188,Z9,$U$35:$U$188)</f>
        <v>0</v>
      </c>
      <c r="X9" s="161">
        <f>SUMIF($W$35:$W$188,Z9,$V$35:$V$188)</f>
        <v>0</v>
      </c>
      <c r="Y9" s="161">
        <f t="shared" ref="Y9:Y32" si="5">SUM(T9:X9)</f>
        <v>46.33</v>
      </c>
      <c r="Z9" s="162">
        <v>0</v>
      </c>
      <c r="AA9" s="105"/>
      <c r="AB9" s="106"/>
      <c r="AC9" s="106"/>
      <c r="AD9" s="106"/>
      <c r="AE9" s="107">
        <v>0</v>
      </c>
      <c r="AP9" s="87"/>
      <c r="AQ9" s="87"/>
      <c r="AR9" s="87"/>
    </row>
    <row r="10" spans="1:44" s="108" customFormat="1" ht="17.25" customHeight="1" x14ac:dyDescent="0.25">
      <c r="A10" s="260"/>
      <c r="B10" s="47"/>
      <c r="C10" s="49">
        <f t="shared" ref="C10:C32" si="6">IF(D10="","",Y10-60)</f>
        <v>-26.520000000000003</v>
      </c>
      <c r="D10" s="40">
        <f>IFERROR(IF(H10="","",(1-(H10/(VLOOKUP(J10,Causa!$A$78:$B$80,2,0))))*60),"FALTA CALIBRE")</f>
        <v>26.523076923076925</v>
      </c>
      <c r="E10" s="41">
        <v>51875</v>
      </c>
      <c r="F10" s="42">
        <v>8.2638888888888887E-2</v>
      </c>
      <c r="G10" s="133"/>
      <c r="H10" s="122">
        <f t="shared" ref="H10:H32" si="7">IF(E10=0,"",(E10-E9))</f>
        <v>21760</v>
      </c>
      <c r="I10" s="146" t="s">
        <v>55</v>
      </c>
      <c r="J10" s="43" t="s">
        <v>24</v>
      </c>
      <c r="K10" s="159"/>
      <c r="L10" s="123">
        <f t="shared" si="1"/>
        <v>0.55800000000000005</v>
      </c>
      <c r="M10" s="123">
        <f t="shared" si="2"/>
        <v>0.55800000000000005</v>
      </c>
      <c r="N10" s="44">
        <f>IF(E10="","",H10/12*VLOOKUP(J10,Causa!$A$78:$C$80,3,0))</f>
        <v>134.91199999999998</v>
      </c>
      <c r="O10" s="44">
        <f t="shared" si="3"/>
        <v>0</v>
      </c>
      <c r="P10" s="44">
        <f t="shared" si="4"/>
        <v>0</v>
      </c>
      <c r="Q10" s="160"/>
      <c r="R10" s="262"/>
      <c r="S10" s="262"/>
      <c r="T10" s="161">
        <f>IF(H10="",0,ROUND(H10/VLOOKUP(J10,Causa!$A$78:$B$80,2,0)*60,2))</f>
        <v>33.479999999999997</v>
      </c>
      <c r="U10" s="161">
        <f t="shared" ref="U10:U32" si="8">SUMIF($W$35:$W$188,Z10,$S$35:$S$188)</f>
        <v>0</v>
      </c>
      <c r="V10" s="161">
        <f t="shared" ref="V10:V32" si="9">SUMIF($W$35:$W$188,Z10,$T$35:$T$188)</f>
        <v>0</v>
      </c>
      <c r="W10" s="161">
        <f t="shared" ref="W10:W32" si="10">SUMIF($W$35:$W$188,Z10,$U$35:$U$188)</f>
        <v>0</v>
      </c>
      <c r="X10" s="161">
        <f t="shared" ref="X10:X32" si="11">SUMIF($W$35:$W$188,Z10,$V$35:$V$188)</f>
        <v>0</v>
      </c>
      <c r="Y10" s="161">
        <f t="shared" si="5"/>
        <v>33.479999999999997</v>
      </c>
      <c r="Z10" s="162">
        <v>1</v>
      </c>
      <c r="AA10" s="105"/>
      <c r="AB10" s="106"/>
      <c r="AC10" s="106"/>
      <c r="AD10" s="106"/>
      <c r="AE10" s="107">
        <f t="shared" ref="AE10:AE32" si="12">+AE9+1</f>
        <v>1</v>
      </c>
      <c r="AP10" s="109"/>
      <c r="AQ10" s="109"/>
      <c r="AR10" s="109"/>
    </row>
    <row r="11" spans="1:44" s="108" customFormat="1" ht="17.25" customHeight="1" x14ac:dyDescent="0.25">
      <c r="A11" s="260"/>
      <c r="B11" s="47"/>
      <c r="C11" s="49">
        <f t="shared" si="6"/>
        <v>-9.6899999999999977</v>
      </c>
      <c r="D11" s="40">
        <f>IFERROR(IF(H11="","",(1-(H11/(VLOOKUP(J11,Causa!$A$78:$B$80,2,0))))*60),"FALTA CALIBRE")</f>
        <v>9.6861538461538483</v>
      </c>
      <c r="E11" s="41">
        <v>84579</v>
      </c>
      <c r="F11" s="42">
        <v>0.124305555555556</v>
      </c>
      <c r="G11" s="133"/>
      <c r="H11" s="122">
        <f t="shared" si="7"/>
        <v>32704</v>
      </c>
      <c r="I11" s="146" t="s">
        <v>55</v>
      </c>
      <c r="J11" s="43" t="s">
        <v>24</v>
      </c>
      <c r="K11" s="159"/>
      <c r="L11" s="123">
        <f t="shared" si="1"/>
        <v>0.83899999999999997</v>
      </c>
      <c r="M11" s="123">
        <f t="shared" si="2"/>
        <v>0.83899999999999997</v>
      </c>
      <c r="N11" s="44">
        <f>IF(E11="","",H11/12*VLOOKUP(J11,Causa!$A$78:$C$80,3,0))</f>
        <v>202.76480000000001</v>
      </c>
      <c r="O11" s="44">
        <f t="shared" si="3"/>
        <v>0</v>
      </c>
      <c r="P11" s="44">
        <f t="shared" si="4"/>
        <v>0</v>
      </c>
      <c r="Q11" s="160"/>
      <c r="R11" s="262"/>
      <c r="S11" s="262"/>
      <c r="T11" s="161">
        <f>IF(H11="",0,ROUND(H11/VLOOKUP(J11,Causa!$A$78:$B$80,2,0)*60,2))</f>
        <v>50.31</v>
      </c>
      <c r="U11" s="161">
        <f t="shared" si="8"/>
        <v>0</v>
      </c>
      <c r="V11" s="161">
        <f t="shared" si="9"/>
        <v>0</v>
      </c>
      <c r="W11" s="161">
        <f t="shared" si="10"/>
        <v>0</v>
      </c>
      <c r="X11" s="161">
        <f t="shared" si="11"/>
        <v>0</v>
      </c>
      <c r="Y11" s="161">
        <f t="shared" si="5"/>
        <v>50.31</v>
      </c>
      <c r="Z11" s="162">
        <v>2</v>
      </c>
      <c r="AA11" s="105"/>
      <c r="AB11" s="106"/>
      <c r="AC11" s="106"/>
      <c r="AD11" s="106"/>
      <c r="AE11" s="107">
        <f t="shared" si="12"/>
        <v>2</v>
      </c>
      <c r="AP11" s="87"/>
      <c r="AQ11" s="87"/>
      <c r="AR11" s="87"/>
    </row>
    <row r="12" spans="1:44" s="108" customFormat="1" ht="17.25" customHeight="1" x14ac:dyDescent="0.25">
      <c r="A12" s="260"/>
      <c r="B12" s="47"/>
      <c r="C12" s="49">
        <f t="shared" si="6"/>
        <v>-15.229999999999997</v>
      </c>
      <c r="D12" s="40">
        <f>IFERROR(IF(H12="","",(1-(H12/(VLOOKUP(J12,Causa!$A$78:$B$80,2,0))))*60),"FALTA CALIBRE")</f>
        <v>15.229230769230766</v>
      </c>
      <c r="E12" s="41">
        <v>113680</v>
      </c>
      <c r="F12" s="42">
        <v>0.16597222222222199</v>
      </c>
      <c r="G12" s="133"/>
      <c r="H12" s="122">
        <f t="shared" si="7"/>
        <v>29101</v>
      </c>
      <c r="I12" s="146" t="s">
        <v>55</v>
      </c>
      <c r="J12" s="43" t="s">
        <v>24</v>
      </c>
      <c r="K12" s="159"/>
      <c r="L12" s="123">
        <f t="shared" si="1"/>
        <v>0.746</v>
      </c>
      <c r="M12" s="123">
        <f t="shared" si="2"/>
        <v>0.746</v>
      </c>
      <c r="N12" s="44">
        <f>IF(E12="","",H12/12*VLOOKUP(J12,Causa!$A$78:$C$80,3,0))</f>
        <v>180.42619999999999</v>
      </c>
      <c r="O12" s="44">
        <f t="shared" si="3"/>
        <v>0</v>
      </c>
      <c r="P12" s="44">
        <f t="shared" si="4"/>
        <v>0</v>
      </c>
      <c r="Q12" s="160"/>
      <c r="R12" s="262"/>
      <c r="S12" s="262"/>
      <c r="T12" s="161">
        <f>IF(H12="",0,ROUND(H12/VLOOKUP(J12,Causa!$A$78:$B$80,2,0)*60,2))</f>
        <v>44.77</v>
      </c>
      <c r="U12" s="161">
        <f t="shared" si="8"/>
        <v>0</v>
      </c>
      <c r="V12" s="161">
        <f t="shared" si="9"/>
        <v>0</v>
      </c>
      <c r="W12" s="161">
        <f t="shared" si="10"/>
        <v>0</v>
      </c>
      <c r="X12" s="161">
        <f t="shared" si="11"/>
        <v>0</v>
      </c>
      <c r="Y12" s="161">
        <f t="shared" si="5"/>
        <v>44.77</v>
      </c>
      <c r="Z12" s="162">
        <v>3</v>
      </c>
      <c r="AA12" s="105"/>
      <c r="AB12" s="106"/>
      <c r="AC12" s="106"/>
      <c r="AD12" s="106"/>
      <c r="AE12" s="107">
        <f t="shared" si="12"/>
        <v>3</v>
      </c>
      <c r="AP12" s="87"/>
      <c r="AQ12" s="87"/>
      <c r="AR12" s="87"/>
    </row>
    <row r="13" spans="1:44" s="108" customFormat="1" ht="17.25" customHeight="1" x14ac:dyDescent="0.25">
      <c r="A13" s="260"/>
      <c r="B13" s="47"/>
      <c r="C13" s="49">
        <f t="shared" si="6"/>
        <v>-14.880000000000003</v>
      </c>
      <c r="D13" s="40">
        <f>IFERROR(IF(H13="","",(1-(H13/(VLOOKUP(J13,Causa!$A$78:$B$80,2,0))))*60),"FALTA CALIBRE")</f>
        <v>14.875384615384615</v>
      </c>
      <c r="E13" s="41">
        <v>143011</v>
      </c>
      <c r="F13" s="42">
        <v>0.20763888888888901</v>
      </c>
      <c r="G13" s="133"/>
      <c r="H13" s="122">
        <f t="shared" si="7"/>
        <v>29331</v>
      </c>
      <c r="I13" s="146" t="s">
        <v>55</v>
      </c>
      <c r="J13" s="43" t="s">
        <v>24</v>
      </c>
      <c r="K13" s="159"/>
      <c r="L13" s="123">
        <f t="shared" si="1"/>
        <v>0.752</v>
      </c>
      <c r="M13" s="123">
        <f t="shared" si="2"/>
        <v>0.752</v>
      </c>
      <c r="N13" s="44">
        <f>IF(E13="","",H13/12*VLOOKUP(J13,Causa!$A$78:$C$80,3,0))</f>
        <v>181.85219999999998</v>
      </c>
      <c r="O13" s="44">
        <f t="shared" si="3"/>
        <v>0</v>
      </c>
      <c r="P13" s="44">
        <f t="shared" si="4"/>
        <v>0</v>
      </c>
      <c r="Q13" s="160"/>
      <c r="R13" s="262"/>
      <c r="S13" s="262"/>
      <c r="T13" s="161">
        <f>IF(H13="",0,ROUND(H13/VLOOKUP(J13,Causa!$A$78:$B$80,2,0)*60,2))</f>
        <v>45.12</v>
      </c>
      <c r="U13" s="161">
        <f t="shared" si="8"/>
        <v>0</v>
      </c>
      <c r="V13" s="161">
        <f t="shared" si="9"/>
        <v>0</v>
      </c>
      <c r="W13" s="161">
        <f t="shared" si="10"/>
        <v>0</v>
      </c>
      <c r="X13" s="161">
        <f t="shared" si="11"/>
        <v>0</v>
      </c>
      <c r="Y13" s="161">
        <f t="shared" si="5"/>
        <v>45.12</v>
      </c>
      <c r="Z13" s="162">
        <v>4</v>
      </c>
      <c r="AA13" s="105"/>
      <c r="AB13" s="106"/>
      <c r="AC13" s="106"/>
      <c r="AD13" s="106"/>
      <c r="AE13" s="107">
        <f t="shared" si="12"/>
        <v>4</v>
      </c>
      <c r="AP13" s="87"/>
      <c r="AQ13" s="87"/>
      <c r="AR13" s="87"/>
    </row>
    <row r="14" spans="1:44" s="108" customFormat="1" ht="17.25" customHeight="1" x14ac:dyDescent="0.25">
      <c r="A14" s="260"/>
      <c r="B14" s="47"/>
      <c r="C14" s="49">
        <f t="shared" si="6"/>
        <v>-12.229999999999997</v>
      </c>
      <c r="D14" s="40">
        <f>IFERROR(IF(H14="","",(1-(H14/(VLOOKUP(J14,Causa!$A$78:$B$80,2,0))))*60),"FALTA CALIBRE")</f>
        <v>12.233846153846155</v>
      </c>
      <c r="E14" s="41">
        <v>174059</v>
      </c>
      <c r="F14" s="42">
        <v>0.249305555555556</v>
      </c>
      <c r="G14" s="133"/>
      <c r="H14" s="122">
        <f t="shared" si="7"/>
        <v>31048</v>
      </c>
      <c r="I14" s="146" t="s">
        <v>55</v>
      </c>
      <c r="J14" s="43" t="s">
        <v>24</v>
      </c>
      <c r="K14" s="159"/>
      <c r="L14" s="123">
        <f t="shared" si="1"/>
        <v>0.79600000000000004</v>
      </c>
      <c r="M14" s="123">
        <f t="shared" si="2"/>
        <v>0.79600000000000004</v>
      </c>
      <c r="N14" s="44">
        <f>IF(E14="","",H14/12*VLOOKUP(J14,Causa!$A$78:$C$80,3,0))</f>
        <v>192.49760000000001</v>
      </c>
      <c r="O14" s="44">
        <f t="shared" si="3"/>
        <v>0</v>
      </c>
      <c r="P14" s="44">
        <f t="shared" si="4"/>
        <v>0</v>
      </c>
      <c r="Q14" s="160"/>
      <c r="R14" s="262"/>
      <c r="S14" s="262"/>
      <c r="T14" s="161">
        <f>IF(H14="",0,ROUND(H14/VLOOKUP(J14,Causa!$A$78:$B$80,2,0)*60,2))</f>
        <v>47.77</v>
      </c>
      <c r="U14" s="161">
        <f t="shared" si="8"/>
        <v>0</v>
      </c>
      <c r="V14" s="161">
        <f t="shared" si="9"/>
        <v>0</v>
      </c>
      <c r="W14" s="161">
        <f t="shared" si="10"/>
        <v>0</v>
      </c>
      <c r="X14" s="161">
        <f t="shared" si="11"/>
        <v>0</v>
      </c>
      <c r="Y14" s="161">
        <f t="shared" si="5"/>
        <v>47.77</v>
      </c>
      <c r="Z14" s="162">
        <v>5</v>
      </c>
      <c r="AA14" s="105"/>
      <c r="AB14" s="106"/>
      <c r="AC14" s="106"/>
      <c r="AD14" s="106"/>
      <c r="AE14" s="107">
        <f t="shared" si="12"/>
        <v>5</v>
      </c>
      <c r="AP14" s="87"/>
      <c r="AQ14" s="87"/>
      <c r="AR14" s="87"/>
    </row>
    <row r="15" spans="1:44" s="108" customFormat="1" ht="17.25" customHeight="1" thickBot="1" x14ac:dyDescent="0.3">
      <c r="A15" s="261"/>
      <c r="B15" s="47"/>
      <c r="C15" s="50">
        <f t="shared" si="6"/>
        <v>-12.340000000000003</v>
      </c>
      <c r="D15" s="40">
        <f>IFERROR(IF(H15="","",(1-(H15/(VLOOKUP(J15,Causa!$A$78:$B$80,2,0))))*60),"FALTA CALIBRE")</f>
        <v>12.335384615384616</v>
      </c>
      <c r="E15" s="41">
        <v>205041</v>
      </c>
      <c r="F15" s="42">
        <v>0.29097222222222202</v>
      </c>
      <c r="G15" s="133"/>
      <c r="H15" s="122">
        <f t="shared" si="7"/>
        <v>30982</v>
      </c>
      <c r="I15" s="146" t="s">
        <v>55</v>
      </c>
      <c r="J15" s="43" t="s">
        <v>24</v>
      </c>
      <c r="K15" s="159"/>
      <c r="L15" s="123">
        <f t="shared" si="1"/>
        <v>0.79400000000000004</v>
      </c>
      <c r="M15" s="123">
        <f t="shared" si="2"/>
        <v>0.79400000000000004</v>
      </c>
      <c r="N15" s="44">
        <f>IF(E15="","",H15/12*VLOOKUP(J15,Causa!$A$78:$C$80,3,0))</f>
        <v>192.08840000000001</v>
      </c>
      <c r="O15" s="44">
        <f t="shared" si="3"/>
        <v>0</v>
      </c>
      <c r="P15" s="44">
        <f t="shared" si="4"/>
        <v>0</v>
      </c>
      <c r="Q15" s="160"/>
      <c r="R15" s="262"/>
      <c r="S15" s="262"/>
      <c r="T15" s="161">
        <f>IF(H15="",0,ROUND(H15/VLOOKUP(J15,Causa!$A$78:$B$80,2,0)*60,2))</f>
        <v>47.66</v>
      </c>
      <c r="U15" s="161">
        <f t="shared" si="8"/>
        <v>0</v>
      </c>
      <c r="V15" s="161">
        <f t="shared" si="9"/>
        <v>0</v>
      </c>
      <c r="W15" s="161">
        <f t="shared" si="10"/>
        <v>0</v>
      </c>
      <c r="X15" s="161">
        <f t="shared" si="11"/>
        <v>0</v>
      </c>
      <c r="Y15" s="161">
        <f t="shared" si="5"/>
        <v>47.66</v>
      </c>
      <c r="Z15" s="162">
        <v>6</v>
      </c>
      <c r="AA15" s="105"/>
      <c r="AB15" s="106"/>
      <c r="AC15" s="106"/>
      <c r="AD15" s="106"/>
      <c r="AE15" s="107">
        <f t="shared" si="12"/>
        <v>6</v>
      </c>
      <c r="AP15" s="87"/>
      <c r="AQ15" s="87"/>
      <c r="AR15" s="87"/>
    </row>
    <row r="16" spans="1:44" s="108" customFormat="1" ht="21" customHeight="1" x14ac:dyDescent="0.25">
      <c r="A16" s="259" t="s">
        <v>1763</v>
      </c>
      <c r="B16" s="47"/>
      <c r="C16" s="48">
        <f t="shared" si="6"/>
        <v>-6.5799999999999983</v>
      </c>
      <c r="D16" s="40">
        <f>IFERROR(IF(H16="","",(1-(H16/(VLOOKUP(J16,Causa!$A$78:$B$80,2,0))))*60),"FALTA CALIBRE")</f>
        <v>6.5800000000000018</v>
      </c>
      <c r="E16" s="41">
        <v>239764</v>
      </c>
      <c r="F16" s="42">
        <v>0.33263888888888898</v>
      </c>
      <c r="G16" s="133"/>
      <c r="H16" s="122">
        <f t="shared" si="7"/>
        <v>34723</v>
      </c>
      <c r="I16" s="146" t="s">
        <v>55</v>
      </c>
      <c r="J16" s="43" t="s">
        <v>24</v>
      </c>
      <c r="K16" s="159"/>
      <c r="L16" s="123">
        <f t="shared" si="1"/>
        <v>0.89</v>
      </c>
      <c r="M16" s="123">
        <f t="shared" si="2"/>
        <v>0.89</v>
      </c>
      <c r="N16" s="44">
        <f>IF(E16="","",H16/12*VLOOKUP(J16,Causa!$A$78:$C$80,3,0))</f>
        <v>215.2826</v>
      </c>
      <c r="O16" s="44">
        <f t="shared" si="3"/>
        <v>0</v>
      </c>
      <c r="P16" s="44">
        <f t="shared" si="4"/>
        <v>0</v>
      </c>
      <c r="Q16" s="160"/>
      <c r="R16" s="45">
        <f>IFERROR(SUM(T16:T23)/(SUM(Y16:Y23)-SUM(U16:U23)-SUM(V16:V23)),0)</f>
        <v>1</v>
      </c>
      <c r="S16" s="45"/>
      <c r="T16" s="161">
        <f>IF(H16="",0,ROUND(H16/VLOOKUP(J16,Causa!$A$78:$B$80,2,0)*60,2))</f>
        <v>53.42</v>
      </c>
      <c r="U16" s="161">
        <f t="shared" si="8"/>
        <v>0</v>
      </c>
      <c r="V16" s="161">
        <f t="shared" si="9"/>
        <v>0</v>
      </c>
      <c r="W16" s="161">
        <f t="shared" si="10"/>
        <v>0</v>
      </c>
      <c r="X16" s="161">
        <f t="shared" si="11"/>
        <v>0</v>
      </c>
      <c r="Y16" s="161">
        <f t="shared" si="5"/>
        <v>53.42</v>
      </c>
      <c r="Z16" s="162">
        <v>7</v>
      </c>
      <c r="AA16" s="105"/>
      <c r="AB16" s="106"/>
      <c r="AC16" s="106"/>
      <c r="AD16" s="106"/>
      <c r="AE16" s="107">
        <f t="shared" si="12"/>
        <v>7</v>
      </c>
      <c r="AP16" s="87"/>
      <c r="AQ16" s="87"/>
      <c r="AR16" s="87"/>
    </row>
    <row r="17" spans="1:44" s="108" customFormat="1" ht="24.75" customHeight="1" x14ac:dyDescent="0.25">
      <c r="A17" s="260"/>
      <c r="B17" s="47"/>
      <c r="C17" s="49">
        <f t="shared" si="6"/>
        <v>-14.740000000000002</v>
      </c>
      <c r="D17" s="40">
        <f>IFERROR(IF(H17="","",(1-(H17/(VLOOKUP(J17,Causa!$A$78:$B$80,2,0))))*60),"FALTA CALIBRE")</f>
        <v>14.741538461538459</v>
      </c>
      <c r="E17" s="41">
        <v>269182</v>
      </c>
      <c r="F17" s="42">
        <v>0.374305555555556</v>
      </c>
      <c r="G17" s="133"/>
      <c r="H17" s="122">
        <f t="shared" si="7"/>
        <v>29418</v>
      </c>
      <c r="I17" s="146" t="s">
        <v>55</v>
      </c>
      <c r="J17" s="43" t="s">
        <v>24</v>
      </c>
      <c r="K17" s="159" t="str">
        <f>IFERROR("Promedio Vol. De 00:00 a 08:00: " &amp; ROUND(AVERAGE(N17:N24),1) &amp; "  - GLY Promedio: " &amp; ROUND(AVERAGE(L17:L24),3)*100,"")</f>
        <v>Promedio Vol. De 00:00 a 08:00: 161.4  - GLY Promedio: 66.8</v>
      </c>
      <c r="L17" s="123">
        <f t="shared" si="1"/>
        <v>0.754</v>
      </c>
      <c r="M17" s="123">
        <f t="shared" si="2"/>
        <v>0.754</v>
      </c>
      <c r="N17" s="44">
        <f>IF(E17="","",H17/12*VLOOKUP(J17,Causa!$A$78:$C$80,3,0))</f>
        <v>182.39159999999998</v>
      </c>
      <c r="O17" s="44">
        <f t="shared" si="3"/>
        <v>0</v>
      </c>
      <c r="P17" s="44">
        <f t="shared" si="4"/>
        <v>0</v>
      </c>
      <c r="Q17" s="160"/>
      <c r="R17" s="45"/>
      <c r="S17" s="45"/>
      <c r="T17" s="161">
        <f>IF(H17="",0,ROUND(H17/VLOOKUP(J17,Causa!$A$78:$B$80,2,0)*60,2))</f>
        <v>45.26</v>
      </c>
      <c r="U17" s="161">
        <f t="shared" si="8"/>
        <v>0</v>
      </c>
      <c r="V17" s="161">
        <f t="shared" si="9"/>
        <v>0</v>
      </c>
      <c r="W17" s="161">
        <f t="shared" si="10"/>
        <v>0</v>
      </c>
      <c r="X17" s="161">
        <f t="shared" si="11"/>
        <v>0</v>
      </c>
      <c r="Y17" s="161">
        <f t="shared" si="5"/>
        <v>45.26</v>
      </c>
      <c r="Z17" s="162">
        <v>8</v>
      </c>
      <c r="AA17" s="105"/>
      <c r="AB17" s="106"/>
      <c r="AC17" s="106"/>
      <c r="AD17" s="106"/>
      <c r="AE17" s="107">
        <f t="shared" si="12"/>
        <v>8</v>
      </c>
      <c r="AP17" s="87"/>
      <c r="AQ17" s="87"/>
      <c r="AR17" s="87"/>
    </row>
    <row r="18" spans="1:44" s="108" customFormat="1" ht="24.75" customHeight="1" x14ac:dyDescent="0.25">
      <c r="A18" s="260"/>
      <c r="B18" s="47"/>
      <c r="C18" s="49">
        <f t="shared" si="6"/>
        <v>-15.43</v>
      </c>
      <c r="D18" s="40">
        <f>IFERROR(IF(H18="","",(1-(H18/(VLOOKUP(J18,Causa!$A$78:$B$80,2,0))))*60),"FALTA CALIBRE")</f>
        <v>15.426153846153849</v>
      </c>
      <c r="E18" s="41">
        <v>298155</v>
      </c>
      <c r="F18" s="42">
        <v>0.41597222222222202</v>
      </c>
      <c r="G18" s="133"/>
      <c r="H18" s="122">
        <f t="shared" si="7"/>
        <v>28973</v>
      </c>
      <c r="I18" s="146" t="s">
        <v>55</v>
      </c>
      <c r="J18" s="43" t="s">
        <v>24</v>
      </c>
      <c r="K18" s="159"/>
      <c r="L18" s="123">
        <f t="shared" si="1"/>
        <v>0.74299999999999999</v>
      </c>
      <c r="M18" s="123">
        <f t="shared" si="2"/>
        <v>0.74299999999999999</v>
      </c>
      <c r="N18" s="44">
        <f>IF(E18="","",H18/12*VLOOKUP(J18,Causa!$A$78:$C$80,3,0))</f>
        <v>179.63259999999997</v>
      </c>
      <c r="O18" s="44">
        <f t="shared" si="3"/>
        <v>0</v>
      </c>
      <c r="P18" s="44">
        <f t="shared" si="4"/>
        <v>0</v>
      </c>
      <c r="Q18" s="160"/>
      <c r="R18" s="45"/>
      <c r="S18" s="45"/>
      <c r="T18" s="161">
        <f>IF(H18="",0,ROUND(H18/VLOOKUP(J18,Causa!$A$78:$B$80,2,0)*60,2))</f>
        <v>44.57</v>
      </c>
      <c r="U18" s="161">
        <f t="shared" si="8"/>
        <v>0</v>
      </c>
      <c r="V18" s="161">
        <f t="shared" si="9"/>
        <v>0</v>
      </c>
      <c r="W18" s="161">
        <f t="shared" si="10"/>
        <v>0</v>
      </c>
      <c r="X18" s="161">
        <f t="shared" si="11"/>
        <v>0</v>
      </c>
      <c r="Y18" s="161">
        <f t="shared" si="5"/>
        <v>44.57</v>
      </c>
      <c r="Z18" s="162">
        <v>9</v>
      </c>
      <c r="AA18" s="105"/>
      <c r="AB18" s="106"/>
      <c r="AC18" s="106"/>
      <c r="AD18" s="106"/>
      <c r="AE18" s="107">
        <f t="shared" si="12"/>
        <v>9</v>
      </c>
      <c r="AP18" s="87"/>
      <c r="AQ18" s="87"/>
      <c r="AR18" s="87"/>
    </row>
    <row r="19" spans="1:44" s="108" customFormat="1" ht="24.75" customHeight="1" x14ac:dyDescent="0.25">
      <c r="A19" s="260"/>
      <c r="B19" s="47"/>
      <c r="C19" s="49">
        <f t="shared" si="6"/>
        <v>-29.79</v>
      </c>
      <c r="D19" s="40">
        <f>IFERROR(IF(H19="","",(1-(H19/(VLOOKUP(J19,Causa!$A$78:$B$80,2,0))))*60),"FALTA CALIBRE")</f>
        <v>29.792307692307688</v>
      </c>
      <c r="E19" s="41">
        <v>317790</v>
      </c>
      <c r="F19" s="42">
        <v>0.45763888888888898</v>
      </c>
      <c r="G19" s="133"/>
      <c r="H19" s="122">
        <f t="shared" si="7"/>
        <v>19635</v>
      </c>
      <c r="I19" s="146" t="s">
        <v>55</v>
      </c>
      <c r="J19" s="43" t="s">
        <v>24</v>
      </c>
      <c r="K19" s="159"/>
      <c r="L19" s="123">
        <f t="shared" si="1"/>
        <v>0.504</v>
      </c>
      <c r="M19" s="123">
        <f t="shared" si="2"/>
        <v>0.504</v>
      </c>
      <c r="N19" s="44">
        <f>IF(E19="","",H19/12*VLOOKUP(J19,Causa!$A$78:$C$80,3,0))</f>
        <v>121.73699999999999</v>
      </c>
      <c r="O19" s="44">
        <f t="shared" si="3"/>
        <v>0</v>
      </c>
      <c r="P19" s="44">
        <f t="shared" si="4"/>
        <v>0</v>
      </c>
      <c r="Q19" s="160"/>
      <c r="R19" s="45"/>
      <c r="S19" s="45"/>
      <c r="T19" s="161">
        <f>IF(H19="",0,ROUND(H19/VLOOKUP(J19,Causa!$A$78:$B$80,2,0)*60,2))</f>
        <v>30.21</v>
      </c>
      <c r="U19" s="161">
        <f t="shared" si="8"/>
        <v>0</v>
      </c>
      <c r="V19" s="161">
        <f t="shared" si="9"/>
        <v>0</v>
      </c>
      <c r="W19" s="161">
        <f t="shared" si="10"/>
        <v>0</v>
      </c>
      <c r="X19" s="161">
        <f t="shared" si="11"/>
        <v>0</v>
      </c>
      <c r="Y19" s="161">
        <f t="shared" si="5"/>
        <v>30.21</v>
      </c>
      <c r="Z19" s="162">
        <v>10</v>
      </c>
      <c r="AA19" s="105"/>
      <c r="AB19" s="106"/>
      <c r="AC19" s="106"/>
      <c r="AD19" s="106"/>
      <c r="AE19" s="107">
        <f t="shared" si="12"/>
        <v>10</v>
      </c>
      <c r="AP19" s="87"/>
      <c r="AQ19" s="87"/>
      <c r="AR19" s="87"/>
    </row>
    <row r="20" spans="1:44" s="108" customFormat="1" ht="24.75" customHeight="1" x14ac:dyDescent="0.25">
      <c r="A20" s="260"/>
      <c r="B20" s="47"/>
      <c r="C20" s="49">
        <f t="shared" si="6"/>
        <v>-25.840000000000003</v>
      </c>
      <c r="D20" s="40">
        <f>IFERROR(IF(H20="","",(1-(H20/(VLOOKUP(J20,Causa!$A$78:$B$80,2,0))))*60),"FALTA CALIBRE")</f>
        <v>25.838461538461541</v>
      </c>
      <c r="E20" s="41">
        <v>339995</v>
      </c>
      <c r="F20" s="42">
        <v>0.499305555555556</v>
      </c>
      <c r="G20" s="133"/>
      <c r="H20" s="122">
        <f t="shared" si="7"/>
        <v>22205</v>
      </c>
      <c r="I20" s="146" t="s">
        <v>55</v>
      </c>
      <c r="J20" s="43" t="s">
        <v>24</v>
      </c>
      <c r="K20" s="159"/>
      <c r="L20" s="123">
        <f t="shared" si="1"/>
        <v>0.56899999999999995</v>
      </c>
      <c r="M20" s="123">
        <f t="shared" si="2"/>
        <v>0.56899999999999995</v>
      </c>
      <c r="N20" s="44">
        <f>IF(E20="","",H20/12*VLOOKUP(J20,Causa!$A$78:$C$80,3,0))</f>
        <v>137.67099999999999</v>
      </c>
      <c r="O20" s="44">
        <f t="shared" si="3"/>
        <v>0</v>
      </c>
      <c r="P20" s="44">
        <f t="shared" si="4"/>
        <v>0</v>
      </c>
      <c r="Q20" s="160"/>
      <c r="R20" s="45"/>
      <c r="S20" s="45"/>
      <c r="T20" s="161">
        <f>IF(H20="",0,ROUND(H20/VLOOKUP(J20,Causa!$A$78:$B$80,2,0)*60,2))</f>
        <v>34.159999999999997</v>
      </c>
      <c r="U20" s="161">
        <f t="shared" si="8"/>
        <v>0</v>
      </c>
      <c r="V20" s="161">
        <f t="shared" si="9"/>
        <v>0</v>
      </c>
      <c r="W20" s="161">
        <f t="shared" si="10"/>
        <v>0</v>
      </c>
      <c r="X20" s="161">
        <f t="shared" si="11"/>
        <v>0</v>
      </c>
      <c r="Y20" s="161">
        <f t="shared" si="5"/>
        <v>34.159999999999997</v>
      </c>
      <c r="Z20" s="162">
        <v>11</v>
      </c>
      <c r="AA20" s="105"/>
      <c r="AB20" s="106"/>
      <c r="AC20" s="106"/>
      <c r="AD20" s="106"/>
      <c r="AE20" s="107">
        <f t="shared" si="12"/>
        <v>11</v>
      </c>
      <c r="AP20" s="87"/>
      <c r="AQ20" s="87"/>
      <c r="AR20" s="87"/>
    </row>
    <row r="21" spans="1:44" s="108" customFormat="1" ht="24.75" customHeight="1" x14ac:dyDescent="0.25">
      <c r="A21" s="260"/>
      <c r="B21" s="47"/>
      <c r="C21" s="49">
        <f t="shared" si="6"/>
        <v>-17.72</v>
      </c>
      <c r="D21" s="40">
        <f>IFERROR(IF(H21="","",(1-(H21/(VLOOKUP(J21,Causa!$A$78:$B$80,2,0))))*60),"FALTA CALIBRE")</f>
        <v>17.718461538461536</v>
      </c>
      <c r="E21" s="41">
        <v>367478</v>
      </c>
      <c r="F21" s="42">
        <v>0.54097222222222197</v>
      </c>
      <c r="G21" s="133"/>
      <c r="H21" s="122">
        <f t="shared" si="7"/>
        <v>27483</v>
      </c>
      <c r="I21" s="146" t="s">
        <v>55</v>
      </c>
      <c r="J21" s="43" t="s">
        <v>24</v>
      </c>
      <c r="K21" s="159"/>
      <c r="L21" s="123">
        <f t="shared" si="1"/>
        <v>0.70499999999999996</v>
      </c>
      <c r="M21" s="123">
        <f t="shared" si="2"/>
        <v>0.70499999999999996</v>
      </c>
      <c r="N21" s="44">
        <f>IF(E21="","",H21/12*VLOOKUP(J21,Causa!$A$78:$C$80,3,0))</f>
        <v>170.3946</v>
      </c>
      <c r="O21" s="44">
        <f t="shared" si="3"/>
        <v>0</v>
      </c>
      <c r="P21" s="44">
        <f t="shared" si="4"/>
        <v>0</v>
      </c>
      <c r="Q21" s="160"/>
      <c r="R21" s="45"/>
      <c r="S21" s="45"/>
      <c r="T21" s="161">
        <f>IF(H21="",0,ROUND(H21/VLOOKUP(J21,Causa!$A$78:$B$80,2,0)*60,2))</f>
        <v>42.28</v>
      </c>
      <c r="U21" s="161">
        <f t="shared" si="8"/>
        <v>0</v>
      </c>
      <c r="V21" s="161">
        <f t="shared" si="9"/>
        <v>0</v>
      </c>
      <c r="W21" s="161">
        <f t="shared" si="10"/>
        <v>0</v>
      </c>
      <c r="X21" s="161">
        <f t="shared" si="11"/>
        <v>0</v>
      </c>
      <c r="Y21" s="161">
        <f t="shared" si="5"/>
        <v>42.28</v>
      </c>
      <c r="Z21" s="162">
        <v>12</v>
      </c>
      <c r="AA21" s="110"/>
      <c r="AB21" s="106"/>
      <c r="AC21" s="106"/>
      <c r="AD21" s="106"/>
      <c r="AE21" s="107">
        <f t="shared" si="12"/>
        <v>12</v>
      </c>
      <c r="AP21" s="87"/>
      <c r="AQ21" s="87"/>
      <c r="AR21" s="87"/>
    </row>
    <row r="22" spans="1:44" s="108" customFormat="1" ht="24.75" customHeight="1" x14ac:dyDescent="0.25">
      <c r="A22" s="260"/>
      <c r="B22" s="47"/>
      <c r="C22" s="49">
        <f t="shared" si="6"/>
        <v>-25.39</v>
      </c>
      <c r="D22" s="40">
        <f>IFERROR(IF(H22="","",(1-(H22/(VLOOKUP(J22,Causa!$A$78:$B$80,2,0))))*60),"FALTA CALIBRE")</f>
        <v>25.389230769230767</v>
      </c>
      <c r="E22" s="41">
        <v>389975</v>
      </c>
      <c r="F22" s="42">
        <v>0.58263888888888904</v>
      </c>
      <c r="G22" s="133"/>
      <c r="H22" s="122">
        <f t="shared" si="7"/>
        <v>22497</v>
      </c>
      <c r="I22" s="146" t="s">
        <v>55</v>
      </c>
      <c r="J22" s="43" t="s">
        <v>24</v>
      </c>
      <c r="K22" s="159"/>
      <c r="L22" s="123">
        <f t="shared" si="1"/>
        <v>0.57699999999999996</v>
      </c>
      <c r="M22" s="123">
        <f t="shared" si="2"/>
        <v>0.57699999999999996</v>
      </c>
      <c r="N22" s="44">
        <f>IF(E22="","",H22/12*VLOOKUP(J22,Causa!$A$78:$C$80,3,0))</f>
        <v>139.48139999999998</v>
      </c>
      <c r="O22" s="44">
        <f t="shared" si="3"/>
        <v>0</v>
      </c>
      <c r="P22" s="44">
        <f t="shared" si="4"/>
        <v>0</v>
      </c>
      <c r="Q22" s="160"/>
      <c r="R22" s="45"/>
      <c r="S22" s="45"/>
      <c r="T22" s="161">
        <f>IF(H22="",0,ROUND(H22/VLOOKUP(J22,Causa!$A$78:$B$80,2,0)*60,2))</f>
        <v>34.61</v>
      </c>
      <c r="U22" s="161">
        <f t="shared" si="8"/>
        <v>0</v>
      </c>
      <c r="V22" s="161">
        <f t="shared" si="9"/>
        <v>0</v>
      </c>
      <c r="W22" s="161">
        <f t="shared" si="10"/>
        <v>0</v>
      </c>
      <c r="X22" s="161">
        <f t="shared" si="11"/>
        <v>0</v>
      </c>
      <c r="Y22" s="161">
        <f t="shared" si="5"/>
        <v>34.61</v>
      </c>
      <c r="Z22" s="162">
        <v>13</v>
      </c>
      <c r="AA22" s="110"/>
      <c r="AB22" s="106"/>
      <c r="AC22" s="106"/>
      <c r="AD22" s="106"/>
      <c r="AE22" s="107">
        <f t="shared" si="12"/>
        <v>13</v>
      </c>
      <c r="AP22" s="87"/>
      <c r="AQ22" s="87"/>
      <c r="AR22" s="87"/>
    </row>
    <row r="23" spans="1:44" s="108" customFormat="1" ht="24.75" customHeight="1" thickBot="1" x14ac:dyDescent="0.3">
      <c r="A23" s="261"/>
      <c r="B23" s="47"/>
      <c r="C23" s="50">
        <f t="shared" si="6"/>
        <v>-17.579999999999998</v>
      </c>
      <c r="D23" s="40">
        <f>IFERROR(IF(H23="","",(1-(H23/(VLOOKUP(J23,Causa!$A$78:$B$80,2,0))))*60),"FALTA CALIBRE")</f>
        <v>17.581538461538461</v>
      </c>
      <c r="E23" s="41">
        <v>417547</v>
      </c>
      <c r="F23" s="42">
        <v>0.624305555555556</v>
      </c>
      <c r="G23" s="133"/>
      <c r="H23" s="122">
        <f t="shared" si="7"/>
        <v>27572</v>
      </c>
      <c r="I23" s="146" t="s">
        <v>55</v>
      </c>
      <c r="J23" s="43" t="s">
        <v>24</v>
      </c>
      <c r="K23" s="159"/>
      <c r="L23" s="123">
        <f t="shared" si="1"/>
        <v>0.70699999999999996</v>
      </c>
      <c r="M23" s="123">
        <f t="shared" si="2"/>
        <v>0.70699999999999996</v>
      </c>
      <c r="N23" s="44">
        <f>IF(E23="","",H23/12*VLOOKUP(J23,Causa!$A$78:$C$80,3,0))</f>
        <v>170.94639999999998</v>
      </c>
      <c r="O23" s="44">
        <f t="shared" si="3"/>
        <v>0</v>
      </c>
      <c r="P23" s="44">
        <f t="shared" si="4"/>
        <v>0</v>
      </c>
      <c r="Q23" s="160"/>
      <c r="R23" s="45"/>
      <c r="S23" s="45"/>
      <c r="T23" s="161">
        <f>IF(H23="",0,ROUND(H23/VLOOKUP(J23,Causa!$A$78:$B$80,2,0)*60,2))</f>
        <v>42.42</v>
      </c>
      <c r="U23" s="161">
        <f t="shared" si="8"/>
        <v>0</v>
      </c>
      <c r="V23" s="161">
        <f t="shared" si="9"/>
        <v>0</v>
      </c>
      <c r="W23" s="161">
        <f t="shared" si="10"/>
        <v>0</v>
      </c>
      <c r="X23" s="161">
        <f t="shared" si="11"/>
        <v>0</v>
      </c>
      <c r="Y23" s="161">
        <f t="shared" si="5"/>
        <v>42.42</v>
      </c>
      <c r="Z23" s="162">
        <v>14</v>
      </c>
      <c r="AA23" s="110"/>
      <c r="AB23" s="106"/>
      <c r="AC23" s="106"/>
      <c r="AD23" s="106"/>
      <c r="AE23" s="107">
        <f t="shared" si="12"/>
        <v>14</v>
      </c>
      <c r="AP23" s="87"/>
      <c r="AQ23" s="87"/>
      <c r="AR23" s="87"/>
    </row>
    <row r="24" spans="1:44" s="108" customFormat="1" ht="24.75" customHeight="1" x14ac:dyDescent="0.25">
      <c r="A24" s="259" t="s">
        <v>1764</v>
      </c>
      <c r="B24" s="47"/>
      <c r="C24" s="48">
        <f t="shared" si="6"/>
        <v>-13.149999999999999</v>
      </c>
      <c r="D24" s="40">
        <f>IFERROR(IF(H24="","",(1-(H24/(VLOOKUP(J24,Causa!$A$78:$B$80,2,0))))*60),"FALTA CALIBRE")</f>
        <v>13.149230769230769</v>
      </c>
      <c r="E24" s="41">
        <v>448000</v>
      </c>
      <c r="F24" s="42">
        <v>0.66597222222222197</v>
      </c>
      <c r="G24" s="133"/>
      <c r="H24" s="122">
        <f t="shared" si="7"/>
        <v>30453</v>
      </c>
      <c r="I24" s="146" t="s">
        <v>55</v>
      </c>
      <c r="J24" s="43" t="s">
        <v>24</v>
      </c>
      <c r="K24" s="159"/>
      <c r="L24" s="123">
        <f t="shared" si="1"/>
        <v>0.78100000000000003</v>
      </c>
      <c r="M24" s="123">
        <f t="shared" si="2"/>
        <v>0.78100000000000003</v>
      </c>
      <c r="N24" s="44">
        <f>IF(E24="","",H24/12*VLOOKUP(J24,Causa!$A$78:$C$80,3,0))</f>
        <v>188.80859999999998</v>
      </c>
      <c r="O24" s="44">
        <f t="shared" si="3"/>
        <v>0</v>
      </c>
      <c r="P24" s="44">
        <f t="shared" si="4"/>
        <v>0</v>
      </c>
      <c r="Q24" s="160"/>
      <c r="R24" s="45">
        <f>IFERROR(SUM(T24:T32)/(SUM(Y24:Y32)-SUM(U24:U32)-SUM(V24:V32)),0)</f>
        <v>1</v>
      </c>
      <c r="S24" s="45"/>
      <c r="T24" s="161">
        <f>IF(H24="",0,ROUND(H24/VLOOKUP(J24,Causa!$A$78:$B$80,2,0)*60,2))</f>
        <v>46.85</v>
      </c>
      <c r="U24" s="161">
        <f t="shared" si="8"/>
        <v>0</v>
      </c>
      <c r="V24" s="161">
        <f t="shared" si="9"/>
        <v>0</v>
      </c>
      <c r="W24" s="161">
        <f t="shared" si="10"/>
        <v>0</v>
      </c>
      <c r="X24" s="161">
        <f t="shared" si="11"/>
        <v>0</v>
      </c>
      <c r="Y24" s="161">
        <f t="shared" si="5"/>
        <v>46.85</v>
      </c>
      <c r="Z24" s="162">
        <v>15</v>
      </c>
      <c r="AA24" s="110"/>
      <c r="AB24" s="106"/>
      <c r="AC24" s="106"/>
      <c r="AD24" s="106"/>
      <c r="AE24" s="107">
        <f t="shared" si="12"/>
        <v>15</v>
      </c>
      <c r="AP24" s="111"/>
      <c r="AQ24" s="111"/>
      <c r="AR24" s="111"/>
    </row>
    <row r="25" spans="1:44" s="108" customFormat="1" ht="24.75" customHeight="1" x14ac:dyDescent="0.25">
      <c r="A25" s="260"/>
      <c r="B25" s="47"/>
      <c r="C25" s="49">
        <f t="shared" si="6"/>
        <v>-11.590000000000003</v>
      </c>
      <c r="D25" s="40">
        <f>IFERROR(IF(H25="","",(1-(H25/(VLOOKUP(J25,Causa!$A$78:$B$80,2,0))))*60),"FALTA CALIBRE")</f>
        <v>11.586153846153845</v>
      </c>
      <c r="E25" s="41">
        <v>479469</v>
      </c>
      <c r="F25" s="42">
        <v>0.70763888888888904</v>
      </c>
      <c r="G25" s="133"/>
      <c r="H25" s="122">
        <f t="shared" si="7"/>
        <v>31469</v>
      </c>
      <c r="I25" s="146" t="s">
        <v>55</v>
      </c>
      <c r="J25" s="43" t="s">
        <v>24</v>
      </c>
      <c r="K25" s="159" t="str">
        <f>IFERROR("Promedio Vol. De 00:00 a 08:00: " &amp; ROUND(AVERAGE(N25:N32),1) &amp; "  - GLY Promedio: " &amp; ROUND(AVERAGE(L25:L32),3)*100,"")</f>
        <v>Promedio Vol. De 00:00 a 08:00: 171  - GLY Promedio: 70.7</v>
      </c>
      <c r="L25" s="123">
        <f t="shared" si="1"/>
        <v>0.80700000000000005</v>
      </c>
      <c r="M25" s="123">
        <f t="shared" si="2"/>
        <v>0.80700000000000005</v>
      </c>
      <c r="N25" s="44">
        <f>IF(E25="","",H25/12*VLOOKUP(J25,Causa!$A$78:$C$80,3,0))</f>
        <v>195.10779999999997</v>
      </c>
      <c r="O25" s="44">
        <f t="shared" si="3"/>
        <v>0</v>
      </c>
      <c r="P25" s="44">
        <f t="shared" si="4"/>
        <v>0</v>
      </c>
      <c r="Q25" s="160"/>
      <c r="R25" s="45"/>
      <c r="S25" s="45"/>
      <c r="T25" s="161">
        <f>IF(H25="",0,ROUND(H25/VLOOKUP(J25,Causa!$A$78:$B$80,2,0)*60,2))</f>
        <v>48.41</v>
      </c>
      <c r="U25" s="161">
        <f t="shared" si="8"/>
        <v>0</v>
      </c>
      <c r="V25" s="161">
        <f t="shared" si="9"/>
        <v>0</v>
      </c>
      <c r="W25" s="161">
        <f t="shared" si="10"/>
        <v>0</v>
      </c>
      <c r="X25" s="161">
        <f t="shared" si="11"/>
        <v>0</v>
      </c>
      <c r="Y25" s="161">
        <f t="shared" si="5"/>
        <v>48.41</v>
      </c>
      <c r="Z25" s="162">
        <v>16</v>
      </c>
      <c r="AA25" s="110"/>
      <c r="AB25" s="106"/>
      <c r="AC25" s="106"/>
      <c r="AD25" s="106"/>
      <c r="AE25" s="107">
        <f t="shared" si="12"/>
        <v>16</v>
      </c>
      <c r="AP25" s="91"/>
      <c r="AQ25" s="91"/>
      <c r="AR25" s="91"/>
    </row>
    <row r="26" spans="1:44" s="108" customFormat="1" ht="24.75" customHeight="1" x14ac:dyDescent="0.25">
      <c r="A26" s="260"/>
      <c r="B26" s="47"/>
      <c r="C26" s="49">
        <f t="shared" si="6"/>
        <v>-11.479999999999997</v>
      </c>
      <c r="D26" s="40">
        <f>IFERROR(IF(H26="","",(1-(H26/(VLOOKUP(J26,Causa!$A$78:$B$80,2,0))))*60),"FALTA CALIBRE")</f>
        <v>11.476923076923081</v>
      </c>
      <c r="E26" s="41">
        <v>511009</v>
      </c>
      <c r="F26" s="42">
        <v>0.749305555555556</v>
      </c>
      <c r="G26" s="133"/>
      <c r="H26" s="122">
        <f t="shared" si="7"/>
        <v>31540</v>
      </c>
      <c r="I26" s="146" t="s">
        <v>55</v>
      </c>
      <c r="J26" s="43" t="s">
        <v>24</v>
      </c>
      <c r="K26" s="159"/>
      <c r="L26" s="123">
        <f t="shared" si="1"/>
        <v>0.80900000000000005</v>
      </c>
      <c r="M26" s="123">
        <f t="shared" si="2"/>
        <v>0.80900000000000005</v>
      </c>
      <c r="N26" s="44">
        <f>IF(E26="","",H26/12*VLOOKUP(J26,Causa!$A$78:$C$80,3,0))</f>
        <v>195.548</v>
      </c>
      <c r="O26" s="44">
        <f t="shared" si="3"/>
        <v>0</v>
      </c>
      <c r="P26" s="44">
        <f t="shared" si="4"/>
        <v>0</v>
      </c>
      <c r="Q26" s="160"/>
      <c r="R26" s="45"/>
      <c r="S26" s="45"/>
      <c r="T26" s="161">
        <f>IF(H26="",0,ROUND(H26/VLOOKUP(J26,Causa!$A$78:$B$80,2,0)*60,2))</f>
        <v>48.52</v>
      </c>
      <c r="U26" s="161">
        <f t="shared" si="8"/>
        <v>0</v>
      </c>
      <c r="V26" s="161">
        <f t="shared" si="9"/>
        <v>0</v>
      </c>
      <c r="W26" s="161">
        <f t="shared" si="10"/>
        <v>0</v>
      </c>
      <c r="X26" s="161">
        <f t="shared" si="11"/>
        <v>0</v>
      </c>
      <c r="Y26" s="161">
        <f t="shared" si="5"/>
        <v>48.52</v>
      </c>
      <c r="Z26" s="162">
        <v>17</v>
      </c>
      <c r="AA26" s="110"/>
      <c r="AB26" s="106"/>
      <c r="AC26" s="106"/>
      <c r="AD26" s="106"/>
      <c r="AE26" s="107">
        <f t="shared" si="12"/>
        <v>17</v>
      </c>
      <c r="AP26" s="91"/>
      <c r="AQ26" s="91"/>
      <c r="AR26" s="91"/>
    </row>
    <row r="27" spans="1:44" s="108" customFormat="1" ht="24.75" customHeight="1" x14ac:dyDescent="0.25">
      <c r="A27" s="260"/>
      <c r="B27" s="47"/>
      <c r="C27" s="49">
        <f t="shared" si="6"/>
        <v>-13.86</v>
      </c>
      <c r="D27" s="40">
        <f>IFERROR(IF(H27="","",(1-(H27/(VLOOKUP(J27,Causa!$A$78:$B$80,2,0))))*60),"FALTA CALIBRE")</f>
        <v>13.86</v>
      </c>
      <c r="E27" s="41">
        <v>541000</v>
      </c>
      <c r="F27" s="42">
        <v>0.79097222222222197</v>
      </c>
      <c r="G27" s="133"/>
      <c r="H27" s="122">
        <f t="shared" si="7"/>
        <v>29991</v>
      </c>
      <c r="I27" s="146" t="s">
        <v>55</v>
      </c>
      <c r="J27" s="43" t="s">
        <v>24</v>
      </c>
      <c r="K27" s="159"/>
      <c r="L27" s="123">
        <f t="shared" si="1"/>
        <v>0.76900000000000002</v>
      </c>
      <c r="M27" s="123">
        <f t="shared" si="2"/>
        <v>0.76900000000000002</v>
      </c>
      <c r="N27" s="44">
        <f>IF(E27="","",H27/12*VLOOKUP(J27,Causa!$A$78:$C$80,3,0))</f>
        <v>185.9442</v>
      </c>
      <c r="O27" s="44">
        <f t="shared" si="3"/>
        <v>0</v>
      </c>
      <c r="P27" s="44">
        <f t="shared" si="4"/>
        <v>0</v>
      </c>
      <c r="Q27" s="160"/>
      <c r="R27" s="45"/>
      <c r="S27" s="45"/>
      <c r="T27" s="161">
        <f>IF(H27="",0,ROUND(H27/VLOOKUP(J27,Causa!$A$78:$B$80,2,0)*60,2))</f>
        <v>46.14</v>
      </c>
      <c r="U27" s="161">
        <f t="shared" si="8"/>
        <v>0</v>
      </c>
      <c r="V27" s="161">
        <f t="shared" si="9"/>
        <v>0</v>
      </c>
      <c r="W27" s="161">
        <f t="shared" si="10"/>
        <v>0</v>
      </c>
      <c r="X27" s="161">
        <f t="shared" si="11"/>
        <v>0</v>
      </c>
      <c r="Y27" s="161">
        <f t="shared" si="5"/>
        <v>46.14</v>
      </c>
      <c r="Z27" s="162">
        <v>18</v>
      </c>
      <c r="AA27" s="106"/>
      <c r="AB27" s="106"/>
      <c r="AC27" s="106"/>
      <c r="AD27" s="106"/>
      <c r="AE27" s="107">
        <f t="shared" si="12"/>
        <v>18</v>
      </c>
      <c r="AP27" s="91"/>
      <c r="AQ27" s="91"/>
      <c r="AR27" s="91"/>
    </row>
    <row r="28" spans="1:44" s="108" customFormat="1" ht="24.75" customHeight="1" x14ac:dyDescent="0.25">
      <c r="A28" s="260"/>
      <c r="B28" s="47"/>
      <c r="C28" s="49">
        <f t="shared" si="6"/>
        <v>-37.57</v>
      </c>
      <c r="D28" s="40">
        <f>IFERROR(IF(H28="","",(1-(H28/(VLOOKUP(J28,Causa!$A$78:$B$80,2,0))))*60),"FALTA CALIBRE")</f>
        <v>37.567692307692305</v>
      </c>
      <c r="E28" s="41">
        <v>555581</v>
      </c>
      <c r="F28" s="42">
        <v>0.83263888888888904</v>
      </c>
      <c r="G28" s="133"/>
      <c r="H28" s="122">
        <f t="shared" si="7"/>
        <v>14581</v>
      </c>
      <c r="I28" s="146" t="s">
        <v>55</v>
      </c>
      <c r="J28" s="43" t="s">
        <v>24</v>
      </c>
      <c r="K28" s="159"/>
      <c r="L28" s="123">
        <f t="shared" si="1"/>
        <v>0.374</v>
      </c>
      <c r="M28" s="123">
        <f t="shared" si="2"/>
        <v>0.374</v>
      </c>
      <c r="N28" s="44">
        <f>IF(E28="","",H28/12*VLOOKUP(J28,Causa!$A$78:$C$80,3,0))</f>
        <v>90.402199999999993</v>
      </c>
      <c r="O28" s="44">
        <f t="shared" si="3"/>
        <v>0</v>
      </c>
      <c r="P28" s="44">
        <f t="shared" si="4"/>
        <v>0</v>
      </c>
      <c r="Q28" s="160"/>
      <c r="R28" s="45"/>
      <c r="S28" s="45"/>
      <c r="T28" s="161">
        <f>IF(H28="",0,ROUND(H28/VLOOKUP(J28,Causa!$A$78:$B$80,2,0)*60,2))</f>
        <v>22.43</v>
      </c>
      <c r="U28" s="161">
        <f t="shared" si="8"/>
        <v>0</v>
      </c>
      <c r="V28" s="161">
        <f t="shared" si="9"/>
        <v>0</v>
      </c>
      <c r="W28" s="161">
        <f t="shared" si="10"/>
        <v>0</v>
      </c>
      <c r="X28" s="161">
        <f t="shared" si="11"/>
        <v>0</v>
      </c>
      <c r="Y28" s="161">
        <f t="shared" si="5"/>
        <v>22.43</v>
      </c>
      <c r="Z28" s="162">
        <v>19</v>
      </c>
      <c r="AA28" s="106"/>
      <c r="AB28" s="106"/>
      <c r="AC28" s="106"/>
      <c r="AD28" s="106"/>
      <c r="AE28" s="107">
        <f t="shared" si="12"/>
        <v>19</v>
      </c>
      <c r="AP28" s="91"/>
      <c r="AQ28" s="91"/>
      <c r="AR28" s="91"/>
    </row>
    <row r="29" spans="1:44" s="108" customFormat="1" ht="24.75" customHeight="1" x14ac:dyDescent="0.25">
      <c r="A29" s="260"/>
      <c r="B29" s="47"/>
      <c r="C29" s="49">
        <f t="shared" si="6"/>
        <v>-7.7700000000000031</v>
      </c>
      <c r="D29" s="40">
        <f>IFERROR(IF(H29="","",(1-(H29/(VLOOKUP(J29,Causa!$A$78:$B$80,2,0))))*60),"FALTA CALIBRE")</f>
        <v>7.7692307692307683</v>
      </c>
      <c r="E29" s="41">
        <v>589531</v>
      </c>
      <c r="F29" s="42">
        <v>0.874305555555556</v>
      </c>
      <c r="G29" s="133"/>
      <c r="H29" s="122">
        <f t="shared" si="7"/>
        <v>33950</v>
      </c>
      <c r="I29" s="146" t="s">
        <v>55</v>
      </c>
      <c r="J29" s="43" t="s">
        <v>24</v>
      </c>
      <c r="K29" s="159"/>
      <c r="L29" s="123">
        <f t="shared" si="1"/>
        <v>0.871</v>
      </c>
      <c r="M29" s="123">
        <f t="shared" si="2"/>
        <v>0.871</v>
      </c>
      <c r="N29" s="44">
        <f>IF(E29="","",H29/12*VLOOKUP(J29,Causa!$A$78:$C$80,3,0))</f>
        <v>210.48999999999998</v>
      </c>
      <c r="O29" s="44">
        <f t="shared" si="3"/>
        <v>0</v>
      </c>
      <c r="P29" s="44">
        <f t="shared" si="4"/>
        <v>0</v>
      </c>
      <c r="Q29" s="160"/>
      <c r="R29" s="45"/>
      <c r="S29" s="45"/>
      <c r="T29" s="161">
        <f>IF(H29="",0,ROUND(H29/VLOOKUP(J29,Causa!$A$78:$B$80,2,0)*60,2))</f>
        <v>52.23</v>
      </c>
      <c r="U29" s="161">
        <f t="shared" si="8"/>
        <v>0</v>
      </c>
      <c r="V29" s="161">
        <f t="shared" si="9"/>
        <v>0</v>
      </c>
      <c r="W29" s="161">
        <f t="shared" si="10"/>
        <v>0</v>
      </c>
      <c r="X29" s="161">
        <f t="shared" si="11"/>
        <v>0</v>
      </c>
      <c r="Y29" s="161">
        <f t="shared" si="5"/>
        <v>52.23</v>
      </c>
      <c r="Z29" s="162">
        <v>20</v>
      </c>
      <c r="AA29" s="106"/>
      <c r="AB29" s="106"/>
      <c r="AC29" s="106"/>
      <c r="AD29" s="106"/>
      <c r="AE29" s="107">
        <f t="shared" si="12"/>
        <v>20</v>
      </c>
      <c r="AP29" s="91"/>
      <c r="AQ29" s="91"/>
      <c r="AR29" s="91"/>
    </row>
    <row r="30" spans="1:44" s="108" customFormat="1" ht="24.75" customHeight="1" x14ac:dyDescent="0.25">
      <c r="A30" s="260"/>
      <c r="B30" s="47"/>
      <c r="C30" s="49">
        <f t="shared" si="6"/>
        <v>-11.509999999999998</v>
      </c>
      <c r="D30" s="40">
        <f>IFERROR(IF(H30="","",(1-(H30/(VLOOKUP(J30,Causa!$A$78:$B$80,2,0))))*60),"FALTA CALIBRE")</f>
        <v>11.51230769230769</v>
      </c>
      <c r="E30" s="41">
        <v>621048</v>
      </c>
      <c r="F30" s="42">
        <v>0.91597222222222197</v>
      </c>
      <c r="G30" s="133"/>
      <c r="H30" s="122">
        <f t="shared" si="7"/>
        <v>31517</v>
      </c>
      <c r="I30" s="146" t="s">
        <v>55</v>
      </c>
      <c r="J30" s="43" t="s">
        <v>24</v>
      </c>
      <c r="K30" s="159"/>
      <c r="L30" s="123">
        <f t="shared" si="1"/>
        <v>0.80800000000000005</v>
      </c>
      <c r="M30" s="123">
        <f t="shared" si="2"/>
        <v>0.80800000000000005</v>
      </c>
      <c r="N30" s="44">
        <f>IF(E30="","",H30/12*VLOOKUP(J30,Causa!$A$78:$C$80,3,0))</f>
        <v>195.40539999999999</v>
      </c>
      <c r="O30" s="44">
        <f t="shared" si="3"/>
        <v>0</v>
      </c>
      <c r="P30" s="44">
        <f t="shared" si="4"/>
        <v>0</v>
      </c>
      <c r="Q30" s="160"/>
      <c r="R30" s="45"/>
      <c r="S30" s="45"/>
      <c r="T30" s="161">
        <f>IF(H30="",0,ROUND(H30/VLOOKUP(J30,Causa!$A$78:$B$80,2,0)*60,2))</f>
        <v>48.49</v>
      </c>
      <c r="U30" s="161">
        <f t="shared" si="8"/>
        <v>0</v>
      </c>
      <c r="V30" s="161">
        <f t="shared" si="9"/>
        <v>0</v>
      </c>
      <c r="W30" s="161">
        <f t="shared" si="10"/>
        <v>0</v>
      </c>
      <c r="X30" s="161">
        <f t="shared" si="11"/>
        <v>0</v>
      </c>
      <c r="Y30" s="161">
        <f t="shared" si="5"/>
        <v>48.49</v>
      </c>
      <c r="Z30" s="162">
        <v>21</v>
      </c>
      <c r="AA30" s="106"/>
      <c r="AB30" s="106"/>
      <c r="AC30" s="106"/>
      <c r="AD30" s="106"/>
      <c r="AE30" s="107">
        <f t="shared" si="12"/>
        <v>21</v>
      </c>
      <c r="AP30" s="91"/>
      <c r="AQ30" s="91"/>
      <c r="AR30" s="91"/>
    </row>
    <row r="31" spans="1:44" s="108" customFormat="1" ht="24.75" customHeight="1" thickBot="1" x14ac:dyDescent="0.3">
      <c r="A31" s="261"/>
      <c r="B31" s="47"/>
      <c r="C31" s="50">
        <f t="shared" si="6"/>
        <v>-10.36</v>
      </c>
      <c r="D31" s="40">
        <f>IFERROR(IF(H31="","",(1-(H31/(VLOOKUP(J31,Causa!$A$78:$B$80,2,0))))*60),"FALTA CALIBRE")</f>
        <v>10.361538461538462</v>
      </c>
      <c r="E31" s="41">
        <v>653313</v>
      </c>
      <c r="F31" s="42">
        <v>0.95763888888888904</v>
      </c>
      <c r="G31" s="133"/>
      <c r="H31" s="122">
        <f t="shared" si="7"/>
        <v>32265</v>
      </c>
      <c r="I31" s="146" t="s">
        <v>55</v>
      </c>
      <c r="J31" s="43" t="s">
        <v>24</v>
      </c>
      <c r="K31" s="159"/>
      <c r="L31" s="123">
        <f t="shared" si="1"/>
        <v>0.82699999999999996</v>
      </c>
      <c r="M31" s="123">
        <f t="shared" si="2"/>
        <v>0.82699999999999996</v>
      </c>
      <c r="N31" s="44">
        <f>IF(E31="","",H31/12*VLOOKUP(J31,Causa!$A$78:$C$80,3,0))</f>
        <v>200.04299999999998</v>
      </c>
      <c r="O31" s="44">
        <f t="shared" si="3"/>
        <v>0</v>
      </c>
      <c r="P31" s="44">
        <f t="shared" si="4"/>
        <v>0</v>
      </c>
      <c r="Q31" s="160"/>
      <c r="R31" s="45"/>
      <c r="S31" s="45"/>
      <c r="T31" s="161">
        <f>IF(H31="",0,ROUND(H31/VLOOKUP(J31,Causa!$A$78:$B$80,2,0)*60,2))</f>
        <v>49.64</v>
      </c>
      <c r="U31" s="161">
        <f t="shared" si="8"/>
        <v>0</v>
      </c>
      <c r="V31" s="161">
        <f t="shared" si="9"/>
        <v>0</v>
      </c>
      <c r="W31" s="161">
        <f t="shared" si="10"/>
        <v>0</v>
      </c>
      <c r="X31" s="161">
        <f t="shared" si="11"/>
        <v>0</v>
      </c>
      <c r="Y31" s="161">
        <f t="shared" si="5"/>
        <v>49.64</v>
      </c>
      <c r="Z31" s="162">
        <v>22</v>
      </c>
      <c r="AA31" s="106"/>
      <c r="AB31" s="106"/>
      <c r="AC31" s="106"/>
      <c r="AD31" s="106"/>
      <c r="AE31" s="107">
        <f t="shared" si="12"/>
        <v>22</v>
      </c>
      <c r="AP31" s="91"/>
      <c r="AQ31" s="91"/>
      <c r="AR31" s="91"/>
    </row>
    <row r="32" spans="1:44" s="108" customFormat="1" ht="24.75" customHeight="1" thickBot="1" x14ac:dyDescent="0.3">
      <c r="A32" s="51" t="s">
        <v>1795</v>
      </c>
      <c r="B32" s="47"/>
      <c r="C32" s="134">
        <f t="shared" si="6"/>
        <v>-36.47</v>
      </c>
      <c r="D32" s="135">
        <f>IFERROR(IF(H32="","",(1-(H32/(VLOOKUP(J32,Causa!$A$78:$B$80,2,0))))*60),"FALTA CALIBRE")</f>
        <v>36.466153846153851</v>
      </c>
      <c r="E32" s="136">
        <v>668610</v>
      </c>
      <c r="F32" s="137">
        <v>0.999305555555556</v>
      </c>
      <c r="G32" s="133"/>
      <c r="H32" s="138">
        <f t="shared" si="7"/>
        <v>15297</v>
      </c>
      <c r="I32" s="146" t="s">
        <v>55</v>
      </c>
      <c r="J32" s="43" t="s">
        <v>24</v>
      </c>
      <c r="K32" s="184"/>
      <c r="L32" s="123">
        <f t="shared" si="1"/>
        <v>0.39200000000000002</v>
      </c>
      <c r="M32" s="123">
        <f t="shared" si="2"/>
        <v>0.39200000000000002</v>
      </c>
      <c r="N32" s="44">
        <f>IF(E32="","",H32/12*VLOOKUP(J32,Causa!$A$78:$C$80,3,0))</f>
        <v>94.841399999999993</v>
      </c>
      <c r="O32" s="44">
        <f t="shared" si="3"/>
        <v>0</v>
      </c>
      <c r="P32" s="44">
        <f t="shared" si="4"/>
        <v>0</v>
      </c>
      <c r="Q32" s="160"/>
      <c r="R32" s="45"/>
      <c r="S32" s="45"/>
      <c r="T32" s="161">
        <f>IF(H32="",0,ROUND(H32/VLOOKUP(J32,Causa!$A$78:$B$80,2,0)*60,2))</f>
        <v>23.53</v>
      </c>
      <c r="U32" s="161">
        <f t="shared" si="8"/>
        <v>0</v>
      </c>
      <c r="V32" s="161">
        <f t="shared" si="9"/>
        <v>0</v>
      </c>
      <c r="W32" s="161">
        <f t="shared" si="10"/>
        <v>0</v>
      </c>
      <c r="X32" s="161">
        <f t="shared" si="11"/>
        <v>0</v>
      </c>
      <c r="Y32" s="161">
        <f t="shared" si="5"/>
        <v>23.53</v>
      </c>
      <c r="Z32" s="162">
        <v>23</v>
      </c>
      <c r="AA32" s="106"/>
      <c r="AB32" s="106"/>
      <c r="AC32" s="106"/>
      <c r="AD32" s="106"/>
      <c r="AE32" s="107">
        <f t="shared" si="12"/>
        <v>23</v>
      </c>
      <c r="AP32" s="91"/>
      <c r="AQ32" s="91"/>
      <c r="AR32" s="91"/>
    </row>
    <row r="33" spans="1:44" s="108" customFormat="1" ht="26.25" customHeight="1" thickBot="1" x14ac:dyDescent="0.3">
      <c r="A33" s="152"/>
      <c r="B33" s="139" t="s">
        <v>1750</v>
      </c>
      <c r="C33" s="247">
        <f>+F33+H33+J33</f>
        <v>4145.3820000000005</v>
      </c>
      <c r="D33" s="248"/>
      <c r="E33" s="140" t="s">
        <v>1747</v>
      </c>
      <c r="F33" s="141">
        <f>SUM(N9:N15,N32)</f>
        <v>1366.0956000000001</v>
      </c>
      <c r="G33" s="140" t="s">
        <v>1748</v>
      </c>
      <c r="H33" s="142">
        <f>SUM(N16:N23)</f>
        <v>1317.5372</v>
      </c>
      <c r="I33" s="140" t="s">
        <v>1749</v>
      </c>
      <c r="J33" s="143">
        <f>SUM(N24:N31)</f>
        <v>1461.7492</v>
      </c>
      <c r="K33" s="143">
        <f>COUNTIF($N$9:$N$32,"&gt;180")</f>
        <v>15</v>
      </c>
      <c r="L33" s="156"/>
      <c r="M33" s="157"/>
      <c r="N33" s="157"/>
      <c r="O33" s="157"/>
      <c r="P33" s="157"/>
      <c r="Q33" s="157"/>
      <c r="R33" s="157"/>
      <c r="S33" s="158"/>
      <c r="T33" s="249" t="s">
        <v>2</v>
      </c>
      <c r="U33" s="250"/>
      <c r="V33" s="250"/>
      <c r="W33" s="250"/>
      <c r="X33" s="18"/>
      <c r="Y33" s="124"/>
      <c r="Z33" s="124"/>
      <c r="AA33" s="112"/>
      <c r="AB33" s="112"/>
      <c r="AJ33" s="113"/>
      <c r="AK33" s="114"/>
      <c r="AL33" s="114"/>
      <c r="AM33" s="114"/>
      <c r="AN33" s="91"/>
      <c r="AO33" s="91"/>
      <c r="AP33" s="91"/>
      <c r="AQ33" s="91"/>
      <c r="AR33" s="91"/>
    </row>
    <row r="34" spans="1:44" s="108" customFormat="1" ht="35.25" customHeight="1" thickBot="1" x14ac:dyDescent="0.3">
      <c r="A34" s="150"/>
      <c r="C34" s="120" t="s">
        <v>1739</v>
      </c>
      <c r="D34" s="120" t="s">
        <v>1736</v>
      </c>
      <c r="E34" s="120" t="s">
        <v>1740</v>
      </c>
      <c r="F34" s="120" t="s">
        <v>4</v>
      </c>
      <c r="G34" s="120" t="s">
        <v>6</v>
      </c>
      <c r="H34" s="120" t="s">
        <v>7</v>
      </c>
      <c r="I34" s="120" t="s">
        <v>8</v>
      </c>
      <c r="J34" s="120" t="s">
        <v>17</v>
      </c>
      <c r="K34" s="130" t="s">
        <v>18</v>
      </c>
      <c r="L34" s="154" t="s">
        <v>19</v>
      </c>
      <c r="M34" s="131" t="s">
        <v>116</v>
      </c>
      <c r="N34" s="120" t="s">
        <v>117</v>
      </c>
      <c r="O34" s="120" t="s">
        <v>118</v>
      </c>
      <c r="P34" s="120" t="s">
        <v>20</v>
      </c>
      <c r="Q34" s="120" t="s">
        <v>21</v>
      </c>
      <c r="R34" s="76" t="s">
        <v>22</v>
      </c>
      <c r="S34" s="120" t="s">
        <v>12</v>
      </c>
      <c r="T34" s="120" t="s">
        <v>13</v>
      </c>
      <c r="U34" s="121" t="s">
        <v>14</v>
      </c>
      <c r="V34" s="121" t="s">
        <v>15</v>
      </c>
      <c r="W34" s="120" t="s">
        <v>4</v>
      </c>
      <c r="Y34" s="125"/>
      <c r="Z34" s="126"/>
      <c r="AA34" s="91"/>
      <c r="AB34" s="115"/>
      <c r="AJ34" s="113"/>
      <c r="AK34" s="114"/>
      <c r="AL34" s="114"/>
      <c r="AM34" s="114"/>
      <c r="AN34" s="91"/>
      <c r="AO34" s="91"/>
      <c r="AP34" s="91"/>
      <c r="AQ34" s="91"/>
      <c r="AR34" s="91"/>
    </row>
    <row r="35" spans="1:44" s="17" customFormat="1" ht="20.25" customHeight="1" x14ac:dyDescent="0.2">
      <c r="A35" s="150"/>
      <c r="C35" s="57"/>
      <c r="D35" s="65" t="str">
        <f t="shared" ref="D35:D48" si="13">IF(E35="","",IF(E35=1,IF(COUNTA(F35:P35)=9,1,0),IF(J35="OPERACIO",IF(COUNTA(F35:P35)=7,1,0),IF(COUNTA(F35:P35)=7,1,0))))</f>
        <v/>
      </c>
      <c r="E35" s="67" t="str">
        <f>IFERROR(VLOOKUP(J35,Causa!$A$2:$F$15,6,0),"")</f>
        <v/>
      </c>
      <c r="F35" s="58"/>
      <c r="G35" s="53"/>
      <c r="H35" s="68"/>
      <c r="I35" s="60"/>
      <c r="J35" s="59"/>
      <c r="K35" s="59"/>
      <c r="L35" s="153"/>
      <c r="M35" s="59"/>
      <c r="N35" s="59"/>
      <c r="O35" s="59"/>
      <c r="P35" s="59"/>
      <c r="Q35" s="60"/>
      <c r="R35" s="73"/>
      <c r="S35" s="71">
        <f t="shared" ref="S35:S48" si="14">IF(K35="Sin mano de obra",P35,0)</f>
        <v>0</v>
      </c>
      <c r="T35" s="61">
        <f t="shared" ref="T35:T48" si="15">IF(J35="Programa",P35,0)-S35</f>
        <v>0</v>
      </c>
      <c r="U35" s="61">
        <f>IF(J35="CALIDAD",P35,0)+IF(J35="LOGISTIC",P35,0)+IF(J35="REPUESTO",P35,0)+IF(J35="SALAMAQ",P35,0)+IF(J35="PROCESO",P35,0)</f>
        <v>0</v>
      </c>
      <c r="V35" s="61">
        <f t="shared" ref="V35:V48" si="16">IF(J35="ELECTRIC",P35,0)+IF(J35="INSTRUME",P35,0)+IF(J35="MECANICA",P35,0)+IF(J35="OPERACIO",P35,0)+IF(J35="AUTOMATI",P35,0)</f>
        <v>0</v>
      </c>
      <c r="W35" s="62" t="str">
        <f t="shared" ref="W35:W48" si="17">IF(F35="","",HOUR(F35))</f>
        <v/>
      </c>
      <c r="Y35" s="18"/>
      <c r="Z35" s="19"/>
      <c r="AA35" s="20"/>
      <c r="AB35" s="19"/>
      <c r="AC35" s="21"/>
      <c r="AJ35" s="22"/>
      <c r="AK35" s="22"/>
      <c r="AL35" s="22"/>
      <c r="AM35" s="22"/>
      <c r="AN35" s="20"/>
      <c r="AO35" s="20"/>
      <c r="AP35" s="20"/>
      <c r="AQ35" s="20"/>
      <c r="AR35" s="20"/>
    </row>
    <row r="36" spans="1:44" s="17" customFormat="1" ht="20.25" customHeight="1" x14ac:dyDescent="0.2">
      <c r="A36" s="150"/>
      <c r="C36" s="63"/>
      <c r="D36" s="66" t="str">
        <f t="shared" si="13"/>
        <v/>
      </c>
      <c r="E36" s="69" t="str">
        <f>IFERROR(VLOOKUP(J36,Causa!$A$2:$F$15,6,0),"")</f>
        <v/>
      </c>
      <c r="F36" s="52"/>
      <c r="G36" s="53"/>
      <c r="H36" s="70"/>
      <c r="I36" s="54"/>
      <c r="J36" s="54"/>
      <c r="K36" s="54"/>
      <c r="L36" s="54"/>
      <c r="M36" s="54"/>
      <c r="N36" s="54"/>
      <c r="O36" s="54"/>
      <c r="P36" s="54"/>
      <c r="Q36" s="54"/>
      <c r="R36" s="75"/>
      <c r="S36" s="72">
        <f t="shared" si="14"/>
        <v>0</v>
      </c>
      <c r="T36" s="56">
        <f t="shared" si="15"/>
        <v>0</v>
      </c>
      <c r="U36" s="56">
        <f t="shared" ref="U36:U48" si="18">IF(J36="CALIDAD",P36,0)+IF(J36="LOGISTIC",P36,0)+IF(J36="REPUESTO",P36,0)+IF(J36="SALAMAQ",P36,0)</f>
        <v>0</v>
      </c>
      <c r="V36" s="56">
        <f t="shared" si="16"/>
        <v>0</v>
      </c>
      <c r="W36" s="64" t="str">
        <f t="shared" si="17"/>
        <v/>
      </c>
      <c r="Y36" s="18"/>
      <c r="Z36" s="19"/>
      <c r="AA36" s="20"/>
      <c r="AB36" s="19"/>
      <c r="AC36" s="21"/>
      <c r="AJ36" s="22"/>
      <c r="AK36" s="22"/>
      <c r="AL36" s="22"/>
      <c r="AM36" s="22"/>
      <c r="AN36" s="20"/>
      <c r="AO36" s="20"/>
      <c r="AP36" s="20"/>
      <c r="AQ36" s="20"/>
      <c r="AR36" s="20"/>
    </row>
    <row r="37" spans="1:44" s="17" customFormat="1" ht="20.25" customHeight="1" x14ac:dyDescent="0.2">
      <c r="A37" s="150"/>
      <c r="C37" s="63"/>
      <c r="D37" s="66" t="str">
        <f t="shared" si="13"/>
        <v/>
      </c>
      <c r="E37" s="69" t="str">
        <f>IFERROR(VLOOKUP(J37,Causa!$A$2:$F$15,6,0),"")</f>
        <v/>
      </c>
      <c r="F37" s="52"/>
      <c r="G37" s="53"/>
      <c r="H37" s="70"/>
      <c r="I37" s="55"/>
      <c r="J37" s="54"/>
      <c r="K37" s="54"/>
      <c r="L37" s="54"/>
      <c r="M37" s="54"/>
      <c r="N37" s="54"/>
      <c r="O37" s="54"/>
      <c r="P37" s="54"/>
      <c r="Q37" s="55"/>
      <c r="R37" s="75"/>
      <c r="S37" s="72">
        <f t="shared" si="14"/>
        <v>0</v>
      </c>
      <c r="T37" s="56">
        <f t="shared" si="15"/>
        <v>0</v>
      </c>
      <c r="U37" s="56">
        <f t="shared" si="18"/>
        <v>0</v>
      </c>
      <c r="V37" s="56">
        <f t="shared" si="16"/>
        <v>0</v>
      </c>
      <c r="W37" s="64" t="str">
        <f t="shared" si="17"/>
        <v/>
      </c>
      <c r="Y37" s="18"/>
      <c r="Z37" s="19"/>
      <c r="AA37" s="20"/>
      <c r="AB37" s="19"/>
      <c r="AC37" s="21"/>
      <c r="AJ37" s="22"/>
      <c r="AK37" s="22"/>
      <c r="AL37" s="22"/>
      <c r="AM37" s="22"/>
      <c r="AN37" s="20"/>
      <c r="AO37" s="20"/>
      <c r="AP37" s="20"/>
      <c r="AQ37" s="20"/>
      <c r="AR37" s="20"/>
    </row>
    <row r="38" spans="1:44" s="17" customFormat="1" ht="20.25" customHeight="1" x14ac:dyDescent="0.2">
      <c r="A38" s="150"/>
      <c r="C38" s="63"/>
      <c r="D38" s="66" t="str">
        <f t="shared" si="13"/>
        <v/>
      </c>
      <c r="E38" s="69" t="str">
        <f>IFERROR(VLOOKUP(J38,Causa!$A$2:$F$15,6,0),"")</f>
        <v/>
      </c>
      <c r="F38" s="52"/>
      <c r="G38" s="53"/>
      <c r="H38" s="70"/>
      <c r="I38" s="55"/>
      <c r="J38" s="54"/>
      <c r="K38" s="54"/>
      <c r="L38" s="54"/>
      <c r="M38" s="54"/>
      <c r="N38" s="54"/>
      <c r="O38" s="54"/>
      <c r="P38" s="54"/>
      <c r="Q38" s="55"/>
      <c r="R38" s="75"/>
      <c r="S38" s="72">
        <f t="shared" si="14"/>
        <v>0</v>
      </c>
      <c r="T38" s="56">
        <f t="shared" si="15"/>
        <v>0</v>
      </c>
      <c r="U38" s="56">
        <f t="shared" si="18"/>
        <v>0</v>
      </c>
      <c r="V38" s="56">
        <f t="shared" si="16"/>
        <v>0</v>
      </c>
      <c r="W38" s="64" t="str">
        <f t="shared" si="17"/>
        <v/>
      </c>
      <c r="Y38" s="18"/>
      <c r="Z38" s="19"/>
      <c r="AA38" s="20"/>
      <c r="AB38" s="19"/>
      <c r="AC38" s="21"/>
      <c r="AJ38" s="22"/>
      <c r="AK38" s="22"/>
      <c r="AL38" s="22"/>
      <c r="AM38" s="22"/>
      <c r="AN38" s="20"/>
      <c r="AO38" s="20"/>
      <c r="AP38" s="20"/>
      <c r="AQ38" s="20"/>
      <c r="AR38" s="20"/>
    </row>
    <row r="39" spans="1:44" s="17" customFormat="1" ht="20.25" customHeight="1" x14ac:dyDescent="0.2">
      <c r="A39" s="150"/>
      <c r="C39" s="63"/>
      <c r="D39" s="66" t="str">
        <f t="shared" si="13"/>
        <v/>
      </c>
      <c r="E39" s="69" t="str">
        <f>IFERROR(VLOOKUP(J39,Causa!$A$2:$F$15,6,0),"")</f>
        <v/>
      </c>
      <c r="F39" s="52"/>
      <c r="G39" s="53"/>
      <c r="H39" s="70"/>
      <c r="I39" s="55"/>
      <c r="J39" s="54"/>
      <c r="K39" s="54"/>
      <c r="L39" s="54"/>
      <c r="M39" s="54"/>
      <c r="N39" s="54"/>
      <c r="O39" s="54"/>
      <c r="P39" s="54"/>
      <c r="Q39" s="55"/>
      <c r="R39" s="75"/>
      <c r="S39" s="72">
        <f t="shared" si="14"/>
        <v>0</v>
      </c>
      <c r="T39" s="56">
        <f t="shared" si="15"/>
        <v>0</v>
      </c>
      <c r="U39" s="56">
        <f t="shared" si="18"/>
        <v>0</v>
      </c>
      <c r="V39" s="56">
        <f t="shared" si="16"/>
        <v>0</v>
      </c>
      <c r="W39" s="64" t="str">
        <f t="shared" si="17"/>
        <v/>
      </c>
      <c r="Y39" s="18"/>
      <c r="Z39" s="19"/>
      <c r="AA39" s="20"/>
      <c r="AB39" s="19"/>
      <c r="AC39" s="21"/>
      <c r="AJ39" s="22"/>
      <c r="AK39" s="22"/>
      <c r="AL39" s="22"/>
      <c r="AM39" s="22"/>
      <c r="AN39" s="20"/>
      <c r="AO39" s="20"/>
      <c r="AP39" s="20"/>
      <c r="AQ39" s="20"/>
      <c r="AR39" s="20"/>
    </row>
    <row r="40" spans="1:44" s="17" customFormat="1" ht="20.25" customHeight="1" x14ac:dyDescent="0.2">
      <c r="A40" s="150"/>
      <c r="C40" s="63"/>
      <c r="D40" s="66" t="str">
        <f t="shared" si="13"/>
        <v/>
      </c>
      <c r="E40" s="69" t="str">
        <f>IFERROR(VLOOKUP(J40,Causa!$A$2:$F$15,6,0),"")</f>
        <v/>
      </c>
      <c r="F40" s="52"/>
      <c r="G40" s="53"/>
      <c r="H40" s="70"/>
      <c r="I40" s="55"/>
      <c r="J40" s="54"/>
      <c r="K40" s="54"/>
      <c r="L40" s="54"/>
      <c r="M40" s="54"/>
      <c r="N40" s="54"/>
      <c r="O40" s="54"/>
      <c r="P40" s="54"/>
      <c r="Q40" s="55"/>
      <c r="R40" s="75"/>
      <c r="S40" s="72">
        <f t="shared" si="14"/>
        <v>0</v>
      </c>
      <c r="T40" s="56">
        <f t="shared" si="15"/>
        <v>0</v>
      </c>
      <c r="U40" s="56">
        <f t="shared" si="18"/>
        <v>0</v>
      </c>
      <c r="V40" s="56">
        <f t="shared" si="16"/>
        <v>0</v>
      </c>
      <c r="W40" s="64" t="str">
        <f t="shared" si="17"/>
        <v/>
      </c>
      <c r="Y40" s="18"/>
      <c r="Z40" s="19"/>
      <c r="AA40" s="20"/>
      <c r="AB40" s="19"/>
      <c r="AC40" s="21"/>
      <c r="AJ40" s="22"/>
      <c r="AK40" s="22"/>
      <c r="AL40" s="22"/>
      <c r="AM40" s="22"/>
      <c r="AN40" s="20"/>
      <c r="AO40" s="20"/>
      <c r="AP40" s="20"/>
      <c r="AQ40" s="20"/>
      <c r="AR40" s="20"/>
    </row>
    <row r="41" spans="1:44" s="17" customFormat="1" ht="20.25" customHeight="1" x14ac:dyDescent="0.2">
      <c r="A41" s="150"/>
      <c r="C41" s="63"/>
      <c r="D41" s="66" t="str">
        <f t="shared" si="13"/>
        <v/>
      </c>
      <c r="E41" s="69" t="str">
        <f>IFERROR(VLOOKUP(J41,Causa!$A$2:$F$15,6,0),"")</f>
        <v/>
      </c>
      <c r="F41" s="52"/>
      <c r="G41" s="53"/>
      <c r="H41" s="70"/>
      <c r="I41" s="55"/>
      <c r="J41" s="54"/>
      <c r="K41" s="54"/>
      <c r="L41" s="54"/>
      <c r="M41" s="54"/>
      <c r="N41" s="54"/>
      <c r="O41" s="54"/>
      <c r="P41" s="54"/>
      <c r="Q41" s="55"/>
      <c r="R41" s="75"/>
      <c r="S41" s="72">
        <f t="shared" si="14"/>
        <v>0</v>
      </c>
      <c r="T41" s="56">
        <f t="shared" si="15"/>
        <v>0</v>
      </c>
      <c r="U41" s="56">
        <f t="shared" si="18"/>
        <v>0</v>
      </c>
      <c r="V41" s="56">
        <f t="shared" si="16"/>
        <v>0</v>
      </c>
      <c r="W41" s="64" t="str">
        <f t="shared" si="17"/>
        <v/>
      </c>
      <c r="Y41" s="18"/>
      <c r="Z41" s="19"/>
      <c r="AA41" s="20"/>
      <c r="AB41" s="19"/>
      <c r="AC41" s="21"/>
      <c r="AJ41" s="22"/>
      <c r="AK41" s="22"/>
      <c r="AL41" s="22"/>
      <c r="AM41" s="22"/>
      <c r="AN41" s="20"/>
      <c r="AO41" s="20"/>
      <c r="AP41" s="20"/>
      <c r="AQ41" s="20"/>
      <c r="AR41" s="20"/>
    </row>
    <row r="42" spans="1:44" s="17" customFormat="1" ht="20.25" customHeight="1" x14ac:dyDescent="0.2">
      <c r="A42" s="150"/>
      <c r="C42" s="63"/>
      <c r="D42" s="66" t="str">
        <f t="shared" si="13"/>
        <v/>
      </c>
      <c r="E42" s="69" t="str">
        <f>IFERROR(VLOOKUP(J42,Causa!$A$2:$F$15,6,0),"")</f>
        <v/>
      </c>
      <c r="F42" s="52"/>
      <c r="G42" s="53"/>
      <c r="H42" s="70"/>
      <c r="I42" s="55"/>
      <c r="J42" s="54"/>
      <c r="K42" s="54"/>
      <c r="L42" s="54"/>
      <c r="M42" s="54"/>
      <c r="N42" s="54"/>
      <c r="O42" s="54"/>
      <c r="P42" s="54"/>
      <c r="Q42" s="55"/>
      <c r="R42" s="75"/>
      <c r="S42" s="72">
        <f t="shared" si="14"/>
        <v>0</v>
      </c>
      <c r="T42" s="56">
        <f t="shared" si="15"/>
        <v>0</v>
      </c>
      <c r="U42" s="56">
        <f t="shared" si="18"/>
        <v>0</v>
      </c>
      <c r="V42" s="56">
        <f t="shared" si="16"/>
        <v>0</v>
      </c>
      <c r="W42" s="64" t="str">
        <f t="shared" si="17"/>
        <v/>
      </c>
      <c r="Y42" s="18"/>
      <c r="Z42" s="19"/>
      <c r="AA42" s="20"/>
      <c r="AB42" s="19"/>
      <c r="AC42" s="21"/>
      <c r="AJ42" s="22"/>
      <c r="AK42" s="22"/>
      <c r="AL42" s="22"/>
      <c r="AM42" s="22"/>
      <c r="AN42" s="20"/>
      <c r="AO42" s="20"/>
      <c r="AP42" s="20"/>
      <c r="AQ42" s="20"/>
      <c r="AR42" s="20"/>
    </row>
    <row r="43" spans="1:44" s="17" customFormat="1" ht="20.25" customHeight="1" x14ac:dyDescent="0.2">
      <c r="A43" s="150"/>
      <c r="C43" s="63"/>
      <c r="D43" s="66" t="str">
        <f t="shared" si="13"/>
        <v/>
      </c>
      <c r="E43" s="69" t="str">
        <f>IFERROR(VLOOKUP(J43,Causa!$A$2:$F$15,6,0),"")</f>
        <v/>
      </c>
      <c r="F43" s="52"/>
      <c r="G43" s="53"/>
      <c r="H43" s="70"/>
      <c r="I43" s="55"/>
      <c r="J43" s="54"/>
      <c r="K43" s="54"/>
      <c r="L43" s="54"/>
      <c r="M43" s="54"/>
      <c r="N43" s="54"/>
      <c r="O43" s="54"/>
      <c r="P43" s="54"/>
      <c r="Q43" s="55"/>
      <c r="R43" s="75"/>
      <c r="S43" s="72">
        <f t="shared" si="14"/>
        <v>0</v>
      </c>
      <c r="T43" s="56">
        <f t="shared" si="15"/>
        <v>0</v>
      </c>
      <c r="U43" s="56">
        <f t="shared" si="18"/>
        <v>0</v>
      </c>
      <c r="V43" s="56">
        <f t="shared" si="16"/>
        <v>0</v>
      </c>
      <c r="W43" s="64" t="str">
        <f t="shared" si="17"/>
        <v/>
      </c>
      <c r="Y43" s="18"/>
      <c r="Z43" s="19"/>
      <c r="AA43" s="20"/>
      <c r="AB43" s="19"/>
      <c r="AC43" s="21"/>
      <c r="AJ43" s="22"/>
      <c r="AK43" s="22"/>
      <c r="AL43" s="22"/>
      <c r="AM43" s="22"/>
      <c r="AN43" s="20"/>
      <c r="AO43" s="20"/>
      <c r="AP43" s="20"/>
      <c r="AQ43" s="20"/>
      <c r="AR43" s="20"/>
    </row>
    <row r="44" spans="1:44" s="17" customFormat="1" ht="20.25" customHeight="1" x14ac:dyDescent="0.2">
      <c r="A44" s="150"/>
      <c r="C44" s="63"/>
      <c r="D44" s="66" t="str">
        <f t="shared" si="13"/>
        <v/>
      </c>
      <c r="E44" s="69" t="str">
        <f>IFERROR(VLOOKUP(J44,Causa!$A$2:$F$15,6,0),"")</f>
        <v/>
      </c>
      <c r="F44" s="52"/>
      <c r="G44" s="53"/>
      <c r="H44" s="70"/>
      <c r="I44" s="55"/>
      <c r="J44" s="54"/>
      <c r="K44" s="54"/>
      <c r="L44" s="54"/>
      <c r="M44" s="54"/>
      <c r="N44" s="54"/>
      <c r="O44" s="54"/>
      <c r="P44" s="54"/>
      <c r="Q44" s="55"/>
      <c r="R44" s="75"/>
      <c r="S44" s="72">
        <f t="shared" si="14"/>
        <v>0</v>
      </c>
      <c r="T44" s="56">
        <f t="shared" si="15"/>
        <v>0</v>
      </c>
      <c r="U44" s="56">
        <f t="shared" si="18"/>
        <v>0</v>
      </c>
      <c r="V44" s="56">
        <f t="shared" si="16"/>
        <v>0</v>
      </c>
      <c r="W44" s="64" t="str">
        <f t="shared" si="17"/>
        <v/>
      </c>
      <c r="Y44" s="18"/>
      <c r="Z44" s="19"/>
      <c r="AA44" s="20"/>
      <c r="AB44" s="19"/>
      <c r="AC44" s="21"/>
      <c r="AJ44" s="22"/>
      <c r="AK44" s="22"/>
      <c r="AL44" s="22"/>
      <c r="AM44" s="22"/>
      <c r="AN44" s="20"/>
      <c r="AO44" s="20"/>
      <c r="AP44" s="20"/>
      <c r="AQ44" s="20"/>
      <c r="AR44" s="20"/>
    </row>
    <row r="45" spans="1:44" s="17" customFormat="1" ht="20.25" customHeight="1" x14ac:dyDescent="0.2">
      <c r="A45" s="150"/>
      <c r="C45" s="63"/>
      <c r="D45" s="66" t="str">
        <f t="shared" si="13"/>
        <v/>
      </c>
      <c r="E45" s="69" t="str">
        <f>IFERROR(VLOOKUP(J45,Causa!$A$2:$F$15,6,0),"")</f>
        <v/>
      </c>
      <c r="F45" s="52"/>
      <c r="G45" s="53"/>
      <c r="H45" s="70"/>
      <c r="I45" s="55"/>
      <c r="J45" s="54"/>
      <c r="K45" s="54"/>
      <c r="L45" s="54"/>
      <c r="M45" s="54"/>
      <c r="N45" s="54"/>
      <c r="O45" s="54"/>
      <c r="P45" s="54"/>
      <c r="Q45" s="55"/>
      <c r="R45" s="75"/>
      <c r="S45" s="72">
        <f t="shared" si="14"/>
        <v>0</v>
      </c>
      <c r="T45" s="56">
        <f t="shared" si="15"/>
        <v>0</v>
      </c>
      <c r="U45" s="56">
        <f t="shared" si="18"/>
        <v>0</v>
      </c>
      <c r="V45" s="56">
        <f t="shared" si="16"/>
        <v>0</v>
      </c>
      <c r="W45" s="64" t="str">
        <f t="shared" si="17"/>
        <v/>
      </c>
      <c r="Y45" s="18"/>
      <c r="Z45" s="19"/>
      <c r="AA45" s="20"/>
      <c r="AB45" s="19"/>
      <c r="AC45" s="21"/>
      <c r="AJ45" s="22"/>
      <c r="AK45" s="22"/>
      <c r="AL45" s="22"/>
      <c r="AM45" s="22"/>
      <c r="AN45" s="20"/>
      <c r="AO45" s="20"/>
      <c r="AP45" s="20"/>
      <c r="AQ45" s="20"/>
      <c r="AR45" s="20"/>
    </row>
    <row r="46" spans="1:44" s="17" customFormat="1" ht="20.25" customHeight="1" x14ac:dyDescent="0.2">
      <c r="A46" s="150"/>
      <c r="C46" s="63"/>
      <c r="D46" s="66" t="str">
        <f t="shared" si="13"/>
        <v/>
      </c>
      <c r="E46" s="69" t="str">
        <f>IFERROR(VLOOKUP(J46,Causa!$A$2:$F$15,6,0),"")</f>
        <v/>
      </c>
      <c r="F46" s="52"/>
      <c r="G46" s="53"/>
      <c r="H46" s="70"/>
      <c r="I46" s="55"/>
      <c r="J46" s="54"/>
      <c r="K46" s="54"/>
      <c r="L46" s="54"/>
      <c r="M46" s="54"/>
      <c r="N46" s="54"/>
      <c r="O46" s="54"/>
      <c r="P46" s="54"/>
      <c r="Q46" s="55"/>
      <c r="R46" s="75"/>
      <c r="S46" s="72">
        <f t="shared" si="14"/>
        <v>0</v>
      </c>
      <c r="T46" s="56">
        <f t="shared" si="15"/>
        <v>0</v>
      </c>
      <c r="U46" s="56">
        <f t="shared" si="18"/>
        <v>0</v>
      </c>
      <c r="V46" s="56">
        <f t="shared" si="16"/>
        <v>0</v>
      </c>
      <c r="W46" s="64" t="str">
        <f t="shared" si="17"/>
        <v/>
      </c>
      <c r="Y46" s="18"/>
      <c r="Z46" s="19"/>
      <c r="AA46" s="20"/>
      <c r="AB46" s="19"/>
      <c r="AC46" s="21"/>
      <c r="AJ46" s="22"/>
      <c r="AK46" s="22"/>
      <c r="AL46" s="22"/>
      <c r="AM46" s="22"/>
      <c r="AN46" s="20"/>
      <c r="AO46" s="20"/>
      <c r="AP46" s="20"/>
      <c r="AQ46" s="20"/>
      <c r="AR46" s="20"/>
    </row>
    <row r="47" spans="1:44" s="17" customFormat="1" ht="20.25" customHeight="1" x14ac:dyDescent="0.2">
      <c r="A47" s="150"/>
      <c r="C47" s="63"/>
      <c r="D47" s="66" t="str">
        <f t="shared" si="13"/>
        <v/>
      </c>
      <c r="E47" s="69" t="str">
        <f>IFERROR(VLOOKUP(J47,Causa!$A$2:$F$15,6,0),"")</f>
        <v/>
      </c>
      <c r="F47" s="52"/>
      <c r="G47" s="53"/>
      <c r="H47" s="70"/>
      <c r="I47" s="55"/>
      <c r="J47" s="54"/>
      <c r="K47" s="54"/>
      <c r="L47" s="54"/>
      <c r="M47" s="54"/>
      <c r="N47" s="54"/>
      <c r="O47" s="54"/>
      <c r="P47" s="54"/>
      <c r="Q47" s="55"/>
      <c r="R47" s="75"/>
      <c r="S47" s="72">
        <f t="shared" si="14"/>
        <v>0</v>
      </c>
      <c r="T47" s="56">
        <f t="shared" si="15"/>
        <v>0</v>
      </c>
      <c r="U47" s="56">
        <f t="shared" si="18"/>
        <v>0</v>
      </c>
      <c r="V47" s="56">
        <f t="shared" si="16"/>
        <v>0</v>
      </c>
      <c r="W47" s="64" t="str">
        <f t="shared" si="17"/>
        <v/>
      </c>
      <c r="Y47" s="18"/>
      <c r="Z47" s="19"/>
      <c r="AA47" s="20"/>
      <c r="AB47" s="19"/>
      <c r="AC47" s="21"/>
      <c r="AJ47" s="22"/>
      <c r="AK47" s="22"/>
      <c r="AL47" s="22"/>
      <c r="AM47" s="22"/>
      <c r="AN47" s="20"/>
      <c r="AO47" s="20"/>
      <c r="AP47" s="20"/>
      <c r="AQ47" s="20"/>
      <c r="AR47" s="20"/>
    </row>
    <row r="48" spans="1:44" s="17" customFormat="1" ht="20.25" customHeight="1" x14ac:dyDescent="0.2">
      <c r="A48" s="150"/>
      <c r="C48" s="63"/>
      <c r="D48" s="66" t="str">
        <f t="shared" si="13"/>
        <v/>
      </c>
      <c r="E48" s="69" t="str">
        <f>IFERROR(VLOOKUP(J48,Causa!$A$2:$F$15,6,0),"")</f>
        <v/>
      </c>
      <c r="F48" s="52"/>
      <c r="G48" s="53"/>
      <c r="H48" s="70"/>
      <c r="I48" s="55"/>
      <c r="J48" s="54"/>
      <c r="K48" s="54"/>
      <c r="L48" s="54"/>
      <c r="M48" s="54"/>
      <c r="N48" s="54"/>
      <c r="O48" s="54"/>
      <c r="P48" s="54"/>
      <c r="Q48" s="55"/>
      <c r="R48" s="75"/>
      <c r="S48" s="72">
        <f t="shared" si="14"/>
        <v>0</v>
      </c>
      <c r="T48" s="56">
        <f t="shared" si="15"/>
        <v>0</v>
      </c>
      <c r="U48" s="56">
        <f t="shared" si="18"/>
        <v>0</v>
      </c>
      <c r="V48" s="56">
        <f t="shared" si="16"/>
        <v>0</v>
      </c>
      <c r="W48" s="64" t="str">
        <f t="shared" si="17"/>
        <v/>
      </c>
      <c r="Y48" s="18"/>
      <c r="Z48" s="19"/>
      <c r="AA48" s="20"/>
      <c r="AB48" s="19"/>
      <c r="AC48" s="21"/>
      <c r="AJ48" s="22"/>
      <c r="AK48" s="22"/>
      <c r="AL48" s="22"/>
      <c r="AM48" s="22"/>
      <c r="AN48" s="20"/>
      <c r="AO48" s="20"/>
      <c r="AP48" s="20"/>
      <c r="AQ48" s="20"/>
      <c r="AR48" s="20"/>
    </row>
    <row r="49" spans="1:44" s="17" customFormat="1" ht="20.25" customHeight="1" x14ac:dyDescent="0.2">
      <c r="A49" s="150"/>
      <c r="C49" s="63"/>
      <c r="D49" s="66" t="str">
        <f t="shared" ref="D49:D112" si="19">IF(E49="","",IF(E49=1,IF(COUNTA(F49:P49)=9,1,0),IF(J49="OPERACIO",IF(COUNTA(F49:P49)=7,1,0),IF(COUNTA(F49:P49)=7,1,0))))</f>
        <v/>
      </c>
      <c r="E49" s="69" t="str">
        <f>IFERROR(VLOOKUP(J49,Causa!$A$2:$F$15,6,0),"")</f>
        <v/>
      </c>
      <c r="F49" s="52"/>
      <c r="G49" s="53"/>
      <c r="H49" s="70"/>
      <c r="I49" s="55"/>
      <c r="J49" s="54"/>
      <c r="K49" s="54"/>
      <c r="L49" s="54"/>
      <c r="M49" s="54"/>
      <c r="N49" s="54"/>
      <c r="O49" s="54"/>
      <c r="P49" s="54"/>
      <c r="Q49" s="55"/>
      <c r="R49" s="75"/>
      <c r="S49" s="72">
        <f t="shared" ref="S49:S112" si="20">IF(K49="Sin mano de obra",P49,0)</f>
        <v>0</v>
      </c>
      <c r="T49" s="56">
        <f t="shared" ref="T49:T112" si="21">IF(J49="Programa",P49,0)-S49</f>
        <v>0</v>
      </c>
      <c r="U49" s="56">
        <f t="shared" ref="U49:U112" si="22">IF(J49="CALIDAD",P49,0)+IF(J49="LOGISTIC",P49,0)+IF(J49="REPUESTO",P49,0)+IF(J49="SALAMAQ",P49,0)</f>
        <v>0</v>
      </c>
      <c r="V49" s="56">
        <f t="shared" ref="V49:V112" si="23">IF(J49="ELECTRIC",P49,0)+IF(J49="INSTRUME",P49,0)+IF(J49="MECANICA",P49,0)+IF(J49="OPERACIO",P49,0)+IF(J49="AUTOMATI",P49,0)</f>
        <v>0</v>
      </c>
      <c r="W49" s="64" t="str">
        <f t="shared" ref="W49:W112" si="24">IF(F49="","",HOUR(F49))</f>
        <v/>
      </c>
      <c r="Y49" s="18"/>
      <c r="Z49" s="19"/>
      <c r="AA49" s="20"/>
      <c r="AB49" s="19"/>
      <c r="AC49" s="21"/>
      <c r="AJ49" s="22"/>
      <c r="AK49" s="22"/>
      <c r="AL49" s="22"/>
      <c r="AM49" s="22"/>
      <c r="AN49" s="20"/>
      <c r="AO49" s="20"/>
      <c r="AP49" s="20"/>
      <c r="AQ49" s="20"/>
      <c r="AR49" s="20"/>
    </row>
    <row r="50" spans="1:44" s="17" customFormat="1" ht="20.25" customHeight="1" x14ac:dyDescent="0.2">
      <c r="A50" s="150"/>
      <c r="C50" s="63"/>
      <c r="D50" s="66" t="str">
        <f t="shared" si="19"/>
        <v/>
      </c>
      <c r="E50" s="69" t="str">
        <f>IFERROR(VLOOKUP(J50,Causa!$A$2:$F$15,6,0),"")</f>
        <v/>
      </c>
      <c r="F50" s="52"/>
      <c r="G50" s="53"/>
      <c r="H50" s="70"/>
      <c r="I50" s="55"/>
      <c r="J50" s="54"/>
      <c r="K50" s="54"/>
      <c r="L50" s="54"/>
      <c r="M50" s="54"/>
      <c r="N50" s="54"/>
      <c r="O50" s="54"/>
      <c r="P50" s="54"/>
      <c r="Q50" s="55"/>
      <c r="R50" s="75"/>
      <c r="S50" s="72">
        <f t="shared" si="20"/>
        <v>0</v>
      </c>
      <c r="T50" s="56">
        <f t="shared" si="21"/>
        <v>0</v>
      </c>
      <c r="U50" s="56">
        <f t="shared" si="22"/>
        <v>0</v>
      </c>
      <c r="V50" s="56">
        <f t="shared" si="23"/>
        <v>0</v>
      </c>
      <c r="W50" s="64" t="str">
        <f t="shared" si="24"/>
        <v/>
      </c>
      <c r="Y50" s="20"/>
      <c r="Z50" s="19"/>
      <c r="AA50" s="20"/>
      <c r="AB50" s="19"/>
      <c r="AC50" s="21"/>
      <c r="AJ50" s="22"/>
      <c r="AK50" s="22"/>
      <c r="AL50" s="22"/>
      <c r="AM50" s="22"/>
      <c r="AN50" s="20"/>
      <c r="AO50" s="20"/>
      <c r="AP50" s="20"/>
      <c r="AQ50" s="20"/>
      <c r="AR50" s="20"/>
    </row>
    <row r="51" spans="1:44" s="17" customFormat="1" ht="20.25" customHeight="1" x14ac:dyDescent="0.2">
      <c r="A51" s="150"/>
      <c r="C51" s="63"/>
      <c r="D51" s="66" t="str">
        <f t="shared" si="19"/>
        <v/>
      </c>
      <c r="E51" s="69" t="str">
        <f>IFERROR(VLOOKUP(J51,Causa!$A$2:$F$15,6,0),"")</f>
        <v/>
      </c>
      <c r="F51" s="52"/>
      <c r="G51" s="53"/>
      <c r="H51" s="70"/>
      <c r="I51" s="55"/>
      <c r="J51" s="54"/>
      <c r="K51" s="54"/>
      <c r="L51" s="54"/>
      <c r="M51" s="54"/>
      <c r="N51" s="54"/>
      <c r="O51" s="54"/>
      <c r="P51" s="54"/>
      <c r="Q51" s="55"/>
      <c r="R51" s="75"/>
      <c r="S51" s="72">
        <f t="shared" si="20"/>
        <v>0</v>
      </c>
      <c r="T51" s="56">
        <f t="shared" si="21"/>
        <v>0</v>
      </c>
      <c r="U51" s="56">
        <f t="shared" si="22"/>
        <v>0</v>
      </c>
      <c r="V51" s="56">
        <f t="shared" si="23"/>
        <v>0</v>
      </c>
      <c r="W51" s="64" t="str">
        <f t="shared" si="24"/>
        <v/>
      </c>
      <c r="Y51" s="20"/>
      <c r="Z51" s="19"/>
      <c r="AA51" s="20"/>
      <c r="AB51" s="19"/>
      <c r="AC51" s="21"/>
      <c r="AJ51" s="22"/>
      <c r="AK51" s="22"/>
      <c r="AL51" s="22"/>
      <c r="AM51" s="22"/>
      <c r="AN51" s="20"/>
      <c r="AO51" s="20"/>
      <c r="AP51" s="20"/>
      <c r="AQ51" s="20"/>
      <c r="AR51" s="20"/>
    </row>
    <row r="52" spans="1:44" s="17" customFormat="1" ht="20.25" customHeight="1" x14ac:dyDescent="0.2">
      <c r="A52" s="150"/>
      <c r="C52" s="63"/>
      <c r="D52" s="66" t="str">
        <f t="shared" si="19"/>
        <v/>
      </c>
      <c r="E52" s="69" t="str">
        <f>IFERROR(VLOOKUP(J52,Causa!$A$2:$F$15,6,0),"")</f>
        <v/>
      </c>
      <c r="F52" s="52"/>
      <c r="G52" s="53"/>
      <c r="H52" s="70"/>
      <c r="I52" s="55"/>
      <c r="J52" s="54"/>
      <c r="K52" s="54"/>
      <c r="L52" s="54"/>
      <c r="M52" s="54"/>
      <c r="N52" s="54"/>
      <c r="O52" s="54"/>
      <c r="P52" s="54"/>
      <c r="Q52" s="55"/>
      <c r="R52" s="75"/>
      <c r="S52" s="72">
        <f t="shared" si="20"/>
        <v>0</v>
      </c>
      <c r="T52" s="56">
        <f t="shared" si="21"/>
        <v>0</v>
      </c>
      <c r="U52" s="56">
        <f t="shared" si="22"/>
        <v>0</v>
      </c>
      <c r="V52" s="56">
        <f t="shared" si="23"/>
        <v>0</v>
      </c>
      <c r="W52" s="64" t="str">
        <f t="shared" si="24"/>
        <v/>
      </c>
      <c r="Y52" s="20"/>
      <c r="Z52" s="19"/>
      <c r="AA52" s="20"/>
      <c r="AB52" s="19"/>
      <c r="AC52" s="21"/>
      <c r="AJ52" s="22"/>
      <c r="AK52" s="22"/>
      <c r="AL52" s="22"/>
      <c r="AM52" s="22"/>
      <c r="AN52" s="20"/>
      <c r="AO52" s="20"/>
      <c r="AP52" s="20"/>
      <c r="AQ52" s="20"/>
      <c r="AR52" s="20"/>
    </row>
    <row r="53" spans="1:44" s="17" customFormat="1" ht="20.25" customHeight="1" x14ac:dyDescent="0.2">
      <c r="A53" s="150"/>
      <c r="C53" s="63"/>
      <c r="D53" s="66" t="str">
        <f t="shared" si="19"/>
        <v/>
      </c>
      <c r="E53" s="69" t="str">
        <f>IFERROR(VLOOKUP(J53,Causa!$A$2:$F$15,6,0),"")</f>
        <v/>
      </c>
      <c r="F53" s="52"/>
      <c r="G53" s="53"/>
      <c r="H53" s="70"/>
      <c r="I53" s="55"/>
      <c r="J53" s="54"/>
      <c r="K53" s="54"/>
      <c r="L53" s="54"/>
      <c r="M53" s="54"/>
      <c r="N53" s="54"/>
      <c r="O53" s="54"/>
      <c r="P53" s="54"/>
      <c r="Q53" s="55"/>
      <c r="R53" s="75"/>
      <c r="S53" s="72">
        <f t="shared" si="20"/>
        <v>0</v>
      </c>
      <c r="T53" s="56">
        <f t="shared" si="21"/>
        <v>0</v>
      </c>
      <c r="U53" s="56">
        <f t="shared" si="22"/>
        <v>0</v>
      </c>
      <c r="V53" s="56">
        <f t="shared" si="23"/>
        <v>0</v>
      </c>
      <c r="W53" s="64" t="str">
        <f t="shared" si="24"/>
        <v/>
      </c>
      <c r="Y53" s="20"/>
      <c r="Z53" s="19"/>
      <c r="AA53" s="20"/>
      <c r="AB53" s="19"/>
      <c r="AC53" s="21"/>
      <c r="AJ53" s="22"/>
      <c r="AK53" s="22"/>
      <c r="AL53" s="22"/>
      <c r="AM53" s="22"/>
      <c r="AN53" s="20"/>
      <c r="AO53" s="20"/>
      <c r="AP53" s="20"/>
      <c r="AQ53" s="20"/>
      <c r="AR53" s="20"/>
    </row>
    <row r="54" spans="1:44" s="17" customFormat="1" ht="20.25" customHeight="1" x14ac:dyDescent="0.2">
      <c r="A54" s="150"/>
      <c r="C54" s="63"/>
      <c r="D54" s="66" t="str">
        <f t="shared" si="19"/>
        <v/>
      </c>
      <c r="E54" s="69" t="str">
        <f>IFERROR(VLOOKUP(J54,Causa!$A$2:$F$15,6,0),"")</f>
        <v/>
      </c>
      <c r="F54" s="52"/>
      <c r="G54" s="53"/>
      <c r="H54" s="70"/>
      <c r="I54" s="55"/>
      <c r="J54" s="54"/>
      <c r="K54" s="54"/>
      <c r="L54" s="54"/>
      <c r="M54" s="54"/>
      <c r="N54" s="54"/>
      <c r="O54" s="54"/>
      <c r="P54" s="54"/>
      <c r="Q54" s="55"/>
      <c r="R54" s="75"/>
      <c r="S54" s="72">
        <f t="shared" si="20"/>
        <v>0</v>
      </c>
      <c r="T54" s="56">
        <f t="shared" si="21"/>
        <v>0</v>
      </c>
      <c r="U54" s="56">
        <f t="shared" si="22"/>
        <v>0</v>
      </c>
      <c r="V54" s="56">
        <f t="shared" si="23"/>
        <v>0</v>
      </c>
      <c r="W54" s="64" t="str">
        <f t="shared" si="24"/>
        <v/>
      </c>
      <c r="Y54" s="20"/>
      <c r="Z54" s="19"/>
      <c r="AA54" s="20"/>
      <c r="AB54" s="19"/>
      <c r="AC54" s="21"/>
      <c r="AJ54" s="22"/>
      <c r="AK54" s="22"/>
      <c r="AL54" s="22"/>
      <c r="AM54" s="22"/>
      <c r="AN54" s="20"/>
      <c r="AO54" s="20"/>
      <c r="AP54" s="20"/>
      <c r="AQ54" s="20"/>
      <c r="AR54" s="20"/>
    </row>
    <row r="55" spans="1:44" s="17" customFormat="1" ht="20.25" customHeight="1" x14ac:dyDescent="0.2">
      <c r="A55" s="150"/>
      <c r="C55" s="63"/>
      <c r="D55" s="66" t="str">
        <f t="shared" si="19"/>
        <v/>
      </c>
      <c r="E55" s="69" t="str">
        <f>IFERROR(VLOOKUP(J55,Causa!$A$2:$F$15,6,0),"")</f>
        <v/>
      </c>
      <c r="F55" s="52"/>
      <c r="G55" s="53"/>
      <c r="H55" s="70"/>
      <c r="I55" s="55"/>
      <c r="J55" s="54"/>
      <c r="K55" s="54"/>
      <c r="L55" s="54"/>
      <c r="M55" s="54"/>
      <c r="N55" s="54"/>
      <c r="O55" s="54"/>
      <c r="P55" s="54"/>
      <c r="Q55" s="55"/>
      <c r="R55" s="75"/>
      <c r="S55" s="72">
        <f t="shared" si="20"/>
        <v>0</v>
      </c>
      <c r="T55" s="56">
        <f t="shared" si="21"/>
        <v>0</v>
      </c>
      <c r="U55" s="56">
        <f t="shared" si="22"/>
        <v>0</v>
      </c>
      <c r="V55" s="56">
        <f t="shared" si="23"/>
        <v>0</v>
      </c>
      <c r="W55" s="64" t="str">
        <f t="shared" si="24"/>
        <v/>
      </c>
      <c r="Y55" s="20"/>
      <c r="Z55" s="19"/>
      <c r="AA55" s="20"/>
      <c r="AB55" s="19"/>
      <c r="AC55" s="21"/>
      <c r="AJ55" s="22"/>
      <c r="AK55" s="22"/>
      <c r="AL55" s="22"/>
      <c r="AM55" s="22"/>
      <c r="AN55" s="20"/>
      <c r="AO55" s="20"/>
      <c r="AP55" s="20"/>
      <c r="AQ55" s="20"/>
      <c r="AR55" s="20"/>
    </row>
    <row r="56" spans="1:44" s="17" customFormat="1" ht="20.25" customHeight="1" x14ac:dyDescent="0.2">
      <c r="A56" s="150"/>
      <c r="C56" s="63"/>
      <c r="D56" s="66" t="str">
        <f t="shared" si="19"/>
        <v/>
      </c>
      <c r="E56" s="69" t="str">
        <f>IFERROR(VLOOKUP(J56,Causa!$A$2:$F$15,6,0),"")</f>
        <v/>
      </c>
      <c r="F56" s="52"/>
      <c r="G56" s="53"/>
      <c r="H56" s="70"/>
      <c r="I56" s="55"/>
      <c r="J56" s="54"/>
      <c r="K56" s="54"/>
      <c r="L56" s="54"/>
      <c r="M56" s="54"/>
      <c r="N56" s="54"/>
      <c r="O56" s="54"/>
      <c r="P56" s="54"/>
      <c r="Q56" s="55"/>
      <c r="R56" s="75"/>
      <c r="S56" s="72">
        <f t="shared" si="20"/>
        <v>0</v>
      </c>
      <c r="T56" s="56">
        <f t="shared" si="21"/>
        <v>0</v>
      </c>
      <c r="U56" s="56">
        <f t="shared" si="22"/>
        <v>0</v>
      </c>
      <c r="V56" s="56">
        <f t="shared" si="23"/>
        <v>0</v>
      </c>
      <c r="W56" s="64" t="str">
        <f t="shared" si="24"/>
        <v/>
      </c>
      <c r="Y56" s="20"/>
      <c r="Z56" s="19"/>
      <c r="AA56" s="20"/>
      <c r="AB56" s="19"/>
      <c r="AC56" s="21"/>
      <c r="AJ56" s="22"/>
      <c r="AK56" s="22"/>
      <c r="AL56" s="22"/>
      <c r="AM56" s="22"/>
      <c r="AN56" s="20"/>
      <c r="AO56" s="20"/>
      <c r="AP56" s="20"/>
      <c r="AQ56" s="20"/>
      <c r="AR56" s="20"/>
    </row>
    <row r="57" spans="1:44" s="17" customFormat="1" ht="20.25" customHeight="1" x14ac:dyDescent="0.2">
      <c r="A57" s="150"/>
      <c r="C57" s="63"/>
      <c r="D57" s="66" t="str">
        <f t="shared" si="19"/>
        <v/>
      </c>
      <c r="E57" s="69" t="str">
        <f>IFERROR(VLOOKUP(J57,Causa!$A$2:$F$15,6,0),"")</f>
        <v/>
      </c>
      <c r="F57" s="52"/>
      <c r="G57" s="53"/>
      <c r="H57" s="70"/>
      <c r="I57" s="55"/>
      <c r="J57" s="54"/>
      <c r="K57" s="54"/>
      <c r="L57" s="54"/>
      <c r="M57" s="54"/>
      <c r="N57" s="54"/>
      <c r="O57" s="54"/>
      <c r="P57" s="54"/>
      <c r="Q57" s="55"/>
      <c r="R57" s="75"/>
      <c r="S57" s="72">
        <f t="shared" si="20"/>
        <v>0</v>
      </c>
      <c r="T57" s="56">
        <f t="shared" si="21"/>
        <v>0</v>
      </c>
      <c r="U57" s="56">
        <f t="shared" si="22"/>
        <v>0</v>
      </c>
      <c r="V57" s="56">
        <f t="shared" si="23"/>
        <v>0</v>
      </c>
      <c r="W57" s="64" t="str">
        <f t="shared" si="24"/>
        <v/>
      </c>
      <c r="Y57" s="20"/>
      <c r="Z57" s="19"/>
      <c r="AA57" s="20"/>
      <c r="AB57" s="19"/>
      <c r="AC57" s="21"/>
      <c r="AJ57" s="22"/>
      <c r="AK57" s="22"/>
      <c r="AL57" s="22"/>
      <c r="AM57" s="22"/>
      <c r="AN57" s="20"/>
      <c r="AO57" s="20"/>
      <c r="AP57" s="20"/>
      <c r="AQ57" s="20"/>
      <c r="AR57" s="20"/>
    </row>
    <row r="58" spans="1:44" s="17" customFormat="1" ht="20.25" customHeight="1" x14ac:dyDescent="0.2">
      <c r="A58" s="150"/>
      <c r="C58" s="63"/>
      <c r="D58" s="66" t="str">
        <f t="shared" si="19"/>
        <v/>
      </c>
      <c r="E58" s="69" t="str">
        <f>IFERROR(VLOOKUP(J58,Causa!$A$2:$F$15,6,0),"")</f>
        <v/>
      </c>
      <c r="F58" s="52"/>
      <c r="G58" s="53"/>
      <c r="H58" s="70"/>
      <c r="I58" s="55"/>
      <c r="J58" s="54"/>
      <c r="K58" s="54"/>
      <c r="L58" s="54"/>
      <c r="M58" s="54"/>
      <c r="N58" s="54"/>
      <c r="O58" s="54"/>
      <c r="P58" s="54"/>
      <c r="Q58" s="55"/>
      <c r="R58" s="75"/>
      <c r="S58" s="72">
        <f t="shared" si="20"/>
        <v>0</v>
      </c>
      <c r="T58" s="56">
        <f t="shared" si="21"/>
        <v>0</v>
      </c>
      <c r="U58" s="56">
        <f t="shared" si="22"/>
        <v>0</v>
      </c>
      <c r="V58" s="56">
        <f t="shared" si="23"/>
        <v>0</v>
      </c>
      <c r="W58" s="64" t="str">
        <f t="shared" si="24"/>
        <v/>
      </c>
      <c r="Y58" s="20"/>
      <c r="Z58" s="19"/>
      <c r="AA58" s="20"/>
      <c r="AB58" s="19"/>
      <c r="AC58" s="21"/>
      <c r="AJ58" s="22"/>
      <c r="AK58" s="22"/>
      <c r="AL58" s="22"/>
      <c r="AM58" s="22"/>
      <c r="AN58" s="20"/>
      <c r="AO58" s="20"/>
      <c r="AP58" s="20"/>
      <c r="AQ58" s="20"/>
      <c r="AR58" s="20"/>
    </row>
    <row r="59" spans="1:44" s="17" customFormat="1" ht="20.25" customHeight="1" x14ac:dyDescent="0.2">
      <c r="A59" s="150"/>
      <c r="C59" s="63"/>
      <c r="D59" s="66" t="str">
        <f t="shared" si="19"/>
        <v/>
      </c>
      <c r="E59" s="69" t="str">
        <f>IFERROR(VLOOKUP(J59,Causa!$A$2:$F$15,6,0),"")</f>
        <v/>
      </c>
      <c r="F59" s="52"/>
      <c r="G59" s="53"/>
      <c r="H59" s="70"/>
      <c r="I59" s="55"/>
      <c r="J59" s="54"/>
      <c r="K59" s="54"/>
      <c r="L59" s="54"/>
      <c r="M59" s="54"/>
      <c r="N59" s="54"/>
      <c r="O59" s="54"/>
      <c r="P59" s="54"/>
      <c r="Q59" s="55"/>
      <c r="R59" s="75"/>
      <c r="S59" s="72">
        <f t="shared" si="20"/>
        <v>0</v>
      </c>
      <c r="T59" s="56">
        <f t="shared" si="21"/>
        <v>0</v>
      </c>
      <c r="U59" s="56">
        <f t="shared" si="22"/>
        <v>0</v>
      </c>
      <c r="V59" s="56">
        <f t="shared" si="23"/>
        <v>0</v>
      </c>
      <c r="W59" s="64" t="str">
        <f t="shared" si="24"/>
        <v/>
      </c>
      <c r="Y59" s="20"/>
      <c r="Z59" s="19"/>
      <c r="AA59" s="20"/>
      <c r="AB59" s="19"/>
      <c r="AC59" s="21"/>
      <c r="AJ59" s="22"/>
      <c r="AK59" s="22"/>
      <c r="AL59" s="22"/>
      <c r="AM59" s="22"/>
      <c r="AN59" s="20"/>
      <c r="AO59" s="20"/>
      <c r="AP59" s="20"/>
      <c r="AQ59" s="20"/>
      <c r="AR59" s="20"/>
    </row>
    <row r="60" spans="1:44" s="17" customFormat="1" ht="20.25" customHeight="1" x14ac:dyDescent="0.2">
      <c r="A60" s="150"/>
      <c r="C60" s="63"/>
      <c r="D60" s="66" t="str">
        <f t="shared" si="19"/>
        <v/>
      </c>
      <c r="E60" s="69" t="str">
        <f>IFERROR(VLOOKUP(J60,Causa!$A$2:$F$15,6,0),"")</f>
        <v/>
      </c>
      <c r="F60" s="52"/>
      <c r="G60" s="53"/>
      <c r="H60" s="70"/>
      <c r="I60" s="55"/>
      <c r="J60" s="54"/>
      <c r="K60" s="54"/>
      <c r="L60" s="54"/>
      <c r="M60" s="54"/>
      <c r="N60" s="54"/>
      <c r="O60" s="54"/>
      <c r="P60" s="54"/>
      <c r="Q60" s="55"/>
      <c r="R60" s="75"/>
      <c r="S60" s="72">
        <f t="shared" si="20"/>
        <v>0</v>
      </c>
      <c r="T60" s="56">
        <f t="shared" si="21"/>
        <v>0</v>
      </c>
      <c r="U60" s="56">
        <f t="shared" si="22"/>
        <v>0</v>
      </c>
      <c r="V60" s="56">
        <f t="shared" si="23"/>
        <v>0</v>
      </c>
      <c r="W60" s="64" t="str">
        <f t="shared" si="24"/>
        <v/>
      </c>
      <c r="Y60" s="20"/>
      <c r="Z60" s="19"/>
      <c r="AA60" s="20"/>
      <c r="AB60" s="19"/>
      <c r="AC60" s="21"/>
      <c r="AJ60" s="22"/>
      <c r="AK60" s="22"/>
      <c r="AL60" s="22"/>
      <c r="AM60" s="22"/>
      <c r="AN60" s="20"/>
      <c r="AO60" s="20"/>
      <c r="AP60" s="20"/>
      <c r="AQ60" s="20"/>
      <c r="AR60" s="20"/>
    </row>
    <row r="61" spans="1:44" s="17" customFormat="1" ht="30.75" customHeight="1" x14ac:dyDescent="0.2">
      <c r="A61" s="150"/>
      <c r="C61" s="63"/>
      <c r="D61" s="66" t="str">
        <f t="shared" si="19"/>
        <v/>
      </c>
      <c r="E61" s="69" t="str">
        <f>IFERROR(VLOOKUP(J61,Causa!$A$2:$F$15,6,0),"")</f>
        <v/>
      </c>
      <c r="F61" s="52"/>
      <c r="G61" s="53"/>
      <c r="H61" s="70"/>
      <c r="I61" s="55"/>
      <c r="J61" s="54"/>
      <c r="K61" s="54"/>
      <c r="L61" s="54"/>
      <c r="M61" s="54"/>
      <c r="N61" s="54"/>
      <c r="O61" s="54"/>
      <c r="P61" s="54"/>
      <c r="Q61" s="55"/>
      <c r="R61" s="75"/>
      <c r="S61" s="72">
        <f t="shared" si="20"/>
        <v>0</v>
      </c>
      <c r="T61" s="56">
        <f t="shared" si="21"/>
        <v>0</v>
      </c>
      <c r="U61" s="56">
        <f t="shared" si="22"/>
        <v>0</v>
      </c>
      <c r="V61" s="56">
        <f t="shared" si="23"/>
        <v>0</v>
      </c>
      <c r="W61" s="64" t="str">
        <f t="shared" si="24"/>
        <v/>
      </c>
      <c r="Y61" s="20"/>
      <c r="Z61" s="19"/>
      <c r="AA61" s="20"/>
      <c r="AB61" s="19"/>
      <c r="AC61" s="21"/>
      <c r="AJ61" s="22"/>
      <c r="AK61" s="22"/>
      <c r="AL61" s="22"/>
      <c r="AM61" s="22"/>
      <c r="AN61" s="20"/>
      <c r="AO61" s="20"/>
      <c r="AP61" s="20"/>
      <c r="AQ61" s="20"/>
      <c r="AR61" s="20"/>
    </row>
    <row r="62" spans="1:44" s="17" customFormat="1" ht="30.75" customHeight="1" x14ac:dyDescent="0.2">
      <c r="A62" s="150"/>
      <c r="C62" s="63"/>
      <c r="D62" s="66" t="str">
        <f t="shared" si="19"/>
        <v/>
      </c>
      <c r="E62" s="69" t="str">
        <f>IFERROR(VLOOKUP(J62,Causa!$A$2:$F$15,6,0),"")</f>
        <v/>
      </c>
      <c r="F62" s="52"/>
      <c r="G62" s="53"/>
      <c r="H62" s="70"/>
      <c r="I62" s="74"/>
      <c r="J62" s="54"/>
      <c r="K62" s="54"/>
      <c r="L62" s="54"/>
      <c r="M62" s="54"/>
      <c r="N62" s="54"/>
      <c r="O62" s="54"/>
      <c r="P62" s="54"/>
      <c r="Q62" s="55"/>
      <c r="R62" s="75"/>
      <c r="S62" s="72">
        <f t="shared" si="20"/>
        <v>0</v>
      </c>
      <c r="T62" s="56">
        <f t="shared" si="21"/>
        <v>0</v>
      </c>
      <c r="U62" s="56">
        <f t="shared" si="22"/>
        <v>0</v>
      </c>
      <c r="V62" s="56">
        <f t="shared" si="23"/>
        <v>0</v>
      </c>
      <c r="W62" s="64" t="str">
        <f t="shared" si="24"/>
        <v/>
      </c>
      <c r="Y62" s="20"/>
      <c r="Z62" s="19"/>
      <c r="AA62" s="20"/>
      <c r="AB62" s="19"/>
      <c r="AC62" s="21"/>
      <c r="AJ62" s="22"/>
      <c r="AK62" s="22"/>
      <c r="AL62" s="22"/>
      <c r="AM62" s="22"/>
      <c r="AN62" s="20"/>
      <c r="AO62" s="20"/>
      <c r="AP62" s="20"/>
      <c r="AQ62" s="20"/>
      <c r="AR62" s="20"/>
    </row>
    <row r="63" spans="1:44" s="17" customFormat="1" ht="30.75" customHeight="1" x14ac:dyDescent="0.2">
      <c r="A63" s="150"/>
      <c r="C63" s="63"/>
      <c r="D63" s="66" t="str">
        <f t="shared" si="19"/>
        <v/>
      </c>
      <c r="E63" s="69" t="str">
        <f>IFERROR(VLOOKUP(J63,Causa!$A$2:$F$15,6,0),"")</f>
        <v/>
      </c>
      <c r="F63" s="52"/>
      <c r="G63" s="53"/>
      <c r="H63" s="70"/>
      <c r="I63" s="74"/>
      <c r="J63" s="54"/>
      <c r="K63" s="54"/>
      <c r="L63" s="54"/>
      <c r="M63" s="54"/>
      <c r="N63" s="54"/>
      <c r="O63" s="54"/>
      <c r="P63" s="54"/>
      <c r="Q63" s="55"/>
      <c r="R63" s="75"/>
      <c r="S63" s="72">
        <f t="shared" si="20"/>
        <v>0</v>
      </c>
      <c r="T63" s="56">
        <f t="shared" si="21"/>
        <v>0</v>
      </c>
      <c r="U63" s="56">
        <f t="shared" si="22"/>
        <v>0</v>
      </c>
      <c r="V63" s="56">
        <f t="shared" si="23"/>
        <v>0</v>
      </c>
      <c r="W63" s="64" t="str">
        <f t="shared" si="24"/>
        <v/>
      </c>
      <c r="Y63" s="20"/>
      <c r="Z63" s="19"/>
      <c r="AA63" s="20"/>
      <c r="AB63" s="19"/>
      <c r="AC63" s="21"/>
      <c r="AJ63" s="22"/>
      <c r="AK63" s="22"/>
      <c r="AL63" s="22"/>
      <c r="AM63" s="22"/>
      <c r="AN63" s="20"/>
      <c r="AO63" s="20"/>
      <c r="AP63" s="20"/>
      <c r="AQ63" s="20"/>
      <c r="AR63" s="20"/>
    </row>
    <row r="64" spans="1:44" s="17" customFormat="1" ht="30.75" customHeight="1" x14ac:dyDescent="0.2">
      <c r="A64" s="150"/>
      <c r="C64" s="63"/>
      <c r="D64" s="66" t="str">
        <f t="shared" si="19"/>
        <v/>
      </c>
      <c r="E64" s="69" t="str">
        <f>IFERROR(VLOOKUP(J64,Causa!$A$2:$F$15,6,0),"")</f>
        <v/>
      </c>
      <c r="F64" s="52"/>
      <c r="G64" s="53"/>
      <c r="H64" s="70"/>
      <c r="I64" s="74"/>
      <c r="J64" s="54"/>
      <c r="K64" s="54"/>
      <c r="L64" s="54"/>
      <c r="M64" s="54"/>
      <c r="N64" s="54"/>
      <c r="O64" s="54"/>
      <c r="P64" s="54"/>
      <c r="Q64" s="55"/>
      <c r="R64" s="75"/>
      <c r="S64" s="72">
        <f t="shared" si="20"/>
        <v>0</v>
      </c>
      <c r="T64" s="56">
        <f t="shared" si="21"/>
        <v>0</v>
      </c>
      <c r="U64" s="56">
        <f t="shared" si="22"/>
        <v>0</v>
      </c>
      <c r="V64" s="56">
        <f t="shared" si="23"/>
        <v>0</v>
      </c>
      <c r="W64" s="64" t="str">
        <f t="shared" si="24"/>
        <v/>
      </c>
      <c r="Y64" s="20"/>
      <c r="Z64" s="19"/>
      <c r="AA64" s="20"/>
      <c r="AB64" s="19"/>
      <c r="AC64" s="21"/>
      <c r="AJ64" s="22"/>
      <c r="AK64" s="22"/>
      <c r="AL64" s="22"/>
      <c r="AM64" s="22"/>
      <c r="AN64" s="20"/>
      <c r="AO64" s="20"/>
      <c r="AP64" s="20"/>
      <c r="AQ64" s="20"/>
      <c r="AR64" s="20"/>
    </row>
    <row r="65" spans="1:44" s="17" customFormat="1" ht="30.75" customHeight="1" x14ac:dyDescent="0.2">
      <c r="A65" s="150"/>
      <c r="C65" s="63"/>
      <c r="D65" s="66" t="str">
        <f t="shared" si="19"/>
        <v/>
      </c>
      <c r="E65" s="69" t="str">
        <f>IFERROR(VLOOKUP(J65,Causa!$A$2:$F$15,6,0),"")</f>
        <v/>
      </c>
      <c r="F65" s="52"/>
      <c r="G65" s="53"/>
      <c r="H65" s="70"/>
      <c r="I65" s="74"/>
      <c r="J65" s="54"/>
      <c r="K65" s="54"/>
      <c r="L65" s="54"/>
      <c r="M65" s="54"/>
      <c r="N65" s="54"/>
      <c r="O65" s="54"/>
      <c r="P65" s="54"/>
      <c r="Q65" s="55"/>
      <c r="R65" s="75"/>
      <c r="S65" s="72">
        <f t="shared" si="20"/>
        <v>0</v>
      </c>
      <c r="T65" s="56">
        <f t="shared" si="21"/>
        <v>0</v>
      </c>
      <c r="U65" s="56">
        <f t="shared" si="22"/>
        <v>0</v>
      </c>
      <c r="V65" s="56">
        <f t="shared" si="23"/>
        <v>0</v>
      </c>
      <c r="W65" s="64" t="str">
        <f t="shared" si="24"/>
        <v/>
      </c>
      <c r="Y65" s="20"/>
      <c r="Z65" s="19"/>
      <c r="AA65" s="20"/>
      <c r="AB65" s="19"/>
      <c r="AC65" s="21"/>
      <c r="AJ65" s="22"/>
      <c r="AK65" s="22"/>
      <c r="AL65" s="22"/>
      <c r="AM65" s="22"/>
      <c r="AN65" s="20"/>
      <c r="AO65" s="20"/>
      <c r="AP65" s="20"/>
      <c r="AQ65" s="20"/>
      <c r="AR65" s="20"/>
    </row>
    <row r="66" spans="1:44" s="17" customFormat="1" ht="30.75" customHeight="1" x14ac:dyDescent="0.2">
      <c r="A66" s="150"/>
      <c r="C66" s="63"/>
      <c r="D66" s="66" t="str">
        <f t="shared" si="19"/>
        <v/>
      </c>
      <c r="E66" s="69" t="str">
        <f>IFERROR(VLOOKUP(J66,Causa!$A$2:$F$15,6,0),"")</f>
        <v/>
      </c>
      <c r="F66" s="52"/>
      <c r="G66" s="53"/>
      <c r="H66" s="70"/>
      <c r="I66" s="74"/>
      <c r="J66" s="54"/>
      <c r="K66" s="54"/>
      <c r="L66" s="54"/>
      <c r="M66" s="54"/>
      <c r="N66" s="54"/>
      <c r="O66" s="54"/>
      <c r="P66" s="54"/>
      <c r="Q66" s="55"/>
      <c r="R66" s="75"/>
      <c r="S66" s="72">
        <f t="shared" si="20"/>
        <v>0</v>
      </c>
      <c r="T66" s="56">
        <f t="shared" si="21"/>
        <v>0</v>
      </c>
      <c r="U66" s="56">
        <f t="shared" si="22"/>
        <v>0</v>
      </c>
      <c r="V66" s="56">
        <f t="shared" si="23"/>
        <v>0</v>
      </c>
      <c r="W66" s="64" t="str">
        <f t="shared" si="24"/>
        <v/>
      </c>
      <c r="Y66" s="20"/>
      <c r="Z66" s="19"/>
      <c r="AA66" s="20"/>
      <c r="AB66" s="19"/>
      <c r="AC66" s="21"/>
      <c r="AJ66" s="22"/>
      <c r="AK66" s="22"/>
      <c r="AL66" s="22"/>
      <c r="AM66" s="22"/>
      <c r="AN66" s="20"/>
      <c r="AO66" s="20"/>
      <c r="AP66" s="20"/>
      <c r="AQ66" s="20"/>
      <c r="AR66" s="20"/>
    </row>
    <row r="67" spans="1:44" s="17" customFormat="1" ht="30.75" customHeight="1" x14ac:dyDescent="0.2">
      <c r="A67" s="150"/>
      <c r="C67" s="63"/>
      <c r="D67" s="66" t="str">
        <f t="shared" si="19"/>
        <v/>
      </c>
      <c r="E67" s="69" t="str">
        <f>IFERROR(VLOOKUP(J67,Causa!$A$2:$F$15,6,0),"")</f>
        <v/>
      </c>
      <c r="F67" s="52"/>
      <c r="G67" s="53"/>
      <c r="H67" s="70"/>
      <c r="I67" s="74"/>
      <c r="J67" s="54"/>
      <c r="K67" s="54"/>
      <c r="L67" s="54"/>
      <c r="M67" s="54"/>
      <c r="N67" s="54"/>
      <c r="O67" s="54"/>
      <c r="P67" s="54"/>
      <c r="Q67" s="55"/>
      <c r="R67" s="75"/>
      <c r="S67" s="72">
        <f t="shared" si="20"/>
        <v>0</v>
      </c>
      <c r="T67" s="56">
        <f t="shared" si="21"/>
        <v>0</v>
      </c>
      <c r="U67" s="56">
        <f t="shared" si="22"/>
        <v>0</v>
      </c>
      <c r="V67" s="56">
        <f t="shared" si="23"/>
        <v>0</v>
      </c>
      <c r="W67" s="64" t="str">
        <f t="shared" si="24"/>
        <v/>
      </c>
      <c r="Y67" s="20"/>
      <c r="Z67" s="19"/>
      <c r="AA67" s="20"/>
      <c r="AB67" s="19"/>
      <c r="AC67" s="21"/>
      <c r="AJ67" s="22"/>
      <c r="AK67" s="22"/>
      <c r="AL67" s="22"/>
      <c r="AM67" s="22"/>
      <c r="AN67" s="20"/>
      <c r="AO67" s="20"/>
      <c r="AP67" s="20"/>
      <c r="AQ67" s="20"/>
      <c r="AR67" s="20"/>
    </row>
    <row r="68" spans="1:44" s="17" customFormat="1" ht="30.75" customHeight="1" x14ac:dyDescent="0.2">
      <c r="A68" s="150"/>
      <c r="C68" s="63"/>
      <c r="D68" s="66" t="str">
        <f t="shared" si="19"/>
        <v/>
      </c>
      <c r="E68" s="69" t="str">
        <f>IFERROR(VLOOKUP(J68,Causa!$A$2:$F$15,6,0),"")</f>
        <v/>
      </c>
      <c r="F68" s="52"/>
      <c r="G68" s="53"/>
      <c r="H68" s="70"/>
      <c r="I68" s="74"/>
      <c r="J68" s="54"/>
      <c r="K68" s="54"/>
      <c r="L68" s="54"/>
      <c r="M68" s="54"/>
      <c r="N68" s="54"/>
      <c r="O68" s="54"/>
      <c r="P68" s="54"/>
      <c r="Q68" s="55"/>
      <c r="R68" s="75"/>
      <c r="S68" s="72">
        <f t="shared" si="20"/>
        <v>0</v>
      </c>
      <c r="T68" s="56">
        <f t="shared" si="21"/>
        <v>0</v>
      </c>
      <c r="U68" s="56">
        <f t="shared" si="22"/>
        <v>0</v>
      </c>
      <c r="V68" s="56">
        <f t="shared" si="23"/>
        <v>0</v>
      </c>
      <c r="W68" s="64" t="str">
        <f t="shared" si="24"/>
        <v/>
      </c>
      <c r="Y68" s="20"/>
      <c r="Z68" s="19"/>
      <c r="AA68" s="20"/>
      <c r="AB68" s="19"/>
      <c r="AC68" s="21"/>
      <c r="AJ68" s="22"/>
      <c r="AK68" s="22"/>
      <c r="AL68" s="22"/>
      <c r="AM68" s="22"/>
      <c r="AN68" s="20"/>
      <c r="AO68" s="20"/>
      <c r="AP68" s="20"/>
      <c r="AQ68" s="20"/>
      <c r="AR68" s="20"/>
    </row>
    <row r="69" spans="1:44" s="17" customFormat="1" ht="30.75" customHeight="1" x14ac:dyDescent="0.2">
      <c r="A69" s="150"/>
      <c r="C69" s="63"/>
      <c r="D69" s="66" t="str">
        <f t="shared" si="19"/>
        <v/>
      </c>
      <c r="E69" s="69" t="str">
        <f>IFERROR(VLOOKUP(J69,Causa!$A$2:$F$15,6,0),"")</f>
        <v/>
      </c>
      <c r="F69" s="52"/>
      <c r="G69" s="53"/>
      <c r="H69" s="70"/>
      <c r="I69" s="74"/>
      <c r="J69" s="54"/>
      <c r="K69" s="54"/>
      <c r="L69" s="54"/>
      <c r="M69" s="54"/>
      <c r="N69" s="54"/>
      <c r="O69" s="54"/>
      <c r="P69" s="54"/>
      <c r="Q69" s="55"/>
      <c r="R69" s="75"/>
      <c r="S69" s="72">
        <f t="shared" si="20"/>
        <v>0</v>
      </c>
      <c r="T69" s="56">
        <f t="shared" si="21"/>
        <v>0</v>
      </c>
      <c r="U69" s="56">
        <f t="shared" si="22"/>
        <v>0</v>
      </c>
      <c r="V69" s="56">
        <f t="shared" si="23"/>
        <v>0</v>
      </c>
      <c r="W69" s="64" t="str">
        <f t="shared" si="24"/>
        <v/>
      </c>
      <c r="Y69" s="20"/>
      <c r="Z69" s="19"/>
      <c r="AA69" s="20"/>
      <c r="AB69" s="19"/>
      <c r="AC69" s="21"/>
      <c r="AJ69" s="22"/>
      <c r="AK69" s="22"/>
      <c r="AL69" s="22"/>
      <c r="AM69" s="22"/>
      <c r="AN69" s="20"/>
      <c r="AO69" s="20"/>
      <c r="AP69" s="20"/>
      <c r="AQ69" s="20"/>
      <c r="AR69" s="20"/>
    </row>
    <row r="70" spans="1:44" s="17" customFormat="1" ht="30.75" customHeight="1" x14ac:dyDescent="0.2">
      <c r="A70" s="150"/>
      <c r="C70" s="63"/>
      <c r="D70" s="66" t="str">
        <f t="shared" si="19"/>
        <v/>
      </c>
      <c r="E70" s="69" t="str">
        <f>IFERROR(VLOOKUP(J70,Causa!$A$2:$F$15,6,0),"")</f>
        <v/>
      </c>
      <c r="F70" s="52"/>
      <c r="G70" s="53"/>
      <c r="H70" s="70"/>
      <c r="I70" s="74"/>
      <c r="J70" s="54"/>
      <c r="K70" s="54"/>
      <c r="L70" s="54"/>
      <c r="M70" s="54"/>
      <c r="N70" s="54"/>
      <c r="O70" s="54"/>
      <c r="P70" s="54"/>
      <c r="Q70" s="55"/>
      <c r="R70" s="75"/>
      <c r="S70" s="72">
        <f t="shared" si="20"/>
        <v>0</v>
      </c>
      <c r="T70" s="56">
        <f t="shared" si="21"/>
        <v>0</v>
      </c>
      <c r="U70" s="56">
        <f t="shared" si="22"/>
        <v>0</v>
      </c>
      <c r="V70" s="56">
        <f t="shared" si="23"/>
        <v>0</v>
      </c>
      <c r="W70" s="64" t="str">
        <f t="shared" si="24"/>
        <v/>
      </c>
      <c r="Y70" s="20"/>
      <c r="Z70" s="19"/>
      <c r="AA70" s="20"/>
      <c r="AB70" s="19"/>
      <c r="AC70" s="21"/>
      <c r="AJ70" s="22"/>
      <c r="AK70" s="22"/>
      <c r="AL70" s="22"/>
      <c r="AM70" s="22"/>
      <c r="AN70" s="20"/>
      <c r="AO70" s="20"/>
      <c r="AP70" s="20"/>
      <c r="AQ70" s="20"/>
      <c r="AR70" s="20"/>
    </row>
    <row r="71" spans="1:44" s="17" customFormat="1" ht="30.75" customHeight="1" x14ac:dyDescent="0.2">
      <c r="A71" s="150"/>
      <c r="C71" s="63"/>
      <c r="D71" s="66" t="str">
        <f t="shared" si="19"/>
        <v/>
      </c>
      <c r="E71" s="69" t="str">
        <f>IFERROR(VLOOKUP(J71,Causa!$A$2:$F$15,6,0),"")</f>
        <v/>
      </c>
      <c r="F71" s="52"/>
      <c r="G71" s="53"/>
      <c r="H71" s="70"/>
      <c r="I71" s="74"/>
      <c r="J71" s="54"/>
      <c r="K71" s="54"/>
      <c r="L71" s="54"/>
      <c r="M71" s="54"/>
      <c r="N71" s="54"/>
      <c r="O71" s="54"/>
      <c r="P71" s="54"/>
      <c r="Q71" s="55"/>
      <c r="R71" s="75"/>
      <c r="S71" s="72">
        <f t="shared" si="20"/>
        <v>0</v>
      </c>
      <c r="T71" s="56">
        <f t="shared" si="21"/>
        <v>0</v>
      </c>
      <c r="U71" s="56">
        <f t="shared" si="22"/>
        <v>0</v>
      </c>
      <c r="V71" s="56">
        <f t="shared" si="23"/>
        <v>0</v>
      </c>
      <c r="W71" s="64" t="str">
        <f t="shared" si="24"/>
        <v/>
      </c>
      <c r="Y71" s="20"/>
      <c r="Z71" s="19"/>
      <c r="AA71" s="20"/>
      <c r="AB71" s="19"/>
      <c r="AC71" s="21"/>
      <c r="AJ71" s="22"/>
      <c r="AK71" s="22"/>
      <c r="AL71" s="22"/>
      <c r="AM71" s="22"/>
      <c r="AN71" s="20"/>
      <c r="AO71" s="20"/>
      <c r="AP71" s="20"/>
      <c r="AQ71" s="20"/>
      <c r="AR71" s="20"/>
    </row>
    <row r="72" spans="1:44" s="17" customFormat="1" ht="30.75" customHeight="1" x14ac:dyDescent="0.2">
      <c r="A72" s="150"/>
      <c r="C72" s="63"/>
      <c r="D72" s="66" t="str">
        <f t="shared" si="19"/>
        <v/>
      </c>
      <c r="E72" s="69" t="str">
        <f>IFERROR(VLOOKUP(J72,Causa!$A$2:$F$15,6,0),"")</f>
        <v/>
      </c>
      <c r="F72" s="52"/>
      <c r="G72" s="53"/>
      <c r="H72" s="70"/>
      <c r="I72" s="74"/>
      <c r="J72" s="54"/>
      <c r="K72" s="54"/>
      <c r="L72" s="54"/>
      <c r="M72" s="54"/>
      <c r="N72" s="54"/>
      <c r="O72" s="54"/>
      <c r="P72" s="54"/>
      <c r="Q72" s="55"/>
      <c r="R72" s="75"/>
      <c r="S72" s="72">
        <f t="shared" si="20"/>
        <v>0</v>
      </c>
      <c r="T72" s="56">
        <f t="shared" si="21"/>
        <v>0</v>
      </c>
      <c r="U72" s="56">
        <f t="shared" si="22"/>
        <v>0</v>
      </c>
      <c r="V72" s="56">
        <f t="shared" si="23"/>
        <v>0</v>
      </c>
      <c r="W72" s="64" t="str">
        <f t="shared" si="24"/>
        <v/>
      </c>
      <c r="Y72" s="20"/>
      <c r="Z72" s="19"/>
      <c r="AA72" s="20"/>
      <c r="AB72" s="19"/>
      <c r="AC72" s="21"/>
      <c r="AJ72" s="22"/>
      <c r="AK72" s="22"/>
      <c r="AL72" s="22"/>
      <c r="AM72" s="22"/>
      <c r="AN72" s="20"/>
      <c r="AO72" s="20"/>
      <c r="AP72" s="20"/>
      <c r="AQ72" s="20"/>
      <c r="AR72" s="20"/>
    </row>
    <row r="73" spans="1:44" s="17" customFormat="1" ht="30.75" customHeight="1" x14ac:dyDescent="0.2">
      <c r="A73" s="150"/>
      <c r="C73" s="63"/>
      <c r="D73" s="66" t="str">
        <f t="shared" si="19"/>
        <v/>
      </c>
      <c r="E73" s="69" t="str">
        <f>IFERROR(VLOOKUP(J73,Causa!$A$2:$F$15,6,0),"")</f>
        <v/>
      </c>
      <c r="F73" s="52"/>
      <c r="G73" s="53"/>
      <c r="H73" s="70"/>
      <c r="I73" s="74"/>
      <c r="J73" s="54"/>
      <c r="K73" s="54"/>
      <c r="L73" s="54"/>
      <c r="M73" s="54"/>
      <c r="N73" s="54"/>
      <c r="O73" s="54"/>
      <c r="P73" s="54"/>
      <c r="Q73" s="55"/>
      <c r="R73" s="75"/>
      <c r="S73" s="72">
        <f t="shared" si="20"/>
        <v>0</v>
      </c>
      <c r="T73" s="56">
        <f t="shared" si="21"/>
        <v>0</v>
      </c>
      <c r="U73" s="56">
        <f t="shared" si="22"/>
        <v>0</v>
      </c>
      <c r="V73" s="56">
        <f t="shared" si="23"/>
        <v>0</v>
      </c>
      <c r="W73" s="64" t="str">
        <f t="shared" si="24"/>
        <v/>
      </c>
      <c r="Y73" s="20"/>
      <c r="Z73" s="19"/>
      <c r="AA73" s="20"/>
      <c r="AB73" s="19"/>
      <c r="AC73" s="21"/>
      <c r="AJ73" s="22"/>
      <c r="AK73" s="22"/>
      <c r="AL73" s="22"/>
      <c r="AM73" s="22"/>
      <c r="AN73" s="20"/>
      <c r="AO73" s="20"/>
      <c r="AP73" s="20"/>
      <c r="AQ73" s="20"/>
      <c r="AR73" s="20"/>
    </row>
    <row r="74" spans="1:44" s="17" customFormat="1" ht="30.75" customHeight="1" x14ac:dyDescent="0.2">
      <c r="A74" s="150"/>
      <c r="C74" s="63"/>
      <c r="D74" s="66" t="str">
        <f t="shared" si="19"/>
        <v/>
      </c>
      <c r="E74" s="69" t="str">
        <f>IFERROR(VLOOKUP(J74,Causa!$A$2:$F$15,6,0),"")</f>
        <v/>
      </c>
      <c r="F74" s="52"/>
      <c r="G74" s="53"/>
      <c r="H74" s="70"/>
      <c r="I74" s="74"/>
      <c r="J74" s="54"/>
      <c r="K74" s="54"/>
      <c r="L74" s="54"/>
      <c r="M74" s="54"/>
      <c r="N74" s="54"/>
      <c r="O74" s="54"/>
      <c r="P74" s="54"/>
      <c r="Q74" s="55"/>
      <c r="R74" s="75"/>
      <c r="S74" s="72">
        <f t="shared" si="20"/>
        <v>0</v>
      </c>
      <c r="T74" s="56">
        <f t="shared" si="21"/>
        <v>0</v>
      </c>
      <c r="U74" s="56">
        <f t="shared" si="22"/>
        <v>0</v>
      </c>
      <c r="V74" s="56">
        <f t="shared" si="23"/>
        <v>0</v>
      </c>
      <c r="W74" s="64" t="str">
        <f t="shared" si="24"/>
        <v/>
      </c>
      <c r="Y74" s="20"/>
      <c r="Z74" s="19"/>
      <c r="AA74" s="20"/>
      <c r="AB74" s="19"/>
      <c r="AC74" s="21"/>
      <c r="AJ74" s="22"/>
      <c r="AK74" s="22"/>
      <c r="AL74" s="22"/>
      <c r="AM74" s="22"/>
      <c r="AN74" s="20"/>
      <c r="AO74" s="20"/>
      <c r="AP74" s="20"/>
      <c r="AQ74" s="20"/>
      <c r="AR74" s="20"/>
    </row>
    <row r="75" spans="1:44" s="17" customFormat="1" ht="30.75" customHeight="1" x14ac:dyDescent="0.2">
      <c r="A75" s="150"/>
      <c r="C75" s="63"/>
      <c r="D75" s="66" t="str">
        <f t="shared" si="19"/>
        <v/>
      </c>
      <c r="E75" s="69" t="str">
        <f>IFERROR(VLOOKUP(J75,Causa!$A$2:$F$15,6,0),"")</f>
        <v/>
      </c>
      <c r="F75" s="52"/>
      <c r="G75" s="53"/>
      <c r="H75" s="70"/>
      <c r="I75" s="74"/>
      <c r="J75" s="54"/>
      <c r="K75" s="54"/>
      <c r="L75" s="54"/>
      <c r="M75" s="54"/>
      <c r="N75" s="54"/>
      <c r="O75" s="54"/>
      <c r="P75" s="54"/>
      <c r="Q75" s="55"/>
      <c r="R75" s="75"/>
      <c r="S75" s="72">
        <f t="shared" si="20"/>
        <v>0</v>
      </c>
      <c r="T75" s="56">
        <f t="shared" si="21"/>
        <v>0</v>
      </c>
      <c r="U75" s="56">
        <f t="shared" si="22"/>
        <v>0</v>
      </c>
      <c r="V75" s="56">
        <f t="shared" si="23"/>
        <v>0</v>
      </c>
      <c r="W75" s="64" t="str">
        <f t="shared" si="24"/>
        <v/>
      </c>
      <c r="Y75" s="20"/>
      <c r="Z75" s="19"/>
      <c r="AA75" s="20"/>
      <c r="AB75" s="19"/>
      <c r="AC75" s="21"/>
      <c r="AJ75" s="22"/>
      <c r="AK75" s="22"/>
      <c r="AL75" s="22"/>
      <c r="AM75" s="22"/>
      <c r="AN75" s="20"/>
      <c r="AO75" s="20"/>
      <c r="AP75" s="20"/>
      <c r="AQ75" s="20"/>
      <c r="AR75" s="20"/>
    </row>
    <row r="76" spans="1:44" s="17" customFormat="1" ht="30.75" customHeight="1" x14ac:dyDescent="0.2">
      <c r="A76" s="150"/>
      <c r="C76" s="63"/>
      <c r="D76" s="66" t="str">
        <f t="shared" si="19"/>
        <v/>
      </c>
      <c r="E76" s="69" t="str">
        <f>IFERROR(VLOOKUP(J76,Causa!$A$2:$F$15,6,0),"")</f>
        <v/>
      </c>
      <c r="F76" s="52"/>
      <c r="G76" s="53"/>
      <c r="H76" s="70"/>
      <c r="I76" s="74"/>
      <c r="J76" s="54"/>
      <c r="K76" s="54"/>
      <c r="L76" s="54"/>
      <c r="M76" s="54"/>
      <c r="N76" s="54"/>
      <c r="O76" s="54"/>
      <c r="P76" s="54"/>
      <c r="Q76" s="55"/>
      <c r="R76" s="75"/>
      <c r="S76" s="72">
        <f t="shared" si="20"/>
        <v>0</v>
      </c>
      <c r="T76" s="56">
        <f t="shared" si="21"/>
        <v>0</v>
      </c>
      <c r="U76" s="56">
        <f t="shared" si="22"/>
        <v>0</v>
      </c>
      <c r="V76" s="56">
        <f t="shared" si="23"/>
        <v>0</v>
      </c>
      <c r="W76" s="64" t="str">
        <f t="shared" si="24"/>
        <v/>
      </c>
      <c r="Y76" s="20"/>
      <c r="Z76" s="19"/>
      <c r="AA76" s="20"/>
      <c r="AB76" s="19"/>
      <c r="AC76" s="21"/>
      <c r="AJ76" s="22"/>
      <c r="AK76" s="22"/>
      <c r="AL76" s="22"/>
      <c r="AM76" s="22"/>
      <c r="AN76" s="20"/>
      <c r="AO76" s="20"/>
      <c r="AP76" s="20"/>
      <c r="AQ76" s="20"/>
      <c r="AR76" s="20"/>
    </row>
    <row r="77" spans="1:44" s="17" customFormat="1" ht="30.75" customHeight="1" x14ac:dyDescent="0.2">
      <c r="A77" s="150"/>
      <c r="C77" s="63"/>
      <c r="D77" s="66" t="str">
        <f t="shared" si="19"/>
        <v/>
      </c>
      <c r="E77" s="69" t="str">
        <f>IFERROR(VLOOKUP(J77,Causa!$A$2:$F$15,6,0),"")</f>
        <v/>
      </c>
      <c r="F77" s="52"/>
      <c r="G77" s="53"/>
      <c r="H77" s="70"/>
      <c r="I77" s="74"/>
      <c r="J77" s="54"/>
      <c r="K77" s="54"/>
      <c r="L77" s="54"/>
      <c r="M77" s="54"/>
      <c r="N77" s="54"/>
      <c r="O77" s="54"/>
      <c r="P77" s="54"/>
      <c r="Q77" s="55"/>
      <c r="R77" s="75"/>
      <c r="S77" s="72">
        <f t="shared" si="20"/>
        <v>0</v>
      </c>
      <c r="T77" s="56">
        <f t="shared" si="21"/>
        <v>0</v>
      </c>
      <c r="U77" s="56">
        <f t="shared" si="22"/>
        <v>0</v>
      </c>
      <c r="V77" s="56">
        <f t="shared" si="23"/>
        <v>0</v>
      </c>
      <c r="W77" s="64" t="str">
        <f t="shared" si="24"/>
        <v/>
      </c>
      <c r="Y77" s="20"/>
      <c r="Z77" s="19"/>
      <c r="AA77" s="20"/>
      <c r="AB77" s="19"/>
      <c r="AC77" s="21"/>
      <c r="AJ77" s="22"/>
      <c r="AK77" s="22"/>
      <c r="AL77" s="22"/>
      <c r="AM77" s="22"/>
      <c r="AN77" s="20"/>
      <c r="AO77" s="20"/>
      <c r="AP77" s="20"/>
      <c r="AQ77" s="20"/>
      <c r="AR77" s="20"/>
    </row>
    <row r="78" spans="1:44" s="17" customFormat="1" ht="30.75" customHeight="1" x14ac:dyDescent="0.2">
      <c r="A78" s="150"/>
      <c r="C78" s="63"/>
      <c r="D78" s="66" t="str">
        <f t="shared" si="19"/>
        <v/>
      </c>
      <c r="E78" s="69" t="str">
        <f>IFERROR(VLOOKUP(J78,Causa!$A$2:$F$15,6,0),"")</f>
        <v/>
      </c>
      <c r="F78" s="52"/>
      <c r="G78" s="53"/>
      <c r="H78" s="70"/>
      <c r="I78" s="74"/>
      <c r="J78" s="54"/>
      <c r="K78" s="54"/>
      <c r="L78" s="54"/>
      <c r="M78" s="54"/>
      <c r="N78" s="54"/>
      <c r="O78" s="54"/>
      <c r="P78" s="54"/>
      <c r="Q78" s="55"/>
      <c r="R78" s="75"/>
      <c r="S78" s="72">
        <f t="shared" si="20"/>
        <v>0</v>
      </c>
      <c r="T78" s="56">
        <f t="shared" si="21"/>
        <v>0</v>
      </c>
      <c r="U78" s="56">
        <f t="shared" si="22"/>
        <v>0</v>
      </c>
      <c r="V78" s="56">
        <f t="shared" si="23"/>
        <v>0</v>
      </c>
      <c r="W78" s="64" t="str">
        <f t="shared" si="24"/>
        <v/>
      </c>
      <c r="Y78" s="20"/>
      <c r="Z78" s="19"/>
      <c r="AA78" s="20"/>
      <c r="AB78" s="19"/>
      <c r="AC78" s="21"/>
      <c r="AJ78" s="22"/>
      <c r="AK78" s="22"/>
      <c r="AL78" s="22"/>
      <c r="AM78" s="22"/>
      <c r="AN78" s="20"/>
      <c r="AO78" s="20"/>
      <c r="AP78" s="20"/>
      <c r="AQ78" s="20"/>
      <c r="AR78" s="20"/>
    </row>
    <row r="79" spans="1:44" s="17" customFormat="1" ht="30.75" customHeight="1" x14ac:dyDescent="0.2">
      <c r="A79" s="150"/>
      <c r="C79" s="63"/>
      <c r="D79" s="66" t="str">
        <f t="shared" si="19"/>
        <v/>
      </c>
      <c r="E79" s="69" t="str">
        <f>IFERROR(VLOOKUP(J79,Causa!$A$2:$F$15,6,0),"")</f>
        <v/>
      </c>
      <c r="F79" s="52"/>
      <c r="G79" s="53"/>
      <c r="H79" s="70"/>
      <c r="I79" s="74"/>
      <c r="J79" s="54"/>
      <c r="K79" s="54"/>
      <c r="L79" s="54"/>
      <c r="M79" s="54"/>
      <c r="N79" s="54"/>
      <c r="O79" s="54"/>
      <c r="P79" s="54"/>
      <c r="Q79" s="55"/>
      <c r="R79" s="75"/>
      <c r="S79" s="72">
        <f t="shared" si="20"/>
        <v>0</v>
      </c>
      <c r="T79" s="56">
        <f t="shared" si="21"/>
        <v>0</v>
      </c>
      <c r="U79" s="56">
        <f t="shared" si="22"/>
        <v>0</v>
      </c>
      <c r="V79" s="56">
        <f t="shared" si="23"/>
        <v>0</v>
      </c>
      <c r="W79" s="64" t="str">
        <f t="shared" si="24"/>
        <v/>
      </c>
      <c r="Y79" s="20"/>
      <c r="Z79" s="19"/>
      <c r="AA79" s="20"/>
      <c r="AB79" s="19"/>
      <c r="AC79" s="21"/>
      <c r="AJ79" s="22"/>
      <c r="AK79" s="22"/>
      <c r="AL79" s="22"/>
      <c r="AM79" s="22"/>
      <c r="AN79" s="20"/>
      <c r="AO79" s="20"/>
      <c r="AP79" s="20"/>
      <c r="AQ79" s="20"/>
      <c r="AR79" s="20"/>
    </row>
    <row r="80" spans="1:44" s="17" customFormat="1" ht="30.75" customHeight="1" x14ac:dyDescent="0.2">
      <c r="A80" s="150"/>
      <c r="C80" s="63"/>
      <c r="D80" s="66" t="str">
        <f t="shared" si="19"/>
        <v/>
      </c>
      <c r="E80" s="69" t="str">
        <f>IFERROR(VLOOKUP(J80,Causa!$A$2:$F$15,6,0),"")</f>
        <v/>
      </c>
      <c r="F80" s="52"/>
      <c r="G80" s="53"/>
      <c r="H80" s="70"/>
      <c r="I80" s="74"/>
      <c r="J80" s="54"/>
      <c r="K80" s="54"/>
      <c r="L80" s="54"/>
      <c r="M80" s="54"/>
      <c r="N80" s="54"/>
      <c r="O80" s="54"/>
      <c r="P80" s="54"/>
      <c r="Q80" s="55"/>
      <c r="R80" s="75"/>
      <c r="S80" s="72">
        <f t="shared" si="20"/>
        <v>0</v>
      </c>
      <c r="T80" s="56">
        <f t="shared" si="21"/>
        <v>0</v>
      </c>
      <c r="U80" s="56">
        <f t="shared" si="22"/>
        <v>0</v>
      </c>
      <c r="V80" s="56">
        <f t="shared" si="23"/>
        <v>0</v>
      </c>
      <c r="W80" s="64" t="str">
        <f t="shared" si="24"/>
        <v/>
      </c>
      <c r="Y80" s="20"/>
      <c r="Z80" s="19"/>
      <c r="AA80" s="20"/>
      <c r="AB80" s="19"/>
      <c r="AC80" s="21"/>
      <c r="AJ80" s="22"/>
      <c r="AK80" s="22"/>
      <c r="AL80" s="22"/>
      <c r="AM80" s="22"/>
      <c r="AN80" s="20"/>
      <c r="AO80" s="20"/>
      <c r="AP80" s="20"/>
      <c r="AQ80" s="20"/>
      <c r="AR80" s="20"/>
    </row>
    <row r="81" spans="1:44" s="17" customFormat="1" ht="30.75" customHeight="1" x14ac:dyDescent="0.2">
      <c r="A81" s="150"/>
      <c r="C81" s="63"/>
      <c r="D81" s="66" t="str">
        <f t="shared" si="19"/>
        <v/>
      </c>
      <c r="E81" s="69" t="str">
        <f>IFERROR(VLOOKUP(J81,Causa!$A$2:$F$15,6,0),"")</f>
        <v/>
      </c>
      <c r="F81" s="52"/>
      <c r="G81" s="53"/>
      <c r="H81" s="70"/>
      <c r="I81" s="74"/>
      <c r="J81" s="54"/>
      <c r="K81" s="54"/>
      <c r="L81" s="54"/>
      <c r="M81" s="54"/>
      <c r="N81" s="54"/>
      <c r="O81" s="54"/>
      <c r="P81" s="54"/>
      <c r="Q81" s="55"/>
      <c r="R81" s="75"/>
      <c r="S81" s="72">
        <f t="shared" si="20"/>
        <v>0</v>
      </c>
      <c r="T81" s="56">
        <f t="shared" si="21"/>
        <v>0</v>
      </c>
      <c r="U81" s="56">
        <f t="shared" si="22"/>
        <v>0</v>
      </c>
      <c r="V81" s="56">
        <f t="shared" si="23"/>
        <v>0</v>
      </c>
      <c r="W81" s="64" t="str">
        <f t="shared" si="24"/>
        <v/>
      </c>
      <c r="Y81" s="20"/>
      <c r="Z81" s="19"/>
      <c r="AA81" s="20"/>
      <c r="AB81" s="19"/>
      <c r="AC81" s="21"/>
      <c r="AJ81" s="22"/>
      <c r="AK81" s="22"/>
      <c r="AL81" s="22"/>
      <c r="AM81" s="22"/>
      <c r="AN81" s="20"/>
      <c r="AO81" s="20"/>
      <c r="AP81" s="20"/>
      <c r="AQ81" s="20"/>
      <c r="AR81" s="20"/>
    </row>
    <row r="82" spans="1:44" s="17" customFormat="1" ht="30.75" customHeight="1" x14ac:dyDescent="0.2">
      <c r="A82" s="150"/>
      <c r="C82" s="63"/>
      <c r="D82" s="66" t="str">
        <f t="shared" si="19"/>
        <v/>
      </c>
      <c r="E82" s="69" t="str">
        <f>IFERROR(VLOOKUP(J82,Causa!$A$2:$F$15,6,0),"")</f>
        <v/>
      </c>
      <c r="F82" s="52"/>
      <c r="G82" s="53"/>
      <c r="H82" s="70"/>
      <c r="I82" s="74"/>
      <c r="J82" s="54"/>
      <c r="K82" s="54"/>
      <c r="L82" s="54"/>
      <c r="M82" s="54"/>
      <c r="N82" s="54"/>
      <c r="O82" s="54"/>
      <c r="P82" s="54"/>
      <c r="Q82" s="55"/>
      <c r="R82" s="75"/>
      <c r="S82" s="72">
        <f t="shared" si="20"/>
        <v>0</v>
      </c>
      <c r="T82" s="56">
        <f t="shared" si="21"/>
        <v>0</v>
      </c>
      <c r="U82" s="56">
        <f t="shared" si="22"/>
        <v>0</v>
      </c>
      <c r="V82" s="56">
        <f t="shared" si="23"/>
        <v>0</v>
      </c>
      <c r="W82" s="64" t="str">
        <f t="shared" si="24"/>
        <v/>
      </c>
      <c r="Y82" s="20"/>
      <c r="Z82" s="19"/>
      <c r="AA82" s="20"/>
      <c r="AB82" s="19"/>
      <c r="AC82" s="21"/>
      <c r="AJ82" s="22"/>
      <c r="AK82" s="22"/>
      <c r="AL82" s="22"/>
      <c r="AM82" s="22"/>
      <c r="AN82" s="20"/>
      <c r="AO82" s="20"/>
      <c r="AP82" s="20"/>
      <c r="AQ82" s="20"/>
      <c r="AR82" s="20"/>
    </row>
    <row r="83" spans="1:44" s="17" customFormat="1" ht="30.75" customHeight="1" x14ac:dyDescent="0.2">
      <c r="A83" s="150"/>
      <c r="C83" s="63"/>
      <c r="D83" s="66" t="str">
        <f t="shared" si="19"/>
        <v/>
      </c>
      <c r="E83" s="69" t="str">
        <f>IFERROR(VLOOKUP(J83,Causa!$A$2:$F$15,6,0),"")</f>
        <v/>
      </c>
      <c r="F83" s="52"/>
      <c r="G83" s="53"/>
      <c r="H83" s="70"/>
      <c r="I83" s="74"/>
      <c r="J83" s="54"/>
      <c r="K83" s="54"/>
      <c r="L83" s="54"/>
      <c r="M83" s="54"/>
      <c r="N83" s="54"/>
      <c r="O83" s="54"/>
      <c r="P83" s="54"/>
      <c r="Q83" s="55"/>
      <c r="R83" s="75"/>
      <c r="S83" s="72">
        <f t="shared" si="20"/>
        <v>0</v>
      </c>
      <c r="T83" s="56">
        <f t="shared" si="21"/>
        <v>0</v>
      </c>
      <c r="U83" s="56">
        <f t="shared" si="22"/>
        <v>0</v>
      </c>
      <c r="V83" s="56">
        <f t="shared" si="23"/>
        <v>0</v>
      </c>
      <c r="W83" s="64" t="str">
        <f t="shared" si="24"/>
        <v/>
      </c>
      <c r="Y83" s="20"/>
      <c r="Z83" s="19"/>
      <c r="AA83" s="20"/>
      <c r="AB83" s="19"/>
      <c r="AC83" s="21"/>
      <c r="AJ83" s="22"/>
      <c r="AK83" s="22"/>
      <c r="AL83" s="22"/>
      <c r="AM83" s="22"/>
      <c r="AN83" s="20"/>
      <c r="AO83" s="20"/>
      <c r="AP83" s="20"/>
      <c r="AQ83" s="20"/>
      <c r="AR83" s="20"/>
    </row>
    <row r="84" spans="1:44" s="17" customFormat="1" ht="30.75" customHeight="1" x14ac:dyDescent="0.2">
      <c r="A84" s="150"/>
      <c r="C84" s="63"/>
      <c r="D84" s="66" t="str">
        <f t="shared" si="19"/>
        <v/>
      </c>
      <c r="E84" s="69" t="str">
        <f>IFERROR(VLOOKUP(J84,Causa!$A$2:$F$15,6,0),"")</f>
        <v/>
      </c>
      <c r="F84" s="52"/>
      <c r="G84" s="53"/>
      <c r="H84" s="70"/>
      <c r="I84" s="74"/>
      <c r="J84" s="54"/>
      <c r="K84" s="54"/>
      <c r="L84" s="54"/>
      <c r="M84" s="54"/>
      <c r="N84" s="54"/>
      <c r="O84" s="54"/>
      <c r="P84" s="54"/>
      <c r="Q84" s="55"/>
      <c r="R84" s="75"/>
      <c r="S84" s="72">
        <f t="shared" si="20"/>
        <v>0</v>
      </c>
      <c r="T84" s="56">
        <f t="shared" si="21"/>
        <v>0</v>
      </c>
      <c r="U84" s="56">
        <f t="shared" si="22"/>
        <v>0</v>
      </c>
      <c r="V84" s="56">
        <f t="shared" si="23"/>
        <v>0</v>
      </c>
      <c r="W84" s="64" t="str">
        <f t="shared" si="24"/>
        <v/>
      </c>
      <c r="Y84" s="20"/>
      <c r="Z84" s="19"/>
      <c r="AA84" s="20"/>
      <c r="AB84" s="19"/>
      <c r="AC84" s="21"/>
      <c r="AJ84" s="22"/>
      <c r="AK84" s="22"/>
      <c r="AL84" s="22"/>
      <c r="AM84" s="22"/>
      <c r="AN84" s="20"/>
      <c r="AO84" s="20"/>
      <c r="AP84" s="20"/>
      <c r="AQ84" s="20"/>
      <c r="AR84" s="20"/>
    </row>
    <row r="85" spans="1:44" s="17" customFormat="1" ht="30.75" customHeight="1" x14ac:dyDescent="0.2">
      <c r="A85" s="150"/>
      <c r="C85" s="63"/>
      <c r="D85" s="66" t="str">
        <f t="shared" si="19"/>
        <v/>
      </c>
      <c r="E85" s="69" t="str">
        <f>IFERROR(VLOOKUP(J85,Causa!$A$2:$F$15,6,0),"")</f>
        <v/>
      </c>
      <c r="F85" s="52"/>
      <c r="G85" s="53"/>
      <c r="H85" s="70"/>
      <c r="I85" s="74"/>
      <c r="J85" s="54"/>
      <c r="K85" s="54"/>
      <c r="L85" s="54"/>
      <c r="M85" s="54"/>
      <c r="N85" s="54"/>
      <c r="O85" s="54"/>
      <c r="P85" s="54"/>
      <c r="Q85" s="55"/>
      <c r="R85" s="75"/>
      <c r="S85" s="72">
        <f t="shared" si="20"/>
        <v>0</v>
      </c>
      <c r="T85" s="56">
        <f t="shared" si="21"/>
        <v>0</v>
      </c>
      <c r="U85" s="56">
        <f t="shared" si="22"/>
        <v>0</v>
      </c>
      <c r="V85" s="56">
        <f t="shared" si="23"/>
        <v>0</v>
      </c>
      <c r="W85" s="64" t="str">
        <f t="shared" si="24"/>
        <v/>
      </c>
      <c r="Y85" s="20"/>
      <c r="Z85" s="19"/>
      <c r="AA85" s="20"/>
      <c r="AB85" s="19"/>
      <c r="AC85" s="21"/>
      <c r="AJ85" s="22"/>
      <c r="AK85" s="22"/>
      <c r="AL85" s="22"/>
      <c r="AM85" s="22"/>
      <c r="AN85" s="20"/>
      <c r="AO85" s="20"/>
      <c r="AP85" s="20"/>
      <c r="AQ85" s="20"/>
      <c r="AR85" s="20"/>
    </row>
    <row r="86" spans="1:44" s="17" customFormat="1" ht="30.75" customHeight="1" x14ac:dyDescent="0.2">
      <c r="A86" s="150"/>
      <c r="C86" s="63"/>
      <c r="D86" s="66" t="str">
        <f t="shared" si="19"/>
        <v/>
      </c>
      <c r="E86" s="69" t="str">
        <f>IFERROR(VLOOKUP(J86,Causa!$A$2:$F$15,6,0),"")</f>
        <v/>
      </c>
      <c r="F86" s="52"/>
      <c r="G86" s="53"/>
      <c r="H86" s="70"/>
      <c r="I86" s="74"/>
      <c r="J86" s="54"/>
      <c r="K86" s="54"/>
      <c r="L86" s="54"/>
      <c r="M86" s="54"/>
      <c r="N86" s="54"/>
      <c r="O86" s="54"/>
      <c r="P86" s="54"/>
      <c r="Q86" s="55"/>
      <c r="R86" s="75"/>
      <c r="S86" s="72">
        <f t="shared" si="20"/>
        <v>0</v>
      </c>
      <c r="T86" s="56">
        <f t="shared" si="21"/>
        <v>0</v>
      </c>
      <c r="U86" s="56">
        <f t="shared" si="22"/>
        <v>0</v>
      </c>
      <c r="V86" s="56">
        <f t="shared" si="23"/>
        <v>0</v>
      </c>
      <c r="W86" s="64" t="str">
        <f t="shared" si="24"/>
        <v/>
      </c>
      <c r="Y86" s="20"/>
      <c r="Z86" s="19"/>
      <c r="AA86" s="20"/>
      <c r="AB86" s="19"/>
      <c r="AC86" s="21"/>
      <c r="AJ86" s="22"/>
      <c r="AK86" s="22"/>
      <c r="AL86" s="22"/>
      <c r="AM86" s="22"/>
      <c r="AN86" s="20"/>
      <c r="AO86" s="20"/>
      <c r="AP86" s="20"/>
      <c r="AQ86" s="20"/>
      <c r="AR86" s="20"/>
    </row>
    <row r="87" spans="1:44" s="17" customFormat="1" ht="30.75" customHeight="1" x14ac:dyDescent="0.2">
      <c r="A87" s="150"/>
      <c r="C87" s="63"/>
      <c r="D87" s="66" t="str">
        <f t="shared" si="19"/>
        <v/>
      </c>
      <c r="E87" s="69" t="str">
        <f>IFERROR(VLOOKUP(J87,Causa!$A$2:$F$15,6,0),"")</f>
        <v/>
      </c>
      <c r="F87" s="52"/>
      <c r="G87" s="53"/>
      <c r="H87" s="70"/>
      <c r="I87" s="74"/>
      <c r="J87" s="54"/>
      <c r="K87" s="54"/>
      <c r="L87" s="54"/>
      <c r="M87" s="54"/>
      <c r="N87" s="54"/>
      <c r="O87" s="54"/>
      <c r="P87" s="54"/>
      <c r="Q87" s="55"/>
      <c r="R87" s="75"/>
      <c r="S87" s="72">
        <f t="shared" si="20"/>
        <v>0</v>
      </c>
      <c r="T87" s="56">
        <f t="shared" si="21"/>
        <v>0</v>
      </c>
      <c r="U87" s="56">
        <f t="shared" si="22"/>
        <v>0</v>
      </c>
      <c r="V87" s="56">
        <f t="shared" si="23"/>
        <v>0</v>
      </c>
      <c r="W87" s="64" t="str">
        <f t="shared" si="24"/>
        <v/>
      </c>
      <c r="Y87" s="20"/>
      <c r="Z87" s="19"/>
      <c r="AA87" s="20"/>
      <c r="AB87" s="19"/>
      <c r="AC87" s="21"/>
      <c r="AJ87" s="22"/>
      <c r="AK87" s="22"/>
      <c r="AL87" s="22"/>
      <c r="AM87" s="22"/>
      <c r="AN87" s="20"/>
      <c r="AO87" s="20"/>
      <c r="AP87" s="20"/>
      <c r="AQ87" s="20"/>
      <c r="AR87" s="20"/>
    </row>
    <row r="88" spans="1:44" s="17" customFormat="1" ht="30.75" customHeight="1" x14ac:dyDescent="0.2">
      <c r="A88" s="150"/>
      <c r="C88" s="63"/>
      <c r="D88" s="66" t="str">
        <f t="shared" si="19"/>
        <v/>
      </c>
      <c r="E88" s="69" t="str">
        <f>IFERROR(VLOOKUP(J88,Causa!$A$2:$F$15,6,0),"")</f>
        <v/>
      </c>
      <c r="F88" s="52"/>
      <c r="G88" s="53"/>
      <c r="H88" s="70"/>
      <c r="I88" s="74"/>
      <c r="J88" s="54"/>
      <c r="K88" s="54"/>
      <c r="L88" s="54"/>
      <c r="M88" s="54"/>
      <c r="N88" s="54"/>
      <c r="O88" s="54"/>
      <c r="P88" s="54"/>
      <c r="Q88" s="55"/>
      <c r="R88" s="75"/>
      <c r="S88" s="72">
        <f t="shared" si="20"/>
        <v>0</v>
      </c>
      <c r="T88" s="56">
        <f t="shared" si="21"/>
        <v>0</v>
      </c>
      <c r="U88" s="56">
        <f t="shared" si="22"/>
        <v>0</v>
      </c>
      <c r="V88" s="56">
        <f t="shared" si="23"/>
        <v>0</v>
      </c>
      <c r="W88" s="64" t="str">
        <f t="shared" si="24"/>
        <v/>
      </c>
      <c r="Y88" s="20"/>
      <c r="Z88" s="19"/>
      <c r="AA88" s="20"/>
      <c r="AB88" s="19"/>
      <c r="AC88" s="21"/>
      <c r="AJ88" s="22"/>
      <c r="AK88" s="22"/>
      <c r="AL88" s="22"/>
      <c r="AM88" s="22"/>
      <c r="AN88" s="20"/>
      <c r="AO88" s="20"/>
      <c r="AP88" s="20"/>
      <c r="AQ88" s="20"/>
      <c r="AR88" s="20"/>
    </row>
    <row r="89" spans="1:44" s="17" customFormat="1" ht="30.75" customHeight="1" x14ac:dyDescent="0.2">
      <c r="A89" s="150"/>
      <c r="C89" s="63"/>
      <c r="D89" s="66" t="str">
        <f t="shared" si="19"/>
        <v/>
      </c>
      <c r="E89" s="69" t="str">
        <f>IFERROR(VLOOKUP(J89,Causa!$A$2:$F$15,6,0),"")</f>
        <v/>
      </c>
      <c r="F89" s="52"/>
      <c r="G89" s="53"/>
      <c r="H89" s="70"/>
      <c r="I89" s="74"/>
      <c r="J89" s="54"/>
      <c r="K89" s="54"/>
      <c r="L89" s="54"/>
      <c r="M89" s="54"/>
      <c r="N89" s="54"/>
      <c r="O89" s="54"/>
      <c r="P89" s="54"/>
      <c r="Q89" s="55"/>
      <c r="R89" s="75"/>
      <c r="S89" s="72">
        <f t="shared" si="20"/>
        <v>0</v>
      </c>
      <c r="T89" s="56">
        <f t="shared" si="21"/>
        <v>0</v>
      </c>
      <c r="U89" s="56">
        <f t="shared" si="22"/>
        <v>0</v>
      </c>
      <c r="V89" s="56">
        <f t="shared" si="23"/>
        <v>0</v>
      </c>
      <c r="W89" s="64" t="str">
        <f t="shared" si="24"/>
        <v/>
      </c>
      <c r="Y89" s="20"/>
      <c r="Z89" s="19"/>
      <c r="AA89" s="20"/>
      <c r="AB89" s="19"/>
      <c r="AC89" s="21"/>
      <c r="AJ89" s="22"/>
      <c r="AK89" s="22"/>
      <c r="AL89" s="22"/>
      <c r="AM89" s="22"/>
      <c r="AN89" s="20"/>
      <c r="AO89" s="20"/>
      <c r="AP89" s="20"/>
      <c r="AQ89" s="20"/>
      <c r="AR89" s="20"/>
    </row>
    <row r="90" spans="1:44" s="17" customFormat="1" ht="30.75" customHeight="1" x14ac:dyDescent="0.2">
      <c r="A90" s="150"/>
      <c r="C90" s="63"/>
      <c r="D90" s="66" t="str">
        <f t="shared" si="19"/>
        <v/>
      </c>
      <c r="E90" s="69" t="str">
        <f>IFERROR(VLOOKUP(J90,Causa!$A$2:$F$15,6,0),"")</f>
        <v/>
      </c>
      <c r="F90" s="52"/>
      <c r="G90" s="53"/>
      <c r="H90" s="70"/>
      <c r="I90" s="74"/>
      <c r="J90" s="54"/>
      <c r="K90" s="54"/>
      <c r="L90" s="54"/>
      <c r="M90" s="54"/>
      <c r="N90" s="54"/>
      <c r="O90" s="54"/>
      <c r="P90" s="54"/>
      <c r="Q90" s="55"/>
      <c r="R90" s="75"/>
      <c r="S90" s="72">
        <f t="shared" si="20"/>
        <v>0</v>
      </c>
      <c r="T90" s="56">
        <f t="shared" si="21"/>
        <v>0</v>
      </c>
      <c r="U90" s="56">
        <f t="shared" si="22"/>
        <v>0</v>
      </c>
      <c r="V90" s="56">
        <f t="shared" si="23"/>
        <v>0</v>
      </c>
      <c r="W90" s="64" t="str">
        <f t="shared" si="24"/>
        <v/>
      </c>
      <c r="Y90" s="20"/>
      <c r="Z90" s="19"/>
      <c r="AA90" s="20"/>
      <c r="AB90" s="19"/>
      <c r="AC90" s="21"/>
      <c r="AJ90" s="22"/>
      <c r="AK90" s="22"/>
      <c r="AL90" s="22"/>
      <c r="AM90" s="22"/>
      <c r="AN90" s="20"/>
      <c r="AO90" s="20"/>
      <c r="AP90" s="20"/>
      <c r="AQ90" s="20"/>
      <c r="AR90" s="20"/>
    </row>
    <row r="91" spans="1:44" s="17" customFormat="1" ht="30.75" customHeight="1" x14ac:dyDescent="0.2">
      <c r="A91" s="150"/>
      <c r="C91" s="63"/>
      <c r="D91" s="66" t="str">
        <f t="shared" si="19"/>
        <v/>
      </c>
      <c r="E91" s="69" t="str">
        <f>IFERROR(VLOOKUP(J91,Causa!$A$2:$F$15,6,0),"")</f>
        <v/>
      </c>
      <c r="F91" s="52"/>
      <c r="G91" s="53"/>
      <c r="H91" s="70"/>
      <c r="I91" s="74"/>
      <c r="J91" s="54"/>
      <c r="K91" s="54"/>
      <c r="L91" s="54"/>
      <c r="M91" s="54"/>
      <c r="N91" s="54"/>
      <c r="O91" s="54"/>
      <c r="P91" s="54"/>
      <c r="Q91" s="55"/>
      <c r="R91" s="75"/>
      <c r="S91" s="72">
        <f t="shared" si="20"/>
        <v>0</v>
      </c>
      <c r="T91" s="56">
        <f t="shared" si="21"/>
        <v>0</v>
      </c>
      <c r="U91" s="56">
        <f t="shared" si="22"/>
        <v>0</v>
      </c>
      <c r="V91" s="56">
        <f t="shared" si="23"/>
        <v>0</v>
      </c>
      <c r="W91" s="64" t="str">
        <f t="shared" si="24"/>
        <v/>
      </c>
      <c r="Y91" s="20"/>
      <c r="Z91" s="19"/>
      <c r="AA91" s="20"/>
      <c r="AB91" s="19"/>
      <c r="AC91" s="21"/>
      <c r="AJ91" s="22"/>
      <c r="AK91" s="22"/>
      <c r="AL91" s="22"/>
      <c r="AM91" s="22"/>
      <c r="AN91" s="20"/>
      <c r="AO91" s="20"/>
      <c r="AP91" s="20"/>
      <c r="AQ91" s="20"/>
      <c r="AR91" s="20"/>
    </row>
    <row r="92" spans="1:44" s="17" customFormat="1" ht="30.75" customHeight="1" x14ac:dyDescent="0.2">
      <c r="A92" s="150"/>
      <c r="C92" s="63"/>
      <c r="D92" s="66" t="str">
        <f t="shared" si="19"/>
        <v/>
      </c>
      <c r="E92" s="69" t="str">
        <f>IFERROR(VLOOKUP(J92,Causa!$A$2:$F$15,6,0),"")</f>
        <v/>
      </c>
      <c r="F92" s="52"/>
      <c r="G92" s="53"/>
      <c r="H92" s="70"/>
      <c r="I92" s="74"/>
      <c r="J92" s="54"/>
      <c r="K92" s="54"/>
      <c r="L92" s="54"/>
      <c r="M92" s="54"/>
      <c r="N92" s="54"/>
      <c r="O92" s="54"/>
      <c r="P92" s="54"/>
      <c r="Q92" s="55"/>
      <c r="R92" s="75"/>
      <c r="S92" s="72">
        <f t="shared" si="20"/>
        <v>0</v>
      </c>
      <c r="T92" s="56">
        <f t="shared" si="21"/>
        <v>0</v>
      </c>
      <c r="U92" s="56">
        <f t="shared" si="22"/>
        <v>0</v>
      </c>
      <c r="V92" s="56">
        <f t="shared" si="23"/>
        <v>0</v>
      </c>
      <c r="W92" s="64" t="str">
        <f t="shared" si="24"/>
        <v/>
      </c>
      <c r="Y92" s="20"/>
      <c r="Z92" s="19"/>
      <c r="AA92" s="20"/>
      <c r="AB92" s="19"/>
      <c r="AC92" s="21"/>
      <c r="AJ92" s="22"/>
      <c r="AK92" s="22"/>
      <c r="AL92" s="22"/>
      <c r="AM92" s="22"/>
      <c r="AN92" s="20"/>
      <c r="AO92" s="20"/>
      <c r="AP92" s="20"/>
      <c r="AQ92" s="20"/>
      <c r="AR92" s="20"/>
    </row>
    <row r="93" spans="1:44" s="17" customFormat="1" ht="30.75" customHeight="1" x14ac:dyDescent="0.2">
      <c r="A93" s="150"/>
      <c r="C93" s="63"/>
      <c r="D93" s="66" t="str">
        <f t="shared" si="19"/>
        <v/>
      </c>
      <c r="E93" s="69" t="str">
        <f>IFERROR(VLOOKUP(J93,Causa!$A$2:$F$15,6,0),"")</f>
        <v/>
      </c>
      <c r="F93" s="52"/>
      <c r="G93" s="53"/>
      <c r="H93" s="70"/>
      <c r="I93" s="74"/>
      <c r="J93" s="54"/>
      <c r="K93" s="54"/>
      <c r="L93" s="54"/>
      <c r="M93" s="54"/>
      <c r="N93" s="54"/>
      <c r="O93" s="54"/>
      <c r="P93" s="54"/>
      <c r="Q93" s="55"/>
      <c r="R93" s="75"/>
      <c r="S93" s="72">
        <f t="shared" si="20"/>
        <v>0</v>
      </c>
      <c r="T93" s="56">
        <f t="shared" si="21"/>
        <v>0</v>
      </c>
      <c r="U93" s="56">
        <f t="shared" si="22"/>
        <v>0</v>
      </c>
      <c r="V93" s="56">
        <f t="shared" si="23"/>
        <v>0</v>
      </c>
      <c r="W93" s="64" t="str">
        <f t="shared" si="24"/>
        <v/>
      </c>
      <c r="Y93" s="20"/>
      <c r="Z93" s="19"/>
      <c r="AA93" s="20"/>
      <c r="AB93" s="19"/>
      <c r="AC93" s="21"/>
      <c r="AJ93" s="22"/>
      <c r="AK93" s="22"/>
      <c r="AL93" s="22"/>
      <c r="AM93" s="22"/>
      <c r="AN93" s="20"/>
      <c r="AO93" s="20"/>
      <c r="AP93" s="20"/>
      <c r="AQ93" s="20"/>
      <c r="AR93" s="20"/>
    </row>
    <row r="94" spans="1:44" s="17" customFormat="1" ht="30.75" customHeight="1" x14ac:dyDescent="0.2">
      <c r="A94" s="150"/>
      <c r="C94" s="63"/>
      <c r="D94" s="66" t="str">
        <f t="shared" si="19"/>
        <v/>
      </c>
      <c r="E94" s="69" t="str">
        <f>IFERROR(VLOOKUP(J94,Causa!$A$2:$F$15,6,0),"")</f>
        <v/>
      </c>
      <c r="F94" s="52"/>
      <c r="G94" s="53"/>
      <c r="H94" s="70"/>
      <c r="I94" s="74"/>
      <c r="J94" s="54"/>
      <c r="K94" s="54"/>
      <c r="L94" s="54"/>
      <c r="M94" s="54"/>
      <c r="N94" s="54"/>
      <c r="O94" s="54"/>
      <c r="P94" s="54"/>
      <c r="Q94" s="55"/>
      <c r="R94" s="75"/>
      <c r="S94" s="72">
        <f t="shared" si="20"/>
        <v>0</v>
      </c>
      <c r="T94" s="56">
        <f t="shared" si="21"/>
        <v>0</v>
      </c>
      <c r="U94" s="56">
        <f t="shared" si="22"/>
        <v>0</v>
      </c>
      <c r="V94" s="56">
        <f t="shared" si="23"/>
        <v>0</v>
      </c>
      <c r="W94" s="64" t="str">
        <f t="shared" si="24"/>
        <v/>
      </c>
      <c r="Y94" s="20"/>
      <c r="Z94" s="19"/>
      <c r="AA94" s="20"/>
      <c r="AB94" s="19"/>
      <c r="AC94" s="21"/>
      <c r="AJ94" s="22"/>
      <c r="AK94" s="22"/>
      <c r="AL94" s="22"/>
      <c r="AM94" s="22"/>
      <c r="AN94" s="20"/>
      <c r="AO94" s="20"/>
      <c r="AP94" s="20"/>
      <c r="AQ94" s="20"/>
      <c r="AR94" s="20"/>
    </row>
    <row r="95" spans="1:44" s="17" customFormat="1" ht="30.75" customHeight="1" x14ac:dyDescent="0.2">
      <c r="A95" s="150"/>
      <c r="C95" s="63"/>
      <c r="D95" s="66" t="str">
        <f t="shared" si="19"/>
        <v/>
      </c>
      <c r="E95" s="69" t="str">
        <f>IFERROR(VLOOKUP(J95,Causa!$A$2:$F$15,6,0),"")</f>
        <v/>
      </c>
      <c r="F95" s="52"/>
      <c r="G95" s="53"/>
      <c r="H95" s="70"/>
      <c r="I95" s="74"/>
      <c r="J95" s="54"/>
      <c r="K95" s="54"/>
      <c r="L95" s="54"/>
      <c r="M95" s="54"/>
      <c r="N95" s="54"/>
      <c r="O95" s="54"/>
      <c r="P95" s="54"/>
      <c r="Q95" s="55"/>
      <c r="R95" s="75"/>
      <c r="S95" s="72">
        <f t="shared" si="20"/>
        <v>0</v>
      </c>
      <c r="T95" s="56">
        <f t="shared" si="21"/>
        <v>0</v>
      </c>
      <c r="U95" s="56">
        <f t="shared" si="22"/>
        <v>0</v>
      </c>
      <c r="V95" s="56">
        <f t="shared" si="23"/>
        <v>0</v>
      </c>
      <c r="W95" s="64" t="str">
        <f t="shared" si="24"/>
        <v/>
      </c>
      <c r="Y95" s="20"/>
      <c r="Z95" s="19"/>
      <c r="AA95" s="20"/>
      <c r="AB95" s="19"/>
      <c r="AC95" s="21"/>
      <c r="AJ95" s="22"/>
      <c r="AK95" s="22"/>
      <c r="AL95" s="22"/>
      <c r="AM95" s="22"/>
      <c r="AN95" s="20"/>
      <c r="AO95" s="20"/>
      <c r="AP95" s="20"/>
      <c r="AQ95" s="20"/>
      <c r="AR95" s="20"/>
    </row>
    <row r="96" spans="1:44" s="17" customFormat="1" ht="30.75" customHeight="1" x14ac:dyDescent="0.2">
      <c r="A96" s="150"/>
      <c r="C96" s="63"/>
      <c r="D96" s="66" t="str">
        <f t="shared" si="19"/>
        <v/>
      </c>
      <c r="E96" s="69" t="str">
        <f>IFERROR(VLOOKUP(J96,Causa!$A$2:$F$15,6,0),"")</f>
        <v/>
      </c>
      <c r="F96" s="52"/>
      <c r="G96" s="53"/>
      <c r="H96" s="70"/>
      <c r="I96" s="74"/>
      <c r="J96" s="54"/>
      <c r="K96" s="54"/>
      <c r="L96" s="54"/>
      <c r="M96" s="54"/>
      <c r="N96" s="54"/>
      <c r="O96" s="54"/>
      <c r="P96" s="54"/>
      <c r="Q96" s="55"/>
      <c r="R96" s="75"/>
      <c r="S96" s="72">
        <f t="shared" si="20"/>
        <v>0</v>
      </c>
      <c r="T96" s="56">
        <f t="shared" si="21"/>
        <v>0</v>
      </c>
      <c r="U96" s="56">
        <f t="shared" si="22"/>
        <v>0</v>
      </c>
      <c r="V96" s="56">
        <f t="shared" si="23"/>
        <v>0</v>
      </c>
      <c r="W96" s="64" t="str">
        <f t="shared" si="24"/>
        <v/>
      </c>
      <c r="Y96" s="20"/>
      <c r="Z96" s="19"/>
      <c r="AA96" s="20"/>
      <c r="AB96" s="19"/>
      <c r="AC96" s="21"/>
      <c r="AJ96" s="22"/>
      <c r="AK96" s="22"/>
      <c r="AL96" s="22"/>
      <c r="AM96" s="22"/>
      <c r="AN96" s="20"/>
      <c r="AO96" s="20"/>
      <c r="AP96" s="20"/>
      <c r="AQ96" s="20"/>
      <c r="AR96" s="20"/>
    </row>
    <row r="97" spans="1:44" s="17" customFormat="1" ht="30.75" customHeight="1" x14ac:dyDescent="0.2">
      <c r="A97" s="150"/>
      <c r="C97" s="63"/>
      <c r="D97" s="66" t="str">
        <f t="shared" si="19"/>
        <v/>
      </c>
      <c r="E97" s="69" t="str">
        <f>IFERROR(VLOOKUP(J97,Causa!$A$2:$F$15,6,0),"")</f>
        <v/>
      </c>
      <c r="F97" s="52"/>
      <c r="G97" s="53"/>
      <c r="H97" s="70"/>
      <c r="I97" s="74"/>
      <c r="J97" s="54"/>
      <c r="K97" s="54"/>
      <c r="L97" s="54"/>
      <c r="M97" s="54"/>
      <c r="N97" s="54"/>
      <c r="O97" s="54"/>
      <c r="P97" s="54"/>
      <c r="Q97" s="55"/>
      <c r="R97" s="75"/>
      <c r="S97" s="72">
        <f t="shared" si="20"/>
        <v>0</v>
      </c>
      <c r="T97" s="56">
        <f t="shared" si="21"/>
        <v>0</v>
      </c>
      <c r="U97" s="56">
        <f t="shared" si="22"/>
        <v>0</v>
      </c>
      <c r="V97" s="56">
        <f t="shared" si="23"/>
        <v>0</v>
      </c>
      <c r="W97" s="64" t="str">
        <f t="shared" si="24"/>
        <v/>
      </c>
      <c r="Y97" s="20"/>
      <c r="Z97" s="19"/>
      <c r="AA97" s="20"/>
      <c r="AB97" s="19"/>
      <c r="AC97" s="21"/>
      <c r="AJ97" s="22"/>
      <c r="AK97" s="22"/>
      <c r="AL97" s="22"/>
      <c r="AM97" s="22"/>
      <c r="AN97" s="20"/>
      <c r="AO97" s="20"/>
      <c r="AP97" s="20"/>
      <c r="AQ97" s="20"/>
      <c r="AR97" s="20"/>
    </row>
    <row r="98" spans="1:44" s="17" customFormat="1" ht="30.75" customHeight="1" x14ac:dyDescent="0.2">
      <c r="A98" s="150"/>
      <c r="C98" s="63"/>
      <c r="D98" s="66" t="str">
        <f t="shared" si="19"/>
        <v/>
      </c>
      <c r="E98" s="69" t="str">
        <f>IFERROR(VLOOKUP(J98,Causa!$A$2:$F$15,6,0),"")</f>
        <v/>
      </c>
      <c r="F98" s="52"/>
      <c r="G98" s="53"/>
      <c r="H98" s="70"/>
      <c r="I98" s="74"/>
      <c r="J98" s="54"/>
      <c r="K98" s="54"/>
      <c r="L98" s="54"/>
      <c r="M98" s="54"/>
      <c r="N98" s="54"/>
      <c r="O98" s="54"/>
      <c r="P98" s="54"/>
      <c r="Q98" s="55"/>
      <c r="R98" s="75"/>
      <c r="S98" s="72">
        <f t="shared" si="20"/>
        <v>0</v>
      </c>
      <c r="T98" s="56">
        <f t="shared" si="21"/>
        <v>0</v>
      </c>
      <c r="U98" s="56">
        <f t="shared" si="22"/>
        <v>0</v>
      </c>
      <c r="V98" s="56">
        <f t="shared" si="23"/>
        <v>0</v>
      </c>
      <c r="W98" s="64" t="str">
        <f t="shared" si="24"/>
        <v/>
      </c>
      <c r="Y98" s="20"/>
      <c r="Z98" s="19"/>
      <c r="AA98" s="20"/>
      <c r="AB98" s="19"/>
      <c r="AC98" s="21"/>
      <c r="AJ98" s="22"/>
      <c r="AK98" s="22"/>
      <c r="AL98" s="22"/>
      <c r="AM98" s="22"/>
      <c r="AN98" s="20"/>
      <c r="AO98" s="20"/>
      <c r="AP98" s="20"/>
      <c r="AQ98" s="20"/>
      <c r="AR98" s="20"/>
    </row>
    <row r="99" spans="1:44" s="17" customFormat="1" ht="30.75" customHeight="1" x14ac:dyDescent="0.2">
      <c r="A99" s="150"/>
      <c r="C99" s="63"/>
      <c r="D99" s="66" t="str">
        <f t="shared" si="19"/>
        <v/>
      </c>
      <c r="E99" s="69" t="str">
        <f>IFERROR(VLOOKUP(J99,Causa!$A$2:$F$15,6,0),"")</f>
        <v/>
      </c>
      <c r="F99" s="52"/>
      <c r="G99" s="53"/>
      <c r="H99" s="70"/>
      <c r="I99" s="74"/>
      <c r="J99" s="54"/>
      <c r="K99" s="54"/>
      <c r="L99" s="54"/>
      <c r="M99" s="54"/>
      <c r="N99" s="54"/>
      <c r="O99" s="54"/>
      <c r="P99" s="54"/>
      <c r="Q99" s="55"/>
      <c r="R99" s="75"/>
      <c r="S99" s="72">
        <f t="shared" si="20"/>
        <v>0</v>
      </c>
      <c r="T99" s="56">
        <f t="shared" si="21"/>
        <v>0</v>
      </c>
      <c r="U99" s="56">
        <f t="shared" si="22"/>
        <v>0</v>
      </c>
      <c r="V99" s="56">
        <f t="shared" si="23"/>
        <v>0</v>
      </c>
      <c r="W99" s="64" t="str">
        <f t="shared" si="24"/>
        <v/>
      </c>
      <c r="Y99" s="20"/>
      <c r="Z99" s="19"/>
      <c r="AA99" s="20"/>
      <c r="AB99" s="19"/>
      <c r="AC99" s="21"/>
      <c r="AJ99" s="22"/>
      <c r="AK99" s="22"/>
      <c r="AL99" s="22"/>
      <c r="AM99" s="22"/>
      <c r="AN99" s="20"/>
      <c r="AO99" s="20"/>
      <c r="AP99" s="20"/>
      <c r="AQ99" s="20"/>
      <c r="AR99" s="20"/>
    </row>
    <row r="100" spans="1:44" s="17" customFormat="1" ht="30.75" customHeight="1" x14ac:dyDescent="0.2">
      <c r="A100" s="150"/>
      <c r="C100" s="63"/>
      <c r="D100" s="66" t="str">
        <f t="shared" si="19"/>
        <v/>
      </c>
      <c r="E100" s="69" t="str">
        <f>IFERROR(VLOOKUP(J100,Causa!$A$2:$F$15,6,0),"")</f>
        <v/>
      </c>
      <c r="F100" s="52"/>
      <c r="G100" s="53"/>
      <c r="H100" s="70"/>
      <c r="I100" s="74"/>
      <c r="J100" s="54"/>
      <c r="K100" s="54"/>
      <c r="L100" s="54"/>
      <c r="M100" s="54"/>
      <c r="N100" s="54"/>
      <c r="O100" s="54"/>
      <c r="P100" s="54"/>
      <c r="Q100" s="55"/>
      <c r="R100" s="75"/>
      <c r="S100" s="72">
        <f t="shared" si="20"/>
        <v>0</v>
      </c>
      <c r="T100" s="56">
        <f t="shared" si="21"/>
        <v>0</v>
      </c>
      <c r="U100" s="56">
        <f t="shared" si="22"/>
        <v>0</v>
      </c>
      <c r="V100" s="56">
        <f t="shared" si="23"/>
        <v>0</v>
      </c>
      <c r="W100" s="64" t="str">
        <f t="shared" si="24"/>
        <v/>
      </c>
      <c r="Y100" s="20"/>
      <c r="Z100" s="19"/>
      <c r="AA100" s="20"/>
      <c r="AB100" s="19"/>
      <c r="AC100" s="21"/>
      <c r="AJ100" s="22"/>
      <c r="AK100" s="22"/>
      <c r="AL100" s="22"/>
      <c r="AM100" s="22"/>
      <c r="AN100" s="20"/>
      <c r="AO100" s="20"/>
      <c r="AP100" s="20"/>
      <c r="AQ100" s="20"/>
      <c r="AR100" s="20"/>
    </row>
    <row r="101" spans="1:44" s="17" customFormat="1" ht="30.75" customHeight="1" x14ac:dyDescent="0.2">
      <c r="A101" s="150"/>
      <c r="C101" s="63"/>
      <c r="D101" s="66" t="str">
        <f t="shared" si="19"/>
        <v/>
      </c>
      <c r="E101" s="69" t="str">
        <f>IFERROR(VLOOKUP(J101,Causa!$A$2:$F$15,6,0),"")</f>
        <v/>
      </c>
      <c r="F101" s="52"/>
      <c r="G101" s="53"/>
      <c r="H101" s="70"/>
      <c r="I101" s="74"/>
      <c r="J101" s="54"/>
      <c r="K101" s="54"/>
      <c r="L101" s="54"/>
      <c r="M101" s="54"/>
      <c r="N101" s="54"/>
      <c r="O101" s="54"/>
      <c r="P101" s="54"/>
      <c r="Q101" s="55"/>
      <c r="R101" s="75"/>
      <c r="S101" s="72">
        <f t="shared" si="20"/>
        <v>0</v>
      </c>
      <c r="T101" s="56">
        <f t="shared" si="21"/>
        <v>0</v>
      </c>
      <c r="U101" s="56">
        <f t="shared" si="22"/>
        <v>0</v>
      </c>
      <c r="V101" s="56">
        <f t="shared" si="23"/>
        <v>0</v>
      </c>
      <c r="W101" s="64" t="str">
        <f t="shared" si="24"/>
        <v/>
      </c>
      <c r="Y101" s="20"/>
      <c r="Z101" s="19"/>
      <c r="AA101" s="20"/>
      <c r="AB101" s="19"/>
      <c r="AC101" s="21"/>
      <c r="AJ101" s="22"/>
      <c r="AK101" s="22"/>
      <c r="AL101" s="22"/>
      <c r="AM101" s="22"/>
      <c r="AN101" s="20"/>
      <c r="AO101" s="20"/>
      <c r="AP101" s="20"/>
      <c r="AQ101" s="20"/>
      <c r="AR101" s="20"/>
    </row>
    <row r="102" spans="1:44" s="17" customFormat="1" ht="30.75" customHeight="1" x14ac:dyDescent="0.2">
      <c r="A102" s="150"/>
      <c r="C102" s="63"/>
      <c r="D102" s="66" t="str">
        <f t="shared" si="19"/>
        <v/>
      </c>
      <c r="E102" s="69" t="str">
        <f>IFERROR(VLOOKUP(J102,Causa!$A$2:$F$15,6,0),"")</f>
        <v/>
      </c>
      <c r="F102" s="52"/>
      <c r="G102" s="53"/>
      <c r="H102" s="70"/>
      <c r="I102" s="74"/>
      <c r="J102" s="54"/>
      <c r="K102" s="54"/>
      <c r="L102" s="54"/>
      <c r="M102" s="54"/>
      <c r="N102" s="54"/>
      <c r="O102" s="54"/>
      <c r="P102" s="54"/>
      <c r="Q102" s="55"/>
      <c r="R102" s="75"/>
      <c r="S102" s="72">
        <f t="shared" si="20"/>
        <v>0</v>
      </c>
      <c r="T102" s="56">
        <f t="shared" si="21"/>
        <v>0</v>
      </c>
      <c r="U102" s="56">
        <f t="shared" si="22"/>
        <v>0</v>
      </c>
      <c r="V102" s="56">
        <f t="shared" si="23"/>
        <v>0</v>
      </c>
      <c r="W102" s="64" t="str">
        <f t="shared" si="24"/>
        <v/>
      </c>
      <c r="Y102" s="20"/>
      <c r="Z102" s="19"/>
      <c r="AA102" s="20"/>
      <c r="AB102" s="19"/>
      <c r="AC102" s="21"/>
      <c r="AJ102" s="22"/>
      <c r="AK102" s="22"/>
      <c r="AL102" s="22"/>
      <c r="AM102" s="22"/>
      <c r="AN102" s="20"/>
      <c r="AO102" s="20"/>
      <c r="AP102" s="20"/>
      <c r="AQ102" s="20"/>
      <c r="AR102" s="20"/>
    </row>
    <row r="103" spans="1:44" s="17" customFormat="1" ht="30.75" customHeight="1" x14ac:dyDescent="0.2">
      <c r="A103" s="150"/>
      <c r="C103" s="63"/>
      <c r="D103" s="66" t="str">
        <f t="shared" si="19"/>
        <v/>
      </c>
      <c r="E103" s="69" t="str">
        <f>IFERROR(VLOOKUP(J103,Causa!$A$2:$F$15,6,0),"")</f>
        <v/>
      </c>
      <c r="F103" s="52"/>
      <c r="G103" s="53"/>
      <c r="H103" s="70"/>
      <c r="I103" s="74"/>
      <c r="J103" s="54"/>
      <c r="K103" s="54"/>
      <c r="L103" s="54"/>
      <c r="M103" s="54"/>
      <c r="N103" s="54"/>
      <c r="O103" s="54"/>
      <c r="P103" s="54"/>
      <c r="Q103" s="55"/>
      <c r="R103" s="75"/>
      <c r="S103" s="72">
        <f t="shared" si="20"/>
        <v>0</v>
      </c>
      <c r="T103" s="56">
        <f t="shared" si="21"/>
        <v>0</v>
      </c>
      <c r="U103" s="56">
        <f t="shared" si="22"/>
        <v>0</v>
      </c>
      <c r="V103" s="56">
        <f t="shared" si="23"/>
        <v>0</v>
      </c>
      <c r="W103" s="64" t="str">
        <f t="shared" si="24"/>
        <v/>
      </c>
      <c r="Y103" s="20"/>
      <c r="Z103" s="19"/>
      <c r="AA103" s="20"/>
      <c r="AB103" s="19"/>
      <c r="AC103" s="21"/>
      <c r="AJ103" s="22"/>
      <c r="AK103" s="22"/>
      <c r="AL103" s="22"/>
      <c r="AM103" s="22"/>
      <c r="AN103" s="20"/>
      <c r="AO103" s="20"/>
      <c r="AP103" s="20"/>
      <c r="AQ103" s="20"/>
      <c r="AR103" s="20"/>
    </row>
    <row r="104" spans="1:44" s="17" customFormat="1" ht="30.75" customHeight="1" x14ac:dyDescent="0.2">
      <c r="A104" s="150"/>
      <c r="C104" s="63"/>
      <c r="D104" s="66" t="str">
        <f t="shared" si="19"/>
        <v/>
      </c>
      <c r="E104" s="69" t="str">
        <f>IFERROR(VLOOKUP(J104,Causa!$A$2:$F$15,6,0),"")</f>
        <v/>
      </c>
      <c r="F104" s="52"/>
      <c r="G104" s="53"/>
      <c r="H104" s="70"/>
      <c r="I104" s="74"/>
      <c r="J104" s="54"/>
      <c r="K104" s="54"/>
      <c r="L104" s="54"/>
      <c r="M104" s="54"/>
      <c r="N104" s="54"/>
      <c r="O104" s="54"/>
      <c r="P104" s="54"/>
      <c r="Q104" s="55"/>
      <c r="R104" s="75"/>
      <c r="S104" s="72">
        <f t="shared" si="20"/>
        <v>0</v>
      </c>
      <c r="T104" s="56">
        <f t="shared" si="21"/>
        <v>0</v>
      </c>
      <c r="U104" s="56">
        <f t="shared" si="22"/>
        <v>0</v>
      </c>
      <c r="V104" s="56">
        <f t="shared" si="23"/>
        <v>0</v>
      </c>
      <c r="W104" s="64" t="str">
        <f t="shared" si="24"/>
        <v/>
      </c>
      <c r="Y104" s="20"/>
      <c r="Z104" s="19"/>
      <c r="AA104" s="20"/>
      <c r="AB104" s="19"/>
      <c r="AC104" s="21"/>
      <c r="AJ104" s="22"/>
      <c r="AK104" s="22"/>
      <c r="AL104" s="22"/>
      <c r="AM104" s="22"/>
      <c r="AN104" s="20"/>
      <c r="AO104" s="20"/>
      <c r="AP104" s="20"/>
      <c r="AQ104" s="20"/>
      <c r="AR104" s="20"/>
    </row>
    <row r="105" spans="1:44" s="17" customFormat="1" ht="30.75" customHeight="1" x14ac:dyDescent="0.2">
      <c r="A105" s="150"/>
      <c r="C105" s="63"/>
      <c r="D105" s="66" t="str">
        <f t="shared" si="19"/>
        <v/>
      </c>
      <c r="E105" s="69" t="str">
        <f>IFERROR(VLOOKUP(J105,Causa!$A$2:$F$15,6,0),"")</f>
        <v/>
      </c>
      <c r="F105" s="52"/>
      <c r="G105" s="53"/>
      <c r="H105" s="70"/>
      <c r="I105" s="74"/>
      <c r="J105" s="54"/>
      <c r="K105" s="54"/>
      <c r="L105" s="54"/>
      <c r="M105" s="54"/>
      <c r="N105" s="54"/>
      <c r="O105" s="54"/>
      <c r="P105" s="54"/>
      <c r="Q105" s="55"/>
      <c r="R105" s="75"/>
      <c r="S105" s="72">
        <f t="shared" si="20"/>
        <v>0</v>
      </c>
      <c r="T105" s="56">
        <f t="shared" si="21"/>
        <v>0</v>
      </c>
      <c r="U105" s="56">
        <f t="shared" si="22"/>
        <v>0</v>
      </c>
      <c r="V105" s="56">
        <f t="shared" si="23"/>
        <v>0</v>
      </c>
      <c r="W105" s="64" t="str">
        <f t="shared" si="24"/>
        <v/>
      </c>
      <c r="Y105" s="20"/>
      <c r="Z105" s="19"/>
      <c r="AA105" s="20"/>
      <c r="AB105" s="19"/>
      <c r="AC105" s="21"/>
      <c r="AJ105" s="22"/>
      <c r="AK105" s="22"/>
      <c r="AL105" s="22"/>
      <c r="AM105" s="22"/>
      <c r="AN105" s="20"/>
      <c r="AO105" s="20"/>
      <c r="AP105" s="20"/>
      <c r="AQ105" s="20"/>
      <c r="AR105" s="20"/>
    </row>
    <row r="106" spans="1:44" s="17" customFormat="1" ht="30.75" customHeight="1" x14ac:dyDescent="0.2">
      <c r="A106" s="150"/>
      <c r="C106" s="63"/>
      <c r="D106" s="66" t="str">
        <f t="shared" si="19"/>
        <v/>
      </c>
      <c r="E106" s="69" t="str">
        <f>IFERROR(VLOOKUP(J106,Causa!$A$2:$F$15,6,0),"")</f>
        <v/>
      </c>
      <c r="F106" s="52"/>
      <c r="G106" s="53"/>
      <c r="H106" s="70"/>
      <c r="I106" s="74"/>
      <c r="J106" s="54"/>
      <c r="K106" s="54"/>
      <c r="L106" s="54"/>
      <c r="M106" s="54"/>
      <c r="N106" s="54"/>
      <c r="O106" s="54"/>
      <c r="P106" s="54"/>
      <c r="Q106" s="55"/>
      <c r="R106" s="75"/>
      <c r="S106" s="72">
        <f t="shared" si="20"/>
        <v>0</v>
      </c>
      <c r="T106" s="56">
        <f t="shared" si="21"/>
        <v>0</v>
      </c>
      <c r="U106" s="56">
        <f t="shared" si="22"/>
        <v>0</v>
      </c>
      <c r="V106" s="56">
        <f t="shared" si="23"/>
        <v>0</v>
      </c>
      <c r="W106" s="64" t="str">
        <f t="shared" si="24"/>
        <v/>
      </c>
      <c r="Y106" s="20"/>
      <c r="Z106" s="19"/>
      <c r="AA106" s="20"/>
      <c r="AB106" s="19"/>
      <c r="AC106" s="21"/>
      <c r="AJ106" s="22"/>
      <c r="AK106" s="22"/>
      <c r="AL106" s="22"/>
      <c r="AM106" s="22"/>
      <c r="AN106" s="20"/>
      <c r="AO106" s="20"/>
      <c r="AP106" s="20"/>
      <c r="AQ106" s="20"/>
      <c r="AR106" s="20"/>
    </row>
    <row r="107" spans="1:44" s="17" customFormat="1" ht="30.75" customHeight="1" x14ac:dyDescent="0.2">
      <c r="A107" s="150"/>
      <c r="C107" s="63"/>
      <c r="D107" s="66" t="str">
        <f t="shared" si="19"/>
        <v/>
      </c>
      <c r="E107" s="69" t="str">
        <f>IFERROR(VLOOKUP(J107,Causa!$A$2:$F$15,6,0),"")</f>
        <v/>
      </c>
      <c r="F107" s="52"/>
      <c r="G107" s="53"/>
      <c r="H107" s="70"/>
      <c r="I107" s="74"/>
      <c r="J107" s="54"/>
      <c r="K107" s="54"/>
      <c r="L107" s="54"/>
      <c r="M107" s="54"/>
      <c r="N107" s="54"/>
      <c r="O107" s="54"/>
      <c r="P107" s="54"/>
      <c r="Q107" s="55"/>
      <c r="R107" s="75"/>
      <c r="S107" s="72">
        <f t="shared" si="20"/>
        <v>0</v>
      </c>
      <c r="T107" s="56">
        <f t="shared" si="21"/>
        <v>0</v>
      </c>
      <c r="U107" s="56">
        <f t="shared" si="22"/>
        <v>0</v>
      </c>
      <c r="V107" s="56">
        <f t="shared" si="23"/>
        <v>0</v>
      </c>
      <c r="W107" s="64" t="str">
        <f t="shared" si="24"/>
        <v/>
      </c>
      <c r="Y107" s="20"/>
      <c r="Z107" s="19"/>
      <c r="AA107" s="20"/>
      <c r="AB107" s="19"/>
      <c r="AC107" s="21"/>
      <c r="AJ107" s="22"/>
      <c r="AK107" s="22"/>
      <c r="AL107" s="22"/>
      <c r="AM107" s="22"/>
      <c r="AN107" s="20"/>
      <c r="AO107" s="20"/>
      <c r="AP107" s="20"/>
      <c r="AQ107" s="20"/>
      <c r="AR107" s="20"/>
    </row>
    <row r="108" spans="1:44" s="17" customFormat="1" ht="30.75" customHeight="1" x14ac:dyDescent="0.2">
      <c r="A108" s="150"/>
      <c r="C108" s="63"/>
      <c r="D108" s="66" t="str">
        <f t="shared" si="19"/>
        <v/>
      </c>
      <c r="E108" s="69" t="str">
        <f>IFERROR(VLOOKUP(J108,Causa!$A$2:$F$15,6,0),"")</f>
        <v/>
      </c>
      <c r="F108" s="52"/>
      <c r="G108" s="53"/>
      <c r="H108" s="70"/>
      <c r="I108" s="74"/>
      <c r="J108" s="54"/>
      <c r="K108" s="54"/>
      <c r="L108" s="54"/>
      <c r="M108" s="54"/>
      <c r="N108" s="54"/>
      <c r="O108" s="54"/>
      <c r="P108" s="54"/>
      <c r="Q108" s="55"/>
      <c r="R108" s="75"/>
      <c r="S108" s="72">
        <f t="shared" si="20"/>
        <v>0</v>
      </c>
      <c r="T108" s="56">
        <f t="shared" si="21"/>
        <v>0</v>
      </c>
      <c r="U108" s="56">
        <f t="shared" si="22"/>
        <v>0</v>
      </c>
      <c r="V108" s="56">
        <f t="shared" si="23"/>
        <v>0</v>
      </c>
      <c r="W108" s="64" t="str">
        <f t="shared" si="24"/>
        <v/>
      </c>
      <c r="Y108" s="20"/>
      <c r="Z108" s="19"/>
      <c r="AA108" s="20"/>
      <c r="AB108" s="19"/>
      <c r="AC108" s="21"/>
      <c r="AJ108" s="22"/>
      <c r="AK108" s="22"/>
      <c r="AL108" s="22"/>
      <c r="AM108" s="22"/>
      <c r="AN108" s="20"/>
      <c r="AO108" s="20"/>
      <c r="AP108" s="20"/>
      <c r="AQ108" s="20"/>
      <c r="AR108" s="20"/>
    </row>
    <row r="109" spans="1:44" s="17" customFormat="1" ht="30.75" customHeight="1" x14ac:dyDescent="0.2">
      <c r="A109" s="150"/>
      <c r="C109" s="63"/>
      <c r="D109" s="66" t="str">
        <f t="shared" si="19"/>
        <v/>
      </c>
      <c r="E109" s="69" t="str">
        <f>IFERROR(VLOOKUP(J109,Causa!$A$2:$F$15,6,0),"")</f>
        <v/>
      </c>
      <c r="F109" s="52"/>
      <c r="G109" s="53"/>
      <c r="H109" s="70"/>
      <c r="I109" s="74"/>
      <c r="J109" s="54"/>
      <c r="K109" s="54"/>
      <c r="L109" s="54"/>
      <c r="M109" s="54"/>
      <c r="N109" s="54"/>
      <c r="O109" s="54"/>
      <c r="P109" s="54"/>
      <c r="Q109" s="55"/>
      <c r="R109" s="75"/>
      <c r="S109" s="72">
        <f t="shared" si="20"/>
        <v>0</v>
      </c>
      <c r="T109" s="56">
        <f t="shared" si="21"/>
        <v>0</v>
      </c>
      <c r="U109" s="56">
        <f t="shared" si="22"/>
        <v>0</v>
      </c>
      <c r="V109" s="56">
        <f t="shared" si="23"/>
        <v>0</v>
      </c>
      <c r="W109" s="64" t="str">
        <f t="shared" si="24"/>
        <v/>
      </c>
      <c r="Y109" s="20"/>
      <c r="Z109" s="19"/>
      <c r="AA109" s="20"/>
      <c r="AB109" s="19"/>
      <c r="AC109" s="21"/>
      <c r="AJ109" s="22"/>
      <c r="AK109" s="22"/>
      <c r="AL109" s="22"/>
      <c r="AM109" s="22"/>
      <c r="AN109" s="20"/>
      <c r="AO109" s="20"/>
      <c r="AP109" s="20"/>
      <c r="AQ109" s="20"/>
      <c r="AR109" s="20"/>
    </row>
    <row r="110" spans="1:44" s="17" customFormat="1" ht="30.75" customHeight="1" x14ac:dyDescent="0.2">
      <c r="A110" s="150"/>
      <c r="C110" s="63"/>
      <c r="D110" s="66" t="str">
        <f t="shared" si="19"/>
        <v/>
      </c>
      <c r="E110" s="69" t="str">
        <f>IFERROR(VLOOKUP(J110,Causa!$A$2:$F$15,6,0),"")</f>
        <v/>
      </c>
      <c r="F110" s="52"/>
      <c r="G110" s="53"/>
      <c r="H110" s="70"/>
      <c r="I110" s="74"/>
      <c r="J110" s="54"/>
      <c r="K110" s="54"/>
      <c r="L110" s="54"/>
      <c r="M110" s="54"/>
      <c r="N110" s="54"/>
      <c r="O110" s="54"/>
      <c r="P110" s="54"/>
      <c r="Q110" s="55"/>
      <c r="R110" s="75"/>
      <c r="S110" s="72">
        <f t="shared" si="20"/>
        <v>0</v>
      </c>
      <c r="T110" s="56">
        <f t="shared" si="21"/>
        <v>0</v>
      </c>
      <c r="U110" s="56">
        <f t="shared" si="22"/>
        <v>0</v>
      </c>
      <c r="V110" s="56">
        <f t="shared" si="23"/>
        <v>0</v>
      </c>
      <c r="W110" s="64" t="str">
        <f t="shared" si="24"/>
        <v/>
      </c>
      <c r="Y110" s="20"/>
      <c r="Z110" s="19"/>
      <c r="AA110" s="20"/>
      <c r="AB110" s="19"/>
      <c r="AC110" s="21"/>
      <c r="AJ110" s="22"/>
      <c r="AK110" s="22"/>
      <c r="AL110" s="22"/>
      <c r="AM110" s="22"/>
      <c r="AN110" s="20"/>
      <c r="AO110" s="20"/>
      <c r="AP110" s="20"/>
      <c r="AQ110" s="20"/>
      <c r="AR110" s="20"/>
    </row>
    <row r="111" spans="1:44" s="17" customFormat="1" ht="30.75" customHeight="1" x14ac:dyDescent="0.2">
      <c r="A111" s="150"/>
      <c r="C111" s="63"/>
      <c r="D111" s="66" t="str">
        <f t="shared" si="19"/>
        <v/>
      </c>
      <c r="E111" s="69" t="str">
        <f>IFERROR(VLOOKUP(J111,Causa!$A$2:$F$15,6,0),"")</f>
        <v/>
      </c>
      <c r="F111" s="52"/>
      <c r="G111" s="53"/>
      <c r="H111" s="70"/>
      <c r="I111" s="74"/>
      <c r="J111" s="54"/>
      <c r="K111" s="54"/>
      <c r="L111" s="54"/>
      <c r="M111" s="54"/>
      <c r="N111" s="54"/>
      <c r="O111" s="54"/>
      <c r="P111" s="54"/>
      <c r="Q111" s="55"/>
      <c r="R111" s="75"/>
      <c r="S111" s="72">
        <f t="shared" si="20"/>
        <v>0</v>
      </c>
      <c r="T111" s="56">
        <f t="shared" si="21"/>
        <v>0</v>
      </c>
      <c r="U111" s="56">
        <f t="shared" si="22"/>
        <v>0</v>
      </c>
      <c r="V111" s="56">
        <f t="shared" si="23"/>
        <v>0</v>
      </c>
      <c r="W111" s="64" t="str">
        <f t="shared" si="24"/>
        <v/>
      </c>
      <c r="Y111" s="20"/>
      <c r="Z111" s="19"/>
      <c r="AA111" s="20"/>
      <c r="AB111" s="19"/>
      <c r="AC111" s="21"/>
      <c r="AJ111" s="22"/>
      <c r="AK111" s="22"/>
      <c r="AL111" s="22"/>
      <c r="AM111" s="22"/>
      <c r="AN111" s="20"/>
      <c r="AO111" s="20"/>
      <c r="AP111" s="20"/>
      <c r="AQ111" s="20"/>
      <c r="AR111" s="20"/>
    </row>
    <row r="112" spans="1:44" s="17" customFormat="1" ht="30.75" customHeight="1" x14ac:dyDescent="0.2">
      <c r="A112" s="150"/>
      <c r="C112" s="63"/>
      <c r="D112" s="66" t="str">
        <f t="shared" si="19"/>
        <v/>
      </c>
      <c r="E112" s="69" t="str">
        <f>IFERROR(VLOOKUP(J112,Causa!$A$2:$F$15,6,0),"")</f>
        <v/>
      </c>
      <c r="F112" s="52"/>
      <c r="G112" s="53"/>
      <c r="H112" s="70"/>
      <c r="I112" s="74"/>
      <c r="J112" s="54"/>
      <c r="K112" s="54"/>
      <c r="L112" s="54"/>
      <c r="M112" s="54"/>
      <c r="N112" s="54"/>
      <c r="O112" s="54"/>
      <c r="P112" s="54"/>
      <c r="Q112" s="55"/>
      <c r="R112" s="75"/>
      <c r="S112" s="72">
        <f t="shared" si="20"/>
        <v>0</v>
      </c>
      <c r="T112" s="56">
        <f t="shared" si="21"/>
        <v>0</v>
      </c>
      <c r="U112" s="56">
        <f t="shared" si="22"/>
        <v>0</v>
      </c>
      <c r="V112" s="56">
        <f t="shared" si="23"/>
        <v>0</v>
      </c>
      <c r="W112" s="64" t="str">
        <f t="shared" si="24"/>
        <v/>
      </c>
      <c r="Y112" s="20"/>
      <c r="Z112" s="19"/>
      <c r="AA112" s="20"/>
      <c r="AB112" s="19"/>
      <c r="AC112" s="21"/>
      <c r="AJ112" s="22"/>
      <c r="AK112" s="22"/>
      <c r="AL112" s="22"/>
      <c r="AM112" s="22"/>
      <c r="AN112" s="20"/>
      <c r="AO112" s="20"/>
      <c r="AP112" s="20"/>
      <c r="AQ112" s="20"/>
      <c r="AR112" s="20"/>
    </row>
    <row r="113" spans="1:39" s="91" customFormat="1" ht="13.2" x14ac:dyDescent="0.25">
      <c r="A113" s="151"/>
      <c r="C113" s="63"/>
      <c r="D113" s="66" t="str">
        <f t="shared" ref="D113:D176" si="25">IF(E113="","",IF(E113=1,IF(COUNTA(F113:P113)=9,1,0),IF(J113="OPERACIO",IF(COUNTA(F113:P113)=7,1,0),IF(COUNTA(F113:P113)=7,1,0))))</f>
        <v/>
      </c>
      <c r="E113" s="69" t="str">
        <f>IFERROR(VLOOKUP(J113,Causa!$A$2:$F$15,6,0),"")</f>
        <v/>
      </c>
      <c r="F113" s="52"/>
      <c r="G113" s="53"/>
      <c r="H113" s="70"/>
      <c r="I113" s="74"/>
      <c r="J113" s="54"/>
      <c r="K113" s="54"/>
      <c r="L113" s="54"/>
      <c r="M113" s="54"/>
      <c r="N113" s="54"/>
      <c r="O113" s="54"/>
      <c r="P113" s="54"/>
      <c r="Q113" s="55"/>
      <c r="R113" s="75"/>
      <c r="S113" s="72">
        <f t="shared" ref="S113:S176" si="26">IF(K113="Sin mano de obra",P113,0)</f>
        <v>0</v>
      </c>
      <c r="T113" s="56">
        <f t="shared" ref="T113:T176" si="27">IF(J113="Programa",P113,0)-S113</f>
        <v>0</v>
      </c>
      <c r="U113" s="56">
        <f t="shared" ref="U113:U176" si="28">IF(J113="CALIDAD",P113,0)+IF(J113="LOGISTIC",P113,0)+IF(J113="REPUESTO",P113,0)+IF(J113="SALAMAQ",P113,0)</f>
        <v>0</v>
      </c>
      <c r="V113" s="56">
        <f t="shared" ref="V113:V176" si="29">IF(J113="ELECTRIC",P113,0)+IF(J113="INSTRUME",P113,0)+IF(J113="MECANICA",P113,0)+IF(J113="OPERACIO",P113,0)+IF(J113="AUTOMATI",P113,0)</f>
        <v>0</v>
      </c>
      <c r="W113" s="64" t="str">
        <f t="shared" ref="W113:W176" si="30">IF(F113="","",HOUR(F113))</f>
        <v/>
      </c>
      <c r="X113" s="17"/>
      <c r="Y113" s="251"/>
      <c r="Z113" s="251"/>
      <c r="AB113" s="116"/>
      <c r="AC113" s="117"/>
      <c r="AJ113" s="118"/>
      <c r="AK113" s="118"/>
      <c r="AL113" s="118"/>
      <c r="AM113" s="118"/>
    </row>
    <row r="114" spans="1:39" s="91" customFormat="1" ht="13.2" x14ac:dyDescent="0.25">
      <c r="A114" s="151"/>
      <c r="C114" s="63"/>
      <c r="D114" s="66" t="str">
        <f t="shared" si="25"/>
        <v/>
      </c>
      <c r="E114" s="69" t="str">
        <f>IFERROR(VLOOKUP(J114,Causa!$A$2:$F$15,6,0),"")</f>
        <v/>
      </c>
      <c r="F114" s="52"/>
      <c r="G114" s="53"/>
      <c r="H114" s="70"/>
      <c r="I114" s="74"/>
      <c r="J114" s="54"/>
      <c r="K114" s="54"/>
      <c r="L114" s="54"/>
      <c r="M114" s="54"/>
      <c r="N114" s="54"/>
      <c r="O114" s="54"/>
      <c r="P114" s="54"/>
      <c r="Q114" s="55"/>
      <c r="R114" s="75"/>
      <c r="S114" s="72">
        <f t="shared" si="26"/>
        <v>0</v>
      </c>
      <c r="T114" s="56">
        <f t="shared" si="27"/>
        <v>0</v>
      </c>
      <c r="U114" s="56">
        <f t="shared" si="28"/>
        <v>0</v>
      </c>
      <c r="V114" s="56">
        <f t="shared" si="29"/>
        <v>0</v>
      </c>
      <c r="W114" s="64" t="str">
        <f t="shared" si="30"/>
        <v/>
      </c>
      <c r="X114" s="17"/>
      <c r="Y114" s="127"/>
      <c r="Z114" s="127"/>
      <c r="AB114" s="116"/>
      <c r="AC114" s="117"/>
      <c r="AJ114" s="118"/>
      <c r="AK114" s="118"/>
      <c r="AL114" s="118"/>
      <c r="AM114" s="118"/>
    </row>
    <row r="115" spans="1:39" ht="21.75" customHeight="1" x14ac:dyDescent="0.25">
      <c r="C115" s="63"/>
      <c r="D115" s="66" t="str">
        <f t="shared" si="25"/>
        <v/>
      </c>
      <c r="E115" s="69" t="str">
        <f>IFERROR(VLOOKUP(J115,Causa!$A$2:$F$15,6,0),"")</f>
        <v/>
      </c>
      <c r="F115" s="52"/>
      <c r="G115" s="53"/>
      <c r="H115" s="70"/>
      <c r="I115" s="74"/>
      <c r="J115" s="54"/>
      <c r="K115" s="54"/>
      <c r="L115" s="54"/>
      <c r="M115" s="54"/>
      <c r="N115" s="54"/>
      <c r="O115" s="54"/>
      <c r="P115" s="54"/>
      <c r="Q115" s="55"/>
      <c r="R115" s="75"/>
      <c r="S115" s="72">
        <f t="shared" si="26"/>
        <v>0</v>
      </c>
      <c r="T115" s="56">
        <f t="shared" si="27"/>
        <v>0</v>
      </c>
      <c r="U115" s="56">
        <f t="shared" si="28"/>
        <v>0</v>
      </c>
      <c r="V115" s="56">
        <f t="shared" si="29"/>
        <v>0</v>
      </c>
      <c r="W115" s="64" t="str">
        <f t="shared" si="30"/>
        <v/>
      </c>
      <c r="X115" s="17"/>
    </row>
    <row r="116" spans="1:39" ht="21.75" customHeight="1" x14ac:dyDescent="0.25">
      <c r="C116" s="63"/>
      <c r="D116" s="66" t="str">
        <f t="shared" si="25"/>
        <v/>
      </c>
      <c r="E116" s="69" t="str">
        <f>IFERROR(VLOOKUP(J116,Causa!$A$2:$F$15,6,0),"")</f>
        <v/>
      </c>
      <c r="F116" s="52"/>
      <c r="G116" s="53"/>
      <c r="H116" s="70"/>
      <c r="I116" s="74"/>
      <c r="J116" s="54"/>
      <c r="K116" s="54"/>
      <c r="L116" s="54"/>
      <c r="M116" s="54"/>
      <c r="N116" s="54"/>
      <c r="O116" s="54"/>
      <c r="P116" s="54"/>
      <c r="Q116" s="55"/>
      <c r="R116" s="75"/>
      <c r="S116" s="72">
        <f t="shared" si="26"/>
        <v>0</v>
      </c>
      <c r="T116" s="56">
        <f t="shared" si="27"/>
        <v>0</v>
      </c>
      <c r="U116" s="56">
        <f t="shared" si="28"/>
        <v>0</v>
      </c>
      <c r="V116" s="56">
        <f t="shared" si="29"/>
        <v>0</v>
      </c>
      <c r="W116" s="64" t="str">
        <f t="shared" si="30"/>
        <v/>
      </c>
      <c r="X116" s="17"/>
    </row>
    <row r="117" spans="1:39" ht="21.75" customHeight="1" x14ac:dyDescent="0.25">
      <c r="C117" s="63"/>
      <c r="D117" s="66" t="str">
        <f t="shared" si="25"/>
        <v/>
      </c>
      <c r="E117" s="69" t="str">
        <f>IFERROR(VLOOKUP(J117,Causa!$A$2:$F$15,6,0),"")</f>
        <v/>
      </c>
      <c r="F117" s="52"/>
      <c r="G117" s="53"/>
      <c r="H117" s="70"/>
      <c r="I117" s="74"/>
      <c r="J117" s="54"/>
      <c r="K117" s="54"/>
      <c r="L117" s="54"/>
      <c r="M117" s="54"/>
      <c r="N117" s="54"/>
      <c r="O117" s="54"/>
      <c r="P117" s="54"/>
      <c r="Q117" s="55"/>
      <c r="R117" s="75"/>
      <c r="S117" s="72">
        <f t="shared" si="26"/>
        <v>0</v>
      </c>
      <c r="T117" s="56">
        <f t="shared" si="27"/>
        <v>0</v>
      </c>
      <c r="U117" s="56">
        <f t="shared" si="28"/>
        <v>0</v>
      </c>
      <c r="V117" s="56">
        <f t="shared" si="29"/>
        <v>0</v>
      </c>
      <c r="W117" s="64" t="str">
        <f t="shared" si="30"/>
        <v/>
      </c>
      <c r="X117" s="17"/>
    </row>
    <row r="118" spans="1:39" ht="21.75" customHeight="1" x14ac:dyDescent="0.25">
      <c r="C118" s="63"/>
      <c r="D118" s="66" t="str">
        <f t="shared" si="25"/>
        <v/>
      </c>
      <c r="E118" s="69" t="str">
        <f>IFERROR(VLOOKUP(J118,Causa!$A$2:$F$15,6,0),"")</f>
        <v/>
      </c>
      <c r="F118" s="52"/>
      <c r="G118" s="53"/>
      <c r="H118" s="70"/>
      <c r="I118" s="74"/>
      <c r="J118" s="54"/>
      <c r="K118" s="54"/>
      <c r="L118" s="54"/>
      <c r="M118" s="54"/>
      <c r="N118" s="54"/>
      <c r="O118" s="54"/>
      <c r="P118" s="54"/>
      <c r="Q118" s="55"/>
      <c r="R118" s="75"/>
      <c r="S118" s="72">
        <f t="shared" si="26"/>
        <v>0</v>
      </c>
      <c r="T118" s="56">
        <f t="shared" si="27"/>
        <v>0</v>
      </c>
      <c r="U118" s="56">
        <f t="shared" si="28"/>
        <v>0</v>
      </c>
      <c r="V118" s="56">
        <f t="shared" si="29"/>
        <v>0</v>
      </c>
      <c r="W118" s="64" t="str">
        <f t="shared" si="30"/>
        <v/>
      </c>
      <c r="X118" s="17"/>
    </row>
    <row r="119" spans="1:39" ht="21.75" customHeight="1" x14ac:dyDescent="0.25">
      <c r="C119" s="63"/>
      <c r="D119" s="66" t="str">
        <f t="shared" si="25"/>
        <v/>
      </c>
      <c r="E119" s="69" t="str">
        <f>IFERROR(VLOOKUP(J119,Causa!$A$2:$F$15,6,0),"")</f>
        <v/>
      </c>
      <c r="F119" s="52"/>
      <c r="G119" s="53"/>
      <c r="H119" s="70"/>
      <c r="I119" s="74"/>
      <c r="J119" s="54"/>
      <c r="K119" s="54"/>
      <c r="L119" s="54"/>
      <c r="M119" s="54"/>
      <c r="N119" s="54"/>
      <c r="O119" s="54"/>
      <c r="P119" s="54"/>
      <c r="Q119" s="55"/>
      <c r="R119" s="75"/>
      <c r="S119" s="72">
        <f t="shared" si="26"/>
        <v>0</v>
      </c>
      <c r="T119" s="56">
        <f t="shared" si="27"/>
        <v>0</v>
      </c>
      <c r="U119" s="56">
        <f t="shared" si="28"/>
        <v>0</v>
      </c>
      <c r="V119" s="56">
        <f t="shared" si="29"/>
        <v>0</v>
      </c>
      <c r="W119" s="64" t="str">
        <f t="shared" si="30"/>
        <v/>
      </c>
      <c r="X119" s="17"/>
    </row>
    <row r="120" spans="1:39" ht="21.75" customHeight="1" x14ac:dyDescent="0.25">
      <c r="C120" s="63"/>
      <c r="D120" s="66" t="str">
        <f t="shared" si="25"/>
        <v/>
      </c>
      <c r="E120" s="69" t="str">
        <f>IFERROR(VLOOKUP(J120,Causa!$A$2:$F$15,6,0),"")</f>
        <v/>
      </c>
      <c r="F120" s="52"/>
      <c r="G120" s="53"/>
      <c r="H120" s="70"/>
      <c r="I120" s="74"/>
      <c r="J120" s="54"/>
      <c r="K120" s="54"/>
      <c r="L120" s="54"/>
      <c r="M120" s="54"/>
      <c r="N120" s="54"/>
      <c r="O120" s="54"/>
      <c r="P120" s="54"/>
      <c r="Q120" s="55"/>
      <c r="R120" s="75"/>
      <c r="S120" s="72">
        <f t="shared" si="26"/>
        <v>0</v>
      </c>
      <c r="T120" s="56">
        <f t="shared" si="27"/>
        <v>0</v>
      </c>
      <c r="U120" s="56">
        <f t="shared" si="28"/>
        <v>0</v>
      </c>
      <c r="V120" s="56">
        <f t="shared" si="29"/>
        <v>0</v>
      </c>
      <c r="W120" s="64" t="str">
        <f t="shared" si="30"/>
        <v/>
      </c>
      <c r="X120" s="17"/>
    </row>
    <row r="121" spans="1:39" ht="21.75" customHeight="1" x14ac:dyDescent="0.25">
      <c r="C121" s="63"/>
      <c r="D121" s="66" t="str">
        <f t="shared" si="25"/>
        <v/>
      </c>
      <c r="E121" s="69" t="str">
        <f>IFERROR(VLOOKUP(J121,Causa!$A$2:$F$15,6,0),"")</f>
        <v/>
      </c>
      <c r="F121" s="52"/>
      <c r="G121" s="53"/>
      <c r="H121" s="70"/>
      <c r="I121" s="74"/>
      <c r="J121" s="54"/>
      <c r="K121" s="54"/>
      <c r="L121" s="54"/>
      <c r="M121" s="54"/>
      <c r="N121" s="54"/>
      <c r="O121" s="54"/>
      <c r="P121" s="54"/>
      <c r="Q121" s="55"/>
      <c r="R121" s="75"/>
      <c r="S121" s="72">
        <f t="shared" si="26"/>
        <v>0</v>
      </c>
      <c r="T121" s="56">
        <f t="shared" si="27"/>
        <v>0</v>
      </c>
      <c r="U121" s="56">
        <f t="shared" si="28"/>
        <v>0</v>
      </c>
      <c r="V121" s="56">
        <f t="shared" si="29"/>
        <v>0</v>
      </c>
      <c r="W121" s="64" t="str">
        <f t="shared" si="30"/>
        <v/>
      </c>
      <c r="X121" s="17"/>
    </row>
    <row r="122" spans="1:39" ht="21.75" customHeight="1" x14ac:dyDescent="0.25">
      <c r="C122" s="63"/>
      <c r="D122" s="66" t="str">
        <f t="shared" si="25"/>
        <v/>
      </c>
      <c r="E122" s="69" t="str">
        <f>IFERROR(VLOOKUP(J122,Causa!$A$2:$F$15,6,0),"")</f>
        <v/>
      </c>
      <c r="F122" s="52"/>
      <c r="G122" s="53"/>
      <c r="H122" s="70"/>
      <c r="I122" s="74"/>
      <c r="J122" s="54"/>
      <c r="K122" s="54"/>
      <c r="L122" s="54"/>
      <c r="M122" s="54"/>
      <c r="N122" s="54"/>
      <c r="O122" s="54"/>
      <c r="P122" s="54"/>
      <c r="Q122" s="55"/>
      <c r="R122" s="75"/>
      <c r="S122" s="72">
        <f t="shared" si="26"/>
        <v>0</v>
      </c>
      <c r="T122" s="56">
        <f t="shared" si="27"/>
        <v>0</v>
      </c>
      <c r="U122" s="56">
        <f t="shared" si="28"/>
        <v>0</v>
      </c>
      <c r="V122" s="56">
        <f t="shared" si="29"/>
        <v>0</v>
      </c>
      <c r="W122" s="64" t="str">
        <f t="shared" si="30"/>
        <v/>
      </c>
      <c r="X122" s="17"/>
    </row>
    <row r="123" spans="1:39" ht="21.75" customHeight="1" x14ac:dyDescent="0.25">
      <c r="C123" s="63"/>
      <c r="D123" s="66" t="str">
        <f t="shared" si="25"/>
        <v/>
      </c>
      <c r="E123" s="69" t="str">
        <f>IFERROR(VLOOKUP(J123,Causa!$A$2:$F$15,6,0),"")</f>
        <v/>
      </c>
      <c r="F123" s="52"/>
      <c r="G123" s="53"/>
      <c r="H123" s="70"/>
      <c r="I123" s="74"/>
      <c r="J123" s="54"/>
      <c r="K123" s="54"/>
      <c r="L123" s="54"/>
      <c r="M123" s="54"/>
      <c r="N123" s="54"/>
      <c r="O123" s="54"/>
      <c r="P123" s="54"/>
      <c r="Q123" s="55"/>
      <c r="R123" s="75"/>
      <c r="S123" s="72">
        <f t="shared" si="26"/>
        <v>0</v>
      </c>
      <c r="T123" s="56">
        <f t="shared" si="27"/>
        <v>0</v>
      </c>
      <c r="U123" s="56">
        <f t="shared" si="28"/>
        <v>0</v>
      </c>
      <c r="V123" s="56">
        <f t="shared" si="29"/>
        <v>0</v>
      </c>
      <c r="W123" s="64" t="str">
        <f t="shared" si="30"/>
        <v/>
      </c>
      <c r="X123" s="17"/>
    </row>
    <row r="124" spans="1:39" ht="21.75" customHeight="1" x14ac:dyDescent="0.25">
      <c r="C124" s="63"/>
      <c r="D124" s="66" t="str">
        <f t="shared" si="25"/>
        <v/>
      </c>
      <c r="E124" s="69" t="str">
        <f>IFERROR(VLOOKUP(J124,Causa!$A$2:$F$15,6,0),"")</f>
        <v/>
      </c>
      <c r="F124" s="52"/>
      <c r="G124" s="53"/>
      <c r="H124" s="70"/>
      <c r="I124" s="74"/>
      <c r="J124" s="54"/>
      <c r="K124" s="54"/>
      <c r="L124" s="54"/>
      <c r="M124" s="54"/>
      <c r="N124" s="54"/>
      <c r="O124" s="54"/>
      <c r="P124" s="54"/>
      <c r="Q124" s="55"/>
      <c r="R124" s="75"/>
      <c r="S124" s="72">
        <f t="shared" si="26"/>
        <v>0</v>
      </c>
      <c r="T124" s="56">
        <f t="shared" si="27"/>
        <v>0</v>
      </c>
      <c r="U124" s="56">
        <f t="shared" si="28"/>
        <v>0</v>
      </c>
      <c r="V124" s="56">
        <f t="shared" si="29"/>
        <v>0</v>
      </c>
      <c r="W124" s="64" t="str">
        <f t="shared" si="30"/>
        <v/>
      </c>
      <c r="X124" s="17"/>
    </row>
    <row r="125" spans="1:39" ht="21.75" customHeight="1" x14ac:dyDescent="0.25">
      <c r="C125" s="63"/>
      <c r="D125" s="66" t="str">
        <f t="shared" si="25"/>
        <v/>
      </c>
      <c r="E125" s="69" t="str">
        <f>IFERROR(VLOOKUP(J125,Causa!$A$2:$F$15,6,0),"")</f>
        <v/>
      </c>
      <c r="F125" s="52"/>
      <c r="G125" s="53"/>
      <c r="H125" s="70"/>
      <c r="I125" s="74"/>
      <c r="J125" s="54"/>
      <c r="K125" s="54"/>
      <c r="L125" s="54"/>
      <c r="M125" s="54"/>
      <c r="N125" s="54"/>
      <c r="O125" s="54"/>
      <c r="P125" s="54"/>
      <c r="Q125" s="55"/>
      <c r="R125" s="75"/>
      <c r="S125" s="72">
        <f t="shared" si="26"/>
        <v>0</v>
      </c>
      <c r="T125" s="56">
        <f t="shared" si="27"/>
        <v>0</v>
      </c>
      <c r="U125" s="56">
        <f t="shared" si="28"/>
        <v>0</v>
      </c>
      <c r="V125" s="56">
        <f t="shared" si="29"/>
        <v>0</v>
      </c>
      <c r="W125" s="64" t="str">
        <f t="shared" si="30"/>
        <v/>
      </c>
      <c r="X125" s="17"/>
    </row>
    <row r="126" spans="1:39" ht="21.75" customHeight="1" x14ac:dyDescent="0.25">
      <c r="C126" s="63"/>
      <c r="D126" s="66" t="str">
        <f t="shared" si="25"/>
        <v/>
      </c>
      <c r="E126" s="69" t="str">
        <f>IFERROR(VLOOKUP(J126,Causa!$A$2:$F$15,6,0),"")</f>
        <v/>
      </c>
      <c r="F126" s="52"/>
      <c r="G126" s="53"/>
      <c r="H126" s="70"/>
      <c r="I126" s="74"/>
      <c r="J126" s="54"/>
      <c r="K126" s="54"/>
      <c r="L126" s="54"/>
      <c r="M126" s="54"/>
      <c r="N126" s="54"/>
      <c r="O126" s="54"/>
      <c r="P126" s="54"/>
      <c r="Q126" s="55"/>
      <c r="R126" s="75"/>
      <c r="S126" s="72">
        <f t="shared" si="26"/>
        <v>0</v>
      </c>
      <c r="T126" s="56">
        <f t="shared" si="27"/>
        <v>0</v>
      </c>
      <c r="U126" s="56">
        <f t="shared" si="28"/>
        <v>0</v>
      </c>
      <c r="V126" s="56">
        <f t="shared" si="29"/>
        <v>0</v>
      </c>
      <c r="W126" s="64" t="str">
        <f t="shared" si="30"/>
        <v/>
      </c>
      <c r="X126" s="17"/>
    </row>
    <row r="127" spans="1:39" ht="21.75" customHeight="1" x14ac:dyDescent="0.25">
      <c r="C127" s="63"/>
      <c r="D127" s="66" t="str">
        <f t="shared" si="25"/>
        <v/>
      </c>
      <c r="E127" s="69" t="str">
        <f>IFERROR(VLOOKUP(J127,Causa!$A$2:$F$15,6,0),"")</f>
        <v/>
      </c>
      <c r="F127" s="52"/>
      <c r="G127" s="53"/>
      <c r="H127" s="70"/>
      <c r="I127" s="74"/>
      <c r="J127" s="54"/>
      <c r="K127" s="54"/>
      <c r="L127" s="54"/>
      <c r="M127" s="54"/>
      <c r="N127" s="54"/>
      <c r="O127" s="54"/>
      <c r="P127" s="54"/>
      <c r="Q127" s="55"/>
      <c r="R127" s="75"/>
      <c r="S127" s="72">
        <f t="shared" si="26"/>
        <v>0</v>
      </c>
      <c r="T127" s="56">
        <f t="shared" si="27"/>
        <v>0</v>
      </c>
      <c r="U127" s="56">
        <f t="shared" si="28"/>
        <v>0</v>
      </c>
      <c r="V127" s="56">
        <f t="shared" si="29"/>
        <v>0</v>
      </c>
      <c r="W127" s="64" t="str">
        <f t="shared" si="30"/>
        <v/>
      </c>
      <c r="X127" s="17"/>
    </row>
    <row r="128" spans="1:39" ht="21.75" customHeight="1" x14ac:dyDescent="0.25">
      <c r="C128" s="63"/>
      <c r="D128" s="66" t="str">
        <f t="shared" si="25"/>
        <v/>
      </c>
      <c r="E128" s="69" t="str">
        <f>IFERROR(VLOOKUP(J128,Causa!$A$2:$F$15,6,0),"")</f>
        <v/>
      </c>
      <c r="F128" s="52"/>
      <c r="G128" s="53"/>
      <c r="H128" s="70"/>
      <c r="I128" s="74"/>
      <c r="J128" s="54"/>
      <c r="K128" s="54"/>
      <c r="L128" s="54"/>
      <c r="M128" s="54"/>
      <c r="N128" s="54"/>
      <c r="O128" s="54"/>
      <c r="P128" s="54"/>
      <c r="Q128" s="55"/>
      <c r="R128" s="75"/>
      <c r="S128" s="72">
        <f t="shared" si="26"/>
        <v>0</v>
      </c>
      <c r="T128" s="56">
        <f t="shared" si="27"/>
        <v>0</v>
      </c>
      <c r="U128" s="56">
        <f t="shared" si="28"/>
        <v>0</v>
      </c>
      <c r="V128" s="56">
        <f t="shared" si="29"/>
        <v>0</v>
      </c>
      <c r="W128" s="64" t="str">
        <f t="shared" si="30"/>
        <v/>
      </c>
      <c r="X128" s="17"/>
    </row>
    <row r="129" spans="3:24" ht="21.75" customHeight="1" x14ac:dyDescent="0.25">
      <c r="C129" s="63"/>
      <c r="D129" s="66" t="str">
        <f t="shared" si="25"/>
        <v/>
      </c>
      <c r="E129" s="69" t="str">
        <f>IFERROR(VLOOKUP(J129,Causa!$A$2:$F$15,6,0),"")</f>
        <v/>
      </c>
      <c r="F129" s="52"/>
      <c r="G129" s="53"/>
      <c r="H129" s="70"/>
      <c r="I129" s="74"/>
      <c r="J129" s="54"/>
      <c r="K129" s="54"/>
      <c r="L129" s="54"/>
      <c r="M129" s="54"/>
      <c r="N129" s="54"/>
      <c r="O129" s="54"/>
      <c r="P129" s="54"/>
      <c r="Q129" s="55"/>
      <c r="R129" s="75"/>
      <c r="S129" s="72">
        <f t="shared" si="26"/>
        <v>0</v>
      </c>
      <c r="T129" s="56">
        <f t="shared" si="27"/>
        <v>0</v>
      </c>
      <c r="U129" s="56">
        <f t="shared" si="28"/>
        <v>0</v>
      </c>
      <c r="V129" s="56">
        <f t="shared" si="29"/>
        <v>0</v>
      </c>
      <c r="W129" s="64" t="str">
        <f t="shared" si="30"/>
        <v/>
      </c>
      <c r="X129" s="17"/>
    </row>
    <row r="130" spans="3:24" ht="21.75" customHeight="1" x14ac:dyDescent="0.25">
      <c r="C130" s="63"/>
      <c r="D130" s="66" t="str">
        <f t="shared" si="25"/>
        <v/>
      </c>
      <c r="E130" s="69" t="str">
        <f>IFERROR(VLOOKUP(J130,Causa!$A$2:$F$15,6,0),"")</f>
        <v/>
      </c>
      <c r="F130" s="52"/>
      <c r="G130" s="53"/>
      <c r="H130" s="70"/>
      <c r="I130" s="74"/>
      <c r="J130" s="54"/>
      <c r="K130" s="54"/>
      <c r="L130" s="54"/>
      <c r="M130" s="54"/>
      <c r="N130" s="54"/>
      <c r="O130" s="54"/>
      <c r="P130" s="54"/>
      <c r="Q130" s="55"/>
      <c r="R130" s="75"/>
      <c r="S130" s="72">
        <f t="shared" si="26"/>
        <v>0</v>
      </c>
      <c r="T130" s="56">
        <f t="shared" si="27"/>
        <v>0</v>
      </c>
      <c r="U130" s="56">
        <f t="shared" si="28"/>
        <v>0</v>
      </c>
      <c r="V130" s="56">
        <f t="shared" si="29"/>
        <v>0</v>
      </c>
      <c r="W130" s="64" t="str">
        <f t="shared" si="30"/>
        <v/>
      </c>
      <c r="X130" s="17"/>
    </row>
    <row r="131" spans="3:24" ht="21.75" customHeight="1" x14ac:dyDescent="0.25">
      <c r="C131" s="63"/>
      <c r="D131" s="66" t="str">
        <f t="shared" si="25"/>
        <v/>
      </c>
      <c r="E131" s="69" t="str">
        <f>IFERROR(VLOOKUP(J131,Causa!$A$2:$F$15,6,0),"")</f>
        <v/>
      </c>
      <c r="F131" s="52"/>
      <c r="G131" s="53"/>
      <c r="H131" s="70"/>
      <c r="I131" s="74"/>
      <c r="J131" s="54"/>
      <c r="K131" s="54"/>
      <c r="L131" s="54"/>
      <c r="M131" s="54"/>
      <c r="N131" s="54"/>
      <c r="O131" s="54"/>
      <c r="P131" s="54"/>
      <c r="Q131" s="55"/>
      <c r="R131" s="75"/>
      <c r="S131" s="72">
        <f t="shared" si="26"/>
        <v>0</v>
      </c>
      <c r="T131" s="56">
        <f t="shared" si="27"/>
        <v>0</v>
      </c>
      <c r="U131" s="56">
        <f t="shared" si="28"/>
        <v>0</v>
      </c>
      <c r="V131" s="56">
        <f t="shared" si="29"/>
        <v>0</v>
      </c>
      <c r="W131" s="64" t="str">
        <f t="shared" si="30"/>
        <v/>
      </c>
      <c r="X131" s="17"/>
    </row>
    <row r="132" spans="3:24" ht="21.75" customHeight="1" x14ac:dyDescent="0.25">
      <c r="C132" s="63"/>
      <c r="D132" s="66" t="str">
        <f t="shared" si="25"/>
        <v/>
      </c>
      <c r="E132" s="69" t="str">
        <f>IFERROR(VLOOKUP(J132,Causa!$A$2:$F$15,6,0),"")</f>
        <v/>
      </c>
      <c r="F132" s="52"/>
      <c r="G132" s="53"/>
      <c r="H132" s="70"/>
      <c r="I132" s="74"/>
      <c r="J132" s="54"/>
      <c r="K132" s="54"/>
      <c r="L132" s="54"/>
      <c r="M132" s="54"/>
      <c r="N132" s="54"/>
      <c r="O132" s="54"/>
      <c r="P132" s="54"/>
      <c r="Q132" s="55"/>
      <c r="R132" s="75"/>
      <c r="S132" s="72">
        <f t="shared" si="26"/>
        <v>0</v>
      </c>
      <c r="T132" s="56">
        <f t="shared" si="27"/>
        <v>0</v>
      </c>
      <c r="U132" s="56">
        <f t="shared" si="28"/>
        <v>0</v>
      </c>
      <c r="V132" s="56">
        <f t="shared" si="29"/>
        <v>0</v>
      </c>
      <c r="W132" s="64" t="str">
        <f t="shared" si="30"/>
        <v/>
      </c>
      <c r="X132" s="17"/>
    </row>
    <row r="133" spans="3:24" ht="21.75" customHeight="1" x14ac:dyDescent="0.25">
      <c r="C133" s="63"/>
      <c r="D133" s="66" t="str">
        <f t="shared" si="25"/>
        <v/>
      </c>
      <c r="E133" s="69" t="str">
        <f>IFERROR(VLOOKUP(J133,Causa!$A$2:$F$15,6,0),"")</f>
        <v/>
      </c>
      <c r="F133" s="52"/>
      <c r="G133" s="53"/>
      <c r="H133" s="70"/>
      <c r="I133" s="74"/>
      <c r="J133" s="54"/>
      <c r="K133" s="54"/>
      <c r="L133" s="54"/>
      <c r="M133" s="54"/>
      <c r="N133" s="54"/>
      <c r="O133" s="54"/>
      <c r="P133" s="54"/>
      <c r="Q133" s="55"/>
      <c r="R133" s="75"/>
      <c r="S133" s="72">
        <f t="shared" si="26"/>
        <v>0</v>
      </c>
      <c r="T133" s="56">
        <f t="shared" si="27"/>
        <v>0</v>
      </c>
      <c r="U133" s="56">
        <f t="shared" si="28"/>
        <v>0</v>
      </c>
      <c r="V133" s="56">
        <f t="shared" si="29"/>
        <v>0</v>
      </c>
      <c r="W133" s="64" t="str">
        <f t="shared" si="30"/>
        <v/>
      </c>
      <c r="X133" s="17"/>
    </row>
    <row r="134" spans="3:24" ht="21.75" customHeight="1" x14ac:dyDescent="0.25">
      <c r="C134" s="63"/>
      <c r="D134" s="66" t="str">
        <f t="shared" si="25"/>
        <v/>
      </c>
      <c r="E134" s="69" t="str">
        <f>IFERROR(VLOOKUP(J134,Causa!$A$2:$F$15,6,0),"")</f>
        <v/>
      </c>
      <c r="F134" s="52"/>
      <c r="G134" s="53"/>
      <c r="H134" s="70"/>
      <c r="I134" s="74"/>
      <c r="J134" s="54"/>
      <c r="K134" s="54"/>
      <c r="L134" s="54"/>
      <c r="M134" s="54"/>
      <c r="N134" s="54"/>
      <c r="O134" s="54"/>
      <c r="P134" s="54"/>
      <c r="Q134" s="55"/>
      <c r="R134" s="75"/>
      <c r="S134" s="72">
        <f t="shared" si="26"/>
        <v>0</v>
      </c>
      <c r="T134" s="56">
        <f t="shared" si="27"/>
        <v>0</v>
      </c>
      <c r="U134" s="56">
        <f t="shared" si="28"/>
        <v>0</v>
      </c>
      <c r="V134" s="56">
        <f t="shared" si="29"/>
        <v>0</v>
      </c>
      <c r="W134" s="64" t="str">
        <f t="shared" si="30"/>
        <v/>
      </c>
      <c r="X134" s="17"/>
    </row>
    <row r="135" spans="3:24" ht="21.75" customHeight="1" x14ac:dyDescent="0.25">
      <c r="C135" s="63"/>
      <c r="D135" s="66" t="str">
        <f t="shared" si="25"/>
        <v/>
      </c>
      <c r="E135" s="69" t="str">
        <f>IFERROR(VLOOKUP(J135,Causa!$A$2:$F$15,6,0),"")</f>
        <v/>
      </c>
      <c r="F135" s="52"/>
      <c r="G135" s="53"/>
      <c r="H135" s="70"/>
      <c r="I135" s="74"/>
      <c r="J135" s="54"/>
      <c r="K135" s="54"/>
      <c r="L135" s="54"/>
      <c r="M135" s="54"/>
      <c r="N135" s="54"/>
      <c r="O135" s="54"/>
      <c r="P135" s="54"/>
      <c r="Q135" s="55"/>
      <c r="R135" s="75"/>
      <c r="S135" s="72">
        <f t="shared" si="26"/>
        <v>0</v>
      </c>
      <c r="T135" s="56">
        <f t="shared" si="27"/>
        <v>0</v>
      </c>
      <c r="U135" s="56">
        <f t="shared" si="28"/>
        <v>0</v>
      </c>
      <c r="V135" s="56">
        <f t="shared" si="29"/>
        <v>0</v>
      </c>
      <c r="W135" s="64" t="str">
        <f t="shared" si="30"/>
        <v/>
      </c>
      <c r="X135" s="17"/>
    </row>
    <row r="136" spans="3:24" ht="21.75" customHeight="1" x14ac:dyDescent="0.25">
      <c r="C136" s="63"/>
      <c r="D136" s="66" t="str">
        <f t="shared" si="25"/>
        <v/>
      </c>
      <c r="E136" s="69" t="str">
        <f>IFERROR(VLOOKUP(J136,Causa!$A$2:$F$15,6,0),"")</f>
        <v/>
      </c>
      <c r="F136" s="52"/>
      <c r="G136" s="53"/>
      <c r="H136" s="70"/>
      <c r="I136" s="74"/>
      <c r="J136" s="54"/>
      <c r="K136" s="54"/>
      <c r="L136" s="54"/>
      <c r="M136" s="54"/>
      <c r="N136" s="54"/>
      <c r="O136" s="54"/>
      <c r="P136" s="54"/>
      <c r="Q136" s="55"/>
      <c r="R136" s="75"/>
      <c r="S136" s="72">
        <f t="shared" si="26"/>
        <v>0</v>
      </c>
      <c r="T136" s="56">
        <f t="shared" si="27"/>
        <v>0</v>
      </c>
      <c r="U136" s="56">
        <f t="shared" si="28"/>
        <v>0</v>
      </c>
      <c r="V136" s="56">
        <f t="shared" si="29"/>
        <v>0</v>
      </c>
      <c r="W136" s="64" t="str">
        <f t="shared" si="30"/>
        <v/>
      </c>
      <c r="X136" s="17"/>
    </row>
    <row r="137" spans="3:24" ht="21.75" customHeight="1" x14ac:dyDescent="0.25">
      <c r="C137" s="63"/>
      <c r="D137" s="66" t="str">
        <f t="shared" si="25"/>
        <v/>
      </c>
      <c r="E137" s="69" t="str">
        <f>IFERROR(VLOOKUP(J137,Causa!$A$2:$F$15,6,0),"")</f>
        <v/>
      </c>
      <c r="F137" s="52"/>
      <c r="G137" s="53"/>
      <c r="H137" s="70"/>
      <c r="I137" s="74"/>
      <c r="J137" s="54"/>
      <c r="K137" s="54"/>
      <c r="L137" s="54"/>
      <c r="M137" s="54"/>
      <c r="N137" s="54"/>
      <c r="O137" s="54"/>
      <c r="P137" s="54"/>
      <c r="Q137" s="55"/>
      <c r="R137" s="75"/>
      <c r="S137" s="72">
        <f t="shared" si="26"/>
        <v>0</v>
      </c>
      <c r="T137" s="56">
        <f t="shared" si="27"/>
        <v>0</v>
      </c>
      <c r="U137" s="56">
        <f t="shared" si="28"/>
        <v>0</v>
      </c>
      <c r="V137" s="56">
        <f t="shared" si="29"/>
        <v>0</v>
      </c>
      <c r="W137" s="64" t="str">
        <f t="shared" si="30"/>
        <v/>
      </c>
      <c r="X137" s="17"/>
    </row>
    <row r="138" spans="3:24" ht="21.75" customHeight="1" x14ac:dyDescent="0.25">
      <c r="C138" s="63"/>
      <c r="D138" s="66" t="str">
        <f t="shared" si="25"/>
        <v/>
      </c>
      <c r="E138" s="69" t="str">
        <f>IFERROR(VLOOKUP(J138,Causa!$A$2:$F$15,6,0),"")</f>
        <v/>
      </c>
      <c r="F138" s="52"/>
      <c r="G138" s="53"/>
      <c r="H138" s="70"/>
      <c r="I138" s="74"/>
      <c r="J138" s="54"/>
      <c r="K138" s="54"/>
      <c r="L138" s="54"/>
      <c r="M138" s="54"/>
      <c r="N138" s="54"/>
      <c r="O138" s="54"/>
      <c r="P138" s="54"/>
      <c r="Q138" s="55"/>
      <c r="R138" s="75"/>
      <c r="S138" s="72">
        <f t="shared" si="26"/>
        <v>0</v>
      </c>
      <c r="T138" s="56">
        <f t="shared" si="27"/>
        <v>0</v>
      </c>
      <c r="U138" s="56">
        <f t="shared" si="28"/>
        <v>0</v>
      </c>
      <c r="V138" s="56">
        <f t="shared" si="29"/>
        <v>0</v>
      </c>
      <c r="W138" s="64" t="str">
        <f t="shared" si="30"/>
        <v/>
      </c>
      <c r="X138" s="17"/>
    </row>
    <row r="139" spans="3:24" ht="21.75" customHeight="1" x14ac:dyDescent="0.25">
      <c r="C139" s="63"/>
      <c r="D139" s="66" t="str">
        <f t="shared" si="25"/>
        <v/>
      </c>
      <c r="E139" s="69" t="str">
        <f>IFERROR(VLOOKUP(J139,Causa!$A$2:$F$15,6,0),"")</f>
        <v/>
      </c>
      <c r="F139" s="52"/>
      <c r="G139" s="53"/>
      <c r="H139" s="70"/>
      <c r="I139" s="74"/>
      <c r="J139" s="54"/>
      <c r="K139" s="54"/>
      <c r="L139" s="54"/>
      <c r="M139" s="54"/>
      <c r="N139" s="54"/>
      <c r="O139" s="54"/>
      <c r="P139" s="54"/>
      <c r="Q139" s="55"/>
      <c r="R139" s="75"/>
      <c r="S139" s="72">
        <f t="shared" si="26"/>
        <v>0</v>
      </c>
      <c r="T139" s="56">
        <f t="shared" si="27"/>
        <v>0</v>
      </c>
      <c r="U139" s="56">
        <f t="shared" si="28"/>
        <v>0</v>
      </c>
      <c r="V139" s="56">
        <f t="shared" si="29"/>
        <v>0</v>
      </c>
      <c r="W139" s="64" t="str">
        <f t="shared" si="30"/>
        <v/>
      </c>
      <c r="X139" s="17"/>
    </row>
    <row r="140" spans="3:24" ht="21.75" customHeight="1" x14ac:dyDescent="0.25">
      <c r="C140" s="63"/>
      <c r="D140" s="66" t="str">
        <f t="shared" si="25"/>
        <v/>
      </c>
      <c r="E140" s="69" t="str">
        <f>IFERROR(VLOOKUP(J140,Causa!$A$2:$F$15,6,0),"")</f>
        <v/>
      </c>
      <c r="F140" s="52"/>
      <c r="G140" s="53"/>
      <c r="H140" s="70"/>
      <c r="I140" s="74"/>
      <c r="J140" s="54"/>
      <c r="K140" s="54"/>
      <c r="L140" s="54"/>
      <c r="M140" s="54"/>
      <c r="N140" s="54"/>
      <c r="O140" s="54"/>
      <c r="P140" s="54"/>
      <c r="Q140" s="55"/>
      <c r="R140" s="75"/>
      <c r="S140" s="72">
        <f t="shared" si="26"/>
        <v>0</v>
      </c>
      <c r="T140" s="56">
        <f t="shared" si="27"/>
        <v>0</v>
      </c>
      <c r="U140" s="56">
        <f t="shared" si="28"/>
        <v>0</v>
      </c>
      <c r="V140" s="56">
        <f t="shared" si="29"/>
        <v>0</v>
      </c>
      <c r="W140" s="64" t="str">
        <f t="shared" si="30"/>
        <v/>
      </c>
      <c r="X140" s="17"/>
    </row>
    <row r="141" spans="3:24" ht="21.75" customHeight="1" x14ac:dyDescent="0.25">
      <c r="C141" s="63"/>
      <c r="D141" s="66" t="str">
        <f t="shared" si="25"/>
        <v/>
      </c>
      <c r="E141" s="69" t="str">
        <f>IFERROR(VLOOKUP(J141,Causa!$A$2:$F$15,6,0),"")</f>
        <v/>
      </c>
      <c r="F141" s="52"/>
      <c r="G141" s="53"/>
      <c r="H141" s="70"/>
      <c r="I141" s="74"/>
      <c r="J141" s="54"/>
      <c r="K141" s="54"/>
      <c r="L141" s="54"/>
      <c r="M141" s="54"/>
      <c r="N141" s="54"/>
      <c r="O141" s="54"/>
      <c r="P141" s="54"/>
      <c r="Q141" s="55"/>
      <c r="R141" s="75"/>
      <c r="S141" s="72">
        <f t="shared" si="26"/>
        <v>0</v>
      </c>
      <c r="T141" s="56">
        <f t="shared" si="27"/>
        <v>0</v>
      </c>
      <c r="U141" s="56">
        <f t="shared" si="28"/>
        <v>0</v>
      </c>
      <c r="V141" s="56">
        <f t="shared" si="29"/>
        <v>0</v>
      </c>
      <c r="W141" s="64" t="str">
        <f t="shared" si="30"/>
        <v/>
      </c>
      <c r="X141" s="17"/>
    </row>
    <row r="142" spans="3:24" ht="21.75" customHeight="1" x14ac:dyDescent="0.25">
      <c r="C142" s="63"/>
      <c r="D142" s="66" t="str">
        <f t="shared" si="25"/>
        <v/>
      </c>
      <c r="E142" s="69" t="str">
        <f>IFERROR(VLOOKUP(J142,Causa!$A$2:$F$15,6,0),"")</f>
        <v/>
      </c>
      <c r="F142" s="52"/>
      <c r="G142" s="53"/>
      <c r="H142" s="70"/>
      <c r="I142" s="74"/>
      <c r="J142" s="54"/>
      <c r="K142" s="54"/>
      <c r="L142" s="54"/>
      <c r="M142" s="54"/>
      <c r="N142" s="54"/>
      <c r="O142" s="54"/>
      <c r="P142" s="54"/>
      <c r="Q142" s="55"/>
      <c r="R142" s="75"/>
      <c r="S142" s="72">
        <f t="shared" si="26"/>
        <v>0</v>
      </c>
      <c r="T142" s="56">
        <f t="shared" si="27"/>
        <v>0</v>
      </c>
      <c r="U142" s="56">
        <f t="shared" si="28"/>
        <v>0</v>
      </c>
      <c r="V142" s="56">
        <f t="shared" si="29"/>
        <v>0</v>
      </c>
      <c r="W142" s="64" t="str">
        <f t="shared" si="30"/>
        <v/>
      </c>
      <c r="X142" s="17"/>
    </row>
    <row r="143" spans="3:24" ht="21.75" customHeight="1" x14ac:dyDescent="0.25">
      <c r="C143" s="63"/>
      <c r="D143" s="66" t="str">
        <f t="shared" si="25"/>
        <v/>
      </c>
      <c r="E143" s="69" t="str">
        <f>IFERROR(VLOOKUP(J143,Causa!$A$2:$F$15,6,0),"")</f>
        <v/>
      </c>
      <c r="F143" s="52"/>
      <c r="G143" s="53"/>
      <c r="H143" s="70"/>
      <c r="I143" s="74"/>
      <c r="J143" s="54"/>
      <c r="K143" s="54"/>
      <c r="L143" s="54"/>
      <c r="M143" s="54"/>
      <c r="N143" s="54"/>
      <c r="O143" s="54"/>
      <c r="P143" s="54"/>
      <c r="Q143" s="55"/>
      <c r="R143" s="75"/>
      <c r="S143" s="72">
        <f t="shared" si="26"/>
        <v>0</v>
      </c>
      <c r="T143" s="56">
        <f t="shared" si="27"/>
        <v>0</v>
      </c>
      <c r="U143" s="56">
        <f t="shared" si="28"/>
        <v>0</v>
      </c>
      <c r="V143" s="56">
        <f t="shared" si="29"/>
        <v>0</v>
      </c>
      <c r="W143" s="64" t="str">
        <f t="shared" si="30"/>
        <v/>
      </c>
      <c r="X143" s="17"/>
    </row>
    <row r="144" spans="3:24" ht="21.75" customHeight="1" x14ac:dyDescent="0.25">
      <c r="C144" s="63"/>
      <c r="D144" s="66" t="str">
        <f t="shared" si="25"/>
        <v/>
      </c>
      <c r="E144" s="69" t="str">
        <f>IFERROR(VLOOKUP(J144,Causa!$A$2:$F$15,6,0),"")</f>
        <v/>
      </c>
      <c r="F144" s="52"/>
      <c r="G144" s="53"/>
      <c r="H144" s="70"/>
      <c r="I144" s="74"/>
      <c r="J144" s="54"/>
      <c r="K144" s="54"/>
      <c r="L144" s="54"/>
      <c r="M144" s="54"/>
      <c r="N144" s="54"/>
      <c r="O144" s="54"/>
      <c r="P144" s="54"/>
      <c r="Q144" s="55"/>
      <c r="R144" s="75"/>
      <c r="S144" s="72">
        <f t="shared" si="26"/>
        <v>0</v>
      </c>
      <c r="T144" s="56">
        <f t="shared" si="27"/>
        <v>0</v>
      </c>
      <c r="U144" s="56">
        <f t="shared" si="28"/>
        <v>0</v>
      </c>
      <c r="V144" s="56">
        <f t="shared" si="29"/>
        <v>0</v>
      </c>
      <c r="W144" s="64" t="str">
        <f t="shared" si="30"/>
        <v/>
      </c>
      <c r="X144" s="17"/>
    </row>
    <row r="145" spans="3:24" ht="21.75" customHeight="1" x14ac:dyDescent="0.25">
      <c r="C145" s="63"/>
      <c r="D145" s="66" t="str">
        <f t="shared" si="25"/>
        <v/>
      </c>
      <c r="E145" s="69" t="str">
        <f>IFERROR(VLOOKUP(J145,Causa!$A$2:$F$15,6,0),"")</f>
        <v/>
      </c>
      <c r="F145" s="52"/>
      <c r="G145" s="53"/>
      <c r="H145" s="70"/>
      <c r="I145" s="74"/>
      <c r="J145" s="54"/>
      <c r="K145" s="54"/>
      <c r="L145" s="54"/>
      <c r="M145" s="54"/>
      <c r="N145" s="54"/>
      <c r="O145" s="54"/>
      <c r="P145" s="54"/>
      <c r="Q145" s="55"/>
      <c r="R145" s="75"/>
      <c r="S145" s="72">
        <f t="shared" si="26"/>
        <v>0</v>
      </c>
      <c r="T145" s="56">
        <f t="shared" si="27"/>
        <v>0</v>
      </c>
      <c r="U145" s="56">
        <f t="shared" si="28"/>
        <v>0</v>
      </c>
      <c r="V145" s="56">
        <f t="shared" si="29"/>
        <v>0</v>
      </c>
      <c r="W145" s="64" t="str">
        <f t="shared" si="30"/>
        <v/>
      </c>
      <c r="X145" s="17"/>
    </row>
    <row r="146" spans="3:24" ht="21.75" customHeight="1" x14ac:dyDescent="0.25">
      <c r="C146" s="63"/>
      <c r="D146" s="66" t="str">
        <f t="shared" si="25"/>
        <v/>
      </c>
      <c r="E146" s="69" t="str">
        <f>IFERROR(VLOOKUP(J146,Causa!$A$2:$F$15,6,0),"")</f>
        <v/>
      </c>
      <c r="F146" s="52"/>
      <c r="G146" s="53"/>
      <c r="H146" s="70"/>
      <c r="I146" s="74"/>
      <c r="J146" s="54"/>
      <c r="K146" s="54"/>
      <c r="L146" s="54"/>
      <c r="M146" s="54"/>
      <c r="N146" s="54"/>
      <c r="O146" s="54"/>
      <c r="P146" s="54"/>
      <c r="Q146" s="55"/>
      <c r="R146" s="75"/>
      <c r="S146" s="72">
        <f t="shared" si="26"/>
        <v>0</v>
      </c>
      <c r="T146" s="56">
        <f t="shared" si="27"/>
        <v>0</v>
      </c>
      <c r="U146" s="56">
        <f t="shared" si="28"/>
        <v>0</v>
      </c>
      <c r="V146" s="56">
        <f t="shared" si="29"/>
        <v>0</v>
      </c>
      <c r="W146" s="64" t="str">
        <f t="shared" si="30"/>
        <v/>
      </c>
      <c r="X146" s="17"/>
    </row>
    <row r="147" spans="3:24" ht="21.75" customHeight="1" x14ac:dyDescent="0.25">
      <c r="C147" s="63"/>
      <c r="D147" s="66" t="str">
        <f t="shared" si="25"/>
        <v/>
      </c>
      <c r="E147" s="69" t="str">
        <f>IFERROR(VLOOKUP(J147,Causa!$A$2:$F$15,6,0),"")</f>
        <v/>
      </c>
      <c r="F147" s="52"/>
      <c r="G147" s="53"/>
      <c r="H147" s="70"/>
      <c r="I147" s="74"/>
      <c r="J147" s="54"/>
      <c r="K147" s="54"/>
      <c r="L147" s="54"/>
      <c r="M147" s="54"/>
      <c r="N147" s="54"/>
      <c r="O147" s="54"/>
      <c r="P147" s="54"/>
      <c r="Q147" s="55"/>
      <c r="R147" s="75"/>
      <c r="S147" s="72">
        <f t="shared" si="26"/>
        <v>0</v>
      </c>
      <c r="T147" s="56">
        <f t="shared" si="27"/>
        <v>0</v>
      </c>
      <c r="U147" s="56">
        <f t="shared" si="28"/>
        <v>0</v>
      </c>
      <c r="V147" s="56">
        <f t="shared" si="29"/>
        <v>0</v>
      </c>
      <c r="W147" s="64" t="str">
        <f t="shared" si="30"/>
        <v/>
      </c>
      <c r="X147" s="17"/>
    </row>
    <row r="148" spans="3:24" ht="21.75" customHeight="1" x14ac:dyDescent="0.25">
      <c r="C148" s="63"/>
      <c r="D148" s="66" t="str">
        <f t="shared" si="25"/>
        <v/>
      </c>
      <c r="E148" s="69" t="str">
        <f>IFERROR(VLOOKUP(J148,Causa!$A$2:$F$15,6,0),"")</f>
        <v/>
      </c>
      <c r="F148" s="52"/>
      <c r="G148" s="53"/>
      <c r="H148" s="70"/>
      <c r="I148" s="74"/>
      <c r="J148" s="54"/>
      <c r="K148" s="54"/>
      <c r="L148" s="54"/>
      <c r="M148" s="54"/>
      <c r="N148" s="54"/>
      <c r="O148" s="54"/>
      <c r="P148" s="54"/>
      <c r="Q148" s="55"/>
      <c r="R148" s="75"/>
      <c r="S148" s="72">
        <f t="shared" si="26"/>
        <v>0</v>
      </c>
      <c r="T148" s="56">
        <f t="shared" si="27"/>
        <v>0</v>
      </c>
      <c r="U148" s="56">
        <f t="shared" si="28"/>
        <v>0</v>
      </c>
      <c r="V148" s="56">
        <f t="shared" si="29"/>
        <v>0</v>
      </c>
      <c r="W148" s="64" t="str">
        <f t="shared" si="30"/>
        <v/>
      </c>
      <c r="X148" s="17"/>
    </row>
    <row r="149" spans="3:24" ht="21.75" customHeight="1" x14ac:dyDescent="0.25">
      <c r="C149" s="63"/>
      <c r="D149" s="66" t="str">
        <f t="shared" si="25"/>
        <v/>
      </c>
      <c r="E149" s="69" t="str">
        <f>IFERROR(VLOOKUP(J149,Causa!$A$2:$F$15,6,0),"")</f>
        <v/>
      </c>
      <c r="F149" s="52"/>
      <c r="G149" s="53"/>
      <c r="H149" s="70"/>
      <c r="I149" s="74"/>
      <c r="J149" s="54"/>
      <c r="K149" s="54"/>
      <c r="L149" s="54"/>
      <c r="M149" s="54"/>
      <c r="N149" s="54"/>
      <c r="O149" s="54"/>
      <c r="P149" s="54"/>
      <c r="Q149" s="55"/>
      <c r="R149" s="75"/>
      <c r="S149" s="72">
        <f t="shared" si="26"/>
        <v>0</v>
      </c>
      <c r="T149" s="56">
        <f t="shared" si="27"/>
        <v>0</v>
      </c>
      <c r="U149" s="56">
        <f t="shared" si="28"/>
        <v>0</v>
      </c>
      <c r="V149" s="56">
        <f t="shared" si="29"/>
        <v>0</v>
      </c>
      <c r="W149" s="64" t="str">
        <f t="shared" si="30"/>
        <v/>
      </c>
      <c r="X149" s="17"/>
    </row>
    <row r="150" spans="3:24" ht="21.75" customHeight="1" x14ac:dyDescent="0.25">
      <c r="C150" s="63"/>
      <c r="D150" s="66" t="str">
        <f t="shared" si="25"/>
        <v/>
      </c>
      <c r="E150" s="69" t="str">
        <f>IFERROR(VLOOKUP(J150,Causa!$A$2:$F$15,6,0),"")</f>
        <v/>
      </c>
      <c r="F150" s="52"/>
      <c r="G150" s="53"/>
      <c r="H150" s="70"/>
      <c r="I150" s="74"/>
      <c r="J150" s="54"/>
      <c r="K150" s="54"/>
      <c r="L150" s="54"/>
      <c r="M150" s="54"/>
      <c r="N150" s="54"/>
      <c r="O150" s="54"/>
      <c r="P150" s="54"/>
      <c r="Q150" s="55"/>
      <c r="R150" s="75"/>
      <c r="S150" s="72">
        <f t="shared" si="26"/>
        <v>0</v>
      </c>
      <c r="T150" s="56">
        <f t="shared" si="27"/>
        <v>0</v>
      </c>
      <c r="U150" s="56">
        <f t="shared" si="28"/>
        <v>0</v>
      </c>
      <c r="V150" s="56">
        <f t="shared" si="29"/>
        <v>0</v>
      </c>
      <c r="W150" s="64" t="str">
        <f t="shared" si="30"/>
        <v/>
      </c>
      <c r="X150" s="17"/>
    </row>
    <row r="151" spans="3:24" ht="21.75" customHeight="1" x14ac:dyDescent="0.25">
      <c r="C151" s="63"/>
      <c r="D151" s="66" t="str">
        <f t="shared" si="25"/>
        <v/>
      </c>
      <c r="E151" s="69" t="str">
        <f>IFERROR(VLOOKUP(J151,Causa!$A$2:$F$15,6,0),"")</f>
        <v/>
      </c>
      <c r="F151" s="52"/>
      <c r="G151" s="53"/>
      <c r="H151" s="70"/>
      <c r="I151" s="74"/>
      <c r="J151" s="54"/>
      <c r="K151" s="54"/>
      <c r="L151" s="54"/>
      <c r="M151" s="54"/>
      <c r="N151" s="54"/>
      <c r="O151" s="54"/>
      <c r="P151" s="54"/>
      <c r="Q151" s="55"/>
      <c r="R151" s="75"/>
      <c r="S151" s="72">
        <f t="shared" si="26"/>
        <v>0</v>
      </c>
      <c r="T151" s="56">
        <f t="shared" si="27"/>
        <v>0</v>
      </c>
      <c r="U151" s="56">
        <f t="shared" si="28"/>
        <v>0</v>
      </c>
      <c r="V151" s="56">
        <f t="shared" si="29"/>
        <v>0</v>
      </c>
      <c r="W151" s="64" t="str">
        <f t="shared" si="30"/>
        <v/>
      </c>
      <c r="X151" s="17"/>
    </row>
    <row r="152" spans="3:24" ht="21.75" customHeight="1" x14ac:dyDescent="0.25">
      <c r="C152" s="63"/>
      <c r="D152" s="66" t="str">
        <f t="shared" si="25"/>
        <v/>
      </c>
      <c r="E152" s="69" t="str">
        <f>IFERROR(VLOOKUP(J152,Causa!$A$2:$F$15,6,0),"")</f>
        <v/>
      </c>
      <c r="F152" s="52"/>
      <c r="G152" s="53"/>
      <c r="H152" s="70"/>
      <c r="I152" s="74"/>
      <c r="J152" s="54"/>
      <c r="K152" s="54"/>
      <c r="L152" s="54"/>
      <c r="M152" s="54"/>
      <c r="N152" s="54"/>
      <c r="O152" s="54"/>
      <c r="P152" s="54"/>
      <c r="Q152" s="55"/>
      <c r="R152" s="75"/>
      <c r="S152" s="72">
        <f t="shared" si="26"/>
        <v>0</v>
      </c>
      <c r="T152" s="56">
        <f t="shared" si="27"/>
        <v>0</v>
      </c>
      <c r="U152" s="56">
        <f t="shared" si="28"/>
        <v>0</v>
      </c>
      <c r="V152" s="56">
        <f t="shared" si="29"/>
        <v>0</v>
      </c>
      <c r="W152" s="64" t="str">
        <f t="shared" si="30"/>
        <v/>
      </c>
      <c r="X152" s="17"/>
    </row>
    <row r="153" spans="3:24" ht="21.75" customHeight="1" x14ac:dyDescent="0.25">
      <c r="C153" s="63"/>
      <c r="D153" s="66" t="str">
        <f t="shared" si="25"/>
        <v/>
      </c>
      <c r="E153" s="69" t="str">
        <f>IFERROR(VLOOKUP(J153,Causa!$A$2:$F$15,6,0),"")</f>
        <v/>
      </c>
      <c r="F153" s="52"/>
      <c r="G153" s="53"/>
      <c r="H153" s="70"/>
      <c r="I153" s="74"/>
      <c r="J153" s="54"/>
      <c r="K153" s="54"/>
      <c r="L153" s="54"/>
      <c r="M153" s="54"/>
      <c r="N153" s="54"/>
      <c r="O153" s="54"/>
      <c r="P153" s="54"/>
      <c r="Q153" s="55"/>
      <c r="R153" s="75"/>
      <c r="S153" s="72">
        <f t="shared" si="26"/>
        <v>0</v>
      </c>
      <c r="T153" s="56">
        <f t="shared" si="27"/>
        <v>0</v>
      </c>
      <c r="U153" s="56">
        <f t="shared" si="28"/>
        <v>0</v>
      </c>
      <c r="V153" s="56">
        <f t="shared" si="29"/>
        <v>0</v>
      </c>
      <c r="W153" s="64" t="str">
        <f t="shared" si="30"/>
        <v/>
      </c>
      <c r="X153" s="17"/>
    </row>
    <row r="154" spans="3:24" ht="21.75" customHeight="1" x14ac:dyDescent="0.25">
      <c r="C154" s="63"/>
      <c r="D154" s="66" t="str">
        <f t="shared" si="25"/>
        <v/>
      </c>
      <c r="E154" s="69" t="str">
        <f>IFERROR(VLOOKUP(J154,Causa!$A$2:$F$15,6,0),"")</f>
        <v/>
      </c>
      <c r="F154" s="52"/>
      <c r="G154" s="53"/>
      <c r="H154" s="70"/>
      <c r="I154" s="74"/>
      <c r="J154" s="54"/>
      <c r="K154" s="54"/>
      <c r="L154" s="54"/>
      <c r="M154" s="54"/>
      <c r="N154" s="54"/>
      <c r="O154" s="54"/>
      <c r="P154" s="54"/>
      <c r="Q154" s="55"/>
      <c r="R154" s="75"/>
      <c r="S154" s="72">
        <f t="shared" si="26"/>
        <v>0</v>
      </c>
      <c r="T154" s="56">
        <f t="shared" si="27"/>
        <v>0</v>
      </c>
      <c r="U154" s="56">
        <f t="shared" si="28"/>
        <v>0</v>
      </c>
      <c r="V154" s="56">
        <f t="shared" si="29"/>
        <v>0</v>
      </c>
      <c r="W154" s="64" t="str">
        <f t="shared" si="30"/>
        <v/>
      </c>
      <c r="X154" s="17"/>
    </row>
    <row r="155" spans="3:24" ht="21.75" customHeight="1" x14ac:dyDescent="0.25">
      <c r="C155" s="63"/>
      <c r="D155" s="66" t="str">
        <f t="shared" si="25"/>
        <v/>
      </c>
      <c r="E155" s="69" t="str">
        <f>IFERROR(VLOOKUP(J155,Causa!$A$2:$F$15,6,0),"")</f>
        <v/>
      </c>
      <c r="F155" s="52"/>
      <c r="G155" s="53"/>
      <c r="H155" s="70"/>
      <c r="I155" s="74"/>
      <c r="J155" s="54"/>
      <c r="K155" s="54"/>
      <c r="L155" s="54"/>
      <c r="M155" s="54"/>
      <c r="N155" s="54"/>
      <c r="O155" s="54"/>
      <c r="P155" s="54"/>
      <c r="Q155" s="55"/>
      <c r="R155" s="75"/>
      <c r="S155" s="72">
        <f t="shared" si="26"/>
        <v>0</v>
      </c>
      <c r="T155" s="56">
        <f t="shared" si="27"/>
        <v>0</v>
      </c>
      <c r="U155" s="56">
        <f t="shared" si="28"/>
        <v>0</v>
      </c>
      <c r="V155" s="56">
        <f t="shared" si="29"/>
        <v>0</v>
      </c>
      <c r="W155" s="64" t="str">
        <f t="shared" si="30"/>
        <v/>
      </c>
      <c r="X155" s="17"/>
    </row>
    <row r="156" spans="3:24" ht="21.75" customHeight="1" x14ac:dyDescent="0.25">
      <c r="C156" s="63"/>
      <c r="D156" s="66" t="str">
        <f t="shared" si="25"/>
        <v/>
      </c>
      <c r="E156" s="69" t="str">
        <f>IFERROR(VLOOKUP(J156,Causa!$A$2:$F$15,6,0),"")</f>
        <v/>
      </c>
      <c r="F156" s="52"/>
      <c r="G156" s="53"/>
      <c r="H156" s="70"/>
      <c r="I156" s="74"/>
      <c r="J156" s="54"/>
      <c r="K156" s="54"/>
      <c r="L156" s="54"/>
      <c r="M156" s="54"/>
      <c r="N156" s="54"/>
      <c r="O156" s="54"/>
      <c r="P156" s="54"/>
      <c r="Q156" s="55"/>
      <c r="R156" s="75"/>
      <c r="S156" s="72">
        <f t="shared" si="26"/>
        <v>0</v>
      </c>
      <c r="T156" s="56">
        <f t="shared" si="27"/>
        <v>0</v>
      </c>
      <c r="U156" s="56">
        <f t="shared" si="28"/>
        <v>0</v>
      </c>
      <c r="V156" s="56">
        <f t="shared" si="29"/>
        <v>0</v>
      </c>
      <c r="W156" s="64" t="str">
        <f t="shared" si="30"/>
        <v/>
      </c>
      <c r="X156" s="17"/>
    </row>
    <row r="157" spans="3:24" ht="21.75" customHeight="1" x14ac:dyDescent="0.25">
      <c r="C157" s="63"/>
      <c r="D157" s="66" t="str">
        <f t="shared" si="25"/>
        <v/>
      </c>
      <c r="E157" s="69" t="str">
        <f>IFERROR(VLOOKUP(J157,Causa!$A$2:$F$15,6,0),"")</f>
        <v/>
      </c>
      <c r="F157" s="52"/>
      <c r="G157" s="53"/>
      <c r="H157" s="70"/>
      <c r="I157" s="74"/>
      <c r="J157" s="54"/>
      <c r="K157" s="54"/>
      <c r="L157" s="54"/>
      <c r="M157" s="54"/>
      <c r="N157" s="54"/>
      <c r="O157" s="54"/>
      <c r="P157" s="54"/>
      <c r="Q157" s="55"/>
      <c r="R157" s="75"/>
      <c r="S157" s="72">
        <f t="shared" si="26"/>
        <v>0</v>
      </c>
      <c r="T157" s="56">
        <f t="shared" si="27"/>
        <v>0</v>
      </c>
      <c r="U157" s="56">
        <f t="shared" si="28"/>
        <v>0</v>
      </c>
      <c r="V157" s="56">
        <f t="shared" si="29"/>
        <v>0</v>
      </c>
      <c r="W157" s="64" t="str">
        <f t="shared" si="30"/>
        <v/>
      </c>
      <c r="X157" s="17"/>
    </row>
    <row r="158" spans="3:24" ht="21.75" customHeight="1" x14ac:dyDescent="0.25">
      <c r="C158" s="63"/>
      <c r="D158" s="66" t="str">
        <f t="shared" si="25"/>
        <v/>
      </c>
      <c r="E158" s="69" t="str">
        <f>IFERROR(VLOOKUP(J158,Causa!$A$2:$F$15,6,0),"")</f>
        <v/>
      </c>
      <c r="F158" s="52"/>
      <c r="G158" s="53"/>
      <c r="H158" s="70"/>
      <c r="I158" s="74"/>
      <c r="J158" s="54"/>
      <c r="K158" s="54"/>
      <c r="L158" s="54"/>
      <c r="M158" s="54"/>
      <c r="N158" s="54"/>
      <c r="O158" s="54"/>
      <c r="P158" s="54"/>
      <c r="Q158" s="55"/>
      <c r="R158" s="75"/>
      <c r="S158" s="72">
        <f t="shared" si="26"/>
        <v>0</v>
      </c>
      <c r="T158" s="56">
        <f t="shared" si="27"/>
        <v>0</v>
      </c>
      <c r="U158" s="56">
        <f t="shared" si="28"/>
        <v>0</v>
      </c>
      <c r="V158" s="56">
        <f t="shared" si="29"/>
        <v>0</v>
      </c>
      <c r="W158" s="64" t="str">
        <f t="shared" si="30"/>
        <v/>
      </c>
      <c r="X158" s="17"/>
    </row>
    <row r="159" spans="3:24" ht="21.75" customHeight="1" x14ac:dyDescent="0.25">
      <c r="C159" s="63"/>
      <c r="D159" s="66" t="str">
        <f t="shared" si="25"/>
        <v/>
      </c>
      <c r="E159" s="69" t="str">
        <f>IFERROR(VLOOKUP(J159,Causa!$A$2:$F$15,6,0),"")</f>
        <v/>
      </c>
      <c r="F159" s="52"/>
      <c r="G159" s="53"/>
      <c r="H159" s="70"/>
      <c r="I159" s="74"/>
      <c r="J159" s="54"/>
      <c r="K159" s="54"/>
      <c r="L159" s="54"/>
      <c r="M159" s="54"/>
      <c r="N159" s="54"/>
      <c r="O159" s="54"/>
      <c r="P159" s="54"/>
      <c r="Q159" s="55"/>
      <c r="R159" s="75"/>
      <c r="S159" s="72">
        <f t="shared" si="26"/>
        <v>0</v>
      </c>
      <c r="T159" s="56">
        <f t="shared" si="27"/>
        <v>0</v>
      </c>
      <c r="U159" s="56">
        <f t="shared" si="28"/>
        <v>0</v>
      </c>
      <c r="V159" s="56">
        <f t="shared" si="29"/>
        <v>0</v>
      </c>
      <c r="W159" s="64" t="str">
        <f t="shared" si="30"/>
        <v/>
      </c>
      <c r="X159" s="17"/>
    </row>
    <row r="160" spans="3:24" ht="21.75" customHeight="1" x14ac:dyDescent="0.25">
      <c r="C160" s="63"/>
      <c r="D160" s="66" t="str">
        <f t="shared" si="25"/>
        <v/>
      </c>
      <c r="E160" s="69" t="str">
        <f>IFERROR(VLOOKUP(J160,Causa!$A$2:$F$15,6,0),"")</f>
        <v/>
      </c>
      <c r="F160" s="52"/>
      <c r="G160" s="53"/>
      <c r="H160" s="70"/>
      <c r="I160" s="74"/>
      <c r="J160" s="54"/>
      <c r="K160" s="54"/>
      <c r="L160" s="54"/>
      <c r="M160" s="54"/>
      <c r="N160" s="54"/>
      <c r="O160" s="54"/>
      <c r="P160" s="54"/>
      <c r="Q160" s="55"/>
      <c r="R160" s="75"/>
      <c r="S160" s="72">
        <f t="shared" si="26"/>
        <v>0</v>
      </c>
      <c r="T160" s="56">
        <f t="shared" si="27"/>
        <v>0</v>
      </c>
      <c r="U160" s="56">
        <f t="shared" si="28"/>
        <v>0</v>
      </c>
      <c r="V160" s="56">
        <f t="shared" si="29"/>
        <v>0</v>
      </c>
      <c r="W160" s="64" t="str">
        <f t="shared" si="30"/>
        <v/>
      </c>
      <c r="X160" s="17"/>
    </row>
    <row r="161" spans="3:24" ht="21.75" customHeight="1" x14ac:dyDescent="0.25">
      <c r="C161" s="63"/>
      <c r="D161" s="66" t="str">
        <f t="shared" si="25"/>
        <v/>
      </c>
      <c r="E161" s="69" t="str">
        <f>IFERROR(VLOOKUP(J161,Causa!$A$2:$F$15,6,0),"")</f>
        <v/>
      </c>
      <c r="F161" s="52"/>
      <c r="G161" s="53"/>
      <c r="H161" s="70"/>
      <c r="I161" s="74"/>
      <c r="J161" s="54"/>
      <c r="K161" s="54"/>
      <c r="L161" s="54"/>
      <c r="M161" s="54"/>
      <c r="N161" s="54"/>
      <c r="O161" s="54"/>
      <c r="P161" s="54"/>
      <c r="Q161" s="55"/>
      <c r="R161" s="75"/>
      <c r="S161" s="72">
        <f t="shared" si="26"/>
        <v>0</v>
      </c>
      <c r="T161" s="56">
        <f t="shared" si="27"/>
        <v>0</v>
      </c>
      <c r="U161" s="56">
        <f t="shared" si="28"/>
        <v>0</v>
      </c>
      <c r="V161" s="56">
        <f t="shared" si="29"/>
        <v>0</v>
      </c>
      <c r="W161" s="64" t="str">
        <f t="shared" si="30"/>
        <v/>
      </c>
      <c r="X161" s="17"/>
    </row>
    <row r="162" spans="3:24" ht="21.75" customHeight="1" x14ac:dyDescent="0.25">
      <c r="C162" s="63"/>
      <c r="D162" s="66" t="str">
        <f t="shared" si="25"/>
        <v/>
      </c>
      <c r="E162" s="69" t="str">
        <f>IFERROR(VLOOKUP(J162,Causa!$A$2:$F$15,6,0),"")</f>
        <v/>
      </c>
      <c r="F162" s="52"/>
      <c r="G162" s="53"/>
      <c r="H162" s="70"/>
      <c r="I162" s="74"/>
      <c r="J162" s="54"/>
      <c r="K162" s="54"/>
      <c r="L162" s="54"/>
      <c r="M162" s="54"/>
      <c r="N162" s="54"/>
      <c r="O162" s="54"/>
      <c r="P162" s="54"/>
      <c r="Q162" s="55"/>
      <c r="R162" s="75"/>
      <c r="S162" s="72">
        <f t="shared" si="26"/>
        <v>0</v>
      </c>
      <c r="T162" s="56">
        <f t="shared" si="27"/>
        <v>0</v>
      </c>
      <c r="U162" s="56">
        <f t="shared" si="28"/>
        <v>0</v>
      </c>
      <c r="V162" s="56">
        <f t="shared" si="29"/>
        <v>0</v>
      </c>
      <c r="W162" s="64" t="str">
        <f t="shared" si="30"/>
        <v/>
      </c>
      <c r="X162" s="17"/>
    </row>
    <row r="163" spans="3:24" ht="21.75" customHeight="1" x14ac:dyDescent="0.25">
      <c r="C163" s="63"/>
      <c r="D163" s="66" t="str">
        <f t="shared" si="25"/>
        <v/>
      </c>
      <c r="E163" s="69" t="str">
        <f>IFERROR(VLOOKUP(J163,Causa!$A$2:$F$15,6,0),"")</f>
        <v/>
      </c>
      <c r="F163" s="52"/>
      <c r="G163" s="53"/>
      <c r="H163" s="70"/>
      <c r="I163" s="74"/>
      <c r="J163" s="54"/>
      <c r="K163" s="54"/>
      <c r="L163" s="54"/>
      <c r="M163" s="54"/>
      <c r="N163" s="54"/>
      <c r="O163" s="54"/>
      <c r="P163" s="54"/>
      <c r="Q163" s="55"/>
      <c r="R163" s="75"/>
      <c r="S163" s="72">
        <f t="shared" si="26"/>
        <v>0</v>
      </c>
      <c r="T163" s="56">
        <f t="shared" si="27"/>
        <v>0</v>
      </c>
      <c r="U163" s="56">
        <f t="shared" si="28"/>
        <v>0</v>
      </c>
      <c r="V163" s="56">
        <f t="shared" si="29"/>
        <v>0</v>
      </c>
      <c r="W163" s="64" t="str">
        <f t="shared" si="30"/>
        <v/>
      </c>
      <c r="X163" s="17"/>
    </row>
    <row r="164" spans="3:24" ht="21.75" customHeight="1" x14ac:dyDescent="0.25">
      <c r="C164" s="63"/>
      <c r="D164" s="66" t="str">
        <f t="shared" si="25"/>
        <v/>
      </c>
      <c r="E164" s="69" t="str">
        <f>IFERROR(VLOOKUP(J164,Causa!$A$2:$F$15,6,0),"")</f>
        <v/>
      </c>
      <c r="F164" s="52"/>
      <c r="G164" s="53"/>
      <c r="H164" s="70"/>
      <c r="I164" s="74"/>
      <c r="J164" s="54"/>
      <c r="K164" s="54"/>
      <c r="L164" s="54"/>
      <c r="M164" s="54"/>
      <c r="N164" s="54"/>
      <c r="O164" s="54"/>
      <c r="P164" s="54"/>
      <c r="Q164" s="55"/>
      <c r="R164" s="75"/>
      <c r="S164" s="72">
        <f t="shared" si="26"/>
        <v>0</v>
      </c>
      <c r="T164" s="56">
        <f t="shared" si="27"/>
        <v>0</v>
      </c>
      <c r="U164" s="56">
        <f t="shared" si="28"/>
        <v>0</v>
      </c>
      <c r="V164" s="56">
        <f t="shared" si="29"/>
        <v>0</v>
      </c>
      <c r="W164" s="64" t="str">
        <f t="shared" si="30"/>
        <v/>
      </c>
      <c r="X164" s="17"/>
    </row>
    <row r="165" spans="3:24" ht="21.75" customHeight="1" x14ac:dyDescent="0.25">
      <c r="C165" s="63"/>
      <c r="D165" s="66" t="str">
        <f t="shared" si="25"/>
        <v/>
      </c>
      <c r="E165" s="69" t="str">
        <f>IFERROR(VLOOKUP(J165,Causa!$A$2:$F$15,6,0),"")</f>
        <v/>
      </c>
      <c r="F165" s="52"/>
      <c r="G165" s="53"/>
      <c r="H165" s="70"/>
      <c r="I165" s="74"/>
      <c r="J165" s="54"/>
      <c r="K165" s="54"/>
      <c r="L165" s="54"/>
      <c r="M165" s="54"/>
      <c r="N165" s="54"/>
      <c r="O165" s="54"/>
      <c r="P165" s="54"/>
      <c r="Q165" s="55"/>
      <c r="R165" s="75"/>
      <c r="S165" s="72">
        <f t="shared" si="26"/>
        <v>0</v>
      </c>
      <c r="T165" s="56">
        <f t="shared" si="27"/>
        <v>0</v>
      </c>
      <c r="U165" s="56">
        <f t="shared" si="28"/>
        <v>0</v>
      </c>
      <c r="V165" s="56">
        <f t="shared" si="29"/>
        <v>0</v>
      </c>
      <c r="W165" s="64" t="str">
        <f t="shared" si="30"/>
        <v/>
      </c>
      <c r="X165" s="17"/>
    </row>
    <row r="166" spans="3:24" ht="21.75" customHeight="1" x14ac:dyDescent="0.25">
      <c r="C166" s="63"/>
      <c r="D166" s="66" t="str">
        <f t="shared" si="25"/>
        <v/>
      </c>
      <c r="E166" s="69" t="str">
        <f>IFERROR(VLOOKUP(J166,Causa!$A$2:$F$15,6,0),"")</f>
        <v/>
      </c>
      <c r="F166" s="52"/>
      <c r="G166" s="53"/>
      <c r="H166" s="70"/>
      <c r="I166" s="74"/>
      <c r="J166" s="54"/>
      <c r="K166" s="54"/>
      <c r="L166" s="54"/>
      <c r="M166" s="54"/>
      <c r="N166" s="54"/>
      <c r="O166" s="54"/>
      <c r="P166" s="54"/>
      <c r="Q166" s="55"/>
      <c r="R166" s="75"/>
      <c r="S166" s="72">
        <f t="shared" si="26"/>
        <v>0</v>
      </c>
      <c r="T166" s="56">
        <f t="shared" si="27"/>
        <v>0</v>
      </c>
      <c r="U166" s="56">
        <f t="shared" si="28"/>
        <v>0</v>
      </c>
      <c r="V166" s="56">
        <f t="shared" si="29"/>
        <v>0</v>
      </c>
      <c r="W166" s="64" t="str">
        <f t="shared" si="30"/>
        <v/>
      </c>
      <c r="X166" s="17"/>
    </row>
    <row r="167" spans="3:24" ht="21.75" customHeight="1" x14ac:dyDescent="0.25">
      <c r="C167" s="63"/>
      <c r="D167" s="66" t="str">
        <f t="shared" si="25"/>
        <v/>
      </c>
      <c r="E167" s="69" t="str">
        <f>IFERROR(VLOOKUP(J167,Causa!$A$2:$F$15,6,0),"")</f>
        <v/>
      </c>
      <c r="F167" s="52"/>
      <c r="G167" s="53"/>
      <c r="H167" s="70"/>
      <c r="I167" s="74"/>
      <c r="J167" s="54"/>
      <c r="K167" s="54"/>
      <c r="L167" s="54"/>
      <c r="M167" s="54"/>
      <c r="N167" s="54"/>
      <c r="O167" s="54"/>
      <c r="P167" s="54"/>
      <c r="Q167" s="55"/>
      <c r="R167" s="75"/>
      <c r="S167" s="72">
        <f t="shared" si="26"/>
        <v>0</v>
      </c>
      <c r="T167" s="56">
        <f t="shared" si="27"/>
        <v>0</v>
      </c>
      <c r="U167" s="56">
        <f t="shared" si="28"/>
        <v>0</v>
      </c>
      <c r="V167" s="56">
        <f t="shared" si="29"/>
        <v>0</v>
      </c>
      <c r="W167" s="64" t="str">
        <f t="shared" si="30"/>
        <v/>
      </c>
      <c r="X167" s="17"/>
    </row>
    <row r="168" spans="3:24" ht="21.75" customHeight="1" x14ac:dyDescent="0.25">
      <c r="C168" s="63"/>
      <c r="D168" s="66" t="str">
        <f t="shared" si="25"/>
        <v/>
      </c>
      <c r="E168" s="69" t="str">
        <f>IFERROR(VLOOKUP(J168,Causa!$A$2:$F$15,6,0),"")</f>
        <v/>
      </c>
      <c r="F168" s="52"/>
      <c r="G168" s="53"/>
      <c r="H168" s="70"/>
      <c r="I168" s="74"/>
      <c r="J168" s="54"/>
      <c r="K168" s="54"/>
      <c r="L168" s="54"/>
      <c r="M168" s="54"/>
      <c r="N168" s="54"/>
      <c r="O168" s="54"/>
      <c r="P168" s="54"/>
      <c r="Q168" s="55"/>
      <c r="R168" s="75"/>
      <c r="S168" s="72">
        <f t="shared" si="26"/>
        <v>0</v>
      </c>
      <c r="T168" s="56">
        <f t="shared" si="27"/>
        <v>0</v>
      </c>
      <c r="U168" s="56">
        <f t="shared" si="28"/>
        <v>0</v>
      </c>
      <c r="V168" s="56">
        <f t="shared" si="29"/>
        <v>0</v>
      </c>
      <c r="W168" s="64" t="str">
        <f t="shared" si="30"/>
        <v/>
      </c>
      <c r="X168" s="17"/>
    </row>
    <row r="169" spans="3:24" ht="21.75" customHeight="1" x14ac:dyDescent="0.25">
      <c r="C169" s="63"/>
      <c r="D169" s="66" t="str">
        <f t="shared" si="25"/>
        <v/>
      </c>
      <c r="E169" s="69" t="str">
        <f>IFERROR(VLOOKUP(J169,Causa!$A$2:$F$15,6,0),"")</f>
        <v/>
      </c>
      <c r="F169" s="52"/>
      <c r="G169" s="53"/>
      <c r="H169" s="70"/>
      <c r="I169" s="74"/>
      <c r="J169" s="54"/>
      <c r="K169" s="54"/>
      <c r="L169" s="54"/>
      <c r="M169" s="54"/>
      <c r="N169" s="54"/>
      <c r="O169" s="54"/>
      <c r="P169" s="54"/>
      <c r="Q169" s="55"/>
      <c r="R169" s="75"/>
      <c r="S169" s="72">
        <f t="shared" si="26"/>
        <v>0</v>
      </c>
      <c r="T169" s="56">
        <f t="shared" si="27"/>
        <v>0</v>
      </c>
      <c r="U169" s="56">
        <f t="shared" si="28"/>
        <v>0</v>
      </c>
      <c r="V169" s="56">
        <f t="shared" si="29"/>
        <v>0</v>
      </c>
      <c r="W169" s="64" t="str">
        <f t="shared" si="30"/>
        <v/>
      </c>
      <c r="X169" s="17"/>
    </row>
    <row r="170" spans="3:24" ht="21.75" customHeight="1" x14ac:dyDescent="0.25">
      <c r="C170" s="63"/>
      <c r="D170" s="66" t="str">
        <f t="shared" si="25"/>
        <v/>
      </c>
      <c r="E170" s="69" t="str">
        <f>IFERROR(VLOOKUP(J170,Causa!$A$2:$F$15,6,0),"")</f>
        <v/>
      </c>
      <c r="F170" s="52"/>
      <c r="G170" s="53"/>
      <c r="H170" s="70"/>
      <c r="I170" s="74"/>
      <c r="J170" s="54"/>
      <c r="K170" s="54"/>
      <c r="L170" s="54"/>
      <c r="M170" s="54"/>
      <c r="N170" s="54"/>
      <c r="O170" s="54"/>
      <c r="P170" s="54"/>
      <c r="Q170" s="55"/>
      <c r="R170" s="75"/>
      <c r="S170" s="72">
        <f t="shared" si="26"/>
        <v>0</v>
      </c>
      <c r="T170" s="56">
        <f t="shared" si="27"/>
        <v>0</v>
      </c>
      <c r="U170" s="56">
        <f t="shared" si="28"/>
        <v>0</v>
      </c>
      <c r="V170" s="56">
        <f t="shared" si="29"/>
        <v>0</v>
      </c>
      <c r="W170" s="64" t="str">
        <f t="shared" si="30"/>
        <v/>
      </c>
      <c r="X170" s="17"/>
    </row>
    <row r="171" spans="3:24" ht="21.75" customHeight="1" x14ac:dyDescent="0.25">
      <c r="C171" s="63"/>
      <c r="D171" s="66" t="str">
        <f t="shared" si="25"/>
        <v/>
      </c>
      <c r="E171" s="69" t="str">
        <f>IFERROR(VLOOKUP(J171,Causa!$A$2:$F$15,6,0),"")</f>
        <v/>
      </c>
      <c r="F171" s="52"/>
      <c r="G171" s="53"/>
      <c r="H171" s="70"/>
      <c r="I171" s="74"/>
      <c r="J171" s="54"/>
      <c r="K171" s="54"/>
      <c r="L171" s="54"/>
      <c r="M171" s="54"/>
      <c r="N171" s="54"/>
      <c r="O171" s="54"/>
      <c r="P171" s="54"/>
      <c r="Q171" s="55"/>
      <c r="R171" s="75"/>
      <c r="S171" s="72">
        <f t="shared" si="26"/>
        <v>0</v>
      </c>
      <c r="T171" s="56">
        <f t="shared" si="27"/>
        <v>0</v>
      </c>
      <c r="U171" s="56">
        <f t="shared" si="28"/>
        <v>0</v>
      </c>
      <c r="V171" s="56">
        <f t="shared" si="29"/>
        <v>0</v>
      </c>
      <c r="W171" s="64" t="str">
        <f t="shared" si="30"/>
        <v/>
      </c>
      <c r="X171" s="17"/>
    </row>
    <row r="172" spans="3:24" ht="21.75" customHeight="1" x14ac:dyDescent="0.25">
      <c r="C172" s="63"/>
      <c r="D172" s="66" t="str">
        <f t="shared" si="25"/>
        <v/>
      </c>
      <c r="E172" s="69" t="str">
        <f>IFERROR(VLOOKUP(J172,Causa!$A$2:$F$15,6,0),"")</f>
        <v/>
      </c>
      <c r="F172" s="52"/>
      <c r="G172" s="53"/>
      <c r="H172" s="70"/>
      <c r="I172" s="74"/>
      <c r="J172" s="54"/>
      <c r="K172" s="54"/>
      <c r="L172" s="54"/>
      <c r="M172" s="54"/>
      <c r="N172" s="54"/>
      <c r="O172" s="54"/>
      <c r="P172" s="54"/>
      <c r="Q172" s="55"/>
      <c r="R172" s="75"/>
      <c r="S172" s="72">
        <f t="shared" si="26"/>
        <v>0</v>
      </c>
      <c r="T172" s="56">
        <f t="shared" si="27"/>
        <v>0</v>
      </c>
      <c r="U172" s="56">
        <f t="shared" si="28"/>
        <v>0</v>
      </c>
      <c r="V172" s="56">
        <f t="shared" si="29"/>
        <v>0</v>
      </c>
      <c r="W172" s="64" t="str">
        <f t="shared" si="30"/>
        <v/>
      </c>
      <c r="X172" s="17"/>
    </row>
    <row r="173" spans="3:24" ht="21.75" customHeight="1" x14ac:dyDescent="0.25">
      <c r="C173" s="63"/>
      <c r="D173" s="66" t="str">
        <f t="shared" si="25"/>
        <v/>
      </c>
      <c r="E173" s="69" t="str">
        <f>IFERROR(VLOOKUP(J173,Causa!$A$2:$F$15,6,0),"")</f>
        <v/>
      </c>
      <c r="F173" s="52"/>
      <c r="G173" s="53"/>
      <c r="H173" s="70"/>
      <c r="I173" s="74"/>
      <c r="J173" s="54"/>
      <c r="K173" s="54"/>
      <c r="L173" s="54"/>
      <c r="M173" s="54"/>
      <c r="N173" s="54"/>
      <c r="O173" s="54"/>
      <c r="P173" s="54"/>
      <c r="Q173" s="55"/>
      <c r="R173" s="75"/>
      <c r="S173" s="72">
        <f t="shared" si="26"/>
        <v>0</v>
      </c>
      <c r="T173" s="56">
        <f t="shared" si="27"/>
        <v>0</v>
      </c>
      <c r="U173" s="56">
        <f t="shared" si="28"/>
        <v>0</v>
      </c>
      <c r="V173" s="56">
        <f t="shared" si="29"/>
        <v>0</v>
      </c>
      <c r="W173" s="64" t="str">
        <f t="shared" si="30"/>
        <v/>
      </c>
      <c r="X173" s="17"/>
    </row>
    <row r="174" spans="3:24" ht="21.75" customHeight="1" x14ac:dyDescent="0.25">
      <c r="C174" s="63"/>
      <c r="D174" s="66" t="str">
        <f t="shared" si="25"/>
        <v/>
      </c>
      <c r="E174" s="69" t="str">
        <f>IFERROR(VLOOKUP(J174,Causa!$A$2:$F$15,6,0),"")</f>
        <v/>
      </c>
      <c r="F174" s="52"/>
      <c r="G174" s="53"/>
      <c r="H174" s="70"/>
      <c r="I174" s="74"/>
      <c r="J174" s="54"/>
      <c r="K174" s="54"/>
      <c r="L174" s="54"/>
      <c r="M174" s="54"/>
      <c r="N174" s="54"/>
      <c r="O174" s="54"/>
      <c r="P174" s="54"/>
      <c r="Q174" s="55"/>
      <c r="R174" s="75"/>
      <c r="S174" s="72">
        <f t="shared" si="26"/>
        <v>0</v>
      </c>
      <c r="T174" s="56">
        <f t="shared" si="27"/>
        <v>0</v>
      </c>
      <c r="U174" s="56">
        <f t="shared" si="28"/>
        <v>0</v>
      </c>
      <c r="V174" s="56">
        <f t="shared" si="29"/>
        <v>0</v>
      </c>
      <c r="W174" s="64" t="str">
        <f t="shared" si="30"/>
        <v/>
      </c>
      <c r="X174" s="17"/>
    </row>
    <row r="175" spans="3:24" ht="21.75" customHeight="1" x14ac:dyDescent="0.25">
      <c r="C175" s="63"/>
      <c r="D175" s="66" t="str">
        <f t="shared" si="25"/>
        <v/>
      </c>
      <c r="E175" s="69" t="str">
        <f>IFERROR(VLOOKUP(J175,Causa!$A$2:$F$15,6,0),"")</f>
        <v/>
      </c>
      <c r="F175" s="52"/>
      <c r="G175" s="53"/>
      <c r="H175" s="70"/>
      <c r="I175" s="74"/>
      <c r="J175" s="54"/>
      <c r="K175" s="54"/>
      <c r="L175" s="54"/>
      <c r="M175" s="54"/>
      <c r="N175" s="54"/>
      <c r="O175" s="54"/>
      <c r="P175" s="54"/>
      <c r="Q175" s="55"/>
      <c r="R175" s="75"/>
      <c r="S175" s="72">
        <f t="shared" si="26"/>
        <v>0</v>
      </c>
      <c r="T175" s="56">
        <f t="shared" si="27"/>
        <v>0</v>
      </c>
      <c r="U175" s="56">
        <f t="shared" si="28"/>
        <v>0</v>
      </c>
      <c r="V175" s="56">
        <f t="shared" si="29"/>
        <v>0</v>
      </c>
      <c r="W175" s="64" t="str">
        <f t="shared" si="30"/>
        <v/>
      </c>
      <c r="X175" s="17"/>
    </row>
    <row r="176" spans="3:24" ht="21.75" customHeight="1" x14ac:dyDescent="0.25">
      <c r="C176" s="63"/>
      <c r="D176" s="66" t="str">
        <f t="shared" si="25"/>
        <v/>
      </c>
      <c r="E176" s="69" t="str">
        <f>IFERROR(VLOOKUP(J176,Causa!$A$2:$F$15,6,0),"")</f>
        <v/>
      </c>
      <c r="F176" s="52"/>
      <c r="G176" s="53"/>
      <c r="H176" s="70"/>
      <c r="I176" s="74"/>
      <c r="J176" s="54"/>
      <c r="K176" s="54"/>
      <c r="L176" s="54"/>
      <c r="M176" s="54"/>
      <c r="N176" s="54"/>
      <c r="O176" s="54"/>
      <c r="P176" s="54"/>
      <c r="Q176" s="55"/>
      <c r="R176" s="75"/>
      <c r="S176" s="72">
        <f t="shared" si="26"/>
        <v>0</v>
      </c>
      <c r="T176" s="56">
        <f t="shared" si="27"/>
        <v>0</v>
      </c>
      <c r="U176" s="56">
        <f t="shared" si="28"/>
        <v>0</v>
      </c>
      <c r="V176" s="56">
        <f t="shared" si="29"/>
        <v>0</v>
      </c>
      <c r="W176" s="64" t="str">
        <f t="shared" si="30"/>
        <v/>
      </c>
      <c r="X176" s="17"/>
    </row>
    <row r="177" spans="3:24" ht="21.75" customHeight="1" x14ac:dyDescent="0.25">
      <c r="C177" s="63"/>
      <c r="D177" s="66" t="str">
        <f t="shared" ref="D177:D188" si="31">IF(E177="","",IF(E177=1,IF(COUNTA(F177:P177)=9,1,0),IF(J177="OPERACIO",IF(COUNTA(F177:P177)=7,1,0),IF(COUNTA(F177:P177)=7,1,0))))</f>
        <v/>
      </c>
      <c r="E177" s="69" t="str">
        <f>IFERROR(VLOOKUP(J177,Causa!$A$2:$F$15,6,0),"")</f>
        <v/>
      </c>
      <c r="F177" s="52"/>
      <c r="G177" s="53"/>
      <c r="H177" s="70"/>
      <c r="I177" s="74"/>
      <c r="J177" s="54"/>
      <c r="K177" s="54"/>
      <c r="L177" s="54"/>
      <c r="M177" s="54"/>
      <c r="N177" s="54"/>
      <c r="O177" s="54"/>
      <c r="P177" s="54"/>
      <c r="Q177" s="55"/>
      <c r="R177" s="75"/>
      <c r="S177" s="72">
        <f t="shared" ref="S177:S188" si="32">IF(K177="Sin mano de obra",P177,0)</f>
        <v>0</v>
      </c>
      <c r="T177" s="56">
        <f t="shared" ref="T177:T188" si="33">IF(J177="Programa",P177,0)-S177</f>
        <v>0</v>
      </c>
      <c r="U177" s="56">
        <f t="shared" ref="U177:U188" si="34">IF(J177="CALIDAD",P177,0)+IF(J177="LOGISTIC",P177,0)+IF(J177="REPUESTO",P177,0)+IF(J177="SALAMAQ",P177,0)</f>
        <v>0</v>
      </c>
      <c r="V177" s="56">
        <f t="shared" ref="V177:V188" si="35">IF(J177="ELECTRIC",P177,0)+IF(J177="INSTRUME",P177,0)+IF(J177="MECANICA",P177,0)+IF(J177="OPERACIO",P177,0)+IF(J177="AUTOMATI",P177,0)</f>
        <v>0</v>
      </c>
      <c r="W177" s="64" t="str">
        <f t="shared" ref="W177:W188" si="36">IF(F177="","",HOUR(F177))</f>
        <v/>
      </c>
      <c r="X177" s="17"/>
    </row>
    <row r="178" spans="3:24" ht="21.75" customHeight="1" x14ac:dyDescent="0.25">
      <c r="C178" s="63"/>
      <c r="D178" s="66" t="str">
        <f t="shared" si="31"/>
        <v/>
      </c>
      <c r="E178" s="69" t="str">
        <f>IFERROR(VLOOKUP(J178,Causa!$A$2:$F$15,6,0),"")</f>
        <v/>
      </c>
      <c r="F178" s="52"/>
      <c r="G178" s="53"/>
      <c r="H178" s="70"/>
      <c r="I178" s="74"/>
      <c r="J178" s="54"/>
      <c r="K178" s="54"/>
      <c r="L178" s="54"/>
      <c r="M178" s="54"/>
      <c r="N178" s="54"/>
      <c r="O178" s="54"/>
      <c r="P178" s="54"/>
      <c r="Q178" s="55"/>
      <c r="R178" s="75"/>
      <c r="S178" s="72">
        <f t="shared" si="32"/>
        <v>0</v>
      </c>
      <c r="T178" s="56">
        <f t="shared" si="33"/>
        <v>0</v>
      </c>
      <c r="U178" s="56">
        <f t="shared" si="34"/>
        <v>0</v>
      </c>
      <c r="V178" s="56">
        <f t="shared" si="35"/>
        <v>0</v>
      </c>
      <c r="W178" s="64" t="str">
        <f t="shared" si="36"/>
        <v/>
      </c>
      <c r="X178" s="17"/>
    </row>
    <row r="179" spans="3:24" ht="21.75" customHeight="1" x14ac:dyDescent="0.25">
      <c r="C179" s="63"/>
      <c r="D179" s="66" t="str">
        <f t="shared" si="31"/>
        <v/>
      </c>
      <c r="E179" s="69" t="str">
        <f>IFERROR(VLOOKUP(J179,Causa!$A$2:$F$15,6,0),"")</f>
        <v/>
      </c>
      <c r="F179" s="52"/>
      <c r="G179" s="53"/>
      <c r="H179" s="70"/>
      <c r="I179" s="74"/>
      <c r="J179" s="54"/>
      <c r="K179" s="54"/>
      <c r="L179" s="54"/>
      <c r="M179" s="54"/>
      <c r="N179" s="54"/>
      <c r="O179" s="54"/>
      <c r="P179" s="54"/>
      <c r="Q179" s="55"/>
      <c r="R179" s="75"/>
      <c r="S179" s="72">
        <f t="shared" si="32"/>
        <v>0</v>
      </c>
      <c r="T179" s="56">
        <f t="shared" si="33"/>
        <v>0</v>
      </c>
      <c r="U179" s="56">
        <f t="shared" si="34"/>
        <v>0</v>
      </c>
      <c r="V179" s="56">
        <f t="shared" si="35"/>
        <v>0</v>
      </c>
      <c r="W179" s="64" t="str">
        <f t="shared" si="36"/>
        <v/>
      </c>
      <c r="X179" s="17"/>
    </row>
    <row r="180" spans="3:24" ht="21.75" customHeight="1" x14ac:dyDescent="0.25">
      <c r="C180" s="63"/>
      <c r="D180" s="66" t="str">
        <f t="shared" si="31"/>
        <v/>
      </c>
      <c r="E180" s="69" t="str">
        <f>IFERROR(VLOOKUP(J180,Causa!$A$2:$F$15,6,0),"")</f>
        <v/>
      </c>
      <c r="F180" s="52"/>
      <c r="G180" s="53"/>
      <c r="H180" s="70"/>
      <c r="I180" s="74"/>
      <c r="J180" s="54"/>
      <c r="K180" s="54"/>
      <c r="L180" s="54"/>
      <c r="M180" s="54"/>
      <c r="N180" s="54"/>
      <c r="O180" s="54"/>
      <c r="P180" s="54"/>
      <c r="Q180" s="55"/>
      <c r="R180" s="75"/>
      <c r="S180" s="72">
        <f t="shared" si="32"/>
        <v>0</v>
      </c>
      <c r="T180" s="56">
        <f t="shared" si="33"/>
        <v>0</v>
      </c>
      <c r="U180" s="56">
        <f t="shared" si="34"/>
        <v>0</v>
      </c>
      <c r="V180" s="56">
        <f t="shared" si="35"/>
        <v>0</v>
      </c>
      <c r="W180" s="64" t="str">
        <f t="shared" si="36"/>
        <v/>
      </c>
      <c r="X180" s="17"/>
    </row>
    <row r="181" spans="3:24" ht="21.75" customHeight="1" x14ac:dyDescent="0.25">
      <c r="C181" s="63"/>
      <c r="D181" s="66" t="str">
        <f t="shared" si="31"/>
        <v/>
      </c>
      <c r="E181" s="69" t="str">
        <f>IFERROR(VLOOKUP(J181,Causa!$A$2:$F$15,6,0),"")</f>
        <v/>
      </c>
      <c r="F181" s="52"/>
      <c r="G181" s="53"/>
      <c r="H181" s="70"/>
      <c r="I181" s="74"/>
      <c r="J181" s="54"/>
      <c r="K181" s="54"/>
      <c r="L181" s="54"/>
      <c r="M181" s="54"/>
      <c r="N181" s="54"/>
      <c r="O181" s="54"/>
      <c r="P181" s="54"/>
      <c r="Q181" s="55"/>
      <c r="R181" s="75"/>
      <c r="S181" s="72">
        <f t="shared" si="32"/>
        <v>0</v>
      </c>
      <c r="T181" s="56">
        <f t="shared" si="33"/>
        <v>0</v>
      </c>
      <c r="U181" s="56">
        <f t="shared" si="34"/>
        <v>0</v>
      </c>
      <c r="V181" s="56">
        <f t="shared" si="35"/>
        <v>0</v>
      </c>
      <c r="W181" s="64" t="str">
        <f t="shared" si="36"/>
        <v/>
      </c>
      <c r="X181" s="17"/>
    </row>
    <row r="182" spans="3:24" ht="21.75" customHeight="1" x14ac:dyDescent="0.25">
      <c r="C182" s="63"/>
      <c r="D182" s="66" t="str">
        <f t="shared" si="31"/>
        <v/>
      </c>
      <c r="E182" s="69" t="str">
        <f>IFERROR(VLOOKUP(J182,Causa!$A$2:$F$15,6,0),"")</f>
        <v/>
      </c>
      <c r="F182" s="52"/>
      <c r="G182" s="53"/>
      <c r="H182" s="70"/>
      <c r="I182" s="74"/>
      <c r="J182" s="54"/>
      <c r="K182" s="54"/>
      <c r="L182" s="54"/>
      <c r="M182" s="54"/>
      <c r="N182" s="54"/>
      <c r="O182" s="54"/>
      <c r="P182" s="54"/>
      <c r="Q182" s="55"/>
      <c r="R182" s="75"/>
      <c r="S182" s="72">
        <f t="shared" si="32"/>
        <v>0</v>
      </c>
      <c r="T182" s="56">
        <f t="shared" si="33"/>
        <v>0</v>
      </c>
      <c r="U182" s="56">
        <f t="shared" si="34"/>
        <v>0</v>
      </c>
      <c r="V182" s="56">
        <f t="shared" si="35"/>
        <v>0</v>
      </c>
      <c r="W182" s="64" t="str">
        <f t="shared" si="36"/>
        <v/>
      </c>
      <c r="X182" s="17"/>
    </row>
    <row r="183" spans="3:24" ht="21.75" customHeight="1" x14ac:dyDescent="0.25">
      <c r="C183" s="63"/>
      <c r="D183" s="66" t="str">
        <f t="shared" si="31"/>
        <v/>
      </c>
      <c r="E183" s="69" t="str">
        <f>IFERROR(VLOOKUP(J183,Causa!$A$2:$F$15,6,0),"")</f>
        <v/>
      </c>
      <c r="F183" s="52"/>
      <c r="G183" s="53"/>
      <c r="H183" s="70"/>
      <c r="I183" s="74"/>
      <c r="J183" s="54"/>
      <c r="K183" s="54"/>
      <c r="L183" s="54"/>
      <c r="M183" s="54"/>
      <c r="N183" s="54"/>
      <c r="O183" s="54"/>
      <c r="P183" s="54"/>
      <c r="Q183" s="55"/>
      <c r="R183" s="75"/>
      <c r="S183" s="72">
        <f t="shared" si="32"/>
        <v>0</v>
      </c>
      <c r="T183" s="56">
        <f t="shared" si="33"/>
        <v>0</v>
      </c>
      <c r="U183" s="56">
        <f t="shared" si="34"/>
        <v>0</v>
      </c>
      <c r="V183" s="56">
        <f t="shared" si="35"/>
        <v>0</v>
      </c>
      <c r="W183" s="64" t="str">
        <f t="shared" si="36"/>
        <v/>
      </c>
      <c r="X183" s="17"/>
    </row>
    <row r="184" spans="3:24" ht="21.75" customHeight="1" x14ac:dyDescent="0.25">
      <c r="C184" s="63"/>
      <c r="D184" s="66" t="str">
        <f t="shared" si="31"/>
        <v/>
      </c>
      <c r="E184" s="69" t="str">
        <f>IFERROR(VLOOKUP(J184,Causa!$A$2:$F$15,6,0),"")</f>
        <v/>
      </c>
      <c r="F184" s="52"/>
      <c r="G184" s="53"/>
      <c r="H184" s="70"/>
      <c r="I184" s="74"/>
      <c r="J184" s="54"/>
      <c r="K184" s="54"/>
      <c r="L184" s="54"/>
      <c r="M184" s="54"/>
      <c r="N184" s="54"/>
      <c r="O184" s="54"/>
      <c r="P184" s="54"/>
      <c r="Q184" s="55"/>
      <c r="R184" s="75"/>
      <c r="S184" s="72">
        <f t="shared" si="32"/>
        <v>0</v>
      </c>
      <c r="T184" s="56">
        <f t="shared" si="33"/>
        <v>0</v>
      </c>
      <c r="U184" s="56">
        <f t="shared" si="34"/>
        <v>0</v>
      </c>
      <c r="V184" s="56">
        <f t="shared" si="35"/>
        <v>0</v>
      </c>
      <c r="W184" s="64" t="str">
        <f t="shared" si="36"/>
        <v/>
      </c>
      <c r="X184" s="17"/>
    </row>
    <row r="185" spans="3:24" ht="21.75" customHeight="1" x14ac:dyDescent="0.25">
      <c r="C185" s="63"/>
      <c r="D185" s="66" t="str">
        <f t="shared" si="31"/>
        <v/>
      </c>
      <c r="E185" s="69" t="str">
        <f>IFERROR(VLOOKUP(J185,Causa!$A$2:$F$15,6,0),"")</f>
        <v/>
      </c>
      <c r="F185" s="52"/>
      <c r="G185" s="53"/>
      <c r="H185" s="70"/>
      <c r="I185" s="74"/>
      <c r="J185" s="54"/>
      <c r="K185" s="54"/>
      <c r="L185" s="54"/>
      <c r="M185" s="54"/>
      <c r="N185" s="54"/>
      <c r="O185" s="54"/>
      <c r="P185" s="54"/>
      <c r="Q185" s="55"/>
      <c r="R185" s="75"/>
      <c r="S185" s="72">
        <f t="shared" si="32"/>
        <v>0</v>
      </c>
      <c r="T185" s="56">
        <f t="shared" si="33"/>
        <v>0</v>
      </c>
      <c r="U185" s="56">
        <f t="shared" si="34"/>
        <v>0</v>
      </c>
      <c r="V185" s="56">
        <f t="shared" si="35"/>
        <v>0</v>
      </c>
      <c r="W185" s="64" t="str">
        <f t="shared" si="36"/>
        <v/>
      </c>
      <c r="X185" s="17"/>
    </row>
    <row r="186" spans="3:24" ht="21.75" customHeight="1" x14ac:dyDescent="0.25">
      <c r="C186" s="63"/>
      <c r="D186" s="66" t="str">
        <f t="shared" si="31"/>
        <v/>
      </c>
      <c r="E186" s="69" t="str">
        <f>IFERROR(VLOOKUP(J186,Causa!$A$2:$F$15,6,0),"")</f>
        <v/>
      </c>
      <c r="F186" s="52"/>
      <c r="G186" s="53"/>
      <c r="H186" s="70"/>
      <c r="I186" s="74"/>
      <c r="J186" s="54"/>
      <c r="K186" s="54"/>
      <c r="L186" s="54"/>
      <c r="M186" s="54"/>
      <c r="N186" s="54"/>
      <c r="O186" s="54"/>
      <c r="P186" s="54"/>
      <c r="Q186" s="55"/>
      <c r="R186" s="75"/>
      <c r="S186" s="72">
        <f t="shared" si="32"/>
        <v>0</v>
      </c>
      <c r="T186" s="56">
        <f t="shared" si="33"/>
        <v>0</v>
      </c>
      <c r="U186" s="56">
        <f t="shared" si="34"/>
        <v>0</v>
      </c>
      <c r="V186" s="56">
        <f t="shared" si="35"/>
        <v>0</v>
      </c>
      <c r="W186" s="64" t="str">
        <f t="shared" si="36"/>
        <v/>
      </c>
      <c r="X186" s="17"/>
    </row>
    <row r="187" spans="3:24" ht="21.75" customHeight="1" x14ac:dyDescent="0.25">
      <c r="C187" s="63"/>
      <c r="D187" s="66" t="str">
        <f t="shared" si="31"/>
        <v/>
      </c>
      <c r="E187" s="69" t="str">
        <f>IFERROR(VLOOKUP(J187,Causa!$A$2:$F$15,6,0),"")</f>
        <v/>
      </c>
      <c r="F187" s="52"/>
      <c r="G187" s="53"/>
      <c r="H187" s="70"/>
      <c r="I187" s="74"/>
      <c r="J187" s="54"/>
      <c r="K187" s="54"/>
      <c r="L187" s="54"/>
      <c r="M187" s="54"/>
      <c r="N187" s="54"/>
      <c r="O187" s="54"/>
      <c r="P187" s="54"/>
      <c r="Q187" s="55"/>
      <c r="R187" s="75"/>
      <c r="S187" s="72">
        <f t="shared" si="32"/>
        <v>0</v>
      </c>
      <c r="T187" s="56">
        <f t="shared" si="33"/>
        <v>0</v>
      </c>
      <c r="U187" s="56">
        <f t="shared" si="34"/>
        <v>0</v>
      </c>
      <c r="V187" s="56">
        <f t="shared" si="35"/>
        <v>0</v>
      </c>
      <c r="W187" s="64" t="str">
        <f t="shared" si="36"/>
        <v/>
      </c>
      <c r="X187" s="17"/>
    </row>
    <row r="188" spans="3:24" ht="21.75" customHeight="1" x14ac:dyDescent="0.25">
      <c r="C188" s="63"/>
      <c r="D188" s="66" t="str">
        <f t="shared" si="31"/>
        <v/>
      </c>
      <c r="E188" s="69" t="str">
        <f>IFERROR(VLOOKUP(J188,Causa!$A$2:$F$15,6,0),"")</f>
        <v/>
      </c>
      <c r="F188" s="52"/>
      <c r="G188" s="53"/>
      <c r="H188" s="70"/>
      <c r="I188" s="74"/>
      <c r="J188" s="54"/>
      <c r="K188" s="54"/>
      <c r="L188" s="54"/>
      <c r="M188" s="54"/>
      <c r="N188" s="54"/>
      <c r="O188" s="54"/>
      <c r="P188" s="54"/>
      <c r="Q188" s="55"/>
      <c r="R188" s="75"/>
      <c r="S188" s="72">
        <f t="shared" si="32"/>
        <v>0</v>
      </c>
      <c r="T188" s="56">
        <f t="shared" si="33"/>
        <v>0</v>
      </c>
      <c r="U188" s="56">
        <f t="shared" si="34"/>
        <v>0</v>
      </c>
      <c r="V188" s="56">
        <f t="shared" si="35"/>
        <v>0</v>
      </c>
      <c r="W188" s="64" t="str">
        <f t="shared" si="36"/>
        <v/>
      </c>
      <c r="X188" s="17"/>
    </row>
  </sheetData>
  <mergeCells count="15">
    <mergeCell ref="A9:A15"/>
    <mergeCell ref="R9:S15"/>
    <mergeCell ref="A16:A23"/>
    <mergeCell ref="A24:A31"/>
    <mergeCell ref="H3:L3"/>
    <mergeCell ref="F4:G4"/>
    <mergeCell ref="C7:S7"/>
    <mergeCell ref="C33:D33"/>
    <mergeCell ref="T33:W33"/>
    <mergeCell ref="Y113:Z113"/>
    <mergeCell ref="AD7:AD8"/>
    <mergeCell ref="Q8:S8"/>
    <mergeCell ref="T7:Z7"/>
    <mergeCell ref="AA7:AB7"/>
    <mergeCell ref="AC7:AC8"/>
  </mergeCells>
  <conditionalFormatting sqref="R9:S15">
    <cfRule type="cellIs" priority="42" stopIfTrue="1" operator="equal">
      <formula>0</formula>
    </cfRule>
    <cfRule type="cellIs" dxfId="1358" priority="54" stopIfTrue="1" operator="lessThan">
      <formula>0.8477</formula>
    </cfRule>
    <cfRule type="cellIs" dxfId="1357" priority="55" stopIfTrue="1" operator="greaterThanOrEqual">
      <formula>0.8477</formula>
    </cfRule>
  </conditionalFormatting>
  <conditionalFormatting sqref="R24">
    <cfRule type="cellIs" dxfId="1356" priority="52" stopIfTrue="1" operator="lessThan">
      <formula>0.8477</formula>
    </cfRule>
    <cfRule type="cellIs" dxfId="1355" priority="53" stopIfTrue="1" operator="greaterThanOrEqual">
      <formula>0.8477</formula>
    </cfRule>
  </conditionalFormatting>
  <conditionalFormatting sqref="G5">
    <cfRule type="cellIs" priority="45" stopIfTrue="1" operator="equal">
      <formula>0</formula>
    </cfRule>
    <cfRule type="cellIs" dxfId="1354" priority="50" stopIfTrue="1" operator="lessThan">
      <formula>0.635</formula>
    </cfRule>
    <cfRule type="cellIs" dxfId="1353" priority="51" stopIfTrue="1" operator="greaterThanOrEqual">
      <formula>0.635</formula>
    </cfRule>
  </conditionalFormatting>
  <conditionalFormatting sqref="I5">
    <cfRule type="cellIs" priority="44" stopIfTrue="1" operator="equal">
      <formula>0</formula>
    </cfRule>
    <cfRule type="cellIs" dxfId="1352" priority="48" stopIfTrue="1" operator="lessThan">
      <formula>0.8477</formula>
    </cfRule>
    <cfRule type="cellIs" dxfId="1351" priority="49" stopIfTrue="1" operator="greaterThanOrEqual">
      <formula>0.8477</formula>
    </cfRule>
  </conditionalFormatting>
  <conditionalFormatting sqref="E5">
    <cfRule type="cellIs" priority="43" stopIfTrue="1" operator="equal">
      <formula>0</formula>
    </cfRule>
    <cfRule type="cellIs" dxfId="1350" priority="46" stopIfTrue="1" operator="lessThan">
      <formula>0.8898</formula>
    </cfRule>
    <cfRule type="cellIs" dxfId="1349" priority="47" stopIfTrue="1" operator="greaterThanOrEqual">
      <formula>0.8898</formula>
    </cfRule>
  </conditionalFormatting>
  <conditionalFormatting sqref="R24:S30">
    <cfRule type="cellIs" priority="41" stopIfTrue="1" operator="equal">
      <formula>0</formula>
    </cfRule>
  </conditionalFormatting>
  <conditionalFormatting sqref="L9">
    <cfRule type="cellIs" priority="38" stopIfTrue="1" operator="equal">
      <formula>0</formula>
    </cfRule>
    <cfRule type="cellIs" dxfId="1348" priority="39" stopIfTrue="1" operator="lessThan">
      <formula>0.635</formula>
    </cfRule>
    <cfRule type="cellIs" dxfId="1347" priority="40" stopIfTrue="1" operator="greaterThanOrEqual">
      <formula>0.635</formula>
    </cfRule>
  </conditionalFormatting>
  <conditionalFormatting sqref="O9:P32 M9:M32">
    <cfRule type="cellIs" priority="35" stopIfTrue="1" operator="equal">
      <formula>0</formula>
    </cfRule>
    <cfRule type="cellIs" dxfId="1346" priority="36" stopIfTrue="1" operator="lessThan">
      <formula>0.8477</formula>
    </cfRule>
    <cfRule type="cellIs" dxfId="1345" priority="37" stopIfTrue="1" operator="greaterThanOrEqual">
      <formula>0.8477</formula>
    </cfRule>
  </conditionalFormatting>
  <conditionalFormatting sqref="L10:L32">
    <cfRule type="cellIs" priority="32" stopIfTrue="1" operator="equal">
      <formula>0</formula>
    </cfRule>
    <cfRule type="cellIs" dxfId="1344" priority="33" stopIfTrue="1" operator="lessThan">
      <formula>0.635</formula>
    </cfRule>
    <cfRule type="cellIs" dxfId="1343" priority="34" stopIfTrue="1" operator="greaterThanOrEqual">
      <formula>0.635</formula>
    </cfRule>
  </conditionalFormatting>
  <conditionalFormatting sqref="M10:M32">
    <cfRule type="cellIs" priority="29" stopIfTrue="1" operator="equal">
      <formula>0</formula>
    </cfRule>
    <cfRule type="cellIs" dxfId="1342" priority="30" stopIfTrue="1" operator="lessThan">
      <formula>0.8477</formula>
    </cfRule>
    <cfRule type="cellIs" dxfId="1341" priority="31" stopIfTrue="1" operator="greaterThanOrEqual">
      <formula>0.8477</formula>
    </cfRule>
  </conditionalFormatting>
  <conditionalFormatting sqref="R16">
    <cfRule type="cellIs" priority="26" stopIfTrue="1" operator="equal">
      <formula>0</formula>
    </cfRule>
    <cfRule type="cellIs" dxfId="1340" priority="27" stopIfTrue="1" operator="lessThan">
      <formula>0.8477</formula>
    </cfRule>
    <cfRule type="cellIs" dxfId="1339" priority="28" stopIfTrue="1" operator="greaterThanOrEqual">
      <formula>0.8477</formula>
    </cfRule>
  </conditionalFormatting>
  <conditionalFormatting sqref="N9">
    <cfRule type="containsText" dxfId="1338" priority="24" stopIfTrue="1" operator="containsText" text="Avisar al planner">
      <formula>NOT(ISERROR(SEARCH("Avisar al planner",N9)))</formula>
    </cfRule>
    <cfRule type="containsText" dxfId="1337" priority="25" stopIfTrue="1" operator="containsText" text="OK">
      <formula>NOT(ISERROR(SEARCH("OK",N9)))</formula>
    </cfRule>
  </conditionalFormatting>
  <conditionalFormatting sqref="N9:N32">
    <cfRule type="cellIs" dxfId="1336" priority="21" stopIfTrue="1" operator="lessThanOrEqual">
      <formula>155</formula>
    </cfRule>
    <cfRule type="cellIs" dxfId="1335" priority="22" stopIfTrue="1" operator="between">
      <formula>155</formula>
      <formula>185</formula>
    </cfRule>
    <cfRule type="cellIs" dxfId="1334" priority="23" stopIfTrue="1" operator="greaterThanOrEqual">
      <formula>185</formula>
    </cfRule>
  </conditionalFormatting>
  <conditionalFormatting sqref="N10:N32">
    <cfRule type="containsText" dxfId="1333" priority="19" stopIfTrue="1" operator="containsText" text="Avisar al planner">
      <formula>NOT(ISERROR(SEARCH("Avisar al planner",N10)))</formula>
    </cfRule>
    <cfRule type="containsText" dxfId="1332" priority="20" stopIfTrue="1" operator="containsText" text="OK">
      <formula>NOT(ISERROR(SEARCH("OK",N10)))</formula>
    </cfRule>
  </conditionalFormatting>
  <conditionalFormatting sqref="N10:N32">
    <cfRule type="containsText" dxfId="1331" priority="17" stopIfTrue="1" operator="containsText" text="Avisar al planner">
      <formula>NOT(ISERROR(SEARCH("Avisar al planner",N10)))</formula>
    </cfRule>
    <cfRule type="containsText" dxfId="1330" priority="18" stopIfTrue="1" operator="containsText" text="OK">
      <formula>NOT(ISERROR(SEARCH("OK",N10)))</formula>
    </cfRule>
  </conditionalFormatting>
  <conditionalFormatting sqref="N10:N32">
    <cfRule type="containsText" dxfId="1329" priority="15" stopIfTrue="1" operator="containsText" text="Avisar al planner">
      <formula>NOT(ISERROR(SEARCH("Avisar al planner",N10)))</formula>
    </cfRule>
    <cfRule type="containsText" dxfId="1328" priority="16" stopIfTrue="1" operator="containsText" text="OK">
      <formula>NOT(ISERROR(SEARCH("OK",N10)))</formula>
    </cfRule>
  </conditionalFormatting>
  <conditionalFormatting sqref="D35:D188">
    <cfRule type="cellIs" dxfId="1327" priority="13" operator="equal">
      <formula>0</formula>
    </cfRule>
    <cfRule type="cellIs" dxfId="1326" priority="14" operator="equal">
      <formula>1</formula>
    </cfRule>
  </conditionalFormatting>
  <conditionalFormatting sqref="C9:C32">
    <cfRule type="cellIs" dxfId="1325" priority="11" operator="equal">
      <formula>0</formula>
    </cfRule>
    <cfRule type="cellIs" dxfId="1324" priority="12" operator="notEqual">
      <formula>0</formula>
    </cfRule>
  </conditionalFormatting>
  <conditionalFormatting sqref="C9:C32">
    <cfRule type="cellIs" priority="10" operator="equal">
      <formula>""""""</formula>
    </cfRule>
  </conditionalFormatting>
  <conditionalFormatting sqref="G6">
    <cfRule type="cellIs" priority="3" stopIfTrue="1" operator="equal">
      <formula>0</formula>
    </cfRule>
    <cfRule type="cellIs" dxfId="1323" priority="8" stopIfTrue="1" operator="lessThan">
      <formula>0.635</formula>
    </cfRule>
    <cfRule type="cellIs" dxfId="1322" priority="9" stopIfTrue="1" operator="greaterThanOrEqual">
      <formula>0.635</formula>
    </cfRule>
  </conditionalFormatting>
  <conditionalFormatting sqref="I6">
    <cfRule type="cellIs" priority="2" stopIfTrue="1" operator="equal">
      <formula>0</formula>
    </cfRule>
    <cfRule type="cellIs" dxfId="1321" priority="6" stopIfTrue="1" operator="lessThan">
      <formula>0.8477</formula>
    </cfRule>
    <cfRule type="cellIs" dxfId="1320" priority="7" stopIfTrue="1" operator="greaterThanOrEqual">
      <formula>0.8477</formula>
    </cfRule>
  </conditionalFormatting>
  <conditionalFormatting sqref="E6">
    <cfRule type="cellIs" priority="1" stopIfTrue="1" operator="equal">
      <formula>0</formula>
    </cfRule>
    <cfRule type="cellIs" dxfId="1319" priority="4" stopIfTrue="1" operator="lessThan">
      <formula>0.8898</formula>
    </cfRule>
    <cfRule type="cellIs" dxfId="1318" priority="5" stopIfTrue="1" operator="greaterThanOrEqual">
      <formula>0.8898</formula>
    </cfRule>
  </conditionalFormatting>
  <dataValidations xWindow="796" yWindow="716" count="4">
    <dataValidation type="list" allowBlank="1" showInputMessage="1" showErrorMessage="1" sqref="AB9:AB32" xr:uid="{00000000-0002-0000-0200-000000000000}">
      <formula1>"P,T,A,  "</formula1>
    </dataValidation>
    <dataValidation type="decimal" allowBlank="1" showInputMessage="1" showErrorMessage="1" error="POR FAVOR INGRESE DATOS EN FORMATO DE NUMEROS_x000a_" promptTitle="Producción Acumulada" prompt="Ingrese la producción Acumulada (contometro Llenadora por hora)" sqref="E9:E32" xr:uid="{00000000-0002-0000-0200-000001000000}">
      <formula1>0</formula1>
      <formula2>10000000000</formula2>
    </dataValidation>
    <dataValidation type="time" allowBlank="1" showInputMessage="1" showErrorMessage="1" error="POR FAVOR INGRESE DATOS EN FORMATO DE HORA_x000a_" sqref="F35:F188" xr:uid="{00000000-0002-0000-0200-000002000000}">
      <formula1>0</formula1>
      <formula2>0.999988425925926</formula2>
    </dataValidation>
    <dataValidation allowBlank="1" showErrorMessage="1" promptTitle="Numero de Orden" sqref="G35:G188 G9:G32" xr:uid="{00000000-0002-0000-0200-000003000000}"/>
  </dataValidations>
  <pageMargins left="0.75" right="0.75" top="1" bottom="1" header="0" footer="0"/>
  <pageSetup paperSize="9" orientation="portrait" r:id="rId1"/>
  <headerFooter alignWithMargins="0"/>
  <drawing r:id="rId2"/>
  <extLst>
    <ext xmlns:x14="http://schemas.microsoft.com/office/spreadsheetml/2009/9/main" uri="{CCE6A557-97BC-4b89-ADB6-D9C93CAAB3DF}">
      <x14:dataValidations xmlns:xm="http://schemas.microsoft.com/office/excel/2006/main" xWindow="796" yWindow="716" count="10">
        <x14:dataValidation type="list" allowBlank="1" showInputMessage="1" showErrorMessage="1" xr:uid="{00000000-0002-0000-0200-000004000000}">
          <x14:formula1>
            <xm:f>IF(E35=1,Causa!$T$2:$T$16,Causa!$W$1)</xm:f>
          </x14:formula1>
          <xm:sqref>M35:M188</xm:sqref>
        </x14:dataValidation>
        <x14:dataValidation type="list" allowBlank="1" showInputMessage="1" showErrorMessage="1" xr:uid="{00000000-0002-0000-0200-000005000000}">
          <x14:formula1>
            <xm:f>INDIRECT(VLOOKUP(M35,Causa!$T$2:$U$16,2,0))</xm:f>
          </x14:formula1>
          <xm:sqref>N35:N188</xm:sqref>
        </x14:dataValidation>
        <x14:dataValidation type="list" allowBlank="1" showInputMessage="1" showErrorMessage="1" xr:uid="{00000000-0002-0000-0200-000006000000}">
          <x14:formula1>
            <xm:f>INDIRECT(VLOOKUP(J35,Causa!$A$2:$E$12,5,0))</xm:f>
          </x14:formula1>
          <xm:sqref>K35:K188</xm:sqref>
        </x14:dataValidation>
        <x14:dataValidation type="list" allowBlank="1" showInputMessage="1" showErrorMessage="1" xr:uid="{00000000-0002-0000-0200-000007000000}">
          <x14:formula1>
            <xm:f>IF(E35=1,INDIRECT(VLOOKUP(N35,Causa!$AA:$AE,5,0)),INDIRECT(VLOOKUP(J35,Causa!$X:$AE,8,0)))</xm:f>
          </x14:formula1>
          <xm:sqref>O35:O188</xm:sqref>
        </x14:dataValidation>
        <x14:dataValidation type="list" allowBlank="1" showInputMessage="1" showErrorMessage="1" xr:uid="{00000000-0002-0000-0200-000008000000}">
          <x14:formula1>
            <xm:f>IF(OR(E35=1,E35=2),Causa!$A$28:$A$61,Causa!$A$28)</xm:f>
          </x14:formula1>
          <xm:sqref>L35:L188</xm:sqref>
        </x14:dataValidation>
        <x14:dataValidation type="list" allowBlank="1" showInputMessage="1" showErrorMessage="1" xr:uid="{00000000-0002-0000-0200-000009000000}">
          <x14:formula1>
            <xm:f>Causa!$A$78:$A$80</xm:f>
          </x14:formula1>
          <xm:sqref>J9:J32</xm:sqref>
        </x14:dataValidation>
        <x14:dataValidation type="list" allowBlank="1" showInputMessage="1" showErrorMessage="1" promptTitle="Ingreso de Turnos" prompt="PMTURNOA_x000a_PMTURNOB_x000a_PMTURNOC_x000a_PMTURNOD_x000a_" xr:uid="{00000000-0002-0000-0200-00000A000000}">
          <x14:formula1>
            <xm:f>Causa!$A$71:$A$74</xm:f>
          </x14:formula1>
          <xm:sqref>I9:I32</xm:sqref>
        </x14:dataValidation>
        <x14:dataValidation type="list" allowBlank="1" showInputMessage="1" showErrorMessage="1" xr:uid="{00000000-0002-0000-0200-00000B000000}">
          <x14:formula1>
            <xm:f>Causa!$A$71:$A$74</xm:f>
          </x14:formula1>
          <xm:sqref>I35:I188</xm:sqref>
        </x14:dataValidation>
        <x14:dataValidation type="list" allowBlank="1" showInputMessage="1" showErrorMessage="1" xr:uid="{00000000-0002-0000-0200-00000C000000}">
          <x14:formula1>
            <xm:f>Causa!$A$2:$A$15</xm:f>
          </x14:formula1>
          <xm:sqref>J35:J188</xm:sqref>
        </x14:dataValidation>
        <x14:dataValidation type="list" allowBlank="1" showInputMessage="1" showErrorMessage="1" xr:uid="{00000000-0002-0000-0200-00000D000000}">
          <x14:formula1>
            <xm:f>Causa!$A$97:$A$107</xm:f>
          </x14:formula1>
          <xm:sqref>F4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1E71C2-B691-4224-86EA-7F36DF318964}">
  <sheetPr codeName="Hoja71"/>
  <dimension ref="A1:AR189"/>
  <sheetViews>
    <sheetView showGridLines="0" tabSelected="1" topLeftCell="G28" zoomScale="60" zoomScaleNormal="60" workbookViewId="0">
      <selection activeCell="L35" sqref="L35"/>
    </sheetView>
  </sheetViews>
  <sheetFormatPr baseColWidth="10" defaultColWidth="7.77734375" defaultRowHeight="21.75" customHeight="1" x14ac:dyDescent="0.25"/>
  <cols>
    <col min="1" max="1" width="1.77734375" style="148" customWidth="1"/>
    <col min="2" max="2" width="11.21875" style="87" hidden="1" customWidth="1"/>
    <col min="3" max="3" width="8.77734375" style="87" customWidth="1"/>
    <col min="4" max="4" width="13.77734375" style="87" customWidth="1"/>
    <col min="5" max="5" width="10.21875" style="87" customWidth="1"/>
    <col min="6" max="6" width="13.77734375" style="87" customWidth="1"/>
    <col min="7" max="7" width="15.77734375" style="87" customWidth="1"/>
    <col min="8" max="8" width="13.21875" style="87" bestFit="1" customWidth="1"/>
    <col min="9" max="9" width="13.21875" style="87" customWidth="1"/>
    <col min="10" max="10" width="13.77734375" style="87" customWidth="1"/>
    <col min="11" max="11" width="12" style="87" customWidth="1"/>
    <col min="12" max="12" width="22.77734375" style="87" customWidth="1"/>
    <col min="13" max="13" width="18.21875" style="87" customWidth="1"/>
    <col min="14" max="15" width="15.77734375" style="87" customWidth="1"/>
    <col min="16" max="16" width="15.21875" style="87" customWidth="1"/>
    <col min="17" max="17" width="39.77734375" style="87" customWidth="1"/>
    <col min="18" max="18" width="34.21875" style="87" customWidth="1"/>
    <col min="19" max="19" width="16.77734375" style="87" customWidth="1"/>
    <col min="20" max="21" width="13.77734375" style="87" customWidth="1"/>
    <col min="22" max="22" width="17.77734375" style="87" bestFit="1" customWidth="1"/>
    <col min="23" max="24" width="13.77734375" style="87" customWidth="1"/>
    <col min="25" max="25" width="9.21875" style="87" bestFit="1" customWidth="1"/>
    <col min="26" max="26" width="9.44140625" style="87" customWidth="1"/>
    <col min="27" max="27" width="15.21875" style="87" customWidth="1"/>
    <col min="28" max="28" width="20.77734375" style="87" bestFit="1" customWidth="1"/>
    <col min="29" max="29" width="14.77734375" style="87" customWidth="1"/>
    <col min="30" max="30" width="19" style="87" bestFit="1" customWidth="1"/>
    <col min="31" max="31" width="5.21875" style="87" customWidth="1"/>
    <col min="32" max="32" width="21.77734375" style="87" bestFit="1" customWidth="1"/>
    <col min="33" max="33" width="14.21875" style="87" customWidth="1"/>
    <col min="34" max="34" width="18.77734375" style="87" bestFit="1" customWidth="1"/>
    <col min="35" max="41" width="15.77734375" style="87" customWidth="1"/>
    <col min="42" max="42" width="30.5546875" style="87" bestFit="1" customWidth="1"/>
    <col min="43" max="44" width="15.77734375" style="87" customWidth="1"/>
    <col min="45" max="16384" width="7.77734375" style="87"/>
  </cols>
  <sheetData>
    <row r="1" spans="1:44" ht="6.75" hidden="1" customHeight="1" x14ac:dyDescent="0.25">
      <c r="A1" s="147"/>
      <c r="B1" s="89"/>
      <c r="C1" s="89"/>
      <c r="D1" s="89"/>
      <c r="E1" s="89"/>
      <c r="F1" s="89"/>
      <c r="G1" s="89"/>
      <c r="H1" s="89"/>
      <c r="I1" s="89"/>
      <c r="J1" s="89"/>
      <c r="K1" s="89"/>
      <c r="L1" s="89"/>
      <c r="M1" s="195" t="s">
        <v>1770</v>
      </c>
      <c r="N1" s="89"/>
      <c r="O1" s="89"/>
      <c r="P1" s="89"/>
      <c r="Q1" s="89"/>
      <c r="R1" s="89"/>
      <c r="S1" s="89"/>
      <c r="T1" s="89"/>
      <c r="U1" s="89"/>
      <c r="V1" s="89"/>
      <c r="W1" s="89"/>
      <c r="X1" s="89"/>
      <c r="Y1" s="89"/>
      <c r="Z1" s="89"/>
      <c r="AA1" s="89"/>
      <c r="AE1" s="88"/>
    </row>
    <row r="2" spans="1:44" ht="3.75" customHeight="1" thickBot="1" x14ac:dyDescent="0.3">
      <c r="AE2" s="88"/>
    </row>
    <row r="3" spans="1:44" ht="21" customHeight="1" thickBot="1" x14ac:dyDescent="0.45">
      <c r="E3" s="217" t="s">
        <v>0</v>
      </c>
      <c r="F3" s="37">
        <v>44440</v>
      </c>
      <c r="G3" s="268" t="s">
        <v>1759</v>
      </c>
      <c r="H3" s="263"/>
      <c r="I3" s="263"/>
      <c r="J3" s="263"/>
      <c r="K3" s="263"/>
      <c r="L3" s="269"/>
      <c r="M3" s="202" t="s">
        <v>1848</v>
      </c>
      <c r="N3" s="202" t="s">
        <v>1849</v>
      </c>
      <c r="O3" s="91" t="s">
        <v>2262</v>
      </c>
      <c r="P3" s="91"/>
      <c r="Q3" s="91"/>
      <c r="R3" s="91"/>
      <c r="S3" s="39"/>
      <c r="AE3" s="88"/>
    </row>
    <row r="4" spans="1:44" ht="18.75" customHeight="1" thickBot="1" x14ac:dyDescent="0.3">
      <c r="D4" s="90"/>
      <c r="E4" s="217" t="s">
        <v>1762</v>
      </c>
      <c r="F4" s="264" t="s">
        <v>1779</v>
      </c>
      <c r="G4" s="265"/>
      <c r="H4" s="28">
        <f>IFERROR(VLOOKUP(F4,Causa!$A$97:$B$108,2,0),0)</f>
        <v>42148</v>
      </c>
      <c r="I4" s="90"/>
      <c r="J4" s="92"/>
      <c r="K4" s="92"/>
      <c r="L4" s="201" t="s">
        <v>1845</v>
      </c>
      <c r="M4" s="203">
        <f>+SUMIFS(P:P,L:L,$M$1,X:X,"M")</f>
        <v>16</v>
      </c>
      <c r="N4" s="203">
        <f>COUNTIFS(N7:N30,"&gt;180",AA7:AA30,"M")</f>
        <v>3</v>
      </c>
      <c r="O4" s="91"/>
      <c r="P4" s="91"/>
      <c r="Q4" s="90"/>
      <c r="R4" s="94"/>
      <c r="AE4" s="88"/>
    </row>
    <row r="5" spans="1:44" ht="18.75" customHeight="1" x14ac:dyDescent="0.25">
      <c r="D5" s="95" t="s">
        <v>1752</v>
      </c>
      <c r="E5" s="78">
        <f>IFERROR(SUM(T9:T32)/(SUM(Y9:Y32)-SUM(U9:U32)-SUM(V9:V32)-SUM(W9:W32)),0)</f>
        <v>0.71232364617834631</v>
      </c>
      <c r="F5" s="95" t="s">
        <v>1751</v>
      </c>
      <c r="G5" s="27">
        <f>IFERROR(SUM(T9:T32)/(SUM(Y9:Y32)-SUM(U9:U32)),0)</f>
        <v>0.66141830677913149</v>
      </c>
      <c r="H5" s="95" t="s">
        <v>1753</v>
      </c>
      <c r="I5" s="78">
        <f>IFERROR(SUM(T9:T32)/(SUM(Y9:Y32)-SUM(U9:U32)-SUM(V9:V32)),0)</f>
        <v>0.68495632481397606</v>
      </c>
      <c r="J5" s="93"/>
      <c r="K5" s="93"/>
      <c r="L5" s="201" t="s">
        <v>1846</v>
      </c>
      <c r="M5" s="203">
        <f>+SUMIFS(P:P,L:L,$M$1,X:X,"T")</f>
        <v>0</v>
      </c>
      <c r="N5" s="203">
        <f>COUNTIFS(N8:N31,"&gt;180",AA8:AA31,"t")</f>
        <v>3</v>
      </c>
      <c r="O5" s="95"/>
      <c r="P5" s="95"/>
      <c r="T5" s="192" t="s">
        <v>11</v>
      </c>
      <c r="U5" s="192" t="s">
        <v>12</v>
      </c>
      <c r="V5" s="192" t="s">
        <v>13</v>
      </c>
      <c r="W5" s="192" t="s">
        <v>14</v>
      </c>
      <c r="X5" s="192" t="s">
        <v>15</v>
      </c>
      <c r="Y5" s="192" t="s">
        <v>16</v>
      </c>
      <c r="AE5" s="97"/>
      <c r="AF5" s="98"/>
    </row>
    <row r="6" spans="1:44" ht="18.75" customHeight="1" thickBot="1" x14ac:dyDescent="0.3">
      <c r="C6" s="87" t="s">
        <v>1799</v>
      </c>
      <c r="D6" s="95" t="s">
        <v>1752</v>
      </c>
      <c r="E6" s="78">
        <f>IFERROR(SUM(T9:T16)/(SUM(Y9:Y16)-SUM(U9:U16)-SUM(V9:V16)-SUM(W9:W16)),0)</f>
        <v>0.78576557171064432</v>
      </c>
      <c r="F6" s="95" t="s">
        <v>1751</v>
      </c>
      <c r="G6" s="27">
        <f>IFERROR(SUM(T9:T16)/(SUM(Y9:Y16)-SUM(U9:U16)),0)</f>
        <v>0.72958333333333336</v>
      </c>
      <c r="H6" s="95" t="s">
        <v>1753</v>
      </c>
      <c r="I6" s="78">
        <f>IFERROR(SUM(T9:T16)/(SUM(Y9:Y16)-SUM(U9:U16)-SUM(V9:V16)),0)</f>
        <v>0.75311827956989241</v>
      </c>
      <c r="J6" s="99"/>
      <c r="K6" s="99"/>
      <c r="L6" s="201" t="s">
        <v>1847</v>
      </c>
      <c r="M6" s="204">
        <f>+SUMIFS(P:P,L:L,$M$1,X:X,"N")</f>
        <v>9.0500000000000007</v>
      </c>
      <c r="N6" s="204">
        <f>COUNTIFS(N9:N32,"&gt;180",AA9:AA32,"n")</f>
        <v>4</v>
      </c>
      <c r="O6" s="99"/>
      <c r="P6" s="99"/>
      <c r="T6" s="191">
        <f>SUM(T9:T32)</f>
        <v>952.74</v>
      </c>
      <c r="U6" s="191">
        <f t="shared" ref="U6:Y6" si="0">SUM(U9:U32)</f>
        <v>0</v>
      </c>
      <c r="V6" s="191">
        <f t="shared" si="0"/>
        <v>49.5</v>
      </c>
      <c r="W6" s="191">
        <f t="shared" si="0"/>
        <v>53.440000000000005</v>
      </c>
      <c r="X6" s="191">
        <f t="shared" si="0"/>
        <v>384.77000000000004</v>
      </c>
      <c r="Y6" s="191">
        <f t="shared" si="0"/>
        <v>1440.45</v>
      </c>
      <c r="Z6" s="100"/>
      <c r="AA6" s="119"/>
      <c r="AB6" s="119"/>
      <c r="AC6" s="119"/>
      <c r="AD6" s="96"/>
      <c r="AE6" s="97"/>
      <c r="AF6" s="98"/>
    </row>
    <row r="7" spans="1:44" ht="26.25" customHeight="1" thickBot="1" x14ac:dyDescent="0.3">
      <c r="C7" s="266" t="s">
        <v>1</v>
      </c>
      <c r="D7" s="257"/>
      <c r="E7" s="257"/>
      <c r="F7" s="257"/>
      <c r="G7" s="257"/>
      <c r="H7" s="257"/>
      <c r="I7" s="257"/>
      <c r="J7" s="257"/>
      <c r="K7" s="257"/>
      <c r="L7" s="257"/>
      <c r="M7" s="270"/>
      <c r="N7" s="270"/>
      <c r="O7" s="257"/>
      <c r="P7" s="257"/>
      <c r="Q7" s="257"/>
      <c r="R7" s="257"/>
      <c r="S7" s="267"/>
      <c r="T7" s="256" t="s">
        <v>2</v>
      </c>
      <c r="U7" s="257"/>
      <c r="V7" s="257"/>
      <c r="W7" s="257"/>
      <c r="X7" s="257"/>
      <c r="Y7" s="257"/>
      <c r="Z7" s="258"/>
      <c r="AA7" s="252"/>
      <c r="AB7" s="252"/>
      <c r="AC7" s="252"/>
      <c r="AD7" s="252"/>
      <c r="AE7" s="97"/>
      <c r="AF7" s="98"/>
    </row>
    <row r="8" spans="1:44" s="104" customFormat="1" ht="42" customHeight="1" thickBot="1" x14ac:dyDescent="0.3">
      <c r="A8" s="149"/>
      <c r="B8" s="77" t="s">
        <v>1738</v>
      </c>
      <c r="C8" s="23" t="s">
        <v>1737</v>
      </c>
      <c r="D8" s="132" t="s">
        <v>1742</v>
      </c>
      <c r="E8" s="132" t="s">
        <v>3</v>
      </c>
      <c r="F8" s="132" t="s">
        <v>4</v>
      </c>
      <c r="G8" s="132" t="s">
        <v>6</v>
      </c>
      <c r="H8" s="132" t="s">
        <v>7</v>
      </c>
      <c r="I8" s="132" t="s">
        <v>8</v>
      </c>
      <c r="J8" s="132" t="s">
        <v>5</v>
      </c>
      <c r="K8" s="144" t="s">
        <v>1745</v>
      </c>
      <c r="L8" s="132" t="s">
        <v>9</v>
      </c>
      <c r="M8" s="132" t="s">
        <v>1746</v>
      </c>
      <c r="N8" s="132" t="s">
        <v>119</v>
      </c>
      <c r="O8" s="132" t="s">
        <v>1743</v>
      </c>
      <c r="P8" s="132" t="s">
        <v>1744</v>
      </c>
      <c r="Q8" s="253" t="s">
        <v>10</v>
      </c>
      <c r="R8" s="254"/>
      <c r="S8" s="255"/>
      <c r="T8" s="132" t="s">
        <v>11</v>
      </c>
      <c r="U8" s="132" t="s">
        <v>12</v>
      </c>
      <c r="V8" s="132" t="s">
        <v>13</v>
      </c>
      <c r="W8" s="144" t="s">
        <v>14</v>
      </c>
      <c r="X8" s="144" t="s">
        <v>15</v>
      </c>
      <c r="Y8" s="132" t="s">
        <v>16</v>
      </c>
      <c r="Z8" s="145" t="s">
        <v>4</v>
      </c>
      <c r="AA8" s="101"/>
      <c r="AB8" s="219"/>
      <c r="AC8" s="252"/>
      <c r="AD8" s="252"/>
      <c r="AE8" s="102"/>
      <c r="AF8" s="103"/>
    </row>
    <row r="9" spans="1:44" s="108" customFormat="1" ht="17.25" customHeight="1" x14ac:dyDescent="0.25">
      <c r="A9" s="259" t="s">
        <v>1761</v>
      </c>
      <c r="B9" s="46"/>
      <c r="C9" s="48">
        <f>IF(D9="","",Y9-60)</f>
        <v>0</v>
      </c>
      <c r="D9" s="40">
        <f>IFERROR(IF(H9="","",(1-(H9/(VLOOKUP(J9,Causa!$A$78:$B$80,2,0))))*60),"FALTA CALIBRE")</f>
        <v>21.96</v>
      </c>
      <c r="E9" s="41">
        <v>24726</v>
      </c>
      <c r="F9" s="42">
        <v>4.0972222222222222E-2</v>
      </c>
      <c r="G9" s="133">
        <v>700000871190</v>
      </c>
      <c r="H9" s="122">
        <f>IF(E9="","",E9)</f>
        <v>24726</v>
      </c>
      <c r="I9" s="146" t="s">
        <v>56</v>
      </c>
      <c r="J9" s="43" t="s">
        <v>24</v>
      </c>
      <c r="K9" s="159" t="str">
        <f>IFERROR("Promedio Vol. De 00:00 a 08:00: " &amp; ROUND(AVERAGE(N9:N16),1) &amp; "  - GLY Promedio: " &amp; ROUND(AVERAGE(L9:L16),3)*100,"")</f>
        <v>Promedio Vol. De 00:00 a 08:00: 176.4  - GLY Promedio: 73</v>
      </c>
      <c r="L9" s="123">
        <f t="shared" ref="L9:L32" si="1">IF(T9=0,0,ROUND((T9/(60-U9)),3))</f>
        <v>0.63400000000000001</v>
      </c>
      <c r="M9" s="123">
        <f t="shared" ref="M9:M32" si="2">IF(T9=0,0,ROUND((T9/(60-U9-V9-W9)),3))</f>
        <v>0.82599999999999996</v>
      </c>
      <c r="N9" s="44">
        <f>IF(E9="","",H9/12*VLOOKUP(J9,Causa!$A$78:$C$80,3,0))</f>
        <v>153.30119999999999</v>
      </c>
      <c r="O9" s="44">
        <f t="shared" ref="O9:O32" si="3">+X9</f>
        <v>8</v>
      </c>
      <c r="P9" s="44">
        <f t="shared" ref="P9:P32" si="4">+W9</f>
        <v>3.96</v>
      </c>
      <c r="Q9" s="160"/>
      <c r="R9" s="262">
        <f>IFERROR(SUM(T9:T15)/(SUM(Y9:Y15)-SUM(U9:U15)-SUM(V9:V15)),0)</f>
        <v>0.77162962962962955</v>
      </c>
      <c r="S9" s="262"/>
      <c r="T9" s="161">
        <f>IF(H9="",0,ROUND(H9/VLOOKUP(J9,Causa!$A$78:$B$80,2,0)*60,2))</f>
        <v>38.04</v>
      </c>
      <c r="U9" s="161">
        <f>SUMIF($W$35:$W$188,Z9,$S$35:$S$188)</f>
        <v>0</v>
      </c>
      <c r="V9" s="161">
        <f>SUMIF($W$35:$W$188,Z9,$T$35:$T$188)</f>
        <v>10</v>
      </c>
      <c r="W9" s="161">
        <f>SUMIF($W$35:$W$188,Z9,$U$35:$U$188)</f>
        <v>3.96</v>
      </c>
      <c r="X9" s="161">
        <f>SUMIF($W$35:$W$188,Z9,$V$35:$V$188)</f>
        <v>8</v>
      </c>
      <c r="Y9" s="161">
        <f t="shared" ref="Y9:Y32" si="5">SUM(T9:X9)</f>
        <v>60</v>
      </c>
      <c r="Z9" s="162">
        <v>0</v>
      </c>
      <c r="AA9" s="105" t="s">
        <v>517</v>
      </c>
      <c r="AB9" s="106"/>
      <c r="AC9" s="106"/>
      <c r="AD9" s="106"/>
      <c r="AE9" s="107">
        <v>0</v>
      </c>
      <c r="AP9" s="87"/>
      <c r="AQ9" s="87"/>
      <c r="AR9" s="87"/>
    </row>
    <row r="10" spans="1:44" s="108" customFormat="1" ht="17.25" customHeight="1" x14ac:dyDescent="0.25">
      <c r="A10" s="260"/>
      <c r="B10" s="47"/>
      <c r="C10" s="49">
        <f t="shared" ref="C10:C32" si="6">IF(D10="","",Y10-60)</f>
        <v>0</v>
      </c>
      <c r="D10" s="40">
        <f>IFERROR(IF(H10="","",(1-(H10/(VLOOKUP(J10,Causa!$A$78:$B$80,2,0))))*60),"FALTA CALIBRE")</f>
        <v>8.5046153846153807</v>
      </c>
      <c r="E10" s="41">
        <v>58198</v>
      </c>
      <c r="F10" s="42">
        <v>8.2638888888888887E-2</v>
      </c>
      <c r="G10" s="133">
        <v>700000871190</v>
      </c>
      <c r="H10" s="122">
        <f t="shared" ref="H10:H32" si="7">IF(E10=0,"",(E10-E9))</f>
        <v>33472</v>
      </c>
      <c r="I10" s="146" t="s">
        <v>56</v>
      </c>
      <c r="J10" s="43" t="s">
        <v>24</v>
      </c>
      <c r="K10" s="159"/>
      <c r="L10" s="123">
        <f t="shared" si="1"/>
        <v>0.85799999999999998</v>
      </c>
      <c r="M10" s="123">
        <f t="shared" si="2"/>
        <v>0.85799999999999998</v>
      </c>
      <c r="N10" s="44">
        <f>IF(E10="","",H10/12*VLOOKUP(J10,Causa!$A$78:$C$80,3,0))</f>
        <v>207.5264</v>
      </c>
      <c r="O10" s="44">
        <f t="shared" si="3"/>
        <v>8.5</v>
      </c>
      <c r="P10" s="44">
        <f t="shared" si="4"/>
        <v>0</v>
      </c>
      <c r="Q10" s="160"/>
      <c r="R10" s="262"/>
      <c r="S10" s="262"/>
      <c r="T10" s="161">
        <f>IF(H10="",0,ROUND(H10/VLOOKUP(J10,Causa!$A$78:$B$80,2,0)*60,2))</f>
        <v>51.5</v>
      </c>
      <c r="U10" s="161">
        <f t="shared" ref="U10:U32" si="8">SUMIF($W$35:$W$188,Z10,$S$35:$S$188)</f>
        <v>0</v>
      </c>
      <c r="V10" s="161">
        <f t="shared" ref="V10:V32" si="9">SUMIF($W$35:$W$188,Z10,$T$35:$T$188)</f>
        <v>0</v>
      </c>
      <c r="W10" s="161">
        <f t="shared" ref="W10:W32" si="10">SUMIF($W$35:$W$188,Z10,$U$35:$U$188)</f>
        <v>0</v>
      </c>
      <c r="X10" s="161">
        <f t="shared" ref="X10:X32" si="11">SUMIF($W$35:$W$188,Z10,$V$35:$V$188)</f>
        <v>8.5</v>
      </c>
      <c r="Y10" s="161">
        <f t="shared" si="5"/>
        <v>60</v>
      </c>
      <c r="Z10" s="162">
        <v>1</v>
      </c>
      <c r="AA10" s="105" t="s">
        <v>517</v>
      </c>
      <c r="AB10" s="106"/>
      <c r="AC10" s="106"/>
      <c r="AD10" s="106"/>
      <c r="AE10" s="107">
        <f t="shared" ref="AE10:AE32" si="12">+AE9+1</f>
        <v>1</v>
      </c>
      <c r="AP10" s="109"/>
      <c r="AQ10" s="109"/>
      <c r="AR10" s="109"/>
    </row>
    <row r="11" spans="1:44" s="108" customFormat="1" ht="17.25" customHeight="1" x14ac:dyDescent="0.25">
      <c r="A11" s="260"/>
      <c r="B11" s="47"/>
      <c r="C11" s="49">
        <f t="shared" si="6"/>
        <v>0</v>
      </c>
      <c r="D11" s="40">
        <f>IFERROR(IF(H11="","",(1-(H11/(VLOOKUP(J11,Causa!$A$78:$B$80,2,0))))*60),"FALTA CALIBRE")</f>
        <v>15.818461538461539</v>
      </c>
      <c r="E11" s="41">
        <v>86916</v>
      </c>
      <c r="F11" s="42">
        <v>0.124305555555556</v>
      </c>
      <c r="G11" s="133">
        <v>700000871190</v>
      </c>
      <c r="H11" s="122">
        <f t="shared" si="7"/>
        <v>28718</v>
      </c>
      <c r="I11" s="146" t="s">
        <v>56</v>
      </c>
      <c r="J11" s="43" t="s">
        <v>24</v>
      </c>
      <c r="K11" s="159"/>
      <c r="L11" s="123">
        <f t="shared" si="1"/>
        <v>0.73599999999999999</v>
      </c>
      <c r="M11" s="123">
        <f t="shared" si="2"/>
        <v>0.73599999999999999</v>
      </c>
      <c r="N11" s="44">
        <f>IF(E11="","",H11/12*VLOOKUP(J11,Causa!$A$78:$C$80,3,0))</f>
        <v>178.05159999999998</v>
      </c>
      <c r="O11" s="44">
        <f t="shared" si="3"/>
        <v>15.82</v>
      </c>
      <c r="P11" s="44">
        <f t="shared" si="4"/>
        <v>0</v>
      </c>
      <c r="Q11" s="160"/>
      <c r="R11" s="262"/>
      <c r="S11" s="262"/>
      <c r="T11" s="161">
        <f>IF(H11="",0,ROUND(H11/VLOOKUP(J11,Causa!$A$78:$B$80,2,0)*60,2))</f>
        <v>44.18</v>
      </c>
      <c r="U11" s="161">
        <f t="shared" si="8"/>
        <v>0</v>
      </c>
      <c r="V11" s="161">
        <f t="shared" si="9"/>
        <v>0</v>
      </c>
      <c r="W11" s="161">
        <f t="shared" si="10"/>
        <v>0</v>
      </c>
      <c r="X11" s="161">
        <f t="shared" si="11"/>
        <v>15.82</v>
      </c>
      <c r="Y11" s="161">
        <f t="shared" si="5"/>
        <v>60</v>
      </c>
      <c r="Z11" s="162">
        <v>2</v>
      </c>
      <c r="AA11" s="105" t="s">
        <v>517</v>
      </c>
      <c r="AB11" s="106"/>
      <c r="AC11" s="106"/>
      <c r="AD11" s="106"/>
      <c r="AE11" s="107">
        <f t="shared" si="12"/>
        <v>2</v>
      </c>
      <c r="AP11" s="87"/>
      <c r="AQ11" s="87"/>
      <c r="AR11" s="87"/>
    </row>
    <row r="12" spans="1:44" s="108" customFormat="1" ht="17.25" customHeight="1" x14ac:dyDescent="0.25">
      <c r="A12" s="260"/>
      <c r="B12" s="47"/>
      <c r="C12" s="49">
        <f t="shared" si="6"/>
        <v>0</v>
      </c>
      <c r="D12" s="40">
        <f>IFERROR(IF(H12="","",(1-(H12/(VLOOKUP(J12,Causa!$A$78:$B$80,2,0))))*60),"FALTA CALIBRE")</f>
        <v>11.052307692307695</v>
      </c>
      <c r="E12" s="41">
        <v>118732</v>
      </c>
      <c r="F12" s="42">
        <v>0.16597222222222199</v>
      </c>
      <c r="G12" s="133">
        <v>700000871190</v>
      </c>
      <c r="H12" s="122">
        <f t="shared" si="7"/>
        <v>31816</v>
      </c>
      <c r="I12" s="146" t="s">
        <v>56</v>
      </c>
      <c r="J12" s="43" t="s">
        <v>24</v>
      </c>
      <c r="K12" s="159"/>
      <c r="L12" s="123">
        <f t="shared" si="1"/>
        <v>0.81599999999999995</v>
      </c>
      <c r="M12" s="123">
        <f t="shared" si="2"/>
        <v>0.81599999999999995</v>
      </c>
      <c r="N12" s="44">
        <f>IF(E12="","",H12/12*VLOOKUP(J12,Causa!$A$78:$C$80,3,0))</f>
        <v>197.25919999999999</v>
      </c>
      <c r="O12" s="44">
        <f t="shared" si="3"/>
        <v>11.05</v>
      </c>
      <c r="P12" s="44">
        <f t="shared" si="4"/>
        <v>0</v>
      </c>
      <c r="Q12" s="160"/>
      <c r="R12" s="262"/>
      <c r="S12" s="262"/>
      <c r="T12" s="161">
        <f>IF(H12="",0,ROUND(H12/VLOOKUP(J12,Causa!$A$78:$B$80,2,0)*60,2))</f>
        <v>48.95</v>
      </c>
      <c r="U12" s="161">
        <f t="shared" si="8"/>
        <v>0</v>
      </c>
      <c r="V12" s="161">
        <f t="shared" si="9"/>
        <v>0</v>
      </c>
      <c r="W12" s="161">
        <f t="shared" si="10"/>
        <v>0</v>
      </c>
      <c r="X12" s="161">
        <f t="shared" si="11"/>
        <v>11.05</v>
      </c>
      <c r="Y12" s="161">
        <f t="shared" si="5"/>
        <v>60</v>
      </c>
      <c r="Z12" s="162">
        <v>3</v>
      </c>
      <c r="AA12" s="105" t="s">
        <v>517</v>
      </c>
      <c r="AB12" s="106"/>
      <c r="AC12" s="106"/>
      <c r="AD12" s="106"/>
      <c r="AE12" s="107">
        <f t="shared" si="12"/>
        <v>3</v>
      </c>
      <c r="AP12" s="87"/>
      <c r="AQ12" s="87"/>
      <c r="AR12" s="87"/>
    </row>
    <row r="13" spans="1:44" s="108" customFormat="1" ht="17.25" customHeight="1" x14ac:dyDescent="0.25">
      <c r="A13" s="260"/>
      <c r="B13" s="47"/>
      <c r="C13" s="49">
        <f t="shared" si="6"/>
        <v>0</v>
      </c>
      <c r="D13" s="40">
        <f>IFERROR(IF(H13="","",(1-(H13/(VLOOKUP(J13,Causa!$A$78:$B$80,2,0))))*60),"FALTA CALIBRE")</f>
        <v>16.389230769230771</v>
      </c>
      <c r="E13" s="41">
        <v>147079</v>
      </c>
      <c r="F13" s="42">
        <v>0.20763888888888901</v>
      </c>
      <c r="G13" s="133">
        <v>700000871190</v>
      </c>
      <c r="H13" s="122">
        <f t="shared" si="7"/>
        <v>28347</v>
      </c>
      <c r="I13" s="146" t="s">
        <v>56</v>
      </c>
      <c r="J13" s="43" t="s">
        <v>24</v>
      </c>
      <c r="K13" s="159"/>
      <c r="L13" s="123">
        <f t="shared" si="1"/>
        <v>0.72699999999999998</v>
      </c>
      <c r="M13" s="123">
        <f t="shared" si="2"/>
        <v>0.86199999999999999</v>
      </c>
      <c r="N13" s="44">
        <f>IF(E13="","",H13/12*VLOOKUP(J13,Causa!$A$78:$C$80,3,0))</f>
        <v>175.75139999999999</v>
      </c>
      <c r="O13" s="44">
        <f t="shared" si="3"/>
        <v>7</v>
      </c>
      <c r="P13" s="44">
        <f t="shared" si="4"/>
        <v>9.39</v>
      </c>
      <c r="Q13" s="160"/>
      <c r="R13" s="262"/>
      <c r="S13" s="262"/>
      <c r="T13" s="161">
        <f>IF(H13="",0,ROUND(H13/VLOOKUP(J13,Causa!$A$78:$B$80,2,0)*60,2))</f>
        <v>43.61</v>
      </c>
      <c r="U13" s="161">
        <f t="shared" si="8"/>
        <v>0</v>
      </c>
      <c r="V13" s="161">
        <f t="shared" si="9"/>
        <v>0</v>
      </c>
      <c r="W13" s="161">
        <f t="shared" si="10"/>
        <v>9.39</v>
      </c>
      <c r="X13" s="161">
        <f t="shared" si="11"/>
        <v>7</v>
      </c>
      <c r="Y13" s="161">
        <f t="shared" si="5"/>
        <v>60</v>
      </c>
      <c r="Z13" s="162">
        <v>4</v>
      </c>
      <c r="AA13" s="105" t="s">
        <v>517</v>
      </c>
      <c r="AB13" s="106"/>
      <c r="AC13" s="106"/>
      <c r="AD13" s="106"/>
      <c r="AE13" s="107">
        <f t="shared" si="12"/>
        <v>4</v>
      </c>
      <c r="AP13" s="87"/>
      <c r="AQ13" s="87"/>
      <c r="AR13" s="87"/>
    </row>
    <row r="14" spans="1:44" s="108" customFormat="1" ht="17.25" customHeight="1" x14ac:dyDescent="0.25">
      <c r="A14" s="260"/>
      <c r="B14" s="47"/>
      <c r="C14" s="49">
        <f t="shared" si="6"/>
        <v>0</v>
      </c>
      <c r="D14" s="40">
        <f>IFERROR(IF(H14="","",(1-(H14/(VLOOKUP(J14,Causa!$A$78:$B$80,2,0))))*60),"FALTA CALIBRE")</f>
        <v>15.109230769230766</v>
      </c>
      <c r="E14" s="41">
        <v>176258</v>
      </c>
      <c r="F14" s="42">
        <v>0.249305555555556</v>
      </c>
      <c r="G14" s="133">
        <v>700000871190</v>
      </c>
      <c r="H14" s="122">
        <f t="shared" si="7"/>
        <v>29179</v>
      </c>
      <c r="I14" s="146" t="s">
        <v>56</v>
      </c>
      <c r="J14" s="43" t="s">
        <v>24</v>
      </c>
      <c r="K14" s="159"/>
      <c r="L14" s="123">
        <f t="shared" si="1"/>
        <v>0.748</v>
      </c>
      <c r="M14" s="123">
        <f t="shared" si="2"/>
        <v>0.748</v>
      </c>
      <c r="N14" s="44">
        <f>IF(E14="","",H14/12*VLOOKUP(J14,Causa!$A$78:$C$80,3,0))</f>
        <v>180.90979999999999</v>
      </c>
      <c r="O14" s="44">
        <f t="shared" si="3"/>
        <v>15.11</v>
      </c>
      <c r="P14" s="44">
        <f t="shared" si="4"/>
        <v>0</v>
      </c>
      <c r="Q14" s="160"/>
      <c r="R14" s="262"/>
      <c r="S14" s="262"/>
      <c r="T14" s="161">
        <f>IF(H14="",0,ROUND(H14/VLOOKUP(J14,Causa!$A$78:$B$80,2,0)*60,2))</f>
        <v>44.89</v>
      </c>
      <c r="U14" s="161">
        <f t="shared" si="8"/>
        <v>0</v>
      </c>
      <c r="V14" s="161">
        <f t="shared" si="9"/>
        <v>0</v>
      </c>
      <c r="W14" s="161">
        <f t="shared" si="10"/>
        <v>0</v>
      </c>
      <c r="X14" s="161">
        <f t="shared" si="11"/>
        <v>15.11</v>
      </c>
      <c r="Y14" s="161">
        <f t="shared" si="5"/>
        <v>60</v>
      </c>
      <c r="Z14" s="162">
        <v>5</v>
      </c>
      <c r="AA14" s="105" t="s">
        <v>517</v>
      </c>
      <c r="AB14" s="106"/>
      <c r="AC14" s="106"/>
      <c r="AD14" s="106"/>
      <c r="AE14" s="107">
        <f t="shared" si="12"/>
        <v>5</v>
      </c>
      <c r="AP14" s="87"/>
      <c r="AQ14" s="87"/>
      <c r="AR14" s="87"/>
    </row>
    <row r="15" spans="1:44" s="108" customFormat="1" ht="17.25" customHeight="1" thickBot="1" x14ac:dyDescent="0.3">
      <c r="A15" s="261"/>
      <c r="B15" s="47"/>
      <c r="C15" s="50">
        <f t="shared" si="6"/>
        <v>0</v>
      </c>
      <c r="D15" s="40">
        <f>IFERROR(IF(H15="","",(1-(H15/(VLOOKUP(J15,Causa!$A$78:$B$80,2,0))))*60),"FALTA CALIBRE")</f>
        <v>18.660000000000004</v>
      </c>
      <c r="E15" s="41">
        <v>203129</v>
      </c>
      <c r="F15" s="42">
        <v>0.29097222222222202</v>
      </c>
      <c r="G15" s="133">
        <v>700000871190</v>
      </c>
      <c r="H15" s="122">
        <f t="shared" si="7"/>
        <v>26871</v>
      </c>
      <c r="I15" s="146" t="s">
        <v>56</v>
      </c>
      <c r="J15" s="43" t="s">
        <v>24</v>
      </c>
      <c r="K15" s="159"/>
      <c r="L15" s="123">
        <f t="shared" si="1"/>
        <v>0.68899999999999995</v>
      </c>
      <c r="M15" s="123">
        <f t="shared" si="2"/>
        <v>0.80500000000000005</v>
      </c>
      <c r="N15" s="44">
        <f>IF(E15="","",H15/12*VLOOKUP(J15,Causa!$A$78:$C$80,3,0))</f>
        <v>166.60019999999997</v>
      </c>
      <c r="O15" s="44">
        <f t="shared" si="3"/>
        <v>10</v>
      </c>
      <c r="P15" s="44">
        <f t="shared" si="4"/>
        <v>3.66</v>
      </c>
      <c r="Q15" s="160"/>
      <c r="R15" s="262"/>
      <c r="S15" s="262"/>
      <c r="T15" s="161">
        <f>IF(H15="",0,ROUND(H15/VLOOKUP(J15,Causa!$A$78:$B$80,2,0)*60,2))</f>
        <v>41.34</v>
      </c>
      <c r="U15" s="161">
        <f t="shared" si="8"/>
        <v>0</v>
      </c>
      <c r="V15" s="161">
        <f t="shared" si="9"/>
        <v>5</v>
      </c>
      <c r="W15" s="161">
        <f t="shared" si="10"/>
        <v>3.66</v>
      </c>
      <c r="X15" s="161">
        <f t="shared" si="11"/>
        <v>10</v>
      </c>
      <c r="Y15" s="161">
        <f t="shared" si="5"/>
        <v>60</v>
      </c>
      <c r="Z15" s="162">
        <v>6</v>
      </c>
      <c r="AA15" s="105" t="s">
        <v>517</v>
      </c>
      <c r="AB15" s="106"/>
      <c r="AC15" s="106"/>
      <c r="AD15" s="106"/>
      <c r="AE15" s="107">
        <f t="shared" si="12"/>
        <v>6</v>
      </c>
      <c r="AP15" s="87"/>
      <c r="AQ15" s="87"/>
      <c r="AR15" s="87"/>
    </row>
    <row r="16" spans="1:44" s="108" customFormat="1" ht="21" customHeight="1" x14ac:dyDescent="0.25">
      <c r="A16" s="259" t="s">
        <v>1763</v>
      </c>
      <c r="B16" s="47"/>
      <c r="C16" s="48">
        <f t="shared" si="6"/>
        <v>0</v>
      </c>
      <c r="D16" s="40">
        <f>IFERROR(IF(H16="","",(1-(H16/(VLOOKUP(J16,Causa!$A$78:$B$80,2,0))))*60),"FALTA CALIBRE")</f>
        <v>22.306153846153844</v>
      </c>
      <c r="E16" s="41">
        <v>227630</v>
      </c>
      <c r="F16" s="42">
        <v>0.33263888888888898</v>
      </c>
      <c r="G16" s="133">
        <v>700000871190</v>
      </c>
      <c r="H16" s="122">
        <f t="shared" si="7"/>
        <v>24501</v>
      </c>
      <c r="I16" s="146" t="s">
        <v>57</v>
      </c>
      <c r="J16" s="43" t="s">
        <v>24</v>
      </c>
      <c r="K16" s="159"/>
      <c r="L16" s="123">
        <f t="shared" si="1"/>
        <v>0.628</v>
      </c>
      <c r="M16" s="123">
        <f t="shared" si="2"/>
        <v>0.65300000000000002</v>
      </c>
      <c r="N16" s="44">
        <f>IF(E16="","",H16/12*VLOOKUP(J16,Causa!$A$78:$C$80,3,0))</f>
        <v>151.90619999999998</v>
      </c>
      <c r="O16" s="44">
        <f t="shared" si="3"/>
        <v>20</v>
      </c>
      <c r="P16" s="44">
        <f t="shared" si="4"/>
        <v>2.31</v>
      </c>
      <c r="Q16" s="160"/>
      <c r="R16" s="45">
        <f>IFERROR(SUM(T16:T23)/(SUM(Y16:Y23)-SUM(U16:U23)-SUM(V16:V23)),0)</f>
        <v>0.61251111111111112</v>
      </c>
      <c r="S16" s="45"/>
      <c r="T16" s="161">
        <f>IF(H16="",0,ROUND(H16/VLOOKUP(J16,Causa!$A$78:$B$80,2,0)*60,2))</f>
        <v>37.69</v>
      </c>
      <c r="U16" s="161">
        <f t="shared" si="8"/>
        <v>0</v>
      </c>
      <c r="V16" s="161">
        <f t="shared" si="9"/>
        <v>0</v>
      </c>
      <c r="W16" s="161">
        <f t="shared" si="10"/>
        <v>2.31</v>
      </c>
      <c r="X16" s="161">
        <f t="shared" si="11"/>
        <v>20</v>
      </c>
      <c r="Y16" s="161">
        <f t="shared" si="5"/>
        <v>60</v>
      </c>
      <c r="Z16" s="162">
        <v>7</v>
      </c>
      <c r="AA16" s="105" t="s">
        <v>515</v>
      </c>
      <c r="AB16" s="106"/>
      <c r="AC16" s="106"/>
      <c r="AD16" s="106"/>
      <c r="AE16" s="107">
        <f t="shared" si="12"/>
        <v>7</v>
      </c>
      <c r="AP16" s="87"/>
      <c r="AQ16" s="87"/>
      <c r="AR16" s="87"/>
    </row>
    <row r="17" spans="1:44" s="108" customFormat="1" ht="24.75" customHeight="1" x14ac:dyDescent="0.25">
      <c r="A17" s="260"/>
      <c r="B17" s="47"/>
      <c r="C17" s="49">
        <f t="shared" si="6"/>
        <v>0</v>
      </c>
      <c r="D17" s="40">
        <f>IFERROR(IF(H17="","",(1-(H17/(VLOOKUP(J17,Causa!$A$78:$B$80,2,0))))*60),"FALTA CALIBRE")</f>
        <v>7.54153846153846</v>
      </c>
      <c r="E17" s="41">
        <v>261728</v>
      </c>
      <c r="F17" s="42">
        <v>0.374305555555556</v>
      </c>
      <c r="G17" s="133">
        <v>700000871190</v>
      </c>
      <c r="H17" s="122">
        <f t="shared" si="7"/>
        <v>34098</v>
      </c>
      <c r="I17" s="146" t="s">
        <v>57</v>
      </c>
      <c r="J17" s="43" t="s">
        <v>24</v>
      </c>
      <c r="K17" s="159" t="str">
        <f>IFERROR("Promedio Vol. De 00:00 a 08:00: " &amp; ROUND(AVERAGE(N17:N24),1) &amp; "  - GLY Promedio: " &amp; ROUND(AVERAGE(L17:L24),3)*100,"")</f>
        <v>Promedio Vol. De 00:00 a 08:00: 119.9  - GLY Promedio: 49.6</v>
      </c>
      <c r="L17" s="123">
        <f t="shared" si="1"/>
        <v>0.874</v>
      </c>
      <c r="M17" s="123">
        <f t="shared" si="2"/>
        <v>0.874</v>
      </c>
      <c r="N17" s="44">
        <f>IF(E17="","",H17/12*VLOOKUP(J17,Causa!$A$78:$C$80,3,0))</f>
        <v>211.40759999999997</v>
      </c>
      <c r="O17" s="44">
        <f t="shared" si="3"/>
        <v>7.54</v>
      </c>
      <c r="P17" s="44">
        <f t="shared" si="4"/>
        <v>0</v>
      </c>
      <c r="Q17" s="160"/>
      <c r="R17" s="45"/>
      <c r="S17" s="45"/>
      <c r="T17" s="161">
        <f>IF(H17="",0,ROUND(H17/VLOOKUP(J17,Causa!$A$78:$B$80,2,0)*60,2))</f>
        <v>52.46</v>
      </c>
      <c r="U17" s="161">
        <f t="shared" si="8"/>
        <v>0</v>
      </c>
      <c r="V17" s="161">
        <f t="shared" si="9"/>
        <v>0</v>
      </c>
      <c r="W17" s="161">
        <f t="shared" si="10"/>
        <v>0</v>
      </c>
      <c r="X17" s="161">
        <f t="shared" si="11"/>
        <v>7.54</v>
      </c>
      <c r="Y17" s="161">
        <f t="shared" si="5"/>
        <v>60</v>
      </c>
      <c r="Z17" s="162">
        <v>8</v>
      </c>
      <c r="AA17" s="105" t="s">
        <v>515</v>
      </c>
      <c r="AB17" s="106"/>
      <c r="AC17" s="106"/>
      <c r="AD17" s="106"/>
      <c r="AE17" s="107">
        <f t="shared" si="12"/>
        <v>8</v>
      </c>
      <c r="AP17" s="87"/>
      <c r="AQ17" s="87"/>
      <c r="AR17" s="87"/>
    </row>
    <row r="18" spans="1:44" s="108" customFormat="1" ht="24.75" customHeight="1" x14ac:dyDescent="0.25">
      <c r="A18" s="260"/>
      <c r="B18" s="47"/>
      <c r="C18" s="49">
        <f t="shared" si="6"/>
        <v>0</v>
      </c>
      <c r="D18" s="40">
        <f>IFERROR(IF(H18="","",(1-(H18/(VLOOKUP(J18,Causa!$A$78:$B$80,2,0))))*60),"FALTA CALIBRE")</f>
        <v>13.266153846153848</v>
      </c>
      <c r="E18" s="41">
        <v>292105</v>
      </c>
      <c r="F18" s="42">
        <v>0.41597222222222202</v>
      </c>
      <c r="G18" s="133">
        <v>700000871190</v>
      </c>
      <c r="H18" s="122">
        <f t="shared" si="7"/>
        <v>30377</v>
      </c>
      <c r="I18" s="146" t="s">
        <v>57</v>
      </c>
      <c r="J18" s="43" t="s">
        <v>24</v>
      </c>
      <c r="K18" s="159"/>
      <c r="L18" s="123">
        <f t="shared" si="1"/>
        <v>0.77900000000000003</v>
      </c>
      <c r="M18" s="123">
        <f t="shared" si="2"/>
        <v>0.77900000000000003</v>
      </c>
      <c r="N18" s="44">
        <f>IF(E18="","",H18/12*VLOOKUP(J18,Causa!$A$78:$C$80,3,0))</f>
        <v>188.33739999999997</v>
      </c>
      <c r="O18" s="44">
        <f t="shared" si="3"/>
        <v>13.27</v>
      </c>
      <c r="P18" s="44">
        <f t="shared" si="4"/>
        <v>0</v>
      </c>
      <c r="Q18" s="160"/>
      <c r="R18" s="45"/>
      <c r="S18" s="45"/>
      <c r="T18" s="161">
        <f>IF(H18="",0,ROUND(H18/VLOOKUP(J18,Causa!$A$78:$B$80,2,0)*60,2))</f>
        <v>46.73</v>
      </c>
      <c r="U18" s="161">
        <f t="shared" si="8"/>
        <v>0</v>
      </c>
      <c r="V18" s="161">
        <f t="shared" si="9"/>
        <v>0</v>
      </c>
      <c r="W18" s="161">
        <f t="shared" si="10"/>
        <v>0</v>
      </c>
      <c r="X18" s="161">
        <f t="shared" si="11"/>
        <v>13.27</v>
      </c>
      <c r="Y18" s="161">
        <f t="shared" si="5"/>
        <v>60</v>
      </c>
      <c r="Z18" s="162">
        <v>9</v>
      </c>
      <c r="AA18" s="105" t="s">
        <v>515</v>
      </c>
      <c r="AB18" s="106"/>
      <c r="AC18" s="106"/>
      <c r="AD18" s="106"/>
      <c r="AE18" s="107">
        <f t="shared" si="12"/>
        <v>9</v>
      </c>
      <c r="AP18" s="87"/>
      <c r="AQ18" s="87"/>
      <c r="AR18" s="87"/>
    </row>
    <row r="19" spans="1:44" s="108" customFormat="1" ht="24.75" customHeight="1" x14ac:dyDescent="0.25">
      <c r="A19" s="260"/>
      <c r="B19" s="47"/>
      <c r="C19" s="49">
        <f t="shared" si="6"/>
        <v>0</v>
      </c>
      <c r="D19" s="40">
        <f>IFERROR(IF(H19="","",(1-(H19/(VLOOKUP(J19,Causa!$A$78:$B$80,2,0))))*60),"FALTA CALIBRE")</f>
        <v>59.407692307692308</v>
      </c>
      <c r="E19" s="41">
        <v>292490</v>
      </c>
      <c r="F19" s="42">
        <v>0.45763888888888898</v>
      </c>
      <c r="G19" s="133">
        <v>700000871190</v>
      </c>
      <c r="H19" s="122">
        <f t="shared" si="7"/>
        <v>385</v>
      </c>
      <c r="I19" s="146" t="s">
        <v>57</v>
      </c>
      <c r="J19" s="43" t="s">
        <v>24</v>
      </c>
      <c r="K19" s="159"/>
      <c r="L19" s="123">
        <f t="shared" si="1"/>
        <v>0.01</v>
      </c>
      <c r="M19" s="123">
        <f t="shared" si="2"/>
        <v>0.02</v>
      </c>
      <c r="N19" s="44">
        <f>IF(E19="","",H19/12*VLOOKUP(J19,Causa!$A$78:$C$80,3,0))</f>
        <v>2.387</v>
      </c>
      <c r="O19" s="44">
        <f t="shared" si="3"/>
        <v>29.41</v>
      </c>
      <c r="P19" s="44">
        <f t="shared" si="4"/>
        <v>0</v>
      </c>
      <c r="Q19" s="160"/>
      <c r="R19" s="45"/>
      <c r="S19" s="45"/>
      <c r="T19" s="161">
        <f>IF(H19="",0,ROUND(H19/VLOOKUP(J19,Causa!$A$78:$B$80,2,0)*60,2))</f>
        <v>0.59</v>
      </c>
      <c r="U19" s="161">
        <f t="shared" si="8"/>
        <v>0</v>
      </c>
      <c r="V19" s="161">
        <f t="shared" si="9"/>
        <v>30</v>
      </c>
      <c r="W19" s="161">
        <f t="shared" si="10"/>
        <v>0</v>
      </c>
      <c r="X19" s="161">
        <f t="shared" si="11"/>
        <v>29.41</v>
      </c>
      <c r="Y19" s="161">
        <f t="shared" si="5"/>
        <v>60</v>
      </c>
      <c r="Z19" s="162">
        <v>10</v>
      </c>
      <c r="AA19" s="105" t="s">
        <v>515</v>
      </c>
      <c r="AB19" s="106"/>
      <c r="AC19" s="106"/>
      <c r="AD19" s="106"/>
      <c r="AE19" s="107">
        <f t="shared" si="12"/>
        <v>10</v>
      </c>
      <c r="AP19" s="87"/>
      <c r="AQ19" s="87"/>
      <c r="AR19" s="87"/>
    </row>
    <row r="20" spans="1:44" s="108" customFormat="1" ht="24.75" customHeight="1" x14ac:dyDescent="0.25">
      <c r="A20" s="260"/>
      <c r="B20" s="47"/>
      <c r="C20" s="49">
        <f t="shared" si="6"/>
        <v>0</v>
      </c>
      <c r="D20" s="40">
        <f>IFERROR(IF(H20="","",(1-(H20/(VLOOKUP(J20,Causa!$A$78:$B$80,2,0))))*60),"FALTA CALIBRE")</f>
        <v>24.196923076923078</v>
      </c>
      <c r="E20" s="41">
        <v>315762</v>
      </c>
      <c r="F20" s="42">
        <v>0.499305555555556</v>
      </c>
      <c r="G20" s="133">
        <v>700000871190</v>
      </c>
      <c r="H20" s="122">
        <f t="shared" si="7"/>
        <v>23272</v>
      </c>
      <c r="I20" s="146" t="s">
        <v>57</v>
      </c>
      <c r="J20" s="43" t="s">
        <v>24</v>
      </c>
      <c r="K20" s="159"/>
      <c r="L20" s="123">
        <f t="shared" si="1"/>
        <v>0.59699999999999998</v>
      </c>
      <c r="M20" s="123">
        <f t="shared" si="2"/>
        <v>0.59699999999999998</v>
      </c>
      <c r="N20" s="44">
        <f>IF(E20="","",H20/12*VLOOKUP(J20,Causa!$A$78:$C$80,3,0))</f>
        <v>144.28639999999999</v>
      </c>
      <c r="O20" s="44">
        <f t="shared" si="3"/>
        <v>24.2</v>
      </c>
      <c r="P20" s="44">
        <f t="shared" si="4"/>
        <v>0</v>
      </c>
      <c r="Q20" s="160"/>
      <c r="R20" s="45"/>
      <c r="S20" s="45"/>
      <c r="T20" s="161">
        <f>IF(H20="",0,ROUND(H20/VLOOKUP(J20,Causa!$A$78:$B$80,2,0)*60,2))</f>
        <v>35.799999999999997</v>
      </c>
      <c r="U20" s="161">
        <f t="shared" si="8"/>
        <v>0</v>
      </c>
      <c r="V20" s="161">
        <f t="shared" si="9"/>
        <v>0</v>
      </c>
      <c r="W20" s="161">
        <f t="shared" si="10"/>
        <v>0</v>
      </c>
      <c r="X20" s="161">
        <f t="shared" si="11"/>
        <v>24.2</v>
      </c>
      <c r="Y20" s="161">
        <f t="shared" si="5"/>
        <v>60</v>
      </c>
      <c r="Z20" s="162">
        <v>11</v>
      </c>
      <c r="AA20" s="105" t="s">
        <v>515</v>
      </c>
      <c r="AB20" s="106"/>
      <c r="AC20" s="106"/>
      <c r="AD20" s="106"/>
      <c r="AE20" s="107">
        <f t="shared" si="12"/>
        <v>11</v>
      </c>
      <c r="AP20" s="87"/>
      <c r="AQ20" s="87"/>
      <c r="AR20" s="87"/>
    </row>
    <row r="21" spans="1:44" s="108" customFormat="1" ht="24.75" customHeight="1" x14ac:dyDescent="0.25">
      <c r="A21" s="260"/>
      <c r="B21" s="47"/>
      <c r="C21" s="49">
        <f t="shared" si="6"/>
        <v>0</v>
      </c>
      <c r="D21" s="40">
        <f>IFERROR(IF(H21="","",(1-(H21/(VLOOKUP(J21,Causa!$A$78:$B$80,2,0))))*60),"FALTA CALIBRE")</f>
        <v>13.69846153846154</v>
      </c>
      <c r="E21" s="41">
        <v>345858</v>
      </c>
      <c r="F21" s="42">
        <v>0.54097222222222197</v>
      </c>
      <c r="G21" s="133">
        <v>700000871190</v>
      </c>
      <c r="H21" s="122">
        <f t="shared" si="7"/>
        <v>30096</v>
      </c>
      <c r="I21" s="146" t="s">
        <v>57</v>
      </c>
      <c r="J21" s="43" t="s">
        <v>24</v>
      </c>
      <c r="K21" s="159"/>
      <c r="L21" s="123">
        <f t="shared" si="1"/>
        <v>0.77200000000000002</v>
      </c>
      <c r="M21" s="123">
        <f t="shared" si="2"/>
        <v>0.77200000000000002</v>
      </c>
      <c r="N21" s="44">
        <f>IF(E21="","",H21/12*VLOOKUP(J21,Causa!$A$78:$C$80,3,0))</f>
        <v>186.59519999999998</v>
      </c>
      <c r="O21" s="44">
        <f t="shared" si="3"/>
        <v>13.7</v>
      </c>
      <c r="P21" s="44">
        <f t="shared" si="4"/>
        <v>0</v>
      </c>
      <c r="Q21" s="160"/>
      <c r="R21" s="45"/>
      <c r="S21" s="45"/>
      <c r="T21" s="161">
        <f>IF(H21="",0,ROUND(H21/VLOOKUP(J21,Causa!$A$78:$B$80,2,0)*60,2))</f>
        <v>46.3</v>
      </c>
      <c r="U21" s="161">
        <f t="shared" si="8"/>
        <v>0</v>
      </c>
      <c r="V21" s="161">
        <f t="shared" si="9"/>
        <v>0</v>
      </c>
      <c r="W21" s="161">
        <f t="shared" si="10"/>
        <v>0</v>
      </c>
      <c r="X21" s="161">
        <f t="shared" si="11"/>
        <v>13.7</v>
      </c>
      <c r="Y21" s="161">
        <f t="shared" si="5"/>
        <v>60</v>
      </c>
      <c r="Z21" s="162">
        <v>12</v>
      </c>
      <c r="AA21" s="110" t="s">
        <v>515</v>
      </c>
      <c r="AB21" s="106"/>
      <c r="AC21" s="106"/>
      <c r="AD21" s="106"/>
      <c r="AE21" s="107">
        <f t="shared" si="12"/>
        <v>12</v>
      </c>
      <c r="AP21" s="87"/>
      <c r="AQ21" s="87"/>
      <c r="AR21" s="87"/>
    </row>
    <row r="22" spans="1:44" s="108" customFormat="1" ht="24.75" customHeight="1" x14ac:dyDescent="0.25">
      <c r="A22" s="260"/>
      <c r="B22" s="47"/>
      <c r="C22" s="49">
        <f t="shared" si="6"/>
        <v>0</v>
      </c>
      <c r="D22" s="40">
        <f>IFERROR(IF(H22="","",(1-(H22/(VLOOKUP(J22,Causa!$A$78:$B$80,2,0))))*60),"FALTA CALIBRE")</f>
        <v>16.343076923076922</v>
      </c>
      <c r="E22" s="41">
        <v>374235</v>
      </c>
      <c r="F22" s="42">
        <v>0.58263888888888904</v>
      </c>
      <c r="G22" s="133">
        <v>700000871190</v>
      </c>
      <c r="H22" s="122">
        <f t="shared" si="7"/>
        <v>28377</v>
      </c>
      <c r="I22" s="146" t="s">
        <v>57</v>
      </c>
      <c r="J22" s="43" t="s">
        <v>24</v>
      </c>
      <c r="K22" s="159"/>
      <c r="L22" s="123">
        <f t="shared" si="1"/>
        <v>0.72799999999999998</v>
      </c>
      <c r="M22" s="123">
        <f t="shared" si="2"/>
        <v>0.80900000000000005</v>
      </c>
      <c r="N22" s="44">
        <f>IF(E22="","",H22/12*VLOOKUP(J22,Causa!$A$78:$C$80,3,0))</f>
        <v>175.9374</v>
      </c>
      <c r="O22" s="44">
        <f t="shared" si="3"/>
        <v>10.34</v>
      </c>
      <c r="P22" s="44">
        <f t="shared" si="4"/>
        <v>6</v>
      </c>
      <c r="Q22" s="160"/>
      <c r="R22" s="45"/>
      <c r="S22" s="45"/>
      <c r="T22" s="161">
        <f>IF(H22="",0,ROUND(H22/VLOOKUP(J22,Causa!$A$78:$B$80,2,0)*60,2))</f>
        <v>43.66</v>
      </c>
      <c r="U22" s="161">
        <f t="shared" si="8"/>
        <v>0</v>
      </c>
      <c r="V22" s="161">
        <f t="shared" si="9"/>
        <v>0</v>
      </c>
      <c r="W22" s="161">
        <f t="shared" si="10"/>
        <v>6</v>
      </c>
      <c r="X22" s="161">
        <f t="shared" si="11"/>
        <v>10.34</v>
      </c>
      <c r="Y22" s="161">
        <f t="shared" si="5"/>
        <v>60</v>
      </c>
      <c r="Z22" s="162">
        <v>13</v>
      </c>
      <c r="AA22" s="110" t="s">
        <v>515</v>
      </c>
      <c r="AB22" s="106"/>
      <c r="AC22" s="106"/>
      <c r="AD22" s="106"/>
      <c r="AE22" s="107">
        <f t="shared" si="12"/>
        <v>13</v>
      </c>
      <c r="AP22" s="87"/>
      <c r="AQ22" s="87"/>
      <c r="AR22" s="87"/>
    </row>
    <row r="23" spans="1:44" s="108" customFormat="1" ht="24.75" customHeight="1" thickBot="1" x14ac:dyDescent="0.3">
      <c r="A23" s="261"/>
      <c r="B23" s="47"/>
      <c r="C23" s="50">
        <f t="shared" si="6"/>
        <v>0</v>
      </c>
      <c r="D23" s="40">
        <f>IFERROR(IF(H23="","",(1-(H23/(VLOOKUP(J23,Causa!$A$78:$B$80,2,0))))*60),"FALTA CALIBRE")</f>
        <v>47.596923076923076</v>
      </c>
      <c r="E23" s="41">
        <v>382297</v>
      </c>
      <c r="F23" s="42">
        <v>0.624305555555556</v>
      </c>
      <c r="G23" s="133">
        <v>700000871190</v>
      </c>
      <c r="H23" s="122">
        <f t="shared" si="7"/>
        <v>8062</v>
      </c>
      <c r="I23" s="146" t="s">
        <v>57</v>
      </c>
      <c r="J23" s="43" t="s">
        <v>24</v>
      </c>
      <c r="K23" s="159"/>
      <c r="L23" s="123">
        <f t="shared" si="1"/>
        <v>0.20699999999999999</v>
      </c>
      <c r="M23" s="123">
        <f t="shared" si="2"/>
        <v>0.216</v>
      </c>
      <c r="N23" s="44">
        <f>IF(E23="","",H23/12*VLOOKUP(J23,Causa!$A$78:$C$80,3,0))</f>
        <v>49.984400000000001</v>
      </c>
      <c r="O23" s="44">
        <f t="shared" si="3"/>
        <v>45</v>
      </c>
      <c r="P23" s="44">
        <f t="shared" si="4"/>
        <v>2.6</v>
      </c>
      <c r="Q23" s="160"/>
      <c r="R23" s="45"/>
      <c r="S23" s="45"/>
      <c r="T23" s="161">
        <f>IF(H23="",0,ROUND(H23/VLOOKUP(J23,Causa!$A$78:$B$80,2,0)*60,2))</f>
        <v>12.4</v>
      </c>
      <c r="U23" s="161">
        <f t="shared" si="8"/>
        <v>0</v>
      </c>
      <c r="V23" s="161">
        <f t="shared" si="9"/>
        <v>0</v>
      </c>
      <c r="W23" s="161">
        <f t="shared" si="10"/>
        <v>2.6</v>
      </c>
      <c r="X23" s="161">
        <f t="shared" si="11"/>
        <v>45</v>
      </c>
      <c r="Y23" s="161">
        <f t="shared" si="5"/>
        <v>60</v>
      </c>
      <c r="Z23" s="162">
        <v>14</v>
      </c>
      <c r="AA23" s="110" t="s">
        <v>515</v>
      </c>
      <c r="AB23" s="106"/>
      <c r="AC23" s="106"/>
      <c r="AD23" s="106"/>
      <c r="AE23" s="107">
        <f t="shared" si="12"/>
        <v>14</v>
      </c>
      <c r="AP23" s="87"/>
      <c r="AQ23" s="87"/>
      <c r="AR23" s="87"/>
    </row>
    <row r="24" spans="1:44" s="108" customFormat="1" ht="24.75" customHeight="1" x14ac:dyDescent="0.25">
      <c r="A24" s="259" t="s">
        <v>1764</v>
      </c>
      <c r="B24" s="47"/>
      <c r="C24" s="48">
        <f t="shared" si="6"/>
        <v>0</v>
      </c>
      <c r="D24" s="40">
        <f>IFERROR(IF(H24="","",(1-(H24/(VLOOKUP(J24,Causa!$A$78:$B$80,2,0))))*60),"FALTA CALIBRE")</f>
        <v>60</v>
      </c>
      <c r="E24" s="41">
        <v>382297</v>
      </c>
      <c r="F24" s="42">
        <v>0.66597222222222197</v>
      </c>
      <c r="G24" s="133">
        <v>700000871190</v>
      </c>
      <c r="H24" s="122">
        <f t="shared" si="7"/>
        <v>0</v>
      </c>
      <c r="I24" s="146" t="s">
        <v>55</v>
      </c>
      <c r="J24" s="43" t="s">
        <v>24</v>
      </c>
      <c r="K24" s="159"/>
      <c r="L24" s="123">
        <f t="shared" si="1"/>
        <v>0</v>
      </c>
      <c r="M24" s="123">
        <f t="shared" si="2"/>
        <v>0</v>
      </c>
      <c r="N24" s="44">
        <f>IF(E24="","",H24/12*VLOOKUP(J24,Causa!$A$78:$C$80,3,0))</f>
        <v>0</v>
      </c>
      <c r="O24" s="44">
        <f t="shared" si="3"/>
        <v>60</v>
      </c>
      <c r="P24" s="44">
        <f t="shared" si="4"/>
        <v>0</v>
      </c>
      <c r="Q24" s="160"/>
      <c r="R24" s="45">
        <f>IFERROR(SUM(T24:T32)/(SUM(Y24:Y32)-SUM(U24:U32)-SUM(V24:V32)),0)</f>
        <v>0.68028734023696225</v>
      </c>
      <c r="S24" s="45"/>
      <c r="T24" s="161">
        <f>IF(H24="",0,ROUND(H24/VLOOKUP(J24,Causa!$A$78:$B$80,2,0)*60,2))</f>
        <v>0</v>
      </c>
      <c r="U24" s="161">
        <f t="shared" si="8"/>
        <v>0</v>
      </c>
      <c r="V24" s="161">
        <f t="shared" si="9"/>
        <v>0</v>
      </c>
      <c r="W24" s="161">
        <f t="shared" si="10"/>
        <v>0</v>
      </c>
      <c r="X24" s="161">
        <f t="shared" si="11"/>
        <v>60</v>
      </c>
      <c r="Y24" s="161">
        <f t="shared" si="5"/>
        <v>60</v>
      </c>
      <c r="Z24" s="162">
        <v>15</v>
      </c>
      <c r="AA24" s="110" t="s">
        <v>1850</v>
      </c>
      <c r="AB24" s="106"/>
      <c r="AC24" s="106"/>
      <c r="AD24" s="106"/>
      <c r="AE24" s="107">
        <f t="shared" si="12"/>
        <v>15</v>
      </c>
      <c r="AP24" s="111"/>
      <c r="AQ24" s="111"/>
      <c r="AR24" s="111"/>
    </row>
    <row r="25" spans="1:44" s="108" customFormat="1" ht="24.75" customHeight="1" x14ac:dyDescent="0.25">
      <c r="A25" s="260"/>
      <c r="B25" s="47"/>
      <c r="C25" s="49">
        <f t="shared" si="6"/>
        <v>0</v>
      </c>
      <c r="D25" s="40">
        <f>IFERROR(IF(H25="","",(1-(H25/(VLOOKUP(J25,Causa!$A$78:$B$80,2,0))))*60),"FALTA CALIBRE")</f>
        <v>37.286153846153844</v>
      </c>
      <c r="E25" s="41">
        <v>397061</v>
      </c>
      <c r="F25" s="42">
        <v>0.70763888888888904</v>
      </c>
      <c r="G25" s="133">
        <v>700000871190</v>
      </c>
      <c r="H25" s="122">
        <f t="shared" si="7"/>
        <v>14764</v>
      </c>
      <c r="I25" s="146" t="s">
        <v>55</v>
      </c>
      <c r="J25" s="43" t="s">
        <v>24</v>
      </c>
      <c r="K25" s="159" t="str">
        <f>IFERROR("Promedio Vol. De 00:00 a 08:00: " &amp; ROUND(AVERAGE(N25:N32),1) &amp; "  - GLY Promedio: " &amp; ROUND(AVERAGE(L25:L32),3)*100,"")</f>
        <v>Promedio Vol. De 00:00 a 08:00: 183.7  - GLY Promedio: 76</v>
      </c>
      <c r="L25" s="123">
        <f t="shared" si="1"/>
        <v>0.379</v>
      </c>
      <c r="M25" s="123">
        <f t="shared" si="2"/>
        <v>0.379</v>
      </c>
      <c r="N25" s="44">
        <f>IF(E25="","",H25/12*VLOOKUP(J25,Causa!$A$78:$C$80,3,0))</f>
        <v>91.536799999999985</v>
      </c>
      <c r="O25" s="44">
        <f t="shared" si="3"/>
        <v>37.29</v>
      </c>
      <c r="P25" s="44">
        <f t="shared" si="4"/>
        <v>0</v>
      </c>
      <c r="Q25" s="160"/>
      <c r="R25" s="45"/>
      <c r="S25" s="45"/>
      <c r="T25" s="161">
        <f>IF(H25="",0,ROUND(H25/VLOOKUP(J25,Causa!$A$78:$B$80,2,0)*60,2))</f>
        <v>22.71</v>
      </c>
      <c r="U25" s="161">
        <f t="shared" si="8"/>
        <v>0</v>
      </c>
      <c r="V25" s="161">
        <f t="shared" si="9"/>
        <v>0</v>
      </c>
      <c r="W25" s="161">
        <f t="shared" si="10"/>
        <v>0</v>
      </c>
      <c r="X25" s="161">
        <f t="shared" si="11"/>
        <v>37.29</v>
      </c>
      <c r="Y25" s="161">
        <f t="shared" si="5"/>
        <v>60</v>
      </c>
      <c r="Z25" s="162">
        <v>16</v>
      </c>
      <c r="AA25" s="110" t="s">
        <v>1850</v>
      </c>
      <c r="AB25" s="106"/>
      <c r="AC25" s="106"/>
      <c r="AD25" s="106"/>
      <c r="AE25" s="107">
        <f t="shared" si="12"/>
        <v>16</v>
      </c>
      <c r="AP25" s="91"/>
      <c r="AQ25" s="91"/>
      <c r="AR25" s="91"/>
    </row>
    <row r="26" spans="1:44" s="108" customFormat="1" ht="24.75" customHeight="1" x14ac:dyDescent="0.25">
      <c r="A26" s="260"/>
      <c r="B26" s="47"/>
      <c r="C26" s="49">
        <f t="shared" si="6"/>
        <v>0</v>
      </c>
      <c r="D26" s="40">
        <f>IFERROR(IF(H26="","",(1-(H26/(VLOOKUP(J26,Causa!$A$78:$B$80,2,0))))*60),"FALTA CALIBRE")</f>
        <v>8.0138461538461527</v>
      </c>
      <c r="E26" s="41">
        <v>430852</v>
      </c>
      <c r="F26" s="42">
        <v>0.749305555555556</v>
      </c>
      <c r="G26" s="133">
        <v>700000871190</v>
      </c>
      <c r="H26" s="122">
        <f t="shared" si="7"/>
        <v>33791</v>
      </c>
      <c r="I26" s="146" t="s">
        <v>55</v>
      </c>
      <c r="J26" s="43" t="s">
        <v>24</v>
      </c>
      <c r="K26" s="159"/>
      <c r="L26" s="123">
        <f t="shared" si="1"/>
        <v>0.86699999999999999</v>
      </c>
      <c r="M26" s="123">
        <f t="shared" si="2"/>
        <v>0.86699999999999999</v>
      </c>
      <c r="N26" s="44">
        <f>IF(E26="","",H26/12*VLOOKUP(J26,Causa!$A$78:$C$80,3,0))</f>
        <v>209.50419999999997</v>
      </c>
      <c r="O26" s="44">
        <f t="shared" si="3"/>
        <v>8.01</v>
      </c>
      <c r="P26" s="44">
        <f t="shared" si="4"/>
        <v>0</v>
      </c>
      <c r="Q26" s="160"/>
      <c r="R26" s="45"/>
      <c r="S26" s="45"/>
      <c r="T26" s="161">
        <f>IF(H26="",0,ROUND(H26/VLOOKUP(J26,Causa!$A$78:$B$80,2,0)*60,2))</f>
        <v>51.99</v>
      </c>
      <c r="U26" s="161">
        <f t="shared" si="8"/>
        <v>0</v>
      </c>
      <c r="V26" s="161">
        <f t="shared" si="9"/>
        <v>0</v>
      </c>
      <c r="W26" s="161">
        <f t="shared" si="10"/>
        <v>0</v>
      </c>
      <c r="X26" s="161">
        <f t="shared" si="11"/>
        <v>8.01</v>
      </c>
      <c r="Y26" s="161">
        <f t="shared" si="5"/>
        <v>60</v>
      </c>
      <c r="Z26" s="162">
        <v>17</v>
      </c>
      <c r="AA26" s="110" t="s">
        <v>1850</v>
      </c>
      <c r="AB26" s="106"/>
      <c r="AC26" s="106"/>
      <c r="AD26" s="106"/>
      <c r="AE26" s="107">
        <f t="shared" si="12"/>
        <v>17</v>
      </c>
      <c r="AP26" s="91"/>
      <c r="AQ26" s="91"/>
      <c r="AR26" s="91"/>
    </row>
    <row r="27" spans="1:44" s="108" customFormat="1" ht="24.75" customHeight="1" x14ac:dyDescent="0.25">
      <c r="A27" s="260"/>
      <c r="B27" s="47"/>
      <c r="C27" s="49">
        <f t="shared" si="6"/>
        <v>0</v>
      </c>
      <c r="D27" s="40">
        <f>IFERROR(IF(H27="","",(1-(H27/(VLOOKUP(J27,Causa!$A$78:$B$80,2,0))))*60),"FALTA CALIBRE")</f>
        <v>5.475384615384618</v>
      </c>
      <c r="E27" s="41">
        <v>466293</v>
      </c>
      <c r="F27" s="42">
        <v>0.79097222222222197</v>
      </c>
      <c r="G27" s="133">
        <v>700000871190</v>
      </c>
      <c r="H27" s="122">
        <f t="shared" si="7"/>
        <v>35441</v>
      </c>
      <c r="I27" s="146" t="s">
        <v>55</v>
      </c>
      <c r="J27" s="43" t="s">
        <v>24</v>
      </c>
      <c r="K27" s="159"/>
      <c r="L27" s="123">
        <f t="shared" si="1"/>
        <v>0.90900000000000003</v>
      </c>
      <c r="M27" s="123">
        <f t="shared" si="2"/>
        <v>0.90900000000000003</v>
      </c>
      <c r="N27" s="44">
        <f>IF(E27="","",H27/12*VLOOKUP(J27,Causa!$A$78:$C$80,3,0))</f>
        <v>219.73419999999996</v>
      </c>
      <c r="O27" s="44">
        <f t="shared" si="3"/>
        <v>5.48</v>
      </c>
      <c r="P27" s="44">
        <f t="shared" si="4"/>
        <v>0</v>
      </c>
      <c r="Q27" s="160"/>
      <c r="R27" s="45"/>
      <c r="S27" s="45"/>
      <c r="T27" s="161">
        <f>IF(H27="",0,ROUND(H27/VLOOKUP(J27,Causa!$A$78:$B$80,2,0)*60,2))</f>
        <v>54.52</v>
      </c>
      <c r="U27" s="161">
        <f t="shared" si="8"/>
        <v>0</v>
      </c>
      <c r="V27" s="161">
        <f t="shared" si="9"/>
        <v>0</v>
      </c>
      <c r="W27" s="161">
        <f t="shared" si="10"/>
        <v>0</v>
      </c>
      <c r="X27" s="161">
        <f t="shared" si="11"/>
        <v>5.48</v>
      </c>
      <c r="Y27" s="161">
        <f t="shared" si="5"/>
        <v>60</v>
      </c>
      <c r="Z27" s="162">
        <v>18</v>
      </c>
      <c r="AA27" s="106" t="s">
        <v>1850</v>
      </c>
      <c r="AB27" s="106"/>
      <c r="AC27" s="106"/>
      <c r="AD27" s="106"/>
      <c r="AE27" s="107">
        <f t="shared" si="12"/>
        <v>18</v>
      </c>
      <c r="AP27" s="91"/>
      <c r="AQ27" s="91"/>
      <c r="AR27" s="91"/>
    </row>
    <row r="28" spans="1:44" s="108" customFormat="1" ht="24.75" customHeight="1" x14ac:dyDescent="0.25">
      <c r="A28" s="260"/>
      <c r="B28" s="47"/>
      <c r="C28" s="49">
        <f t="shared" si="6"/>
        <v>0</v>
      </c>
      <c r="D28" s="40">
        <f>IFERROR(IF(H28="","",(1-(H28/(VLOOKUP(J28,Causa!$A$78:$B$80,2,0))))*60),"FALTA CALIBRE")</f>
        <v>18.850769230769231</v>
      </c>
      <c r="E28" s="41">
        <v>493040</v>
      </c>
      <c r="F28" s="42">
        <v>0.83263888888888904</v>
      </c>
      <c r="G28" s="133">
        <v>700000871190</v>
      </c>
      <c r="H28" s="122">
        <f t="shared" si="7"/>
        <v>26747</v>
      </c>
      <c r="I28" s="146" t="s">
        <v>55</v>
      </c>
      <c r="J28" s="43" t="s">
        <v>24</v>
      </c>
      <c r="K28" s="159"/>
      <c r="L28" s="123">
        <f t="shared" si="1"/>
        <v>0.68600000000000005</v>
      </c>
      <c r="M28" s="123">
        <f t="shared" si="2"/>
        <v>0.80400000000000005</v>
      </c>
      <c r="N28" s="44">
        <f>IF(E28="","",H28/12*VLOOKUP(J28,Causa!$A$78:$C$80,3,0))</f>
        <v>165.83139999999997</v>
      </c>
      <c r="O28" s="44">
        <f t="shared" si="3"/>
        <v>10</v>
      </c>
      <c r="P28" s="44">
        <f t="shared" si="4"/>
        <v>8.85</v>
      </c>
      <c r="Q28" s="160"/>
      <c r="R28" s="45"/>
      <c r="S28" s="45"/>
      <c r="T28" s="161">
        <f>IF(H28="",0,ROUND(H28/VLOOKUP(J28,Causa!$A$78:$B$80,2,0)*60,2))</f>
        <v>41.15</v>
      </c>
      <c r="U28" s="161">
        <f t="shared" si="8"/>
        <v>0</v>
      </c>
      <c r="V28" s="161">
        <f t="shared" si="9"/>
        <v>0</v>
      </c>
      <c r="W28" s="161">
        <f t="shared" si="10"/>
        <v>8.85</v>
      </c>
      <c r="X28" s="161">
        <f t="shared" si="11"/>
        <v>10</v>
      </c>
      <c r="Y28" s="161">
        <f t="shared" si="5"/>
        <v>60</v>
      </c>
      <c r="Z28" s="162">
        <v>19</v>
      </c>
      <c r="AA28" s="106" t="s">
        <v>1850</v>
      </c>
      <c r="AB28" s="106"/>
      <c r="AC28" s="106"/>
      <c r="AD28" s="106"/>
      <c r="AE28" s="107">
        <f t="shared" si="12"/>
        <v>19</v>
      </c>
      <c r="AP28" s="91"/>
      <c r="AQ28" s="91"/>
      <c r="AR28" s="91"/>
    </row>
    <row r="29" spans="1:44" s="108" customFormat="1" ht="24.75" customHeight="1" x14ac:dyDescent="0.25">
      <c r="A29" s="260"/>
      <c r="B29" s="47"/>
      <c r="C29" s="49">
        <f t="shared" si="6"/>
        <v>0</v>
      </c>
      <c r="D29" s="40">
        <f>IFERROR(IF(H29="","",(1-(H29/(VLOOKUP(J29,Causa!$A$78:$B$80,2,0))))*60),"FALTA CALIBRE")</f>
        <v>16.169230769230769</v>
      </c>
      <c r="E29" s="41">
        <v>521530</v>
      </c>
      <c r="F29" s="42">
        <v>0.874305555555556</v>
      </c>
      <c r="G29" s="133">
        <v>700000871190</v>
      </c>
      <c r="H29" s="122">
        <f t="shared" si="7"/>
        <v>28490</v>
      </c>
      <c r="I29" s="146" t="s">
        <v>55</v>
      </c>
      <c r="J29" s="43" t="s">
        <v>24</v>
      </c>
      <c r="K29" s="159"/>
      <c r="L29" s="123">
        <f t="shared" si="1"/>
        <v>0.73099999999999998</v>
      </c>
      <c r="M29" s="123">
        <f t="shared" si="2"/>
        <v>0.73099999999999998</v>
      </c>
      <c r="N29" s="44">
        <f>IF(E29="","",H29/12*VLOOKUP(J29,Causa!$A$78:$C$80,3,0))</f>
        <v>176.63799999999998</v>
      </c>
      <c r="O29" s="44">
        <f t="shared" si="3"/>
        <v>16.170000000000002</v>
      </c>
      <c r="P29" s="44">
        <f t="shared" si="4"/>
        <v>0</v>
      </c>
      <c r="Q29" s="160"/>
      <c r="R29" s="45"/>
      <c r="S29" s="45"/>
      <c r="T29" s="161">
        <f>IF(H29="",0,ROUND(H29/VLOOKUP(J29,Causa!$A$78:$B$80,2,0)*60,2))</f>
        <v>43.83</v>
      </c>
      <c r="U29" s="161">
        <f t="shared" si="8"/>
        <v>0</v>
      </c>
      <c r="V29" s="161">
        <f t="shared" si="9"/>
        <v>0</v>
      </c>
      <c r="W29" s="161">
        <f t="shared" si="10"/>
        <v>0</v>
      </c>
      <c r="X29" s="161">
        <f t="shared" si="11"/>
        <v>16.170000000000002</v>
      </c>
      <c r="Y29" s="161">
        <f t="shared" si="5"/>
        <v>60</v>
      </c>
      <c r="Z29" s="162">
        <v>20</v>
      </c>
      <c r="AA29" s="106" t="s">
        <v>1850</v>
      </c>
      <c r="AB29" s="106"/>
      <c r="AC29" s="106"/>
      <c r="AD29" s="106"/>
      <c r="AE29" s="107">
        <f t="shared" si="12"/>
        <v>20</v>
      </c>
      <c r="AP29" s="91"/>
      <c r="AQ29" s="91"/>
      <c r="AR29" s="91"/>
    </row>
    <row r="30" spans="1:44" s="108" customFormat="1" ht="24.75" customHeight="1" x14ac:dyDescent="0.25">
      <c r="A30" s="260"/>
      <c r="B30" s="47"/>
      <c r="C30" s="49">
        <f t="shared" si="6"/>
        <v>0</v>
      </c>
      <c r="D30" s="40">
        <f>IFERROR(IF(H30="","",(1-(H30/(VLOOKUP(J30,Causa!$A$78:$B$80,2,0))))*60),"FALTA CALIBRE")</f>
        <v>8.8784615384615364</v>
      </c>
      <c r="E30" s="41">
        <v>554759</v>
      </c>
      <c r="F30" s="42">
        <v>0.91597222222222197</v>
      </c>
      <c r="G30" s="133">
        <v>700000871190</v>
      </c>
      <c r="H30" s="122">
        <f t="shared" si="7"/>
        <v>33229</v>
      </c>
      <c r="I30" s="146" t="s">
        <v>55</v>
      </c>
      <c r="J30" s="43" t="s">
        <v>24</v>
      </c>
      <c r="K30" s="159"/>
      <c r="L30" s="123">
        <f t="shared" si="1"/>
        <v>0.85199999999999998</v>
      </c>
      <c r="M30" s="123">
        <f t="shared" si="2"/>
        <v>0.85199999999999998</v>
      </c>
      <c r="N30" s="44">
        <f>IF(E30="","",H30/12*VLOOKUP(J30,Causa!$A$78:$C$80,3,0))</f>
        <v>206.0198</v>
      </c>
      <c r="O30" s="44">
        <f t="shared" si="3"/>
        <v>8.8800000000000008</v>
      </c>
      <c r="P30" s="44">
        <f t="shared" si="4"/>
        <v>0</v>
      </c>
      <c r="Q30" s="160"/>
      <c r="R30" s="45"/>
      <c r="S30" s="45"/>
      <c r="T30" s="161">
        <f>IF(H30="",0,ROUND(H30/VLOOKUP(J30,Causa!$A$78:$B$80,2,0)*60,2))</f>
        <v>51.12</v>
      </c>
      <c r="U30" s="161">
        <f t="shared" si="8"/>
        <v>0</v>
      </c>
      <c r="V30" s="161">
        <f t="shared" si="9"/>
        <v>0</v>
      </c>
      <c r="W30" s="161">
        <f t="shared" si="10"/>
        <v>0</v>
      </c>
      <c r="X30" s="161">
        <f t="shared" si="11"/>
        <v>8.8800000000000008</v>
      </c>
      <c r="Y30" s="161">
        <f t="shared" si="5"/>
        <v>60</v>
      </c>
      <c r="Z30" s="162">
        <v>21</v>
      </c>
      <c r="AA30" s="106" t="s">
        <v>1850</v>
      </c>
      <c r="AB30" s="106"/>
      <c r="AC30" s="106"/>
      <c r="AD30" s="106"/>
      <c r="AE30" s="107">
        <f t="shared" si="12"/>
        <v>21</v>
      </c>
      <c r="AP30" s="91"/>
      <c r="AQ30" s="91"/>
      <c r="AR30" s="91"/>
    </row>
    <row r="31" spans="1:44" s="108" customFormat="1" ht="24.75" customHeight="1" thickBot="1" x14ac:dyDescent="0.3">
      <c r="A31" s="261"/>
      <c r="B31" s="47"/>
      <c r="C31" s="50">
        <f t="shared" si="6"/>
        <v>0</v>
      </c>
      <c r="D31" s="40">
        <f>IFERROR(IF(H31="","",(1-(H31/(VLOOKUP(J31,Causa!$A$78:$B$80,2,0))))*60),"FALTA CALIBRE")</f>
        <v>21.167692307692306</v>
      </c>
      <c r="E31" s="41">
        <v>580000</v>
      </c>
      <c r="F31" s="42">
        <v>0.95763888888888904</v>
      </c>
      <c r="G31" s="133">
        <v>700000871190</v>
      </c>
      <c r="H31" s="122">
        <f t="shared" si="7"/>
        <v>25241</v>
      </c>
      <c r="I31" s="146" t="s">
        <v>55</v>
      </c>
      <c r="J31" s="43" t="s">
        <v>24</v>
      </c>
      <c r="K31" s="159"/>
      <c r="L31" s="123">
        <f t="shared" si="1"/>
        <v>0.64700000000000002</v>
      </c>
      <c r="M31" s="123">
        <f t="shared" si="2"/>
        <v>1</v>
      </c>
      <c r="N31" s="44">
        <f>IF(E31="","",H31/12*VLOOKUP(J31,Causa!$A$78:$C$80,3,0))</f>
        <v>156.49419999999998</v>
      </c>
      <c r="O31" s="44">
        <f t="shared" si="3"/>
        <v>0</v>
      </c>
      <c r="P31" s="44">
        <f t="shared" si="4"/>
        <v>16.670000000000002</v>
      </c>
      <c r="Q31" s="160"/>
      <c r="R31" s="45"/>
      <c r="S31" s="45"/>
      <c r="T31" s="161">
        <f>IF(H31="",0,ROUND(H31/VLOOKUP(J31,Causa!$A$78:$B$80,2,0)*60,2))</f>
        <v>38.83</v>
      </c>
      <c r="U31" s="161">
        <f t="shared" si="8"/>
        <v>0</v>
      </c>
      <c r="V31" s="161">
        <f t="shared" si="9"/>
        <v>4.5</v>
      </c>
      <c r="W31" s="161">
        <f t="shared" si="10"/>
        <v>16.670000000000002</v>
      </c>
      <c r="X31" s="161">
        <f t="shared" si="11"/>
        <v>0</v>
      </c>
      <c r="Y31" s="161">
        <f t="shared" si="5"/>
        <v>60</v>
      </c>
      <c r="Z31" s="162">
        <v>22</v>
      </c>
      <c r="AA31" s="106" t="s">
        <v>1850</v>
      </c>
      <c r="AB31" s="106"/>
      <c r="AC31" s="106"/>
      <c r="AD31" s="106"/>
      <c r="AE31" s="107">
        <f t="shared" si="12"/>
        <v>22</v>
      </c>
      <c r="AP31" s="91"/>
      <c r="AQ31" s="91"/>
      <c r="AR31" s="91"/>
    </row>
    <row r="32" spans="1:44" s="108" customFormat="1" ht="24.75" customHeight="1" thickBot="1" x14ac:dyDescent="0.3">
      <c r="A32" s="51" t="s">
        <v>1795</v>
      </c>
      <c r="B32" s="47"/>
      <c r="C32" s="134">
        <f t="shared" si="6"/>
        <v>0.45000000000000284</v>
      </c>
      <c r="D32" s="135">
        <f>IFERROR(IF(H32="","",(1-(H32/(VLOOKUP(J32,Causa!$A$78:$B$80,2,0))))*60),"FALTA CALIBRE")</f>
        <v>-0.44615384615384723</v>
      </c>
      <c r="E32" s="136">
        <v>619290</v>
      </c>
      <c r="F32" s="137">
        <v>0.999305555555556</v>
      </c>
      <c r="G32" s="133">
        <v>700000871190</v>
      </c>
      <c r="H32" s="138">
        <f t="shared" si="7"/>
        <v>39290</v>
      </c>
      <c r="I32" s="146" t="s">
        <v>56</v>
      </c>
      <c r="J32" s="43" t="s">
        <v>24</v>
      </c>
      <c r="K32" s="184"/>
      <c r="L32" s="123">
        <f t="shared" si="1"/>
        <v>1.008</v>
      </c>
      <c r="M32" s="123">
        <f t="shared" si="2"/>
        <v>1.008</v>
      </c>
      <c r="N32" s="44">
        <f>IF(E32="","",H32/12*VLOOKUP(J32,Causa!$A$78:$C$80,3,0))</f>
        <v>243.59799999999996</v>
      </c>
      <c r="O32" s="44">
        <f t="shared" si="3"/>
        <v>0</v>
      </c>
      <c r="P32" s="44">
        <f t="shared" si="4"/>
        <v>0</v>
      </c>
      <c r="Q32" s="160"/>
      <c r="R32" s="45"/>
      <c r="S32" s="45"/>
      <c r="T32" s="161">
        <f>IF(H32="",0,ROUND(H32/VLOOKUP(J32,Causa!$A$78:$B$80,2,0)*60,2))</f>
        <v>60.45</v>
      </c>
      <c r="U32" s="161">
        <f t="shared" si="8"/>
        <v>0</v>
      </c>
      <c r="V32" s="161">
        <f t="shared" si="9"/>
        <v>0</v>
      </c>
      <c r="W32" s="161">
        <f t="shared" si="10"/>
        <v>0</v>
      </c>
      <c r="X32" s="161">
        <f t="shared" si="11"/>
        <v>0</v>
      </c>
      <c r="Y32" s="161">
        <f t="shared" si="5"/>
        <v>60.45</v>
      </c>
      <c r="Z32" s="162">
        <v>23</v>
      </c>
      <c r="AA32" s="106" t="s">
        <v>517</v>
      </c>
      <c r="AB32" s="106"/>
      <c r="AC32" s="106"/>
      <c r="AD32" s="106"/>
      <c r="AE32" s="107">
        <f t="shared" si="12"/>
        <v>23</v>
      </c>
      <c r="AP32" s="91"/>
      <c r="AQ32" s="91"/>
      <c r="AR32" s="91"/>
    </row>
    <row r="33" spans="1:44" s="108" customFormat="1" ht="26.25" customHeight="1" thickBot="1" x14ac:dyDescent="0.3">
      <c r="A33" s="152"/>
      <c r="B33" s="139" t="s">
        <v>1750</v>
      </c>
      <c r="C33" s="247">
        <f>+F33+H33+J33</f>
        <v>3839.597999999999</v>
      </c>
      <c r="D33" s="248"/>
      <c r="E33" s="140" t="s">
        <v>1747</v>
      </c>
      <c r="F33" s="141">
        <f>SUM(N9:N15,N32)</f>
        <v>1502.9977999999996</v>
      </c>
      <c r="G33" s="140" t="s">
        <v>1748</v>
      </c>
      <c r="H33" s="142">
        <f>SUM(N16:N23)</f>
        <v>1110.8415999999997</v>
      </c>
      <c r="I33" s="140" t="s">
        <v>1749</v>
      </c>
      <c r="J33" s="143">
        <f>SUM(N24:N31)</f>
        <v>1225.7585999999997</v>
      </c>
      <c r="K33" s="143">
        <f>COUNTIF($M$9:$M$32,"100%")</f>
        <v>1</v>
      </c>
      <c r="L33" s="156"/>
      <c r="M33" s="157"/>
      <c r="N33" s="157"/>
      <c r="O33" s="157"/>
      <c r="P33" s="157"/>
      <c r="Q33" s="157"/>
      <c r="R33" s="157"/>
      <c r="S33" s="158"/>
      <c r="T33" s="249" t="s">
        <v>2</v>
      </c>
      <c r="U33" s="250"/>
      <c r="V33" s="250"/>
      <c r="W33" s="250"/>
      <c r="X33" s="18"/>
      <c r="Y33" s="124"/>
      <c r="Z33" s="124"/>
      <c r="AA33" s="112"/>
      <c r="AB33" s="112"/>
      <c r="AJ33" s="113"/>
      <c r="AK33" s="114"/>
      <c r="AL33" s="114"/>
      <c r="AM33" s="114"/>
      <c r="AN33" s="91"/>
      <c r="AO33" s="91"/>
      <c r="AP33" s="91"/>
      <c r="AQ33" s="91"/>
      <c r="AR33" s="91"/>
    </row>
    <row r="34" spans="1:44" s="108" customFormat="1" ht="35.25" customHeight="1" thickBot="1" x14ac:dyDescent="0.3">
      <c r="A34" s="150"/>
      <c r="C34" s="23" t="s">
        <v>1739</v>
      </c>
      <c r="D34" s="210" t="s">
        <v>1736</v>
      </c>
      <c r="E34" s="210" t="s">
        <v>1740</v>
      </c>
      <c r="F34" s="210" t="s">
        <v>4</v>
      </c>
      <c r="G34" s="210" t="s">
        <v>6</v>
      </c>
      <c r="H34" s="210" t="s">
        <v>7</v>
      </c>
      <c r="I34" s="132" t="s">
        <v>8</v>
      </c>
      <c r="J34" s="132" t="s">
        <v>17</v>
      </c>
      <c r="K34" s="144" t="s">
        <v>18</v>
      </c>
      <c r="L34" s="213" t="s">
        <v>19</v>
      </c>
      <c r="M34" s="214" t="s">
        <v>116</v>
      </c>
      <c r="N34" s="132" t="s">
        <v>117</v>
      </c>
      <c r="O34" s="132" t="s">
        <v>118</v>
      </c>
      <c r="P34" s="132" t="s">
        <v>20</v>
      </c>
      <c r="Q34" s="132" t="s">
        <v>21</v>
      </c>
      <c r="R34" s="215" t="s">
        <v>22</v>
      </c>
      <c r="S34" s="221" t="s">
        <v>12</v>
      </c>
      <c r="T34" s="120" t="s">
        <v>13</v>
      </c>
      <c r="U34" s="220" t="s">
        <v>14</v>
      </c>
      <c r="V34" s="220" t="s">
        <v>15</v>
      </c>
      <c r="W34" s="120" t="s">
        <v>4</v>
      </c>
      <c r="X34" s="120" t="s">
        <v>8</v>
      </c>
      <c r="Y34" s="125"/>
      <c r="Z34" s="126"/>
      <c r="AA34" s="91"/>
      <c r="AB34" s="115"/>
      <c r="AJ34" s="113"/>
      <c r="AK34" s="114"/>
      <c r="AL34" s="114"/>
      <c r="AM34" s="114"/>
      <c r="AN34" s="91"/>
      <c r="AO34" s="91"/>
      <c r="AP34" s="91"/>
      <c r="AQ34" s="91"/>
      <c r="AR34" s="91"/>
    </row>
    <row r="35" spans="1:44" s="17" customFormat="1" ht="20.25" customHeight="1" x14ac:dyDescent="0.2">
      <c r="A35" s="150"/>
      <c r="C35" s="205"/>
      <c r="D35" s="206">
        <f t="shared" ref="D35:D98" si="13">IF(E35="","",IF(E35=1,IF(COUNTA(F35:P35)=9,1,0),IF(J35="OPERACIO",IF(COUNTA(F35:P35)=7,1,0),IF(COUNTA(F35:P35)=7,1,0))))</f>
        <v>1</v>
      </c>
      <c r="E35" s="207">
        <f>IFERROR(VLOOKUP(J35,Causa!$A$2:$F$15,6,0),"")</f>
        <v>3</v>
      </c>
      <c r="F35" s="208">
        <v>6.9444444444444447E-4</v>
      </c>
      <c r="G35" s="209"/>
      <c r="H35" s="211"/>
      <c r="I35" s="55" t="s">
        <v>56</v>
      </c>
      <c r="J35" s="54" t="s">
        <v>47</v>
      </c>
      <c r="K35" s="54" t="s">
        <v>96</v>
      </c>
      <c r="L35" s="54" t="s">
        <v>1793</v>
      </c>
      <c r="M35" s="54"/>
      <c r="N35" s="54"/>
      <c r="O35" s="54" t="s">
        <v>1720</v>
      </c>
      <c r="P35" s="54">
        <v>10</v>
      </c>
      <c r="Q35" s="55" t="s">
        <v>1860</v>
      </c>
      <c r="R35" s="54"/>
      <c r="S35" s="61">
        <f>IF(K35="tiempo no programado",P35,0)</f>
        <v>0</v>
      </c>
      <c r="T35" s="61">
        <f t="shared" ref="T35:T98" si="14">IF(J35="Programa",P35,0)-S35</f>
        <v>10</v>
      </c>
      <c r="U35" s="61">
        <f>IF(J35="CALIDAD",P35,0)+IF(J35="LOGISTIC",P35,0)+IF(J35="REPUESTO",P35,0)+IF(J35="SALAMAQ",P35,0)+IF(J35="PROCESO",P35,0)</f>
        <v>0</v>
      </c>
      <c r="V35" s="61">
        <f t="shared" ref="V35:V98" si="15">IF(J35="ELECTRIC",P35,0)+IF(J35="INSTRUME",P35,0)+IF(J35="MECANICA",P35,0)+IF(J35="OPERACIO",P35,0)+IF(J35="AUTOMATI",P35,0)</f>
        <v>0</v>
      </c>
      <c r="W35" s="62">
        <f t="shared" ref="W35:W98" si="16">IF(F35="","",HOUR(F35))</f>
        <v>0</v>
      </c>
      <c r="X35" s="61" t="str">
        <f>IF(OR(W35=23,W35&lt;7),"N",IF(AND(W35&gt;=7,W35&lt;15),"M","T"))</f>
        <v>N</v>
      </c>
      <c r="Y35" s="18"/>
      <c r="Z35" s="19"/>
      <c r="AA35" s="20"/>
      <c r="AB35" s="19"/>
      <c r="AC35" s="21"/>
      <c r="AJ35" s="22"/>
      <c r="AK35" s="22"/>
      <c r="AL35" s="22"/>
      <c r="AM35" s="22"/>
      <c r="AN35" s="20"/>
      <c r="AO35" s="20"/>
      <c r="AP35" s="20"/>
      <c r="AQ35" s="20"/>
      <c r="AR35" s="20"/>
    </row>
    <row r="36" spans="1:44" s="17" customFormat="1" ht="20.25" customHeight="1" x14ac:dyDescent="0.2">
      <c r="A36" s="150"/>
      <c r="C36" s="63"/>
      <c r="D36" s="66">
        <f t="shared" si="13"/>
        <v>1</v>
      </c>
      <c r="E36" s="69">
        <f>IFERROR(VLOOKUP(J36,Causa!$A$2:$F$15,6,0),"")</f>
        <v>2</v>
      </c>
      <c r="F36" s="52">
        <v>8.3333333333333332E-3</v>
      </c>
      <c r="G36" s="53"/>
      <c r="H36" s="212"/>
      <c r="I36" s="55" t="s">
        <v>56</v>
      </c>
      <c r="J36" s="54" t="s">
        <v>41</v>
      </c>
      <c r="K36" s="54" t="s">
        <v>42</v>
      </c>
      <c r="L36" s="54" t="s">
        <v>444</v>
      </c>
      <c r="M36" s="54"/>
      <c r="N36" s="54"/>
      <c r="O36" s="54" t="s">
        <v>423</v>
      </c>
      <c r="P36" s="54">
        <v>8</v>
      </c>
      <c r="Q36" s="55" t="s">
        <v>1859</v>
      </c>
      <c r="R36" s="54"/>
      <c r="S36" s="56">
        <f t="shared" ref="S36:S99" si="17">IF(K36="tiempo no programado",P36,0)</f>
        <v>0</v>
      </c>
      <c r="T36" s="56">
        <f t="shared" si="14"/>
        <v>0</v>
      </c>
      <c r="U36" s="56">
        <f t="shared" ref="U36:U99" si="18">IF(J36="CALIDAD",P36,0)+IF(J36="LOGISTIC",P36,0)+IF(J36="REPUESTO",P36,0)+IF(J36="SALAMAQ",P36,0)</f>
        <v>0</v>
      </c>
      <c r="V36" s="56">
        <f t="shared" si="15"/>
        <v>8</v>
      </c>
      <c r="W36" s="64">
        <f t="shared" si="16"/>
        <v>0</v>
      </c>
      <c r="X36" s="56" t="str">
        <f t="shared" ref="X36:X99" si="19">IF(OR(W36=23,W36&lt;7),"N",IF(AND(W36&gt;=7,W36&lt;15),"M","T"))</f>
        <v>N</v>
      </c>
      <c r="Y36" s="18"/>
      <c r="Z36" s="19"/>
      <c r="AA36" s="20"/>
      <c r="AB36" s="19"/>
      <c r="AC36" s="21"/>
      <c r="AJ36" s="22"/>
      <c r="AK36" s="22"/>
      <c r="AL36" s="22"/>
      <c r="AM36" s="22"/>
      <c r="AN36" s="20"/>
      <c r="AO36" s="20"/>
      <c r="AP36" s="20"/>
      <c r="AQ36" s="20"/>
      <c r="AR36" s="20"/>
    </row>
    <row r="37" spans="1:44" s="17" customFormat="1" ht="20.25" customHeight="1" x14ac:dyDescent="0.2">
      <c r="A37" s="150"/>
      <c r="C37" s="63"/>
      <c r="D37" s="66">
        <f t="shared" si="13"/>
        <v>1</v>
      </c>
      <c r="E37" s="69">
        <f>IFERROR(VLOOKUP(J37,Causa!$A$2:$F$15,6,0),"")</f>
        <v>3</v>
      </c>
      <c r="F37" s="52">
        <v>1.9444444444444445E-2</v>
      </c>
      <c r="G37" s="53"/>
      <c r="H37" s="212"/>
      <c r="I37" s="55" t="s">
        <v>56</v>
      </c>
      <c r="J37" s="54" t="s">
        <v>37</v>
      </c>
      <c r="K37" s="54" t="s">
        <v>94</v>
      </c>
      <c r="L37" s="54" t="s">
        <v>1793</v>
      </c>
      <c r="M37" s="54"/>
      <c r="N37" s="54"/>
      <c r="O37" s="54" t="s">
        <v>426</v>
      </c>
      <c r="P37" s="54">
        <v>3.96</v>
      </c>
      <c r="Q37" s="55" t="s">
        <v>1858</v>
      </c>
      <c r="R37" s="54"/>
      <c r="S37" s="56">
        <f t="shared" si="17"/>
        <v>0</v>
      </c>
      <c r="T37" s="56">
        <f t="shared" si="14"/>
        <v>0</v>
      </c>
      <c r="U37" s="56">
        <f t="shared" si="18"/>
        <v>3.96</v>
      </c>
      <c r="V37" s="56">
        <f t="shared" si="15"/>
        <v>0</v>
      </c>
      <c r="W37" s="64">
        <f t="shared" si="16"/>
        <v>0</v>
      </c>
      <c r="X37" s="56" t="str">
        <f t="shared" si="19"/>
        <v>N</v>
      </c>
      <c r="Y37" s="18"/>
      <c r="Z37" s="19"/>
      <c r="AA37" s="20"/>
      <c r="AB37" s="19"/>
      <c r="AC37" s="21"/>
      <c r="AJ37" s="22"/>
      <c r="AK37" s="22"/>
      <c r="AL37" s="22"/>
      <c r="AM37" s="22"/>
      <c r="AN37" s="20"/>
      <c r="AO37" s="20"/>
      <c r="AP37" s="20"/>
      <c r="AQ37" s="20"/>
      <c r="AR37" s="20"/>
    </row>
    <row r="38" spans="1:44" s="17" customFormat="1" ht="20.25" customHeight="1" x14ac:dyDescent="0.2">
      <c r="A38" s="150"/>
      <c r="C38" s="63"/>
      <c r="D38" s="66">
        <f t="shared" si="13"/>
        <v>1</v>
      </c>
      <c r="E38" s="69">
        <f>IFERROR(VLOOKUP(J38,Causa!$A$2:$F$15,6,0),"")</f>
        <v>2</v>
      </c>
      <c r="F38" s="52">
        <v>4.8611111111111112E-2</v>
      </c>
      <c r="G38" s="53"/>
      <c r="H38" s="212"/>
      <c r="I38" s="55" t="s">
        <v>56</v>
      </c>
      <c r="J38" s="54" t="s">
        <v>41</v>
      </c>
      <c r="K38" s="54" t="s">
        <v>42</v>
      </c>
      <c r="L38" s="54" t="s">
        <v>444</v>
      </c>
      <c r="M38" s="54"/>
      <c r="N38" s="54"/>
      <c r="O38" s="54" t="s">
        <v>423</v>
      </c>
      <c r="P38" s="54">
        <v>6</v>
      </c>
      <c r="Q38" s="55" t="s">
        <v>1859</v>
      </c>
      <c r="R38" s="54"/>
      <c r="S38" s="56">
        <f t="shared" si="17"/>
        <v>0</v>
      </c>
      <c r="T38" s="56">
        <f t="shared" si="14"/>
        <v>0</v>
      </c>
      <c r="U38" s="56">
        <f t="shared" si="18"/>
        <v>0</v>
      </c>
      <c r="V38" s="56">
        <f t="shared" si="15"/>
        <v>6</v>
      </c>
      <c r="W38" s="64">
        <f t="shared" si="16"/>
        <v>1</v>
      </c>
      <c r="X38" s="56" t="str">
        <f t="shared" si="19"/>
        <v>N</v>
      </c>
      <c r="Y38" s="18"/>
      <c r="Z38" s="19"/>
      <c r="AA38" s="20"/>
      <c r="AB38" s="19"/>
      <c r="AC38" s="21"/>
      <c r="AJ38" s="22"/>
      <c r="AK38" s="22"/>
      <c r="AL38" s="22"/>
      <c r="AM38" s="22"/>
      <c r="AN38" s="20"/>
      <c r="AO38" s="20"/>
      <c r="AP38" s="20"/>
      <c r="AQ38" s="20"/>
      <c r="AR38" s="20"/>
    </row>
    <row r="39" spans="1:44" s="17" customFormat="1" ht="20.25" customHeight="1" x14ac:dyDescent="0.2">
      <c r="A39" s="150"/>
      <c r="C39" s="63"/>
      <c r="D39" s="66">
        <f t="shared" si="13"/>
        <v>1</v>
      </c>
      <c r="E39" s="69">
        <f>IFERROR(VLOOKUP(J39,Causa!$A$2:$F$15,6,0),"")</f>
        <v>2</v>
      </c>
      <c r="F39" s="52">
        <v>6.805555555555555E-2</v>
      </c>
      <c r="G39" s="53"/>
      <c r="H39" s="212"/>
      <c r="I39" s="55" t="s">
        <v>56</v>
      </c>
      <c r="J39" s="54" t="s">
        <v>41</v>
      </c>
      <c r="K39" s="54" t="s">
        <v>42</v>
      </c>
      <c r="L39" s="54" t="s">
        <v>1857</v>
      </c>
      <c r="M39" s="54"/>
      <c r="N39" s="54"/>
      <c r="O39" s="54" t="s">
        <v>400</v>
      </c>
      <c r="P39" s="54">
        <v>2.5</v>
      </c>
      <c r="Q39" s="55" t="s">
        <v>1861</v>
      </c>
      <c r="R39" s="54"/>
      <c r="S39" s="56">
        <f t="shared" si="17"/>
        <v>0</v>
      </c>
      <c r="T39" s="56">
        <f t="shared" si="14"/>
        <v>0</v>
      </c>
      <c r="U39" s="56">
        <f t="shared" si="18"/>
        <v>0</v>
      </c>
      <c r="V39" s="56">
        <f t="shared" si="15"/>
        <v>2.5</v>
      </c>
      <c r="W39" s="64">
        <f t="shared" si="16"/>
        <v>1</v>
      </c>
      <c r="X39" s="56" t="str">
        <f t="shared" si="19"/>
        <v>N</v>
      </c>
      <c r="Y39" s="18"/>
      <c r="Z39" s="19"/>
      <c r="AA39" s="20"/>
      <c r="AB39" s="19"/>
      <c r="AC39" s="21"/>
      <c r="AJ39" s="22"/>
      <c r="AK39" s="22"/>
      <c r="AL39" s="22"/>
      <c r="AM39" s="22"/>
      <c r="AN39" s="20"/>
      <c r="AO39" s="20"/>
      <c r="AP39" s="20"/>
      <c r="AQ39" s="20"/>
      <c r="AR39" s="20"/>
    </row>
    <row r="40" spans="1:44" s="17" customFormat="1" ht="20.25" customHeight="1" x14ac:dyDescent="0.2">
      <c r="A40" s="150"/>
      <c r="C40" s="63"/>
      <c r="D40" s="66">
        <f t="shared" si="13"/>
        <v>1</v>
      </c>
      <c r="E40" s="69">
        <f>IFERROR(VLOOKUP(J40,Causa!$A$2:$F$15,6,0),"")</f>
        <v>2</v>
      </c>
      <c r="F40" s="52">
        <v>8.4027777777777771E-2</v>
      </c>
      <c r="G40" s="53"/>
      <c r="H40" s="212"/>
      <c r="I40" s="55" t="s">
        <v>56</v>
      </c>
      <c r="J40" s="54" t="s">
        <v>41</v>
      </c>
      <c r="K40" s="54" t="s">
        <v>42</v>
      </c>
      <c r="L40" s="54" t="s">
        <v>1769</v>
      </c>
      <c r="M40" s="54"/>
      <c r="N40" s="54"/>
      <c r="O40" s="54" t="s">
        <v>402</v>
      </c>
      <c r="P40" s="54">
        <v>5</v>
      </c>
      <c r="Q40" s="55" t="s">
        <v>1862</v>
      </c>
      <c r="R40" s="54"/>
      <c r="S40" s="56">
        <f t="shared" si="17"/>
        <v>0</v>
      </c>
      <c r="T40" s="56">
        <f t="shared" si="14"/>
        <v>0</v>
      </c>
      <c r="U40" s="56">
        <f t="shared" si="18"/>
        <v>0</v>
      </c>
      <c r="V40" s="56">
        <f t="shared" si="15"/>
        <v>5</v>
      </c>
      <c r="W40" s="64">
        <f t="shared" si="16"/>
        <v>2</v>
      </c>
      <c r="X40" s="56" t="str">
        <f t="shared" si="19"/>
        <v>N</v>
      </c>
      <c r="Y40" s="18"/>
      <c r="Z40" s="19"/>
      <c r="AA40" s="20"/>
      <c r="AB40" s="19"/>
      <c r="AC40" s="21"/>
      <c r="AJ40" s="22"/>
      <c r="AK40" s="22"/>
      <c r="AL40" s="22"/>
      <c r="AM40" s="22"/>
      <c r="AN40" s="20"/>
      <c r="AO40" s="20"/>
      <c r="AP40" s="20"/>
      <c r="AQ40" s="20"/>
      <c r="AR40" s="20"/>
    </row>
    <row r="41" spans="1:44" s="17" customFormat="1" ht="20.25" customHeight="1" x14ac:dyDescent="0.2">
      <c r="A41" s="150"/>
      <c r="C41" s="63"/>
      <c r="D41" s="66">
        <f t="shared" si="13"/>
        <v>1</v>
      </c>
      <c r="E41" s="69">
        <f>IFERROR(VLOOKUP(J41,Causa!$A$2:$F$15,6,0),"")</f>
        <v>1</v>
      </c>
      <c r="F41" s="52">
        <v>8.6805555555555566E-2</v>
      </c>
      <c r="G41" s="53"/>
      <c r="H41" s="212"/>
      <c r="I41" s="55" t="s">
        <v>56</v>
      </c>
      <c r="J41" s="54" t="s">
        <v>31</v>
      </c>
      <c r="K41" s="54" t="s">
        <v>32</v>
      </c>
      <c r="L41" s="54" t="s">
        <v>1760</v>
      </c>
      <c r="M41" s="54" t="s">
        <v>405</v>
      </c>
      <c r="N41" s="54" t="s">
        <v>250</v>
      </c>
      <c r="O41" s="54" t="s">
        <v>198</v>
      </c>
      <c r="P41" s="54">
        <v>6</v>
      </c>
      <c r="Q41" s="55" t="s">
        <v>1863</v>
      </c>
      <c r="R41" s="54"/>
      <c r="S41" s="56">
        <f t="shared" si="17"/>
        <v>0</v>
      </c>
      <c r="T41" s="56">
        <f t="shared" si="14"/>
        <v>0</v>
      </c>
      <c r="U41" s="56">
        <f t="shared" si="18"/>
        <v>0</v>
      </c>
      <c r="V41" s="56">
        <f t="shared" si="15"/>
        <v>6</v>
      </c>
      <c r="W41" s="64">
        <f t="shared" si="16"/>
        <v>2</v>
      </c>
      <c r="X41" s="56" t="str">
        <f t="shared" si="19"/>
        <v>N</v>
      </c>
      <c r="Y41" s="18"/>
      <c r="Z41" s="19"/>
      <c r="AA41" s="20"/>
      <c r="AB41" s="19"/>
      <c r="AC41" s="21"/>
      <c r="AJ41" s="22"/>
      <c r="AK41" s="22"/>
      <c r="AL41" s="22"/>
      <c r="AM41" s="22"/>
      <c r="AN41" s="20"/>
      <c r="AO41" s="20"/>
      <c r="AP41" s="20"/>
      <c r="AQ41" s="20"/>
      <c r="AR41" s="20"/>
    </row>
    <row r="42" spans="1:44" s="17" customFormat="1" ht="20.25" customHeight="1" x14ac:dyDescent="0.2">
      <c r="A42" s="150"/>
      <c r="C42" s="63"/>
      <c r="D42" s="66">
        <f t="shared" si="13"/>
        <v>1</v>
      </c>
      <c r="E42" s="69">
        <f>IFERROR(VLOOKUP(J42,Causa!$A$2:$F$15,6,0),"")</f>
        <v>2</v>
      </c>
      <c r="F42" s="52">
        <v>0.11805555555555557</v>
      </c>
      <c r="G42" s="53"/>
      <c r="H42" s="212"/>
      <c r="I42" s="55" t="s">
        <v>56</v>
      </c>
      <c r="J42" s="54" t="s">
        <v>41</v>
      </c>
      <c r="K42" s="54" t="s">
        <v>42</v>
      </c>
      <c r="L42" s="54" t="s">
        <v>442</v>
      </c>
      <c r="M42" s="54"/>
      <c r="N42" s="54"/>
      <c r="O42" s="54" t="s">
        <v>399</v>
      </c>
      <c r="P42" s="54">
        <v>4.82</v>
      </c>
      <c r="Q42" s="55" t="s">
        <v>1864</v>
      </c>
      <c r="R42" s="54"/>
      <c r="S42" s="56">
        <f t="shared" si="17"/>
        <v>0</v>
      </c>
      <c r="T42" s="56">
        <f t="shared" si="14"/>
        <v>0</v>
      </c>
      <c r="U42" s="56">
        <f t="shared" si="18"/>
        <v>0</v>
      </c>
      <c r="V42" s="56">
        <f t="shared" si="15"/>
        <v>4.82</v>
      </c>
      <c r="W42" s="64">
        <f t="shared" si="16"/>
        <v>2</v>
      </c>
      <c r="X42" s="56" t="str">
        <f t="shared" si="19"/>
        <v>N</v>
      </c>
      <c r="Y42" s="18"/>
      <c r="Z42" s="19"/>
      <c r="AA42" s="20"/>
      <c r="AB42" s="19"/>
      <c r="AC42" s="21"/>
      <c r="AJ42" s="22"/>
      <c r="AK42" s="22"/>
      <c r="AL42" s="22"/>
      <c r="AM42" s="22"/>
      <c r="AN42" s="20"/>
      <c r="AO42" s="20"/>
      <c r="AP42" s="20"/>
      <c r="AQ42" s="20"/>
      <c r="AR42" s="20"/>
    </row>
    <row r="43" spans="1:44" s="17" customFormat="1" ht="20.25" customHeight="1" x14ac:dyDescent="0.2">
      <c r="A43" s="150"/>
      <c r="C43" s="63"/>
      <c r="D43" s="66">
        <f t="shared" si="13"/>
        <v>1</v>
      </c>
      <c r="E43" s="69">
        <f>IFERROR(VLOOKUP(J43,Causa!$A$2:$F$15,6,0),"")</f>
        <v>2</v>
      </c>
      <c r="F43" s="52">
        <v>0.13541666666666666</v>
      </c>
      <c r="G43" s="53"/>
      <c r="H43" s="212"/>
      <c r="I43" s="55" t="s">
        <v>56</v>
      </c>
      <c r="J43" s="54" t="s">
        <v>41</v>
      </c>
      <c r="K43" s="54" t="s">
        <v>42</v>
      </c>
      <c r="L43" s="54" t="s">
        <v>442</v>
      </c>
      <c r="M43" s="54"/>
      <c r="N43" s="54"/>
      <c r="O43" s="54" t="s">
        <v>423</v>
      </c>
      <c r="P43" s="54">
        <v>7</v>
      </c>
      <c r="Q43" s="55" t="s">
        <v>1859</v>
      </c>
      <c r="R43" s="54"/>
      <c r="S43" s="56">
        <f t="shared" si="17"/>
        <v>0</v>
      </c>
      <c r="T43" s="56">
        <f t="shared" si="14"/>
        <v>0</v>
      </c>
      <c r="U43" s="56">
        <f t="shared" si="18"/>
        <v>0</v>
      </c>
      <c r="V43" s="56">
        <f t="shared" si="15"/>
        <v>7</v>
      </c>
      <c r="W43" s="64">
        <f t="shared" si="16"/>
        <v>3</v>
      </c>
      <c r="X43" s="56" t="str">
        <f t="shared" si="19"/>
        <v>N</v>
      </c>
      <c r="Y43" s="18"/>
      <c r="Z43" s="19"/>
      <c r="AA43" s="20"/>
      <c r="AB43" s="19"/>
      <c r="AC43" s="21"/>
      <c r="AJ43" s="22"/>
      <c r="AK43" s="22"/>
      <c r="AL43" s="22"/>
      <c r="AM43" s="22"/>
      <c r="AN43" s="20"/>
      <c r="AO43" s="20"/>
      <c r="AP43" s="20"/>
      <c r="AQ43" s="20"/>
      <c r="AR43" s="20"/>
    </row>
    <row r="44" spans="1:44" s="17" customFormat="1" ht="20.25" customHeight="1" x14ac:dyDescent="0.2">
      <c r="A44" s="150"/>
      <c r="C44" s="63"/>
      <c r="D44" s="66">
        <f t="shared" si="13"/>
        <v>1</v>
      </c>
      <c r="E44" s="69">
        <f>IFERROR(VLOOKUP(J44,Causa!$A$2:$F$15,6,0),"")</f>
        <v>2</v>
      </c>
      <c r="F44" s="52">
        <v>0.14583333333333334</v>
      </c>
      <c r="G44" s="53"/>
      <c r="H44" s="212"/>
      <c r="I44" s="55" t="s">
        <v>56</v>
      </c>
      <c r="J44" s="54" t="s">
        <v>41</v>
      </c>
      <c r="K44" s="54" t="s">
        <v>42</v>
      </c>
      <c r="L44" s="54" t="s">
        <v>1770</v>
      </c>
      <c r="M44" s="54"/>
      <c r="N44" s="54"/>
      <c r="O44" s="54" t="s">
        <v>399</v>
      </c>
      <c r="P44" s="54">
        <v>4.05</v>
      </c>
      <c r="Q44" s="55" t="s">
        <v>1867</v>
      </c>
      <c r="R44" s="54"/>
      <c r="S44" s="56">
        <f t="shared" si="17"/>
        <v>0</v>
      </c>
      <c r="T44" s="56">
        <f t="shared" si="14"/>
        <v>0</v>
      </c>
      <c r="U44" s="56">
        <f t="shared" si="18"/>
        <v>0</v>
      </c>
      <c r="V44" s="56">
        <f t="shared" si="15"/>
        <v>4.05</v>
      </c>
      <c r="W44" s="64">
        <f t="shared" si="16"/>
        <v>3</v>
      </c>
      <c r="X44" s="56" t="str">
        <f t="shared" si="19"/>
        <v>N</v>
      </c>
      <c r="Y44" s="18"/>
      <c r="Z44" s="19"/>
      <c r="AA44" s="20"/>
      <c r="AB44" s="19"/>
      <c r="AC44" s="21"/>
      <c r="AJ44" s="22"/>
      <c r="AK44" s="22"/>
      <c r="AL44" s="22"/>
      <c r="AM44" s="22"/>
      <c r="AN44" s="20"/>
      <c r="AO44" s="20"/>
      <c r="AP44" s="20"/>
      <c r="AQ44" s="20"/>
      <c r="AR44" s="20"/>
    </row>
    <row r="45" spans="1:44" s="17" customFormat="1" ht="20.25" customHeight="1" x14ac:dyDescent="0.2">
      <c r="A45" s="150"/>
      <c r="C45" s="63"/>
      <c r="D45" s="66">
        <f t="shared" si="13"/>
        <v>1</v>
      </c>
      <c r="E45" s="69">
        <f>IFERROR(VLOOKUP(J45,Causa!$A$2:$F$15,6,0),"")</f>
        <v>2</v>
      </c>
      <c r="F45" s="52">
        <v>0.1673611111111111</v>
      </c>
      <c r="G45" s="53"/>
      <c r="H45" s="212"/>
      <c r="I45" s="55" t="s">
        <v>56</v>
      </c>
      <c r="J45" s="54" t="s">
        <v>41</v>
      </c>
      <c r="K45" s="54" t="s">
        <v>42</v>
      </c>
      <c r="L45" s="54" t="s">
        <v>442</v>
      </c>
      <c r="M45" s="54"/>
      <c r="N45" s="54"/>
      <c r="O45" s="54" t="s">
        <v>423</v>
      </c>
      <c r="P45" s="54">
        <v>7</v>
      </c>
      <c r="Q45" s="55" t="s">
        <v>1859</v>
      </c>
      <c r="R45" s="54"/>
      <c r="S45" s="56">
        <f t="shared" si="17"/>
        <v>0</v>
      </c>
      <c r="T45" s="56">
        <f t="shared" si="14"/>
        <v>0</v>
      </c>
      <c r="U45" s="56">
        <f t="shared" si="18"/>
        <v>0</v>
      </c>
      <c r="V45" s="56">
        <f t="shared" si="15"/>
        <v>7</v>
      </c>
      <c r="W45" s="64">
        <f t="shared" si="16"/>
        <v>4</v>
      </c>
      <c r="X45" s="56" t="str">
        <f t="shared" si="19"/>
        <v>N</v>
      </c>
      <c r="Y45" s="18"/>
      <c r="Z45" s="19"/>
      <c r="AA45" s="20"/>
      <c r="AB45" s="19"/>
      <c r="AC45" s="21"/>
      <c r="AJ45" s="22"/>
      <c r="AK45" s="22"/>
      <c r="AL45" s="22"/>
      <c r="AM45" s="22"/>
      <c r="AN45" s="20"/>
      <c r="AO45" s="20"/>
      <c r="AP45" s="20"/>
      <c r="AQ45" s="20"/>
      <c r="AR45" s="20"/>
    </row>
    <row r="46" spans="1:44" s="17" customFormat="1" ht="20.25" customHeight="1" x14ac:dyDescent="0.2">
      <c r="A46" s="150"/>
      <c r="C46" s="63"/>
      <c r="D46" s="66">
        <f t="shared" si="13"/>
        <v>1</v>
      </c>
      <c r="E46" s="69">
        <f>IFERROR(VLOOKUP(J46,Causa!$A$2:$F$15,6,0),"")</f>
        <v>3</v>
      </c>
      <c r="F46" s="52">
        <v>0.18402777777777779</v>
      </c>
      <c r="G46" s="53"/>
      <c r="H46" s="212"/>
      <c r="I46" s="55" t="s">
        <v>56</v>
      </c>
      <c r="J46" s="54" t="s">
        <v>29</v>
      </c>
      <c r="K46" s="54" t="s">
        <v>1854</v>
      </c>
      <c r="L46" s="54" t="s">
        <v>1793</v>
      </c>
      <c r="M46" s="54"/>
      <c r="N46" s="54"/>
      <c r="O46" s="54" t="s">
        <v>429</v>
      </c>
      <c r="P46" s="54">
        <v>4</v>
      </c>
      <c r="Q46" s="55" t="s">
        <v>1866</v>
      </c>
      <c r="R46" s="54"/>
      <c r="S46" s="56">
        <f t="shared" si="17"/>
        <v>0</v>
      </c>
      <c r="T46" s="56">
        <f t="shared" si="14"/>
        <v>0</v>
      </c>
      <c r="U46" s="56">
        <f t="shared" si="18"/>
        <v>4</v>
      </c>
      <c r="V46" s="56">
        <f t="shared" si="15"/>
        <v>0</v>
      </c>
      <c r="W46" s="64">
        <f t="shared" si="16"/>
        <v>4</v>
      </c>
      <c r="X46" s="56" t="str">
        <f t="shared" si="19"/>
        <v>N</v>
      </c>
      <c r="Y46" s="18"/>
      <c r="Z46" s="19"/>
      <c r="AA46" s="20"/>
      <c r="AB46" s="19"/>
      <c r="AC46" s="21"/>
      <c r="AJ46" s="22"/>
      <c r="AK46" s="22"/>
      <c r="AL46" s="22"/>
      <c r="AM46" s="22"/>
      <c r="AN46" s="20"/>
      <c r="AO46" s="20"/>
      <c r="AP46" s="20"/>
      <c r="AQ46" s="20"/>
      <c r="AR46" s="20"/>
    </row>
    <row r="47" spans="1:44" s="17" customFormat="1" ht="20.25" customHeight="1" x14ac:dyDescent="0.2">
      <c r="A47" s="150"/>
      <c r="C47" s="63"/>
      <c r="D47" s="66">
        <f t="shared" si="13"/>
        <v>1</v>
      </c>
      <c r="E47" s="69">
        <f>IFERROR(VLOOKUP(J47,Causa!$A$2:$F$15,6,0),"")</f>
        <v>3</v>
      </c>
      <c r="F47" s="52">
        <v>0.19791666666666666</v>
      </c>
      <c r="G47" s="53"/>
      <c r="H47" s="212"/>
      <c r="I47" s="55" t="s">
        <v>56</v>
      </c>
      <c r="J47" s="54" t="s">
        <v>37</v>
      </c>
      <c r="K47" s="54" t="s">
        <v>73</v>
      </c>
      <c r="L47" s="54" t="s">
        <v>1793</v>
      </c>
      <c r="M47" s="54"/>
      <c r="N47" s="54"/>
      <c r="O47" s="54" t="s">
        <v>427</v>
      </c>
      <c r="P47" s="54">
        <v>5.39</v>
      </c>
      <c r="Q47" s="55" t="s">
        <v>1865</v>
      </c>
      <c r="R47" s="54"/>
      <c r="S47" s="56">
        <f t="shared" si="17"/>
        <v>0</v>
      </c>
      <c r="T47" s="56">
        <f t="shared" si="14"/>
        <v>0</v>
      </c>
      <c r="U47" s="56">
        <f t="shared" si="18"/>
        <v>5.39</v>
      </c>
      <c r="V47" s="56">
        <f t="shared" si="15"/>
        <v>0</v>
      </c>
      <c r="W47" s="64">
        <f t="shared" si="16"/>
        <v>4</v>
      </c>
      <c r="X47" s="56" t="str">
        <f t="shared" si="19"/>
        <v>N</v>
      </c>
      <c r="Y47" s="18"/>
      <c r="Z47" s="19"/>
      <c r="AA47" s="20"/>
      <c r="AB47" s="19"/>
      <c r="AC47" s="21"/>
      <c r="AJ47" s="22"/>
      <c r="AK47" s="22"/>
      <c r="AL47" s="22"/>
      <c r="AM47" s="22"/>
      <c r="AN47" s="20"/>
      <c r="AO47" s="20"/>
      <c r="AP47" s="20"/>
      <c r="AQ47" s="20"/>
      <c r="AR47" s="20"/>
    </row>
    <row r="48" spans="1:44" s="17" customFormat="1" ht="20.25" customHeight="1" x14ac:dyDescent="0.2">
      <c r="A48" s="150"/>
      <c r="C48" s="63"/>
      <c r="D48" s="66">
        <f t="shared" si="13"/>
        <v>1</v>
      </c>
      <c r="E48" s="69">
        <f>IFERROR(VLOOKUP(J48,Causa!$A$2:$F$15,6,0),"")</f>
        <v>2</v>
      </c>
      <c r="F48" s="52">
        <v>0.21597222222222223</v>
      </c>
      <c r="G48" s="53"/>
      <c r="H48" s="212"/>
      <c r="I48" s="55" t="s">
        <v>56</v>
      </c>
      <c r="J48" s="54" t="s">
        <v>41</v>
      </c>
      <c r="K48" s="54" t="s">
        <v>42</v>
      </c>
      <c r="L48" s="54" t="s">
        <v>1768</v>
      </c>
      <c r="M48" s="54"/>
      <c r="N48" s="54"/>
      <c r="O48" s="54" t="s">
        <v>399</v>
      </c>
      <c r="P48" s="54">
        <v>5</v>
      </c>
      <c r="Q48" s="55" t="s">
        <v>1869</v>
      </c>
      <c r="R48" s="54"/>
      <c r="S48" s="56">
        <f t="shared" si="17"/>
        <v>0</v>
      </c>
      <c r="T48" s="56">
        <f t="shared" si="14"/>
        <v>0</v>
      </c>
      <c r="U48" s="56">
        <f t="shared" si="18"/>
        <v>0</v>
      </c>
      <c r="V48" s="56">
        <f t="shared" si="15"/>
        <v>5</v>
      </c>
      <c r="W48" s="64">
        <f t="shared" si="16"/>
        <v>5</v>
      </c>
      <c r="X48" s="56" t="str">
        <f t="shared" si="19"/>
        <v>N</v>
      </c>
      <c r="Y48" s="18"/>
      <c r="Z48" s="19"/>
      <c r="AA48" s="20"/>
      <c r="AB48" s="19"/>
      <c r="AC48" s="21"/>
      <c r="AJ48" s="22"/>
      <c r="AK48" s="22"/>
      <c r="AL48" s="22"/>
      <c r="AM48" s="22"/>
      <c r="AN48" s="20"/>
      <c r="AO48" s="20"/>
      <c r="AP48" s="20"/>
      <c r="AQ48" s="20"/>
      <c r="AR48" s="20"/>
    </row>
    <row r="49" spans="1:44" s="17" customFormat="1" ht="20.25" customHeight="1" x14ac:dyDescent="0.2">
      <c r="A49" s="150"/>
      <c r="C49" s="63"/>
      <c r="D49" s="66">
        <f t="shared" si="13"/>
        <v>1</v>
      </c>
      <c r="E49" s="69">
        <f>IFERROR(VLOOKUP(J49,Causa!$A$2:$F$15,6,0),"")</f>
        <v>2</v>
      </c>
      <c r="F49" s="52">
        <v>0.22569444444444445</v>
      </c>
      <c r="G49" s="53"/>
      <c r="H49" s="212"/>
      <c r="I49" s="55" t="s">
        <v>56</v>
      </c>
      <c r="J49" s="54" t="s">
        <v>41</v>
      </c>
      <c r="K49" s="54" t="s">
        <v>42</v>
      </c>
      <c r="L49" s="54" t="s">
        <v>1769</v>
      </c>
      <c r="M49" s="54"/>
      <c r="N49" s="54"/>
      <c r="O49" s="54" t="s">
        <v>402</v>
      </c>
      <c r="P49" s="54">
        <v>5</v>
      </c>
      <c r="Q49" s="55" t="s">
        <v>1862</v>
      </c>
      <c r="R49" s="54"/>
      <c r="S49" s="56">
        <f t="shared" si="17"/>
        <v>0</v>
      </c>
      <c r="T49" s="56">
        <f t="shared" si="14"/>
        <v>0</v>
      </c>
      <c r="U49" s="56">
        <f t="shared" si="18"/>
        <v>0</v>
      </c>
      <c r="V49" s="56">
        <f t="shared" si="15"/>
        <v>5</v>
      </c>
      <c r="W49" s="64">
        <f t="shared" si="16"/>
        <v>5</v>
      </c>
      <c r="X49" s="56" t="str">
        <f t="shared" si="19"/>
        <v>N</v>
      </c>
      <c r="Y49" s="18"/>
      <c r="Z49" s="19"/>
      <c r="AA49" s="20"/>
      <c r="AB49" s="19"/>
      <c r="AC49" s="21"/>
      <c r="AJ49" s="22"/>
      <c r="AK49" s="22"/>
      <c r="AL49" s="22"/>
      <c r="AM49" s="22"/>
      <c r="AN49" s="20"/>
      <c r="AO49" s="20"/>
      <c r="AP49" s="20"/>
      <c r="AQ49" s="20"/>
      <c r="AR49" s="20"/>
    </row>
    <row r="50" spans="1:44" s="17" customFormat="1" ht="20.25" customHeight="1" x14ac:dyDescent="0.2">
      <c r="A50" s="150"/>
      <c r="C50" s="63"/>
      <c r="D50" s="66">
        <f t="shared" si="13"/>
        <v>1</v>
      </c>
      <c r="E50" s="69">
        <f>IFERROR(VLOOKUP(J50,Causa!$A$2:$F$15,6,0),"")</f>
        <v>2</v>
      </c>
      <c r="F50" s="52">
        <v>0.23611111111111113</v>
      </c>
      <c r="G50" s="53"/>
      <c r="H50" s="212"/>
      <c r="I50" s="55" t="s">
        <v>56</v>
      </c>
      <c r="J50" s="54" t="s">
        <v>41</v>
      </c>
      <c r="K50" s="54" t="s">
        <v>42</v>
      </c>
      <c r="L50" s="54" t="s">
        <v>1760</v>
      </c>
      <c r="M50" s="54"/>
      <c r="N50" s="54"/>
      <c r="O50" s="54" t="s">
        <v>402</v>
      </c>
      <c r="P50" s="54">
        <v>5.1100000000000003</v>
      </c>
      <c r="Q50" s="55" t="s">
        <v>1868</v>
      </c>
      <c r="R50" s="54"/>
      <c r="S50" s="56">
        <f t="shared" si="17"/>
        <v>0</v>
      </c>
      <c r="T50" s="56">
        <f t="shared" si="14"/>
        <v>0</v>
      </c>
      <c r="U50" s="56">
        <f t="shared" si="18"/>
        <v>0</v>
      </c>
      <c r="V50" s="56">
        <f t="shared" si="15"/>
        <v>5.1100000000000003</v>
      </c>
      <c r="W50" s="64">
        <f t="shared" si="16"/>
        <v>5</v>
      </c>
      <c r="X50" s="56" t="str">
        <f t="shared" si="19"/>
        <v>N</v>
      </c>
      <c r="Y50" s="20"/>
      <c r="Z50" s="19"/>
      <c r="AA50" s="20"/>
      <c r="AB50" s="19"/>
      <c r="AC50" s="21"/>
      <c r="AJ50" s="22"/>
      <c r="AK50" s="22"/>
      <c r="AL50" s="22"/>
      <c r="AM50" s="22"/>
      <c r="AN50" s="20"/>
      <c r="AO50" s="20"/>
      <c r="AP50" s="20"/>
      <c r="AQ50" s="20"/>
      <c r="AR50" s="20"/>
    </row>
    <row r="51" spans="1:44" s="17" customFormat="1" ht="20.25" customHeight="1" x14ac:dyDescent="0.2">
      <c r="A51" s="150"/>
      <c r="C51" s="63"/>
      <c r="D51" s="66">
        <f t="shared" si="13"/>
        <v>1</v>
      </c>
      <c r="E51" s="69">
        <f>IFERROR(VLOOKUP(J51,Causa!$A$2:$F$15,6,0),"")</f>
        <v>2</v>
      </c>
      <c r="F51" s="52">
        <v>0.25694444444444448</v>
      </c>
      <c r="G51" s="53"/>
      <c r="H51" s="212"/>
      <c r="I51" s="55" t="s">
        <v>56</v>
      </c>
      <c r="J51" s="54" t="s">
        <v>41</v>
      </c>
      <c r="K51" s="54" t="s">
        <v>42</v>
      </c>
      <c r="L51" s="54" t="s">
        <v>1770</v>
      </c>
      <c r="M51" s="54"/>
      <c r="N51" s="54"/>
      <c r="O51" s="54" t="s">
        <v>399</v>
      </c>
      <c r="P51" s="54">
        <v>5</v>
      </c>
      <c r="Q51" s="55" t="s">
        <v>1867</v>
      </c>
      <c r="R51" s="54"/>
      <c r="S51" s="56">
        <f t="shared" si="17"/>
        <v>0</v>
      </c>
      <c r="T51" s="56">
        <f t="shared" si="14"/>
        <v>0</v>
      </c>
      <c r="U51" s="56">
        <f t="shared" si="18"/>
        <v>0</v>
      </c>
      <c r="V51" s="56">
        <f t="shared" si="15"/>
        <v>5</v>
      </c>
      <c r="W51" s="64">
        <f t="shared" si="16"/>
        <v>6</v>
      </c>
      <c r="X51" s="56" t="str">
        <f t="shared" si="19"/>
        <v>N</v>
      </c>
      <c r="Y51" s="20"/>
      <c r="Z51" s="19"/>
      <c r="AA51" s="20"/>
      <c r="AB51" s="19"/>
      <c r="AC51" s="21"/>
      <c r="AJ51" s="22"/>
      <c r="AK51" s="22"/>
      <c r="AL51" s="22"/>
      <c r="AM51" s="22"/>
      <c r="AN51" s="20"/>
      <c r="AO51" s="20"/>
      <c r="AP51" s="20"/>
      <c r="AQ51" s="20"/>
      <c r="AR51" s="20"/>
    </row>
    <row r="52" spans="1:44" s="17" customFormat="1" ht="20.25" customHeight="1" x14ac:dyDescent="0.2">
      <c r="A52" s="150"/>
      <c r="C52" s="63"/>
      <c r="D52" s="66">
        <f t="shared" si="13"/>
        <v>1</v>
      </c>
      <c r="E52" s="69">
        <f>IFERROR(VLOOKUP(J52,Causa!$A$2:$F$15,6,0),"")</f>
        <v>3</v>
      </c>
      <c r="F52" s="52">
        <v>0.27361111111111108</v>
      </c>
      <c r="G52" s="53"/>
      <c r="H52" s="212"/>
      <c r="I52" s="55" t="s">
        <v>56</v>
      </c>
      <c r="J52" s="54" t="s">
        <v>47</v>
      </c>
      <c r="K52" s="54" t="s">
        <v>82</v>
      </c>
      <c r="L52" s="54" t="s">
        <v>1793</v>
      </c>
      <c r="M52" s="54"/>
      <c r="N52" s="54"/>
      <c r="O52" s="54" t="s">
        <v>1725</v>
      </c>
      <c r="P52" s="54">
        <v>5</v>
      </c>
      <c r="Q52" s="55" t="s">
        <v>1870</v>
      </c>
      <c r="R52" s="54"/>
      <c r="S52" s="56">
        <f t="shared" si="17"/>
        <v>0</v>
      </c>
      <c r="T52" s="56">
        <f t="shared" si="14"/>
        <v>5</v>
      </c>
      <c r="U52" s="56">
        <f t="shared" si="18"/>
        <v>0</v>
      </c>
      <c r="V52" s="56">
        <f t="shared" si="15"/>
        <v>0</v>
      </c>
      <c r="W52" s="64">
        <f t="shared" si="16"/>
        <v>6</v>
      </c>
      <c r="X52" s="56" t="str">
        <f t="shared" si="19"/>
        <v>N</v>
      </c>
      <c r="Y52" s="20"/>
      <c r="Z52" s="19"/>
      <c r="AA52" s="20"/>
      <c r="AB52" s="19"/>
      <c r="AC52" s="21"/>
      <c r="AJ52" s="22"/>
      <c r="AK52" s="22"/>
      <c r="AL52" s="22"/>
      <c r="AM52" s="22"/>
      <c r="AN52" s="20"/>
      <c r="AO52" s="20"/>
      <c r="AP52" s="20"/>
      <c r="AQ52" s="20"/>
      <c r="AR52" s="20"/>
    </row>
    <row r="53" spans="1:44" s="17" customFormat="1" ht="20.25" customHeight="1" x14ac:dyDescent="0.2">
      <c r="A53" s="150"/>
      <c r="C53" s="63"/>
      <c r="D53" s="66">
        <f t="shared" si="13"/>
        <v>1</v>
      </c>
      <c r="E53" s="69">
        <f>IFERROR(VLOOKUP(J53,Causa!$A$2:$F$15,6,0),"")</f>
        <v>2</v>
      </c>
      <c r="F53" s="52">
        <v>0.27777777777777779</v>
      </c>
      <c r="G53" s="53"/>
      <c r="H53" s="212"/>
      <c r="I53" s="55" t="s">
        <v>56</v>
      </c>
      <c r="J53" s="54" t="s">
        <v>41</v>
      </c>
      <c r="K53" s="54" t="s">
        <v>42</v>
      </c>
      <c r="L53" s="54" t="s">
        <v>444</v>
      </c>
      <c r="M53" s="54"/>
      <c r="N53" s="54"/>
      <c r="O53" s="54" t="s">
        <v>423</v>
      </c>
      <c r="P53" s="54">
        <v>5</v>
      </c>
      <c r="Q53" s="55" t="s">
        <v>1859</v>
      </c>
      <c r="R53" s="54"/>
      <c r="S53" s="56">
        <f t="shared" si="17"/>
        <v>0</v>
      </c>
      <c r="T53" s="56">
        <f t="shared" si="14"/>
        <v>0</v>
      </c>
      <c r="U53" s="56">
        <f t="shared" si="18"/>
        <v>0</v>
      </c>
      <c r="V53" s="56">
        <f t="shared" si="15"/>
        <v>5</v>
      </c>
      <c r="W53" s="64">
        <f t="shared" si="16"/>
        <v>6</v>
      </c>
      <c r="X53" s="56" t="str">
        <f t="shared" si="19"/>
        <v>N</v>
      </c>
      <c r="Y53" s="20"/>
      <c r="Z53" s="19"/>
      <c r="AA53" s="20"/>
      <c r="AB53" s="19"/>
      <c r="AC53" s="21"/>
      <c r="AJ53" s="22"/>
      <c r="AK53" s="22"/>
      <c r="AL53" s="22"/>
      <c r="AM53" s="22"/>
      <c r="AN53" s="20"/>
      <c r="AO53" s="20"/>
      <c r="AP53" s="20"/>
      <c r="AQ53" s="20"/>
      <c r="AR53" s="20"/>
    </row>
    <row r="54" spans="1:44" s="17" customFormat="1" ht="20.25" customHeight="1" x14ac:dyDescent="0.2">
      <c r="A54" s="150"/>
      <c r="C54" s="63"/>
      <c r="D54" s="66">
        <f t="shared" si="13"/>
        <v>1</v>
      </c>
      <c r="E54" s="69">
        <f>IFERROR(VLOOKUP(J54,Causa!$A$2:$F$15,6,0),"")</f>
        <v>3</v>
      </c>
      <c r="F54" s="52">
        <v>0.28472222222222221</v>
      </c>
      <c r="G54" s="53"/>
      <c r="H54" s="212"/>
      <c r="I54" s="55" t="s">
        <v>56</v>
      </c>
      <c r="J54" s="54" t="s">
        <v>29</v>
      </c>
      <c r="K54" s="54" t="s">
        <v>1854</v>
      </c>
      <c r="L54" s="54" t="s">
        <v>1793</v>
      </c>
      <c r="M54" s="54"/>
      <c r="N54" s="54"/>
      <c r="O54" s="54" t="s">
        <v>429</v>
      </c>
      <c r="P54" s="54">
        <v>3.66</v>
      </c>
      <c r="Q54" s="55" t="s">
        <v>1866</v>
      </c>
      <c r="R54" s="54"/>
      <c r="S54" s="56">
        <f t="shared" si="17"/>
        <v>0</v>
      </c>
      <c r="T54" s="56">
        <f t="shared" si="14"/>
        <v>0</v>
      </c>
      <c r="U54" s="56">
        <f t="shared" si="18"/>
        <v>3.66</v>
      </c>
      <c r="V54" s="56">
        <f t="shared" si="15"/>
        <v>0</v>
      </c>
      <c r="W54" s="64">
        <f t="shared" si="16"/>
        <v>6</v>
      </c>
      <c r="X54" s="56" t="str">
        <f t="shared" si="19"/>
        <v>N</v>
      </c>
      <c r="Y54" s="20"/>
      <c r="Z54" s="19"/>
      <c r="AA54" s="20"/>
      <c r="AB54" s="19"/>
      <c r="AC54" s="21"/>
      <c r="AJ54" s="22"/>
      <c r="AK54" s="22"/>
      <c r="AL54" s="22"/>
      <c r="AM54" s="22"/>
      <c r="AN54" s="20"/>
      <c r="AO54" s="20"/>
      <c r="AP54" s="20"/>
      <c r="AQ54" s="20"/>
      <c r="AR54" s="20"/>
    </row>
    <row r="55" spans="1:44" s="17" customFormat="1" ht="20.25" customHeight="1" x14ac:dyDescent="0.2">
      <c r="A55" s="150"/>
      <c r="C55" s="63"/>
      <c r="D55" s="66">
        <f t="shared" si="13"/>
        <v>1</v>
      </c>
      <c r="E55" s="69">
        <f>IFERROR(VLOOKUP(J55,Causa!$A$2:$F$15,6,0),"")</f>
        <v>2</v>
      </c>
      <c r="F55" s="52">
        <v>0.30833333333333335</v>
      </c>
      <c r="G55" s="53"/>
      <c r="H55" s="212"/>
      <c r="I55" s="55" t="s">
        <v>57</v>
      </c>
      <c r="J55" s="54" t="s">
        <v>41</v>
      </c>
      <c r="K55" s="54" t="s">
        <v>42</v>
      </c>
      <c r="L55" s="54" t="s">
        <v>444</v>
      </c>
      <c r="M55" s="54"/>
      <c r="N55" s="54"/>
      <c r="O55" s="54" t="s">
        <v>423</v>
      </c>
      <c r="P55" s="54">
        <v>5</v>
      </c>
      <c r="Q55" s="55" t="s">
        <v>1871</v>
      </c>
      <c r="R55" s="54"/>
      <c r="S55" s="56">
        <f t="shared" si="17"/>
        <v>0</v>
      </c>
      <c r="T55" s="56">
        <f t="shared" si="14"/>
        <v>0</v>
      </c>
      <c r="U55" s="56">
        <f t="shared" si="18"/>
        <v>0</v>
      </c>
      <c r="V55" s="56">
        <f t="shared" si="15"/>
        <v>5</v>
      </c>
      <c r="W55" s="64">
        <f t="shared" si="16"/>
        <v>7</v>
      </c>
      <c r="X55" s="56" t="str">
        <f t="shared" si="19"/>
        <v>M</v>
      </c>
      <c r="Y55" s="20"/>
      <c r="Z55" s="19"/>
      <c r="AA55" s="20"/>
      <c r="AB55" s="19"/>
      <c r="AC55" s="21"/>
      <c r="AJ55" s="22"/>
      <c r="AK55" s="22"/>
      <c r="AL55" s="22"/>
      <c r="AM55" s="22"/>
      <c r="AN55" s="20"/>
      <c r="AO55" s="20"/>
      <c r="AP55" s="20"/>
      <c r="AQ55" s="20"/>
      <c r="AR55" s="20"/>
    </row>
    <row r="56" spans="1:44" s="17" customFormat="1" ht="20.25" customHeight="1" x14ac:dyDescent="0.2">
      <c r="A56" s="150"/>
      <c r="C56" s="63"/>
      <c r="D56" s="66">
        <f t="shared" si="13"/>
        <v>1</v>
      </c>
      <c r="E56" s="69">
        <f>IFERROR(VLOOKUP(J56,Causa!$A$2:$F$15,6,0),"")</f>
        <v>2</v>
      </c>
      <c r="F56" s="52">
        <v>0.31458333333333333</v>
      </c>
      <c r="G56" s="53"/>
      <c r="H56" s="212"/>
      <c r="I56" s="55" t="s">
        <v>57</v>
      </c>
      <c r="J56" s="54" t="s">
        <v>41</v>
      </c>
      <c r="K56" s="54" t="s">
        <v>42</v>
      </c>
      <c r="L56" s="54" t="s">
        <v>1770</v>
      </c>
      <c r="M56" s="54"/>
      <c r="N56" s="54"/>
      <c r="O56" s="54" t="s">
        <v>399</v>
      </c>
      <c r="P56" s="54">
        <v>6</v>
      </c>
      <c r="Q56" s="55" t="s">
        <v>1872</v>
      </c>
      <c r="R56" s="54"/>
      <c r="S56" s="56">
        <f t="shared" si="17"/>
        <v>0</v>
      </c>
      <c r="T56" s="56">
        <f t="shared" si="14"/>
        <v>0</v>
      </c>
      <c r="U56" s="56">
        <f t="shared" si="18"/>
        <v>0</v>
      </c>
      <c r="V56" s="56">
        <f t="shared" si="15"/>
        <v>6</v>
      </c>
      <c r="W56" s="64">
        <f t="shared" si="16"/>
        <v>7</v>
      </c>
      <c r="X56" s="56" t="str">
        <f t="shared" si="19"/>
        <v>M</v>
      </c>
      <c r="Y56" s="20"/>
      <c r="Z56" s="19"/>
      <c r="AA56" s="20"/>
      <c r="AB56" s="19"/>
      <c r="AC56" s="21"/>
      <c r="AJ56" s="22"/>
      <c r="AK56" s="22"/>
      <c r="AL56" s="22"/>
      <c r="AM56" s="22"/>
      <c r="AN56" s="20"/>
      <c r="AO56" s="20"/>
      <c r="AP56" s="20"/>
      <c r="AQ56" s="20"/>
      <c r="AR56" s="20"/>
    </row>
    <row r="57" spans="1:44" s="17" customFormat="1" ht="20.25" customHeight="1" x14ac:dyDescent="0.2">
      <c r="A57" s="150"/>
      <c r="C57" s="63"/>
      <c r="D57" s="66">
        <f t="shared" si="13"/>
        <v>1</v>
      </c>
      <c r="E57" s="69">
        <f>IFERROR(VLOOKUP(J57,Causa!$A$2:$F$15,6,0),"")</f>
        <v>3</v>
      </c>
      <c r="F57" s="52">
        <v>0.32083333333333336</v>
      </c>
      <c r="G57" s="53"/>
      <c r="H57" s="212"/>
      <c r="I57" s="55" t="s">
        <v>57</v>
      </c>
      <c r="J57" s="54" t="s">
        <v>29</v>
      </c>
      <c r="K57" s="54" t="s">
        <v>1854</v>
      </c>
      <c r="L57" s="54" t="s">
        <v>1793</v>
      </c>
      <c r="M57" s="54"/>
      <c r="N57" s="54"/>
      <c r="O57" s="54" t="s">
        <v>429</v>
      </c>
      <c r="P57" s="54">
        <v>2.31</v>
      </c>
      <c r="Q57" s="55" t="s">
        <v>1873</v>
      </c>
      <c r="R57" s="54"/>
      <c r="S57" s="56">
        <f t="shared" si="17"/>
        <v>0</v>
      </c>
      <c r="T57" s="56">
        <f t="shared" si="14"/>
        <v>0</v>
      </c>
      <c r="U57" s="56">
        <f t="shared" si="18"/>
        <v>2.31</v>
      </c>
      <c r="V57" s="56">
        <f t="shared" si="15"/>
        <v>0</v>
      </c>
      <c r="W57" s="64">
        <f t="shared" si="16"/>
        <v>7</v>
      </c>
      <c r="X57" s="56" t="str">
        <f t="shared" si="19"/>
        <v>M</v>
      </c>
      <c r="Y57" s="20"/>
      <c r="Z57" s="19"/>
      <c r="AA57" s="20"/>
      <c r="AB57" s="19"/>
      <c r="AC57" s="21"/>
      <c r="AJ57" s="22"/>
      <c r="AK57" s="22"/>
      <c r="AL57" s="22"/>
      <c r="AM57" s="22"/>
      <c r="AN57" s="20"/>
      <c r="AO57" s="20"/>
      <c r="AP57" s="20"/>
      <c r="AQ57" s="20"/>
      <c r="AR57" s="20"/>
    </row>
    <row r="58" spans="1:44" s="17" customFormat="1" ht="20.25" customHeight="1" x14ac:dyDescent="0.2">
      <c r="A58" s="150"/>
      <c r="C58" s="63"/>
      <c r="D58" s="66">
        <f t="shared" si="13"/>
        <v>1</v>
      </c>
      <c r="E58" s="69">
        <f>IFERROR(VLOOKUP(J58,Causa!$A$2:$F$15,6,0),"")</f>
        <v>2</v>
      </c>
      <c r="F58" s="52">
        <v>0.32708333333333334</v>
      </c>
      <c r="G58" s="53"/>
      <c r="H58" s="212"/>
      <c r="I58" s="55" t="s">
        <v>57</v>
      </c>
      <c r="J58" s="54" t="s">
        <v>41</v>
      </c>
      <c r="K58" s="54" t="s">
        <v>42</v>
      </c>
      <c r="L58" s="54" t="s">
        <v>1769</v>
      </c>
      <c r="M58" s="54"/>
      <c r="N58" s="54"/>
      <c r="O58" s="54" t="s">
        <v>402</v>
      </c>
      <c r="P58" s="54">
        <v>9</v>
      </c>
      <c r="Q58" s="55" t="s">
        <v>1874</v>
      </c>
      <c r="R58" s="54"/>
      <c r="S58" s="56">
        <f t="shared" si="17"/>
        <v>0</v>
      </c>
      <c r="T58" s="56">
        <f t="shared" si="14"/>
        <v>0</v>
      </c>
      <c r="U58" s="56">
        <f t="shared" si="18"/>
        <v>0</v>
      </c>
      <c r="V58" s="56">
        <f t="shared" si="15"/>
        <v>9</v>
      </c>
      <c r="W58" s="64">
        <f t="shared" si="16"/>
        <v>7</v>
      </c>
      <c r="X58" s="56" t="str">
        <f t="shared" si="19"/>
        <v>M</v>
      </c>
      <c r="Y58" s="20"/>
      <c r="Z58" s="19"/>
      <c r="AA58" s="20"/>
      <c r="AB58" s="19"/>
      <c r="AC58" s="21"/>
      <c r="AJ58" s="22"/>
      <c r="AK58" s="22"/>
      <c r="AL58" s="22"/>
      <c r="AM58" s="22"/>
      <c r="AN58" s="20"/>
      <c r="AO58" s="20"/>
      <c r="AP58" s="20"/>
      <c r="AQ58" s="20"/>
      <c r="AR58" s="20"/>
    </row>
    <row r="59" spans="1:44" s="17" customFormat="1" ht="20.25" customHeight="1" x14ac:dyDescent="0.2">
      <c r="A59" s="150"/>
      <c r="C59" s="63"/>
      <c r="D59" s="66">
        <f t="shared" si="13"/>
        <v>1</v>
      </c>
      <c r="E59" s="69">
        <f>IFERROR(VLOOKUP(J59,Causa!$A$2:$F$15,6,0),"")</f>
        <v>2</v>
      </c>
      <c r="F59" s="52">
        <v>0.35694444444444445</v>
      </c>
      <c r="G59" s="53"/>
      <c r="H59" s="212"/>
      <c r="I59" s="55" t="s">
        <v>57</v>
      </c>
      <c r="J59" s="54" t="s">
        <v>41</v>
      </c>
      <c r="K59" s="54" t="s">
        <v>42</v>
      </c>
      <c r="L59" s="54" t="s">
        <v>444</v>
      </c>
      <c r="M59" s="54"/>
      <c r="N59" s="54"/>
      <c r="O59" s="54" t="s">
        <v>423</v>
      </c>
      <c r="P59" s="54">
        <v>3.54</v>
      </c>
      <c r="Q59" s="55" t="s">
        <v>1871</v>
      </c>
      <c r="R59" s="54"/>
      <c r="S59" s="56">
        <f t="shared" si="17"/>
        <v>0</v>
      </c>
      <c r="T59" s="56">
        <f t="shared" si="14"/>
        <v>0</v>
      </c>
      <c r="U59" s="56">
        <f t="shared" si="18"/>
        <v>0</v>
      </c>
      <c r="V59" s="56">
        <f t="shared" si="15"/>
        <v>3.54</v>
      </c>
      <c r="W59" s="64">
        <f t="shared" si="16"/>
        <v>8</v>
      </c>
      <c r="X59" s="56" t="str">
        <f t="shared" si="19"/>
        <v>M</v>
      </c>
      <c r="Y59" s="20"/>
      <c r="Z59" s="19"/>
      <c r="AA59" s="20"/>
      <c r="AB59" s="19"/>
      <c r="AC59" s="21"/>
      <c r="AJ59" s="22"/>
      <c r="AK59" s="22"/>
      <c r="AL59" s="22"/>
      <c r="AM59" s="22"/>
      <c r="AN59" s="20"/>
      <c r="AO59" s="20"/>
      <c r="AP59" s="20"/>
      <c r="AQ59" s="20"/>
      <c r="AR59" s="20"/>
    </row>
    <row r="60" spans="1:44" s="17" customFormat="1" ht="20.25" customHeight="1" x14ac:dyDescent="0.2">
      <c r="A60" s="150"/>
      <c r="C60" s="63"/>
      <c r="D60" s="66">
        <f t="shared" si="13"/>
        <v>1</v>
      </c>
      <c r="E60" s="69">
        <f>IFERROR(VLOOKUP(J60,Causa!$A$2:$F$15,6,0),"")</f>
        <v>2</v>
      </c>
      <c r="F60" s="52">
        <v>0.36805555555555558</v>
      </c>
      <c r="G60" s="53"/>
      <c r="H60" s="212"/>
      <c r="I60" s="55" t="s">
        <v>57</v>
      </c>
      <c r="J60" s="54" t="s">
        <v>41</v>
      </c>
      <c r="K60" s="54" t="s">
        <v>42</v>
      </c>
      <c r="L60" s="54" t="s">
        <v>1770</v>
      </c>
      <c r="M60" s="54"/>
      <c r="N60" s="54"/>
      <c r="O60" s="54" t="s">
        <v>399</v>
      </c>
      <c r="P60" s="54">
        <v>4</v>
      </c>
      <c r="Q60" s="55" t="s">
        <v>1875</v>
      </c>
      <c r="R60" s="54"/>
      <c r="S60" s="56">
        <f t="shared" si="17"/>
        <v>0</v>
      </c>
      <c r="T60" s="56">
        <f t="shared" si="14"/>
        <v>0</v>
      </c>
      <c r="U60" s="56">
        <f t="shared" si="18"/>
        <v>0</v>
      </c>
      <c r="V60" s="56">
        <f t="shared" si="15"/>
        <v>4</v>
      </c>
      <c r="W60" s="64">
        <f t="shared" si="16"/>
        <v>8</v>
      </c>
      <c r="X60" s="56" t="str">
        <f t="shared" si="19"/>
        <v>M</v>
      </c>
      <c r="Y60" s="20"/>
      <c r="Z60" s="19"/>
      <c r="AA60" s="20"/>
      <c r="AB60" s="19"/>
      <c r="AC60" s="21"/>
      <c r="AJ60" s="22"/>
      <c r="AK60" s="22"/>
      <c r="AL60" s="22"/>
      <c r="AM60" s="22"/>
      <c r="AN60" s="20"/>
      <c r="AO60" s="20"/>
      <c r="AP60" s="20"/>
      <c r="AQ60" s="20"/>
      <c r="AR60" s="20"/>
    </row>
    <row r="61" spans="1:44" s="17" customFormat="1" ht="30.75" customHeight="1" x14ac:dyDescent="0.2">
      <c r="A61" s="150"/>
      <c r="C61" s="63"/>
      <c r="D61" s="66">
        <f t="shared" si="13"/>
        <v>1</v>
      </c>
      <c r="E61" s="69">
        <f>IFERROR(VLOOKUP(J61,Causa!$A$2:$F$15,6,0),"")</f>
        <v>2</v>
      </c>
      <c r="F61" s="52">
        <v>0.3833333333333333</v>
      </c>
      <c r="G61" s="53"/>
      <c r="H61" s="212"/>
      <c r="I61" s="55" t="s">
        <v>57</v>
      </c>
      <c r="J61" s="54" t="s">
        <v>41</v>
      </c>
      <c r="K61" s="54" t="s">
        <v>42</v>
      </c>
      <c r="L61" s="54" t="s">
        <v>444</v>
      </c>
      <c r="M61" s="54"/>
      <c r="N61" s="54"/>
      <c r="O61" s="54" t="s">
        <v>423</v>
      </c>
      <c r="P61" s="54">
        <v>3.27</v>
      </c>
      <c r="Q61" s="55" t="s">
        <v>1871</v>
      </c>
      <c r="R61" s="54"/>
      <c r="S61" s="56">
        <f t="shared" si="17"/>
        <v>0</v>
      </c>
      <c r="T61" s="56">
        <f t="shared" si="14"/>
        <v>0</v>
      </c>
      <c r="U61" s="56">
        <f t="shared" si="18"/>
        <v>0</v>
      </c>
      <c r="V61" s="56">
        <f t="shared" si="15"/>
        <v>3.27</v>
      </c>
      <c r="W61" s="64">
        <f t="shared" si="16"/>
        <v>9</v>
      </c>
      <c r="X61" s="56" t="str">
        <f t="shared" si="19"/>
        <v>M</v>
      </c>
      <c r="Y61" s="20"/>
      <c r="Z61" s="19"/>
      <c r="AA61" s="20"/>
      <c r="AB61" s="19"/>
      <c r="AC61" s="21"/>
      <c r="AJ61" s="22"/>
      <c r="AK61" s="22"/>
      <c r="AL61" s="22"/>
      <c r="AM61" s="22"/>
      <c r="AN61" s="20"/>
      <c r="AO61" s="20"/>
      <c r="AP61" s="20"/>
      <c r="AQ61" s="20"/>
      <c r="AR61" s="20"/>
    </row>
    <row r="62" spans="1:44" s="17" customFormat="1" ht="30.75" customHeight="1" x14ac:dyDescent="0.2">
      <c r="A62" s="150"/>
      <c r="C62" s="63"/>
      <c r="D62" s="66">
        <f t="shared" si="13"/>
        <v>1</v>
      </c>
      <c r="E62" s="69">
        <f>IFERROR(VLOOKUP(J62,Causa!$A$2:$F$15,6,0),"")</f>
        <v>2</v>
      </c>
      <c r="F62" s="52">
        <v>0.39305555555555555</v>
      </c>
      <c r="G62" s="53"/>
      <c r="H62" s="212"/>
      <c r="I62" s="55" t="s">
        <v>57</v>
      </c>
      <c r="J62" s="54" t="s">
        <v>41</v>
      </c>
      <c r="K62" s="54" t="s">
        <v>42</v>
      </c>
      <c r="L62" s="54" t="s">
        <v>1769</v>
      </c>
      <c r="M62" s="54"/>
      <c r="N62" s="54"/>
      <c r="O62" s="54" t="s">
        <v>420</v>
      </c>
      <c r="P62" s="54">
        <v>5</v>
      </c>
      <c r="Q62" s="55" t="s">
        <v>1877</v>
      </c>
      <c r="R62" s="54"/>
      <c r="S62" s="56">
        <f t="shared" si="17"/>
        <v>0</v>
      </c>
      <c r="T62" s="56">
        <f t="shared" si="14"/>
        <v>0</v>
      </c>
      <c r="U62" s="56">
        <f t="shared" si="18"/>
        <v>0</v>
      </c>
      <c r="V62" s="56">
        <f t="shared" si="15"/>
        <v>5</v>
      </c>
      <c r="W62" s="64">
        <f t="shared" si="16"/>
        <v>9</v>
      </c>
      <c r="X62" s="56" t="str">
        <f t="shared" si="19"/>
        <v>M</v>
      </c>
      <c r="Y62" s="20"/>
      <c r="Z62" s="19"/>
      <c r="AA62" s="20"/>
      <c r="AB62" s="19"/>
      <c r="AC62" s="21"/>
      <c r="AJ62" s="22"/>
      <c r="AK62" s="22"/>
      <c r="AL62" s="22"/>
      <c r="AM62" s="22"/>
      <c r="AN62" s="20"/>
      <c r="AO62" s="20"/>
      <c r="AP62" s="20"/>
      <c r="AQ62" s="20"/>
      <c r="AR62" s="20"/>
    </row>
    <row r="63" spans="1:44" s="17" customFormat="1" ht="30.75" customHeight="1" x14ac:dyDescent="0.2">
      <c r="A63" s="150"/>
      <c r="C63" s="63"/>
      <c r="D63" s="66">
        <f t="shared" si="13"/>
        <v>1</v>
      </c>
      <c r="E63" s="69">
        <f>IFERROR(VLOOKUP(J63,Causa!$A$2:$F$15,6,0),"")</f>
        <v>1</v>
      </c>
      <c r="F63" s="52">
        <v>0.39861111111111108</v>
      </c>
      <c r="G63" s="53"/>
      <c r="H63" s="212"/>
      <c r="I63" s="55" t="s">
        <v>57</v>
      </c>
      <c r="J63" s="54" t="s">
        <v>31</v>
      </c>
      <c r="K63" s="54" t="s">
        <v>32</v>
      </c>
      <c r="L63" s="54" t="s">
        <v>1769</v>
      </c>
      <c r="M63" s="54" t="s">
        <v>490</v>
      </c>
      <c r="N63" s="54" t="s">
        <v>223</v>
      </c>
      <c r="O63" s="54" t="s">
        <v>198</v>
      </c>
      <c r="P63" s="54">
        <v>5</v>
      </c>
      <c r="Q63" s="55" t="s">
        <v>1876</v>
      </c>
      <c r="R63" s="54"/>
      <c r="S63" s="56">
        <f t="shared" si="17"/>
        <v>0</v>
      </c>
      <c r="T63" s="56">
        <f t="shared" si="14"/>
        <v>0</v>
      </c>
      <c r="U63" s="56">
        <f t="shared" si="18"/>
        <v>0</v>
      </c>
      <c r="V63" s="56">
        <f t="shared" si="15"/>
        <v>5</v>
      </c>
      <c r="W63" s="64">
        <f t="shared" si="16"/>
        <v>9</v>
      </c>
      <c r="X63" s="56" t="str">
        <f t="shared" si="19"/>
        <v>M</v>
      </c>
      <c r="Y63" s="20"/>
      <c r="Z63" s="19"/>
      <c r="AA63" s="20"/>
      <c r="AB63" s="19"/>
      <c r="AC63" s="21"/>
      <c r="AJ63" s="22"/>
      <c r="AK63" s="22"/>
      <c r="AL63" s="22"/>
      <c r="AM63" s="22"/>
      <c r="AN63" s="20"/>
      <c r="AO63" s="20"/>
      <c r="AP63" s="20"/>
      <c r="AQ63" s="20"/>
      <c r="AR63" s="20"/>
    </row>
    <row r="64" spans="1:44" s="17" customFormat="1" ht="30.75" customHeight="1" x14ac:dyDescent="0.2">
      <c r="A64" s="150"/>
      <c r="C64" s="63"/>
      <c r="D64" s="66">
        <f t="shared" si="13"/>
        <v>1</v>
      </c>
      <c r="E64" s="69">
        <f>IFERROR(VLOOKUP(J64,Causa!$A$2:$F$15,6,0),"")</f>
        <v>2</v>
      </c>
      <c r="F64" s="52">
        <v>0.41736111111111113</v>
      </c>
      <c r="G64" s="53"/>
      <c r="H64" s="212"/>
      <c r="I64" s="55" t="s">
        <v>57</v>
      </c>
      <c r="J64" s="54" t="s">
        <v>41</v>
      </c>
      <c r="K64" s="54" t="s">
        <v>42</v>
      </c>
      <c r="L64" s="54" t="s">
        <v>442</v>
      </c>
      <c r="M64" s="54"/>
      <c r="N64" s="54"/>
      <c r="O64" s="54" t="s">
        <v>421</v>
      </c>
      <c r="P64" s="54">
        <v>4.41</v>
      </c>
      <c r="Q64" s="55" t="s">
        <v>1878</v>
      </c>
      <c r="R64" s="54"/>
      <c r="S64" s="56">
        <f t="shared" si="17"/>
        <v>0</v>
      </c>
      <c r="T64" s="56">
        <f t="shared" si="14"/>
        <v>0</v>
      </c>
      <c r="U64" s="56">
        <f t="shared" si="18"/>
        <v>0</v>
      </c>
      <c r="V64" s="56">
        <f t="shared" si="15"/>
        <v>4.41</v>
      </c>
      <c r="W64" s="64">
        <f t="shared" si="16"/>
        <v>10</v>
      </c>
      <c r="X64" s="56" t="str">
        <f t="shared" si="19"/>
        <v>M</v>
      </c>
      <c r="Y64" s="20"/>
      <c r="Z64" s="19"/>
      <c r="AA64" s="20"/>
      <c r="AB64" s="19"/>
      <c r="AC64" s="21"/>
      <c r="AJ64" s="22"/>
      <c r="AK64" s="22"/>
      <c r="AL64" s="22"/>
      <c r="AM64" s="22"/>
      <c r="AN64" s="20"/>
      <c r="AO64" s="20"/>
      <c r="AP64" s="20"/>
      <c r="AQ64" s="20"/>
      <c r="AR64" s="20"/>
    </row>
    <row r="65" spans="1:44" s="17" customFormat="1" ht="30.75" customHeight="1" x14ac:dyDescent="0.2">
      <c r="A65" s="150"/>
      <c r="C65" s="63"/>
      <c r="D65" s="66">
        <f t="shared" si="13"/>
        <v>1</v>
      </c>
      <c r="E65" s="69">
        <f>IFERROR(VLOOKUP(J65,Causa!$A$2:$F$15,6,0),"")</f>
        <v>3</v>
      </c>
      <c r="F65" s="52">
        <v>0.4201388888888889</v>
      </c>
      <c r="G65" s="53"/>
      <c r="H65" s="212"/>
      <c r="I65" s="55" t="s">
        <v>57</v>
      </c>
      <c r="J65" s="54" t="s">
        <v>47</v>
      </c>
      <c r="K65" s="54" t="s">
        <v>64</v>
      </c>
      <c r="L65" s="54" t="s">
        <v>1793</v>
      </c>
      <c r="M65" s="54"/>
      <c r="N65" s="54"/>
      <c r="O65" s="54" t="s">
        <v>1725</v>
      </c>
      <c r="P65" s="54">
        <v>30</v>
      </c>
      <c r="Q65" s="222" t="s">
        <v>1879</v>
      </c>
      <c r="R65" s="54"/>
      <c r="S65" s="56">
        <f t="shared" si="17"/>
        <v>0</v>
      </c>
      <c r="T65" s="56">
        <f t="shared" si="14"/>
        <v>30</v>
      </c>
      <c r="U65" s="56">
        <f t="shared" si="18"/>
        <v>0</v>
      </c>
      <c r="V65" s="56">
        <f t="shared" si="15"/>
        <v>0</v>
      </c>
      <c r="W65" s="64">
        <f t="shared" si="16"/>
        <v>10</v>
      </c>
      <c r="X65" s="56" t="str">
        <f t="shared" si="19"/>
        <v>M</v>
      </c>
      <c r="Y65" s="20"/>
      <c r="Z65" s="19"/>
      <c r="AA65" s="20"/>
      <c r="AB65" s="19"/>
      <c r="AC65" s="21"/>
      <c r="AJ65" s="22"/>
      <c r="AK65" s="22"/>
      <c r="AL65" s="22"/>
      <c r="AM65" s="22"/>
      <c r="AN65" s="20"/>
      <c r="AO65" s="20"/>
      <c r="AP65" s="20"/>
      <c r="AQ65" s="20"/>
      <c r="AR65" s="20"/>
    </row>
    <row r="66" spans="1:44" s="17" customFormat="1" ht="30.75" customHeight="1" x14ac:dyDescent="0.2">
      <c r="A66" s="150"/>
      <c r="C66" s="63"/>
      <c r="D66" s="66">
        <f t="shared" si="13"/>
        <v>1</v>
      </c>
      <c r="E66" s="69">
        <f>IFERROR(VLOOKUP(J66,Causa!$A$2:$F$15,6,0),"")</f>
        <v>1</v>
      </c>
      <c r="F66" s="52">
        <v>0.44097222222222227</v>
      </c>
      <c r="G66" s="53"/>
      <c r="H66" s="212"/>
      <c r="I66" s="55" t="s">
        <v>57</v>
      </c>
      <c r="J66" s="54" t="s">
        <v>39</v>
      </c>
      <c r="K66" s="54" t="s">
        <v>40</v>
      </c>
      <c r="L66" s="54" t="s">
        <v>1760</v>
      </c>
      <c r="M66" s="54" t="s">
        <v>411</v>
      </c>
      <c r="N66" s="54" t="s">
        <v>344</v>
      </c>
      <c r="O66" s="54" t="s">
        <v>125</v>
      </c>
      <c r="P66" s="54">
        <v>25</v>
      </c>
      <c r="Q66" s="55" t="s">
        <v>1880</v>
      </c>
      <c r="R66" s="54"/>
      <c r="S66" s="56">
        <f t="shared" si="17"/>
        <v>0</v>
      </c>
      <c r="T66" s="56">
        <f t="shared" si="14"/>
        <v>0</v>
      </c>
      <c r="U66" s="56">
        <f t="shared" si="18"/>
        <v>0</v>
      </c>
      <c r="V66" s="56">
        <f t="shared" si="15"/>
        <v>25</v>
      </c>
      <c r="W66" s="64">
        <f t="shared" si="16"/>
        <v>10</v>
      </c>
      <c r="X66" s="56" t="str">
        <f t="shared" si="19"/>
        <v>M</v>
      </c>
      <c r="Y66" s="20"/>
      <c r="Z66" s="19"/>
      <c r="AA66" s="20"/>
      <c r="AB66" s="19"/>
      <c r="AC66" s="21"/>
      <c r="AJ66" s="22"/>
      <c r="AK66" s="22"/>
      <c r="AL66" s="22"/>
      <c r="AM66" s="22"/>
      <c r="AN66" s="20"/>
      <c r="AO66" s="20"/>
      <c r="AP66" s="20"/>
      <c r="AQ66" s="20"/>
      <c r="AR66" s="20"/>
    </row>
    <row r="67" spans="1:44" s="17" customFormat="1" ht="30.75" customHeight="1" x14ac:dyDescent="0.2">
      <c r="A67" s="150"/>
      <c r="C67" s="63"/>
      <c r="D67" s="66">
        <f t="shared" si="13"/>
        <v>1</v>
      </c>
      <c r="E67" s="69">
        <f>IFERROR(VLOOKUP(J67,Causa!$A$2:$F$15,6,0),"")</f>
        <v>1</v>
      </c>
      <c r="F67" s="52">
        <v>0.47083333333333338</v>
      </c>
      <c r="G67" s="53"/>
      <c r="H67" s="212"/>
      <c r="I67" s="55" t="s">
        <v>57</v>
      </c>
      <c r="J67" s="54" t="s">
        <v>31</v>
      </c>
      <c r="K67" s="54" t="s">
        <v>32</v>
      </c>
      <c r="L67" s="54" t="s">
        <v>1857</v>
      </c>
      <c r="M67" s="54" t="s">
        <v>486</v>
      </c>
      <c r="N67" s="54" t="s">
        <v>186</v>
      </c>
      <c r="O67" s="54" t="s">
        <v>179</v>
      </c>
      <c r="P67" s="54">
        <v>8</v>
      </c>
      <c r="Q67" s="55" t="s">
        <v>1881</v>
      </c>
      <c r="R67" s="54"/>
      <c r="S67" s="56">
        <f t="shared" si="17"/>
        <v>0</v>
      </c>
      <c r="T67" s="56">
        <f t="shared" si="14"/>
        <v>0</v>
      </c>
      <c r="U67" s="56">
        <f t="shared" si="18"/>
        <v>0</v>
      </c>
      <c r="V67" s="56">
        <f t="shared" si="15"/>
        <v>8</v>
      </c>
      <c r="W67" s="64">
        <f t="shared" si="16"/>
        <v>11</v>
      </c>
      <c r="X67" s="56" t="str">
        <f t="shared" si="19"/>
        <v>M</v>
      </c>
      <c r="Y67" s="20"/>
      <c r="Z67" s="19"/>
      <c r="AA67" s="20"/>
      <c r="AB67" s="19"/>
      <c r="AC67" s="21"/>
      <c r="AJ67" s="22"/>
      <c r="AK67" s="22"/>
      <c r="AL67" s="22"/>
      <c r="AM67" s="22"/>
      <c r="AN67" s="20"/>
      <c r="AO67" s="20"/>
      <c r="AP67" s="20"/>
      <c r="AQ67" s="20"/>
      <c r="AR67" s="20"/>
    </row>
    <row r="68" spans="1:44" s="17" customFormat="1" ht="30.75" customHeight="1" x14ac:dyDescent="0.2">
      <c r="A68" s="150"/>
      <c r="C68" s="63"/>
      <c r="D68" s="66">
        <f t="shared" si="13"/>
        <v>1</v>
      </c>
      <c r="E68" s="69">
        <f>IFERROR(VLOOKUP(J68,Causa!$A$2:$F$15,6,0),"")</f>
        <v>2</v>
      </c>
      <c r="F68" s="52">
        <v>0.4770833333333333</v>
      </c>
      <c r="G68" s="53"/>
      <c r="H68" s="212"/>
      <c r="I68" s="55" t="s">
        <v>57</v>
      </c>
      <c r="J68" s="54" t="s">
        <v>41</v>
      </c>
      <c r="K68" s="54" t="s">
        <v>42</v>
      </c>
      <c r="L68" s="54" t="s">
        <v>444</v>
      </c>
      <c r="M68" s="54"/>
      <c r="N68" s="54"/>
      <c r="O68" s="54" t="s">
        <v>423</v>
      </c>
      <c r="P68" s="54">
        <v>6.2</v>
      </c>
      <c r="Q68" s="55" t="s">
        <v>1871</v>
      </c>
      <c r="R68" s="54"/>
      <c r="S68" s="56">
        <f t="shared" si="17"/>
        <v>0</v>
      </c>
      <c r="T68" s="56">
        <f t="shared" si="14"/>
        <v>0</v>
      </c>
      <c r="U68" s="56">
        <f t="shared" si="18"/>
        <v>0</v>
      </c>
      <c r="V68" s="56">
        <f t="shared" si="15"/>
        <v>6.2</v>
      </c>
      <c r="W68" s="64">
        <f t="shared" si="16"/>
        <v>11</v>
      </c>
      <c r="X68" s="56" t="str">
        <f t="shared" si="19"/>
        <v>M</v>
      </c>
      <c r="Y68" s="20"/>
      <c r="Z68" s="19"/>
      <c r="AA68" s="20"/>
      <c r="AB68" s="19"/>
      <c r="AC68" s="21"/>
      <c r="AJ68" s="22"/>
      <c r="AK68" s="22"/>
      <c r="AL68" s="22"/>
      <c r="AM68" s="22"/>
      <c r="AN68" s="20"/>
      <c r="AO68" s="20"/>
      <c r="AP68" s="20"/>
      <c r="AQ68" s="20"/>
      <c r="AR68" s="20"/>
    </row>
    <row r="69" spans="1:44" s="17" customFormat="1" ht="30.75" customHeight="1" x14ac:dyDescent="0.2">
      <c r="A69" s="150"/>
      <c r="C69" s="63"/>
      <c r="D69" s="66">
        <f t="shared" si="13"/>
        <v>1</v>
      </c>
      <c r="E69" s="69">
        <f>IFERROR(VLOOKUP(J69,Causa!$A$2:$F$15,6,0),"")</f>
        <v>1</v>
      </c>
      <c r="F69" s="52">
        <v>0.48402777777777778</v>
      </c>
      <c r="G69" s="53"/>
      <c r="H69" s="212"/>
      <c r="I69" s="55" t="s">
        <v>57</v>
      </c>
      <c r="J69" s="54" t="s">
        <v>39</v>
      </c>
      <c r="K69" s="54" t="s">
        <v>40</v>
      </c>
      <c r="L69" s="54" t="s">
        <v>1769</v>
      </c>
      <c r="M69" s="54" t="s">
        <v>410</v>
      </c>
      <c r="N69" s="54" t="s">
        <v>665</v>
      </c>
      <c r="O69" s="54" t="s">
        <v>276</v>
      </c>
      <c r="P69" s="54">
        <v>10</v>
      </c>
      <c r="Q69" s="55" t="s">
        <v>1882</v>
      </c>
      <c r="R69" s="54"/>
      <c r="S69" s="56">
        <f t="shared" si="17"/>
        <v>0</v>
      </c>
      <c r="T69" s="56">
        <f t="shared" si="14"/>
        <v>0</v>
      </c>
      <c r="U69" s="56">
        <f t="shared" si="18"/>
        <v>0</v>
      </c>
      <c r="V69" s="56">
        <f t="shared" si="15"/>
        <v>10</v>
      </c>
      <c r="W69" s="64">
        <f t="shared" si="16"/>
        <v>11</v>
      </c>
      <c r="X69" s="56" t="str">
        <f t="shared" si="19"/>
        <v>M</v>
      </c>
      <c r="Y69" s="20"/>
      <c r="Z69" s="19"/>
      <c r="AA69" s="20"/>
      <c r="AB69" s="19"/>
      <c r="AC69" s="21"/>
      <c r="AJ69" s="22"/>
      <c r="AK69" s="22"/>
      <c r="AL69" s="22"/>
      <c r="AM69" s="22"/>
      <c r="AN69" s="20"/>
      <c r="AO69" s="20"/>
      <c r="AP69" s="20"/>
      <c r="AQ69" s="20"/>
      <c r="AR69" s="20"/>
    </row>
    <row r="70" spans="1:44" s="17" customFormat="1" ht="30.75" customHeight="1" x14ac:dyDescent="0.2">
      <c r="A70" s="150"/>
      <c r="C70" s="63"/>
      <c r="D70" s="66">
        <f t="shared" si="13"/>
        <v>1</v>
      </c>
      <c r="E70" s="69">
        <f>IFERROR(VLOOKUP(J70,Causa!$A$2:$F$15,6,0),"")</f>
        <v>2</v>
      </c>
      <c r="F70" s="52">
        <v>0.50555555555555554</v>
      </c>
      <c r="G70" s="53"/>
      <c r="H70" s="212"/>
      <c r="I70" s="55" t="s">
        <v>57</v>
      </c>
      <c r="J70" s="54" t="s">
        <v>41</v>
      </c>
      <c r="K70" s="54" t="s">
        <v>42</v>
      </c>
      <c r="L70" s="54" t="s">
        <v>443</v>
      </c>
      <c r="M70" s="54"/>
      <c r="N70" s="54"/>
      <c r="O70" s="54" t="s">
        <v>423</v>
      </c>
      <c r="P70" s="54">
        <v>5</v>
      </c>
      <c r="Q70" s="55" t="s">
        <v>1883</v>
      </c>
      <c r="R70" s="54"/>
      <c r="S70" s="56">
        <f t="shared" si="17"/>
        <v>0</v>
      </c>
      <c r="T70" s="56">
        <f t="shared" si="14"/>
        <v>0</v>
      </c>
      <c r="U70" s="56">
        <f t="shared" si="18"/>
        <v>0</v>
      </c>
      <c r="V70" s="56">
        <f t="shared" si="15"/>
        <v>5</v>
      </c>
      <c r="W70" s="64">
        <f t="shared" si="16"/>
        <v>12</v>
      </c>
      <c r="X70" s="56" t="str">
        <f t="shared" si="19"/>
        <v>M</v>
      </c>
      <c r="Y70" s="20"/>
      <c r="Z70" s="19"/>
      <c r="AA70" s="20"/>
      <c r="AB70" s="19"/>
      <c r="AC70" s="21"/>
      <c r="AJ70" s="22"/>
      <c r="AK70" s="22"/>
      <c r="AL70" s="22"/>
      <c r="AM70" s="22"/>
      <c r="AN70" s="20"/>
      <c r="AO70" s="20"/>
      <c r="AP70" s="20"/>
      <c r="AQ70" s="20"/>
      <c r="AR70" s="20"/>
    </row>
    <row r="71" spans="1:44" s="17" customFormat="1" ht="30.75" customHeight="1" x14ac:dyDescent="0.2">
      <c r="A71" s="150"/>
      <c r="C71" s="63"/>
      <c r="D71" s="66">
        <f t="shared" si="13"/>
        <v>1</v>
      </c>
      <c r="E71" s="69">
        <f>IFERROR(VLOOKUP(J71,Causa!$A$2:$F$15,6,0),"")</f>
        <v>2</v>
      </c>
      <c r="F71" s="52">
        <v>0.51736111111111105</v>
      </c>
      <c r="G71" s="53"/>
      <c r="H71" s="212"/>
      <c r="I71" s="55" t="s">
        <v>57</v>
      </c>
      <c r="J71" s="54" t="s">
        <v>41</v>
      </c>
      <c r="K71" s="54" t="s">
        <v>42</v>
      </c>
      <c r="L71" s="54" t="s">
        <v>444</v>
      </c>
      <c r="M71" s="54"/>
      <c r="N71" s="54"/>
      <c r="O71" s="54" t="s">
        <v>423</v>
      </c>
      <c r="P71" s="54">
        <v>5</v>
      </c>
      <c r="Q71" s="55" t="s">
        <v>1871</v>
      </c>
      <c r="R71" s="54"/>
      <c r="S71" s="56">
        <f t="shared" si="17"/>
        <v>0</v>
      </c>
      <c r="T71" s="56">
        <f t="shared" si="14"/>
        <v>0</v>
      </c>
      <c r="U71" s="56">
        <f t="shared" si="18"/>
        <v>0</v>
      </c>
      <c r="V71" s="56">
        <f t="shared" si="15"/>
        <v>5</v>
      </c>
      <c r="W71" s="64">
        <f t="shared" si="16"/>
        <v>12</v>
      </c>
      <c r="X71" s="56" t="str">
        <f t="shared" si="19"/>
        <v>M</v>
      </c>
      <c r="Y71" s="20"/>
      <c r="Z71" s="19"/>
      <c r="AA71" s="20"/>
      <c r="AB71" s="19"/>
      <c r="AC71" s="21"/>
      <c r="AJ71" s="22"/>
      <c r="AK71" s="22"/>
      <c r="AL71" s="22"/>
      <c r="AM71" s="22"/>
      <c r="AN71" s="20"/>
      <c r="AO71" s="20"/>
      <c r="AP71" s="20"/>
      <c r="AQ71" s="20"/>
      <c r="AR71" s="20"/>
    </row>
    <row r="72" spans="1:44" s="17" customFormat="1" ht="30.75" customHeight="1" x14ac:dyDescent="0.2">
      <c r="A72" s="150"/>
      <c r="C72" s="63"/>
      <c r="D72" s="66">
        <f t="shared" si="13"/>
        <v>1</v>
      </c>
      <c r="E72" s="69">
        <f>IFERROR(VLOOKUP(J72,Causa!$A$2:$F$15,6,0),"")</f>
        <v>2</v>
      </c>
      <c r="F72" s="52">
        <v>0.53888888888888886</v>
      </c>
      <c r="G72" s="53"/>
      <c r="H72" s="212"/>
      <c r="I72" s="55" t="s">
        <v>57</v>
      </c>
      <c r="J72" s="54" t="s">
        <v>41</v>
      </c>
      <c r="K72" s="54" t="s">
        <v>42</v>
      </c>
      <c r="L72" s="54" t="s">
        <v>1857</v>
      </c>
      <c r="M72" s="54"/>
      <c r="N72" s="54"/>
      <c r="O72" s="54" t="s">
        <v>400</v>
      </c>
      <c r="P72" s="54">
        <v>3.7</v>
      </c>
      <c r="Q72" s="55" t="s">
        <v>1884</v>
      </c>
      <c r="R72" s="54"/>
      <c r="S72" s="56">
        <f t="shared" si="17"/>
        <v>0</v>
      </c>
      <c r="T72" s="56">
        <f t="shared" si="14"/>
        <v>0</v>
      </c>
      <c r="U72" s="56">
        <f t="shared" si="18"/>
        <v>0</v>
      </c>
      <c r="V72" s="56">
        <f t="shared" si="15"/>
        <v>3.7</v>
      </c>
      <c r="W72" s="64">
        <f t="shared" si="16"/>
        <v>12</v>
      </c>
      <c r="X72" s="56" t="str">
        <f t="shared" si="19"/>
        <v>M</v>
      </c>
      <c r="Y72" s="20"/>
      <c r="Z72" s="19"/>
      <c r="AA72" s="20"/>
      <c r="AB72" s="19"/>
      <c r="AC72" s="21"/>
      <c r="AJ72" s="22"/>
      <c r="AK72" s="22"/>
      <c r="AL72" s="22"/>
      <c r="AM72" s="22"/>
      <c r="AN72" s="20"/>
      <c r="AO72" s="20"/>
      <c r="AP72" s="20"/>
      <c r="AQ72" s="20"/>
      <c r="AR72" s="20"/>
    </row>
    <row r="73" spans="1:44" s="17" customFormat="1" ht="30.75" customHeight="1" x14ac:dyDescent="0.2">
      <c r="A73" s="150"/>
      <c r="C73" s="63"/>
      <c r="D73" s="66">
        <f t="shared" si="13"/>
        <v>1</v>
      </c>
      <c r="E73" s="69">
        <f>IFERROR(VLOOKUP(J73,Causa!$A$2:$F$15,6,0),"")</f>
        <v>3</v>
      </c>
      <c r="F73" s="52">
        <v>0.54236111111111118</v>
      </c>
      <c r="G73" s="53"/>
      <c r="H73" s="212"/>
      <c r="I73" s="55" t="s">
        <v>57</v>
      </c>
      <c r="J73" s="54" t="s">
        <v>37</v>
      </c>
      <c r="K73" s="54" t="s">
        <v>94</v>
      </c>
      <c r="L73" s="54" t="s">
        <v>1793</v>
      </c>
      <c r="M73" s="54"/>
      <c r="N73" s="54"/>
      <c r="O73" s="54" t="s">
        <v>426</v>
      </c>
      <c r="P73" s="54">
        <v>6</v>
      </c>
      <c r="Q73" s="55" t="s">
        <v>1885</v>
      </c>
      <c r="R73" s="54"/>
      <c r="S73" s="56">
        <f t="shared" si="17"/>
        <v>0</v>
      </c>
      <c r="T73" s="56">
        <f t="shared" si="14"/>
        <v>0</v>
      </c>
      <c r="U73" s="56">
        <f t="shared" si="18"/>
        <v>6</v>
      </c>
      <c r="V73" s="56">
        <f t="shared" si="15"/>
        <v>0</v>
      </c>
      <c r="W73" s="64">
        <f t="shared" si="16"/>
        <v>13</v>
      </c>
      <c r="X73" s="56" t="str">
        <f t="shared" si="19"/>
        <v>M</v>
      </c>
      <c r="Y73" s="20"/>
      <c r="Z73" s="19"/>
      <c r="AA73" s="20"/>
      <c r="AB73" s="19"/>
      <c r="AC73" s="21"/>
      <c r="AJ73" s="22"/>
      <c r="AK73" s="22"/>
      <c r="AL73" s="22"/>
      <c r="AM73" s="22"/>
      <c r="AN73" s="20"/>
      <c r="AO73" s="20"/>
      <c r="AP73" s="20"/>
      <c r="AQ73" s="20"/>
      <c r="AR73" s="20"/>
    </row>
    <row r="74" spans="1:44" s="17" customFormat="1" ht="30.75" customHeight="1" x14ac:dyDescent="0.2">
      <c r="A74" s="150"/>
      <c r="C74" s="63"/>
      <c r="D74" s="66">
        <f t="shared" si="13"/>
        <v>1</v>
      </c>
      <c r="E74" s="69">
        <f>IFERROR(VLOOKUP(J74,Causa!$A$2:$F$15,6,0),"")</f>
        <v>2</v>
      </c>
      <c r="F74" s="52">
        <v>0.55625000000000002</v>
      </c>
      <c r="G74" s="53"/>
      <c r="H74" s="212"/>
      <c r="I74" s="55" t="s">
        <v>57</v>
      </c>
      <c r="J74" s="54" t="s">
        <v>41</v>
      </c>
      <c r="K74" s="54" t="s">
        <v>42</v>
      </c>
      <c r="L74" s="54" t="s">
        <v>444</v>
      </c>
      <c r="M74" s="54"/>
      <c r="N74" s="54"/>
      <c r="O74" s="54" t="s">
        <v>423</v>
      </c>
      <c r="P74" s="54">
        <v>4.34</v>
      </c>
      <c r="Q74" s="55" t="s">
        <v>1871</v>
      </c>
      <c r="R74" s="54"/>
      <c r="S74" s="56">
        <f t="shared" si="17"/>
        <v>0</v>
      </c>
      <c r="T74" s="56">
        <f t="shared" si="14"/>
        <v>0</v>
      </c>
      <c r="U74" s="56">
        <f t="shared" si="18"/>
        <v>0</v>
      </c>
      <c r="V74" s="56">
        <f t="shared" si="15"/>
        <v>4.34</v>
      </c>
      <c r="W74" s="64">
        <f t="shared" si="16"/>
        <v>13</v>
      </c>
      <c r="X74" s="56" t="str">
        <f t="shared" si="19"/>
        <v>M</v>
      </c>
      <c r="Y74" s="20"/>
      <c r="Z74" s="19"/>
      <c r="AA74" s="20"/>
      <c r="AB74" s="19"/>
      <c r="AC74" s="21"/>
      <c r="AJ74" s="22"/>
      <c r="AK74" s="22"/>
      <c r="AL74" s="22"/>
      <c r="AM74" s="22"/>
      <c r="AN74" s="20"/>
      <c r="AO74" s="20"/>
      <c r="AP74" s="20"/>
      <c r="AQ74" s="20"/>
      <c r="AR74" s="20"/>
    </row>
    <row r="75" spans="1:44" s="17" customFormat="1" ht="30.75" customHeight="1" x14ac:dyDescent="0.2">
      <c r="A75" s="150"/>
      <c r="C75" s="63"/>
      <c r="D75" s="66">
        <f t="shared" si="13"/>
        <v>1</v>
      </c>
      <c r="E75" s="69">
        <f>IFERROR(VLOOKUP(J75,Causa!$A$2:$F$15,6,0),"")</f>
        <v>2</v>
      </c>
      <c r="F75" s="52">
        <v>0.57638888888888895</v>
      </c>
      <c r="G75" s="53"/>
      <c r="H75" s="212"/>
      <c r="I75" s="55" t="s">
        <v>57</v>
      </c>
      <c r="J75" s="54" t="s">
        <v>41</v>
      </c>
      <c r="K75" s="54" t="s">
        <v>42</v>
      </c>
      <c r="L75" s="54" t="s">
        <v>1770</v>
      </c>
      <c r="M75" s="54"/>
      <c r="N75" s="54"/>
      <c r="O75" s="54" t="s">
        <v>399</v>
      </c>
      <c r="P75" s="54">
        <v>6</v>
      </c>
      <c r="Q75" s="55" t="s">
        <v>1875</v>
      </c>
      <c r="R75" s="54"/>
      <c r="S75" s="56">
        <f t="shared" si="17"/>
        <v>0</v>
      </c>
      <c r="T75" s="56">
        <f t="shared" si="14"/>
        <v>0</v>
      </c>
      <c r="U75" s="56">
        <f t="shared" si="18"/>
        <v>0</v>
      </c>
      <c r="V75" s="56">
        <f t="shared" si="15"/>
        <v>6</v>
      </c>
      <c r="W75" s="64">
        <f t="shared" si="16"/>
        <v>13</v>
      </c>
      <c r="X75" s="56" t="str">
        <f t="shared" si="19"/>
        <v>M</v>
      </c>
      <c r="Y75" s="20"/>
      <c r="Z75" s="19"/>
      <c r="AA75" s="20"/>
      <c r="AB75" s="19"/>
      <c r="AC75" s="21"/>
      <c r="AJ75" s="22"/>
      <c r="AK75" s="22"/>
      <c r="AL75" s="22"/>
      <c r="AM75" s="22"/>
      <c r="AN75" s="20"/>
      <c r="AO75" s="20"/>
      <c r="AP75" s="20"/>
      <c r="AQ75" s="20"/>
      <c r="AR75" s="20"/>
    </row>
    <row r="76" spans="1:44" s="17" customFormat="1" ht="30.75" customHeight="1" x14ac:dyDescent="0.2">
      <c r="A76" s="150"/>
      <c r="C76" s="63"/>
      <c r="D76" s="66">
        <f t="shared" si="13"/>
        <v>1</v>
      </c>
      <c r="E76" s="69">
        <f>IFERROR(VLOOKUP(J76,Causa!$A$2:$F$15,6,0),"")</f>
        <v>3</v>
      </c>
      <c r="F76" s="52">
        <v>0.58611111111111114</v>
      </c>
      <c r="G76" s="53"/>
      <c r="H76" s="212"/>
      <c r="I76" s="55" t="s">
        <v>57</v>
      </c>
      <c r="J76" s="54" t="s">
        <v>29</v>
      </c>
      <c r="K76" s="54" t="s">
        <v>1854</v>
      </c>
      <c r="L76" s="54" t="s">
        <v>1793</v>
      </c>
      <c r="M76" s="54"/>
      <c r="N76" s="54"/>
      <c r="O76" s="54" t="s">
        <v>429</v>
      </c>
      <c r="P76" s="54">
        <v>2.6</v>
      </c>
      <c r="Q76" s="55" t="s">
        <v>1873</v>
      </c>
      <c r="R76" s="54"/>
      <c r="S76" s="56">
        <f t="shared" si="17"/>
        <v>0</v>
      </c>
      <c r="T76" s="56">
        <f t="shared" si="14"/>
        <v>0</v>
      </c>
      <c r="U76" s="56">
        <f t="shared" si="18"/>
        <v>2.6</v>
      </c>
      <c r="V76" s="56">
        <f t="shared" si="15"/>
        <v>0</v>
      </c>
      <c r="W76" s="64">
        <f t="shared" si="16"/>
        <v>14</v>
      </c>
      <c r="X76" s="56" t="str">
        <f t="shared" si="19"/>
        <v>M</v>
      </c>
      <c r="Y76" s="20"/>
      <c r="Z76" s="19"/>
      <c r="AA76" s="20"/>
      <c r="AB76" s="19"/>
      <c r="AC76" s="21"/>
      <c r="AJ76" s="22"/>
      <c r="AK76" s="22"/>
      <c r="AL76" s="22"/>
      <c r="AM76" s="22"/>
      <c r="AN76" s="20"/>
      <c r="AO76" s="20"/>
      <c r="AP76" s="20"/>
      <c r="AQ76" s="20"/>
      <c r="AR76" s="20"/>
    </row>
    <row r="77" spans="1:44" s="17" customFormat="1" ht="30.75" customHeight="1" x14ac:dyDescent="0.2">
      <c r="A77" s="150"/>
      <c r="C77" s="63"/>
      <c r="D77" s="66">
        <f t="shared" si="13"/>
        <v>1</v>
      </c>
      <c r="E77" s="69">
        <f>IFERROR(VLOOKUP(J77,Causa!$A$2:$F$15,6,0),"")</f>
        <v>1</v>
      </c>
      <c r="F77" s="52">
        <v>0.59375</v>
      </c>
      <c r="G77" s="53"/>
      <c r="H77" s="212"/>
      <c r="I77" s="55" t="s">
        <v>57</v>
      </c>
      <c r="J77" s="54" t="s">
        <v>31</v>
      </c>
      <c r="K77" s="54" t="s">
        <v>32</v>
      </c>
      <c r="L77" s="54" t="s">
        <v>1857</v>
      </c>
      <c r="M77" s="54" t="s">
        <v>490</v>
      </c>
      <c r="N77" s="54" t="s">
        <v>224</v>
      </c>
      <c r="O77" s="54" t="s">
        <v>123</v>
      </c>
      <c r="P77" s="54">
        <v>45</v>
      </c>
      <c r="Q77" s="55" t="s">
        <v>1886</v>
      </c>
      <c r="R77" s="54"/>
      <c r="S77" s="56">
        <f t="shared" si="17"/>
        <v>0</v>
      </c>
      <c r="T77" s="56">
        <f t="shared" si="14"/>
        <v>0</v>
      </c>
      <c r="U77" s="56">
        <f t="shared" si="18"/>
        <v>0</v>
      </c>
      <c r="V77" s="56">
        <f t="shared" si="15"/>
        <v>45</v>
      </c>
      <c r="W77" s="64">
        <f t="shared" si="16"/>
        <v>14</v>
      </c>
      <c r="X77" s="56" t="str">
        <f t="shared" si="19"/>
        <v>M</v>
      </c>
      <c r="Y77" s="20"/>
      <c r="Z77" s="19"/>
      <c r="AA77" s="20"/>
      <c r="AB77" s="19"/>
      <c r="AC77" s="21"/>
      <c r="AJ77" s="22"/>
      <c r="AK77" s="22"/>
      <c r="AL77" s="22"/>
      <c r="AM77" s="22"/>
      <c r="AN77" s="20"/>
      <c r="AO77" s="20"/>
      <c r="AP77" s="20"/>
      <c r="AQ77" s="20"/>
      <c r="AR77" s="20"/>
    </row>
    <row r="78" spans="1:44" s="17" customFormat="1" ht="30.75" customHeight="1" x14ac:dyDescent="0.2">
      <c r="A78" s="150"/>
      <c r="C78" s="63"/>
      <c r="D78" s="66">
        <f t="shared" si="13"/>
        <v>1</v>
      </c>
      <c r="E78" s="69">
        <f>IFERROR(VLOOKUP(J78,Causa!$A$2:$F$15,6,0),"")</f>
        <v>1</v>
      </c>
      <c r="F78" s="52">
        <v>0.625</v>
      </c>
      <c r="G78" s="53"/>
      <c r="H78" s="212"/>
      <c r="I78" s="55" t="s">
        <v>55</v>
      </c>
      <c r="J78" s="54" t="s">
        <v>31</v>
      </c>
      <c r="K78" s="54" t="s">
        <v>32</v>
      </c>
      <c r="L78" s="54" t="s">
        <v>1857</v>
      </c>
      <c r="M78" s="54" t="s">
        <v>490</v>
      </c>
      <c r="N78" s="54" t="s">
        <v>212</v>
      </c>
      <c r="O78" s="54" t="s">
        <v>127</v>
      </c>
      <c r="P78" s="54">
        <v>60</v>
      </c>
      <c r="Q78" s="55" t="s">
        <v>1887</v>
      </c>
      <c r="R78" s="54"/>
      <c r="S78" s="56">
        <f t="shared" si="17"/>
        <v>0</v>
      </c>
      <c r="T78" s="56">
        <f t="shared" si="14"/>
        <v>0</v>
      </c>
      <c r="U78" s="56">
        <f t="shared" si="18"/>
        <v>0</v>
      </c>
      <c r="V78" s="56">
        <f t="shared" si="15"/>
        <v>60</v>
      </c>
      <c r="W78" s="64">
        <f t="shared" si="16"/>
        <v>15</v>
      </c>
      <c r="X78" s="56" t="str">
        <f t="shared" si="19"/>
        <v>T</v>
      </c>
      <c r="Y78" s="20"/>
      <c r="Z78" s="19"/>
      <c r="AA78" s="20"/>
      <c r="AB78" s="19"/>
      <c r="AC78" s="21"/>
      <c r="AJ78" s="22"/>
      <c r="AK78" s="22"/>
      <c r="AL78" s="22"/>
      <c r="AM78" s="22"/>
      <c r="AN78" s="20"/>
      <c r="AO78" s="20"/>
      <c r="AP78" s="20"/>
      <c r="AQ78" s="20"/>
      <c r="AR78" s="20"/>
    </row>
    <row r="79" spans="1:44" s="17" customFormat="1" ht="30.75" customHeight="1" x14ac:dyDescent="0.2">
      <c r="A79" s="150"/>
      <c r="C79" s="63"/>
      <c r="D79" s="66">
        <f t="shared" si="13"/>
        <v>1</v>
      </c>
      <c r="E79" s="69">
        <f>IFERROR(VLOOKUP(J79,Causa!$A$2:$F$15,6,0),"")</f>
        <v>1</v>
      </c>
      <c r="F79" s="52">
        <v>0.66666666666666663</v>
      </c>
      <c r="G79" s="53"/>
      <c r="H79" s="212"/>
      <c r="I79" s="55" t="s">
        <v>55</v>
      </c>
      <c r="J79" s="54" t="s">
        <v>31</v>
      </c>
      <c r="K79" s="54" t="s">
        <v>32</v>
      </c>
      <c r="L79" s="54" t="s">
        <v>1857</v>
      </c>
      <c r="M79" s="54" t="s">
        <v>490</v>
      </c>
      <c r="N79" s="54" t="s">
        <v>212</v>
      </c>
      <c r="O79" s="54" t="s">
        <v>127</v>
      </c>
      <c r="P79" s="54">
        <v>15</v>
      </c>
      <c r="Q79" s="55" t="s">
        <v>1886</v>
      </c>
      <c r="R79" s="54"/>
      <c r="S79" s="56">
        <f t="shared" si="17"/>
        <v>0</v>
      </c>
      <c r="T79" s="56">
        <f t="shared" si="14"/>
        <v>0</v>
      </c>
      <c r="U79" s="56">
        <f t="shared" si="18"/>
        <v>0</v>
      </c>
      <c r="V79" s="56">
        <f t="shared" si="15"/>
        <v>15</v>
      </c>
      <c r="W79" s="64">
        <f t="shared" si="16"/>
        <v>16</v>
      </c>
      <c r="X79" s="56" t="str">
        <f t="shared" si="19"/>
        <v>T</v>
      </c>
      <c r="Y79" s="20"/>
      <c r="Z79" s="19"/>
      <c r="AA79" s="20"/>
      <c r="AB79" s="19"/>
      <c r="AC79" s="21"/>
      <c r="AJ79" s="22"/>
      <c r="AK79" s="22"/>
      <c r="AL79" s="22"/>
      <c r="AM79" s="22"/>
      <c r="AN79" s="20"/>
      <c r="AO79" s="20"/>
      <c r="AP79" s="20"/>
      <c r="AQ79" s="20"/>
      <c r="AR79" s="20"/>
    </row>
    <row r="80" spans="1:44" s="17" customFormat="1" ht="30.75" customHeight="1" x14ac:dyDescent="0.2">
      <c r="A80" s="150"/>
      <c r="C80" s="63"/>
      <c r="D80" s="66">
        <f t="shared" si="13"/>
        <v>1</v>
      </c>
      <c r="E80" s="69">
        <f>IFERROR(VLOOKUP(J80,Causa!$A$2:$F$15,6,0),"")</f>
        <v>2</v>
      </c>
      <c r="F80" s="52">
        <v>0.68055555555555547</v>
      </c>
      <c r="G80" s="53"/>
      <c r="H80" s="212"/>
      <c r="I80" s="55" t="s">
        <v>55</v>
      </c>
      <c r="J80" s="54" t="s">
        <v>41</v>
      </c>
      <c r="K80" s="54" t="s">
        <v>42</v>
      </c>
      <c r="L80" s="54" t="s">
        <v>1760</v>
      </c>
      <c r="M80" s="54"/>
      <c r="N80" s="54"/>
      <c r="O80" s="54" t="s">
        <v>402</v>
      </c>
      <c r="P80" s="54">
        <v>10</v>
      </c>
      <c r="Q80" s="55" t="s">
        <v>1888</v>
      </c>
      <c r="R80" s="54"/>
      <c r="S80" s="56">
        <f t="shared" si="17"/>
        <v>0</v>
      </c>
      <c r="T80" s="56">
        <f t="shared" si="14"/>
        <v>0</v>
      </c>
      <c r="U80" s="56">
        <f t="shared" si="18"/>
        <v>0</v>
      </c>
      <c r="V80" s="56">
        <f t="shared" si="15"/>
        <v>10</v>
      </c>
      <c r="W80" s="64">
        <f t="shared" si="16"/>
        <v>16</v>
      </c>
      <c r="X80" s="56" t="str">
        <f t="shared" si="19"/>
        <v>T</v>
      </c>
      <c r="Y80" s="20"/>
      <c r="Z80" s="19"/>
      <c r="AA80" s="20"/>
      <c r="AB80" s="19"/>
      <c r="AC80" s="21"/>
      <c r="AJ80" s="22"/>
      <c r="AK80" s="22"/>
      <c r="AL80" s="22"/>
      <c r="AM80" s="22"/>
      <c r="AN80" s="20"/>
      <c r="AO80" s="20"/>
      <c r="AP80" s="20"/>
      <c r="AQ80" s="20"/>
      <c r="AR80" s="20"/>
    </row>
    <row r="81" spans="1:44" s="17" customFormat="1" ht="30.75" customHeight="1" x14ac:dyDescent="0.2">
      <c r="A81" s="150"/>
      <c r="C81" s="63"/>
      <c r="D81" s="66">
        <f t="shared" si="13"/>
        <v>1</v>
      </c>
      <c r="E81" s="69">
        <f>IFERROR(VLOOKUP(J81,Causa!$A$2:$F$15,6,0),"")</f>
        <v>2</v>
      </c>
      <c r="F81" s="52">
        <v>0.69097222222222221</v>
      </c>
      <c r="G81" s="53"/>
      <c r="H81" s="212"/>
      <c r="I81" s="55" t="s">
        <v>55</v>
      </c>
      <c r="J81" s="54" t="s">
        <v>41</v>
      </c>
      <c r="K81" s="54" t="s">
        <v>42</v>
      </c>
      <c r="L81" s="54" t="s">
        <v>1773</v>
      </c>
      <c r="M81" s="54"/>
      <c r="N81" s="54"/>
      <c r="O81" s="54" t="s">
        <v>421</v>
      </c>
      <c r="P81" s="54">
        <v>12.29</v>
      </c>
      <c r="Q81" s="55" t="s">
        <v>1889</v>
      </c>
      <c r="R81" s="54"/>
      <c r="S81" s="56">
        <f t="shared" si="17"/>
        <v>0</v>
      </c>
      <c r="T81" s="56">
        <f t="shared" si="14"/>
        <v>0</v>
      </c>
      <c r="U81" s="56">
        <f t="shared" si="18"/>
        <v>0</v>
      </c>
      <c r="V81" s="56">
        <f t="shared" si="15"/>
        <v>12.29</v>
      </c>
      <c r="W81" s="64">
        <f t="shared" si="16"/>
        <v>16</v>
      </c>
      <c r="X81" s="56" t="str">
        <f t="shared" si="19"/>
        <v>T</v>
      </c>
      <c r="Y81" s="20"/>
      <c r="Z81" s="19"/>
      <c r="AA81" s="20"/>
      <c r="AB81" s="19"/>
      <c r="AC81" s="21"/>
      <c r="AJ81" s="22"/>
      <c r="AK81" s="22"/>
      <c r="AL81" s="22"/>
      <c r="AM81" s="22"/>
      <c r="AN81" s="20"/>
      <c r="AO81" s="20"/>
      <c r="AP81" s="20"/>
      <c r="AQ81" s="20"/>
      <c r="AR81" s="20"/>
    </row>
    <row r="82" spans="1:44" s="17" customFormat="1" ht="30.75" customHeight="1" x14ac:dyDescent="0.2">
      <c r="A82" s="150"/>
      <c r="C82" s="63"/>
      <c r="D82" s="66">
        <f t="shared" si="13"/>
        <v>1</v>
      </c>
      <c r="E82" s="69">
        <f>IFERROR(VLOOKUP(J82,Causa!$A$2:$F$15,6,0),"")</f>
        <v>2</v>
      </c>
      <c r="F82" s="52">
        <v>0.71875</v>
      </c>
      <c r="G82" s="53"/>
      <c r="H82" s="212"/>
      <c r="I82" s="55" t="s">
        <v>55</v>
      </c>
      <c r="J82" s="54" t="s">
        <v>41</v>
      </c>
      <c r="K82" s="54" t="s">
        <v>42</v>
      </c>
      <c r="L82" s="54" t="s">
        <v>444</v>
      </c>
      <c r="M82" s="54"/>
      <c r="N82" s="54"/>
      <c r="O82" s="54" t="s">
        <v>399</v>
      </c>
      <c r="P82" s="54">
        <v>8.01</v>
      </c>
      <c r="Q82" s="55" t="s">
        <v>1890</v>
      </c>
      <c r="R82" s="54"/>
      <c r="S82" s="56">
        <f t="shared" si="17"/>
        <v>0</v>
      </c>
      <c r="T82" s="56">
        <f t="shared" si="14"/>
        <v>0</v>
      </c>
      <c r="U82" s="56">
        <f t="shared" si="18"/>
        <v>0</v>
      </c>
      <c r="V82" s="56">
        <f t="shared" si="15"/>
        <v>8.01</v>
      </c>
      <c r="W82" s="64">
        <f t="shared" si="16"/>
        <v>17</v>
      </c>
      <c r="X82" s="56" t="str">
        <f t="shared" si="19"/>
        <v>T</v>
      </c>
      <c r="Y82" s="20"/>
      <c r="Z82" s="19"/>
      <c r="AA82" s="20"/>
      <c r="AB82" s="19"/>
      <c r="AC82" s="21"/>
      <c r="AJ82" s="22"/>
      <c r="AK82" s="22"/>
      <c r="AL82" s="22"/>
      <c r="AM82" s="22"/>
      <c r="AN82" s="20"/>
      <c r="AO82" s="20"/>
      <c r="AP82" s="20"/>
      <c r="AQ82" s="20"/>
      <c r="AR82" s="20"/>
    </row>
    <row r="83" spans="1:44" s="17" customFormat="1" ht="30.75" customHeight="1" x14ac:dyDescent="0.2">
      <c r="A83" s="150"/>
      <c r="C83" s="63"/>
      <c r="D83" s="66">
        <f t="shared" si="13"/>
        <v>1</v>
      </c>
      <c r="E83" s="69">
        <f>IFERROR(VLOOKUP(J83,Causa!$A$2:$F$15,6,0),"")</f>
        <v>2</v>
      </c>
      <c r="F83" s="52">
        <v>0.78125</v>
      </c>
      <c r="G83" s="53"/>
      <c r="H83" s="212"/>
      <c r="I83" s="55" t="s">
        <v>55</v>
      </c>
      <c r="J83" s="54" t="s">
        <v>41</v>
      </c>
      <c r="K83" s="54" t="s">
        <v>42</v>
      </c>
      <c r="L83" s="54" t="s">
        <v>444</v>
      </c>
      <c r="M83" s="54"/>
      <c r="N83" s="54"/>
      <c r="O83" s="54" t="s">
        <v>399</v>
      </c>
      <c r="P83" s="54">
        <v>5.48</v>
      </c>
      <c r="Q83" s="55" t="s">
        <v>1890</v>
      </c>
      <c r="R83" s="54"/>
      <c r="S83" s="56">
        <f t="shared" si="17"/>
        <v>0</v>
      </c>
      <c r="T83" s="56">
        <f t="shared" si="14"/>
        <v>0</v>
      </c>
      <c r="U83" s="56">
        <f t="shared" si="18"/>
        <v>0</v>
      </c>
      <c r="V83" s="56">
        <f t="shared" si="15"/>
        <v>5.48</v>
      </c>
      <c r="W83" s="64">
        <f t="shared" si="16"/>
        <v>18</v>
      </c>
      <c r="X83" s="56" t="str">
        <f t="shared" si="19"/>
        <v>T</v>
      </c>
      <c r="Y83" s="20"/>
      <c r="Z83" s="19"/>
      <c r="AA83" s="20"/>
      <c r="AB83" s="19"/>
      <c r="AC83" s="21"/>
      <c r="AJ83" s="22"/>
      <c r="AK83" s="22"/>
      <c r="AL83" s="22"/>
      <c r="AM83" s="22"/>
      <c r="AN83" s="20"/>
      <c r="AO83" s="20"/>
      <c r="AP83" s="20"/>
      <c r="AQ83" s="20"/>
      <c r="AR83" s="20"/>
    </row>
    <row r="84" spans="1:44" s="17" customFormat="1" ht="30.75" customHeight="1" x14ac:dyDescent="0.2">
      <c r="A84" s="150"/>
      <c r="C84" s="63"/>
      <c r="D84" s="66">
        <f t="shared" si="13"/>
        <v>1</v>
      </c>
      <c r="E84" s="69">
        <f>IFERROR(VLOOKUP(J84,Causa!$A$2:$F$15,6,0),"")</f>
        <v>2</v>
      </c>
      <c r="F84" s="52">
        <v>0.80833333333333324</v>
      </c>
      <c r="G84" s="53"/>
      <c r="H84" s="212"/>
      <c r="I84" s="55" t="s">
        <v>55</v>
      </c>
      <c r="J84" s="54" t="s">
        <v>41</v>
      </c>
      <c r="K84" s="54" t="s">
        <v>42</v>
      </c>
      <c r="L84" s="54" t="s">
        <v>446</v>
      </c>
      <c r="M84" s="54"/>
      <c r="N84" s="54"/>
      <c r="O84" s="54" t="s">
        <v>399</v>
      </c>
      <c r="P84" s="54">
        <v>10</v>
      </c>
      <c r="Q84" s="55" t="s">
        <v>1891</v>
      </c>
      <c r="R84" s="54"/>
      <c r="S84" s="56">
        <f t="shared" si="17"/>
        <v>0</v>
      </c>
      <c r="T84" s="56">
        <f t="shared" si="14"/>
        <v>0</v>
      </c>
      <c r="U84" s="56">
        <f t="shared" si="18"/>
        <v>0</v>
      </c>
      <c r="V84" s="56">
        <f t="shared" si="15"/>
        <v>10</v>
      </c>
      <c r="W84" s="64">
        <f t="shared" si="16"/>
        <v>19</v>
      </c>
      <c r="X84" s="56" t="str">
        <f t="shared" si="19"/>
        <v>T</v>
      </c>
      <c r="Y84" s="20"/>
      <c r="Z84" s="19"/>
      <c r="AA84" s="20"/>
      <c r="AB84" s="19"/>
      <c r="AC84" s="21"/>
      <c r="AJ84" s="22"/>
      <c r="AK84" s="22"/>
      <c r="AL84" s="22"/>
      <c r="AM84" s="22"/>
      <c r="AN84" s="20"/>
      <c r="AO84" s="20"/>
      <c r="AP84" s="20"/>
      <c r="AQ84" s="20"/>
      <c r="AR84" s="20"/>
    </row>
    <row r="85" spans="1:44" s="17" customFormat="1" ht="30.75" customHeight="1" x14ac:dyDescent="0.2">
      <c r="A85" s="150"/>
      <c r="C85" s="63"/>
      <c r="D85" s="66">
        <f t="shared" si="13"/>
        <v>1</v>
      </c>
      <c r="E85" s="69">
        <f>IFERROR(VLOOKUP(J85,Causa!$A$2:$F$15,6,0),"")</f>
        <v>3</v>
      </c>
      <c r="F85" s="52">
        <v>0.82361111111111107</v>
      </c>
      <c r="G85" s="53"/>
      <c r="H85" s="212"/>
      <c r="I85" s="55" t="s">
        <v>55</v>
      </c>
      <c r="J85" s="54" t="s">
        <v>37</v>
      </c>
      <c r="K85" s="54" t="s">
        <v>94</v>
      </c>
      <c r="L85" s="54" t="s">
        <v>1793</v>
      </c>
      <c r="M85" s="54"/>
      <c r="N85" s="54"/>
      <c r="O85" s="54" t="s">
        <v>427</v>
      </c>
      <c r="P85" s="54">
        <v>8.85</v>
      </c>
      <c r="Q85" s="55" t="s">
        <v>1858</v>
      </c>
      <c r="R85" s="54"/>
      <c r="S85" s="56">
        <f t="shared" si="17"/>
        <v>0</v>
      </c>
      <c r="T85" s="56">
        <f t="shared" si="14"/>
        <v>0</v>
      </c>
      <c r="U85" s="56">
        <f t="shared" si="18"/>
        <v>8.85</v>
      </c>
      <c r="V85" s="56">
        <f t="shared" si="15"/>
        <v>0</v>
      </c>
      <c r="W85" s="64">
        <f t="shared" si="16"/>
        <v>19</v>
      </c>
      <c r="X85" s="56" t="str">
        <f t="shared" si="19"/>
        <v>T</v>
      </c>
      <c r="Y85" s="20"/>
      <c r="Z85" s="19"/>
      <c r="AA85" s="20"/>
      <c r="AB85" s="19"/>
      <c r="AC85" s="21"/>
      <c r="AJ85" s="22"/>
      <c r="AK85" s="22"/>
      <c r="AL85" s="22"/>
      <c r="AM85" s="22"/>
      <c r="AN85" s="20"/>
      <c r="AO85" s="20"/>
      <c r="AP85" s="20"/>
      <c r="AQ85" s="20"/>
      <c r="AR85" s="20"/>
    </row>
    <row r="86" spans="1:44" s="17" customFormat="1" ht="30.75" customHeight="1" x14ac:dyDescent="0.2">
      <c r="A86" s="150"/>
      <c r="C86" s="63"/>
      <c r="D86" s="66">
        <f t="shared" si="13"/>
        <v>1</v>
      </c>
      <c r="E86" s="69">
        <f>IFERROR(VLOOKUP(J86,Causa!$A$2:$F$15,6,0),"")</f>
        <v>2</v>
      </c>
      <c r="F86" s="52">
        <v>0.84375</v>
      </c>
      <c r="G86" s="53"/>
      <c r="H86" s="212"/>
      <c r="I86" s="55" t="s">
        <v>55</v>
      </c>
      <c r="J86" s="54" t="s">
        <v>41</v>
      </c>
      <c r="K86" s="54" t="s">
        <v>42</v>
      </c>
      <c r="L86" s="54" t="s">
        <v>444</v>
      </c>
      <c r="M86" s="54"/>
      <c r="N86" s="54"/>
      <c r="O86" s="54" t="s">
        <v>399</v>
      </c>
      <c r="P86" s="54">
        <v>5.17</v>
      </c>
      <c r="Q86" s="55" t="s">
        <v>1890</v>
      </c>
      <c r="R86" s="54"/>
      <c r="S86" s="56">
        <f t="shared" si="17"/>
        <v>0</v>
      </c>
      <c r="T86" s="56">
        <f t="shared" si="14"/>
        <v>0</v>
      </c>
      <c r="U86" s="56">
        <f t="shared" si="18"/>
        <v>0</v>
      </c>
      <c r="V86" s="56">
        <f t="shared" si="15"/>
        <v>5.17</v>
      </c>
      <c r="W86" s="64">
        <f t="shared" si="16"/>
        <v>20</v>
      </c>
      <c r="X86" s="56" t="str">
        <f t="shared" si="19"/>
        <v>T</v>
      </c>
      <c r="Y86" s="20"/>
      <c r="Z86" s="19"/>
      <c r="AA86" s="20"/>
      <c r="AB86" s="19"/>
      <c r="AC86" s="21"/>
      <c r="AJ86" s="22"/>
      <c r="AK86" s="22"/>
      <c r="AL86" s="22"/>
      <c r="AM86" s="22"/>
      <c r="AN86" s="20"/>
      <c r="AO86" s="20"/>
      <c r="AP86" s="20"/>
      <c r="AQ86" s="20"/>
      <c r="AR86" s="20"/>
    </row>
    <row r="87" spans="1:44" s="17" customFormat="1" ht="30.75" customHeight="1" x14ac:dyDescent="0.2">
      <c r="A87" s="150"/>
      <c r="C87" s="63"/>
      <c r="D87" s="66">
        <f t="shared" si="13"/>
        <v>1</v>
      </c>
      <c r="E87" s="69">
        <f>IFERROR(VLOOKUP(J87,Causa!$A$2:$F$15,6,0),"")</f>
        <v>1</v>
      </c>
      <c r="F87" s="52">
        <v>0.86458333333333337</v>
      </c>
      <c r="G87" s="53"/>
      <c r="H87" s="212"/>
      <c r="I87" s="55" t="s">
        <v>55</v>
      </c>
      <c r="J87" s="54" t="s">
        <v>31</v>
      </c>
      <c r="K87" s="54" t="s">
        <v>32</v>
      </c>
      <c r="L87" s="54" t="s">
        <v>1769</v>
      </c>
      <c r="M87" s="54" t="s">
        <v>471</v>
      </c>
      <c r="N87" s="54" t="s">
        <v>126</v>
      </c>
      <c r="O87" s="54" t="s">
        <v>123</v>
      </c>
      <c r="P87" s="54">
        <v>11</v>
      </c>
      <c r="Q87" s="55" t="s">
        <v>1892</v>
      </c>
      <c r="R87" s="54"/>
      <c r="S87" s="56">
        <f t="shared" si="17"/>
        <v>0</v>
      </c>
      <c r="T87" s="56">
        <f t="shared" si="14"/>
        <v>0</v>
      </c>
      <c r="U87" s="56">
        <f t="shared" si="18"/>
        <v>0</v>
      </c>
      <c r="V87" s="56">
        <f t="shared" si="15"/>
        <v>11</v>
      </c>
      <c r="W87" s="64">
        <f t="shared" si="16"/>
        <v>20</v>
      </c>
      <c r="X87" s="56" t="str">
        <f t="shared" si="19"/>
        <v>T</v>
      </c>
      <c r="Y87" s="20"/>
      <c r="Z87" s="19"/>
      <c r="AA87" s="20"/>
      <c r="AB87" s="19"/>
      <c r="AC87" s="21"/>
      <c r="AJ87" s="22"/>
      <c r="AK87" s="22"/>
      <c r="AL87" s="22"/>
      <c r="AM87" s="22"/>
      <c r="AN87" s="20"/>
      <c r="AO87" s="20"/>
      <c r="AP87" s="20"/>
      <c r="AQ87" s="20"/>
      <c r="AR87" s="20"/>
    </row>
    <row r="88" spans="1:44" s="17" customFormat="1" ht="30.75" customHeight="1" x14ac:dyDescent="0.2">
      <c r="A88" s="150"/>
      <c r="C88" s="63"/>
      <c r="D88" s="66">
        <f t="shared" si="13"/>
        <v>1</v>
      </c>
      <c r="E88" s="69">
        <f>IFERROR(VLOOKUP(J88,Causa!$A$2:$F$15,6,0),"")</f>
        <v>2</v>
      </c>
      <c r="F88" s="52">
        <v>0.88055555555555554</v>
      </c>
      <c r="G88" s="53"/>
      <c r="H88" s="212"/>
      <c r="I88" s="55" t="s">
        <v>55</v>
      </c>
      <c r="J88" s="54" t="s">
        <v>41</v>
      </c>
      <c r="K88" s="54" t="s">
        <v>42</v>
      </c>
      <c r="L88" s="54" t="s">
        <v>444</v>
      </c>
      <c r="M88" s="54"/>
      <c r="N88" s="54"/>
      <c r="O88" s="54" t="s">
        <v>399</v>
      </c>
      <c r="P88" s="54">
        <v>8.8800000000000008</v>
      </c>
      <c r="Q88" s="55" t="s">
        <v>1890</v>
      </c>
      <c r="R88" s="54"/>
      <c r="S88" s="56">
        <f t="shared" si="17"/>
        <v>0</v>
      </c>
      <c r="T88" s="56">
        <f t="shared" si="14"/>
        <v>0</v>
      </c>
      <c r="U88" s="56">
        <f t="shared" si="18"/>
        <v>0</v>
      </c>
      <c r="V88" s="56">
        <f t="shared" si="15"/>
        <v>8.8800000000000008</v>
      </c>
      <c r="W88" s="64">
        <f t="shared" si="16"/>
        <v>21</v>
      </c>
      <c r="X88" s="56" t="str">
        <f t="shared" si="19"/>
        <v>T</v>
      </c>
      <c r="Y88" s="20"/>
      <c r="Z88" s="19"/>
      <c r="AA88" s="20"/>
      <c r="AB88" s="19"/>
      <c r="AC88" s="21"/>
      <c r="AJ88" s="22"/>
      <c r="AK88" s="22"/>
      <c r="AL88" s="22"/>
      <c r="AM88" s="22"/>
      <c r="AN88" s="20"/>
      <c r="AO88" s="20"/>
      <c r="AP88" s="20"/>
      <c r="AQ88" s="20"/>
      <c r="AR88" s="20"/>
    </row>
    <row r="89" spans="1:44" s="17" customFormat="1" ht="30.75" customHeight="1" x14ac:dyDescent="0.2">
      <c r="A89" s="150"/>
      <c r="C89" s="63"/>
      <c r="D89" s="66">
        <f t="shared" si="13"/>
        <v>1</v>
      </c>
      <c r="E89" s="69">
        <f>IFERROR(VLOOKUP(J89,Causa!$A$2:$F$15,6,0),"")</f>
        <v>3</v>
      </c>
      <c r="F89" s="52">
        <v>0.91736111111111107</v>
      </c>
      <c r="G89" s="53"/>
      <c r="H89" s="212"/>
      <c r="I89" s="55" t="s">
        <v>55</v>
      </c>
      <c r="J89" s="54" t="s">
        <v>47</v>
      </c>
      <c r="K89" s="54" t="s">
        <v>82</v>
      </c>
      <c r="L89" s="54" t="s">
        <v>1793</v>
      </c>
      <c r="M89" s="54"/>
      <c r="N89" s="54"/>
      <c r="O89" s="54" t="s">
        <v>1725</v>
      </c>
      <c r="P89" s="54">
        <v>4.5</v>
      </c>
      <c r="Q89" s="55" t="s">
        <v>1893</v>
      </c>
      <c r="R89" s="54"/>
      <c r="S89" s="56">
        <f t="shared" si="17"/>
        <v>0</v>
      </c>
      <c r="T89" s="56">
        <f t="shared" si="14"/>
        <v>4.5</v>
      </c>
      <c r="U89" s="56">
        <f t="shared" si="18"/>
        <v>0</v>
      </c>
      <c r="V89" s="56">
        <f t="shared" si="15"/>
        <v>0</v>
      </c>
      <c r="W89" s="64">
        <f t="shared" si="16"/>
        <v>22</v>
      </c>
      <c r="X89" s="56" t="str">
        <f t="shared" si="19"/>
        <v>T</v>
      </c>
      <c r="Y89" s="20"/>
      <c r="Z89" s="19"/>
      <c r="AA89" s="20"/>
      <c r="AB89" s="19"/>
      <c r="AC89" s="21"/>
      <c r="AJ89" s="22"/>
      <c r="AK89" s="22"/>
      <c r="AL89" s="22"/>
      <c r="AM89" s="22"/>
      <c r="AN89" s="20"/>
      <c r="AO89" s="20"/>
      <c r="AP89" s="20"/>
      <c r="AQ89" s="20"/>
      <c r="AR89" s="20"/>
    </row>
    <row r="90" spans="1:44" s="17" customFormat="1" ht="30.75" customHeight="1" x14ac:dyDescent="0.2">
      <c r="A90" s="150"/>
      <c r="C90" s="63"/>
      <c r="D90" s="66">
        <f t="shared" si="13"/>
        <v>1</v>
      </c>
      <c r="E90" s="69">
        <f>IFERROR(VLOOKUP(J90,Causa!$A$2:$F$15,6,0),"")</f>
        <v>3</v>
      </c>
      <c r="F90" s="52">
        <v>0.93611111111111101</v>
      </c>
      <c r="G90" s="53"/>
      <c r="H90" s="212"/>
      <c r="I90" s="55" t="s">
        <v>55</v>
      </c>
      <c r="J90" s="54" t="s">
        <v>37</v>
      </c>
      <c r="K90" s="54" t="s">
        <v>68</v>
      </c>
      <c r="L90" s="54" t="s">
        <v>1793</v>
      </c>
      <c r="M90" s="54"/>
      <c r="N90" s="54"/>
      <c r="O90" s="54" t="s">
        <v>427</v>
      </c>
      <c r="P90" s="54">
        <v>16.670000000000002</v>
      </c>
      <c r="Q90" s="55" t="s">
        <v>1894</v>
      </c>
      <c r="R90" s="54"/>
      <c r="S90" s="56">
        <f t="shared" si="17"/>
        <v>0</v>
      </c>
      <c r="T90" s="56">
        <f t="shared" si="14"/>
        <v>0</v>
      </c>
      <c r="U90" s="56">
        <f t="shared" si="18"/>
        <v>16.670000000000002</v>
      </c>
      <c r="V90" s="56">
        <f t="shared" si="15"/>
        <v>0</v>
      </c>
      <c r="W90" s="64">
        <f t="shared" si="16"/>
        <v>22</v>
      </c>
      <c r="X90" s="56" t="str">
        <f t="shared" si="19"/>
        <v>T</v>
      </c>
      <c r="Y90" s="20"/>
      <c r="Z90" s="19"/>
      <c r="AA90" s="20"/>
      <c r="AB90" s="19"/>
      <c r="AC90" s="21"/>
      <c r="AJ90" s="22"/>
      <c r="AK90" s="22"/>
      <c r="AL90" s="22"/>
      <c r="AM90" s="22"/>
      <c r="AN90" s="20"/>
      <c r="AO90" s="20"/>
      <c r="AP90" s="20"/>
      <c r="AQ90" s="20"/>
      <c r="AR90" s="20"/>
    </row>
    <row r="91" spans="1:44" s="17" customFormat="1" ht="30.75" customHeight="1" x14ac:dyDescent="0.2">
      <c r="A91" s="150"/>
      <c r="C91" s="63"/>
      <c r="D91" s="66" t="str">
        <f t="shared" si="13"/>
        <v/>
      </c>
      <c r="E91" s="69" t="str">
        <f>IFERROR(VLOOKUP(J91,Causa!$A$2:$F$15,6,0),"")</f>
        <v/>
      </c>
      <c r="F91" s="52"/>
      <c r="G91" s="53"/>
      <c r="H91" s="212"/>
      <c r="I91" s="55"/>
      <c r="J91" s="54"/>
      <c r="K91" s="54"/>
      <c r="L91" s="54"/>
      <c r="M91" s="54"/>
      <c r="N91" s="54"/>
      <c r="O91" s="54"/>
      <c r="P91" s="54"/>
      <c r="Q91" s="55"/>
      <c r="R91" s="54"/>
      <c r="S91" s="56">
        <f t="shared" si="17"/>
        <v>0</v>
      </c>
      <c r="T91" s="56">
        <f t="shared" si="14"/>
        <v>0</v>
      </c>
      <c r="U91" s="56">
        <f t="shared" si="18"/>
        <v>0</v>
      </c>
      <c r="V91" s="56">
        <f t="shared" si="15"/>
        <v>0</v>
      </c>
      <c r="W91" s="64" t="str">
        <f t="shared" si="16"/>
        <v/>
      </c>
      <c r="X91" s="56" t="str">
        <f t="shared" si="19"/>
        <v>T</v>
      </c>
      <c r="Y91" s="20"/>
      <c r="Z91" s="19"/>
      <c r="AA91" s="20"/>
      <c r="AB91" s="19"/>
      <c r="AC91" s="21"/>
      <c r="AJ91" s="22"/>
      <c r="AK91" s="22"/>
      <c r="AL91" s="22"/>
      <c r="AM91" s="22"/>
      <c r="AN91" s="20"/>
      <c r="AO91" s="20"/>
      <c r="AP91" s="20"/>
      <c r="AQ91" s="20"/>
      <c r="AR91" s="20"/>
    </row>
    <row r="92" spans="1:44" s="17" customFormat="1" ht="30.75" customHeight="1" x14ac:dyDescent="0.2">
      <c r="A92" s="150"/>
      <c r="C92" s="63"/>
      <c r="D92" s="66" t="str">
        <f t="shared" si="13"/>
        <v/>
      </c>
      <c r="E92" s="69" t="str">
        <f>IFERROR(VLOOKUP(J92,Causa!$A$2:$F$15,6,0),"")</f>
        <v/>
      </c>
      <c r="F92" s="52"/>
      <c r="G92" s="53"/>
      <c r="H92" s="212"/>
      <c r="I92" s="55"/>
      <c r="J92" s="54"/>
      <c r="K92" s="54"/>
      <c r="L92" s="54"/>
      <c r="M92" s="54"/>
      <c r="N92" s="54"/>
      <c r="O92" s="54"/>
      <c r="P92" s="54"/>
      <c r="Q92" s="55"/>
      <c r="R92" s="54"/>
      <c r="S92" s="56">
        <f t="shared" si="17"/>
        <v>0</v>
      </c>
      <c r="T92" s="56">
        <f t="shared" si="14"/>
        <v>0</v>
      </c>
      <c r="U92" s="56">
        <f t="shared" si="18"/>
        <v>0</v>
      </c>
      <c r="V92" s="56">
        <f t="shared" si="15"/>
        <v>0</v>
      </c>
      <c r="W92" s="64" t="str">
        <f t="shared" si="16"/>
        <v/>
      </c>
      <c r="X92" s="56" t="str">
        <f t="shared" si="19"/>
        <v>T</v>
      </c>
      <c r="Y92" s="20"/>
      <c r="Z92" s="19"/>
      <c r="AA92" s="20"/>
      <c r="AB92" s="19"/>
      <c r="AC92" s="21"/>
      <c r="AJ92" s="22"/>
      <c r="AK92" s="22"/>
      <c r="AL92" s="22"/>
      <c r="AM92" s="22"/>
      <c r="AN92" s="20"/>
      <c r="AO92" s="20"/>
      <c r="AP92" s="20"/>
      <c r="AQ92" s="20"/>
      <c r="AR92" s="20"/>
    </row>
    <row r="93" spans="1:44" s="17" customFormat="1" ht="30.75" customHeight="1" x14ac:dyDescent="0.2">
      <c r="A93" s="150"/>
      <c r="C93" s="63"/>
      <c r="D93" s="66" t="str">
        <f t="shared" si="13"/>
        <v/>
      </c>
      <c r="E93" s="69" t="str">
        <f>IFERROR(VLOOKUP(J93,Causa!$A$2:$F$15,6,0),"")</f>
        <v/>
      </c>
      <c r="F93" s="52"/>
      <c r="G93" s="53"/>
      <c r="H93" s="212"/>
      <c r="I93" s="55"/>
      <c r="J93" s="54"/>
      <c r="K93" s="54"/>
      <c r="L93" s="54"/>
      <c r="M93" s="54"/>
      <c r="N93" s="54"/>
      <c r="O93" s="54"/>
      <c r="P93" s="54"/>
      <c r="Q93" s="55"/>
      <c r="R93" s="54"/>
      <c r="S93" s="56">
        <f t="shared" si="17"/>
        <v>0</v>
      </c>
      <c r="T93" s="56">
        <f t="shared" si="14"/>
        <v>0</v>
      </c>
      <c r="U93" s="56">
        <f t="shared" si="18"/>
        <v>0</v>
      </c>
      <c r="V93" s="56">
        <f t="shared" si="15"/>
        <v>0</v>
      </c>
      <c r="W93" s="64" t="str">
        <f t="shared" si="16"/>
        <v/>
      </c>
      <c r="X93" s="56" t="str">
        <f t="shared" si="19"/>
        <v>T</v>
      </c>
      <c r="Y93" s="20"/>
      <c r="Z93" s="19"/>
      <c r="AA93" s="20"/>
      <c r="AB93" s="19"/>
      <c r="AC93" s="21"/>
      <c r="AJ93" s="22"/>
      <c r="AK93" s="22"/>
      <c r="AL93" s="22"/>
      <c r="AM93" s="22"/>
      <c r="AN93" s="20"/>
      <c r="AO93" s="20"/>
      <c r="AP93" s="20"/>
      <c r="AQ93" s="20"/>
      <c r="AR93" s="20"/>
    </row>
    <row r="94" spans="1:44" s="17" customFormat="1" ht="30.75" customHeight="1" x14ac:dyDescent="0.2">
      <c r="A94" s="150"/>
      <c r="C94" s="63"/>
      <c r="D94" s="66" t="str">
        <f t="shared" si="13"/>
        <v/>
      </c>
      <c r="E94" s="69" t="str">
        <f>IFERROR(VLOOKUP(J94,Causa!$A$2:$F$15,6,0),"")</f>
        <v/>
      </c>
      <c r="F94" s="52"/>
      <c r="G94" s="53"/>
      <c r="H94" s="212"/>
      <c r="I94" s="55"/>
      <c r="J94" s="54"/>
      <c r="K94" s="54"/>
      <c r="L94" s="54"/>
      <c r="M94" s="54"/>
      <c r="N94" s="54"/>
      <c r="O94" s="54"/>
      <c r="P94" s="54"/>
      <c r="Q94" s="55"/>
      <c r="R94" s="54"/>
      <c r="S94" s="56">
        <f t="shared" si="17"/>
        <v>0</v>
      </c>
      <c r="T94" s="56">
        <f t="shared" si="14"/>
        <v>0</v>
      </c>
      <c r="U94" s="56">
        <f t="shared" si="18"/>
        <v>0</v>
      </c>
      <c r="V94" s="56">
        <f t="shared" si="15"/>
        <v>0</v>
      </c>
      <c r="W94" s="64" t="str">
        <f t="shared" si="16"/>
        <v/>
      </c>
      <c r="X94" s="56" t="str">
        <f t="shared" si="19"/>
        <v>T</v>
      </c>
      <c r="Y94" s="20"/>
      <c r="Z94" s="19"/>
      <c r="AA94" s="20"/>
      <c r="AB94" s="19"/>
      <c r="AC94" s="21"/>
      <c r="AJ94" s="22"/>
      <c r="AK94" s="22"/>
      <c r="AL94" s="22"/>
      <c r="AM94" s="22"/>
      <c r="AN94" s="20"/>
      <c r="AO94" s="20"/>
      <c r="AP94" s="20"/>
      <c r="AQ94" s="20"/>
      <c r="AR94" s="20"/>
    </row>
    <row r="95" spans="1:44" s="17" customFormat="1" ht="30.75" customHeight="1" x14ac:dyDescent="0.2">
      <c r="A95" s="150"/>
      <c r="C95" s="63"/>
      <c r="D95" s="66" t="str">
        <f t="shared" si="13"/>
        <v/>
      </c>
      <c r="E95" s="69" t="str">
        <f>IFERROR(VLOOKUP(J95,Causa!$A$2:$F$15,6,0),"")</f>
        <v/>
      </c>
      <c r="F95" s="52"/>
      <c r="G95" s="53"/>
      <c r="H95" s="212"/>
      <c r="I95" s="55"/>
      <c r="J95" s="54"/>
      <c r="K95" s="54"/>
      <c r="L95" s="54"/>
      <c r="M95" s="54"/>
      <c r="N95" s="54"/>
      <c r="O95" s="54"/>
      <c r="P95" s="54"/>
      <c r="Q95" s="55"/>
      <c r="R95" s="54"/>
      <c r="S95" s="56">
        <f t="shared" si="17"/>
        <v>0</v>
      </c>
      <c r="T95" s="56">
        <f t="shared" si="14"/>
        <v>0</v>
      </c>
      <c r="U95" s="56">
        <f t="shared" si="18"/>
        <v>0</v>
      </c>
      <c r="V95" s="56">
        <f t="shared" si="15"/>
        <v>0</v>
      </c>
      <c r="W95" s="64" t="str">
        <f t="shared" si="16"/>
        <v/>
      </c>
      <c r="X95" s="56" t="str">
        <f t="shared" si="19"/>
        <v>T</v>
      </c>
      <c r="Y95" s="20"/>
      <c r="Z95" s="19"/>
      <c r="AA95" s="20"/>
      <c r="AB95" s="19"/>
      <c r="AC95" s="21"/>
      <c r="AJ95" s="22"/>
      <c r="AK95" s="22"/>
      <c r="AL95" s="22"/>
      <c r="AM95" s="22"/>
      <c r="AN95" s="20"/>
      <c r="AO95" s="20"/>
      <c r="AP95" s="20"/>
      <c r="AQ95" s="20"/>
      <c r="AR95" s="20"/>
    </row>
    <row r="96" spans="1:44" s="17" customFormat="1" ht="30.75" customHeight="1" x14ac:dyDescent="0.2">
      <c r="A96" s="150"/>
      <c r="C96" s="63"/>
      <c r="D96" s="66" t="str">
        <f t="shared" si="13"/>
        <v/>
      </c>
      <c r="E96" s="69" t="str">
        <f>IFERROR(VLOOKUP(J96,Causa!$A$2:$F$15,6,0),"")</f>
        <v/>
      </c>
      <c r="F96" s="52"/>
      <c r="G96" s="53"/>
      <c r="H96" s="212"/>
      <c r="I96" s="55"/>
      <c r="J96" s="54"/>
      <c r="K96" s="54"/>
      <c r="L96" s="54"/>
      <c r="M96" s="54"/>
      <c r="N96" s="54"/>
      <c r="O96" s="54"/>
      <c r="P96" s="54"/>
      <c r="Q96" s="55"/>
      <c r="R96" s="54"/>
      <c r="S96" s="56">
        <f t="shared" si="17"/>
        <v>0</v>
      </c>
      <c r="T96" s="56">
        <f t="shared" si="14"/>
        <v>0</v>
      </c>
      <c r="U96" s="56">
        <f t="shared" si="18"/>
        <v>0</v>
      </c>
      <c r="V96" s="56">
        <f t="shared" si="15"/>
        <v>0</v>
      </c>
      <c r="W96" s="64" t="str">
        <f t="shared" si="16"/>
        <v/>
      </c>
      <c r="X96" s="56" t="str">
        <f t="shared" si="19"/>
        <v>T</v>
      </c>
      <c r="Y96" s="20"/>
      <c r="Z96" s="19"/>
      <c r="AA96" s="20"/>
      <c r="AB96" s="19"/>
      <c r="AC96" s="21"/>
      <c r="AJ96" s="22"/>
      <c r="AK96" s="22"/>
      <c r="AL96" s="22"/>
      <c r="AM96" s="22"/>
      <c r="AN96" s="20"/>
      <c r="AO96" s="20"/>
      <c r="AP96" s="20"/>
      <c r="AQ96" s="20"/>
      <c r="AR96" s="20"/>
    </row>
    <row r="97" spans="1:44" s="17" customFormat="1" ht="30.75" customHeight="1" x14ac:dyDescent="0.2">
      <c r="A97" s="150"/>
      <c r="C97" s="63"/>
      <c r="D97" s="66" t="str">
        <f t="shared" si="13"/>
        <v/>
      </c>
      <c r="E97" s="69" t="str">
        <f>IFERROR(VLOOKUP(J97,Causa!$A$2:$F$15,6,0),"")</f>
        <v/>
      </c>
      <c r="F97" s="52"/>
      <c r="G97" s="53"/>
      <c r="H97" s="212"/>
      <c r="I97" s="55"/>
      <c r="J97" s="54"/>
      <c r="K97" s="54"/>
      <c r="L97" s="54"/>
      <c r="M97" s="54"/>
      <c r="N97" s="54"/>
      <c r="O97" s="54"/>
      <c r="P97" s="54"/>
      <c r="Q97" s="55"/>
      <c r="R97" s="54"/>
      <c r="S97" s="56">
        <f t="shared" si="17"/>
        <v>0</v>
      </c>
      <c r="T97" s="56">
        <f t="shared" si="14"/>
        <v>0</v>
      </c>
      <c r="U97" s="56">
        <f t="shared" si="18"/>
        <v>0</v>
      </c>
      <c r="V97" s="56">
        <f t="shared" si="15"/>
        <v>0</v>
      </c>
      <c r="W97" s="64" t="str">
        <f t="shared" si="16"/>
        <v/>
      </c>
      <c r="X97" s="56" t="str">
        <f t="shared" si="19"/>
        <v>T</v>
      </c>
      <c r="Y97" s="20"/>
      <c r="Z97" s="19"/>
      <c r="AA97" s="20"/>
      <c r="AB97" s="19"/>
      <c r="AC97" s="21"/>
      <c r="AJ97" s="22"/>
      <c r="AK97" s="22"/>
      <c r="AL97" s="22"/>
      <c r="AM97" s="22"/>
      <c r="AN97" s="20"/>
      <c r="AO97" s="20"/>
      <c r="AP97" s="20"/>
      <c r="AQ97" s="20"/>
      <c r="AR97" s="20"/>
    </row>
    <row r="98" spans="1:44" s="17" customFormat="1" ht="30.75" customHeight="1" x14ac:dyDescent="0.2">
      <c r="A98" s="150"/>
      <c r="C98" s="63"/>
      <c r="D98" s="66" t="str">
        <f t="shared" si="13"/>
        <v/>
      </c>
      <c r="E98" s="69" t="str">
        <f>IFERROR(VLOOKUP(J98,Causa!$A$2:$F$15,6,0),"")</f>
        <v/>
      </c>
      <c r="F98" s="52"/>
      <c r="G98" s="53"/>
      <c r="H98" s="212"/>
      <c r="I98" s="55"/>
      <c r="J98" s="54"/>
      <c r="K98" s="54"/>
      <c r="L98" s="54"/>
      <c r="M98" s="54"/>
      <c r="N98" s="54"/>
      <c r="O98" s="54"/>
      <c r="P98" s="54"/>
      <c r="Q98" s="55"/>
      <c r="R98" s="54"/>
      <c r="S98" s="56">
        <f t="shared" si="17"/>
        <v>0</v>
      </c>
      <c r="T98" s="56">
        <f t="shared" si="14"/>
        <v>0</v>
      </c>
      <c r="U98" s="56">
        <f t="shared" si="18"/>
        <v>0</v>
      </c>
      <c r="V98" s="56">
        <f t="shared" si="15"/>
        <v>0</v>
      </c>
      <c r="W98" s="64" t="str">
        <f t="shared" si="16"/>
        <v/>
      </c>
      <c r="X98" s="56" t="str">
        <f t="shared" si="19"/>
        <v>T</v>
      </c>
      <c r="Y98" s="20"/>
      <c r="Z98" s="19"/>
      <c r="AA98" s="20"/>
      <c r="AB98" s="19"/>
      <c r="AC98" s="21"/>
      <c r="AJ98" s="22"/>
      <c r="AK98" s="22"/>
      <c r="AL98" s="22"/>
      <c r="AM98" s="22"/>
      <c r="AN98" s="20"/>
      <c r="AO98" s="20"/>
      <c r="AP98" s="20"/>
      <c r="AQ98" s="20"/>
      <c r="AR98" s="20"/>
    </row>
    <row r="99" spans="1:44" s="17" customFormat="1" ht="30.75" customHeight="1" x14ac:dyDescent="0.2">
      <c r="A99" s="150"/>
      <c r="C99" s="63"/>
      <c r="D99" s="66" t="str">
        <f t="shared" ref="D99:D162" si="20">IF(E99="","",IF(E99=1,IF(COUNTA(F99:P99)=9,1,0),IF(J99="OPERACIO",IF(COUNTA(F99:P99)=7,1,0),IF(COUNTA(F99:P99)=7,1,0))))</f>
        <v/>
      </c>
      <c r="E99" s="69" t="str">
        <f>IFERROR(VLOOKUP(J99,Causa!$A$2:$F$15,6,0),"")</f>
        <v/>
      </c>
      <c r="F99" s="52"/>
      <c r="G99" s="53"/>
      <c r="H99" s="212"/>
      <c r="I99" s="55"/>
      <c r="J99" s="54"/>
      <c r="K99" s="54"/>
      <c r="L99" s="54"/>
      <c r="M99" s="54"/>
      <c r="N99" s="54"/>
      <c r="O99" s="54"/>
      <c r="P99" s="54"/>
      <c r="Q99" s="55"/>
      <c r="R99" s="54"/>
      <c r="S99" s="56">
        <f t="shared" si="17"/>
        <v>0</v>
      </c>
      <c r="T99" s="56">
        <f t="shared" ref="T99:T162" si="21">IF(J99="Programa",P99,0)-S99</f>
        <v>0</v>
      </c>
      <c r="U99" s="56">
        <f t="shared" si="18"/>
        <v>0</v>
      </c>
      <c r="V99" s="56">
        <f t="shared" ref="V99:V162" si="22">IF(J99="ELECTRIC",P99,0)+IF(J99="INSTRUME",P99,0)+IF(J99="MECANICA",P99,0)+IF(J99="OPERACIO",P99,0)+IF(J99="AUTOMATI",P99,0)</f>
        <v>0</v>
      </c>
      <c r="W99" s="64" t="str">
        <f t="shared" ref="W99:W162" si="23">IF(F99="","",HOUR(F99))</f>
        <v/>
      </c>
      <c r="X99" s="56" t="str">
        <f t="shared" si="19"/>
        <v>T</v>
      </c>
      <c r="Y99" s="20"/>
      <c r="Z99" s="19"/>
      <c r="AA99" s="20"/>
      <c r="AB99" s="19"/>
      <c r="AC99" s="21"/>
      <c r="AJ99" s="22"/>
      <c r="AK99" s="22"/>
      <c r="AL99" s="22"/>
      <c r="AM99" s="22"/>
      <c r="AN99" s="20"/>
      <c r="AO99" s="20"/>
      <c r="AP99" s="20"/>
      <c r="AQ99" s="20"/>
      <c r="AR99" s="20"/>
    </row>
    <row r="100" spans="1:44" s="17" customFormat="1" ht="30.75" customHeight="1" x14ac:dyDescent="0.2">
      <c r="A100" s="150"/>
      <c r="C100" s="63"/>
      <c r="D100" s="66" t="str">
        <f t="shared" si="20"/>
        <v/>
      </c>
      <c r="E100" s="69" t="str">
        <f>IFERROR(VLOOKUP(J100,Causa!$A$2:$F$15,6,0),"")</f>
        <v/>
      </c>
      <c r="F100" s="52"/>
      <c r="G100" s="53"/>
      <c r="H100" s="212"/>
      <c r="I100" s="55"/>
      <c r="J100" s="54"/>
      <c r="K100" s="54"/>
      <c r="L100" s="54"/>
      <c r="M100" s="54"/>
      <c r="N100" s="54"/>
      <c r="O100" s="54"/>
      <c r="P100" s="54"/>
      <c r="Q100" s="55"/>
      <c r="R100" s="54"/>
      <c r="S100" s="56">
        <f t="shared" ref="S100:S163" si="24">IF(K100="tiempo no programado",P100,0)</f>
        <v>0</v>
      </c>
      <c r="T100" s="56">
        <f t="shared" si="21"/>
        <v>0</v>
      </c>
      <c r="U100" s="56">
        <f t="shared" ref="U100:U163" si="25">IF(J100="CALIDAD",P100,0)+IF(J100="LOGISTIC",P100,0)+IF(J100="REPUESTO",P100,0)+IF(J100="SALAMAQ",P100,0)</f>
        <v>0</v>
      </c>
      <c r="V100" s="56">
        <f t="shared" si="22"/>
        <v>0</v>
      </c>
      <c r="W100" s="64" t="str">
        <f t="shared" si="23"/>
        <v/>
      </c>
      <c r="X100" s="56" t="str">
        <f t="shared" ref="X100:X163" si="26">IF(OR(W100=23,W100&lt;7),"N",IF(AND(W100&gt;=7,W100&lt;15),"M","T"))</f>
        <v>T</v>
      </c>
      <c r="Y100" s="20"/>
      <c r="Z100" s="19"/>
      <c r="AA100" s="20"/>
      <c r="AB100" s="19"/>
      <c r="AC100" s="21"/>
      <c r="AJ100" s="22"/>
      <c r="AK100" s="22"/>
      <c r="AL100" s="22"/>
      <c r="AM100" s="22"/>
      <c r="AN100" s="20"/>
      <c r="AO100" s="20"/>
      <c r="AP100" s="20"/>
      <c r="AQ100" s="20"/>
      <c r="AR100" s="20"/>
    </row>
    <row r="101" spans="1:44" s="17" customFormat="1" ht="30.75" customHeight="1" x14ac:dyDescent="0.2">
      <c r="A101" s="150"/>
      <c r="C101" s="63"/>
      <c r="D101" s="66" t="str">
        <f t="shared" si="20"/>
        <v/>
      </c>
      <c r="E101" s="69" t="str">
        <f>IFERROR(VLOOKUP(J101,Causa!$A$2:$F$15,6,0),"")</f>
        <v/>
      </c>
      <c r="F101" s="52"/>
      <c r="G101" s="53"/>
      <c r="H101" s="212"/>
      <c r="I101" s="55"/>
      <c r="J101" s="54"/>
      <c r="K101" s="54"/>
      <c r="L101" s="54"/>
      <c r="M101" s="54"/>
      <c r="N101" s="54"/>
      <c r="O101" s="54"/>
      <c r="P101" s="54"/>
      <c r="Q101" s="55"/>
      <c r="R101" s="54"/>
      <c r="S101" s="56">
        <f t="shared" si="24"/>
        <v>0</v>
      </c>
      <c r="T101" s="56">
        <f t="shared" si="21"/>
        <v>0</v>
      </c>
      <c r="U101" s="56">
        <f t="shared" si="25"/>
        <v>0</v>
      </c>
      <c r="V101" s="56">
        <f t="shared" si="22"/>
        <v>0</v>
      </c>
      <c r="W101" s="64" t="str">
        <f t="shared" si="23"/>
        <v/>
      </c>
      <c r="X101" s="56" t="str">
        <f t="shared" si="26"/>
        <v>T</v>
      </c>
      <c r="Y101" s="20"/>
      <c r="Z101" s="19"/>
      <c r="AA101" s="20"/>
      <c r="AB101" s="19"/>
      <c r="AC101" s="21"/>
      <c r="AJ101" s="22"/>
      <c r="AK101" s="22"/>
      <c r="AL101" s="22"/>
      <c r="AM101" s="22"/>
      <c r="AN101" s="20"/>
      <c r="AO101" s="20"/>
      <c r="AP101" s="20"/>
      <c r="AQ101" s="20"/>
      <c r="AR101" s="20"/>
    </row>
    <row r="102" spans="1:44" s="17" customFormat="1" ht="30.75" customHeight="1" x14ac:dyDescent="0.2">
      <c r="A102" s="150"/>
      <c r="C102" s="63"/>
      <c r="D102" s="66" t="str">
        <f t="shared" si="20"/>
        <v/>
      </c>
      <c r="E102" s="69" t="str">
        <f>IFERROR(VLOOKUP(J102,Causa!$A$2:$F$15,6,0),"")</f>
        <v/>
      </c>
      <c r="F102" s="52"/>
      <c r="G102" s="53"/>
      <c r="H102" s="212"/>
      <c r="I102" s="55"/>
      <c r="J102" s="54"/>
      <c r="K102" s="54"/>
      <c r="L102" s="54"/>
      <c r="M102" s="54"/>
      <c r="N102" s="54"/>
      <c r="O102" s="54"/>
      <c r="P102" s="54"/>
      <c r="Q102" s="55"/>
      <c r="R102" s="54"/>
      <c r="S102" s="56">
        <f t="shared" si="24"/>
        <v>0</v>
      </c>
      <c r="T102" s="56">
        <f t="shared" si="21"/>
        <v>0</v>
      </c>
      <c r="U102" s="56">
        <f t="shared" si="25"/>
        <v>0</v>
      </c>
      <c r="V102" s="56">
        <f t="shared" si="22"/>
        <v>0</v>
      </c>
      <c r="W102" s="64" t="str">
        <f t="shared" si="23"/>
        <v/>
      </c>
      <c r="X102" s="56" t="str">
        <f t="shared" si="26"/>
        <v>T</v>
      </c>
      <c r="Y102" s="20"/>
      <c r="Z102" s="19"/>
      <c r="AA102" s="20"/>
      <c r="AB102" s="19"/>
      <c r="AC102" s="21"/>
      <c r="AJ102" s="22"/>
      <c r="AK102" s="22"/>
      <c r="AL102" s="22"/>
      <c r="AM102" s="22"/>
      <c r="AN102" s="20"/>
      <c r="AO102" s="20"/>
      <c r="AP102" s="20"/>
      <c r="AQ102" s="20"/>
      <c r="AR102" s="20"/>
    </row>
    <row r="103" spans="1:44" s="17" customFormat="1" ht="30.75" customHeight="1" x14ac:dyDescent="0.2">
      <c r="A103" s="150"/>
      <c r="C103" s="63"/>
      <c r="D103" s="66" t="str">
        <f t="shared" si="20"/>
        <v/>
      </c>
      <c r="E103" s="69" t="str">
        <f>IFERROR(VLOOKUP(J103,Causa!$A$2:$F$15,6,0),"")</f>
        <v/>
      </c>
      <c r="F103" s="52"/>
      <c r="G103" s="53"/>
      <c r="H103" s="212"/>
      <c r="I103" s="55"/>
      <c r="J103" s="54"/>
      <c r="K103" s="54"/>
      <c r="L103" s="54"/>
      <c r="M103" s="54"/>
      <c r="N103" s="54"/>
      <c r="O103" s="54"/>
      <c r="P103" s="54"/>
      <c r="Q103" s="55"/>
      <c r="R103" s="54"/>
      <c r="S103" s="56">
        <f t="shared" si="24"/>
        <v>0</v>
      </c>
      <c r="T103" s="56">
        <f t="shared" si="21"/>
        <v>0</v>
      </c>
      <c r="U103" s="56">
        <f t="shared" si="25"/>
        <v>0</v>
      </c>
      <c r="V103" s="56">
        <f t="shared" si="22"/>
        <v>0</v>
      </c>
      <c r="W103" s="64" t="str">
        <f t="shared" si="23"/>
        <v/>
      </c>
      <c r="X103" s="56" t="str">
        <f t="shared" si="26"/>
        <v>T</v>
      </c>
      <c r="Y103" s="20"/>
      <c r="Z103" s="19"/>
      <c r="AA103" s="20"/>
      <c r="AB103" s="19"/>
      <c r="AC103" s="21"/>
      <c r="AJ103" s="22"/>
      <c r="AK103" s="22"/>
      <c r="AL103" s="22"/>
      <c r="AM103" s="22"/>
      <c r="AN103" s="20"/>
      <c r="AO103" s="20"/>
      <c r="AP103" s="20"/>
      <c r="AQ103" s="20"/>
      <c r="AR103" s="20"/>
    </row>
    <row r="104" spans="1:44" s="17" customFormat="1" ht="30.75" customHeight="1" x14ac:dyDescent="0.2">
      <c r="A104" s="150"/>
      <c r="C104" s="63"/>
      <c r="D104" s="66" t="str">
        <f t="shared" si="20"/>
        <v/>
      </c>
      <c r="E104" s="69" t="str">
        <f>IFERROR(VLOOKUP(J104,Causa!$A$2:$F$15,6,0),"")</f>
        <v/>
      </c>
      <c r="F104" s="52"/>
      <c r="G104" s="53"/>
      <c r="H104" s="212"/>
      <c r="I104" s="55"/>
      <c r="J104" s="54"/>
      <c r="K104" s="54"/>
      <c r="L104" s="54"/>
      <c r="M104" s="54"/>
      <c r="N104" s="54"/>
      <c r="O104" s="54"/>
      <c r="P104" s="54"/>
      <c r="Q104" s="55"/>
      <c r="R104" s="54"/>
      <c r="S104" s="56">
        <f t="shared" si="24"/>
        <v>0</v>
      </c>
      <c r="T104" s="56">
        <f t="shared" si="21"/>
        <v>0</v>
      </c>
      <c r="U104" s="56">
        <f t="shared" si="25"/>
        <v>0</v>
      </c>
      <c r="V104" s="56">
        <f t="shared" si="22"/>
        <v>0</v>
      </c>
      <c r="W104" s="64" t="str">
        <f t="shared" si="23"/>
        <v/>
      </c>
      <c r="X104" s="56" t="str">
        <f t="shared" si="26"/>
        <v>T</v>
      </c>
      <c r="Y104" s="20"/>
      <c r="Z104" s="19"/>
      <c r="AA104" s="20"/>
      <c r="AB104" s="19"/>
      <c r="AC104" s="21"/>
      <c r="AJ104" s="22"/>
      <c r="AK104" s="22"/>
      <c r="AL104" s="22"/>
      <c r="AM104" s="22"/>
      <c r="AN104" s="20"/>
      <c r="AO104" s="20"/>
      <c r="AP104" s="20"/>
      <c r="AQ104" s="20"/>
      <c r="AR104" s="20"/>
    </row>
    <row r="105" spans="1:44" s="17" customFormat="1" ht="30.75" customHeight="1" x14ac:dyDescent="0.2">
      <c r="A105" s="150"/>
      <c r="C105" s="63"/>
      <c r="D105" s="66" t="str">
        <f t="shared" si="20"/>
        <v/>
      </c>
      <c r="E105" s="69" t="str">
        <f>IFERROR(VLOOKUP(J105,Causa!$A$2:$F$15,6,0),"")</f>
        <v/>
      </c>
      <c r="F105" s="52"/>
      <c r="G105" s="53"/>
      <c r="H105" s="212"/>
      <c r="I105" s="55"/>
      <c r="J105" s="54"/>
      <c r="K105" s="54"/>
      <c r="L105" s="54"/>
      <c r="M105" s="54"/>
      <c r="N105" s="54"/>
      <c r="O105" s="54"/>
      <c r="P105" s="54"/>
      <c r="Q105" s="55"/>
      <c r="R105" s="54"/>
      <c r="S105" s="56">
        <f t="shared" si="24"/>
        <v>0</v>
      </c>
      <c r="T105" s="56">
        <f t="shared" si="21"/>
        <v>0</v>
      </c>
      <c r="U105" s="56">
        <f t="shared" si="25"/>
        <v>0</v>
      </c>
      <c r="V105" s="56">
        <f t="shared" si="22"/>
        <v>0</v>
      </c>
      <c r="W105" s="64" t="str">
        <f t="shared" si="23"/>
        <v/>
      </c>
      <c r="X105" s="56" t="str">
        <f t="shared" si="26"/>
        <v>T</v>
      </c>
      <c r="Y105" s="20"/>
      <c r="Z105" s="19"/>
      <c r="AA105" s="20"/>
      <c r="AB105" s="19"/>
      <c r="AC105" s="21"/>
      <c r="AJ105" s="22"/>
      <c r="AK105" s="22"/>
      <c r="AL105" s="22"/>
      <c r="AM105" s="22"/>
      <c r="AN105" s="20"/>
      <c r="AO105" s="20"/>
      <c r="AP105" s="20"/>
      <c r="AQ105" s="20"/>
      <c r="AR105" s="20"/>
    </row>
    <row r="106" spans="1:44" s="17" customFormat="1" ht="30.75" customHeight="1" x14ac:dyDescent="0.2">
      <c r="A106" s="150"/>
      <c r="C106" s="63"/>
      <c r="D106" s="66" t="str">
        <f t="shared" si="20"/>
        <v/>
      </c>
      <c r="E106" s="69" t="str">
        <f>IFERROR(VLOOKUP(J106,Causa!$A$2:$F$15,6,0),"")</f>
        <v/>
      </c>
      <c r="F106" s="52"/>
      <c r="G106" s="53"/>
      <c r="H106" s="212"/>
      <c r="I106" s="55"/>
      <c r="J106" s="54"/>
      <c r="K106" s="54"/>
      <c r="L106" s="54"/>
      <c r="M106" s="54"/>
      <c r="N106" s="54"/>
      <c r="O106" s="54"/>
      <c r="P106" s="54"/>
      <c r="Q106" s="55"/>
      <c r="R106" s="54"/>
      <c r="S106" s="56">
        <f t="shared" si="24"/>
        <v>0</v>
      </c>
      <c r="T106" s="56">
        <f t="shared" si="21"/>
        <v>0</v>
      </c>
      <c r="U106" s="56">
        <f t="shared" si="25"/>
        <v>0</v>
      </c>
      <c r="V106" s="56">
        <f t="shared" si="22"/>
        <v>0</v>
      </c>
      <c r="W106" s="64" t="str">
        <f t="shared" si="23"/>
        <v/>
      </c>
      <c r="X106" s="56" t="str">
        <f t="shared" si="26"/>
        <v>T</v>
      </c>
      <c r="Y106" s="20"/>
      <c r="Z106" s="19"/>
      <c r="AA106" s="20"/>
      <c r="AB106" s="19"/>
      <c r="AC106" s="21"/>
      <c r="AJ106" s="22"/>
      <c r="AK106" s="22"/>
      <c r="AL106" s="22"/>
      <c r="AM106" s="22"/>
      <c r="AN106" s="20"/>
      <c r="AO106" s="20"/>
      <c r="AP106" s="20"/>
      <c r="AQ106" s="20"/>
      <c r="AR106" s="20"/>
    </row>
    <row r="107" spans="1:44" s="17" customFormat="1" ht="30.75" customHeight="1" x14ac:dyDescent="0.2">
      <c r="A107" s="150"/>
      <c r="C107" s="63"/>
      <c r="D107" s="66" t="str">
        <f t="shared" si="20"/>
        <v/>
      </c>
      <c r="E107" s="69" t="str">
        <f>IFERROR(VLOOKUP(J107,Causa!$A$2:$F$15,6,0),"")</f>
        <v/>
      </c>
      <c r="F107" s="52"/>
      <c r="G107" s="53"/>
      <c r="H107" s="212"/>
      <c r="I107" s="55"/>
      <c r="J107" s="54"/>
      <c r="K107" s="54"/>
      <c r="L107" s="54"/>
      <c r="M107" s="54"/>
      <c r="N107" s="54"/>
      <c r="O107" s="54"/>
      <c r="P107" s="54"/>
      <c r="Q107" s="55"/>
      <c r="R107" s="54"/>
      <c r="S107" s="56">
        <f t="shared" si="24"/>
        <v>0</v>
      </c>
      <c r="T107" s="56">
        <f t="shared" si="21"/>
        <v>0</v>
      </c>
      <c r="U107" s="56">
        <f t="shared" si="25"/>
        <v>0</v>
      </c>
      <c r="V107" s="56">
        <f t="shared" si="22"/>
        <v>0</v>
      </c>
      <c r="W107" s="64" t="str">
        <f t="shared" si="23"/>
        <v/>
      </c>
      <c r="X107" s="56" t="str">
        <f t="shared" si="26"/>
        <v>T</v>
      </c>
      <c r="Y107" s="20"/>
      <c r="Z107" s="19"/>
      <c r="AA107" s="20"/>
      <c r="AB107" s="19"/>
      <c r="AC107" s="21"/>
      <c r="AJ107" s="22"/>
      <c r="AK107" s="22"/>
      <c r="AL107" s="22"/>
      <c r="AM107" s="22"/>
      <c r="AN107" s="20"/>
      <c r="AO107" s="20"/>
      <c r="AP107" s="20"/>
      <c r="AQ107" s="20"/>
      <c r="AR107" s="20"/>
    </row>
    <row r="108" spans="1:44" s="17" customFormat="1" ht="30.75" customHeight="1" x14ac:dyDescent="0.2">
      <c r="A108" s="150"/>
      <c r="C108" s="63"/>
      <c r="D108" s="66" t="str">
        <f t="shared" si="20"/>
        <v/>
      </c>
      <c r="E108" s="69" t="str">
        <f>IFERROR(VLOOKUP(J108,Causa!$A$2:$F$15,6,0),"")</f>
        <v/>
      </c>
      <c r="F108" s="52"/>
      <c r="G108" s="53"/>
      <c r="H108" s="212"/>
      <c r="I108" s="55"/>
      <c r="J108" s="54"/>
      <c r="K108" s="54"/>
      <c r="L108" s="54"/>
      <c r="M108" s="54"/>
      <c r="N108" s="54"/>
      <c r="O108" s="54"/>
      <c r="P108" s="54"/>
      <c r="Q108" s="55"/>
      <c r="R108" s="54"/>
      <c r="S108" s="56">
        <f t="shared" si="24"/>
        <v>0</v>
      </c>
      <c r="T108" s="56">
        <f t="shared" si="21"/>
        <v>0</v>
      </c>
      <c r="U108" s="56">
        <f t="shared" si="25"/>
        <v>0</v>
      </c>
      <c r="V108" s="56">
        <f t="shared" si="22"/>
        <v>0</v>
      </c>
      <c r="W108" s="64" t="str">
        <f t="shared" si="23"/>
        <v/>
      </c>
      <c r="X108" s="56" t="str">
        <f t="shared" si="26"/>
        <v>T</v>
      </c>
      <c r="Y108" s="20"/>
      <c r="Z108" s="19"/>
      <c r="AA108" s="20"/>
      <c r="AB108" s="19"/>
      <c r="AC108" s="21"/>
      <c r="AJ108" s="22"/>
      <c r="AK108" s="22"/>
      <c r="AL108" s="22"/>
      <c r="AM108" s="22"/>
      <c r="AN108" s="20"/>
      <c r="AO108" s="20"/>
      <c r="AP108" s="20"/>
      <c r="AQ108" s="20"/>
      <c r="AR108" s="20"/>
    </row>
    <row r="109" spans="1:44" s="17" customFormat="1" ht="30.75" customHeight="1" x14ac:dyDescent="0.2">
      <c r="A109" s="150"/>
      <c r="C109" s="63"/>
      <c r="D109" s="66" t="str">
        <f t="shared" si="20"/>
        <v/>
      </c>
      <c r="E109" s="69" t="str">
        <f>IFERROR(VLOOKUP(J109,Causa!$A$2:$F$15,6,0),"")</f>
        <v/>
      </c>
      <c r="F109" s="52"/>
      <c r="G109" s="53"/>
      <c r="H109" s="212"/>
      <c r="I109" s="55"/>
      <c r="J109" s="54"/>
      <c r="K109" s="54"/>
      <c r="L109" s="54"/>
      <c r="M109" s="54"/>
      <c r="N109" s="54"/>
      <c r="O109" s="54"/>
      <c r="P109" s="54"/>
      <c r="Q109" s="55"/>
      <c r="R109" s="54"/>
      <c r="S109" s="56">
        <f t="shared" si="24"/>
        <v>0</v>
      </c>
      <c r="T109" s="56">
        <f t="shared" si="21"/>
        <v>0</v>
      </c>
      <c r="U109" s="56">
        <f t="shared" si="25"/>
        <v>0</v>
      </c>
      <c r="V109" s="56">
        <f t="shared" si="22"/>
        <v>0</v>
      </c>
      <c r="W109" s="64" t="str">
        <f t="shared" si="23"/>
        <v/>
      </c>
      <c r="X109" s="56" t="str">
        <f t="shared" si="26"/>
        <v>T</v>
      </c>
      <c r="Y109" s="20"/>
      <c r="Z109" s="19"/>
      <c r="AA109" s="20"/>
      <c r="AB109" s="19"/>
      <c r="AC109" s="21"/>
      <c r="AJ109" s="22"/>
      <c r="AK109" s="22"/>
      <c r="AL109" s="22"/>
      <c r="AM109" s="22"/>
      <c r="AN109" s="20"/>
      <c r="AO109" s="20"/>
      <c r="AP109" s="20"/>
      <c r="AQ109" s="20"/>
      <c r="AR109" s="20"/>
    </row>
    <row r="110" spans="1:44" s="17" customFormat="1" ht="30.75" customHeight="1" x14ac:dyDescent="0.2">
      <c r="A110" s="150"/>
      <c r="C110" s="63"/>
      <c r="D110" s="66" t="str">
        <f t="shared" si="20"/>
        <v/>
      </c>
      <c r="E110" s="69" t="str">
        <f>IFERROR(VLOOKUP(J110,Causa!$A$2:$F$15,6,0),"")</f>
        <v/>
      </c>
      <c r="F110" s="52"/>
      <c r="G110" s="53"/>
      <c r="H110" s="212"/>
      <c r="I110" s="55"/>
      <c r="J110" s="54"/>
      <c r="K110" s="54"/>
      <c r="L110" s="54"/>
      <c r="M110" s="54"/>
      <c r="N110" s="54"/>
      <c r="O110" s="54"/>
      <c r="P110" s="54"/>
      <c r="Q110" s="55"/>
      <c r="R110" s="54"/>
      <c r="S110" s="56">
        <f t="shared" si="24"/>
        <v>0</v>
      </c>
      <c r="T110" s="56">
        <f t="shared" si="21"/>
        <v>0</v>
      </c>
      <c r="U110" s="56">
        <f t="shared" si="25"/>
        <v>0</v>
      </c>
      <c r="V110" s="56">
        <f t="shared" si="22"/>
        <v>0</v>
      </c>
      <c r="W110" s="64" t="str">
        <f t="shared" si="23"/>
        <v/>
      </c>
      <c r="X110" s="56" t="str">
        <f t="shared" si="26"/>
        <v>T</v>
      </c>
      <c r="Y110" s="20"/>
      <c r="Z110" s="19"/>
      <c r="AA110" s="20"/>
      <c r="AB110" s="19"/>
      <c r="AC110" s="21"/>
      <c r="AJ110" s="22"/>
      <c r="AK110" s="22"/>
      <c r="AL110" s="22"/>
      <c r="AM110" s="22"/>
      <c r="AN110" s="20"/>
      <c r="AO110" s="20"/>
      <c r="AP110" s="20"/>
      <c r="AQ110" s="20"/>
      <c r="AR110" s="20"/>
    </row>
    <row r="111" spans="1:44" s="17" customFormat="1" ht="30.75" customHeight="1" x14ac:dyDescent="0.2">
      <c r="A111" s="150"/>
      <c r="C111" s="63"/>
      <c r="D111" s="66" t="str">
        <f t="shared" si="20"/>
        <v/>
      </c>
      <c r="E111" s="69" t="str">
        <f>IFERROR(VLOOKUP(J111,Causa!$A$2:$F$15,6,0),"")</f>
        <v/>
      </c>
      <c r="F111" s="52"/>
      <c r="G111" s="53"/>
      <c r="H111" s="212"/>
      <c r="I111" s="55"/>
      <c r="J111" s="54"/>
      <c r="K111" s="54"/>
      <c r="L111" s="54"/>
      <c r="M111" s="54"/>
      <c r="N111" s="54"/>
      <c r="O111" s="54"/>
      <c r="P111" s="54"/>
      <c r="Q111" s="55"/>
      <c r="R111" s="54"/>
      <c r="S111" s="56">
        <f t="shared" si="24"/>
        <v>0</v>
      </c>
      <c r="T111" s="56">
        <f t="shared" si="21"/>
        <v>0</v>
      </c>
      <c r="U111" s="56">
        <f t="shared" si="25"/>
        <v>0</v>
      </c>
      <c r="V111" s="56">
        <f t="shared" si="22"/>
        <v>0</v>
      </c>
      <c r="W111" s="64" t="str">
        <f t="shared" si="23"/>
        <v/>
      </c>
      <c r="X111" s="56" t="str">
        <f t="shared" si="26"/>
        <v>T</v>
      </c>
      <c r="Y111" s="20"/>
      <c r="Z111" s="19"/>
      <c r="AA111" s="20"/>
      <c r="AB111" s="19"/>
      <c r="AC111" s="21"/>
      <c r="AJ111" s="22"/>
      <c r="AK111" s="22"/>
      <c r="AL111" s="22"/>
      <c r="AM111" s="22"/>
      <c r="AN111" s="20"/>
      <c r="AO111" s="20"/>
      <c r="AP111" s="20"/>
      <c r="AQ111" s="20"/>
      <c r="AR111" s="20"/>
    </row>
    <row r="112" spans="1:44" s="17" customFormat="1" ht="30.75" customHeight="1" x14ac:dyDescent="0.2">
      <c r="A112" s="150"/>
      <c r="C112" s="63"/>
      <c r="D112" s="66" t="str">
        <f t="shared" si="20"/>
        <v/>
      </c>
      <c r="E112" s="69" t="str">
        <f>IFERROR(VLOOKUP(J112,Causa!$A$2:$F$15,6,0),"")</f>
        <v/>
      </c>
      <c r="F112" s="52"/>
      <c r="G112" s="53"/>
      <c r="H112" s="212"/>
      <c r="I112" s="55"/>
      <c r="J112" s="54"/>
      <c r="K112" s="54"/>
      <c r="L112" s="54"/>
      <c r="M112" s="54"/>
      <c r="N112" s="54"/>
      <c r="O112" s="54"/>
      <c r="P112" s="54"/>
      <c r="Q112" s="55"/>
      <c r="R112" s="54"/>
      <c r="S112" s="56">
        <f t="shared" si="24"/>
        <v>0</v>
      </c>
      <c r="T112" s="56">
        <f t="shared" si="21"/>
        <v>0</v>
      </c>
      <c r="U112" s="56">
        <f t="shared" si="25"/>
        <v>0</v>
      </c>
      <c r="V112" s="56">
        <f t="shared" si="22"/>
        <v>0</v>
      </c>
      <c r="W112" s="64" t="str">
        <f t="shared" si="23"/>
        <v/>
      </c>
      <c r="X112" s="56" t="str">
        <f t="shared" si="26"/>
        <v>T</v>
      </c>
      <c r="Y112" s="20"/>
      <c r="Z112" s="19"/>
      <c r="AA112" s="20"/>
      <c r="AB112" s="19"/>
      <c r="AC112" s="21"/>
      <c r="AJ112" s="22"/>
      <c r="AK112" s="22"/>
      <c r="AL112" s="22"/>
      <c r="AM112" s="22"/>
      <c r="AN112" s="20"/>
      <c r="AO112" s="20"/>
      <c r="AP112" s="20"/>
      <c r="AQ112" s="20"/>
      <c r="AR112" s="20"/>
    </row>
    <row r="113" spans="1:39" s="91" customFormat="1" ht="13.2" x14ac:dyDescent="0.25">
      <c r="A113" s="151"/>
      <c r="C113" s="63"/>
      <c r="D113" s="66" t="str">
        <f t="shared" si="20"/>
        <v/>
      </c>
      <c r="E113" s="69" t="str">
        <f>IFERROR(VLOOKUP(J113,Causa!$A$2:$F$15,6,0),"")</f>
        <v/>
      </c>
      <c r="F113" s="52"/>
      <c r="G113" s="53"/>
      <c r="H113" s="212"/>
      <c r="I113" s="55"/>
      <c r="J113" s="54"/>
      <c r="K113" s="54"/>
      <c r="L113" s="54"/>
      <c r="M113" s="54"/>
      <c r="N113" s="54"/>
      <c r="O113" s="54"/>
      <c r="P113" s="54"/>
      <c r="Q113" s="55"/>
      <c r="R113" s="54"/>
      <c r="S113" s="56">
        <f t="shared" si="24"/>
        <v>0</v>
      </c>
      <c r="T113" s="56">
        <f t="shared" si="21"/>
        <v>0</v>
      </c>
      <c r="U113" s="56">
        <f t="shared" si="25"/>
        <v>0</v>
      </c>
      <c r="V113" s="56">
        <f t="shared" si="22"/>
        <v>0</v>
      </c>
      <c r="W113" s="64" t="str">
        <f t="shared" si="23"/>
        <v/>
      </c>
      <c r="X113" s="56" t="str">
        <f t="shared" si="26"/>
        <v>T</v>
      </c>
      <c r="Y113" s="251"/>
      <c r="Z113" s="251"/>
      <c r="AB113" s="116"/>
      <c r="AC113" s="117"/>
      <c r="AJ113" s="118"/>
      <c r="AK113" s="118"/>
      <c r="AL113" s="118"/>
      <c r="AM113" s="118"/>
    </row>
    <row r="114" spans="1:39" s="91" customFormat="1" ht="13.2" x14ac:dyDescent="0.25">
      <c r="A114" s="151"/>
      <c r="C114" s="63"/>
      <c r="D114" s="66" t="str">
        <f t="shared" si="20"/>
        <v/>
      </c>
      <c r="E114" s="69" t="str">
        <f>IFERROR(VLOOKUP(J114,Causa!$A$2:$F$15,6,0),"")</f>
        <v/>
      </c>
      <c r="F114" s="52"/>
      <c r="G114" s="53"/>
      <c r="H114" s="212"/>
      <c r="I114" s="55"/>
      <c r="J114" s="54"/>
      <c r="K114" s="54"/>
      <c r="L114" s="54"/>
      <c r="M114" s="54"/>
      <c r="N114" s="54"/>
      <c r="O114" s="54"/>
      <c r="P114" s="54"/>
      <c r="Q114" s="55"/>
      <c r="R114" s="54"/>
      <c r="S114" s="56">
        <f t="shared" si="24"/>
        <v>0</v>
      </c>
      <c r="T114" s="56">
        <f t="shared" si="21"/>
        <v>0</v>
      </c>
      <c r="U114" s="56">
        <f t="shared" si="25"/>
        <v>0</v>
      </c>
      <c r="V114" s="56">
        <f t="shared" si="22"/>
        <v>0</v>
      </c>
      <c r="W114" s="64" t="str">
        <f t="shared" si="23"/>
        <v/>
      </c>
      <c r="X114" s="56" t="str">
        <f t="shared" si="26"/>
        <v>T</v>
      </c>
      <c r="Y114" s="218"/>
      <c r="Z114" s="218"/>
      <c r="AB114" s="116"/>
      <c r="AC114" s="117"/>
      <c r="AJ114" s="118"/>
      <c r="AK114" s="118"/>
      <c r="AL114" s="118"/>
      <c r="AM114" s="118"/>
    </row>
    <row r="115" spans="1:39" ht="21.75" customHeight="1" x14ac:dyDescent="0.25">
      <c r="C115" s="63"/>
      <c r="D115" s="66" t="str">
        <f t="shared" si="20"/>
        <v/>
      </c>
      <c r="E115" s="69" t="str">
        <f>IFERROR(VLOOKUP(J115,Causa!$A$2:$F$15,6,0),"")</f>
        <v/>
      </c>
      <c r="F115" s="52"/>
      <c r="G115" s="53"/>
      <c r="H115" s="212"/>
      <c r="I115" s="55"/>
      <c r="J115" s="54"/>
      <c r="K115" s="54"/>
      <c r="L115" s="54"/>
      <c r="M115" s="54"/>
      <c r="N115" s="54"/>
      <c r="O115" s="54"/>
      <c r="P115" s="54"/>
      <c r="Q115" s="55"/>
      <c r="R115" s="54"/>
      <c r="S115" s="56">
        <f t="shared" si="24"/>
        <v>0</v>
      </c>
      <c r="T115" s="56">
        <f t="shared" si="21"/>
        <v>0</v>
      </c>
      <c r="U115" s="56">
        <f t="shared" si="25"/>
        <v>0</v>
      </c>
      <c r="V115" s="56">
        <f t="shared" si="22"/>
        <v>0</v>
      </c>
      <c r="W115" s="64" t="str">
        <f t="shared" si="23"/>
        <v/>
      </c>
      <c r="X115" s="56" t="str">
        <f t="shared" si="26"/>
        <v>T</v>
      </c>
    </row>
    <row r="116" spans="1:39" ht="21.75" customHeight="1" x14ac:dyDescent="0.25">
      <c r="C116" s="63"/>
      <c r="D116" s="66" t="str">
        <f t="shared" si="20"/>
        <v/>
      </c>
      <c r="E116" s="69" t="str">
        <f>IFERROR(VLOOKUP(J116,Causa!$A$2:$F$15,6,0),"")</f>
        <v/>
      </c>
      <c r="F116" s="52"/>
      <c r="G116" s="53"/>
      <c r="H116" s="212"/>
      <c r="I116" s="55"/>
      <c r="J116" s="54"/>
      <c r="K116" s="54"/>
      <c r="L116" s="54"/>
      <c r="M116" s="54"/>
      <c r="N116" s="54"/>
      <c r="O116" s="54"/>
      <c r="P116" s="54"/>
      <c r="Q116" s="55"/>
      <c r="R116" s="54"/>
      <c r="S116" s="56">
        <f t="shared" si="24"/>
        <v>0</v>
      </c>
      <c r="T116" s="56">
        <f t="shared" si="21"/>
        <v>0</v>
      </c>
      <c r="U116" s="56">
        <f t="shared" si="25"/>
        <v>0</v>
      </c>
      <c r="V116" s="56">
        <f t="shared" si="22"/>
        <v>0</v>
      </c>
      <c r="W116" s="64" t="str">
        <f t="shared" si="23"/>
        <v/>
      </c>
      <c r="X116" s="56" t="str">
        <f t="shared" si="26"/>
        <v>T</v>
      </c>
    </row>
    <row r="117" spans="1:39" ht="21.75" customHeight="1" x14ac:dyDescent="0.25">
      <c r="C117" s="63"/>
      <c r="D117" s="66" t="str">
        <f t="shared" si="20"/>
        <v/>
      </c>
      <c r="E117" s="69" t="str">
        <f>IFERROR(VLOOKUP(J117,Causa!$A$2:$F$15,6,0),"")</f>
        <v/>
      </c>
      <c r="F117" s="52"/>
      <c r="G117" s="53"/>
      <c r="H117" s="212"/>
      <c r="I117" s="55"/>
      <c r="J117" s="54"/>
      <c r="K117" s="54"/>
      <c r="L117" s="54"/>
      <c r="M117" s="54"/>
      <c r="N117" s="54"/>
      <c r="O117" s="54"/>
      <c r="P117" s="54"/>
      <c r="Q117" s="55"/>
      <c r="R117" s="54"/>
      <c r="S117" s="56">
        <f t="shared" si="24"/>
        <v>0</v>
      </c>
      <c r="T117" s="56">
        <f t="shared" si="21"/>
        <v>0</v>
      </c>
      <c r="U117" s="56">
        <f t="shared" si="25"/>
        <v>0</v>
      </c>
      <c r="V117" s="56">
        <f t="shared" si="22"/>
        <v>0</v>
      </c>
      <c r="W117" s="64" t="str">
        <f t="shared" si="23"/>
        <v/>
      </c>
      <c r="X117" s="56" t="str">
        <f t="shared" si="26"/>
        <v>T</v>
      </c>
    </row>
    <row r="118" spans="1:39" ht="21.75" customHeight="1" x14ac:dyDescent="0.25">
      <c r="C118" s="63"/>
      <c r="D118" s="66" t="str">
        <f t="shared" si="20"/>
        <v/>
      </c>
      <c r="E118" s="69" t="str">
        <f>IFERROR(VLOOKUP(J118,Causa!$A$2:$F$15,6,0),"")</f>
        <v/>
      </c>
      <c r="F118" s="52"/>
      <c r="G118" s="53"/>
      <c r="H118" s="212"/>
      <c r="I118" s="55"/>
      <c r="J118" s="54"/>
      <c r="K118" s="54"/>
      <c r="L118" s="54"/>
      <c r="M118" s="54"/>
      <c r="N118" s="54"/>
      <c r="O118" s="54"/>
      <c r="P118" s="54"/>
      <c r="Q118" s="55"/>
      <c r="R118" s="54"/>
      <c r="S118" s="56">
        <f t="shared" si="24"/>
        <v>0</v>
      </c>
      <c r="T118" s="56">
        <f t="shared" si="21"/>
        <v>0</v>
      </c>
      <c r="U118" s="56">
        <f t="shared" si="25"/>
        <v>0</v>
      </c>
      <c r="V118" s="56">
        <f t="shared" si="22"/>
        <v>0</v>
      </c>
      <c r="W118" s="64" t="str">
        <f t="shared" si="23"/>
        <v/>
      </c>
      <c r="X118" s="56" t="str">
        <f t="shared" si="26"/>
        <v>T</v>
      </c>
    </row>
    <row r="119" spans="1:39" ht="21.75" customHeight="1" x14ac:dyDescent="0.25">
      <c r="C119" s="63"/>
      <c r="D119" s="66" t="str">
        <f t="shared" si="20"/>
        <v/>
      </c>
      <c r="E119" s="69" t="str">
        <f>IFERROR(VLOOKUP(J119,Causa!$A$2:$F$15,6,0),"")</f>
        <v/>
      </c>
      <c r="F119" s="52"/>
      <c r="G119" s="53"/>
      <c r="H119" s="212"/>
      <c r="I119" s="55"/>
      <c r="J119" s="54"/>
      <c r="K119" s="54"/>
      <c r="L119" s="54"/>
      <c r="M119" s="54"/>
      <c r="N119" s="54"/>
      <c r="O119" s="54"/>
      <c r="P119" s="54"/>
      <c r="Q119" s="55"/>
      <c r="R119" s="54"/>
      <c r="S119" s="56">
        <f t="shared" si="24"/>
        <v>0</v>
      </c>
      <c r="T119" s="56">
        <f t="shared" si="21"/>
        <v>0</v>
      </c>
      <c r="U119" s="56">
        <f t="shared" si="25"/>
        <v>0</v>
      </c>
      <c r="V119" s="56">
        <f t="shared" si="22"/>
        <v>0</v>
      </c>
      <c r="W119" s="64" t="str">
        <f t="shared" si="23"/>
        <v/>
      </c>
      <c r="X119" s="56" t="str">
        <f t="shared" si="26"/>
        <v>T</v>
      </c>
    </row>
    <row r="120" spans="1:39" ht="21.75" customHeight="1" x14ac:dyDescent="0.25">
      <c r="C120" s="63"/>
      <c r="D120" s="66" t="str">
        <f t="shared" si="20"/>
        <v/>
      </c>
      <c r="E120" s="69" t="str">
        <f>IFERROR(VLOOKUP(J120,Causa!$A$2:$F$15,6,0),"")</f>
        <v/>
      </c>
      <c r="F120" s="52"/>
      <c r="G120" s="53"/>
      <c r="H120" s="212"/>
      <c r="I120" s="55"/>
      <c r="J120" s="54"/>
      <c r="K120" s="54"/>
      <c r="L120" s="54"/>
      <c r="M120" s="54"/>
      <c r="N120" s="54"/>
      <c r="O120" s="54"/>
      <c r="P120" s="54"/>
      <c r="Q120" s="55"/>
      <c r="R120" s="54"/>
      <c r="S120" s="56">
        <f t="shared" si="24"/>
        <v>0</v>
      </c>
      <c r="T120" s="56">
        <f t="shared" si="21"/>
        <v>0</v>
      </c>
      <c r="U120" s="56">
        <f t="shared" si="25"/>
        <v>0</v>
      </c>
      <c r="V120" s="56">
        <f t="shared" si="22"/>
        <v>0</v>
      </c>
      <c r="W120" s="64" t="str">
        <f t="shared" si="23"/>
        <v/>
      </c>
      <c r="X120" s="56" t="str">
        <f t="shared" si="26"/>
        <v>T</v>
      </c>
    </row>
    <row r="121" spans="1:39" ht="21.75" customHeight="1" x14ac:dyDescent="0.25">
      <c r="C121" s="63"/>
      <c r="D121" s="66" t="str">
        <f t="shared" si="20"/>
        <v/>
      </c>
      <c r="E121" s="69" t="str">
        <f>IFERROR(VLOOKUP(J121,Causa!$A$2:$F$15,6,0),"")</f>
        <v/>
      </c>
      <c r="F121" s="52"/>
      <c r="G121" s="53"/>
      <c r="H121" s="212"/>
      <c r="I121" s="55"/>
      <c r="J121" s="54"/>
      <c r="K121" s="54"/>
      <c r="L121" s="54"/>
      <c r="M121" s="54"/>
      <c r="N121" s="54"/>
      <c r="O121" s="54"/>
      <c r="P121" s="54"/>
      <c r="Q121" s="55"/>
      <c r="R121" s="54"/>
      <c r="S121" s="56">
        <f t="shared" si="24"/>
        <v>0</v>
      </c>
      <c r="T121" s="56">
        <f t="shared" si="21"/>
        <v>0</v>
      </c>
      <c r="U121" s="56">
        <f t="shared" si="25"/>
        <v>0</v>
      </c>
      <c r="V121" s="56">
        <f t="shared" si="22"/>
        <v>0</v>
      </c>
      <c r="W121" s="64" t="str">
        <f t="shared" si="23"/>
        <v/>
      </c>
      <c r="X121" s="56" t="str">
        <f t="shared" si="26"/>
        <v>T</v>
      </c>
    </row>
    <row r="122" spans="1:39" ht="21.75" customHeight="1" x14ac:dyDescent="0.25">
      <c r="C122" s="63"/>
      <c r="D122" s="66" t="str">
        <f t="shared" si="20"/>
        <v/>
      </c>
      <c r="E122" s="69" t="str">
        <f>IFERROR(VLOOKUP(J122,Causa!$A$2:$F$15,6,0),"")</f>
        <v/>
      </c>
      <c r="F122" s="52"/>
      <c r="G122" s="53"/>
      <c r="H122" s="212"/>
      <c r="I122" s="55"/>
      <c r="J122" s="54"/>
      <c r="K122" s="54"/>
      <c r="L122" s="54"/>
      <c r="M122" s="54"/>
      <c r="N122" s="54"/>
      <c r="O122" s="54"/>
      <c r="P122" s="54"/>
      <c r="Q122" s="55"/>
      <c r="R122" s="54"/>
      <c r="S122" s="56">
        <f t="shared" si="24"/>
        <v>0</v>
      </c>
      <c r="T122" s="56">
        <f t="shared" si="21"/>
        <v>0</v>
      </c>
      <c r="U122" s="56">
        <f t="shared" si="25"/>
        <v>0</v>
      </c>
      <c r="V122" s="56">
        <f t="shared" si="22"/>
        <v>0</v>
      </c>
      <c r="W122" s="64" t="str">
        <f t="shared" si="23"/>
        <v/>
      </c>
      <c r="X122" s="56" t="str">
        <f t="shared" si="26"/>
        <v>T</v>
      </c>
    </row>
    <row r="123" spans="1:39" ht="21.75" customHeight="1" x14ac:dyDescent="0.25">
      <c r="C123" s="63"/>
      <c r="D123" s="66" t="str">
        <f t="shared" si="20"/>
        <v/>
      </c>
      <c r="E123" s="69" t="str">
        <f>IFERROR(VLOOKUP(J123,Causa!$A$2:$F$15,6,0),"")</f>
        <v/>
      </c>
      <c r="F123" s="52"/>
      <c r="G123" s="53"/>
      <c r="H123" s="212"/>
      <c r="I123" s="55"/>
      <c r="J123" s="54"/>
      <c r="K123" s="54"/>
      <c r="L123" s="54"/>
      <c r="M123" s="54"/>
      <c r="N123" s="54"/>
      <c r="O123" s="54"/>
      <c r="P123" s="54"/>
      <c r="Q123" s="55"/>
      <c r="R123" s="54"/>
      <c r="S123" s="56">
        <f t="shared" si="24"/>
        <v>0</v>
      </c>
      <c r="T123" s="56">
        <f t="shared" si="21"/>
        <v>0</v>
      </c>
      <c r="U123" s="56">
        <f t="shared" si="25"/>
        <v>0</v>
      </c>
      <c r="V123" s="56">
        <f t="shared" si="22"/>
        <v>0</v>
      </c>
      <c r="W123" s="64" t="str">
        <f t="shared" si="23"/>
        <v/>
      </c>
      <c r="X123" s="56" t="str">
        <f t="shared" si="26"/>
        <v>T</v>
      </c>
    </row>
    <row r="124" spans="1:39" ht="21.75" customHeight="1" x14ac:dyDescent="0.25">
      <c r="C124" s="63"/>
      <c r="D124" s="66" t="str">
        <f t="shared" si="20"/>
        <v/>
      </c>
      <c r="E124" s="69" t="str">
        <f>IFERROR(VLOOKUP(J124,Causa!$A$2:$F$15,6,0),"")</f>
        <v/>
      </c>
      <c r="F124" s="52"/>
      <c r="G124" s="53"/>
      <c r="H124" s="212"/>
      <c r="I124" s="55"/>
      <c r="J124" s="54"/>
      <c r="K124" s="54"/>
      <c r="L124" s="54"/>
      <c r="M124" s="54"/>
      <c r="N124" s="54"/>
      <c r="O124" s="54"/>
      <c r="P124" s="54"/>
      <c r="Q124" s="55"/>
      <c r="R124" s="54"/>
      <c r="S124" s="56">
        <f t="shared" si="24"/>
        <v>0</v>
      </c>
      <c r="T124" s="56">
        <f t="shared" si="21"/>
        <v>0</v>
      </c>
      <c r="U124" s="56">
        <f t="shared" si="25"/>
        <v>0</v>
      </c>
      <c r="V124" s="56">
        <f t="shared" si="22"/>
        <v>0</v>
      </c>
      <c r="W124" s="64" t="str">
        <f t="shared" si="23"/>
        <v/>
      </c>
      <c r="X124" s="56" t="str">
        <f t="shared" si="26"/>
        <v>T</v>
      </c>
    </row>
    <row r="125" spans="1:39" ht="21.75" customHeight="1" x14ac:dyDescent="0.25">
      <c r="C125" s="63"/>
      <c r="D125" s="66" t="str">
        <f t="shared" si="20"/>
        <v/>
      </c>
      <c r="E125" s="69" t="str">
        <f>IFERROR(VLOOKUP(J125,Causa!$A$2:$F$15,6,0),"")</f>
        <v/>
      </c>
      <c r="F125" s="52"/>
      <c r="G125" s="53"/>
      <c r="H125" s="212"/>
      <c r="I125" s="55"/>
      <c r="J125" s="54"/>
      <c r="K125" s="54"/>
      <c r="L125" s="54"/>
      <c r="M125" s="54"/>
      <c r="N125" s="54"/>
      <c r="O125" s="54"/>
      <c r="P125" s="54"/>
      <c r="Q125" s="55"/>
      <c r="R125" s="54"/>
      <c r="S125" s="56">
        <f t="shared" si="24"/>
        <v>0</v>
      </c>
      <c r="T125" s="56">
        <f t="shared" si="21"/>
        <v>0</v>
      </c>
      <c r="U125" s="56">
        <f t="shared" si="25"/>
        <v>0</v>
      </c>
      <c r="V125" s="56">
        <f t="shared" si="22"/>
        <v>0</v>
      </c>
      <c r="W125" s="64" t="str">
        <f t="shared" si="23"/>
        <v/>
      </c>
      <c r="X125" s="56" t="str">
        <f t="shared" si="26"/>
        <v>T</v>
      </c>
    </row>
    <row r="126" spans="1:39" ht="21.75" customHeight="1" x14ac:dyDescent="0.25">
      <c r="C126" s="63"/>
      <c r="D126" s="66" t="str">
        <f t="shared" si="20"/>
        <v/>
      </c>
      <c r="E126" s="69" t="str">
        <f>IFERROR(VLOOKUP(J126,Causa!$A$2:$F$15,6,0),"")</f>
        <v/>
      </c>
      <c r="F126" s="52"/>
      <c r="G126" s="53"/>
      <c r="H126" s="212"/>
      <c r="I126" s="55"/>
      <c r="J126" s="54"/>
      <c r="K126" s="54"/>
      <c r="L126" s="54"/>
      <c r="M126" s="54"/>
      <c r="N126" s="54"/>
      <c r="O126" s="54"/>
      <c r="P126" s="54"/>
      <c r="Q126" s="55"/>
      <c r="R126" s="54"/>
      <c r="S126" s="56">
        <f t="shared" si="24"/>
        <v>0</v>
      </c>
      <c r="T126" s="56">
        <f t="shared" si="21"/>
        <v>0</v>
      </c>
      <c r="U126" s="56">
        <f t="shared" si="25"/>
        <v>0</v>
      </c>
      <c r="V126" s="56">
        <f t="shared" si="22"/>
        <v>0</v>
      </c>
      <c r="W126" s="64" t="str">
        <f t="shared" si="23"/>
        <v/>
      </c>
      <c r="X126" s="56" t="str">
        <f t="shared" si="26"/>
        <v>T</v>
      </c>
    </row>
    <row r="127" spans="1:39" ht="21.75" customHeight="1" x14ac:dyDescent="0.25">
      <c r="C127" s="63"/>
      <c r="D127" s="66" t="str">
        <f t="shared" si="20"/>
        <v/>
      </c>
      <c r="E127" s="69" t="str">
        <f>IFERROR(VLOOKUP(J127,Causa!$A$2:$F$15,6,0),"")</f>
        <v/>
      </c>
      <c r="F127" s="52"/>
      <c r="G127" s="53"/>
      <c r="H127" s="212"/>
      <c r="I127" s="55"/>
      <c r="J127" s="54"/>
      <c r="K127" s="54"/>
      <c r="L127" s="54"/>
      <c r="M127" s="54"/>
      <c r="N127" s="54"/>
      <c r="O127" s="54"/>
      <c r="P127" s="54"/>
      <c r="Q127" s="55"/>
      <c r="R127" s="54"/>
      <c r="S127" s="56">
        <f t="shared" si="24"/>
        <v>0</v>
      </c>
      <c r="T127" s="56">
        <f t="shared" si="21"/>
        <v>0</v>
      </c>
      <c r="U127" s="56">
        <f t="shared" si="25"/>
        <v>0</v>
      </c>
      <c r="V127" s="56">
        <f t="shared" si="22"/>
        <v>0</v>
      </c>
      <c r="W127" s="64" t="str">
        <f t="shared" si="23"/>
        <v/>
      </c>
      <c r="X127" s="56" t="str">
        <f t="shared" si="26"/>
        <v>T</v>
      </c>
    </row>
    <row r="128" spans="1:39" ht="21.75" customHeight="1" x14ac:dyDescent="0.25">
      <c r="C128" s="63"/>
      <c r="D128" s="66" t="str">
        <f t="shared" si="20"/>
        <v/>
      </c>
      <c r="E128" s="69" t="str">
        <f>IFERROR(VLOOKUP(J128,Causa!$A$2:$F$15,6,0),"")</f>
        <v/>
      </c>
      <c r="F128" s="52"/>
      <c r="G128" s="53"/>
      <c r="H128" s="212"/>
      <c r="I128" s="55"/>
      <c r="J128" s="54"/>
      <c r="K128" s="54"/>
      <c r="L128" s="54"/>
      <c r="M128" s="54"/>
      <c r="N128" s="54"/>
      <c r="O128" s="54"/>
      <c r="P128" s="54"/>
      <c r="Q128" s="55"/>
      <c r="R128" s="54"/>
      <c r="S128" s="56">
        <f t="shared" si="24"/>
        <v>0</v>
      </c>
      <c r="T128" s="56">
        <f t="shared" si="21"/>
        <v>0</v>
      </c>
      <c r="U128" s="56">
        <f t="shared" si="25"/>
        <v>0</v>
      </c>
      <c r="V128" s="56">
        <f t="shared" si="22"/>
        <v>0</v>
      </c>
      <c r="W128" s="64" t="str">
        <f t="shared" si="23"/>
        <v/>
      </c>
      <c r="X128" s="56" t="str">
        <f t="shared" si="26"/>
        <v>T</v>
      </c>
    </row>
    <row r="129" spans="3:24" ht="21.75" customHeight="1" x14ac:dyDescent="0.25">
      <c r="C129" s="63"/>
      <c r="D129" s="66" t="str">
        <f t="shared" si="20"/>
        <v/>
      </c>
      <c r="E129" s="69" t="str">
        <f>IFERROR(VLOOKUP(J129,Causa!$A$2:$F$15,6,0),"")</f>
        <v/>
      </c>
      <c r="F129" s="52"/>
      <c r="G129" s="53"/>
      <c r="H129" s="212"/>
      <c r="I129" s="55"/>
      <c r="J129" s="54"/>
      <c r="K129" s="54"/>
      <c r="L129" s="54"/>
      <c r="M129" s="54"/>
      <c r="N129" s="54"/>
      <c r="O129" s="54"/>
      <c r="P129" s="54"/>
      <c r="Q129" s="55"/>
      <c r="R129" s="54"/>
      <c r="S129" s="56">
        <f t="shared" si="24"/>
        <v>0</v>
      </c>
      <c r="T129" s="56">
        <f t="shared" si="21"/>
        <v>0</v>
      </c>
      <c r="U129" s="56">
        <f t="shared" si="25"/>
        <v>0</v>
      </c>
      <c r="V129" s="56">
        <f t="shared" si="22"/>
        <v>0</v>
      </c>
      <c r="W129" s="64" t="str">
        <f t="shared" si="23"/>
        <v/>
      </c>
      <c r="X129" s="56" t="str">
        <f t="shared" si="26"/>
        <v>T</v>
      </c>
    </row>
    <row r="130" spans="3:24" ht="21.75" customHeight="1" x14ac:dyDescent="0.25">
      <c r="C130" s="63"/>
      <c r="D130" s="66" t="str">
        <f t="shared" si="20"/>
        <v/>
      </c>
      <c r="E130" s="69" t="str">
        <f>IFERROR(VLOOKUP(J130,Causa!$A$2:$F$15,6,0),"")</f>
        <v/>
      </c>
      <c r="F130" s="52"/>
      <c r="G130" s="53"/>
      <c r="H130" s="212"/>
      <c r="I130" s="55"/>
      <c r="J130" s="54"/>
      <c r="K130" s="54"/>
      <c r="L130" s="54"/>
      <c r="M130" s="54"/>
      <c r="N130" s="54"/>
      <c r="O130" s="54"/>
      <c r="P130" s="54"/>
      <c r="Q130" s="55"/>
      <c r="R130" s="54"/>
      <c r="S130" s="56">
        <f t="shared" si="24"/>
        <v>0</v>
      </c>
      <c r="T130" s="56">
        <f t="shared" si="21"/>
        <v>0</v>
      </c>
      <c r="U130" s="56">
        <f t="shared" si="25"/>
        <v>0</v>
      </c>
      <c r="V130" s="56">
        <f t="shared" si="22"/>
        <v>0</v>
      </c>
      <c r="W130" s="64" t="str">
        <f t="shared" si="23"/>
        <v/>
      </c>
      <c r="X130" s="56" t="str">
        <f t="shared" si="26"/>
        <v>T</v>
      </c>
    </row>
    <row r="131" spans="3:24" ht="21.75" customHeight="1" x14ac:dyDescent="0.25">
      <c r="C131" s="63"/>
      <c r="D131" s="66" t="str">
        <f t="shared" si="20"/>
        <v/>
      </c>
      <c r="E131" s="69" t="str">
        <f>IFERROR(VLOOKUP(J131,Causa!$A$2:$F$15,6,0),"")</f>
        <v/>
      </c>
      <c r="F131" s="52"/>
      <c r="G131" s="53"/>
      <c r="H131" s="212"/>
      <c r="I131" s="55"/>
      <c r="J131" s="54"/>
      <c r="K131" s="54"/>
      <c r="L131" s="54"/>
      <c r="M131" s="54"/>
      <c r="N131" s="54"/>
      <c r="O131" s="54"/>
      <c r="P131" s="54"/>
      <c r="Q131" s="55"/>
      <c r="R131" s="54"/>
      <c r="S131" s="56">
        <f t="shared" si="24"/>
        <v>0</v>
      </c>
      <c r="T131" s="56">
        <f t="shared" si="21"/>
        <v>0</v>
      </c>
      <c r="U131" s="56">
        <f t="shared" si="25"/>
        <v>0</v>
      </c>
      <c r="V131" s="56">
        <f t="shared" si="22"/>
        <v>0</v>
      </c>
      <c r="W131" s="64" t="str">
        <f t="shared" si="23"/>
        <v/>
      </c>
      <c r="X131" s="56" t="str">
        <f t="shared" si="26"/>
        <v>T</v>
      </c>
    </row>
    <row r="132" spans="3:24" ht="21.75" customHeight="1" x14ac:dyDescent="0.25">
      <c r="C132" s="63"/>
      <c r="D132" s="66" t="str">
        <f t="shared" si="20"/>
        <v/>
      </c>
      <c r="E132" s="69" t="str">
        <f>IFERROR(VLOOKUP(J132,Causa!$A$2:$F$15,6,0),"")</f>
        <v/>
      </c>
      <c r="F132" s="52"/>
      <c r="G132" s="53"/>
      <c r="H132" s="212"/>
      <c r="I132" s="55"/>
      <c r="J132" s="54"/>
      <c r="K132" s="54"/>
      <c r="L132" s="54"/>
      <c r="M132" s="54"/>
      <c r="N132" s="54"/>
      <c r="O132" s="54"/>
      <c r="P132" s="54"/>
      <c r="Q132" s="55"/>
      <c r="R132" s="54"/>
      <c r="S132" s="56">
        <f t="shared" si="24"/>
        <v>0</v>
      </c>
      <c r="T132" s="56">
        <f t="shared" si="21"/>
        <v>0</v>
      </c>
      <c r="U132" s="56">
        <f t="shared" si="25"/>
        <v>0</v>
      </c>
      <c r="V132" s="56">
        <f t="shared" si="22"/>
        <v>0</v>
      </c>
      <c r="W132" s="64" t="str">
        <f t="shared" si="23"/>
        <v/>
      </c>
      <c r="X132" s="56" t="str">
        <f t="shared" si="26"/>
        <v>T</v>
      </c>
    </row>
    <row r="133" spans="3:24" ht="21.75" customHeight="1" x14ac:dyDescent="0.25">
      <c r="C133" s="63"/>
      <c r="D133" s="66" t="str">
        <f t="shared" si="20"/>
        <v/>
      </c>
      <c r="E133" s="69" t="str">
        <f>IFERROR(VLOOKUP(J133,Causa!$A$2:$F$15,6,0),"")</f>
        <v/>
      </c>
      <c r="F133" s="52"/>
      <c r="G133" s="53"/>
      <c r="H133" s="212"/>
      <c r="I133" s="55"/>
      <c r="J133" s="54"/>
      <c r="K133" s="54"/>
      <c r="L133" s="54"/>
      <c r="M133" s="54"/>
      <c r="N133" s="54"/>
      <c r="O133" s="54"/>
      <c r="P133" s="54"/>
      <c r="Q133" s="55"/>
      <c r="R133" s="54"/>
      <c r="S133" s="56">
        <f t="shared" si="24"/>
        <v>0</v>
      </c>
      <c r="T133" s="56">
        <f t="shared" si="21"/>
        <v>0</v>
      </c>
      <c r="U133" s="56">
        <f t="shared" si="25"/>
        <v>0</v>
      </c>
      <c r="V133" s="56">
        <f t="shared" si="22"/>
        <v>0</v>
      </c>
      <c r="W133" s="64" t="str">
        <f t="shared" si="23"/>
        <v/>
      </c>
      <c r="X133" s="56" t="str">
        <f t="shared" si="26"/>
        <v>T</v>
      </c>
    </row>
    <row r="134" spans="3:24" ht="21.75" customHeight="1" x14ac:dyDescent="0.25">
      <c r="C134" s="63"/>
      <c r="D134" s="66" t="str">
        <f t="shared" si="20"/>
        <v/>
      </c>
      <c r="E134" s="69" t="str">
        <f>IFERROR(VLOOKUP(J134,Causa!$A$2:$F$15,6,0),"")</f>
        <v/>
      </c>
      <c r="F134" s="52"/>
      <c r="G134" s="53"/>
      <c r="H134" s="212"/>
      <c r="I134" s="55"/>
      <c r="J134" s="54"/>
      <c r="K134" s="54"/>
      <c r="L134" s="54"/>
      <c r="M134" s="54"/>
      <c r="N134" s="54"/>
      <c r="O134" s="54"/>
      <c r="P134" s="54"/>
      <c r="Q134" s="55"/>
      <c r="R134" s="54"/>
      <c r="S134" s="56">
        <f t="shared" si="24"/>
        <v>0</v>
      </c>
      <c r="T134" s="56">
        <f t="shared" si="21"/>
        <v>0</v>
      </c>
      <c r="U134" s="56">
        <f t="shared" si="25"/>
        <v>0</v>
      </c>
      <c r="V134" s="56">
        <f t="shared" si="22"/>
        <v>0</v>
      </c>
      <c r="W134" s="64" t="str">
        <f t="shared" si="23"/>
        <v/>
      </c>
      <c r="X134" s="56" t="str">
        <f t="shared" si="26"/>
        <v>T</v>
      </c>
    </row>
    <row r="135" spans="3:24" ht="21.75" customHeight="1" x14ac:dyDescent="0.25">
      <c r="C135" s="63"/>
      <c r="D135" s="66" t="str">
        <f t="shared" si="20"/>
        <v/>
      </c>
      <c r="E135" s="69" t="str">
        <f>IFERROR(VLOOKUP(J135,Causa!$A$2:$F$15,6,0),"")</f>
        <v/>
      </c>
      <c r="F135" s="52"/>
      <c r="G135" s="53"/>
      <c r="H135" s="212"/>
      <c r="I135" s="55"/>
      <c r="J135" s="54"/>
      <c r="K135" s="54"/>
      <c r="L135" s="54"/>
      <c r="M135" s="54"/>
      <c r="N135" s="54"/>
      <c r="O135" s="54"/>
      <c r="P135" s="54"/>
      <c r="Q135" s="55"/>
      <c r="R135" s="54"/>
      <c r="S135" s="56">
        <f t="shared" si="24"/>
        <v>0</v>
      </c>
      <c r="T135" s="56">
        <f t="shared" si="21"/>
        <v>0</v>
      </c>
      <c r="U135" s="56">
        <f t="shared" si="25"/>
        <v>0</v>
      </c>
      <c r="V135" s="56">
        <f t="shared" si="22"/>
        <v>0</v>
      </c>
      <c r="W135" s="64" t="str">
        <f t="shared" si="23"/>
        <v/>
      </c>
      <c r="X135" s="56" t="str">
        <f t="shared" si="26"/>
        <v>T</v>
      </c>
    </row>
    <row r="136" spans="3:24" ht="21.75" customHeight="1" x14ac:dyDescent="0.25">
      <c r="C136" s="63"/>
      <c r="D136" s="66" t="str">
        <f t="shared" si="20"/>
        <v/>
      </c>
      <c r="E136" s="69" t="str">
        <f>IFERROR(VLOOKUP(J136,Causa!$A$2:$F$15,6,0),"")</f>
        <v/>
      </c>
      <c r="F136" s="52"/>
      <c r="G136" s="53"/>
      <c r="H136" s="212"/>
      <c r="I136" s="55"/>
      <c r="J136" s="54"/>
      <c r="K136" s="54"/>
      <c r="L136" s="54"/>
      <c r="M136" s="54"/>
      <c r="N136" s="54"/>
      <c r="O136" s="54"/>
      <c r="P136" s="54"/>
      <c r="Q136" s="55"/>
      <c r="R136" s="54"/>
      <c r="S136" s="56">
        <f t="shared" si="24"/>
        <v>0</v>
      </c>
      <c r="T136" s="56">
        <f t="shared" si="21"/>
        <v>0</v>
      </c>
      <c r="U136" s="56">
        <f t="shared" si="25"/>
        <v>0</v>
      </c>
      <c r="V136" s="56">
        <f t="shared" si="22"/>
        <v>0</v>
      </c>
      <c r="W136" s="64" t="str">
        <f t="shared" si="23"/>
        <v/>
      </c>
      <c r="X136" s="56" t="str">
        <f t="shared" si="26"/>
        <v>T</v>
      </c>
    </row>
    <row r="137" spans="3:24" ht="21.75" customHeight="1" x14ac:dyDescent="0.25">
      <c r="C137" s="63"/>
      <c r="D137" s="66" t="str">
        <f t="shared" si="20"/>
        <v/>
      </c>
      <c r="E137" s="69" t="str">
        <f>IFERROR(VLOOKUP(J137,Causa!$A$2:$F$15,6,0),"")</f>
        <v/>
      </c>
      <c r="F137" s="52"/>
      <c r="G137" s="53"/>
      <c r="H137" s="212"/>
      <c r="I137" s="55"/>
      <c r="J137" s="54"/>
      <c r="K137" s="54"/>
      <c r="L137" s="54"/>
      <c r="M137" s="54"/>
      <c r="N137" s="54"/>
      <c r="O137" s="54"/>
      <c r="P137" s="54"/>
      <c r="Q137" s="55"/>
      <c r="R137" s="54"/>
      <c r="S137" s="56">
        <f t="shared" si="24"/>
        <v>0</v>
      </c>
      <c r="T137" s="56">
        <f t="shared" si="21"/>
        <v>0</v>
      </c>
      <c r="U137" s="56">
        <f t="shared" si="25"/>
        <v>0</v>
      </c>
      <c r="V137" s="56">
        <f t="shared" si="22"/>
        <v>0</v>
      </c>
      <c r="W137" s="64" t="str">
        <f t="shared" si="23"/>
        <v/>
      </c>
      <c r="X137" s="56" t="str">
        <f t="shared" si="26"/>
        <v>T</v>
      </c>
    </row>
    <row r="138" spans="3:24" ht="21.75" customHeight="1" x14ac:dyDescent="0.25">
      <c r="C138" s="63"/>
      <c r="D138" s="66" t="str">
        <f t="shared" si="20"/>
        <v/>
      </c>
      <c r="E138" s="69" t="str">
        <f>IFERROR(VLOOKUP(J138,Causa!$A$2:$F$15,6,0),"")</f>
        <v/>
      </c>
      <c r="F138" s="52"/>
      <c r="G138" s="53"/>
      <c r="H138" s="212"/>
      <c r="I138" s="55"/>
      <c r="J138" s="54"/>
      <c r="K138" s="54"/>
      <c r="L138" s="54"/>
      <c r="M138" s="54"/>
      <c r="N138" s="54"/>
      <c r="O138" s="54"/>
      <c r="P138" s="54"/>
      <c r="Q138" s="55"/>
      <c r="R138" s="54"/>
      <c r="S138" s="56">
        <f t="shared" si="24"/>
        <v>0</v>
      </c>
      <c r="T138" s="56">
        <f t="shared" si="21"/>
        <v>0</v>
      </c>
      <c r="U138" s="56">
        <f t="shared" si="25"/>
        <v>0</v>
      </c>
      <c r="V138" s="56">
        <f t="shared" si="22"/>
        <v>0</v>
      </c>
      <c r="W138" s="64" t="str">
        <f t="shared" si="23"/>
        <v/>
      </c>
      <c r="X138" s="56" t="str">
        <f t="shared" si="26"/>
        <v>T</v>
      </c>
    </row>
    <row r="139" spans="3:24" ht="21.75" customHeight="1" x14ac:dyDescent="0.25">
      <c r="C139" s="63"/>
      <c r="D139" s="66" t="str">
        <f t="shared" si="20"/>
        <v/>
      </c>
      <c r="E139" s="69" t="str">
        <f>IFERROR(VLOOKUP(J139,Causa!$A$2:$F$15,6,0),"")</f>
        <v/>
      </c>
      <c r="F139" s="52"/>
      <c r="G139" s="53"/>
      <c r="H139" s="212"/>
      <c r="I139" s="55"/>
      <c r="J139" s="54"/>
      <c r="K139" s="54"/>
      <c r="L139" s="54"/>
      <c r="M139" s="54"/>
      <c r="N139" s="54"/>
      <c r="O139" s="54"/>
      <c r="P139" s="54"/>
      <c r="Q139" s="55"/>
      <c r="R139" s="54"/>
      <c r="S139" s="56">
        <f t="shared" si="24"/>
        <v>0</v>
      </c>
      <c r="T139" s="56">
        <f t="shared" si="21"/>
        <v>0</v>
      </c>
      <c r="U139" s="56">
        <f t="shared" si="25"/>
        <v>0</v>
      </c>
      <c r="V139" s="56">
        <f t="shared" si="22"/>
        <v>0</v>
      </c>
      <c r="W139" s="64" t="str">
        <f t="shared" si="23"/>
        <v/>
      </c>
      <c r="X139" s="56" t="str">
        <f t="shared" si="26"/>
        <v>T</v>
      </c>
    </row>
    <row r="140" spans="3:24" ht="21.75" customHeight="1" x14ac:dyDescent="0.25">
      <c r="C140" s="63"/>
      <c r="D140" s="66" t="str">
        <f t="shared" si="20"/>
        <v/>
      </c>
      <c r="E140" s="69" t="str">
        <f>IFERROR(VLOOKUP(J140,Causa!$A$2:$F$15,6,0),"")</f>
        <v/>
      </c>
      <c r="F140" s="52"/>
      <c r="G140" s="53"/>
      <c r="H140" s="212"/>
      <c r="I140" s="55"/>
      <c r="J140" s="54"/>
      <c r="K140" s="54"/>
      <c r="L140" s="54"/>
      <c r="M140" s="54"/>
      <c r="N140" s="54"/>
      <c r="O140" s="54"/>
      <c r="P140" s="54"/>
      <c r="Q140" s="55"/>
      <c r="R140" s="54"/>
      <c r="S140" s="56">
        <f t="shared" si="24"/>
        <v>0</v>
      </c>
      <c r="T140" s="56">
        <f t="shared" si="21"/>
        <v>0</v>
      </c>
      <c r="U140" s="56">
        <f t="shared" si="25"/>
        <v>0</v>
      </c>
      <c r="V140" s="56">
        <f t="shared" si="22"/>
        <v>0</v>
      </c>
      <c r="W140" s="64" t="str">
        <f t="shared" si="23"/>
        <v/>
      </c>
      <c r="X140" s="56" t="str">
        <f t="shared" si="26"/>
        <v>T</v>
      </c>
    </row>
    <row r="141" spans="3:24" ht="21.75" customHeight="1" x14ac:dyDescent="0.25">
      <c r="C141" s="63"/>
      <c r="D141" s="66" t="str">
        <f t="shared" si="20"/>
        <v/>
      </c>
      <c r="E141" s="69" t="str">
        <f>IFERROR(VLOOKUP(J141,Causa!$A$2:$F$15,6,0),"")</f>
        <v/>
      </c>
      <c r="F141" s="52"/>
      <c r="G141" s="53"/>
      <c r="H141" s="212"/>
      <c r="I141" s="55"/>
      <c r="J141" s="54"/>
      <c r="K141" s="54"/>
      <c r="L141" s="54"/>
      <c r="M141" s="54"/>
      <c r="N141" s="54"/>
      <c r="O141" s="54"/>
      <c r="P141" s="54"/>
      <c r="Q141" s="55"/>
      <c r="R141" s="54"/>
      <c r="S141" s="56">
        <f t="shared" si="24"/>
        <v>0</v>
      </c>
      <c r="T141" s="56">
        <f t="shared" si="21"/>
        <v>0</v>
      </c>
      <c r="U141" s="56">
        <f t="shared" si="25"/>
        <v>0</v>
      </c>
      <c r="V141" s="56">
        <f t="shared" si="22"/>
        <v>0</v>
      </c>
      <c r="W141" s="64" t="str">
        <f t="shared" si="23"/>
        <v/>
      </c>
      <c r="X141" s="56" t="str">
        <f t="shared" si="26"/>
        <v>T</v>
      </c>
    </row>
    <row r="142" spans="3:24" ht="21.75" customHeight="1" x14ac:dyDescent="0.25">
      <c r="C142" s="63"/>
      <c r="D142" s="66" t="str">
        <f t="shared" si="20"/>
        <v/>
      </c>
      <c r="E142" s="69" t="str">
        <f>IFERROR(VLOOKUP(J142,Causa!$A$2:$F$15,6,0),"")</f>
        <v/>
      </c>
      <c r="F142" s="52"/>
      <c r="G142" s="53"/>
      <c r="H142" s="212"/>
      <c r="I142" s="55"/>
      <c r="J142" s="54"/>
      <c r="K142" s="54"/>
      <c r="L142" s="54"/>
      <c r="M142" s="54"/>
      <c r="N142" s="54"/>
      <c r="O142" s="54"/>
      <c r="P142" s="54"/>
      <c r="Q142" s="55"/>
      <c r="R142" s="54"/>
      <c r="S142" s="56">
        <f t="shared" si="24"/>
        <v>0</v>
      </c>
      <c r="T142" s="56">
        <f t="shared" si="21"/>
        <v>0</v>
      </c>
      <c r="U142" s="56">
        <f t="shared" si="25"/>
        <v>0</v>
      </c>
      <c r="V142" s="56">
        <f t="shared" si="22"/>
        <v>0</v>
      </c>
      <c r="W142" s="64" t="str">
        <f t="shared" si="23"/>
        <v/>
      </c>
      <c r="X142" s="56" t="str">
        <f t="shared" si="26"/>
        <v>T</v>
      </c>
    </row>
    <row r="143" spans="3:24" ht="21.75" customHeight="1" x14ac:dyDescent="0.25">
      <c r="C143" s="63"/>
      <c r="D143" s="66" t="str">
        <f t="shared" si="20"/>
        <v/>
      </c>
      <c r="E143" s="69" t="str">
        <f>IFERROR(VLOOKUP(J143,Causa!$A$2:$F$15,6,0),"")</f>
        <v/>
      </c>
      <c r="F143" s="52"/>
      <c r="G143" s="53"/>
      <c r="H143" s="212"/>
      <c r="I143" s="55"/>
      <c r="J143" s="54"/>
      <c r="K143" s="54"/>
      <c r="L143" s="54"/>
      <c r="M143" s="54"/>
      <c r="N143" s="54"/>
      <c r="O143" s="54"/>
      <c r="P143" s="54"/>
      <c r="Q143" s="55"/>
      <c r="R143" s="54"/>
      <c r="S143" s="56">
        <f t="shared" si="24"/>
        <v>0</v>
      </c>
      <c r="T143" s="56">
        <f t="shared" si="21"/>
        <v>0</v>
      </c>
      <c r="U143" s="56">
        <f t="shared" si="25"/>
        <v>0</v>
      </c>
      <c r="V143" s="56">
        <f t="shared" si="22"/>
        <v>0</v>
      </c>
      <c r="W143" s="64" t="str">
        <f t="shared" si="23"/>
        <v/>
      </c>
      <c r="X143" s="56" t="str">
        <f t="shared" si="26"/>
        <v>T</v>
      </c>
    </row>
    <row r="144" spans="3:24" ht="21.75" customHeight="1" x14ac:dyDescent="0.25">
      <c r="C144" s="63"/>
      <c r="D144" s="66" t="str">
        <f t="shared" si="20"/>
        <v/>
      </c>
      <c r="E144" s="69" t="str">
        <f>IFERROR(VLOOKUP(J144,Causa!$A$2:$F$15,6,0),"")</f>
        <v/>
      </c>
      <c r="F144" s="52"/>
      <c r="G144" s="53"/>
      <c r="H144" s="212"/>
      <c r="I144" s="55"/>
      <c r="J144" s="54"/>
      <c r="K144" s="54"/>
      <c r="L144" s="54"/>
      <c r="M144" s="54"/>
      <c r="N144" s="54"/>
      <c r="O144" s="54"/>
      <c r="P144" s="54"/>
      <c r="Q144" s="55"/>
      <c r="R144" s="54"/>
      <c r="S144" s="56">
        <f t="shared" si="24"/>
        <v>0</v>
      </c>
      <c r="T144" s="56">
        <f t="shared" si="21"/>
        <v>0</v>
      </c>
      <c r="U144" s="56">
        <f t="shared" si="25"/>
        <v>0</v>
      </c>
      <c r="V144" s="56">
        <f t="shared" si="22"/>
        <v>0</v>
      </c>
      <c r="W144" s="64" t="str">
        <f t="shared" si="23"/>
        <v/>
      </c>
      <c r="X144" s="56" t="str">
        <f t="shared" si="26"/>
        <v>T</v>
      </c>
    </row>
    <row r="145" spans="3:24" ht="21.75" customHeight="1" x14ac:dyDescent="0.25">
      <c r="C145" s="63"/>
      <c r="D145" s="66" t="str">
        <f t="shared" si="20"/>
        <v/>
      </c>
      <c r="E145" s="69" t="str">
        <f>IFERROR(VLOOKUP(J145,Causa!$A$2:$F$15,6,0),"")</f>
        <v/>
      </c>
      <c r="F145" s="52"/>
      <c r="G145" s="53"/>
      <c r="H145" s="212"/>
      <c r="I145" s="55"/>
      <c r="J145" s="54"/>
      <c r="K145" s="54"/>
      <c r="L145" s="54"/>
      <c r="M145" s="54"/>
      <c r="N145" s="54"/>
      <c r="O145" s="54"/>
      <c r="P145" s="54"/>
      <c r="Q145" s="55"/>
      <c r="R145" s="54"/>
      <c r="S145" s="56">
        <f t="shared" si="24"/>
        <v>0</v>
      </c>
      <c r="T145" s="56">
        <f t="shared" si="21"/>
        <v>0</v>
      </c>
      <c r="U145" s="56">
        <f t="shared" si="25"/>
        <v>0</v>
      </c>
      <c r="V145" s="56">
        <f t="shared" si="22"/>
        <v>0</v>
      </c>
      <c r="W145" s="64" t="str">
        <f t="shared" si="23"/>
        <v/>
      </c>
      <c r="X145" s="56" t="str">
        <f t="shared" si="26"/>
        <v>T</v>
      </c>
    </row>
    <row r="146" spans="3:24" ht="21.75" customHeight="1" x14ac:dyDescent="0.25">
      <c r="C146" s="63"/>
      <c r="D146" s="66" t="str">
        <f t="shared" si="20"/>
        <v/>
      </c>
      <c r="E146" s="69" t="str">
        <f>IFERROR(VLOOKUP(J146,Causa!$A$2:$F$15,6,0),"")</f>
        <v/>
      </c>
      <c r="F146" s="52"/>
      <c r="G146" s="53"/>
      <c r="H146" s="212"/>
      <c r="I146" s="55"/>
      <c r="J146" s="54"/>
      <c r="K146" s="54"/>
      <c r="L146" s="54"/>
      <c r="M146" s="54"/>
      <c r="N146" s="54"/>
      <c r="O146" s="54"/>
      <c r="P146" s="54"/>
      <c r="Q146" s="55"/>
      <c r="R146" s="54"/>
      <c r="S146" s="56">
        <f t="shared" si="24"/>
        <v>0</v>
      </c>
      <c r="T146" s="56">
        <f t="shared" si="21"/>
        <v>0</v>
      </c>
      <c r="U146" s="56">
        <f t="shared" si="25"/>
        <v>0</v>
      </c>
      <c r="V146" s="56">
        <f t="shared" si="22"/>
        <v>0</v>
      </c>
      <c r="W146" s="64" t="str">
        <f t="shared" si="23"/>
        <v/>
      </c>
      <c r="X146" s="56" t="str">
        <f t="shared" si="26"/>
        <v>T</v>
      </c>
    </row>
    <row r="147" spans="3:24" ht="21.75" customHeight="1" x14ac:dyDescent="0.25">
      <c r="C147" s="63"/>
      <c r="D147" s="66" t="str">
        <f t="shared" si="20"/>
        <v/>
      </c>
      <c r="E147" s="69" t="str">
        <f>IFERROR(VLOOKUP(J147,Causa!$A$2:$F$15,6,0),"")</f>
        <v/>
      </c>
      <c r="F147" s="52"/>
      <c r="G147" s="53"/>
      <c r="H147" s="212"/>
      <c r="I147" s="55"/>
      <c r="J147" s="54"/>
      <c r="K147" s="54"/>
      <c r="L147" s="54"/>
      <c r="M147" s="54"/>
      <c r="N147" s="54"/>
      <c r="O147" s="54"/>
      <c r="P147" s="54"/>
      <c r="Q147" s="55"/>
      <c r="R147" s="54"/>
      <c r="S147" s="56">
        <f t="shared" si="24"/>
        <v>0</v>
      </c>
      <c r="T147" s="56">
        <f t="shared" si="21"/>
        <v>0</v>
      </c>
      <c r="U147" s="56">
        <f t="shared" si="25"/>
        <v>0</v>
      </c>
      <c r="V147" s="56">
        <f t="shared" si="22"/>
        <v>0</v>
      </c>
      <c r="W147" s="64" t="str">
        <f t="shared" si="23"/>
        <v/>
      </c>
      <c r="X147" s="56" t="str">
        <f t="shared" si="26"/>
        <v>T</v>
      </c>
    </row>
    <row r="148" spans="3:24" ht="21.75" customHeight="1" x14ac:dyDescent="0.25">
      <c r="C148" s="63"/>
      <c r="D148" s="66" t="str">
        <f t="shared" si="20"/>
        <v/>
      </c>
      <c r="E148" s="69" t="str">
        <f>IFERROR(VLOOKUP(J148,Causa!$A$2:$F$15,6,0),"")</f>
        <v/>
      </c>
      <c r="F148" s="52"/>
      <c r="G148" s="53"/>
      <c r="H148" s="212"/>
      <c r="I148" s="55"/>
      <c r="J148" s="54"/>
      <c r="K148" s="54"/>
      <c r="L148" s="54"/>
      <c r="M148" s="54"/>
      <c r="N148" s="54"/>
      <c r="O148" s="54"/>
      <c r="P148" s="54"/>
      <c r="Q148" s="55"/>
      <c r="R148" s="54"/>
      <c r="S148" s="56">
        <f t="shared" si="24"/>
        <v>0</v>
      </c>
      <c r="T148" s="56">
        <f t="shared" si="21"/>
        <v>0</v>
      </c>
      <c r="U148" s="56">
        <f t="shared" si="25"/>
        <v>0</v>
      </c>
      <c r="V148" s="56">
        <f t="shared" si="22"/>
        <v>0</v>
      </c>
      <c r="W148" s="64" t="str">
        <f t="shared" si="23"/>
        <v/>
      </c>
      <c r="X148" s="56" t="str">
        <f t="shared" si="26"/>
        <v>T</v>
      </c>
    </row>
    <row r="149" spans="3:24" ht="21.75" customHeight="1" x14ac:dyDescent="0.25">
      <c r="C149" s="63"/>
      <c r="D149" s="66" t="str">
        <f t="shared" si="20"/>
        <v/>
      </c>
      <c r="E149" s="69" t="str">
        <f>IFERROR(VLOOKUP(J149,Causa!$A$2:$F$15,6,0),"")</f>
        <v/>
      </c>
      <c r="F149" s="52"/>
      <c r="G149" s="53"/>
      <c r="H149" s="212"/>
      <c r="I149" s="55"/>
      <c r="J149" s="54"/>
      <c r="K149" s="54"/>
      <c r="L149" s="54"/>
      <c r="M149" s="54"/>
      <c r="N149" s="54"/>
      <c r="O149" s="54"/>
      <c r="P149" s="54"/>
      <c r="Q149" s="55"/>
      <c r="R149" s="54"/>
      <c r="S149" s="56">
        <f t="shared" si="24"/>
        <v>0</v>
      </c>
      <c r="T149" s="56">
        <f t="shared" si="21"/>
        <v>0</v>
      </c>
      <c r="U149" s="56">
        <f t="shared" si="25"/>
        <v>0</v>
      </c>
      <c r="V149" s="56">
        <f t="shared" si="22"/>
        <v>0</v>
      </c>
      <c r="W149" s="64" t="str">
        <f t="shared" si="23"/>
        <v/>
      </c>
      <c r="X149" s="56" t="str">
        <f t="shared" si="26"/>
        <v>T</v>
      </c>
    </row>
    <row r="150" spans="3:24" ht="21.75" customHeight="1" x14ac:dyDescent="0.25">
      <c r="C150" s="63"/>
      <c r="D150" s="66" t="str">
        <f t="shared" si="20"/>
        <v/>
      </c>
      <c r="E150" s="69" t="str">
        <f>IFERROR(VLOOKUP(J150,Causa!$A$2:$F$15,6,0),"")</f>
        <v/>
      </c>
      <c r="F150" s="52"/>
      <c r="G150" s="53"/>
      <c r="H150" s="212"/>
      <c r="I150" s="55"/>
      <c r="J150" s="54"/>
      <c r="K150" s="54"/>
      <c r="L150" s="54"/>
      <c r="M150" s="54"/>
      <c r="N150" s="54"/>
      <c r="O150" s="54"/>
      <c r="P150" s="54"/>
      <c r="Q150" s="55"/>
      <c r="R150" s="54"/>
      <c r="S150" s="56">
        <f t="shared" si="24"/>
        <v>0</v>
      </c>
      <c r="T150" s="56">
        <f t="shared" si="21"/>
        <v>0</v>
      </c>
      <c r="U150" s="56">
        <f t="shared" si="25"/>
        <v>0</v>
      </c>
      <c r="V150" s="56">
        <f t="shared" si="22"/>
        <v>0</v>
      </c>
      <c r="W150" s="64" t="str">
        <f t="shared" si="23"/>
        <v/>
      </c>
      <c r="X150" s="56" t="str">
        <f t="shared" si="26"/>
        <v>T</v>
      </c>
    </row>
    <row r="151" spans="3:24" ht="21.75" customHeight="1" x14ac:dyDescent="0.25">
      <c r="C151" s="63"/>
      <c r="D151" s="66" t="str">
        <f t="shared" si="20"/>
        <v/>
      </c>
      <c r="E151" s="69" t="str">
        <f>IFERROR(VLOOKUP(J151,Causa!$A$2:$F$15,6,0),"")</f>
        <v/>
      </c>
      <c r="F151" s="52"/>
      <c r="G151" s="53"/>
      <c r="H151" s="212"/>
      <c r="I151" s="55"/>
      <c r="J151" s="54"/>
      <c r="K151" s="54"/>
      <c r="L151" s="54"/>
      <c r="M151" s="54"/>
      <c r="N151" s="54"/>
      <c r="O151" s="54"/>
      <c r="P151" s="54"/>
      <c r="Q151" s="55"/>
      <c r="R151" s="54"/>
      <c r="S151" s="56">
        <f t="shared" si="24"/>
        <v>0</v>
      </c>
      <c r="T151" s="56">
        <f t="shared" si="21"/>
        <v>0</v>
      </c>
      <c r="U151" s="56">
        <f t="shared" si="25"/>
        <v>0</v>
      </c>
      <c r="V151" s="56">
        <f t="shared" si="22"/>
        <v>0</v>
      </c>
      <c r="W151" s="64" t="str">
        <f t="shared" si="23"/>
        <v/>
      </c>
      <c r="X151" s="56" t="str">
        <f t="shared" si="26"/>
        <v>T</v>
      </c>
    </row>
    <row r="152" spans="3:24" ht="21.75" customHeight="1" x14ac:dyDescent="0.25">
      <c r="C152" s="63"/>
      <c r="D152" s="66" t="str">
        <f t="shared" si="20"/>
        <v/>
      </c>
      <c r="E152" s="69" t="str">
        <f>IFERROR(VLOOKUP(J152,Causa!$A$2:$F$15,6,0),"")</f>
        <v/>
      </c>
      <c r="F152" s="52"/>
      <c r="G152" s="53"/>
      <c r="H152" s="212"/>
      <c r="I152" s="55"/>
      <c r="J152" s="54"/>
      <c r="K152" s="54"/>
      <c r="L152" s="54"/>
      <c r="M152" s="54"/>
      <c r="N152" s="54"/>
      <c r="O152" s="54"/>
      <c r="P152" s="54"/>
      <c r="Q152" s="55"/>
      <c r="R152" s="54"/>
      <c r="S152" s="56">
        <f t="shared" si="24"/>
        <v>0</v>
      </c>
      <c r="T152" s="56">
        <f t="shared" si="21"/>
        <v>0</v>
      </c>
      <c r="U152" s="56">
        <f t="shared" si="25"/>
        <v>0</v>
      </c>
      <c r="V152" s="56">
        <f t="shared" si="22"/>
        <v>0</v>
      </c>
      <c r="W152" s="64" t="str">
        <f t="shared" si="23"/>
        <v/>
      </c>
      <c r="X152" s="56" t="str">
        <f t="shared" si="26"/>
        <v>T</v>
      </c>
    </row>
    <row r="153" spans="3:24" ht="21.75" customHeight="1" x14ac:dyDescent="0.25">
      <c r="C153" s="63"/>
      <c r="D153" s="66" t="str">
        <f t="shared" si="20"/>
        <v/>
      </c>
      <c r="E153" s="69" t="str">
        <f>IFERROR(VLOOKUP(J153,Causa!$A$2:$F$15,6,0),"")</f>
        <v/>
      </c>
      <c r="F153" s="52"/>
      <c r="G153" s="53"/>
      <c r="H153" s="212"/>
      <c r="I153" s="55"/>
      <c r="J153" s="54"/>
      <c r="K153" s="54"/>
      <c r="L153" s="54"/>
      <c r="M153" s="54"/>
      <c r="N153" s="54"/>
      <c r="O153" s="54"/>
      <c r="P153" s="54"/>
      <c r="Q153" s="55"/>
      <c r="R153" s="54"/>
      <c r="S153" s="56">
        <f t="shared" si="24"/>
        <v>0</v>
      </c>
      <c r="T153" s="56">
        <f t="shared" si="21"/>
        <v>0</v>
      </c>
      <c r="U153" s="56">
        <f t="shared" si="25"/>
        <v>0</v>
      </c>
      <c r="V153" s="56">
        <f t="shared" si="22"/>
        <v>0</v>
      </c>
      <c r="W153" s="64" t="str">
        <f t="shared" si="23"/>
        <v/>
      </c>
      <c r="X153" s="56" t="str">
        <f t="shared" si="26"/>
        <v>T</v>
      </c>
    </row>
    <row r="154" spans="3:24" ht="21.75" customHeight="1" x14ac:dyDescent="0.25">
      <c r="C154" s="63"/>
      <c r="D154" s="66" t="str">
        <f t="shared" si="20"/>
        <v/>
      </c>
      <c r="E154" s="69" t="str">
        <f>IFERROR(VLOOKUP(J154,Causa!$A$2:$F$15,6,0),"")</f>
        <v/>
      </c>
      <c r="F154" s="52"/>
      <c r="G154" s="53"/>
      <c r="H154" s="212"/>
      <c r="I154" s="55"/>
      <c r="J154" s="54"/>
      <c r="K154" s="54"/>
      <c r="L154" s="54"/>
      <c r="M154" s="54"/>
      <c r="N154" s="54"/>
      <c r="O154" s="54"/>
      <c r="P154" s="54"/>
      <c r="Q154" s="55"/>
      <c r="R154" s="54"/>
      <c r="S154" s="56">
        <f t="shared" si="24"/>
        <v>0</v>
      </c>
      <c r="T154" s="56">
        <f t="shared" si="21"/>
        <v>0</v>
      </c>
      <c r="U154" s="56">
        <f t="shared" si="25"/>
        <v>0</v>
      </c>
      <c r="V154" s="56">
        <f t="shared" si="22"/>
        <v>0</v>
      </c>
      <c r="W154" s="64" t="str">
        <f t="shared" si="23"/>
        <v/>
      </c>
      <c r="X154" s="56" t="str">
        <f t="shared" si="26"/>
        <v>T</v>
      </c>
    </row>
    <row r="155" spans="3:24" ht="21.75" customHeight="1" x14ac:dyDescent="0.25">
      <c r="C155" s="63"/>
      <c r="D155" s="66" t="str">
        <f t="shared" si="20"/>
        <v/>
      </c>
      <c r="E155" s="69" t="str">
        <f>IFERROR(VLOOKUP(J155,Causa!$A$2:$F$15,6,0),"")</f>
        <v/>
      </c>
      <c r="F155" s="52"/>
      <c r="G155" s="53"/>
      <c r="H155" s="212"/>
      <c r="I155" s="55"/>
      <c r="J155" s="54"/>
      <c r="K155" s="54"/>
      <c r="L155" s="54"/>
      <c r="M155" s="54"/>
      <c r="N155" s="54"/>
      <c r="O155" s="54"/>
      <c r="P155" s="54"/>
      <c r="Q155" s="55"/>
      <c r="R155" s="54"/>
      <c r="S155" s="56">
        <f t="shared" si="24"/>
        <v>0</v>
      </c>
      <c r="T155" s="56">
        <f t="shared" si="21"/>
        <v>0</v>
      </c>
      <c r="U155" s="56">
        <f t="shared" si="25"/>
        <v>0</v>
      </c>
      <c r="V155" s="56">
        <f t="shared" si="22"/>
        <v>0</v>
      </c>
      <c r="W155" s="64" t="str">
        <f t="shared" si="23"/>
        <v/>
      </c>
      <c r="X155" s="56" t="str">
        <f t="shared" si="26"/>
        <v>T</v>
      </c>
    </row>
    <row r="156" spans="3:24" ht="21.75" customHeight="1" x14ac:dyDescent="0.25">
      <c r="C156" s="63"/>
      <c r="D156" s="66" t="str">
        <f t="shared" si="20"/>
        <v/>
      </c>
      <c r="E156" s="69" t="str">
        <f>IFERROR(VLOOKUP(J156,Causa!$A$2:$F$15,6,0),"")</f>
        <v/>
      </c>
      <c r="F156" s="52"/>
      <c r="G156" s="53"/>
      <c r="H156" s="212"/>
      <c r="I156" s="55"/>
      <c r="J156" s="54"/>
      <c r="K156" s="54"/>
      <c r="L156" s="54"/>
      <c r="M156" s="54"/>
      <c r="N156" s="54"/>
      <c r="O156" s="54"/>
      <c r="P156" s="54"/>
      <c r="Q156" s="55"/>
      <c r="R156" s="54"/>
      <c r="S156" s="56">
        <f t="shared" si="24"/>
        <v>0</v>
      </c>
      <c r="T156" s="56">
        <f t="shared" si="21"/>
        <v>0</v>
      </c>
      <c r="U156" s="56">
        <f t="shared" si="25"/>
        <v>0</v>
      </c>
      <c r="V156" s="56">
        <f t="shared" si="22"/>
        <v>0</v>
      </c>
      <c r="W156" s="64" t="str">
        <f t="shared" si="23"/>
        <v/>
      </c>
      <c r="X156" s="56" t="str">
        <f t="shared" si="26"/>
        <v>T</v>
      </c>
    </row>
    <row r="157" spans="3:24" ht="21.75" customHeight="1" x14ac:dyDescent="0.25">
      <c r="C157" s="63"/>
      <c r="D157" s="66" t="str">
        <f t="shared" si="20"/>
        <v/>
      </c>
      <c r="E157" s="69" t="str">
        <f>IFERROR(VLOOKUP(J157,Causa!$A$2:$F$15,6,0),"")</f>
        <v/>
      </c>
      <c r="F157" s="52"/>
      <c r="G157" s="53"/>
      <c r="H157" s="212"/>
      <c r="I157" s="55"/>
      <c r="J157" s="54"/>
      <c r="K157" s="54"/>
      <c r="L157" s="54"/>
      <c r="M157" s="54"/>
      <c r="N157" s="54"/>
      <c r="O157" s="54"/>
      <c r="P157" s="54"/>
      <c r="Q157" s="55"/>
      <c r="R157" s="54"/>
      <c r="S157" s="56">
        <f t="shared" si="24"/>
        <v>0</v>
      </c>
      <c r="T157" s="56">
        <f t="shared" si="21"/>
        <v>0</v>
      </c>
      <c r="U157" s="56">
        <f t="shared" si="25"/>
        <v>0</v>
      </c>
      <c r="V157" s="56">
        <f t="shared" si="22"/>
        <v>0</v>
      </c>
      <c r="W157" s="64" t="str">
        <f t="shared" si="23"/>
        <v/>
      </c>
      <c r="X157" s="56" t="str">
        <f t="shared" si="26"/>
        <v>T</v>
      </c>
    </row>
    <row r="158" spans="3:24" ht="21.75" customHeight="1" x14ac:dyDescent="0.25">
      <c r="C158" s="63"/>
      <c r="D158" s="66" t="str">
        <f t="shared" si="20"/>
        <v/>
      </c>
      <c r="E158" s="69" t="str">
        <f>IFERROR(VLOOKUP(J158,Causa!$A$2:$F$15,6,0),"")</f>
        <v/>
      </c>
      <c r="F158" s="52"/>
      <c r="G158" s="53"/>
      <c r="H158" s="212"/>
      <c r="I158" s="55"/>
      <c r="J158" s="54"/>
      <c r="K158" s="54"/>
      <c r="L158" s="54"/>
      <c r="M158" s="54"/>
      <c r="N158" s="54"/>
      <c r="O158" s="54"/>
      <c r="P158" s="54"/>
      <c r="Q158" s="55"/>
      <c r="R158" s="54"/>
      <c r="S158" s="56">
        <f t="shared" si="24"/>
        <v>0</v>
      </c>
      <c r="T158" s="56">
        <f t="shared" si="21"/>
        <v>0</v>
      </c>
      <c r="U158" s="56">
        <f t="shared" si="25"/>
        <v>0</v>
      </c>
      <c r="V158" s="56">
        <f t="shared" si="22"/>
        <v>0</v>
      </c>
      <c r="W158" s="64" t="str">
        <f t="shared" si="23"/>
        <v/>
      </c>
      <c r="X158" s="56" t="str">
        <f t="shared" si="26"/>
        <v>T</v>
      </c>
    </row>
    <row r="159" spans="3:24" ht="21.75" customHeight="1" x14ac:dyDescent="0.25">
      <c r="C159" s="63"/>
      <c r="D159" s="66" t="str">
        <f t="shared" si="20"/>
        <v/>
      </c>
      <c r="E159" s="69" t="str">
        <f>IFERROR(VLOOKUP(J159,Causa!$A$2:$F$15,6,0),"")</f>
        <v/>
      </c>
      <c r="F159" s="52"/>
      <c r="G159" s="53"/>
      <c r="H159" s="212"/>
      <c r="I159" s="55"/>
      <c r="J159" s="54"/>
      <c r="K159" s="54"/>
      <c r="L159" s="54"/>
      <c r="M159" s="54"/>
      <c r="N159" s="54"/>
      <c r="O159" s="54"/>
      <c r="P159" s="54"/>
      <c r="Q159" s="55"/>
      <c r="R159" s="54"/>
      <c r="S159" s="56">
        <f t="shared" si="24"/>
        <v>0</v>
      </c>
      <c r="T159" s="56">
        <f t="shared" si="21"/>
        <v>0</v>
      </c>
      <c r="U159" s="56">
        <f t="shared" si="25"/>
        <v>0</v>
      </c>
      <c r="V159" s="56">
        <f t="shared" si="22"/>
        <v>0</v>
      </c>
      <c r="W159" s="64" t="str">
        <f t="shared" si="23"/>
        <v/>
      </c>
      <c r="X159" s="56" t="str">
        <f t="shared" si="26"/>
        <v>T</v>
      </c>
    </row>
    <row r="160" spans="3:24" ht="21.75" customHeight="1" x14ac:dyDescent="0.25">
      <c r="C160" s="63"/>
      <c r="D160" s="66" t="str">
        <f t="shared" si="20"/>
        <v/>
      </c>
      <c r="E160" s="69" t="str">
        <f>IFERROR(VLOOKUP(J160,Causa!$A$2:$F$15,6,0),"")</f>
        <v/>
      </c>
      <c r="F160" s="52"/>
      <c r="G160" s="53"/>
      <c r="H160" s="212"/>
      <c r="I160" s="55"/>
      <c r="J160" s="54"/>
      <c r="K160" s="54"/>
      <c r="L160" s="54"/>
      <c r="M160" s="54"/>
      <c r="N160" s="54"/>
      <c r="O160" s="54"/>
      <c r="P160" s="54"/>
      <c r="Q160" s="55"/>
      <c r="R160" s="54"/>
      <c r="S160" s="56">
        <f t="shared" si="24"/>
        <v>0</v>
      </c>
      <c r="T160" s="56">
        <f t="shared" si="21"/>
        <v>0</v>
      </c>
      <c r="U160" s="56">
        <f t="shared" si="25"/>
        <v>0</v>
      </c>
      <c r="V160" s="56">
        <f t="shared" si="22"/>
        <v>0</v>
      </c>
      <c r="W160" s="64" t="str">
        <f t="shared" si="23"/>
        <v/>
      </c>
      <c r="X160" s="56" t="str">
        <f t="shared" si="26"/>
        <v>T</v>
      </c>
    </row>
    <row r="161" spans="3:24" ht="21.75" customHeight="1" x14ac:dyDescent="0.25">
      <c r="C161" s="63"/>
      <c r="D161" s="66" t="str">
        <f t="shared" si="20"/>
        <v/>
      </c>
      <c r="E161" s="69" t="str">
        <f>IFERROR(VLOOKUP(J161,Causa!$A$2:$F$15,6,0),"")</f>
        <v/>
      </c>
      <c r="F161" s="52"/>
      <c r="G161" s="53"/>
      <c r="H161" s="212"/>
      <c r="I161" s="55"/>
      <c r="J161" s="54"/>
      <c r="K161" s="54"/>
      <c r="L161" s="54"/>
      <c r="M161" s="54"/>
      <c r="N161" s="54"/>
      <c r="O161" s="54"/>
      <c r="P161" s="54"/>
      <c r="Q161" s="55"/>
      <c r="R161" s="54"/>
      <c r="S161" s="56">
        <f t="shared" si="24"/>
        <v>0</v>
      </c>
      <c r="T161" s="56">
        <f t="shared" si="21"/>
        <v>0</v>
      </c>
      <c r="U161" s="56">
        <f t="shared" si="25"/>
        <v>0</v>
      </c>
      <c r="V161" s="56">
        <f t="shared" si="22"/>
        <v>0</v>
      </c>
      <c r="W161" s="64" t="str">
        <f t="shared" si="23"/>
        <v/>
      </c>
      <c r="X161" s="56" t="str">
        <f t="shared" si="26"/>
        <v>T</v>
      </c>
    </row>
    <row r="162" spans="3:24" ht="21.75" customHeight="1" x14ac:dyDescent="0.25">
      <c r="C162" s="63"/>
      <c r="D162" s="66" t="str">
        <f t="shared" si="20"/>
        <v/>
      </c>
      <c r="E162" s="69" t="str">
        <f>IFERROR(VLOOKUP(J162,Causa!$A$2:$F$15,6,0),"")</f>
        <v/>
      </c>
      <c r="F162" s="52"/>
      <c r="G162" s="53"/>
      <c r="H162" s="212"/>
      <c r="I162" s="55"/>
      <c r="J162" s="54"/>
      <c r="K162" s="54"/>
      <c r="L162" s="54"/>
      <c r="M162" s="54"/>
      <c r="N162" s="54"/>
      <c r="O162" s="54"/>
      <c r="P162" s="54"/>
      <c r="Q162" s="55"/>
      <c r="R162" s="54"/>
      <c r="S162" s="56">
        <f t="shared" si="24"/>
        <v>0</v>
      </c>
      <c r="T162" s="56">
        <f t="shared" si="21"/>
        <v>0</v>
      </c>
      <c r="U162" s="56">
        <f t="shared" si="25"/>
        <v>0</v>
      </c>
      <c r="V162" s="56">
        <f t="shared" si="22"/>
        <v>0</v>
      </c>
      <c r="W162" s="64" t="str">
        <f t="shared" si="23"/>
        <v/>
      </c>
      <c r="X162" s="56" t="str">
        <f t="shared" si="26"/>
        <v>T</v>
      </c>
    </row>
    <row r="163" spans="3:24" ht="21.75" customHeight="1" x14ac:dyDescent="0.25">
      <c r="C163" s="63"/>
      <c r="D163" s="66" t="str">
        <f t="shared" ref="D163:D188" si="27">IF(E163="","",IF(E163=1,IF(COUNTA(F163:P163)=9,1,0),IF(J163="OPERACIO",IF(COUNTA(F163:P163)=7,1,0),IF(COUNTA(F163:P163)=7,1,0))))</f>
        <v/>
      </c>
      <c r="E163" s="69" t="str">
        <f>IFERROR(VLOOKUP(J163,Causa!$A$2:$F$15,6,0),"")</f>
        <v/>
      </c>
      <c r="F163" s="52"/>
      <c r="G163" s="53"/>
      <c r="H163" s="212"/>
      <c r="I163" s="55"/>
      <c r="J163" s="54"/>
      <c r="K163" s="54"/>
      <c r="L163" s="54"/>
      <c r="M163" s="54"/>
      <c r="N163" s="54"/>
      <c r="O163" s="54"/>
      <c r="P163" s="54"/>
      <c r="Q163" s="55"/>
      <c r="R163" s="54"/>
      <c r="S163" s="56">
        <f t="shared" si="24"/>
        <v>0</v>
      </c>
      <c r="T163" s="56">
        <f t="shared" ref="T163:T188" si="28">IF(J163="Programa",P163,0)-S163</f>
        <v>0</v>
      </c>
      <c r="U163" s="56">
        <f t="shared" si="25"/>
        <v>0</v>
      </c>
      <c r="V163" s="56">
        <f t="shared" ref="V163:V188" si="29">IF(J163="ELECTRIC",P163,0)+IF(J163="INSTRUME",P163,0)+IF(J163="MECANICA",P163,0)+IF(J163="OPERACIO",P163,0)+IF(J163="AUTOMATI",P163,0)</f>
        <v>0</v>
      </c>
      <c r="W163" s="64" t="str">
        <f t="shared" ref="W163:W188" si="30">IF(F163="","",HOUR(F163))</f>
        <v/>
      </c>
      <c r="X163" s="56" t="str">
        <f t="shared" si="26"/>
        <v>T</v>
      </c>
    </row>
    <row r="164" spans="3:24" ht="21.75" customHeight="1" x14ac:dyDescent="0.25">
      <c r="C164" s="63"/>
      <c r="D164" s="66" t="str">
        <f t="shared" si="27"/>
        <v/>
      </c>
      <c r="E164" s="69" t="str">
        <f>IFERROR(VLOOKUP(J164,Causa!$A$2:$F$15,6,0),"")</f>
        <v/>
      </c>
      <c r="F164" s="52"/>
      <c r="G164" s="53"/>
      <c r="H164" s="212"/>
      <c r="I164" s="55"/>
      <c r="J164" s="54"/>
      <c r="K164" s="54"/>
      <c r="L164" s="54"/>
      <c r="M164" s="54"/>
      <c r="N164" s="54"/>
      <c r="O164" s="54"/>
      <c r="P164" s="54"/>
      <c r="Q164" s="55"/>
      <c r="R164" s="54"/>
      <c r="S164" s="56">
        <f t="shared" ref="S164:S188" si="31">IF(K164="tiempo no programado",P164,0)</f>
        <v>0</v>
      </c>
      <c r="T164" s="56">
        <f t="shared" si="28"/>
        <v>0</v>
      </c>
      <c r="U164" s="56">
        <f t="shared" ref="U164:U188" si="32">IF(J164="CALIDAD",P164,0)+IF(J164="LOGISTIC",P164,0)+IF(J164="REPUESTO",P164,0)+IF(J164="SALAMAQ",P164,0)</f>
        <v>0</v>
      </c>
      <c r="V164" s="56">
        <f t="shared" si="29"/>
        <v>0</v>
      </c>
      <c r="W164" s="64" t="str">
        <f t="shared" si="30"/>
        <v/>
      </c>
      <c r="X164" s="56" t="str">
        <f t="shared" ref="X164:X188" si="33">IF(OR(W164=23,W164&lt;7),"N",IF(AND(W164&gt;=7,W164&lt;15),"M","T"))</f>
        <v>T</v>
      </c>
    </row>
    <row r="165" spans="3:24" ht="21.75" customHeight="1" x14ac:dyDescent="0.25">
      <c r="C165" s="63"/>
      <c r="D165" s="66" t="str">
        <f t="shared" si="27"/>
        <v/>
      </c>
      <c r="E165" s="69" t="str">
        <f>IFERROR(VLOOKUP(J165,Causa!$A$2:$F$15,6,0),"")</f>
        <v/>
      </c>
      <c r="F165" s="52"/>
      <c r="G165" s="53"/>
      <c r="H165" s="212"/>
      <c r="I165" s="55"/>
      <c r="J165" s="54"/>
      <c r="K165" s="54"/>
      <c r="L165" s="54"/>
      <c r="M165" s="54"/>
      <c r="N165" s="54"/>
      <c r="O165" s="54"/>
      <c r="P165" s="54"/>
      <c r="Q165" s="55"/>
      <c r="R165" s="54"/>
      <c r="S165" s="56">
        <f t="shared" si="31"/>
        <v>0</v>
      </c>
      <c r="T165" s="56">
        <f t="shared" si="28"/>
        <v>0</v>
      </c>
      <c r="U165" s="56">
        <f t="shared" si="32"/>
        <v>0</v>
      </c>
      <c r="V165" s="56">
        <f t="shared" si="29"/>
        <v>0</v>
      </c>
      <c r="W165" s="64" t="str">
        <f t="shared" si="30"/>
        <v/>
      </c>
      <c r="X165" s="56" t="str">
        <f t="shared" si="33"/>
        <v>T</v>
      </c>
    </row>
    <row r="166" spans="3:24" ht="21.75" customHeight="1" x14ac:dyDescent="0.25">
      <c r="C166" s="63"/>
      <c r="D166" s="66" t="str">
        <f t="shared" si="27"/>
        <v/>
      </c>
      <c r="E166" s="69" t="str">
        <f>IFERROR(VLOOKUP(J166,Causa!$A$2:$F$15,6,0),"")</f>
        <v/>
      </c>
      <c r="F166" s="52"/>
      <c r="G166" s="53"/>
      <c r="H166" s="212"/>
      <c r="I166" s="55"/>
      <c r="J166" s="54"/>
      <c r="K166" s="54"/>
      <c r="L166" s="54"/>
      <c r="M166" s="54"/>
      <c r="N166" s="54"/>
      <c r="O166" s="54"/>
      <c r="P166" s="54"/>
      <c r="Q166" s="55"/>
      <c r="R166" s="54"/>
      <c r="S166" s="56">
        <f t="shared" si="31"/>
        <v>0</v>
      </c>
      <c r="T166" s="56">
        <f t="shared" si="28"/>
        <v>0</v>
      </c>
      <c r="U166" s="56">
        <f t="shared" si="32"/>
        <v>0</v>
      </c>
      <c r="V166" s="56">
        <f t="shared" si="29"/>
        <v>0</v>
      </c>
      <c r="W166" s="64" t="str">
        <f t="shared" si="30"/>
        <v/>
      </c>
      <c r="X166" s="56" t="str">
        <f t="shared" si="33"/>
        <v>T</v>
      </c>
    </row>
    <row r="167" spans="3:24" ht="21.75" customHeight="1" x14ac:dyDescent="0.25">
      <c r="C167" s="63"/>
      <c r="D167" s="66" t="str">
        <f t="shared" si="27"/>
        <v/>
      </c>
      <c r="E167" s="69" t="str">
        <f>IFERROR(VLOOKUP(J167,Causa!$A$2:$F$15,6,0),"")</f>
        <v/>
      </c>
      <c r="F167" s="52"/>
      <c r="G167" s="53"/>
      <c r="H167" s="212"/>
      <c r="I167" s="55"/>
      <c r="J167" s="54"/>
      <c r="K167" s="54"/>
      <c r="L167" s="54"/>
      <c r="M167" s="54"/>
      <c r="N167" s="54"/>
      <c r="O167" s="54"/>
      <c r="P167" s="54"/>
      <c r="Q167" s="55"/>
      <c r="R167" s="54"/>
      <c r="S167" s="56">
        <f t="shared" si="31"/>
        <v>0</v>
      </c>
      <c r="T167" s="56">
        <f t="shared" si="28"/>
        <v>0</v>
      </c>
      <c r="U167" s="56">
        <f t="shared" si="32"/>
        <v>0</v>
      </c>
      <c r="V167" s="56">
        <f t="shared" si="29"/>
        <v>0</v>
      </c>
      <c r="W167" s="64" t="str">
        <f t="shared" si="30"/>
        <v/>
      </c>
      <c r="X167" s="56" t="str">
        <f t="shared" si="33"/>
        <v>T</v>
      </c>
    </row>
    <row r="168" spans="3:24" ht="21.75" customHeight="1" x14ac:dyDescent="0.25">
      <c r="C168" s="63"/>
      <c r="D168" s="66" t="str">
        <f t="shared" si="27"/>
        <v/>
      </c>
      <c r="E168" s="69" t="str">
        <f>IFERROR(VLOOKUP(J168,Causa!$A$2:$F$15,6,0),"")</f>
        <v/>
      </c>
      <c r="F168" s="52"/>
      <c r="G168" s="53"/>
      <c r="H168" s="212"/>
      <c r="I168" s="55"/>
      <c r="J168" s="54"/>
      <c r="K168" s="54"/>
      <c r="L168" s="54"/>
      <c r="M168" s="54"/>
      <c r="N168" s="54"/>
      <c r="O168" s="54"/>
      <c r="P168" s="54"/>
      <c r="Q168" s="55"/>
      <c r="R168" s="54"/>
      <c r="S168" s="56">
        <f t="shared" si="31"/>
        <v>0</v>
      </c>
      <c r="T168" s="56">
        <f t="shared" si="28"/>
        <v>0</v>
      </c>
      <c r="U168" s="56">
        <f t="shared" si="32"/>
        <v>0</v>
      </c>
      <c r="V168" s="56">
        <f t="shared" si="29"/>
        <v>0</v>
      </c>
      <c r="W168" s="64" t="str">
        <f t="shared" si="30"/>
        <v/>
      </c>
      <c r="X168" s="56" t="str">
        <f t="shared" si="33"/>
        <v>T</v>
      </c>
    </row>
    <row r="169" spans="3:24" ht="21.75" customHeight="1" x14ac:dyDescent="0.25">
      <c r="C169" s="63"/>
      <c r="D169" s="66" t="str">
        <f t="shared" si="27"/>
        <v/>
      </c>
      <c r="E169" s="69" t="str">
        <f>IFERROR(VLOOKUP(J169,Causa!$A$2:$F$15,6,0),"")</f>
        <v/>
      </c>
      <c r="F169" s="52"/>
      <c r="G169" s="53"/>
      <c r="H169" s="212"/>
      <c r="I169" s="55"/>
      <c r="J169" s="54"/>
      <c r="K169" s="54"/>
      <c r="L169" s="54"/>
      <c r="M169" s="54"/>
      <c r="N169" s="54"/>
      <c r="O169" s="54"/>
      <c r="P169" s="54"/>
      <c r="Q169" s="55"/>
      <c r="R169" s="54"/>
      <c r="S169" s="56">
        <f t="shared" si="31"/>
        <v>0</v>
      </c>
      <c r="T169" s="56">
        <f t="shared" si="28"/>
        <v>0</v>
      </c>
      <c r="U169" s="56">
        <f t="shared" si="32"/>
        <v>0</v>
      </c>
      <c r="V169" s="56">
        <f t="shared" si="29"/>
        <v>0</v>
      </c>
      <c r="W169" s="64" t="str">
        <f t="shared" si="30"/>
        <v/>
      </c>
      <c r="X169" s="56" t="str">
        <f t="shared" si="33"/>
        <v>T</v>
      </c>
    </row>
    <row r="170" spans="3:24" ht="21.75" customHeight="1" x14ac:dyDescent="0.25">
      <c r="C170" s="63"/>
      <c r="D170" s="66" t="str">
        <f t="shared" si="27"/>
        <v/>
      </c>
      <c r="E170" s="69" t="str">
        <f>IFERROR(VLOOKUP(J170,Causa!$A$2:$F$15,6,0),"")</f>
        <v/>
      </c>
      <c r="F170" s="52"/>
      <c r="G170" s="53"/>
      <c r="H170" s="212"/>
      <c r="I170" s="55"/>
      <c r="J170" s="54"/>
      <c r="K170" s="54"/>
      <c r="L170" s="54"/>
      <c r="M170" s="54"/>
      <c r="N170" s="54"/>
      <c r="O170" s="54"/>
      <c r="P170" s="54"/>
      <c r="Q170" s="55"/>
      <c r="R170" s="54"/>
      <c r="S170" s="56">
        <f t="shared" si="31"/>
        <v>0</v>
      </c>
      <c r="T170" s="56">
        <f t="shared" si="28"/>
        <v>0</v>
      </c>
      <c r="U170" s="56">
        <f t="shared" si="32"/>
        <v>0</v>
      </c>
      <c r="V170" s="56">
        <f t="shared" si="29"/>
        <v>0</v>
      </c>
      <c r="W170" s="64" t="str">
        <f t="shared" si="30"/>
        <v/>
      </c>
      <c r="X170" s="56" t="str">
        <f t="shared" si="33"/>
        <v>T</v>
      </c>
    </row>
    <row r="171" spans="3:24" ht="21.75" customHeight="1" x14ac:dyDescent="0.25">
      <c r="C171" s="63"/>
      <c r="D171" s="66" t="str">
        <f t="shared" si="27"/>
        <v/>
      </c>
      <c r="E171" s="69" t="str">
        <f>IFERROR(VLOOKUP(J171,Causa!$A$2:$F$15,6,0),"")</f>
        <v/>
      </c>
      <c r="F171" s="52"/>
      <c r="G171" s="53"/>
      <c r="H171" s="212"/>
      <c r="I171" s="55"/>
      <c r="J171" s="54"/>
      <c r="K171" s="54"/>
      <c r="L171" s="54"/>
      <c r="M171" s="54"/>
      <c r="N171" s="54"/>
      <c r="O171" s="54"/>
      <c r="P171" s="54"/>
      <c r="Q171" s="55"/>
      <c r="R171" s="54"/>
      <c r="S171" s="56">
        <f t="shared" si="31"/>
        <v>0</v>
      </c>
      <c r="T171" s="56">
        <f t="shared" si="28"/>
        <v>0</v>
      </c>
      <c r="U171" s="56">
        <f t="shared" si="32"/>
        <v>0</v>
      </c>
      <c r="V171" s="56">
        <f t="shared" si="29"/>
        <v>0</v>
      </c>
      <c r="W171" s="64" t="str">
        <f t="shared" si="30"/>
        <v/>
      </c>
      <c r="X171" s="56" t="str">
        <f t="shared" si="33"/>
        <v>T</v>
      </c>
    </row>
    <row r="172" spans="3:24" ht="21.75" customHeight="1" x14ac:dyDescent="0.25">
      <c r="C172" s="63"/>
      <c r="D172" s="66" t="str">
        <f t="shared" si="27"/>
        <v/>
      </c>
      <c r="E172" s="69" t="str">
        <f>IFERROR(VLOOKUP(J172,Causa!$A$2:$F$15,6,0),"")</f>
        <v/>
      </c>
      <c r="F172" s="52"/>
      <c r="G172" s="53"/>
      <c r="H172" s="212"/>
      <c r="I172" s="55"/>
      <c r="J172" s="54"/>
      <c r="K172" s="54"/>
      <c r="L172" s="54"/>
      <c r="M172" s="54"/>
      <c r="N172" s="54"/>
      <c r="O172" s="54"/>
      <c r="P172" s="54"/>
      <c r="Q172" s="55"/>
      <c r="R172" s="54"/>
      <c r="S172" s="56">
        <f t="shared" si="31"/>
        <v>0</v>
      </c>
      <c r="T172" s="56">
        <f t="shared" si="28"/>
        <v>0</v>
      </c>
      <c r="U172" s="56">
        <f t="shared" si="32"/>
        <v>0</v>
      </c>
      <c r="V172" s="56">
        <f t="shared" si="29"/>
        <v>0</v>
      </c>
      <c r="W172" s="64" t="str">
        <f t="shared" si="30"/>
        <v/>
      </c>
      <c r="X172" s="56" t="str">
        <f t="shared" si="33"/>
        <v>T</v>
      </c>
    </row>
    <row r="173" spans="3:24" ht="21.75" customHeight="1" x14ac:dyDescent="0.25">
      <c r="C173" s="63"/>
      <c r="D173" s="66" t="str">
        <f t="shared" si="27"/>
        <v/>
      </c>
      <c r="E173" s="69" t="str">
        <f>IFERROR(VLOOKUP(J173,Causa!$A$2:$F$15,6,0),"")</f>
        <v/>
      </c>
      <c r="F173" s="52"/>
      <c r="G173" s="53"/>
      <c r="H173" s="212"/>
      <c r="I173" s="55"/>
      <c r="J173" s="54"/>
      <c r="K173" s="54"/>
      <c r="L173" s="54"/>
      <c r="M173" s="54"/>
      <c r="N173" s="54"/>
      <c r="O173" s="54"/>
      <c r="P173" s="54"/>
      <c r="Q173" s="55"/>
      <c r="R173" s="54"/>
      <c r="S173" s="56">
        <f t="shared" si="31"/>
        <v>0</v>
      </c>
      <c r="T173" s="56">
        <f t="shared" si="28"/>
        <v>0</v>
      </c>
      <c r="U173" s="56">
        <f t="shared" si="32"/>
        <v>0</v>
      </c>
      <c r="V173" s="56">
        <f t="shared" si="29"/>
        <v>0</v>
      </c>
      <c r="W173" s="64" t="str">
        <f t="shared" si="30"/>
        <v/>
      </c>
      <c r="X173" s="56" t="str">
        <f t="shared" si="33"/>
        <v>T</v>
      </c>
    </row>
    <row r="174" spans="3:24" ht="21.75" customHeight="1" x14ac:dyDescent="0.25">
      <c r="C174" s="63"/>
      <c r="D174" s="66" t="str">
        <f t="shared" si="27"/>
        <v/>
      </c>
      <c r="E174" s="69" t="str">
        <f>IFERROR(VLOOKUP(J174,Causa!$A$2:$F$15,6,0),"")</f>
        <v/>
      </c>
      <c r="F174" s="52"/>
      <c r="G174" s="53"/>
      <c r="H174" s="212"/>
      <c r="I174" s="55"/>
      <c r="J174" s="54"/>
      <c r="K174" s="54"/>
      <c r="L174" s="54"/>
      <c r="M174" s="54"/>
      <c r="N174" s="54"/>
      <c r="O174" s="54"/>
      <c r="P174" s="54"/>
      <c r="Q174" s="55"/>
      <c r="R174" s="54"/>
      <c r="S174" s="56">
        <f t="shared" si="31"/>
        <v>0</v>
      </c>
      <c r="T174" s="56">
        <f t="shared" si="28"/>
        <v>0</v>
      </c>
      <c r="U174" s="56">
        <f t="shared" si="32"/>
        <v>0</v>
      </c>
      <c r="V174" s="56">
        <f t="shared" si="29"/>
        <v>0</v>
      </c>
      <c r="W174" s="64" t="str">
        <f t="shared" si="30"/>
        <v/>
      </c>
      <c r="X174" s="56" t="str">
        <f t="shared" si="33"/>
        <v>T</v>
      </c>
    </row>
    <row r="175" spans="3:24" ht="21.75" customHeight="1" x14ac:dyDescent="0.25">
      <c r="C175" s="63"/>
      <c r="D175" s="66" t="str">
        <f t="shared" si="27"/>
        <v/>
      </c>
      <c r="E175" s="69" t="str">
        <f>IFERROR(VLOOKUP(J175,Causa!$A$2:$F$15,6,0),"")</f>
        <v/>
      </c>
      <c r="F175" s="52"/>
      <c r="G175" s="53"/>
      <c r="H175" s="212"/>
      <c r="I175" s="55"/>
      <c r="J175" s="54"/>
      <c r="K175" s="54"/>
      <c r="L175" s="54"/>
      <c r="M175" s="54"/>
      <c r="N175" s="54"/>
      <c r="O175" s="54"/>
      <c r="P175" s="54"/>
      <c r="Q175" s="55"/>
      <c r="R175" s="54"/>
      <c r="S175" s="56">
        <f t="shared" si="31"/>
        <v>0</v>
      </c>
      <c r="T175" s="56">
        <f t="shared" si="28"/>
        <v>0</v>
      </c>
      <c r="U175" s="56">
        <f t="shared" si="32"/>
        <v>0</v>
      </c>
      <c r="V175" s="56">
        <f t="shared" si="29"/>
        <v>0</v>
      </c>
      <c r="W175" s="64" t="str">
        <f t="shared" si="30"/>
        <v/>
      </c>
      <c r="X175" s="56" t="str">
        <f t="shared" si="33"/>
        <v>T</v>
      </c>
    </row>
    <row r="176" spans="3:24" ht="21.75" customHeight="1" x14ac:dyDescent="0.25">
      <c r="C176" s="63"/>
      <c r="D176" s="66" t="str">
        <f t="shared" si="27"/>
        <v/>
      </c>
      <c r="E176" s="69" t="str">
        <f>IFERROR(VLOOKUP(J176,Causa!$A$2:$F$15,6,0),"")</f>
        <v/>
      </c>
      <c r="F176" s="52"/>
      <c r="G176" s="53"/>
      <c r="H176" s="212"/>
      <c r="I176" s="55"/>
      <c r="J176" s="54"/>
      <c r="K176" s="54"/>
      <c r="L176" s="54"/>
      <c r="M176" s="54"/>
      <c r="N176" s="54"/>
      <c r="O176" s="54"/>
      <c r="P176" s="54"/>
      <c r="Q176" s="55"/>
      <c r="R176" s="54"/>
      <c r="S176" s="56">
        <f t="shared" si="31"/>
        <v>0</v>
      </c>
      <c r="T176" s="56">
        <f t="shared" si="28"/>
        <v>0</v>
      </c>
      <c r="U176" s="56">
        <f t="shared" si="32"/>
        <v>0</v>
      </c>
      <c r="V176" s="56">
        <f t="shared" si="29"/>
        <v>0</v>
      </c>
      <c r="W176" s="64" t="str">
        <f t="shared" si="30"/>
        <v/>
      </c>
      <c r="X176" s="56" t="str">
        <f t="shared" si="33"/>
        <v>T</v>
      </c>
    </row>
    <row r="177" spans="3:24" ht="21.75" customHeight="1" x14ac:dyDescent="0.25">
      <c r="C177" s="63"/>
      <c r="D177" s="66" t="str">
        <f t="shared" si="27"/>
        <v/>
      </c>
      <c r="E177" s="69" t="str">
        <f>IFERROR(VLOOKUP(J177,Causa!$A$2:$F$15,6,0),"")</f>
        <v/>
      </c>
      <c r="F177" s="52"/>
      <c r="G177" s="53"/>
      <c r="H177" s="212"/>
      <c r="I177" s="55"/>
      <c r="J177" s="54"/>
      <c r="K177" s="54"/>
      <c r="L177" s="54"/>
      <c r="M177" s="54"/>
      <c r="N177" s="54"/>
      <c r="O177" s="54"/>
      <c r="P177" s="54"/>
      <c r="Q177" s="55"/>
      <c r="R177" s="54"/>
      <c r="S177" s="56">
        <f t="shared" si="31"/>
        <v>0</v>
      </c>
      <c r="T177" s="56">
        <f t="shared" si="28"/>
        <v>0</v>
      </c>
      <c r="U177" s="56">
        <f t="shared" si="32"/>
        <v>0</v>
      </c>
      <c r="V177" s="56">
        <f t="shared" si="29"/>
        <v>0</v>
      </c>
      <c r="W177" s="64" t="str">
        <f t="shared" si="30"/>
        <v/>
      </c>
      <c r="X177" s="56" t="str">
        <f t="shared" si="33"/>
        <v>T</v>
      </c>
    </row>
    <row r="178" spans="3:24" ht="21.75" customHeight="1" x14ac:dyDescent="0.25">
      <c r="C178" s="63"/>
      <c r="D178" s="66" t="str">
        <f t="shared" si="27"/>
        <v/>
      </c>
      <c r="E178" s="69" t="str">
        <f>IFERROR(VLOOKUP(J178,Causa!$A$2:$F$15,6,0),"")</f>
        <v/>
      </c>
      <c r="F178" s="52"/>
      <c r="G178" s="53"/>
      <c r="H178" s="212"/>
      <c r="I178" s="55"/>
      <c r="J178" s="54"/>
      <c r="K178" s="54"/>
      <c r="L178" s="54"/>
      <c r="M178" s="54"/>
      <c r="N178" s="54"/>
      <c r="O178" s="54"/>
      <c r="P178" s="54"/>
      <c r="Q178" s="55"/>
      <c r="R178" s="54"/>
      <c r="S178" s="56">
        <f t="shared" si="31"/>
        <v>0</v>
      </c>
      <c r="T178" s="56">
        <f t="shared" si="28"/>
        <v>0</v>
      </c>
      <c r="U178" s="56">
        <f t="shared" si="32"/>
        <v>0</v>
      </c>
      <c r="V178" s="56">
        <f t="shared" si="29"/>
        <v>0</v>
      </c>
      <c r="W178" s="64" t="str">
        <f t="shared" si="30"/>
        <v/>
      </c>
      <c r="X178" s="56" t="str">
        <f t="shared" si="33"/>
        <v>T</v>
      </c>
    </row>
    <row r="179" spans="3:24" ht="21.75" customHeight="1" x14ac:dyDescent="0.25">
      <c r="C179" s="63"/>
      <c r="D179" s="66" t="str">
        <f t="shared" si="27"/>
        <v/>
      </c>
      <c r="E179" s="69" t="str">
        <f>IFERROR(VLOOKUP(J179,Causa!$A$2:$F$15,6,0),"")</f>
        <v/>
      </c>
      <c r="F179" s="52"/>
      <c r="G179" s="53"/>
      <c r="H179" s="212"/>
      <c r="I179" s="55"/>
      <c r="J179" s="54"/>
      <c r="K179" s="54"/>
      <c r="L179" s="54"/>
      <c r="M179" s="54"/>
      <c r="N179" s="54"/>
      <c r="O179" s="54"/>
      <c r="P179" s="54"/>
      <c r="Q179" s="55"/>
      <c r="R179" s="54"/>
      <c r="S179" s="56">
        <f t="shared" si="31"/>
        <v>0</v>
      </c>
      <c r="T179" s="56">
        <f t="shared" si="28"/>
        <v>0</v>
      </c>
      <c r="U179" s="56">
        <f t="shared" si="32"/>
        <v>0</v>
      </c>
      <c r="V179" s="56">
        <f t="shared" si="29"/>
        <v>0</v>
      </c>
      <c r="W179" s="64" t="str">
        <f t="shared" si="30"/>
        <v/>
      </c>
      <c r="X179" s="56" t="str">
        <f t="shared" si="33"/>
        <v>T</v>
      </c>
    </row>
    <row r="180" spans="3:24" ht="21.75" customHeight="1" x14ac:dyDescent="0.25">
      <c r="C180" s="63"/>
      <c r="D180" s="66" t="str">
        <f t="shared" si="27"/>
        <v/>
      </c>
      <c r="E180" s="69" t="str">
        <f>IFERROR(VLOOKUP(J180,Causa!$A$2:$F$15,6,0),"")</f>
        <v/>
      </c>
      <c r="F180" s="52"/>
      <c r="G180" s="53"/>
      <c r="H180" s="212"/>
      <c r="I180" s="55"/>
      <c r="J180" s="54"/>
      <c r="K180" s="54"/>
      <c r="L180" s="54"/>
      <c r="M180" s="54"/>
      <c r="N180" s="54"/>
      <c r="O180" s="54"/>
      <c r="P180" s="54"/>
      <c r="Q180" s="55"/>
      <c r="R180" s="54"/>
      <c r="S180" s="56">
        <f t="shared" si="31"/>
        <v>0</v>
      </c>
      <c r="T180" s="56">
        <f t="shared" si="28"/>
        <v>0</v>
      </c>
      <c r="U180" s="56">
        <f t="shared" si="32"/>
        <v>0</v>
      </c>
      <c r="V180" s="56">
        <f t="shared" si="29"/>
        <v>0</v>
      </c>
      <c r="W180" s="64" t="str">
        <f t="shared" si="30"/>
        <v/>
      </c>
      <c r="X180" s="56" t="str">
        <f t="shared" si="33"/>
        <v>T</v>
      </c>
    </row>
    <row r="181" spans="3:24" ht="21.75" customHeight="1" x14ac:dyDescent="0.25">
      <c r="C181" s="63"/>
      <c r="D181" s="66" t="str">
        <f t="shared" si="27"/>
        <v/>
      </c>
      <c r="E181" s="69" t="str">
        <f>IFERROR(VLOOKUP(J181,Causa!$A$2:$F$15,6,0),"")</f>
        <v/>
      </c>
      <c r="F181" s="52"/>
      <c r="G181" s="53"/>
      <c r="H181" s="212"/>
      <c r="I181" s="55"/>
      <c r="J181" s="54"/>
      <c r="K181" s="54"/>
      <c r="L181" s="54"/>
      <c r="M181" s="54"/>
      <c r="N181" s="54"/>
      <c r="O181" s="54"/>
      <c r="P181" s="54"/>
      <c r="Q181" s="55"/>
      <c r="R181" s="54"/>
      <c r="S181" s="56">
        <f t="shared" si="31"/>
        <v>0</v>
      </c>
      <c r="T181" s="56">
        <f t="shared" si="28"/>
        <v>0</v>
      </c>
      <c r="U181" s="56">
        <f t="shared" si="32"/>
        <v>0</v>
      </c>
      <c r="V181" s="56">
        <f t="shared" si="29"/>
        <v>0</v>
      </c>
      <c r="W181" s="64" t="str">
        <f t="shared" si="30"/>
        <v/>
      </c>
      <c r="X181" s="56" t="str">
        <f t="shared" si="33"/>
        <v>T</v>
      </c>
    </row>
    <row r="182" spans="3:24" ht="21.75" customHeight="1" x14ac:dyDescent="0.25">
      <c r="C182" s="63"/>
      <c r="D182" s="66" t="str">
        <f t="shared" si="27"/>
        <v/>
      </c>
      <c r="E182" s="69" t="str">
        <f>IFERROR(VLOOKUP(J182,Causa!$A$2:$F$15,6,0),"")</f>
        <v/>
      </c>
      <c r="F182" s="52"/>
      <c r="G182" s="53"/>
      <c r="H182" s="212"/>
      <c r="I182" s="55"/>
      <c r="J182" s="54"/>
      <c r="K182" s="54"/>
      <c r="L182" s="54"/>
      <c r="M182" s="54"/>
      <c r="N182" s="54"/>
      <c r="O182" s="54"/>
      <c r="P182" s="54"/>
      <c r="Q182" s="55"/>
      <c r="R182" s="54"/>
      <c r="S182" s="56">
        <f t="shared" si="31"/>
        <v>0</v>
      </c>
      <c r="T182" s="56">
        <f t="shared" si="28"/>
        <v>0</v>
      </c>
      <c r="U182" s="56">
        <f t="shared" si="32"/>
        <v>0</v>
      </c>
      <c r="V182" s="56">
        <f t="shared" si="29"/>
        <v>0</v>
      </c>
      <c r="W182" s="64" t="str">
        <f t="shared" si="30"/>
        <v/>
      </c>
      <c r="X182" s="56" t="str">
        <f t="shared" si="33"/>
        <v>T</v>
      </c>
    </row>
    <row r="183" spans="3:24" ht="21.75" customHeight="1" x14ac:dyDescent="0.25">
      <c r="C183" s="63"/>
      <c r="D183" s="66" t="str">
        <f t="shared" si="27"/>
        <v/>
      </c>
      <c r="E183" s="69" t="str">
        <f>IFERROR(VLOOKUP(J183,Causa!$A$2:$F$15,6,0),"")</f>
        <v/>
      </c>
      <c r="F183" s="52"/>
      <c r="G183" s="53"/>
      <c r="H183" s="212"/>
      <c r="I183" s="55"/>
      <c r="J183" s="54"/>
      <c r="K183" s="54"/>
      <c r="L183" s="54"/>
      <c r="M183" s="54"/>
      <c r="N183" s="54"/>
      <c r="O183" s="54"/>
      <c r="P183" s="54"/>
      <c r="Q183" s="55"/>
      <c r="R183" s="54"/>
      <c r="S183" s="56">
        <f t="shared" si="31"/>
        <v>0</v>
      </c>
      <c r="T183" s="56">
        <f t="shared" si="28"/>
        <v>0</v>
      </c>
      <c r="U183" s="56">
        <f t="shared" si="32"/>
        <v>0</v>
      </c>
      <c r="V183" s="56">
        <f t="shared" si="29"/>
        <v>0</v>
      </c>
      <c r="W183" s="64" t="str">
        <f t="shared" si="30"/>
        <v/>
      </c>
      <c r="X183" s="56" t="str">
        <f t="shared" si="33"/>
        <v>T</v>
      </c>
    </row>
    <row r="184" spans="3:24" ht="21.75" customHeight="1" x14ac:dyDescent="0.25">
      <c r="C184" s="63"/>
      <c r="D184" s="66" t="str">
        <f t="shared" si="27"/>
        <v/>
      </c>
      <c r="E184" s="69" t="str">
        <f>IFERROR(VLOOKUP(J184,Causa!$A$2:$F$15,6,0),"")</f>
        <v/>
      </c>
      <c r="F184" s="52"/>
      <c r="G184" s="53"/>
      <c r="H184" s="212"/>
      <c r="I184" s="55"/>
      <c r="J184" s="54"/>
      <c r="K184" s="54"/>
      <c r="L184" s="54"/>
      <c r="M184" s="54"/>
      <c r="N184" s="54"/>
      <c r="O184" s="54"/>
      <c r="P184" s="54"/>
      <c r="Q184" s="55"/>
      <c r="R184" s="54"/>
      <c r="S184" s="56">
        <f t="shared" si="31"/>
        <v>0</v>
      </c>
      <c r="T184" s="56">
        <f t="shared" si="28"/>
        <v>0</v>
      </c>
      <c r="U184" s="56">
        <f t="shared" si="32"/>
        <v>0</v>
      </c>
      <c r="V184" s="56">
        <f t="shared" si="29"/>
        <v>0</v>
      </c>
      <c r="W184" s="64" t="str">
        <f t="shared" si="30"/>
        <v/>
      </c>
      <c r="X184" s="56" t="str">
        <f t="shared" si="33"/>
        <v>T</v>
      </c>
    </row>
    <row r="185" spans="3:24" ht="21.75" customHeight="1" x14ac:dyDescent="0.25">
      <c r="C185" s="63"/>
      <c r="D185" s="66" t="str">
        <f t="shared" si="27"/>
        <v/>
      </c>
      <c r="E185" s="69" t="str">
        <f>IFERROR(VLOOKUP(J185,Causa!$A$2:$F$15,6,0),"")</f>
        <v/>
      </c>
      <c r="F185" s="52"/>
      <c r="G185" s="53"/>
      <c r="H185" s="212"/>
      <c r="I185" s="55"/>
      <c r="J185" s="54"/>
      <c r="K185" s="54"/>
      <c r="L185" s="54"/>
      <c r="M185" s="54"/>
      <c r="N185" s="54"/>
      <c r="O185" s="54"/>
      <c r="P185" s="54"/>
      <c r="Q185" s="55"/>
      <c r="R185" s="54"/>
      <c r="S185" s="56">
        <f t="shared" si="31"/>
        <v>0</v>
      </c>
      <c r="T185" s="56">
        <f t="shared" si="28"/>
        <v>0</v>
      </c>
      <c r="U185" s="56">
        <f t="shared" si="32"/>
        <v>0</v>
      </c>
      <c r="V185" s="56">
        <f t="shared" si="29"/>
        <v>0</v>
      </c>
      <c r="W185" s="64" t="str">
        <f t="shared" si="30"/>
        <v/>
      </c>
      <c r="X185" s="56" t="str">
        <f t="shared" si="33"/>
        <v>T</v>
      </c>
    </row>
    <row r="186" spans="3:24" ht="21.75" customHeight="1" x14ac:dyDescent="0.25">
      <c r="C186" s="63"/>
      <c r="D186" s="66" t="str">
        <f t="shared" si="27"/>
        <v/>
      </c>
      <c r="E186" s="69" t="str">
        <f>IFERROR(VLOOKUP(J186,Causa!$A$2:$F$15,6,0),"")</f>
        <v/>
      </c>
      <c r="F186" s="52"/>
      <c r="G186" s="53"/>
      <c r="H186" s="212"/>
      <c r="I186" s="55"/>
      <c r="J186" s="54"/>
      <c r="K186" s="54"/>
      <c r="L186" s="54"/>
      <c r="M186" s="54"/>
      <c r="N186" s="54"/>
      <c r="O186" s="54"/>
      <c r="P186" s="54"/>
      <c r="Q186" s="55"/>
      <c r="R186" s="54"/>
      <c r="S186" s="56">
        <f t="shared" si="31"/>
        <v>0</v>
      </c>
      <c r="T186" s="56">
        <f t="shared" si="28"/>
        <v>0</v>
      </c>
      <c r="U186" s="56">
        <f t="shared" si="32"/>
        <v>0</v>
      </c>
      <c r="V186" s="56">
        <f t="shared" si="29"/>
        <v>0</v>
      </c>
      <c r="W186" s="64" t="str">
        <f t="shared" si="30"/>
        <v/>
      </c>
      <c r="X186" s="56" t="str">
        <f t="shared" si="33"/>
        <v>T</v>
      </c>
    </row>
    <row r="187" spans="3:24" ht="21.75" customHeight="1" x14ac:dyDescent="0.25">
      <c r="C187" s="63"/>
      <c r="D187" s="66" t="str">
        <f t="shared" si="27"/>
        <v/>
      </c>
      <c r="E187" s="69" t="str">
        <f>IFERROR(VLOOKUP(J187,Causa!$A$2:$F$15,6,0),"")</f>
        <v/>
      </c>
      <c r="F187" s="52"/>
      <c r="G187" s="53"/>
      <c r="H187" s="212"/>
      <c r="I187" s="55"/>
      <c r="J187" s="54"/>
      <c r="K187" s="54"/>
      <c r="L187" s="54"/>
      <c r="M187" s="54"/>
      <c r="N187" s="54"/>
      <c r="O187" s="54"/>
      <c r="P187" s="54"/>
      <c r="Q187" s="55"/>
      <c r="R187" s="54"/>
      <c r="S187" s="56">
        <f t="shared" si="31"/>
        <v>0</v>
      </c>
      <c r="T187" s="56">
        <f t="shared" si="28"/>
        <v>0</v>
      </c>
      <c r="U187" s="56">
        <f t="shared" si="32"/>
        <v>0</v>
      </c>
      <c r="V187" s="56">
        <f t="shared" si="29"/>
        <v>0</v>
      </c>
      <c r="W187" s="64" t="str">
        <f t="shared" si="30"/>
        <v/>
      </c>
      <c r="X187" s="56" t="str">
        <f t="shared" si="33"/>
        <v>T</v>
      </c>
    </row>
    <row r="188" spans="3:24" ht="21.75" customHeight="1" x14ac:dyDescent="0.25">
      <c r="C188" s="63"/>
      <c r="D188" s="66" t="str">
        <f t="shared" si="27"/>
        <v/>
      </c>
      <c r="E188" s="69" t="str">
        <f>IFERROR(VLOOKUP(J188,Causa!$A$2:$F$15,6,0),"")</f>
        <v/>
      </c>
      <c r="F188" s="52"/>
      <c r="G188" s="53"/>
      <c r="H188" s="212"/>
      <c r="I188" s="55"/>
      <c r="J188" s="54"/>
      <c r="K188" s="54"/>
      <c r="L188" s="54"/>
      <c r="M188" s="54"/>
      <c r="N188" s="54"/>
      <c r="O188" s="54"/>
      <c r="P188" s="54"/>
      <c r="Q188" s="55"/>
      <c r="R188" s="54"/>
      <c r="S188" s="56">
        <f t="shared" si="31"/>
        <v>0</v>
      </c>
      <c r="T188" s="56">
        <f t="shared" si="28"/>
        <v>0</v>
      </c>
      <c r="U188" s="56">
        <f t="shared" si="32"/>
        <v>0</v>
      </c>
      <c r="V188" s="56">
        <f t="shared" si="29"/>
        <v>0</v>
      </c>
      <c r="W188" s="64" t="str">
        <f t="shared" si="30"/>
        <v/>
      </c>
      <c r="X188" s="56" t="str">
        <f t="shared" si="33"/>
        <v>T</v>
      </c>
    </row>
    <row r="189" spans="3:24" ht="21.75" customHeight="1" x14ac:dyDescent="0.25">
      <c r="Q189" s="55"/>
    </row>
  </sheetData>
  <mergeCells count="15">
    <mergeCell ref="C33:D33"/>
    <mergeCell ref="T33:W33"/>
    <mergeCell ref="Y113:Z113"/>
    <mergeCell ref="AD7:AD8"/>
    <mergeCell ref="Q8:S8"/>
    <mergeCell ref="T7:Z7"/>
    <mergeCell ref="AA7:AB7"/>
    <mergeCell ref="AC7:AC8"/>
    <mergeCell ref="A9:A15"/>
    <mergeCell ref="R9:S15"/>
    <mergeCell ref="A16:A23"/>
    <mergeCell ref="A24:A31"/>
    <mergeCell ref="G3:L3"/>
    <mergeCell ref="F4:G4"/>
    <mergeCell ref="C7:S7"/>
  </mergeCells>
  <conditionalFormatting sqref="R9:S15">
    <cfRule type="cellIs" priority="42" stopIfTrue="1" operator="equal">
      <formula>0</formula>
    </cfRule>
    <cfRule type="cellIs" dxfId="1317" priority="54" stopIfTrue="1" operator="lessThan">
      <formula>0.8477</formula>
    </cfRule>
    <cfRule type="cellIs" dxfId="1316" priority="55" stopIfTrue="1" operator="greaterThanOrEqual">
      <formula>0.8477</formula>
    </cfRule>
  </conditionalFormatting>
  <conditionalFormatting sqref="R24">
    <cfRule type="cellIs" dxfId="1315" priority="52" stopIfTrue="1" operator="lessThan">
      <formula>0.8477</formula>
    </cfRule>
    <cfRule type="cellIs" dxfId="1314" priority="53" stopIfTrue="1" operator="greaterThanOrEqual">
      <formula>0.8477</formula>
    </cfRule>
  </conditionalFormatting>
  <conditionalFormatting sqref="G5">
    <cfRule type="cellIs" priority="45" stopIfTrue="1" operator="equal">
      <formula>0</formula>
    </cfRule>
    <cfRule type="cellIs" dxfId="1313" priority="50" stopIfTrue="1" operator="lessThan">
      <formula>0.635</formula>
    </cfRule>
    <cfRule type="cellIs" dxfId="1312" priority="51" stopIfTrue="1" operator="greaterThanOrEqual">
      <formula>0.635</formula>
    </cfRule>
  </conditionalFormatting>
  <conditionalFormatting sqref="I5">
    <cfRule type="cellIs" priority="44" stopIfTrue="1" operator="equal">
      <formula>0</formula>
    </cfRule>
    <cfRule type="cellIs" dxfId="1311" priority="48" stopIfTrue="1" operator="lessThan">
      <formula>0.8477</formula>
    </cfRule>
    <cfRule type="cellIs" dxfId="1310" priority="49" stopIfTrue="1" operator="greaterThanOrEqual">
      <formula>0.8477</formula>
    </cfRule>
  </conditionalFormatting>
  <conditionalFormatting sqref="E5">
    <cfRule type="cellIs" priority="43" stopIfTrue="1" operator="equal">
      <formula>0</formula>
    </cfRule>
    <cfRule type="cellIs" dxfId="1309" priority="46" stopIfTrue="1" operator="lessThan">
      <formula>0.8898</formula>
    </cfRule>
    <cfRule type="cellIs" dxfId="1308" priority="47" stopIfTrue="1" operator="greaterThanOrEqual">
      <formula>0.8898</formula>
    </cfRule>
  </conditionalFormatting>
  <conditionalFormatting sqref="R24:S30">
    <cfRule type="cellIs" priority="41" stopIfTrue="1" operator="equal">
      <formula>0</formula>
    </cfRule>
  </conditionalFormatting>
  <conditionalFormatting sqref="L9">
    <cfRule type="cellIs" priority="38" stopIfTrue="1" operator="equal">
      <formula>0</formula>
    </cfRule>
    <cfRule type="cellIs" dxfId="1307" priority="39" stopIfTrue="1" operator="lessThan">
      <formula>0.635</formula>
    </cfRule>
    <cfRule type="cellIs" dxfId="1306" priority="40" stopIfTrue="1" operator="greaterThanOrEqual">
      <formula>0.635</formula>
    </cfRule>
  </conditionalFormatting>
  <conditionalFormatting sqref="O9:P32 M9:M32">
    <cfRule type="cellIs" priority="35" stopIfTrue="1" operator="equal">
      <formula>0</formula>
    </cfRule>
    <cfRule type="cellIs" dxfId="1305" priority="36" stopIfTrue="1" operator="lessThan">
      <formula>0.8477</formula>
    </cfRule>
    <cfRule type="cellIs" dxfId="1304" priority="37" stopIfTrue="1" operator="greaterThanOrEqual">
      <formula>0.8477</formula>
    </cfRule>
  </conditionalFormatting>
  <conditionalFormatting sqref="L10:L32">
    <cfRule type="cellIs" priority="32" stopIfTrue="1" operator="equal">
      <formula>0</formula>
    </cfRule>
    <cfRule type="cellIs" dxfId="1303" priority="33" stopIfTrue="1" operator="lessThan">
      <formula>0.635</formula>
    </cfRule>
    <cfRule type="cellIs" dxfId="1302" priority="34" stopIfTrue="1" operator="greaterThanOrEqual">
      <formula>0.635</formula>
    </cfRule>
  </conditionalFormatting>
  <conditionalFormatting sqref="M10:M32">
    <cfRule type="cellIs" priority="29" stopIfTrue="1" operator="equal">
      <formula>0</formula>
    </cfRule>
    <cfRule type="cellIs" dxfId="1301" priority="30" stopIfTrue="1" operator="lessThan">
      <formula>0.8477</formula>
    </cfRule>
    <cfRule type="cellIs" dxfId="1300" priority="31" stopIfTrue="1" operator="greaterThanOrEqual">
      <formula>0.8477</formula>
    </cfRule>
  </conditionalFormatting>
  <conditionalFormatting sqref="R16">
    <cfRule type="cellIs" priority="26" stopIfTrue="1" operator="equal">
      <formula>0</formula>
    </cfRule>
    <cfRule type="cellIs" dxfId="1299" priority="27" stopIfTrue="1" operator="lessThan">
      <formula>0.8477</formula>
    </cfRule>
    <cfRule type="cellIs" dxfId="1298" priority="28" stopIfTrue="1" operator="greaterThanOrEqual">
      <formula>0.8477</formula>
    </cfRule>
  </conditionalFormatting>
  <conditionalFormatting sqref="N9">
    <cfRule type="containsText" dxfId="1297" priority="24" stopIfTrue="1" operator="containsText" text="Avisar al planner">
      <formula>NOT(ISERROR(SEARCH("Avisar al planner",N9)))</formula>
    </cfRule>
    <cfRule type="containsText" dxfId="1296" priority="25" stopIfTrue="1" operator="containsText" text="OK">
      <formula>NOT(ISERROR(SEARCH("OK",N9)))</formula>
    </cfRule>
  </conditionalFormatting>
  <conditionalFormatting sqref="N9:N32">
    <cfRule type="cellIs" dxfId="1295" priority="21" stopIfTrue="1" operator="lessThanOrEqual">
      <formula>155</formula>
    </cfRule>
    <cfRule type="cellIs" dxfId="1294" priority="22" stopIfTrue="1" operator="between">
      <formula>155</formula>
      <formula>185</formula>
    </cfRule>
    <cfRule type="cellIs" dxfId="1293" priority="23" stopIfTrue="1" operator="greaterThanOrEqual">
      <formula>185</formula>
    </cfRule>
  </conditionalFormatting>
  <conditionalFormatting sqref="N10:N32">
    <cfRule type="containsText" dxfId="1292" priority="19" stopIfTrue="1" operator="containsText" text="Avisar al planner">
      <formula>NOT(ISERROR(SEARCH("Avisar al planner",N10)))</formula>
    </cfRule>
    <cfRule type="containsText" dxfId="1291" priority="20" stopIfTrue="1" operator="containsText" text="OK">
      <formula>NOT(ISERROR(SEARCH("OK",N10)))</formula>
    </cfRule>
  </conditionalFormatting>
  <conditionalFormatting sqref="N10:N32">
    <cfRule type="containsText" dxfId="1290" priority="17" stopIfTrue="1" operator="containsText" text="Avisar al planner">
      <formula>NOT(ISERROR(SEARCH("Avisar al planner",N10)))</formula>
    </cfRule>
    <cfRule type="containsText" dxfId="1289" priority="18" stopIfTrue="1" operator="containsText" text="OK">
      <formula>NOT(ISERROR(SEARCH("OK",N10)))</formula>
    </cfRule>
  </conditionalFormatting>
  <conditionalFormatting sqref="N10:N32">
    <cfRule type="containsText" dxfId="1288" priority="15" stopIfTrue="1" operator="containsText" text="Avisar al planner">
      <formula>NOT(ISERROR(SEARCH("Avisar al planner",N10)))</formula>
    </cfRule>
    <cfRule type="containsText" dxfId="1287" priority="16" stopIfTrue="1" operator="containsText" text="OK">
      <formula>NOT(ISERROR(SEARCH("OK",N10)))</formula>
    </cfRule>
  </conditionalFormatting>
  <conditionalFormatting sqref="D35:D188">
    <cfRule type="cellIs" dxfId="1286" priority="13" operator="equal">
      <formula>0</formula>
    </cfRule>
    <cfRule type="cellIs" dxfId="1285" priority="14" operator="equal">
      <formula>1</formula>
    </cfRule>
  </conditionalFormatting>
  <conditionalFormatting sqref="C9:C32">
    <cfRule type="cellIs" dxfId="1284" priority="11" operator="equal">
      <formula>0</formula>
    </cfRule>
    <cfRule type="cellIs" dxfId="1283" priority="12" operator="notEqual">
      <formula>0</formula>
    </cfRule>
  </conditionalFormatting>
  <conditionalFormatting sqref="C9:C32">
    <cfRule type="cellIs" priority="10" operator="equal">
      <formula>""""""</formula>
    </cfRule>
  </conditionalFormatting>
  <conditionalFormatting sqref="G6">
    <cfRule type="cellIs" priority="3" stopIfTrue="1" operator="equal">
      <formula>0</formula>
    </cfRule>
    <cfRule type="cellIs" dxfId="1282" priority="8" stopIfTrue="1" operator="lessThan">
      <formula>0.635</formula>
    </cfRule>
    <cfRule type="cellIs" dxfId="1281" priority="9" stopIfTrue="1" operator="greaterThanOrEqual">
      <formula>0.635</formula>
    </cfRule>
  </conditionalFormatting>
  <conditionalFormatting sqref="I6">
    <cfRule type="cellIs" priority="2" stopIfTrue="1" operator="equal">
      <formula>0</formula>
    </cfRule>
    <cfRule type="cellIs" dxfId="1280" priority="6" stopIfTrue="1" operator="lessThan">
      <formula>0.8477</formula>
    </cfRule>
    <cfRule type="cellIs" dxfId="1279" priority="7" stopIfTrue="1" operator="greaterThanOrEqual">
      <formula>0.8477</formula>
    </cfRule>
  </conditionalFormatting>
  <conditionalFormatting sqref="E6">
    <cfRule type="cellIs" priority="1" stopIfTrue="1" operator="equal">
      <formula>0</formula>
    </cfRule>
    <cfRule type="cellIs" dxfId="1278" priority="4" stopIfTrue="1" operator="lessThan">
      <formula>0.8898</formula>
    </cfRule>
    <cfRule type="cellIs" dxfId="1277" priority="5" stopIfTrue="1" operator="greaterThanOrEqual">
      <formula>0.8898</formula>
    </cfRule>
  </conditionalFormatting>
  <dataValidations xWindow="1210" yWindow="259" count="4">
    <dataValidation allowBlank="1" showErrorMessage="1" promptTitle="Numero de Orden" sqref="G35:G188 G9:G32" xr:uid="{15557D86-AFD0-4423-8C6D-DC5D5AF42030}"/>
    <dataValidation type="time" allowBlank="1" showInputMessage="1" showErrorMessage="1" error="POR FAVOR INGRESE DATOS EN FORMATO DE HORA_x000a_" sqref="F35:F188" xr:uid="{5CC925DA-6B60-482E-BB61-01C1524153B8}">
      <formula1>0</formula1>
      <formula2>0.999988425925926</formula2>
    </dataValidation>
    <dataValidation type="decimal" allowBlank="1" showInputMessage="1" showErrorMessage="1" error="POR FAVOR INGRESE DATOS EN FORMATO DE NUMEROS_x000a_" promptTitle="Producción Acumulada" prompt="Ingrese la producción Acumulada (contometro Llenadora por hora)" sqref="E9:E32" xr:uid="{54A48A0D-B44D-4D60-9E45-52CF183F0160}">
      <formula1>0</formula1>
      <formula2>10000000000</formula2>
    </dataValidation>
    <dataValidation type="list" allowBlank="1" showInputMessage="1" showErrorMessage="1" sqref="AB9:AB32" xr:uid="{9810C609-0272-46EB-941E-F2162FD76275}">
      <formula1>"P,T,A,  "</formula1>
    </dataValidation>
  </dataValidations>
  <pageMargins left="0.75" right="0.75" top="1" bottom="1" header="0" footer="0"/>
  <pageSetup paperSize="9" orientation="portrait" r:id="rId1"/>
  <headerFooter alignWithMargins="0"/>
  <drawing r:id="rId2"/>
  <extLst>
    <ext xmlns:x14="http://schemas.microsoft.com/office/spreadsheetml/2009/9/main" uri="{CCE6A557-97BC-4b89-ADB6-D9C93CAAB3DF}">
      <x14:dataValidations xmlns:xm="http://schemas.microsoft.com/office/excel/2006/main" xWindow="1210" yWindow="259" count="10">
        <x14:dataValidation type="list" allowBlank="1" showInputMessage="1" showErrorMessage="1" xr:uid="{37895FDF-9580-4940-AD5F-1A7ACE6AA341}">
          <x14:formula1>
            <xm:f>INDIRECT(VLOOKUP(J35,Causa!$A$2:$E$15,5,0))</xm:f>
          </x14:formula1>
          <xm:sqref>K35:K188</xm:sqref>
        </x14:dataValidation>
        <x14:dataValidation type="list" allowBlank="1" showInputMessage="1" showErrorMessage="1" xr:uid="{31C304D5-B82B-45B8-B544-A7722180ED04}">
          <x14:formula1>
            <xm:f>Causa!$A$97:$A$107</xm:f>
          </x14:formula1>
          <xm:sqref>F4</xm:sqref>
        </x14:dataValidation>
        <x14:dataValidation type="list" allowBlank="1" showInputMessage="1" showErrorMessage="1" promptTitle="Ingreso de Turnos" prompt="PMTURNOA_x000a_PMTURNOB_x000a_PMTURNOC_x000a_PMTURNOD_x000a_" xr:uid="{6F75E03D-05C5-4B65-BBBD-8AF3D6D78344}">
          <x14:formula1>
            <xm:f>Causa!$A$71:$A$74</xm:f>
          </x14:formula1>
          <xm:sqref>I9:I32</xm:sqref>
        </x14:dataValidation>
        <x14:dataValidation type="list" allowBlank="1" showInputMessage="1" showErrorMessage="1" xr:uid="{1FAAA719-54A2-49D8-9CF2-9EF42B226B5A}">
          <x14:formula1>
            <xm:f>Causa!$A$78:$A$81</xm:f>
          </x14:formula1>
          <xm:sqref>J9:J32</xm:sqref>
        </x14:dataValidation>
        <x14:dataValidation type="list" allowBlank="1" showInputMessage="1" showErrorMessage="1" xr:uid="{15747D49-ECBF-4087-B3B4-2295B94E7A50}">
          <x14:formula1>
            <xm:f>Causa!$A$71:$A$74</xm:f>
          </x14:formula1>
          <xm:sqref>I35:I188</xm:sqref>
        </x14:dataValidation>
        <x14:dataValidation type="list" allowBlank="1" showInputMessage="1" showErrorMessage="1" xr:uid="{3906227C-2CDD-49DF-97A8-1988964FFA7A}">
          <x14:formula1>
            <xm:f>Causa!$A$2:$A$15</xm:f>
          </x14:formula1>
          <xm:sqref>J35:J188</xm:sqref>
        </x14:dataValidation>
        <x14:dataValidation type="list" allowBlank="1" showInputMessage="1" showErrorMessage="1" xr:uid="{0C3D4A8E-B9CA-4BF7-9B4A-B0F6D8C5F6AB}">
          <x14:formula1>
            <xm:f>IF(OR(E35=1,E35=2),Causa!$A$28:$A$61,Causa!$A$28)</xm:f>
          </x14:formula1>
          <xm:sqref>L35:L188</xm:sqref>
        </x14:dataValidation>
        <x14:dataValidation type="list" allowBlank="1" showInputMessage="1" showErrorMessage="1" xr:uid="{75521FD7-B4EF-4B36-A3AC-B55287D0D9C2}">
          <x14:formula1>
            <xm:f>IF(E35=1,INDIRECT(VLOOKUP(N35,Causa!$AA:$AE,5,0)),INDIRECT(VLOOKUP(J35,Causa!$X:$AE,8,0)))</xm:f>
          </x14:formula1>
          <xm:sqref>O35:O188</xm:sqref>
        </x14:dataValidation>
        <x14:dataValidation type="list" allowBlank="1" showInputMessage="1" showErrorMessage="1" xr:uid="{C62D03F6-DC94-4386-948E-F65F26DF4266}">
          <x14:formula1>
            <xm:f>INDIRECT(VLOOKUP(M35,Causa!$T$2:$U$16,2,0))</xm:f>
          </x14:formula1>
          <xm:sqref>N35:N188</xm:sqref>
        </x14:dataValidation>
        <x14:dataValidation type="list" allowBlank="1" showInputMessage="1" showErrorMessage="1" xr:uid="{4D3C7E8C-2C94-4A61-AF70-B2C48C63DD08}">
          <x14:formula1>
            <xm:f>IF(E35=1,Causa!$T$2:$T$16,Causa!$W$1)</xm:f>
          </x14:formula1>
          <xm:sqref>M35:M188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2A435E-A099-43FC-918C-8CA5B7415018}">
  <sheetPr codeName="Hoja70"/>
  <dimension ref="A1:AR188"/>
  <sheetViews>
    <sheetView showGridLines="0" topLeftCell="A30" zoomScale="109" zoomScaleNormal="109" workbookViewId="0">
      <selection activeCell="J35" sqref="J35:Q35"/>
    </sheetView>
  </sheetViews>
  <sheetFormatPr baseColWidth="10" defaultColWidth="7.77734375" defaultRowHeight="21.75" customHeight="1" x14ac:dyDescent="0.25"/>
  <cols>
    <col min="1" max="1" width="2.44140625" style="148" customWidth="1"/>
    <col min="2" max="2" width="0.21875" style="87" customWidth="1"/>
    <col min="3" max="3" width="8.77734375" style="87" customWidth="1"/>
    <col min="4" max="4" width="13.77734375" style="87" customWidth="1"/>
    <col min="5" max="5" width="10.21875" style="87" customWidth="1"/>
    <col min="6" max="6" width="13.77734375" style="87" customWidth="1"/>
    <col min="7" max="7" width="15.77734375" style="87" customWidth="1"/>
    <col min="8" max="8" width="13.21875" style="87" bestFit="1" customWidth="1"/>
    <col min="9" max="9" width="13.21875" style="87" customWidth="1"/>
    <col min="10" max="10" width="13.77734375" style="87" customWidth="1"/>
    <col min="11" max="11" width="12" style="87" customWidth="1"/>
    <col min="12" max="12" width="22.77734375" style="87" customWidth="1"/>
    <col min="13" max="13" width="18.21875" style="87" customWidth="1"/>
    <col min="14" max="15" width="15.77734375" style="87" customWidth="1"/>
    <col min="16" max="16" width="15.21875" style="87" customWidth="1"/>
    <col min="17" max="17" width="39.77734375" style="87" customWidth="1"/>
    <col min="18" max="18" width="34.21875" style="87" customWidth="1"/>
    <col min="19" max="19" width="16.77734375" style="87" customWidth="1"/>
    <col min="20" max="21" width="13.77734375" style="87" customWidth="1"/>
    <col min="22" max="22" width="17.77734375" style="87" bestFit="1" customWidth="1"/>
    <col min="23" max="24" width="13.77734375" style="87" customWidth="1"/>
    <col min="25" max="25" width="9.21875" style="87" bestFit="1" customWidth="1"/>
    <col min="26" max="26" width="9.44140625" style="87" customWidth="1"/>
    <col min="27" max="27" width="15.21875" style="87" customWidth="1"/>
    <col min="28" max="28" width="20.77734375" style="87" bestFit="1" customWidth="1"/>
    <col min="29" max="29" width="14.77734375" style="87" customWidth="1"/>
    <col min="30" max="30" width="19" style="87" bestFit="1" customWidth="1"/>
    <col min="31" max="31" width="5.21875" style="87" customWidth="1"/>
    <col min="32" max="32" width="21.77734375" style="87" bestFit="1" customWidth="1"/>
    <col min="33" max="33" width="14.21875" style="87" customWidth="1"/>
    <col min="34" max="34" width="18.77734375" style="87" bestFit="1" customWidth="1"/>
    <col min="35" max="41" width="15.77734375" style="87" customWidth="1"/>
    <col min="42" max="42" width="30.5546875" style="87" bestFit="1" customWidth="1"/>
    <col min="43" max="44" width="15.77734375" style="87" customWidth="1"/>
    <col min="45" max="16384" width="7.77734375" style="87"/>
  </cols>
  <sheetData>
    <row r="1" spans="1:44" ht="6.75" hidden="1" customHeight="1" x14ac:dyDescent="0.25">
      <c r="A1" s="147"/>
      <c r="B1" s="89"/>
      <c r="C1" s="89"/>
      <c r="D1" s="89"/>
      <c r="E1" s="89"/>
      <c r="F1" s="89"/>
      <c r="G1" s="89"/>
      <c r="H1" s="89"/>
      <c r="I1" s="89"/>
      <c r="J1" s="89"/>
      <c r="K1" s="89"/>
      <c r="L1" s="89"/>
      <c r="M1" s="195" t="s">
        <v>1770</v>
      </c>
      <c r="N1" s="89"/>
      <c r="O1" s="89"/>
      <c r="P1" s="89"/>
      <c r="Q1" s="89"/>
      <c r="R1" s="89"/>
      <c r="S1" s="89"/>
      <c r="T1" s="89"/>
      <c r="U1" s="89"/>
      <c r="V1" s="89"/>
      <c r="W1" s="89"/>
      <c r="X1" s="89"/>
      <c r="Y1" s="89"/>
      <c r="Z1" s="89"/>
      <c r="AA1" s="89"/>
      <c r="AE1" s="88"/>
    </row>
    <row r="2" spans="1:44" ht="3.75" customHeight="1" thickBot="1" x14ac:dyDescent="0.3">
      <c r="AE2" s="88"/>
    </row>
    <row r="3" spans="1:44" ht="21" customHeight="1" thickBot="1" x14ac:dyDescent="0.45">
      <c r="E3" s="217" t="s">
        <v>0</v>
      </c>
      <c r="F3" s="37">
        <v>44441</v>
      </c>
      <c r="G3" s="268" t="s">
        <v>1759</v>
      </c>
      <c r="H3" s="263"/>
      <c r="I3" s="263"/>
      <c r="J3" s="263"/>
      <c r="K3" s="263"/>
      <c r="L3" s="269"/>
      <c r="M3" s="202" t="s">
        <v>1848</v>
      </c>
      <c r="N3" s="202" t="s">
        <v>1849</v>
      </c>
      <c r="O3" s="91"/>
      <c r="P3" s="91"/>
      <c r="Q3" s="91"/>
      <c r="R3" s="91"/>
      <c r="S3" s="39"/>
      <c r="AE3" s="88"/>
    </row>
    <row r="4" spans="1:44" ht="18.75" customHeight="1" thickBot="1" x14ac:dyDescent="0.3">
      <c r="D4" s="90"/>
      <c r="E4" s="217" t="s">
        <v>1762</v>
      </c>
      <c r="F4" s="264" t="s">
        <v>1779</v>
      </c>
      <c r="G4" s="265"/>
      <c r="H4" s="28">
        <f>IFERROR(VLOOKUP(F4,Causa!$A$97:$B$108,2,0),0)</f>
        <v>42148</v>
      </c>
      <c r="I4" s="90"/>
      <c r="J4" s="92"/>
      <c r="K4" s="92"/>
      <c r="L4" s="201" t="s">
        <v>1845</v>
      </c>
      <c r="M4" s="203">
        <f>+SUMIFS(P:P,L:L,$M$1,X:X,"M")</f>
        <v>33.549999999999997</v>
      </c>
      <c r="N4" s="203">
        <f>COUNTIFS(N7:N30,"&gt;180",AA7:AA30,"M")</f>
        <v>4</v>
      </c>
      <c r="O4" s="91"/>
      <c r="P4" s="91"/>
      <c r="Q4" s="90"/>
      <c r="R4" s="94"/>
      <c r="AE4" s="88"/>
    </row>
    <row r="5" spans="1:44" ht="18.75" customHeight="1" x14ac:dyDescent="0.25">
      <c r="D5" s="95" t="s">
        <v>1752</v>
      </c>
      <c r="E5" s="78">
        <f>IFERROR(SUM(T9:T32)/(SUM(Y9:Y32)-SUM(U9:U32)-SUM(V9:V32)-SUM(W9:W32)),0)</f>
        <v>0.79555941797151375</v>
      </c>
      <c r="F5" s="95" t="s">
        <v>1751</v>
      </c>
      <c r="G5" s="27">
        <f>IFERROR(SUM(T9:T32)/(SUM(Y9:Y32)-SUM(U9:U32)),0)</f>
        <v>0.71836805555555538</v>
      </c>
      <c r="H5" s="95" t="s">
        <v>1753</v>
      </c>
      <c r="I5" s="78">
        <f>IFERROR(SUM(T9:T32)/(SUM(Y9:Y32)-SUM(U9:U32)-SUM(V9:V32)),0)</f>
        <v>0.74673894996715473</v>
      </c>
      <c r="J5" s="93"/>
      <c r="K5" s="93"/>
      <c r="L5" s="201" t="s">
        <v>1846</v>
      </c>
      <c r="M5" s="203">
        <f>+SUMIFS(P:P,L:L,$M$1,X:X,"T")</f>
        <v>30.92</v>
      </c>
      <c r="N5" s="203">
        <f>COUNTIFS(N8:N31,"&gt;180",AA8:AA31,"t")</f>
        <v>5</v>
      </c>
      <c r="O5" s="95"/>
      <c r="P5" s="95"/>
      <c r="T5" s="192" t="s">
        <v>11</v>
      </c>
      <c r="U5" s="192" t="s">
        <v>12</v>
      </c>
      <c r="V5" s="192" t="s">
        <v>13</v>
      </c>
      <c r="W5" s="192" t="s">
        <v>14</v>
      </c>
      <c r="X5" s="192" t="s">
        <v>15</v>
      </c>
      <c r="Y5" s="192" t="s">
        <v>16</v>
      </c>
      <c r="AE5" s="97"/>
      <c r="AF5" s="98"/>
    </row>
    <row r="6" spans="1:44" ht="18.75" customHeight="1" thickBot="1" x14ac:dyDescent="0.3">
      <c r="C6" s="87" t="s">
        <v>1799</v>
      </c>
      <c r="D6" s="95" t="s">
        <v>1752</v>
      </c>
      <c r="E6" s="78">
        <f>IFERROR(SUM(T9:T16)/(SUM(Y9:Y16)-SUM(U9:U16)-SUM(V9:V16)-SUM(W9:W16)),0)</f>
        <v>0.77757913314538496</v>
      </c>
      <c r="F6" s="95" t="s">
        <v>1751</v>
      </c>
      <c r="G6" s="27">
        <f>IFERROR(SUM(T9:T16)/(SUM(Y9:Y16)-SUM(U9:U16)),0)</f>
        <v>0.70677083333333335</v>
      </c>
      <c r="H6" s="95" t="s">
        <v>1753</v>
      </c>
      <c r="I6" s="78">
        <f>IFERROR(SUM(T9:T16)/(SUM(Y9:Y16)-SUM(U9:U16)-SUM(V9:V16)),0)</f>
        <v>0.72956989247311832</v>
      </c>
      <c r="J6" s="99"/>
      <c r="K6" s="99"/>
      <c r="L6" s="201" t="s">
        <v>1847</v>
      </c>
      <c r="M6" s="204">
        <f>+SUMIFS(P:P,L:L,$M$1,X:X,"N")</f>
        <v>24.310000000000002</v>
      </c>
      <c r="N6" s="204">
        <f>COUNTIFS(N9:N32,"&gt;180",AA9:AA32,"n")</f>
        <v>5</v>
      </c>
      <c r="O6" s="99"/>
      <c r="P6" s="99"/>
      <c r="T6" s="191">
        <f>SUM(T9:T32)</f>
        <v>1034.4499999999998</v>
      </c>
      <c r="U6" s="191">
        <f t="shared" ref="U6:Y6" si="0">SUM(U9:U32)</f>
        <v>0</v>
      </c>
      <c r="V6" s="191">
        <f t="shared" si="0"/>
        <v>54.71</v>
      </c>
      <c r="W6" s="191">
        <f t="shared" si="0"/>
        <v>85.01</v>
      </c>
      <c r="X6" s="191">
        <f t="shared" si="0"/>
        <v>265.83</v>
      </c>
      <c r="Y6" s="191">
        <f t="shared" si="0"/>
        <v>1440</v>
      </c>
      <c r="Z6" s="100"/>
      <c r="AA6" s="119"/>
      <c r="AB6" s="119"/>
      <c r="AC6" s="119"/>
      <c r="AD6" s="96"/>
      <c r="AE6" s="97"/>
      <c r="AF6" s="98"/>
    </row>
    <row r="7" spans="1:44" ht="26.25" customHeight="1" thickBot="1" x14ac:dyDescent="0.3">
      <c r="C7" s="266" t="s">
        <v>1</v>
      </c>
      <c r="D7" s="257"/>
      <c r="E7" s="257"/>
      <c r="F7" s="257"/>
      <c r="G7" s="257"/>
      <c r="H7" s="257"/>
      <c r="I7" s="257"/>
      <c r="J7" s="257"/>
      <c r="K7" s="257"/>
      <c r="L7" s="257"/>
      <c r="M7" s="270"/>
      <c r="N7" s="270"/>
      <c r="O7" s="257"/>
      <c r="P7" s="257"/>
      <c r="Q7" s="257"/>
      <c r="R7" s="257"/>
      <c r="S7" s="267"/>
      <c r="T7" s="256" t="s">
        <v>2</v>
      </c>
      <c r="U7" s="257"/>
      <c r="V7" s="257"/>
      <c r="W7" s="257"/>
      <c r="X7" s="257"/>
      <c r="Y7" s="257"/>
      <c r="Z7" s="258"/>
      <c r="AA7" s="252"/>
      <c r="AB7" s="252"/>
      <c r="AC7" s="252"/>
      <c r="AD7" s="252"/>
      <c r="AE7" s="97"/>
      <c r="AF7" s="98"/>
    </row>
    <row r="8" spans="1:44" s="104" customFormat="1" ht="42" customHeight="1" thickBot="1" x14ac:dyDescent="0.3">
      <c r="A8" s="149"/>
      <c r="B8" s="77" t="s">
        <v>1738</v>
      </c>
      <c r="C8" s="23" t="s">
        <v>1737</v>
      </c>
      <c r="D8" s="132" t="s">
        <v>1742</v>
      </c>
      <c r="E8" s="132" t="s">
        <v>3</v>
      </c>
      <c r="F8" s="132" t="s">
        <v>4</v>
      </c>
      <c r="G8" s="132" t="s">
        <v>6</v>
      </c>
      <c r="H8" s="132" t="s">
        <v>7</v>
      </c>
      <c r="I8" s="132" t="s">
        <v>8</v>
      </c>
      <c r="J8" s="132" t="s">
        <v>5</v>
      </c>
      <c r="K8" s="144" t="s">
        <v>1745</v>
      </c>
      <c r="L8" s="132" t="s">
        <v>9</v>
      </c>
      <c r="M8" s="132" t="s">
        <v>1746</v>
      </c>
      <c r="N8" s="132" t="s">
        <v>119</v>
      </c>
      <c r="O8" s="132" t="s">
        <v>1743</v>
      </c>
      <c r="P8" s="132" t="s">
        <v>1744</v>
      </c>
      <c r="Q8" s="253" t="s">
        <v>10</v>
      </c>
      <c r="R8" s="254"/>
      <c r="S8" s="255"/>
      <c r="T8" s="132" t="s">
        <v>11</v>
      </c>
      <c r="U8" s="132" t="s">
        <v>12</v>
      </c>
      <c r="V8" s="132" t="s">
        <v>13</v>
      </c>
      <c r="W8" s="144" t="s">
        <v>14</v>
      </c>
      <c r="X8" s="144" t="s">
        <v>15</v>
      </c>
      <c r="Y8" s="132" t="s">
        <v>16</v>
      </c>
      <c r="Z8" s="145" t="s">
        <v>4</v>
      </c>
      <c r="AA8" s="101"/>
      <c r="AB8" s="219"/>
      <c r="AC8" s="252"/>
      <c r="AD8" s="252"/>
      <c r="AE8" s="102"/>
      <c r="AF8" s="103"/>
    </row>
    <row r="9" spans="1:44" s="108" customFormat="1" ht="17.25" customHeight="1" x14ac:dyDescent="0.25">
      <c r="A9" s="259" t="s">
        <v>1761</v>
      </c>
      <c r="B9" s="46"/>
      <c r="C9" s="48">
        <f>IF(D9="","",Y9-60)</f>
        <v>0</v>
      </c>
      <c r="D9" s="40">
        <f>IFERROR(IF(H9="","",(1-(H9/(VLOOKUP(J9,Causa!$A$78:$B$80,2,0))))*60),"FALTA CALIBRE")</f>
        <v>26.947692307692311</v>
      </c>
      <c r="E9" s="41">
        <v>21484</v>
      </c>
      <c r="F9" s="42">
        <v>4.0972222222222222E-2</v>
      </c>
      <c r="G9" s="133">
        <v>700000871587</v>
      </c>
      <c r="H9" s="122">
        <f>IF(E9="","",E9)</f>
        <v>21484</v>
      </c>
      <c r="I9" s="146" t="s">
        <v>56</v>
      </c>
      <c r="J9" s="43" t="s">
        <v>24</v>
      </c>
      <c r="K9" s="159" t="str">
        <f>IFERROR("Promedio Vol. De 00:00 a 08:00: " &amp; ROUND(AVERAGE(N9:N16),1) &amp; "  - GLY Promedio: " &amp; ROUND(AVERAGE(L9:L16),3)*100,"")</f>
        <v>Promedio Vol. De 00:00 a 08:00: 170.9  - GLY Promedio: 70.7</v>
      </c>
      <c r="L9" s="123">
        <f t="shared" ref="L9:L32" si="1">IF(T9=0,0,ROUND((T9/(60-U9)),3))</f>
        <v>0.55100000000000005</v>
      </c>
      <c r="M9" s="123">
        <f t="shared" ref="M9:M32" si="2">IF(T9=0,0,ROUND((T9/(60-U9-V9-W9)),3))</f>
        <v>0.751</v>
      </c>
      <c r="N9" s="44">
        <f>IF(E9="","",H9/12*VLOOKUP(J9,Causa!$A$78:$C$80,3,0))</f>
        <v>133.20079999999999</v>
      </c>
      <c r="O9" s="44">
        <f t="shared" ref="O9:O32" si="3">+X9</f>
        <v>10.95</v>
      </c>
      <c r="P9" s="44">
        <f t="shared" ref="P9:P32" si="4">+W9</f>
        <v>6</v>
      </c>
      <c r="Q9" s="160"/>
      <c r="R9" s="262">
        <f>IFERROR(SUM(T9:T15)/(SUM(Y9:Y15)-SUM(U9:U15)-SUM(V9:V15)),0)</f>
        <v>0.7422716049382716</v>
      </c>
      <c r="S9" s="262"/>
      <c r="T9" s="161">
        <f>IF(H9="",0,ROUND(H9/VLOOKUP(J9,Causa!$A$78:$B$80,2,0)*60,2))</f>
        <v>33.049999999999997</v>
      </c>
      <c r="U9" s="161">
        <f>SUMIF($W$35:$W$188,Z9,$S$35:$S$188)</f>
        <v>0</v>
      </c>
      <c r="V9" s="161">
        <f>SUMIF($W$35:$W$188,Z9,$T$35:$T$188)</f>
        <v>10</v>
      </c>
      <c r="W9" s="161">
        <f>SUMIF($W$35:$W$188,Z9,$U$35:$U$188)</f>
        <v>6</v>
      </c>
      <c r="X9" s="161">
        <f>SUMIF($W$35:$W$188,Z9,$V$35:$V$188)</f>
        <v>10.95</v>
      </c>
      <c r="Y9" s="161">
        <f t="shared" ref="Y9:Y32" si="5">SUM(T9:X9)</f>
        <v>60</v>
      </c>
      <c r="Z9" s="162">
        <v>0</v>
      </c>
      <c r="AA9" s="105" t="s">
        <v>517</v>
      </c>
      <c r="AB9" s="106"/>
      <c r="AC9" s="106"/>
      <c r="AD9" s="106"/>
      <c r="AE9" s="107">
        <v>0</v>
      </c>
      <c r="AP9" s="87"/>
      <c r="AQ9" s="87"/>
      <c r="AR9" s="87"/>
    </row>
    <row r="10" spans="1:44" s="108" customFormat="1" ht="17.25" customHeight="1" x14ac:dyDescent="0.25">
      <c r="A10" s="260"/>
      <c r="B10" s="47"/>
      <c r="C10" s="49">
        <f t="shared" ref="C10:C32" si="6">IF(D10="","",Y10-60)</f>
        <v>0</v>
      </c>
      <c r="D10" s="40">
        <f>IFERROR(IF(H10="","",(1-(H10/(VLOOKUP(J10,Causa!$A$78:$B$80,2,0))))*60),"FALTA CALIBRE")</f>
        <v>7.5769230769230766</v>
      </c>
      <c r="E10" s="41">
        <v>55559</v>
      </c>
      <c r="F10" s="42">
        <v>8.2638888888888887E-2</v>
      </c>
      <c r="G10" s="133">
        <v>700000871587</v>
      </c>
      <c r="H10" s="122">
        <f t="shared" ref="H10:H32" si="7">IF(E10=0,"",(E10-E9))</f>
        <v>34075</v>
      </c>
      <c r="I10" s="146" t="s">
        <v>56</v>
      </c>
      <c r="J10" s="43" t="s">
        <v>24</v>
      </c>
      <c r="K10" s="159"/>
      <c r="L10" s="123">
        <f t="shared" si="1"/>
        <v>0.874</v>
      </c>
      <c r="M10" s="123">
        <f t="shared" si="2"/>
        <v>0.874</v>
      </c>
      <c r="N10" s="44">
        <f>IF(E10="","",H10/12*VLOOKUP(J10,Causa!$A$78:$C$80,3,0))</f>
        <v>211.26499999999999</v>
      </c>
      <c r="O10" s="44">
        <f t="shared" si="3"/>
        <v>7.58</v>
      </c>
      <c r="P10" s="44">
        <f t="shared" si="4"/>
        <v>0</v>
      </c>
      <c r="Q10" s="160"/>
      <c r="R10" s="262"/>
      <c r="S10" s="262"/>
      <c r="T10" s="161">
        <f>IF(H10="",0,ROUND(H10/VLOOKUP(J10,Causa!$A$78:$B$80,2,0)*60,2))</f>
        <v>52.42</v>
      </c>
      <c r="U10" s="161">
        <f t="shared" ref="U10:U32" si="8">SUMIF($W$35:$W$188,Z10,$S$35:$S$188)</f>
        <v>0</v>
      </c>
      <c r="V10" s="161">
        <f t="shared" ref="V10:V32" si="9">SUMIF($W$35:$W$188,Z10,$T$35:$T$188)</f>
        <v>0</v>
      </c>
      <c r="W10" s="161">
        <f t="shared" ref="W10:W32" si="10">SUMIF($W$35:$W$188,Z10,$U$35:$U$188)</f>
        <v>0</v>
      </c>
      <c r="X10" s="161">
        <f t="shared" ref="X10:X32" si="11">SUMIF($W$35:$W$188,Z10,$V$35:$V$188)</f>
        <v>7.58</v>
      </c>
      <c r="Y10" s="161">
        <f t="shared" si="5"/>
        <v>60</v>
      </c>
      <c r="Z10" s="162">
        <v>1</v>
      </c>
      <c r="AA10" s="105" t="s">
        <v>517</v>
      </c>
      <c r="AB10" s="106"/>
      <c r="AC10" s="106"/>
      <c r="AD10" s="106"/>
      <c r="AE10" s="107">
        <f t="shared" ref="AE10:AE32" si="12">+AE9+1</f>
        <v>1</v>
      </c>
      <c r="AP10" s="109"/>
      <c r="AQ10" s="109"/>
      <c r="AR10" s="109"/>
    </row>
    <row r="11" spans="1:44" s="108" customFormat="1" ht="17.25" customHeight="1" x14ac:dyDescent="0.25">
      <c r="A11" s="260"/>
      <c r="B11" s="47"/>
      <c r="C11" s="49">
        <f t="shared" si="6"/>
        <v>0</v>
      </c>
      <c r="D11" s="40">
        <f>IFERROR(IF(H11="","",(1-(H11/(VLOOKUP(J11,Causa!$A$78:$B$80,2,0))))*60),"FALTA CALIBRE")</f>
        <v>11.223076923076924</v>
      </c>
      <c r="E11" s="41">
        <v>87264</v>
      </c>
      <c r="F11" s="42">
        <v>0.124305555555556</v>
      </c>
      <c r="G11" s="133">
        <v>700000871587</v>
      </c>
      <c r="H11" s="122">
        <f t="shared" si="7"/>
        <v>31705</v>
      </c>
      <c r="I11" s="146" t="s">
        <v>56</v>
      </c>
      <c r="J11" s="43" t="s">
        <v>24</v>
      </c>
      <c r="K11" s="159"/>
      <c r="L11" s="123">
        <f t="shared" si="1"/>
        <v>0.81299999999999994</v>
      </c>
      <c r="M11" s="123">
        <f t="shared" si="2"/>
        <v>0.81299999999999994</v>
      </c>
      <c r="N11" s="44">
        <f>IF(E11="","",H11/12*VLOOKUP(J11,Causa!$A$78:$C$80,3,0))</f>
        <v>196.571</v>
      </c>
      <c r="O11" s="44">
        <f t="shared" si="3"/>
        <v>11.219999999999999</v>
      </c>
      <c r="P11" s="44">
        <f t="shared" si="4"/>
        <v>0</v>
      </c>
      <c r="Q11" s="160"/>
      <c r="R11" s="262"/>
      <c r="S11" s="262"/>
      <c r="T11" s="161">
        <f>IF(H11="",0,ROUND(H11/VLOOKUP(J11,Causa!$A$78:$B$80,2,0)*60,2))</f>
        <v>48.78</v>
      </c>
      <c r="U11" s="161">
        <f t="shared" si="8"/>
        <v>0</v>
      </c>
      <c r="V11" s="161">
        <f t="shared" si="9"/>
        <v>0</v>
      </c>
      <c r="W11" s="161">
        <f t="shared" si="10"/>
        <v>0</v>
      </c>
      <c r="X11" s="161">
        <f t="shared" si="11"/>
        <v>11.219999999999999</v>
      </c>
      <c r="Y11" s="161">
        <f t="shared" si="5"/>
        <v>60</v>
      </c>
      <c r="Z11" s="162">
        <v>2</v>
      </c>
      <c r="AA11" s="105" t="s">
        <v>517</v>
      </c>
      <c r="AB11" s="106"/>
      <c r="AC11" s="106"/>
      <c r="AD11" s="106"/>
      <c r="AE11" s="107">
        <f t="shared" si="12"/>
        <v>2</v>
      </c>
      <c r="AP11" s="87"/>
      <c r="AQ11" s="87"/>
      <c r="AR11" s="87"/>
    </row>
    <row r="12" spans="1:44" s="108" customFormat="1" ht="17.25" customHeight="1" x14ac:dyDescent="0.25">
      <c r="A12" s="260"/>
      <c r="B12" s="47"/>
      <c r="C12" s="49">
        <f t="shared" si="6"/>
        <v>0</v>
      </c>
      <c r="D12" s="40">
        <f>IFERROR(IF(H12="","",(1-(H12/(VLOOKUP(J12,Causa!$A$78:$B$80,2,0))))*60),"FALTA CALIBRE")</f>
        <v>9.0553846153846163</v>
      </c>
      <c r="E12" s="41">
        <v>120378</v>
      </c>
      <c r="F12" s="42">
        <v>0.16597222222222199</v>
      </c>
      <c r="G12" s="133">
        <v>700000871587</v>
      </c>
      <c r="H12" s="122">
        <f t="shared" si="7"/>
        <v>33114</v>
      </c>
      <c r="I12" s="146" t="s">
        <v>56</v>
      </c>
      <c r="J12" s="43" t="s">
        <v>24</v>
      </c>
      <c r="K12" s="159"/>
      <c r="L12" s="123">
        <f t="shared" si="1"/>
        <v>0.84899999999999998</v>
      </c>
      <c r="M12" s="123">
        <f t="shared" si="2"/>
        <v>0.94299999999999995</v>
      </c>
      <c r="N12" s="44">
        <f>IF(E12="","",H12/12*VLOOKUP(J12,Causa!$A$78:$C$80,3,0))</f>
        <v>205.30679999999998</v>
      </c>
      <c r="O12" s="44">
        <f t="shared" si="3"/>
        <v>3.06</v>
      </c>
      <c r="P12" s="44">
        <f t="shared" si="4"/>
        <v>6</v>
      </c>
      <c r="Q12" s="160"/>
      <c r="R12" s="262"/>
      <c r="S12" s="262"/>
      <c r="T12" s="161">
        <f>IF(H12="",0,ROUND(H12/VLOOKUP(J12,Causa!$A$78:$B$80,2,0)*60,2))</f>
        <v>50.94</v>
      </c>
      <c r="U12" s="161">
        <f t="shared" si="8"/>
        <v>0</v>
      </c>
      <c r="V12" s="161">
        <f t="shared" si="9"/>
        <v>0</v>
      </c>
      <c r="W12" s="161">
        <f t="shared" si="10"/>
        <v>6</v>
      </c>
      <c r="X12" s="161">
        <f t="shared" si="11"/>
        <v>3.06</v>
      </c>
      <c r="Y12" s="161">
        <f t="shared" si="5"/>
        <v>60</v>
      </c>
      <c r="Z12" s="162">
        <v>3</v>
      </c>
      <c r="AA12" s="105" t="s">
        <v>517</v>
      </c>
      <c r="AB12" s="106"/>
      <c r="AC12" s="106"/>
      <c r="AD12" s="106"/>
      <c r="AE12" s="107">
        <f t="shared" si="12"/>
        <v>3</v>
      </c>
      <c r="AP12" s="87"/>
      <c r="AQ12" s="87"/>
      <c r="AR12" s="87"/>
    </row>
    <row r="13" spans="1:44" s="108" customFormat="1" ht="17.25" customHeight="1" x14ac:dyDescent="0.25">
      <c r="A13" s="260"/>
      <c r="B13" s="47"/>
      <c r="C13" s="49">
        <f t="shared" si="6"/>
        <v>0</v>
      </c>
      <c r="D13" s="40">
        <f>IFERROR(IF(H13="","",(1-(H13/(VLOOKUP(J13,Causa!$A$78:$B$80,2,0))))*60),"FALTA CALIBRE")</f>
        <v>13.707692307692309</v>
      </c>
      <c r="E13" s="41">
        <v>150468</v>
      </c>
      <c r="F13" s="42">
        <v>0.20763888888888901</v>
      </c>
      <c r="G13" s="133">
        <v>700000871587</v>
      </c>
      <c r="H13" s="122">
        <f t="shared" si="7"/>
        <v>30090</v>
      </c>
      <c r="I13" s="146" t="s">
        <v>56</v>
      </c>
      <c r="J13" s="43" t="s">
        <v>24</v>
      </c>
      <c r="K13" s="159"/>
      <c r="L13" s="123">
        <f t="shared" si="1"/>
        <v>0.77200000000000002</v>
      </c>
      <c r="M13" s="123">
        <f t="shared" si="2"/>
        <v>0.90300000000000002</v>
      </c>
      <c r="N13" s="44">
        <f>IF(E13="","",H13/12*VLOOKUP(J13,Causa!$A$78:$C$80,3,0))</f>
        <v>186.55799999999999</v>
      </c>
      <c r="O13" s="44">
        <f t="shared" si="3"/>
        <v>5</v>
      </c>
      <c r="P13" s="44">
        <f t="shared" si="4"/>
        <v>8.7100000000000009</v>
      </c>
      <c r="Q13" s="160"/>
      <c r="R13" s="262"/>
      <c r="S13" s="262"/>
      <c r="T13" s="161">
        <f>IF(H13="",0,ROUND(H13/VLOOKUP(J13,Causa!$A$78:$B$80,2,0)*60,2))</f>
        <v>46.29</v>
      </c>
      <c r="U13" s="161">
        <f t="shared" si="8"/>
        <v>0</v>
      </c>
      <c r="V13" s="161">
        <f t="shared" si="9"/>
        <v>0</v>
      </c>
      <c r="W13" s="161">
        <f t="shared" si="10"/>
        <v>8.7100000000000009</v>
      </c>
      <c r="X13" s="161">
        <f t="shared" si="11"/>
        <v>5</v>
      </c>
      <c r="Y13" s="161">
        <f t="shared" si="5"/>
        <v>60</v>
      </c>
      <c r="Z13" s="162">
        <v>4</v>
      </c>
      <c r="AA13" s="105" t="s">
        <v>517</v>
      </c>
      <c r="AB13" s="106"/>
      <c r="AC13" s="106"/>
      <c r="AD13" s="106"/>
      <c r="AE13" s="107">
        <f t="shared" si="12"/>
        <v>4</v>
      </c>
      <c r="AP13" s="87"/>
      <c r="AQ13" s="87"/>
      <c r="AR13" s="87"/>
    </row>
    <row r="14" spans="1:44" s="108" customFormat="1" ht="17.25" customHeight="1" x14ac:dyDescent="0.25">
      <c r="A14" s="260"/>
      <c r="B14" s="47"/>
      <c r="C14" s="49">
        <f t="shared" si="6"/>
        <v>0</v>
      </c>
      <c r="D14" s="40">
        <f>IFERROR(IF(H14="","",(1-(H14/(VLOOKUP(J14,Causa!$A$78:$B$80,2,0))))*60),"FALTA CALIBRE")</f>
        <v>22.252307692307692</v>
      </c>
      <c r="E14" s="41">
        <v>175004</v>
      </c>
      <c r="F14" s="42">
        <v>0.249305555555556</v>
      </c>
      <c r="G14" s="133">
        <v>700000871587</v>
      </c>
      <c r="H14" s="122">
        <f t="shared" si="7"/>
        <v>24536</v>
      </c>
      <c r="I14" s="146" t="s">
        <v>56</v>
      </c>
      <c r="J14" s="43" t="s">
        <v>24</v>
      </c>
      <c r="K14" s="159"/>
      <c r="L14" s="123">
        <f t="shared" si="1"/>
        <v>0.629</v>
      </c>
      <c r="M14" s="123">
        <f t="shared" si="2"/>
        <v>0.72599999999999998</v>
      </c>
      <c r="N14" s="44">
        <f>IF(E14="","",H14/12*VLOOKUP(J14,Causa!$A$78:$C$80,3,0))</f>
        <v>152.1232</v>
      </c>
      <c r="O14" s="44">
        <f t="shared" si="3"/>
        <v>14.25</v>
      </c>
      <c r="P14" s="44">
        <f t="shared" si="4"/>
        <v>8</v>
      </c>
      <c r="Q14" s="160"/>
      <c r="R14" s="262"/>
      <c r="S14" s="262"/>
      <c r="T14" s="161">
        <f>IF(H14="",0,ROUND(H14/VLOOKUP(J14,Causa!$A$78:$B$80,2,0)*60,2))</f>
        <v>37.75</v>
      </c>
      <c r="U14" s="161">
        <f t="shared" si="8"/>
        <v>0</v>
      </c>
      <c r="V14" s="161">
        <f t="shared" si="9"/>
        <v>0</v>
      </c>
      <c r="W14" s="161">
        <f t="shared" si="10"/>
        <v>8</v>
      </c>
      <c r="X14" s="161">
        <f t="shared" si="11"/>
        <v>14.25</v>
      </c>
      <c r="Y14" s="161">
        <f t="shared" si="5"/>
        <v>60</v>
      </c>
      <c r="Z14" s="162">
        <v>5</v>
      </c>
      <c r="AA14" s="105" t="s">
        <v>517</v>
      </c>
      <c r="AB14" s="106"/>
      <c r="AC14" s="106"/>
      <c r="AD14" s="106"/>
      <c r="AE14" s="107">
        <f t="shared" si="12"/>
        <v>5</v>
      </c>
      <c r="AP14" s="87"/>
      <c r="AQ14" s="87"/>
      <c r="AR14" s="87"/>
    </row>
    <row r="15" spans="1:44" s="108" customFormat="1" ht="17.25" customHeight="1" thickBot="1" x14ac:dyDescent="0.3">
      <c r="A15" s="261"/>
      <c r="B15" s="47"/>
      <c r="C15" s="50">
        <f t="shared" si="6"/>
        <v>0</v>
      </c>
      <c r="D15" s="40">
        <f>IFERROR(IF(H15="","",(1-(H15/(VLOOKUP(J15,Causa!$A$78:$B$80,2,0))))*60),"FALTA CALIBRE")</f>
        <v>28.607692307692307</v>
      </c>
      <c r="E15" s="41">
        <v>195409</v>
      </c>
      <c r="F15" s="42">
        <v>0.29097222222222202</v>
      </c>
      <c r="G15" s="133">
        <v>700000871587</v>
      </c>
      <c r="H15" s="122">
        <f t="shared" si="7"/>
        <v>20405</v>
      </c>
      <c r="I15" s="146" t="s">
        <v>56</v>
      </c>
      <c r="J15" s="43" t="s">
        <v>24</v>
      </c>
      <c r="K15" s="159"/>
      <c r="L15" s="123">
        <f t="shared" si="1"/>
        <v>0.52300000000000002</v>
      </c>
      <c r="M15" s="123">
        <f t="shared" si="2"/>
        <v>0.57099999999999995</v>
      </c>
      <c r="N15" s="44">
        <f>IF(E15="","",H15/12*VLOOKUP(J15,Causa!$A$78:$C$80,3,0))</f>
        <v>126.511</v>
      </c>
      <c r="O15" s="44">
        <f t="shared" si="3"/>
        <v>23.61</v>
      </c>
      <c r="P15" s="44">
        <f t="shared" si="4"/>
        <v>0</v>
      </c>
      <c r="Q15" s="160"/>
      <c r="R15" s="262"/>
      <c r="S15" s="262"/>
      <c r="T15" s="161">
        <f>IF(H15="",0,ROUND(H15/VLOOKUP(J15,Causa!$A$78:$B$80,2,0)*60,2))</f>
        <v>31.39</v>
      </c>
      <c r="U15" s="161">
        <f t="shared" si="8"/>
        <v>0</v>
      </c>
      <c r="V15" s="161">
        <f t="shared" si="9"/>
        <v>5</v>
      </c>
      <c r="W15" s="161">
        <f t="shared" si="10"/>
        <v>0</v>
      </c>
      <c r="X15" s="161">
        <f t="shared" si="11"/>
        <v>23.61</v>
      </c>
      <c r="Y15" s="161">
        <f t="shared" si="5"/>
        <v>60</v>
      </c>
      <c r="Z15" s="162">
        <v>6</v>
      </c>
      <c r="AA15" s="105" t="s">
        <v>517</v>
      </c>
      <c r="AB15" s="106"/>
      <c r="AC15" s="106"/>
      <c r="AD15" s="106"/>
      <c r="AE15" s="107">
        <f t="shared" si="12"/>
        <v>6</v>
      </c>
      <c r="AP15" s="87"/>
      <c r="AQ15" s="87"/>
      <c r="AR15" s="87"/>
    </row>
    <row r="16" spans="1:44" s="108" customFormat="1" ht="21" customHeight="1" x14ac:dyDescent="0.25">
      <c r="A16" s="259" t="s">
        <v>1763</v>
      </c>
      <c r="B16" s="47"/>
      <c r="C16" s="48">
        <f t="shared" si="6"/>
        <v>0</v>
      </c>
      <c r="D16" s="40">
        <f>IFERROR(IF(H16="","",(1-(H16/(VLOOKUP(J16,Causa!$A$78:$B$80,2,0))))*60),"FALTA CALIBRE")</f>
        <v>21.36615384615385</v>
      </c>
      <c r="E16" s="41">
        <v>220521</v>
      </c>
      <c r="F16" s="42">
        <v>0.33263888888888898</v>
      </c>
      <c r="G16" s="133">
        <v>700000871587</v>
      </c>
      <c r="H16" s="122">
        <f t="shared" si="7"/>
        <v>25112</v>
      </c>
      <c r="I16" s="146" t="s">
        <v>57</v>
      </c>
      <c r="J16" s="43" t="s">
        <v>24</v>
      </c>
      <c r="K16" s="159"/>
      <c r="L16" s="123">
        <f t="shared" si="1"/>
        <v>0.64400000000000002</v>
      </c>
      <c r="M16" s="123">
        <f t="shared" si="2"/>
        <v>0.64400000000000002</v>
      </c>
      <c r="N16" s="44">
        <f>IF(E16="","",H16/12*VLOOKUP(J16,Causa!$A$78:$C$80,3,0))</f>
        <v>155.69439999999997</v>
      </c>
      <c r="O16" s="44">
        <f t="shared" si="3"/>
        <v>21.37</v>
      </c>
      <c r="P16" s="44">
        <f t="shared" si="4"/>
        <v>0</v>
      </c>
      <c r="Q16" s="160"/>
      <c r="R16" s="45">
        <f>IFERROR(SUM(T16:T23)/(SUM(Y16:Y23)-SUM(U16:U23)-SUM(V16:V23)),0)</f>
        <v>0.69464843135933885</v>
      </c>
      <c r="S16" s="45"/>
      <c r="T16" s="161">
        <f>IF(H16="",0,ROUND(H16/VLOOKUP(J16,Causa!$A$78:$B$80,2,0)*60,2))</f>
        <v>38.630000000000003</v>
      </c>
      <c r="U16" s="161">
        <f t="shared" si="8"/>
        <v>0</v>
      </c>
      <c r="V16" s="161">
        <f t="shared" si="9"/>
        <v>0</v>
      </c>
      <c r="W16" s="161">
        <f t="shared" si="10"/>
        <v>0</v>
      </c>
      <c r="X16" s="161">
        <f t="shared" si="11"/>
        <v>21.37</v>
      </c>
      <c r="Y16" s="161">
        <f t="shared" si="5"/>
        <v>60</v>
      </c>
      <c r="Z16" s="162">
        <v>7</v>
      </c>
      <c r="AA16" s="105" t="s">
        <v>515</v>
      </c>
      <c r="AB16" s="106"/>
      <c r="AC16" s="106"/>
      <c r="AD16" s="106"/>
      <c r="AE16" s="107">
        <f t="shared" si="12"/>
        <v>7</v>
      </c>
      <c r="AP16" s="87"/>
      <c r="AQ16" s="87"/>
      <c r="AR16" s="87"/>
    </row>
    <row r="17" spans="1:44" s="108" customFormat="1" ht="24.75" customHeight="1" x14ac:dyDescent="0.25">
      <c r="A17" s="260"/>
      <c r="B17" s="47"/>
      <c r="C17" s="49">
        <f t="shared" si="6"/>
        <v>0</v>
      </c>
      <c r="D17" s="40">
        <f>IFERROR(IF(H17="","",(1-(H17/(VLOOKUP(J17,Causa!$A$78:$B$80,2,0))))*60),"FALTA CALIBRE")</f>
        <v>15.552307692307693</v>
      </c>
      <c r="E17" s="41">
        <v>249412</v>
      </c>
      <c r="F17" s="42">
        <v>0.374305555555556</v>
      </c>
      <c r="G17" s="133">
        <v>700000871587</v>
      </c>
      <c r="H17" s="122">
        <f t="shared" si="7"/>
        <v>28891</v>
      </c>
      <c r="I17" s="146" t="s">
        <v>57</v>
      </c>
      <c r="J17" s="43" t="s">
        <v>24</v>
      </c>
      <c r="K17" s="159" t="str">
        <f>IFERROR("Promedio Vol. De 00:00 a 08:00: " &amp; ROUND(AVERAGE(N17:N24),1) &amp; "  - GLY Promedio: " &amp; ROUND(AVERAGE(L17:L24),3)*100,"")</f>
        <v>Promedio Vol. De 00:00 a 08:00: 162.4  - GLY Promedio: 67.2</v>
      </c>
      <c r="L17" s="123">
        <f t="shared" si="1"/>
        <v>0.74099999999999999</v>
      </c>
      <c r="M17" s="123">
        <f t="shared" si="2"/>
        <v>0.74099999999999999</v>
      </c>
      <c r="N17" s="44">
        <f>IF(E17="","",H17/12*VLOOKUP(J17,Causa!$A$78:$C$80,3,0))</f>
        <v>179.1242</v>
      </c>
      <c r="O17" s="44">
        <f t="shared" si="3"/>
        <v>15.55</v>
      </c>
      <c r="P17" s="44">
        <f t="shared" si="4"/>
        <v>0</v>
      </c>
      <c r="Q17" s="160"/>
      <c r="R17" s="45"/>
      <c r="S17" s="45"/>
      <c r="T17" s="161">
        <f>IF(H17="",0,ROUND(H17/VLOOKUP(J17,Causa!$A$78:$B$80,2,0)*60,2))</f>
        <v>44.45</v>
      </c>
      <c r="U17" s="161">
        <f t="shared" si="8"/>
        <v>0</v>
      </c>
      <c r="V17" s="161">
        <f t="shared" si="9"/>
        <v>0</v>
      </c>
      <c r="W17" s="161">
        <f t="shared" si="10"/>
        <v>0</v>
      </c>
      <c r="X17" s="161">
        <f t="shared" si="11"/>
        <v>15.55</v>
      </c>
      <c r="Y17" s="161">
        <f t="shared" si="5"/>
        <v>60</v>
      </c>
      <c r="Z17" s="162">
        <v>8</v>
      </c>
      <c r="AA17" s="105" t="s">
        <v>515</v>
      </c>
      <c r="AB17" s="106"/>
      <c r="AC17" s="106"/>
      <c r="AD17" s="106"/>
      <c r="AE17" s="107">
        <f t="shared" si="12"/>
        <v>8</v>
      </c>
      <c r="AP17" s="87"/>
      <c r="AQ17" s="87"/>
      <c r="AR17" s="87"/>
    </row>
    <row r="18" spans="1:44" s="108" customFormat="1" ht="24.75" customHeight="1" x14ac:dyDescent="0.25">
      <c r="A18" s="260"/>
      <c r="B18" s="47"/>
      <c r="C18" s="49">
        <f t="shared" si="6"/>
        <v>0</v>
      </c>
      <c r="D18" s="40">
        <f>IFERROR(IF(H18="","",(1-(H18/(VLOOKUP(J18,Causa!$A$78:$B$80,2,0))))*60),"FALTA CALIBRE")</f>
        <v>57.646153846153851</v>
      </c>
      <c r="E18" s="41">
        <v>250942</v>
      </c>
      <c r="F18" s="42">
        <v>0.41597222222222202</v>
      </c>
      <c r="G18" s="133">
        <v>700000871587</v>
      </c>
      <c r="H18" s="122">
        <f t="shared" si="7"/>
        <v>1530</v>
      </c>
      <c r="I18" s="146" t="s">
        <v>57</v>
      </c>
      <c r="J18" s="43" t="s">
        <v>24</v>
      </c>
      <c r="K18" s="159"/>
      <c r="L18" s="123">
        <f t="shared" si="1"/>
        <v>3.9E-2</v>
      </c>
      <c r="M18" s="123">
        <f t="shared" si="2"/>
        <v>7.8E-2</v>
      </c>
      <c r="N18" s="44">
        <f>IF(E18="","",H18/12*VLOOKUP(J18,Causa!$A$78:$C$80,3,0))</f>
        <v>9.4859999999999989</v>
      </c>
      <c r="O18" s="44">
        <f t="shared" si="3"/>
        <v>27.65</v>
      </c>
      <c r="P18" s="44">
        <f t="shared" si="4"/>
        <v>0</v>
      </c>
      <c r="Q18" s="160"/>
      <c r="R18" s="45"/>
      <c r="S18" s="45"/>
      <c r="T18" s="161">
        <f>IF(H18="",0,ROUND(H18/VLOOKUP(J18,Causa!$A$78:$B$80,2,0)*60,2))</f>
        <v>2.35</v>
      </c>
      <c r="U18" s="161">
        <f t="shared" si="8"/>
        <v>0</v>
      </c>
      <c r="V18" s="161">
        <f t="shared" si="9"/>
        <v>30</v>
      </c>
      <c r="W18" s="161">
        <f t="shared" si="10"/>
        <v>0</v>
      </c>
      <c r="X18" s="161">
        <f t="shared" si="11"/>
        <v>27.65</v>
      </c>
      <c r="Y18" s="161">
        <f t="shared" si="5"/>
        <v>60</v>
      </c>
      <c r="Z18" s="162">
        <v>9</v>
      </c>
      <c r="AA18" s="105" t="s">
        <v>515</v>
      </c>
      <c r="AB18" s="106"/>
      <c r="AC18" s="106"/>
      <c r="AD18" s="106"/>
      <c r="AE18" s="107">
        <f t="shared" si="12"/>
        <v>9</v>
      </c>
      <c r="AP18" s="87"/>
      <c r="AQ18" s="87"/>
      <c r="AR18" s="87"/>
    </row>
    <row r="19" spans="1:44" s="108" customFormat="1" ht="24.75" customHeight="1" x14ac:dyDescent="0.25">
      <c r="A19" s="260"/>
      <c r="B19" s="47"/>
      <c r="C19" s="49">
        <f t="shared" si="6"/>
        <v>0</v>
      </c>
      <c r="D19" s="40">
        <f>IFERROR(IF(H19="","",(1-(H19/(VLOOKUP(J19,Causa!$A$78:$B$80,2,0))))*60),"FALTA CALIBRE")</f>
        <v>8.5738461538461515</v>
      </c>
      <c r="E19" s="41">
        <v>284369</v>
      </c>
      <c r="F19" s="42">
        <v>0.45763888888888898</v>
      </c>
      <c r="G19" s="133">
        <v>700000871587</v>
      </c>
      <c r="H19" s="122">
        <f t="shared" si="7"/>
        <v>33427</v>
      </c>
      <c r="I19" s="146" t="s">
        <v>57</v>
      </c>
      <c r="J19" s="43" t="s">
        <v>24</v>
      </c>
      <c r="K19" s="159"/>
      <c r="L19" s="123">
        <f t="shared" si="1"/>
        <v>0.85699999999999998</v>
      </c>
      <c r="M19" s="123">
        <f t="shared" si="2"/>
        <v>0.85699999999999998</v>
      </c>
      <c r="N19" s="44">
        <f>IF(E19="","",H19/12*VLOOKUP(J19,Causa!$A$78:$C$80,3,0))</f>
        <v>207.2474</v>
      </c>
      <c r="O19" s="44">
        <f t="shared" si="3"/>
        <v>8.57</v>
      </c>
      <c r="P19" s="44">
        <f t="shared" si="4"/>
        <v>0</v>
      </c>
      <c r="Q19" s="160"/>
      <c r="R19" s="45"/>
      <c r="S19" s="45"/>
      <c r="T19" s="161">
        <f>IF(H19="",0,ROUND(H19/VLOOKUP(J19,Causa!$A$78:$B$80,2,0)*60,2))</f>
        <v>51.43</v>
      </c>
      <c r="U19" s="161">
        <f t="shared" si="8"/>
        <v>0</v>
      </c>
      <c r="V19" s="161">
        <f t="shared" si="9"/>
        <v>0</v>
      </c>
      <c r="W19" s="161">
        <f t="shared" si="10"/>
        <v>0</v>
      </c>
      <c r="X19" s="161">
        <f t="shared" si="11"/>
        <v>8.57</v>
      </c>
      <c r="Y19" s="161">
        <f t="shared" si="5"/>
        <v>60</v>
      </c>
      <c r="Z19" s="162">
        <v>10</v>
      </c>
      <c r="AA19" s="105" t="s">
        <v>515</v>
      </c>
      <c r="AB19" s="106"/>
      <c r="AC19" s="106"/>
      <c r="AD19" s="106"/>
      <c r="AE19" s="107">
        <f t="shared" si="12"/>
        <v>10</v>
      </c>
      <c r="AP19" s="87"/>
      <c r="AQ19" s="87"/>
      <c r="AR19" s="87"/>
    </row>
    <row r="20" spans="1:44" s="108" customFormat="1" ht="24.75" customHeight="1" x14ac:dyDescent="0.25">
      <c r="A20" s="260"/>
      <c r="B20" s="47"/>
      <c r="C20" s="49">
        <f t="shared" si="6"/>
        <v>0</v>
      </c>
      <c r="D20" s="40">
        <f>IFERROR(IF(H20="","",(1-(H20/(VLOOKUP(J20,Causa!$A$78:$B$80,2,0))))*60),"FALTA CALIBRE")</f>
        <v>13.815384615384618</v>
      </c>
      <c r="E20" s="41">
        <v>314389</v>
      </c>
      <c r="F20" s="42">
        <v>0.499305555555556</v>
      </c>
      <c r="G20" s="133">
        <v>700000871587</v>
      </c>
      <c r="H20" s="122">
        <f t="shared" si="7"/>
        <v>30020</v>
      </c>
      <c r="I20" s="146" t="s">
        <v>57</v>
      </c>
      <c r="J20" s="43" t="s">
        <v>24</v>
      </c>
      <c r="K20" s="159"/>
      <c r="L20" s="123">
        <f t="shared" si="1"/>
        <v>0.77</v>
      </c>
      <c r="M20" s="123">
        <f t="shared" si="2"/>
        <v>0.77</v>
      </c>
      <c r="N20" s="44">
        <f>IF(E20="","",H20/12*VLOOKUP(J20,Causa!$A$78:$C$80,3,0))</f>
        <v>186.12399999999997</v>
      </c>
      <c r="O20" s="44">
        <f t="shared" si="3"/>
        <v>13.82</v>
      </c>
      <c r="P20" s="44">
        <f t="shared" si="4"/>
        <v>0</v>
      </c>
      <c r="Q20" s="160"/>
      <c r="R20" s="45"/>
      <c r="S20" s="45"/>
      <c r="T20" s="161">
        <f>IF(H20="",0,ROUND(H20/VLOOKUP(J20,Causa!$A$78:$B$80,2,0)*60,2))</f>
        <v>46.18</v>
      </c>
      <c r="U20" s="161">
        <f t="shared" si="8"/>
        <v>0</v>
      </c>
      <c r="V20" s="161">
        <f t="shared" si="9"/>
        <v>0</v>
      </c>
      <c r="W20" s="161">
        <f t="shared" si="10"/>
        <v>0</v>
      </c>
      <c r="X20" s="161">
        <f t="shared" si="11"/>
        <v>13.82</v>
      </c>
      <c r="Y20" s="161">
        <f t="shared" si="5"/>
        <v>60</v>
      </c>
      <c r="Z20" s="162">
        <v>11</v>
      </c>
      <c r="AA20" s="105" t="s">
        <v>515</v>
      </c>
      <c r="AB20" s="106"/>
      <c r="AC20" s="106"/>
      <c r="AD20" s="106"/>
      <c r="AE20" s="107">
        <f t="shared" si="12"/>
        <v>11</v>
      </c>
      <c r="AP20" s="87"/>
      <c r="AQ20" s="87"/>
      <c r="AR20" s="87"/>
    </row>
    <row r="21" spans="1:44" s="108" customFormat="1" ht="24.75" customHeight="1" x14ac:dyDescent="0.25">
      <c r="A21" s="260"/>
      <c r="B21" s="47"/>
      <c r="C21" s="49">
        <f t="shared" si="6"/>
        <v>0</v>
      </c>
      <c r="D21" s="40">
        <f>IFERROR(IF(H21="","",(1-(H21/(VLOOKUP(J21,Causa!$A$78:$B$80,2,0))))*60),"FALTA CALIBRE")</f>
        <v>6.9199999999999973</v>
      </c>
      <c r="E21" s="41">
        <v>348891</v>
      </c>
      <c r="F21" s="42">
        <v>0.54097222222222197</v>
      </c>
      <c r="G21" s="133">
        <v>700000871587</v>
      </c>
      <c r="H21" s="122">
        <f t="shared" si="7"/>
        <v>34502</v>
      </c>
      <c r="I21" s="146" t="s">
        <v>57</v>
      </c>
      <c r="J21" s="43" t="s">
        <v>24</v>
      </c>
      <c r="K21" s="159"/>
      <c r="L21" s="123">
        <f t="shared" si="1"/>
        <v>0.88500000000000001</v>
      </c>
      <c r="M21" s="123">
        <f t="shared" si="2"/>
        <v>0.88500000000000001</v>
      </c>
      <c r="N21" s="44">
        <f>IF(E21="","",H21/12*VLOOKUP(J21,Causa!$A$78:$C$80,3,0))</f>
        <v>213.91239999999996</v>
      </c>
      <c r="O21" s="44">
        <f t="shared" si="3"/>
        <v>6.92</v>
      </c>
      <c r="P21" s="44">
        <f t="shared" si="4"/>
        <v>0</v>
      </c>
      <c r="Q21" s="160"/>
      <c r="R21" s="45"/>
      <c r="S21" s="45"/>
      <c r="T21" s="161">
        <f>IF(H21="",0,ROUND(H21/VLOOKUP(J21,Causa!$A$78:$B$80,2,0)*60,2))</f>
        <v>53.08</v>
      </c>
      <c r="U21" s="161">
        <f t="shared" si="8"/>
        <v>0</v>
      </c>
      <c r="V21" s="161">
        <f t="shared" si="9"/>
        <v>0</v>
      </c>
      <c r="W21" s="161">
        <f t="shared" si="10"/>
        <v>0</v>
      </c>
      <c r="X21" s="161">
        <f t="shared" si="11"/>
        <v>6.92</v>
      </c>
      <c r="Y21" s="161">
        <f t="shared" si="5"/>
        <v>60</v>
      </c>
      <c r="Z21" s="162">
        <v>12</v>
      </c>
      <c r="AA21" s="110" t="s">
        <v>515</v>
      </c>
      <c r="AB21" s="106"/>
      <c r="AC21" s="106"/>
      <c r="AD21" s="106"/>
      <c r="AE21" s="107">
        <f t="shared" si="12"/>
        <v>12</v>
      </c>
      <c r="AP21" s="87"/>
      <c r="AQ21" s="87"/>
      <c r="AR21" s="87"/>
    </row>
    <row r="22" spans="1:44" s="108" customFormat="1" ht="24.75" customHeight="1" x14ac:dyDescent="0.25">
      <c r="A22" s="260"/>
      <c r="B22" s="47"/>
      <c r="C22" s="49">
        <f t="shared" si="6"/>
        <v>0</v>
      </c>
      <c r="D22" s="40">
        <f>IFERROR(IF(H22="","",(1-(H22/(VLOOKUP(J22,Causa!$A$78:$B$80,2,0))))*60),"FALTA CALIBRE")</f>
        <v>13.056923076923079</v>
      </c>
      <c r="E22" s="41">
        <v>379404</v>
      </c>
      <c r="F22" s="42">
        <v>0.58263888888888904</v>
      </c>
      <c r="G22" s="133">
        <v>700000871587</v>
      </c>
      <c r="H22" s="122">
        <f t="shared" si="7"/>
        <v>30513</v>
      </c>
      <c r="I22" s="146" t="s">
        <v>57</v>
      </c>
      <c r="J22" s="43" t="s">
        <v>24</v>
      </c>
      <c r="K22" s="159"/>
      <c r="L22" s="123">
        <f t="shared" si="1"/>
        <v>0.78200000000000003</v>
      </c>
      <c r="M22" s="123">
        <f t="shared" si="2"/>
        <v>0.81</v>
      </c>
      <c r="N22" s="44">
        <f>IF(E22="","",H22/12*VLOOKUP(J22,Causa!$A$78:$C$80,3,0))</f>
        <v>189.1806</v>
      </c>
      <c r="O22" s="44">
        <f t="shared" si="3"/>
        <v>11</v>
      </c>
      <c r="P22" s="44">
        <f t="shared" si="4"/>
        <v>2.06</v>
      </c>
      <c r="Q22" s="160"/>
      <c r="R22" s="45"/>
      <c r="S22" s="45"/>
      <c r="T22" s="161">
        <f>IF(H22="",0,ROUND(H22/VLOOKUP(J22,Causa!$A$78:$B$80,2,0)*60,2))</f>
        <v>46.94</v>
      </c>
      <c r="U22" s="161">
        <f t="shared" si="8"/>
        <v>0</v>
      </c>
      <c r="V22" s="161">
        <f t="shared" si="9"/>
        <v>0</v>
      </c>
      <c r="W22" s="161">
        <f t="shared" si="10"/>
        <v>2.06</v>
      </c>
      <c r="X22" s="161">
        <f t="shared" si="11"/>
        <v>11</v>
      </c>
      <c r="Y22" s="161">
        <f t="shared" si="5"/>
        <v>60</v>
      </c>
      <c r="Z22" s="162">
        <v>13</v>
      </c>
      <c r="AA22" s="110" t="s">
        <v>515</v>
      </c>
      <c r="AB22" s="106"/>
      <c r="AC22" s="106"/>
      <c r="AD22" s="106"/>
      <c r="AE22" s="107">
        <f t="shared" si="12"/>
        <v>13</v>
      </c>
      <c r="AP22" s="87"/>
      <c r="AQ22" s="87"/>
      <c r="AR22" s="87"/>
    </row>
    <row r="23" spans="1:44" s="108" customFormat="1" ht="24.75" customHeight="1" thickBot="1" x14ac:dyDescent="0.3">
      <c r="A23" s="261"/>
      <c r="B23" s="47"/>
      <c r="C23" s="50">
        <f t="shared" si="6"/>
        <v>0</v>
      </c>
      <c r="D23" s="40">
        <f>IFERROR(IF(H23="","",(1-(H23/(VLOOKUP(J23,Causa!$A$78:$B$80,2,0))))*60),"FALTA CALIBRE")</f>
        <v>33.74307692307692</v>
      </c>
      <c r="E23" s="41">
        <v>396471</v>
      </c>
      <c r="F23" s="42">
        <v>0.624305555555556</v>
      </c>
      <c r="G23" s="133">
        <v>700000871587</v>
      </c>
      <c r="H23" s="122">
        <f t="shared" si="7"/>
        <v>17067</v>
      </c>
      <c r="I23" s="146" t="s">
        <v>57</v>
      </c>
      <c r="J23" s="43" t="s">
        <v>24</v>
      </c>
      <c r="K23" s="159"/>
      <c r="L23" s="123">
        <f t="shared" si="1"/>
        <v>0.438</v>
      </c>
      <c r="M23" s="123">
        <f t="shared" si="2"/>
        <v>0.47499999999999998</v>
      </c>
      <c r="N23" s="44">
        <f>IF(E23="","",H23/12*VLOOKUP(J23,Causa!$A$78:$C$80,3,0))</f>
        <v>105.8154</v>
      </c>
      <c r="O23" s="44">
        <f t="shared" si="3"/>
        <v>29.03</v>
      </c>
      <c r="P23" s="44">
        <f t="shared" si="4"/>
        <v>0</v>
      </c>
      <c r="Q23" s="160"/>
      <c r="R23" s="45"/>
      <c r="S23" s="45"/>
      <c r="T23" s="161">
        <f>IF(H23="",0,ROUND(H23/VLOOKUP(J23,Causa!$A$78:$B$80,2,0)*60,2))</f>
        <v>26.26</v>
      </c>
      <c r="U23" s="161">
        <f t="shared" si="8"/>
        <v>0</v>
      </c>
      <c r="V23" s="161">
        <f t="shared" si="9"/>
        <v>4.71</v>
      </c>
      <c r="W23" s="161">
        <f t="shared" si="10"/>
        <v>0</v>
      </c>
      <c r="X23" s="161">
        <f t="shared" si="11"/>
        <v>29.03</v>
      </c>
      <c r="Y23" s="161">
        <f t="shared" si="5"/>
        <v>60</v>
      </c>
      <c r="Z23" s="162">
        <v>14</v>
      </c>
      <c r="AA23" s="110" t="s">
        <v>515</v>
      </c>
      <c r="AB23" s="106"/>
      <c r="AC23" s="106"/>
      <c r="AD23" s="106"/>
      <c r="AE23" s="107">
        <f t="shared" si="12"/>
        <v>14</v>
      </c>
      <c r="AP23" s="87"/>
      <c r="AQ23" s="87"/>
      <c r="AR23" s="87"/>
    </row>
    <row r="24" spans="1:44" s="108" customFormat="1" ht="24.75" customHeight="1" x14ac:dyDescent="0.25">
      <c r="A24" s="259" t="s">
        <v>1764</v>
      </c>
      <c r="B24" s="47"/>
      <c r="C24" s="48">
        <f t="shared" si="6"/>
        <v>0</v>
      </c>
      <c r="D24" s="40">
        <f>IFERROR(IF(H24="","",(1-(H24/(VLOOKUP(J24,Causa!$A$78:$B$80,2,0))))*60),"FALTA CALIBRE")</f>
        <v>8.3507692307692274</v>
      </c>
      <c r="E24" s="41">
        <v>430043</v>
      </c>
      <c r="F24" s="42">
        <v>0.66597222222222197</v>
      </c>
      <c r="G24" s="133">
        <v>700000871587</v>
      </c>
      <c r="H24" s="122">
        <f t="shared" si="7"/>
        <v>33572</v>
      </c>
      <c r="I24" s="146" t="s">
        <v>55</v>
      </c>
      <c r="J24" s="43" t="s">
        <v>24</v>
      </c>
      <c r="K24" s="159"/>
      <c r="L24" s="123">
        <f t="shared" si="1"/>
        <v>0.86099999999999999</v>
      </c>
      <c r="M24" s="123">
        <f t="shared" si="2"/>
        <v>0.86099999999999999</v>
      </c>
      <c r="N24" s="44">
        <f>IF(E24="","",H24/12*VLOOKUP(J24,Causa!$A$78:$C$80,3,0))</f>
        <v>208.14639999999997</v>
      </c>
      <c r="O24" s="44">
        <f t="shared" si="3"/>
        <v>8.35</v>
      </c>
      <c r="P24" s="44">
        <f t="shared" si="4"/>
        <v>0</v>
      </c>
      <c r="Q24" s="160"/>
      <c r="R24" s="45">
        <f>IFERROR(SUM(T24:T32)/(SUM(Y24:Y32)-SUM(U24:U32)-SUM(V24:V32)),0)</f>
        <v>0.79347663551401881</v>
      </c>
      <c r="S24" s="45"/>
      <c r="T24" s="161">
        <f>IF(H24="",0,ROUND(H24/VLOOKUP(J24,Causa!$A$78:$B$80,2,0)*60,2))</f>
        <v>51.65</v>
      </c>
      <c r="U24" s="161">
        <f t="shared" si="8"/>
        <v>0</v>
      </c>
      <c r="V24" s="161">
        <f t="shared" si="9"/>
        <v>0</v>
      </c>
      <c r="W24" s="161">
        <f t="shared" si="10"/>
        <v>0</v>
      </c>
      <c r="X24" s="161">
        <f t="shared" si="11"/>
        <v>8.35</v>
      </c>
      <c r="Y24" s="161">
        <f t="shared" si="5"/>
        <v>60</v>
      </c>
      <c r="Z24" s="162">
        <v>15</v>
      </c>
      <c r="AA24" s="110" t="s">
        <v>1850</v>
      </c>
      <c r="AB24" s="106"/>
      <c r="AC24" s="106"/>
      <c r="AD24" s="106"/>
      <c r="AE24" s="107">
        <f t="shared" si="12"/>
        <v>15</v>
      </c>
      <c r="AP24" s="111"/>
      <c r="AQ24" s="111"/>
      <c r="AR24" s="111"/>
    </row>
    <row r="25" spans="1:44" s="108" customFormat="1" ht="24.75" customHeight="1" x14ac:dyDescent="0.25">
      <c r="A25" s="260"/>
      <c r="B25" s="47"/>
      <c r="C25" s="49">
        <f t="shared" si="6"/>
        <v>0</v>
      </c>
      <c r="D25" s="40">
        <f>IFERROR(IF(H25="","",(1-(H25/(VLOOKUP(J25,Causa!$A$78:$B$80,2,0))))*60),"FALTA CALIBRE")</f>
        <v>8.8461538461538485</v>
      </c>
      <c r="E25" s="41">
        <v>463293</v>
      </c>
      <c r="F25" s="42">
        <v>0.70763888888888904</v>
      </c>
      <c r="G25" s="133">
        <v>700000871587</v>
      </c>
      <c r="H25" s="122">
        <f t="shared" si="7"/>
        <v>33250</v>
      </c>
      <c r="I25" s="146" t="s">
        <v>55</v>
      </c>
      <c r="J25" s="43" t="s">
        <v>24</v>
      </c>
      <c r="K25" s="159" t="str">
        <f>IFERROR("Promedio Vol. De 00:00 a 08:00: " &amp; ROUND(AVERAGE(N25:N32),1) &amp; "  - GLY Promedio: " &amp; ROUND(AVERAGE(L25:L32),3)*100,"")</f>
        <v>Promedio Vol. De 00:00 a 08:00: 187.8  - GLY Promedio: 77.7</v>
      </c>
      <c r="L25" s="123">
        <f t="shared" si="1"/>
        <v>0.85299999999999998</v>
      </c>
      <c r="M25" s="123">
        <f t="shared" si="2"/>
        <v>0.85299999999999998</v>
      </c>
      <c r="N25" s="44">
        <f>IF(E25="","",H25/12*VLOOKUP(J25,Causa!$A$78:$C$80,3,0))</f>
        <v>206.15</v>
      </c>
      <c r="O25" s="44">
        <f t="shared" si="3"/>
        <v>8.85</v>
      </c>
      <c r="P25" s="44">
        <f t="shared" si="4"/>
        <v>0</v>
      </c>
      <c r="Q25" s="160"/>
      <c r="R25" s="45"/>
      <c r="S25" s="45"/>
      <c r="T25" s="161">
        <f>IF(H25="",0,ROUND(H25/VLOOKUP(J25,Causa!$A$78:$B$80,2,0)*60,2))</f>
        <v>51.15</v>
      </c>
      <c r="U25" s="161">
        <f t="shared" si="8"/>
        <v>0</v>
      </c>
      <c r="V25" s="161">
        <f t="shared" si="9"/>
        <v>0</v>
      </c>
      <c r="W25" s="161">
        <f t="shared" si="10"/>
        <v>0</v>
      </c>
      <c r="X25" s="161">
        <f t="shared" si="11"/>
        <v>8.85</v>
      </c>
      <c r="Y25" s="161">
        <f t="shared" si="5"/>
        <v>60</v>
      </c>
      <c r="Z25" s="162">
        <v>16</v>
      </c>
      <c r="AA25" s="110" t="s">
        <v>1850</v>
      </c>
      <c r="AB25" s="106"/>
      <c r="AC25" s="106"/>
      <c r="AD25" s="106"/>
      <c r="AE25" s="107">
        <f t="shared" si="12"/>
        <v>16</v>
      </c>
      <c r="AP25" s="91"/>
      <c r="AQ25" s="91"/>
      <c r="AR25" s="91"/>
    </row>
    <row r="26" spans="1:44" s="108" customFormat="1" ht="24.75" customHeight="1" x14ac:dyDescent="0.25">
      <c r="A26" s="260"/>
      <c r="B26" s="47"/>
      <c r="C26" s="49">
        <f t="shared" si="6"/>
        <v>0</v>
      </c>
      <c r="D26" s="40">
        <f>IFERROR(IF(H26="","",(1-(H26/(VLOOKUP(J26,Causa!$A$78:$B$80,2,0))))*60),"FALTA CALIBRE")</f>
        <v>10.392307692307694</v>
      </c>
      <c r="E26" s="41">
        <v>495538</v>
      </c>
      <c r="F26" s="42">
        <v>0.749305555555556</v>
      </c>
      <c r="G26" s="133">
        <v>700000871587</v>
      </c>
      <c r="H26" s="122">
        <f t="shared" si="7"/>
        <v>32245</v>
      </c>
      <c r="I26" s="146" t="s">
        <v>55</v>
      </c>
      <c r="J26" s="43" t="s">
        <v>24</v>
      </c>
      <c r="K26" s="159"/>
      <c r="L26" s="123">
        <f t="shared" si="1"/>
        <v>0.82699999999999996</v>
      </c>
      <c r="M26" s="123">
        <f t="shared" si="2"/>
        <v>1</v>
      </c>
      <c r="N26" s="44">
        <f>IF(E26="","",H26/12*VLOOKUP(J26,Causa!$A$78:$C$80,3,0))</f>
        <v>199.91899999999998</v>
      </c>
      <c r="O26" s="44">
        <f t="shared" si="3"/>
        <v>0</v>
      </c>
      <c r="P26" s="44">
        <f t="shared" si="4"/>
        <v>10.39</v>
      </c>
      <c r="Q26" s="160"/>
      <c r="R26" s="45"/>
      <c r="S26" s="45"/>
      <c r="T26" s="161">
        <f>IF(H26="",0,ROUND(H26/VLOOKUP(J26,Causa!$A$78:$B$80,2,0)*60,2))</f>
        <v>49.61</v>
      </c>
      <c r="U26" s="161">
        <f t="shared" si="8"/>
        <v>0</v>
      </c>
      <c r="V26" s="161">
        <f t="shared" si="9"/>
        <v>0</v>
      </c>
      <c r="W26" s="161">
        <f t="shared" si="10"/>
        <v>10.39</v>
      </c>
      <c r="X26" s="161">
        <f t="shared" si="11"/>
        <v>0</v>
      </c>
      <c r="Y26" s="161">
        <f t="shared" si="5"/>
        <v>60</v>
      </c>
      <c r="Z26" s="162">
        <v>17</v>
      </c>
      <c r="AA26" s="110" t="s">
        <v>1850</v>
      </c>
      <c r="AB26" s="106"/>
      <c r="AC26" s="106"/>
      <c r="AD26" s="106"/>
      <c r="AE26" s="107">
        <f t="shared" si="12"/>
        <v>17</v>
      </c>
      <c r="AP26" s="91"/>
      <c r="AQ26" s="91"/>
      <c r="AR26" s="91"/>
    </row>
    <row r="27" spans="1:44" s="108" customFormat="1" ht="24.75" customHeight="1" x14ac:dyDescent="0.25">
      <c r="A27" s="260"/>
      <c r="B27" s="47"/>
      <c r="C27" s="49">
        <f t="shared" si="6"/>
        <v>0</v>
      </c>
      <c r="D27" s="40">
        <f>IFERROR(IF(H27="","",(1-(H27/(VLOOKUP(J27,Causa!$A$78:$B$80,2,0))))*60),"FALTA CALIBRE")</f>
        <v>13.715384615384616</v>
      </c>
      <c r="E27" s="41">
        <v>525623</v>
      </c>
      <c r="F27" s="42">
        <v>0.79097222222222197</v>
      </c>
      <c r="G27" s="133">
        <v>700000871587</v>
      </c>
      <c r="H27" s="122">
        <f t="shared" si="7"/>
        <v>30085</v>
      </c>
      <c r="I27" s="146" t="s">
        <v>55</v>
      </c>
      <c r="J27" s="43" t="s">
        <v>24</v>
      </c>
      <c r="K27" s="159"/>
      <c r="L27" s="123">
        <f t="shared" si="1"/>
        <v>0.77100000000000002</v>
      </c>
      <c r="M27" s="123">
        <f t="shared" si="2"/>
        <v>0.77100000000000002</v>
      </c>
      <c r="N27" s="44">
        <f>IF(E27="","",H27/12*VLOOKUP(J27,Causa!$A$78:$C$80,3,0))</f>
        <v>186.52699999999999</v>
      </c>
      <c r="O27" s="44">
        <f t="shared" si="3"/>
        <v>13.72</v>
      </c>
      <c r="P27" s="44">
        <f t="shared" si="4"/>
        <v>0</v>
      </c>
      <c r="Q27" s="160"/>
      <c r="R27" s="45"/>
      <c r="S27" s="45"/>
      <c r="T27" s="161">
        <f>IF(H27="",0,ROUND(H27/VLOOKUP(J27,Causa!$A$78:$B$80,2,0)*60,2))</f>
        <v>46.28</v>
      </c>
      <c r="U27" s="161">
        <f t="shared" si="8"/>
        <v>0</v>
      </c>
      <c r="V27" s="161">
        <f t="shared" si="9"/>
        <v>0</v>
      </c>
      <c r="W27" s="161">
        <f t="shared" si="10"/>
        <v>0</v>
      </c>
      <c r="X27" s="161">
        <f t="shared" si="11"/>
        <v>13.72</v>
      </c>
      <c r="Y27" s="161">
        <f t="shared" si="5"/>
        <v>60</v>
      </c>
      <c r="Z27" s="162">
        <v>18</v>
      </c>
      <c r="AA27" s="106" t="s">
        <v>1850</v>
      </c>
      <c r="AB27" s="106"/>
      <c r="AC27" s="106"/>
      <c r="AD27" s="106"/>
      <c r="AE27" s="107">
        <f t="shared" si="12"/>
        <v>18</v>
      </c>
      <c r="AP27" s="91"/>
      <c r="AQ27" s="91"/>
      <c r="AR27" s="91"/>
    </row>
    <row r="28" spans="1:44" s="108" customFormat="1" ht="24.75" customHeight="1" x14ac:dyDescent="0.25">
      <c r="A28" s="260"/>
      <c r="B28" s="47"/>
      <c r="C28" s="49">
        <f t="shared" si="6"/>
        <v>0</v>
      </c>
      <c r="D28" s="40">
        <f>IFERROR(IF(H28="","",(1-(H28/(VLOOKUP(J28,Causa!$A$78:$B$80,2,0))))*60),"FALTA CALIBRE")</f>
        <v>10.080000000000002</v>
      </c>
      <c r="E28" s="41">
        <v>558071</v>
      </c>
      <c r="F28" s="42">
        <v>0.83263888888888904</v>
      </c>
      <c r="G28" s="133">
        <v>700000871587</v>
      </c>
      <c r="H28" s="122">
        <f t="shared" si="7"/>
        <v>32448</v>
      </c>
      <c r="I28" s="146" t="s">
        <v>55</v>
      </c>
      <c r="J28" s="43" t="s">
        <v>24</v>
      </c>
      <c r="K28" s="159"/>
      <c r="L28" s="123">
        <f t="shared" si="1"/>
        <v>0.83199999999999996</v>
      </c>
      <c r="M28" s="123">
        <f t="shared" si="2"/>
        <v>1</v>
      </c>
      <c r="N28" s="44">
        <f>IF(E28="","",H28/12*VLOOKUP(J28,Causa!$A$78:$C$80,3,0))</f>
        <v>201.17759999999998</v>
      </c>
      <c r="O28" s="44">
        <f t="shared" si="3"/>
        <v>0</v>
      </c>
      <c r="P28" s="44">
        <f t="shared" si="4"/>
        <v>10.08</v>
      </c>
      <c r="Q28" s="160"/>
      <c r="R28" s="45"/>
      <c r="S28" s="45"/>
      <c r="T28" s="161">
        <f>IF(H28="",0,ROUND(H28/VLOOKUP(J28,Causa!$A$78:$B$80,2,0)*60,2))</f>
        <v>49.92</v>
      </c>
      <c r="U28" s="161">
        <f t="shared" si="8"/>
        <v>0</v>
      </c>
      <c r="V28" s="161">
        <f t="shared" si="9"/>
        <v>0</v>
      </c>
      <c r="W28" s="161">
        <f t="shared" si="10"/>
        <v>10.08</v>
      </c>
      <c r="X28" s="161">
        <f t="shared" si="11"/>
        <v>0</v>
      </c>
      <c r="Y28" s="161">
        <f t="shared" si="5"/>
        <v>60</v>
      </c>
      <c r="Z28" s="162">
        <v>19</v>
      </c>
      <c r="AA28" s="106" t="s">
        <v>1850</v>
      </c>
      <c r="AB28" s="106"/>
      <c r="AC28" s="106"/>
      <c r="AD28" s="106"/>
      <c r="AE28" s="107">
        <f t="shared" si="12"/>
        <v>19</v>
      </c>
      <c r="AP28" s="91"/>
      <c r="AQ28" s="91"/>
      <c r="AR28" s="91"/>
    </row>
    <row r="29" spans="1:44" s="108" customFormat="1" ht="24.75" customHeight="1" x14ac:dyDescent="0.25">
      <c r="A29" s="260"/>
      <c r="B29" s="47"/>
      <c r="C29" s="49">
        <f t="shared" si="6"/>
        <v>0</v>
      </c>
      <c r="D29" s="40">
        <f>IFERROR(IF(H29="","",(1-(H29/(VLOOKUP(J29,Causa!$A$78:$B$80,2,0))))*60),"FALTA CALIBRE")</f>
        <v>18.941538461538464</v>
      </c>
      <c r="E29" s="41">
        <v>584759</v>
      </c>
      <c r="F29" s="42">
        <v>0.874305555555556</v>
      </c>
      <c r="G29" s="133">
        <v>700000871587</v>
      </c>
      <c r="H29" s="122">
        <f t="shared" si="7"/>
        <v>26688</v>
      </c>
      <c r="I29" s="146" t="s">
        <v>55</v>
      </c>
      <c r="J29" s="43" t="s">
        <v>24</v>
      </c>
      <c r="K29" s="159"/>
      <c r="L29" s="123">
        <f t="shared" si="1"/>
        <v>0.68400000000000005</v>
      </c>
      <c r="M29" s="123">
        <f t="shared" si="2"/>
        <v>0.68400000000000005</v>
      </c>
      <c r="N29" s="44">
        <f>IF(E29="","",H29/12*VLOOKUP(J29,Causa!$A$78:$C$80,3,0))</f>
        <v>165.46559999999999</v>
      </c>
      <c r="O29" s="44">
        <f t="shared" si="3"/>
        <v>18.940000000000001</v>
      </c>
      <c r="P29" s="44">
        <f t="shared" si="4"/>
        <v>0</v>
      </c>
      <c r="Q29" s="160"/>
      <c r="R29" s="45"/>
      <c r="S29" s="45"/>
      <c r="T29" s="161">
        <f>IF(H29="",0,ROUND(H29/VLOOKUP(J29,Causa!$A$78:$B$80,2,0)*60,2))</f>
        <v>41.06</v>
      </c>
      <c r="U29" s="161">
        <f t="shared" si="8"/>
        <v>0</v>
      </c>
      <c r="V29" s="161">
        <f t="shared" si="9"/>
        <v>0</v>
      </c>
      <c r="W29" s="161">
        <f t="shared" si="10"/>
        <v>0</v>
      </c>
      <c r="X29" s="161">
        <f t="shared" si="11"/>
        <v>18.940000000000001</v>
      </c>
      <c r="Y29" s="161">
        <f t="shared" si="5"/>
        <v>60</v>
      </c>
      <c r="Z29" s="162">
        <v>20</v>
      </c>
      <c r="AA29" s="106" t="s">
        <v>1850</v>
      </c>
      <c r="AB29" s="106"/>
      <c r="AC29" s="106"/>
      <c r="AD29" s="106"/>
      <c r="AE29" s="107">
        <f t="shared" si="12"/>
        <v>20</v>
      </c>
      <c r="AP29" s="91"/>
      <c r="AQ29" s="91"/>
      <c r="AR29" s="91"/>
    </row>
    <row r="30" spans="1:44" s="108" customFormat="1" ht="24.75" customHeight="1" x14ac:dyDescent="0.25">
      <c r="A30" s="260"/>
      <c r="B30" s="47"/>
      <c r="C30" s="49">
        <f t="shared" si="6"/>
        <v>0</v>
      </c>
      <c r="D30" s="40">
        <f>IFERROR(IF(H30="","",(1-(H30/(VLOOKUP(J30,Causa!$A$78:$B$80,2,0))))*60),"FALTA CALIBRE")</f>
        <v>20.012307692307694</v>
      </c>
      <c r="E30" s="41">
        <v>610751</v>
      </c>
      <c r="F30" s="42">
        <v>0.91597222222222197</v>
      </c>
      <c r="G30" s="133">
        <v>700000871587</v>
      </c>
      <c r="H30" s="122">
        <f t="shared" si="7"/>
        <v>25992</v>
      </c>
      <c r="I30" s="146" t="s">
        <v>55</v>
      </c>
      <c r="J30" s="43" t="s">
        <v>24</v>
      </c>
      <c r="K30" s="159"/>
      <c r="L30" s="123">
        <f t="shared" si="1"/>
        <v>0.66700000000000004</v>
      </c>
      <c r="M30" s="123">
        <f t="shared" si="2"/>
        <v>1</v>
      </c>
      <c r="N30" s="44">
        <f>IF(E30="","",H30/12*VLOOKUP(J30,Causa!$A$78:$C$80,3,0))</f>
        <v>161.15039999999999</v>
      </c>
      <c r="O30" s="44">
        <f t="shared" si="3"/>
        <v>0</v>
      </c>
      <c r="P30" s="44">
        <f t="shared" si="4"/>
        <v>20.010000000000002</v>
      </c>
      <c r="Q30" s="160"/>
      <c r="R30" s="45"/>
      <c r="S30" s="45"/>
      <c r="T30" s="161">
        <f>IF(H30="",0,ROUND(H30/VLOOKUP(J30,Causa!$A$78:$B$80,2,0)*60,2))</f>
        <v>39.99</v>
      </c>
      <c r="U30" s="161">
        <f t="shared" si="8"/>
        <v>0</v>
      </c>
      <c r="V30" s="161">
        <f t="shared" si="9"/>
        <v>0</v>
      </c>
      <c r="W30" s="161">
        <f t="shared" si="10"/>
        <v>20.010000000000002</v>
      </c>
      <c r="X30" s="161">
        <f t="shared" si="11"/>
        <v>0</v>
      </c>
      <c r="Y30" s="161">
        <f t="shared" si="5"/>
        <v>60</v>
      </c>
      <c r="Z30" s="162">
        <v>21</v>
      </c>
      <c r="AA30" s="106" t="s">
        <v>1850</v>
      </c>
      <c r="AB30" s="106"/>
      <c r="AC30" s="106"/>
      <c r="AD30" s="106"/>
      <c r="AE30" s="107">
        <f t="shared" si="12"/>
        <v>21</v>
      </c>
      <c r="AP30" s="91"/>
      <c r="AQ30" s="91"/>
      <c r="AR30" s="91"/>
    </row>
    <row r="31" spans="1:44" s="108" customFormat="1" ht="24.75" customHeight="1" thickBot="1" x14ac:dyDescent="0.3">
      <c r="A31" s="261"/>
      <c r="B31" s="47"/>
      <c r="C31" s="50">
        <f t="shared" si="6"/>
        <v>0</v>
      </c>
      <c r="D31" s="40">
        <f>IFERROR(IF(H31="","",(1-(H31/(VLOOKUP(J31,Causa!$A$78:$B$80,2,0))))*60),"FALTA CALIBRE")</f>
        <v>18.758461538461543</v>
      </c>
      <c r="E31" s="41">
        <v>637558</v>
      </c>
      <c r="F31" s="42">
        <v>0.95763888888888904</v>
      </c>
      <c r="G31" s="133">
        <v>700000871587</v>
      </c>
      <c r="H31" s="122">
        <f t="shared" si="7"/>
        <v>26807</v>
      </c>
      <c r="I31" s="146" t="s">
        <v>55</v>
      </c>
      <c r="J31" s="43" t="s">
        <v>24</v>
      </c>
      <c r="K31" s="159"/>
      <c r="L31" s="123">
        <f t="shared" si="1"/>
        <v>0.68700000000000006</v>
      </c>
      <c r="M31" s="123">
        <f t="shared" si="2"/>
        <v>1</v>
      </c>
      <c r="N31" s="44">
        <f>IF(E31="","",H31/12*VLOOKUP(J31,Causa!$A$78:$C$80,3,0))</f>
        <v>166.20339999999999</v>
      </c>
      <c r="O31" s="44">
        <f t="shared" si="3"/>
        <v>0</v>
      </c>
      <c r="P31" s="44">
        <f t="shared" si="4"/>
        <v>13.76</v>
      </c>
      <c r="Q31" s="160"/>
      <c r="R31" s="45"/>
      <c r="S31" s="45"/>
      <c r="T31" s="161">
        <f>IF(H31="",0,ROUND(H31/VLOOKUP(J31,Causa!$A$78:$B$80,2,0)*60,2))</f>
        <v>41.24</v>
      </c>
      <c r="U31" s="161">
        <f t="shared" si="8"/>
        <v>0</v>
      </c>
      <c r="V31" s="161">
        <f t="shared" si="9"/>
        <v>5</v>
      </c>
      <c r="W31" s="161">
        <f t="shared" si="10"/>
        <v>13.76</v>
      </c>
      <c r="X31" s="161">
        <f t="shared" si="11"/>
        <v>0</v>
      </c>
      <c r="Y31" s="161">
        <f t="shared" si="5"/>
        <v>60</v>
      </c>
      <c r="Z31" s="162">
        <v>22</v>
      </c>
      <c r="AA31" s="106" t="s">
        <v>1850</v>
      </c>
      <c r="AB31" s="106"/>
      <c r="AC31" s="106"/>
      <c r="AD31" s="106"/>
      <c r="AE31" s="107">
        <f t="shared" si="12"/>
        <v>22</v>
      </c>
      <c r="AP31" s="91"/>
      <c r="AQ31" s="91"/>
      <c r="AR31" s="91"/>
    </row>
    <row r="32" spans="1:44" s="108" customFormat="1" ht="24.75" customHeight="1" thickBot="1" x14ac:dyDescent="0.3">
      <c r="A32" s="51" t="s">
        <v>1795</v>
      </c>
      <c r="B32" s="47"/>
      <c r="C32" s="134">
        <f t="shared" si="6"/>
        <v>0</v>
      </c>
      <c r="D32" s="135">
        <f>IFERROR(IF(H32="","",(1-(H32/(VLOOKUP(J32,Causa!$A$78:$B$80,2,0))))*60),"FALTA CALIBRE")</f>
        <v>6.3876923076923102</v>
      </c>
      <c r="E32" s="136">
        <v>672406</v>
      </c>
      <c r="F32" s="137">
        <v>0.999305555555556</v>
      </c>
      <c r="G32" s="133">
        <v>700000871587</v>
      </c>
      <c r="H32" s="138">
        <f t="shared" si="7"/>
        <v>34848</v>
      </c>
      <c r="I32" s="146" t="s">
        <v>56</v>
      </c>
      <c r="J32" s="43" t="s">
        <v>24</v>
      </c>
      <c r="K32" s="184"/>
      <c r="L32" s="123">
        <f t="shared" si="1"/>
        <v>0.89400000000000002</v>
      </c>
      <c r="M32" s="123">
        <f t="shared" si="2"/>
        <v>0.89400000000000002</v>
      </c>
      <c r="N32" s="44">
        <f>IF(E32="","",H32/12*VLOOKUP(J32,Causa!$A$78:$C$80,3,0))</f>
        <v>216.05759999999998</v>
      </c>
      <c r="O32" s="44">
        <f t="shared" si="3"/>
        <v>6.39</v>
      </c>
      <c r="P32" s="44">
        <f t="shared" si="4"/>
        <v>0</v>
      </c>
      <c r="Q32" s="160"/>
      <c r="R32" s="45"/>
      <c r="S32" s="45"/>
      <c r="T32" s="161">
        <f>IF(H32="",0,ROUND(H32/VLOOKUP(J32,Causa!$A$78:$B$80,2,0)*60,2))</f>
        <v>53.61</v>
      </c>
      <c r="U32" s="161">
        <f t="shared" si="8"/>
        <v>0</v>
      </c>
      <c r="V32" s="161">
        <f t="shared" si="9"/>
        <v>0</v>
      </c>
      <c r="W32" s="161">
        <f t="shared" si="10"/>
        <v>0</v>
      </c>
      <c r="X32" s="161">
        <f t="shared" si="11"/>
        <v>6.39</v>
      </c>
      <c r="Y32" s="161">
        <f t="shared" si="5"/>
        <v>60</v>
      </c>
      <c r="Z32" s="162">
        <v>23</v>
      </c>
      <c r="AA32" s="106" t="s">
        <v>517</v>
      </c>
      <c r="AB32" s="106"/>
      <c r="AC32" s="106"/>
      <c r="AD32" s="106"/>
      <c r="AE32" s="107">
        <f t="shared" si="12"/>
        <v>23</v>
      </c>
      <c r="AP32" s="91"/>
      <c r="AQ32" s="91"/>
      <c r="AR32" s="91"/>
    </row>
    <row r="33" spans="1:44" s="108" customFormat="1" ht="26.25" customHeight="1" thickBot="1" x14ac:dyDescent="0.3">
      <c r="A33" s="152"/>
      <c r="B33" s="139" t="s">
        <v>1750</v>
      </c>
      <c r="C33" s="247">
        <f>+F33+H33+J33</f>
        <v>4168.9171999999999</v>
      </c>
      <c r="D33" s="248"/>
      <c r="E33" s="140" t="s">
        <v>1747</v>
      </c>
      <c r="F33" s="141">
        <f>SUM(N9:N15,N32)</f>
        <v>1427.5933999999997</v>
      </c>
      <c r="G33" s="140" t="s">
        <v>1748</v>
      </c>
      <c r="H33" s="142">
        <f>SUM(N16:N23)</f>
        <v>1246.5843999999997</v>
      </c>
      <c r="I33" s="140" t="s">
        <v>1749</v>
      </c>
      <c r="J33" s="143">
        <f>SUM(N24:N31)</f>
        <v>1494.7393999999999</v>
      </c>
      <c r="K33" s="143">
        <f>COUNTIF($M$9:$M$32,"100%")</f>
        <v>4</v>
      </c>
      <c r="L33" s="156"/>
      <c r="M33" s="157"/>
      <c r="N33" s="157"/>
      <c r="O33" s="157"/>
      <c r="P33" s="157"/>
      <c r="Q33" s="157"/>
      <c r="R33" s="157"/>
      <c r="S33" s="158"/>
      <c r="T33" s="249" t="s">
        <v>2</v>
      </c>
      <c r="U33" s="250"/>
      <c r="V33" s="250"/>
      <c r="W33" s="250"/>
      <c r="X33" s="18"/>
      <c r="Y33" s="124"/>
      <c r="Z33" s="124"/>
      <c r="AA33" s="112"/>
      <c r="AB33" s="112"/>
      <c r="AJ33" s="113"/>
      <c r="AK33" s="114"/>
      <c r="AL33" s="114"/>
      <c r="AM33" s="114"/>
      <c r="AN33" s="91"/>
      <c r="AO33" s="91"/>
      <c r="AP33" s="91"/>
      <c r="AQ33" s="91"/>
      <c r="AR33" s="91"/>
    </row>
    <row r="34" spans="1:44" s="108" customFormat="1" ht="35.25" customHeight="1" thickBot="1" x14ac:dyDescent="0.3">
      <c r="A34" s="150"/>
      <c r="C34" s="23" t="s">
        <v>1739</v>
      </c>
      <c r="D34" s="210" t="s">
        <v>1736</v>
      </c>
      <c r="E34" s="210" t="s">
        <v>1740</v>
      </c>
      <c r="F34" s="210" t="s">
        <v>4</v>
      </c>
      <c r="G34" s="210" t="s">
        <v>6</v>
      </c>
      <c r="H34" s="210" t="s">
        <v>7</v>
      </c>
      <c r="I34" s="132" t="s">
        <v>8</v>
      </c>
      <c r="J34" s="132" t="s">
        <v>17</v>
      </c>
      <c r="K34" s="144" t="s">
        <v>18</v>
      </c>
      <c r="L34" s="213" t="s">
        <v>19</v>
      </c>
      <c r="M34" s="214" t="s">
        <v>116</v>
      </c>
      <c r="N34" s="132" t="s">
        <v>117</v>
      </c>
      <c r="O34" s="132" t="s">
        <v>118</v>
      </c>
      <c r="P34" s="132" t="s">
        <v>20</v>
      </c>
      <c r="Q34" s="132" t="s">
        <v>21</v>
      </c>
      <c r="R34" s="215" t="s">
        <v>22</v>
      </c>
      <c r="S34" s="221" t="s">
        <v>12</v>
      </c>
      <c r="T34" s="120" t="s">
        <v>13</v>
      </c>
      <c r="U34" s="220" t="s">
        <v>14</v>
      </c>
      <c r="V34" s="220" t="s">
        <v>15</v>
      </c>
      <c r="W34" s="120" t="s">
        <v>4</v>
      </c>
      <c r="X34" s="120" t="s">
        <v>8</v>
      </c>
      <c r="Y34" s="125"/>
      <c r="Z34" s="126"/>
      <c r="AA34" s="91"/>
      <c r="AB34" s="115"/>
      <c r="AJ34" s="113"/>
      <c r="AK34" s="114"/>
      <c r="AL34" s="114"/>
      <c r="AM34" s="114"/>
      <c r="AN34" s="91"/>
      <c r="AO34" s="91"/>
      <c r="AP34" s="91"/>
      <c r="AQ34" s="91"/>
      <c r="AR34" s="91"/>
    </row>
    <row r="35" spans="1:44" s="17" customFormat="1" ht="20.25" customHeight="1" x14ac:dyDescent="0.2">
      <c r="A35" s="150"/>
      <c r="C35" s="205"/>
      <c r="D35" s="206">
        <f t="shared" ref="D35:D98" si="13">IF(E35="","",IF(E35=1,IF(COUNTA(F35:P35)=9,1,0),IF(J35="OPERACIO",IF(COUNTA(F35:P35)=7,1,0),IF(COUNTA(F35:P35)=7,1,0))))</f>
        <v>1</v>
      </c>
      <c r="E35" s="207">
        <f>IFERROR(VLOOKUP(J35,Causa!$A$2:$F$15,6,0),"")</f>
        <v>3</v>
      </c>
      <c r="F35" s="208">
        <v>6.9444444444444447E-4</v>
      </c>
      <c r="G35" s="209"/>
      <c r="H35" s="211"/>
      <c r="I35" s="55" t="s">
        <v>56</v>
      </c>
      <c r="J35" s="54" t="s">
        <v>47</v>
      </c>
      <c r="K35" s="54" t="s">
        <v>96</v>
      </c>
      <c r="L35" s="54" t="s">
        <v>1793</v>
      </c>
      <c r="M35" s="54"/>
      <c r="N35" s="54"/>
      <c r="O35" s="54" t="s">
        <v>1720</v>
      </c>
      <c r="P35" s="54">
        <v>10</v>
      </c>
      <c r="Q35" s="55" t="s">
        <v>1860</v>
      </c>
      <c r="R35" s="54"/>
      <c r="S35" s="61">
        <f>IF(K35="tiempo no programado",P35,0)</f>
        <v>0</v>
      </c>
      <c r="T35" s="61">
        <f t="shared" ref="T35:T98" si="14">IF(J35="Programa",P35,0)-S35</f>
        <v>10</v>
      </c>
      <c r="U35" s="61">
        <f>IF(J35="CALIDAD",P35,0)+IF(J35="LOGISTIC",P35,0)+IF(J35="REPUESTO",P35,0)+IF(J35="SALAMAQ",P35,0)+IF(J35="PROCESO",P35,0)</f>
        <v>0</v>
      </c>
      <c r="V35" s="61">
        <f t="shared" ref="V35:V98" si="15">IF(J35="ELECTRIC",P35,0)+IF(J35="INSTRUME",P35,0)+IF(J35="MECANICA",P35,0)+IF(J35="OPERACIO",P35,0)+IF(J35="AUTOMATI",P35,0)</f>
        <v>0</v>
      </c>
      <c r="W35" s="62">
        <f t="shared" ref="W35:W98" si="16">IF(F35="","",HOUR(F35))</f>
        <v>0</v>
      </c>
      <c r="X35" s="61" t="str">
        <f>IF(OR(W35=23,W35&lt;7),"N",IF(AND(W35&gt;=7,W35&lt;15),"M","T"))</f>
        <v>N</v>
      </c>
      <c r="Y35" s="18"/>
      <c r="Z35" s="19"/>
      <c r="AA35" s="20"/>
      <c r="AB35" s="19"/>
      <c r="AC35" s="21"/>
      <c r="AJ35" s="22"/>
      <c r="AK35" s="22"/>
      <c r="AL35" s="22"/>
      <c r="AM35" s="22"/>
      <c r="AN35" s="20"/>
      <c r="AO35" s="20"/>
      <c r="AP35" s="20"/>
      <c r="AQ35" s="20"/>
      <c r="AR35" s="20"/>
    </row>
    <row r="36" spans="1:44" s="17" customFormat="1" ht="20.25" customHeight="1" x14ac:dyDescent="0.2">
      <c r="A36" s="150"/>
      <c r="C36" s="63"/>
      <c r="D36" s="66">
        <f t="shared" si="13"/>
        <v>1</v>
      </c>
      <c r="E36" s="69">
        <f>IFERROR(VLOOKUP(J36,Causa!$A$2:$F$15,6,0),"")</f>
        <v>3</v>
      </c>
      <c r="F36" s="52">
        <v>7.6388888888888886E-3</v>
      </c>
      <c r="G36" s="53"/>
      <c r="H36" s="212"/>
      <c r="I36" s="55" t="s">
        <v>56</v>
      </c>
      <c r="J36" s="54" t="s">
        <v>37</v>
      </c>
      <c r="K36" s="54" t="s">
        <v>94</v>
      </c>
      <c r="L36" s="54" t="s">
        <v>1793</v>
      </c>
      <c r="M36" s="54"/>
      <c r="N36" s="54"/>
      <c r="O36" s="54" t="s">
        <v>426</v>
      </c>
      <c r="P36" s="54">
        <v>6</v>
      </c>
      <c r="Q36" s="55" t="s">
        <v>1858</v>
      </c>
      <c r="R36" s="54"/>
      <c r="S36" s="56">
        <f t="shared" ref="S36:S99" si="17">IF(K36="tiempo no programado",P36,0)</f>
        <v>0</v>
      </c>
      <c r="T36" s="56">
        <f t="shared" si="14"/>
        <v>0</v>
      </c>
      <c r="U36" s="56">
        <f t="shared" ref="U36:U99" si="18">IF(J36="CALIDAD",P36,0)+IF(J36="LOGISTIC",P36,0)+IF(J36="REPUESTO",P36,0)+IF(J36="SALAMAQ",P36,0)</f>
        <v>6</v>
      </c>
      <c r="V36" s="56">
        <f t="shared" si="15"/>
        <v>0</v>
      </c>
      <c r="W36" s="64">
        <f t="shared" si="16"/>
        <v>0</v>
      </c>
      <c r="X36" s="56" t="str">
        <f t="shared" ref="X36:X99" si="19">IF(OR(W36=23,W36&lt;7),"N",IF(AND(W36&gt;=7,W36&lt;15),"M","T"))</f>
        <v>N</v>
      </c>
      <c r="Y36" s="18"/>
      <c r="Z36" s="19"/>
      <c r="AA36" s="20"/>
      <c r="AB36" s="19"/>
      <c r="AC36" s="21"/>
      <c r="AJ36" s="22"/>
      <c r="AK36" s="22"/>
      <c r="AL36" s="22"/>
      <c r="AM36" s="22"/>
      <c r="AN36" s="20"/>
      <c r="AO36" s="20"/>
      <c r="AP36" s="20"/>
      <c r="AQ36" s="20"/>
      <c r="AR36" s="20"/>
    </row>
    <row r="37" spans="1:44" s="17" customFormat="1" ht="20.25" customHeight="1" x14ac:dyDescent="0.2">
      <c r="A37" s="150"/>
      <c r="C37" s="63"/>
      <c r="D37" s="66">
        <f t="shared" si="13"/>
        <v>1</v>
      </c>
      <c r="E37" s="69">
        <f>IFERROR(VLOOKUP(J37,Causa!$A$2:$F$15,6,0),"")</f>
        <v>1</v>
      </c>
      <c r="F37" s="52">
        <v>2.4305555555555556E-2</v>
      </c>
      <c r="G37" s="53"/>
      <c r="H37" s="212"/>
      <c r="I37" s="55" t="s">
        <v>56</v>
      </c>
      <c r="J37" s="54" t="s">
        <v>31</v>
      </c>
      <c r="K37" s="54" t="s">
        <v>32</v>
      </c>
      <c r="L37" s="54" t="s">
        <v>442</v>
      </c>
      <c r="M37" s="54" t="s">
        <v>471</v>
      </c>
      <c r="N37" s="54" t="s">
        <v>126</v>
      </c>
      <c r="O37" s="54" t="s">
        <v>121</v>
      </c>
      <c r="P37" s="54">
        <v>6</v>
      </c>
      <c r="Q37" s="55" t="s">
        <v>1895</v>
      </c>
      <c r="R37" s="54"/>
      <c r="S37" s="56">
        <f t="shared" si="17"/>
        <v>0</v>
      </c>
      <c r="T37" s="56">
        <f t="shared" si="14"/>
        <v>0</v>
      </c>
      <c r="U37" s="56">
        <f t="shared" si="18"/>
        <v>0</v>
      </c>
      <c r="V37" s="56">
        <f t="shared" si="15"/>
        <v>6</v>
      </c>
      <c r="W37" s="64">
        <f t="shared" si="16"/>
        <v>0</v>
      </c>
      <c r="X37" s="56" t="str">
        <f t="shared" si="19"/>
        <v>N</v>
      </c>
      <c r="Y37" s="18"/>
      <c r="Z37" s="19"/>
      <c r="AA37" s="20"/>
      <c r="AB37" s="19"/>
      <c r="AC37" s="21"/>
      <c r="AJ37" s="22"/>
      <c r="AK37" s="22"/>
      <c r="AL37" s="22"/>
      <c r="AM37" s="22"/>
      <c r="AN37" s="20"/>
      <c r="AO37" s="20"/>
      <c r="AP37" s="20"/>
      <c r="AQ37" s="20"/>
      <c r="AR37" s="20"/>
    </row>
    <row r="38" spans="1:44" s="17" customFormat="1" ht="20.25" customHeight="1" x14ac:dyDescent="0.2">
      <c r="A38" s="150"/>
      <c r="C38" s="63"/>
      <c r="D38" s="66">
        <f t="shared" si="13"/>
        <v>1</v>
      </c>
      <c r="E38" s="69">
        <f>IFERROR(VLOOKUP(J38,Causa!$A$2:$F$15,6,0),"")</f>
        <v>2</v>
      </c>
      <c r="F38" s="52">
        <v>3.6111111111111115E-2</v>
      </c>
      <c r="G38" s="53"/>
      <c r="H38" s="212"/>
      <c r="I38" s="55" t="s">
        <v>56</v>
      </c>
      <c r="J38" s="54" t="s">
        <v>41</v>
      </c>
      <c r="K38" s="54" t="s">
        <v>42</v>
      </c>
      <c r="L38" s="54" t="s">
        <v>444</v>
      </c>
      <c r="M38" s="54"/>
      <c r="N38" s="54"/>
      <c r="O38" s="54" t="s">
        <v>423</v>
      </c>
      <c r="P38" s="54">
        <v>4.95</v>
      </c>
      <c r="Q38" s="55" t="s">
        <v>1859</v>
      </c>
      <c r="R38" s="54"/>
      <c r="S38" s="56">
        <f t="shared" si="17"/>
        <v>0</v>
      </c>
      <c r="T38" s="56">
        <f t="shared" si="14"/>
        <v>0</v>
      </c>
      <c r="U38" s="56">
        <f t="shared" si="18"/>
        <v>0</v>
      </c>
      <c r="V38" s="56">
        <f t="shared" si="15"/>
        <v>4.95</v>
      </c>
      <c r="W38" s="64">
        <f t="shared" si="16"/>
        <v>0</v>
      </c>
      <c r="X38" s="56" t="str">
        <f t="shared" si="19"/>
        <v>N</v>
      </c>
      <c r="Y38" s="18"/>
      <c r="Z38" s="19"/>
      <c r="AA38" s="20"/>
      <c r="AB38" s="19"/>
      <c r="AC38" s="21"/>
      <c r="AJ38" s="22"/>
      <c r="AK38" s="22"/>
      <c r="AL38" s="22"/>
      <c r="AM38" s="22"/>
      <c r="AN38" s="20"/>
      <c r="AO38" s="20"/>
      <c r="AP38" s="20"/>
      <c r="AQ38" s="20"/>
      <c r="AR38" s="20"/>
    </row>
    <row r="39" spans="1:44" s="17" customFormat="1" ht="20.25" customHeight="1" x14ac:dyDescent="0.2">
      <c r="A39" s="150"/>
      <c r="C39" s="63"/>
      <c r="D39" s="66">
        <f t="shared" si="13"/>
        <v>1</v>
      </c>
      <c r="E39" s="69">
        <f>IFERROR(VLOOKUP(J39,Causa!$A$2:$F$15,6,0),"")</f>
        <v>2</v>
      </c>
      <c r="F39" s="52">
        <v>5.486111111111111E-2</v>
      </c>
      <c r="G39" s="53"/>
      <c r="H39" s="212"/>
      <c r="I39" s="55" t="s">
        <v>56</v>
      </c>
      <c r="J39" s="54" t="s">
        <v>41</v>
      </c>
      <c r="K39" s="54" t="s">
        <v>42</v>
      </c>
      <c r="L39" s="54" t="s">
        <v>444</v>
      </c>
      <c r="M39" s="54"/>
      <c r="N39" s="54"/>
      <c r="O39" s="54" t="s">
        <v>423</v>
      </c>
      <c r="P39" s="54">
        <v>6</v>
      </c>
      <c r="Q39" s="55" t="s">
        <v>1859</v>
      </c>
      <c r="R39" s="54"/>
      <c r="S39" s="56">
        <f t="shared" si="17"/>
        <v>0</v>
      </c>
      <c r="T39" s="56">
        <f t="shared" si="14"/>
        <v>0</v>
      </c>
      <c r="U39" s="56">
        <f t="shared" si="18"/>
        <v>0</v>
      </c>
      <c r="V39" s="56">
        <f t="shared" si="15"/>
        <v>6</v>
      </c>
      <c r="W39" s="64">
        <f t="shared" si="16"/>
        <v>1</v>
      </c>
      <c r="X39" s="56" t="str">
        <f t="shared" si="19"/>
        <v>N</v>
      </c>
      <c r="Y39" s="18"/>
      <c r="Z39" s="19"/>
      <c r="AA39" s="20"/>
      <c r="AB39" s="19"/>
      <c r="AC39" s="21"/>
      <c r="AJ39" s="22"/>
      <c r="AK39" s="22"/>
      <c r="AL39" s="22"/>
      <c r="AM39" s="22"/>
      <c r="AN39" s="20"/>
      <c r="AO39" s="20"/>
      <c r="AP39" s="20"/>
      <c r="AQ39" s="20"/>
      <c r="AR39" s="20"/>
    </row>
    <row r="40" spans="1:44" s="17" customFormat="1" ht="20.25" customHeight="1" x14ac:dyDescent="0.2">
      <c r="A40" s="150"/>
      <c r="C40" s="63"/>
      <c r="D40" s="66">
        <f t="shared" si="13"/>
        <v>1</v>
      </c>
      <c r="E40" s="69">
        <f>IFERROR(VLOOKUP(J40,Causa!$A$2:$F$15,6,0),"")</f>
        <v>2</v>
      </c>
      <c r="F40" s="52">
        <v>7.2916666666666671E-2</v>
      </c>
      <c r="G40" s="53"/>
      <c r="H40" s="212"/>
      <c r="I40" s="55" t="s">
        <v>56</v>
      </c>
      <c r="J40" s="54" t="s">
        <v>41</v>
      </c>
      <c r="K40" s="54" t="s">
        <v>42</v>
      </c>
      <c r="L40" s="54" t="s">
        <v>442</v>
      </c>
      <c r="M40" s="54"/>
      <c r="N40" s="54"/>
      <c r="O40" s="54" t="s">
        <v>423</v>
      </c>
      <c r="P40" s="54">
        <v>1.58</v>
      </c>
      <c r="Q40" s="55" t="s">
        <v>1896</v>
      </c>
      <c r="R40" s="54"/>
      <c r="S40" s="56">
        <f t="shared" si="17"/>
        <v>0</v>
      </c>
      <c r="T40" s="56">
        <f t="shared" si="14"/>
        <v>0</v>
      </c>
      <c r="U40" s="56">
        <f t="shared" si="18"/>
        <v>0</v>
      </c>
      <c r="V40" s="56">
        <f t="shared" si="15"/>
        <v>1.58</v>
      </c>
      <c r="W40" s="64">
        <f t="shared" si="16"/>
        <v>1</v>
      </c>
      <c r="X40" s="56" t="str">
        <f t="shared" si="19"/>
        <v>N</v>
      </c>
      <c r="Y40" s="18"/>
      <c r="Z40" s="19"/>
      <c r="AA40" s="20"/>
      <c r="AB40" s="19"/>
      <c r="AC40" s="21"/>
      <c r="AJ40" s="22"/>
      <c r="AK40" s="22"/>
      <c r="AL40" s="22"/>
      <c r="AM40" s="22"/>
      <c r="AN40" s="20"/>
      <c r="AO40" s="20"/>
      <c r="AP40" s="20"/>
      <c r="AQ40" s="20"/>
      <c r="AR40" s="20"/>
    </row>
    <row r="41" spans="1:44" s="17" customFormat="1" ht="20.25" customHeight="1" x14ac:dyDescent="0.2">
      <c r="A41" s="150"/>
      <c r="C41" s="63"/>
      <c r="D41" s="66">
        <f t="shared" si="13"/>
        <v>1</v>
      </c>
      <c r="E41" s="69">
        <f>IFERROR(VLOOKUP(J41,Causa!$A$2:$F$15,6,0),"")</f>
        <v>2</v>
      </c>
      <c r="F41" s="52">
        <v>9.7222222222222224E-2</v>
      </c>
      <c r="G41" s="53"/>
      <c r="H41" s="212"/>
      <c r="I41" s="55" t="s">
        <v>56</v>
      </c>
      <c r="J41" s="54" t="s">
        <v>41</v>
      </c>
      <c r="K41" s="54" t="s">
        <v>42</v>
      </c>
      <c r="L41" s="54" t="s">
        <v>1766</v>
      </c>
      <c r="M41" s="54"/>
      <c r="N41" s="54"/>
      <c r="O41" s="54" t="s">
        <v>423</v>
      </c>
      <c r="P41" s="54">
        <v>5</v>
      </c>
      <c r="Q41" s="55" t="s">
        <v>1897</v>
      </c>
      <c r="R41" s="54"/>
      <c r="S41" s="56">
        <f t="shared" si="17"/>
        <v>0</v>
      </c>
      <c r="T41" s="56">
        <f t="shared" si="14"/>
        <v>0</v>
      </c>
      <c r="U41" s="56">
        <f t="shared" si="18"/>
        <v>0</v>
      </c>
      <c r="V41" s="56">
        <f t="shared" si="15"/>
        <v>5</v>
      </c>
      <c r="W41" s="64">
        <f t="shared" si="16"/>
        <v>2</v>
      </c>
      <c r="X41" s="56" t="str">
        <f t="shared" si="19"/>
        <v>N</v>
      </c>
      <c r="Y41" s="18"/>
      <c r="Z41" s="19"/>
      <c r="AA41" s="20"/>
      <c r="AB41" s="19"/>
      <c r="AC41" s="21"/>
      <c r="AJ41" s="22"/>
      <c r="AK41" s="22"/>
      <c r="AL41" s="22"/>
      <c r="AM41" s="22"/>
      <c r="AN41" s="20"/>
      <c r="AO41" s="20"/>
      <c r="AP41" s="20"/>
      <c r="AQ41" s="20"/>
      <c r="AR41" s="20"/>
    </row>
    <row r="42" spans="1:44" s="17" customFormat="1" ht="20.25" customHeight="1" x14ac:dyDescent="0.2">
      <c r="A42" s="150"/>
      <c r="C42" s="63"/>
      <c r="D42" s="66">
        <f t="shared" si="13"/>
        <v>1</v>
      </c>
      <c r="E42" s="69">
        <f>IFERROR(VLOOKUP(J42,Causa!$A$2:$F$15,6,0),"")</f>
        <v>2</v>
      </c>
      <c r="F42" s="52">
        <v>0.11805555555555557</v>
      </c>
      <c r="G42" s="53"/>
      <c r="H42" s="212"/>
      <c r="I42" s="55" t="s">
        <v>56</v>
      </c>
      <c r="J42" s="54" t="s">
        <v>41</v>
      </c>
      <c r="K42" s="54" t="s">
        <v>42</v>
      </c>
      <c r="L42" s="54" t="s">
        <v>444</v>
      </c>
      <c r="M42" s="54"/>
      <c r="N42" s="54"/>
      <c r="O42" s="54" t="s">
        <v>423</v>
      </c>
      <c r="P42" s="54">
        <v>6.22</v>
      </c>
      <c r="Q42" s="55" t="s">
        <v>1896</v>
      </c>
      <c r="R42" s="54"/>
      <c r="S42" s="56">
        <f t="shared" si="17"/>
        <v>0</v>
      </c>
      <c r="T42" s="56">
        <f t="shared" si="14"/>
        <v>0</v>
      </c>
      <c r="U42" s="56">
        <f t="shared" si="18"/>
        <v>0</v>
      </c>
      <c r="V42" s="56">
        <f t="shared" si="15"/>
        <v>6.22</v>
      </c>
      <c r="W42" s="64">
        <f t="shared" si="16"/>
        <v>2</v>
      </c>
      <c r="X42" s="56" t="str">
        <f t="shared" si="19"/>
        <v>N</v>
      </c>
      <c r="Y42" s="18"/>
      <c r="Z42" s="19"/>
      <c r="AA42" s="20"/>
      <c r="AB42" s="19"/>
      <c r="AC42" s="21"/>
      <c r="AJ42" s="22"/>
      <c r="AK42" s="22"/>
      <c r="AL42" s="22"/>
      <c r="AM42" s="22"/>
      <c r="AN42" s="20"/>
      <c r="AO42" s="20"/>
      <c r="AP42" s="20"/>
      <c r="AQ42" s="20"/>
      <c r="AR42" s="20"/>
    </row>
    <row r="43" spans="1:44" s="17" customFormat="1" ht="20.25" customHeight="1" x14ac:dyDescent="0.2">
      <c r="A43" s="150"/>
      <c r="C43" s="63"/>
      <c r="D43" s="66">
        <f t="shared" si="13"/>
        <v>1</v>
      </c>
      <c r="E43" s="69">
        <f>IFERROR(VLOOKUP(J43,Causa!$A$2:$F$15,6,0),"")</f>
        <v>3</v>
      </c>
      <c r="F43" s="52">
        <v>0.13194444444444445</v>
      </c>
      <c r="G43" s="53"/>
      <c r="H43" s="212"/>
      <c r="I43" s="55" t="s">
        <v>56</v>
      </c>
      <c r="J43" s="54" t="s">
        <v>37</v>
      </c>
      <c r="K43" s="54" t="s">
        <v>73</v>
      </c>
      <c r="L43" s="54" t="s">
        <v>1793</v>
      </c>
      <c r="M43" s="54"/>
      <c r="N43" s="54"/>
      <c r="O43" s="54" t="s">
        <v>427</v>
      </c>
      <c r="P43" s="54">
        <v>6</v>
      </c>
      <c r="Q43" s="55" t="s">
        <v>1898</v>
      </c>
      <c r="R43" s="54"/>
      <c r="S43" s="56">
        <f t="shared" si="17"/>
        <v>0</v>
      </c>
      <c r="T43" s="56">
        <f t="shared" si="14"/>
        <v>0</v>
      </c>
      <c r="U43" s="56">
        <f t="shared" si="18"/>
        <v>6</v>
      </c>
      <c r="V43" s="56">
        <f t="shared" si="15"/>
        <v>0</v>
      </c>
      <c r="W43" s="64">
        <f t="shared" si="16"/>
        <v>3</v>
      </c>
      <c r="X43" s="56" t="str">
        <f t="shared" si="19"/>
        <v>N</v>
      </c>
      <c r="Y43" s="18"/>
      <c r="Z43" s="19"/>
      <c r="AA43" s="20"/>
      <c r="AB43" s="19"/>
      <c r="AC43" s="21"/>
      <c r="AJ43" s="22"/>
      <c r="AK43" s="22"/>
      <c r="AL43" s="22"/>
      <c r="AM43" s="22"/>
      <c r="AN43" s="20"/>
      <c r="AO43" s="20"/>
      <c r="AP43" s="20"/>
      <c r="AQ43" s="20"/>
      <c r="AR43" s="20"/>
    </row>
    <row r="44" spans="1:44" s="17" customFormat="1" ht="20.25" customHeight="1" x14ac:dyDescent="0.2">
      <c r="A44" s="150"/>
      <c r="C44" s="63"/>
      <c r="D44" s="66">
        <f t="shared" si="13"/>
        <v>1</v>
      </c>
      <c r="E44" s="69">
        <f>IFERROR(VLOOKUP(J44,Causa!$A$2:$F$15,6,0),"")</f>
        <v>2</v>
      </c>
      <c r="F44" s="52">
        <v>0.1423611111111111</v>
      </c>
      <c r="G44" s="53"/>
      <c r="H44" s="212"/>
      <c r="I44" s="55" t="s">
        <v>56</v>
      </c>
      <c r="J44" s="54" t="s">
        <v>41</v>
      </c>
      <c r="K44" s="54" t="s">
        <v>42</v>
      </c>
      <c r="L44" s="54" t="s">
        <v>1770</v>
      </c>
      <c r="M44" s="54"/>
      <c r="N44" s="54"/>
      <c r="O44" s="54" t="s">
        <v>399</v>
      </c>
      <c r="P44" s="54">
        <v>3.06</v>
      </c>
      <c r="Q44" s="55" t="s">
        <v>1867</v>
      </c>
      <c r="R44" s="54"/>
      <c r="S44" s="56">
        <f t="shared" si="17"/>
        <v>0</v>
      </c>
      <c r="T44" s="56">
        <f t="shared" si="14"/>
        <v>0</v>
      </c>
      <c r="U44" s="56">
        <f t="shared" si="18"/>
        <v>0</v>
      </c>
      <c r="V44" s="56">
        <f t="shared" si="15"/>
        <v>3.06</v>
      </c>
      <c r="W44" s="64">
        <f t="shared" si="16"/>
        <v>3</v>
      </c>
      <c r="X44" s="56" t="str">
        <f t="shared" si="19"/>
        <v>N</v>
      </c>
      <c r="Y44" s="18"/>
      <c r="Z44" s="19"/>
      <c r="AA44" s="20"/>
      <c r="AB44" s="19"/>
      <c r="AC44" s="21"/>
      <c r="AJ44" s="22"/>
      <c r="AK44" s="22"/>
      <c r="AL44" s="22"/>
      <c r="AM44" s="22"/>
      <c r="AN44" s="20"/>
      <c r="AO44" s="20"/>
      <c r="AP44" s="20"/>
      <c r="AQ44" s="20"/>
      <c r="AR44" s="20"/>
    </row>
    <row r="45" spans="1:44" s="17" customFormat="1" ht="20.25" customHeight="1" x14ac:dyDescent="0.2">
      <c r="A45" s="150"/>
      <c r="C45" s="63"/>
      <c r="D45" s="66">
        <f t="shared" si="13"/>
        <v>1</v>
      </c>
      <c r="E45" s="69">
        <f>IFERROR(VLOOKUP(J45,Causa!$A$2:$F$15,6,0),"")</f>
        <v>3</v>
      </c>
      <c r="F45" s="52">
        <v>0.18055555555555555</v>
      </c>
      <c r="G45" s="53"/>
      <c r="H45" s="212"/>
      <c r="I45" s="55" t="s">
        <v>56</v>
      </c>
      <c r="J45" s="54" t="s">
        <v>37</v>
      </c>
      <c r="K45" s="54" t="s">
        <v>94</v>
      </c>
      <c r="L45" s="54" t="s">
        <v>1793</v>
      </c>
      <c r="M45" s="54"/>
      <c r="N45" s="54"/>
      <c r="O45" s="54" t="s">
        <v>426</v>
      </c>
      <c r="P45" s="54">
        <v>6</v>
      </c>
      <c r="Q45" s="55" t="s">
        <v>1858</v>
      </c>
      <c r="R45" s="54"/>
      <c r="S45" s="56">
        <f t="shared" si="17"/>
        <v>0</v>
      </c>
      <c r="T45" s="56">
        <f t="shared" si="14"/>
        <v>0</v>
      </c>
      <c r="U45" s="56">
        <f t="shared" si="18"/>
        <v>6</v>
      </c>
      <c r="V45" s="56">
        <f t="shared" si="15"/>
        <v>0</v>
      </c>
      <c r="W45" s="64">
        <f t="shared" si="16"/>
        <v>4</v>
      </c>
      <c r="X45" s="56" t="str">
        <f t="shared" si="19"/>
        <v>N</v>
      </c>
      <c r="Y45" s="18"/>
      <c r="Z45" s="19"/>
      <c r="AA45" s="20"/>
      <c r="AB45" s="19"/>
      <c r="AC45" s="21"/>
      <c r="AJ45" s="22"/>
      <c r="AK45" s="22"/>
      <c r="AL45" s="22"/>
      <c r="AM45" s="22"/>
      <c r="AN45" s="20"/>
      <c r="AO45" s="20"/>
      <c r="AP45" s="20"/>
      <c r="AQ45" s="20"/>
      <c r="AR45" s="20"/>
    </row>
    <row r="46" spans="1:44" s="17" customFormat="1" ht="20.25" customHeight="1" x14ac:dyDescent="0.2">
      <c r="A46" s="150"/>
      <c r="C46" s="63"/>
      <c r="D46" s="66">
        <f t="shared" si="13"/>
        <v>1</v>
      </c>
      <c r="E46" s="69">
        <f>IFERROR(VLOOKUP(J46,Causa!$A$2:$F$15,6,0),"")</f>
        <v>2</v>
      </c>
      <c r="F46" s="52">
        <v>0.1875</v>
      </c>
      <c r="G46" s="53"/>
      <c r="H46" s="212"/>
      <c r="I46" s="55" t="s">
        <v>56</v>
      </c>
      <c r="J46" s="54" t="s">
        <v>41</v>
      </c>
      <c r="K46" s="54" t="s">
        <v>42</v>
      </c>
      <c r="L46" s="54" t="s">
        <v>1770</v>
      </c>
      <c r="M46" s="54"/>
      <c r="N46" s="54"/>
      <c r="O46" s="54" t="s">
        <v>399</v>
      </c>
      <c r="P46" s="54">
        <v>5</v>
      </c>
      <c r="Q46" s="55" t="s">
        <v>1867</v>
      </c>
      <c r="R46" s="54"/>
      <c r="S46" s="56">
        <f t="shared" si="17"/>
        <v>0</v>
      </c>
      <c r="T46" s="56">
        <f t="shared" si="14"/>
        <v>0</v>
      </c>
      <c r="U46" s="56">
        <f t="shared" si="18"/>
        <v>0</v>
      </c>
      <c r="V46" s="56">
        <f t="shared" si="15"/>
        <v>5</v>
      </c>
      <c r="W46" s="64">
        <f t="shared" si="16"/>
        <v>4</v>
      </c>
      <c r="X46" s="56" t="str">
        <f t="shared" si="19"/>
        <v>N</v>
      </c>
      <c r="Y46" s="18"/>
      <c r="Z46" s="19"/>
      <c r="AA46" s="20"/>
      <c r="AB46" s="19"/>
      <c r="AC46" s="21"/>
      <c r="AJ46" s="22"/>
      <c r="AK46" s="22"/>
      <c r="AL46" s="22"/>
      <c r="AM46" s="22"/>
      <c r="AN46" s="20"/>
      <c r="AO46" s="20"/>
      <c r="AP46" s="20"/>
      <c r="AQ46" s="20"/>
      <c r="AR46" s="20"/>
    </row>
    <row r="47" spans="1:44" s="17" customFormat="1" ht="20.25" customHeight="1" x14ac:dyDescent="0.2">
      <c r="A47" s="150"/>
      <c r="C47" s="63"/>
      <c r="D47" s="66">
        <f t="shared" si="13"/>
        <v>1</v>
      </c>
      <c r="E47" s="69">
        <f>IFERROR(VLOOKUP(J47,Causa!$A$2:$F$15,6,0),"")</f>
        <v>3</v>
      </c>
      <c r="F47" s="52">
        <v>0.20486111111111113</v>
      </c>
      <c r="G47" s="53"/>
      <c r="H47" s="212"/>
      <c r="I47" s="55" t="s">
        <v>56</v>
      </c>
      <c r="J47" s="54" t="s">
        <v>29</v>
      </c>
      <c r="K47" s="54" t="s">
        <v>1854</v>
      </c>
      <c r="L47" s="54" t="s">
        <v>1793</v>
      </c>
      <c r="M47" s="54"/>
      <c r="N47" s="54"/>
      <c r="O47" s="54" t="s">
        <v>429</v>
      </c>
      <c r="P47" s="54">
        <v>2.71</v>
      </c>
      <c r="Q47" s="55" t="s">
        <v>1899</v>
      </c>
      <c r="R47" s="54"/>
      <c r="S47" s="56">
        <f t="shared" si="17"/>
        <v>0</v>
      </c>
      <c r="T47" s="56">
        <f t="shared" si="14"/>
        <v>0</v>
      </c>
      <c r="U47" s="56">
        <f t="shared" si="18"/>
        <v>2.71</v>
      </c>
      <c r="V47" s="56">
        <f t="shared" si="15"/>
        <v>0</v>
      </c>
      <c r="W47" s="64">
        <f t="shared" si="16"/>
        <v>4</v>
      </c>
      <c r="X47" s="56" t="str">
        <f t="shared" si="19"/>
        <v>N</v>
      </c>
      <c r="Y47" s="18"/>
      <c r="Z47" s="19"/>
      <c r="AA47" s="20"/>
      <c r="AB47" s="19"/>
      <c r="AC47" s="21"/>
      <c r="AJ47" s="22"/>
      <c r="AK47" s="22"/>
      <c r="AL47" s="22"/>
      <c r="AM47" s="22"/>
      <c r="AN47" s="20"/>
      <c r="AO47" s="20"/>
      <c r="AP47" s="20"/>
      <c r="AQ47" s="20"/>
      <c r="AR47" s="20"/>
    </row>
    <row r="48" spans="1:44" s="17" customFormat="1" ht="20.25" customHeight="1" x14ac:dyDescent="0.2">
      <c r="A48" s="150"/>
      <c r="C48" s="63"/>
      <c r="D48" s="66">
        <f t="shared" si="13"/>
        <v>1</v>
      </c>
      <c r="E48" s="69">
        <f>IFERROR(VLOOKUP(J48,Causa!$A$2:$F$15,6,0),"")</f>
        <v>2</v>
      </c>
      <c r="F48" s="52">
        <v>0.20902777777777778</v>
      </c>
      <c r="G48" s="53"/>
      <c r="H48" s="212"/>
      <c r="I48" s="55" t="s">
        <v>56</v>
      </c>
      <c r="J48" s="54" t="s">
        <v>41</v>
      </c>
      <c r="K48" s="54" t="s">
        <v>42</v>
      </c>
      <c r="L48" s="54" t="s">
        <v>1770</v>
      </c>
      <c r="M48" s="54"/>
      <c r="N48" s="54"/>
      <c r="O48" s="54" t="s">
        <v>399</v>
      </c>
      <c r="P48" s="54">
        <v>7.25</v>
      </c>
      <c r="Q48" s="55" t="s">
        <v>1900</v>
      </c>
      <c r="R48" s="54"/>
      <c r="S48" s="56">
        <f t="shared" si="17"/>
        <v>0</v>
      </c>
      <c r="T48" s="56">
        <f t="shared" si="14"/>
        <v>0</v>
      </c>
      <c r="U48" s="56">
        <f t="shared" si="18"/>
        <v>0</v>
      </c>
      <c r="V48" s="56">
        <f t="shared" si="15"/>
        <v>7.25</v>
      </c>
      <c r="W48" s="64">
        <f t="shared" si="16"/>
        <v>5</v>
      </c>
      <c r="X48" s="56" t="str">
        <f t="shared" si="19"/>
        <v>N</v>
      </c>
      <c r="Y48" s="18"/>
      <c r="Z48" s="19"/>
      <c r="AA48" s="20"/>
      <c r="AB48" s="19"/>
      <c r="AC48" s="21"/>
      <c r="AJ48" s="22"/>
      <c r="AK48" s="22"/>
      <c r="AL48" s="22"/>
      <c r="AM48" s="22"/>
      <c r="AN48" s="20"/>
      <c r="AO48" s="20"/>
      <c r="AP48" s="20"/>
      <c r="AQ48" s="20"/>
      <c r="AR48" s="20"/>
    </row>
    <row r="49" spans="1:44" s="17" customFormat="1" ht="20.25" customHeight="1" x14ac:dyDescent="0.2">
      <c r="A49" s="150"/>
      <c r="C49" s="63"/>
      <c r="D49" s="66">
        <f t="shared" si="13"/>
        <v>1</v>
      </c>
      <c r="E49" s="69">
        <f>IFERROR(VLOOKUP(J49,Causa!$A$2:$F$15,6,0),"")</f>
        <v>3</v>
      </c>
      <c r="F49" s="52">
        <v>0.22222222222222221</v>
      </c>
      <c r="G49" s="53"/>
      <c r="H49" s="212"/>
      <c r="I49" s="55" t="s">
        <v>56</v>
      </c>
      <c r="J49" s="54" t="s">
        <v>37</v>
      </c>
      <c r="K49" s="54" t="s">
        <v>73</v>
      </c>
      <c r="L49" s="54" t="s">
        <v>1793</v>
      </c>
      <c r="M49" s="54"/>
      <c r="N49" s="54"/>
      <c r="O49" s="54" t="s">
        <v>427</v>
      </c>
      <c r="P49" s="54">
        <v>8</v>
      </c>
      <c r="Q49" s="55" t="s">
        <v>1898</v>
      </c>
      <c r="R49" s="54"/>
      <c r="S49" s="56">
        <f t="shared" si="17"/>
        <v>0</v>
      </c>
      <c r="T49" s="56">
        <f t="shared" si="14"/>
        <v>0</v>
      </c>
      <c r="U49" s="56">
        <f t="shared" si="18"/>
        <v>8</v>
      </c>
      <c r="V49" s="56">
        <f t="shared" si="15"/>
        <v>0</v>
      </c>
      <c r="W49" s="64">
        <f t="shared" si="16"/>
        <v>5</v>
      </c>
      <c r="X49" s="56" t="str">
        <f t="shared" si="19"/>
        <v>N</v>
      </c>
      <c r="Y49" s="18"/>
      <c r="Z49" s="19"/>
      <c r="AA49" s="20"/>
      <c r="AB49" s="19"/>
      <c r="AC49" s="21"/>
      <c r="AJ49" s="22"/>
      <c r="AK49" s="22"/>
      <c r="AL49" s="22"/>
      <c r="AM49" s="22"/>
      <c r="AN49" s="20"/>
      <c r="AO49" s="20"/>
      <c r="AP49" s="20"/>
      <c r="AQ49" s="20"/>
      <c r="AR49" s="20"/>
    </row>
    <row r="50" spans="1:44" s="17" customFormat="1" ht="20.25" customHeight="1" x14ac:dyDescent="0.2">
      <c r="A50" s="150"/>
      <c r="C50" s="63"/>
      <c r="D50" s="66">
        <f t="shared" si="13"/>
        <v>1</v>
      </c>
      <c r="E50" s="69">
        <f>IFERROR(VLOOKUP(J50,Causa!$A$2:$F$15,6,0),"")</f>
        <v>2</v>
      </c>
      <c r="F50" s="52">
        <v>0.23611111111111113</v>
      </c>
      <c r="G50" s="53"/>
      <c r="H50" s="212"/>
      <c r="I50" s="55" t="s">
        <v>56</v>
      </c>
      <c r="J50" s="54" t="s">
        <v>41</v>
      </c>
      <c r="K50" s="54" t="s">
        <v>42</v>
      </c>
      <c r="L50" s="54" t="s">
        <v>444</v>
      </c>
      <c r="M50" s="54"/>
      <c r="N50" s="54"/>
      <c r="O50" s="54" t="s">
        <v>423</v>
      </c>
      <c r="P50" s="54">
        <v>7</v>
      </c>
      <c r="Q50" s="55" t="s">
        <v>1859</v>
      </c>
      <c r="R50" s="54"/>
      <c r="S50" s="56">
        <f t="shared" si="17"/>
        <v>0</v>
      </c>
      <c r="T50" s="56">
        <f t="shared" si="14"/>
        <v>0</v>
      </c>
      <c r="U50" s="56">
        <f t="shared" si="18"/>
        <v>0</v>
      </c>
      <c r="V50" s="56">
        <f t="shared" si="15"/>
        <v>7</v>
      </c>
      <c r="W50" s="64">
        <f t="shared" si="16"/>
        <v>5</v>
      </c>
      <c r="X50" s="56" t="str">
        <f t="shared" si="19"/>
        <v>N</v>
      </c>
      <c r="Y50" s="20"/>
      <c r="Z50" s="19"/>
      <c r="AA50" s="20"/>
      <c r="AB50" s="19"/>
      <c r="AC50" s="21"/>
      <c r="AJ50" s="22"/>
      <c r="AK50" s="22"/>
      <c r="AL50" s="22"/>
      <c r="AM50" s="22"/>
      <c r="AN50" s="20"/>
      <c r="AO50" s="20"/>
      <c r="AP50" s="20"/>
      <c r="AQ50" s="20"/>
      <c r="AR50" s="20"/>
    </row>
    <row r="51" spans="1:44" s="17" customFormat="1" ht="20.25" customHeight="1" x14ac:dyDescent="0.2">
      <c r="A51" s="150"/>
      <c r="C51" s="63"/>
      <c r="D51" s="66">
        <f t="shared" si="13"/>
        <v>1</v>
      </c>
      <c r="E51" s="69">
        <f>IFERROR(VLOOKUP(J51,Causa!$A$2:$F$15,6,0),"")</f>
        <v>3</v>
      </c>
      <c r="F51" s="52">
        <v>0.25972222222222224</v>
      </c>
      <c r="G51" s="53"/>
      <c r="H51" s="212"/>
      <c r="I51" s="55" t="s">
        <v>56</v>
      </c>
      <c r="J51" s="54" t="s">
        <v>47</v>
      </c>
      <c r="K51" s="54" t="s">
        <v>82</v>
      </c>
      <c r="L51" s="54" t="s">
        <v>1793</v>
      </c>
      <c r="M51" s="54"/>
      <c r="N51" s="54"/>
      <c r="O51" s="54" t="s">
        <v>1725</v>
      </c>
      <c r="P51" s="54">
        <v>5</v>
      </c>
      <c r="Q51" s="55" t="s">
        <v>1870</v>
      </c>
      <c r="R51" s="54"/>
      <c r="S51" s="56">
        <f t="shared" si="17"/>
        <v>0</v>
      </c>
      <c r="T51" s="56">
        <f t="shared" si="14"/>
        <v>5</v>
      </c>
      <c r="U51" s="56">
        <f t="shared" si="18"/>
        <v>0</v>
      </c>
      <c r="V51" s="56">
        <f t="shared" si="15"/>
        <v>0</v>
      </c>
      <c r="W51" s="64">
        <f t="shared" si="16"/>
        <v>6</v>
      </c>
      <c r="X51" s="56" t="str">
        <f t="shared" si="19"/>
        <v>N</v>
      </c>
      <c r="Y51" s="20"/>
      <c r="Z51" s="19"/>
      <c r="AA51" s="20"/>
      <c r="AB51" s="19"/>
      <c r="AC51" s="21"/>
      <c r="AJ51" s="22"/>
      <c r="AK51" s="22"/>
      <c r="AL51" s="22"/>
      <c r="AM51" s="22"/>
      <c r="AN51" s="20"/>
      <c r="AO51" s="20"/>
      <c r="AP51" s="20"/>
      <c r="AQ51" s="20"/>
      <c r="AR51" s="20"/>
    </row>
    <row r="52" spans="1:44" s="17" customFormat="1" ht="20.25" customHeight="1" x14ac:dyDescent="0.2">
      <c r="A52" s="150"/>
      <c r="C52" s="63"/>
      <c r="D52" s="66">
        <f t="shared" si="13"/>
        <v>1</v>
      </c>
      <c r="E52" s="69">
        <f>IFERROR(VLOOKUP(J52,Causa!$A$2:$F$15,6,0),"")</f>
        <v>2</v>
      </c>
      <c r="F52" s="52">
        <v>0.2673611111111111</v>
      </c>
      <c r="G52" s="53"/>
      <c r="H52" s="212"/>
      <c r="I52" s="55" t="s">
        <v>56</v>
      </c>
      <c r="J52" s="54" t="s">
        <v>41</v>
      </c>
      <c r="K52" s="54" t="s">
        <v>42</v>
      </c>
      <c r="L52" s="54" t="s">
        <v>1770</v>
      </c>
      <c r="M52" s="54"/>
      <c r="N52" s="54"/>
      <c r="O52" s="54" t="s">
        <v>399</v>
      </c>
      <c r="P52" s="54">
        <v>9</v>
      </c>
      <c r="Q52" s="55" t="s">
        <v>1867</v>
      </c>
      <c r="R52" s="54"/>
      <c r="S52" s="56">
        <f t="shared" si="17"/>
        <v>0</v>
      </c>
      <c r="T52" s="56">
        <f t="shared" si="14"/>
        <v>0</v>
      </c>
      <c r="U52" s="56">
        <f t="shared" si="18"/>
        <v>0</v>
      </c>
      <c r="V52" s="56">
        <f t="shared" si="15"/>
        <v>9</v>
      </c>
      <c r="W52" s="64">
        <f t="shared" si="16"/>
        <v>6</v>
      </c>
      <c r="X52" s="56" t="str">
        <f t="shared" si="19"/>
        <v>N</v>
      </c>
      <c r="Y52" s="20"/>
      <c r="Z52" s="19"/>
      <c r="AA52" s="20"/>
      <c r="AB52" s="19"/>
      <c r="AC52" s="21"/>
      <c r="AJ52" s="22"/>
      <c r="AK52" s="22"/>
      <c r="AL52" s="22"/>
      <c r="AM52" s="22"/>
      <c r="AN52" s="20"/>
      <c r="AO52" s="20"/>
      <c r="AP52" s="20"/>
      <c r="AQ52" s="20"/>
      <c r="AR52" s="20"/>
    </row>
    <row r="53" spans="1:44" s="17" customFormat="1" ht="20.25" customHeight="1" x14ac:dyDescent="0.2">
      <c r="A53" s="150"/>
      <c r="C53" s="63"/>
      <c r="D53" s="66">
        <f t="shared" si="13"/>
        <v>1</v>
      </c>
      <c r="E53" s="69">
        <f>IFERROR(VLOOKUP(J53,Causa!$A$2:$F$15,6,0),"")</f>
        <v>2</v>
      </c>
      <c r="F53" s="52">
        <v>0.27569444444444446</v>
      </c>
      <c r="G53" s="53"/>
      <c r="H53" s="212"/>
      <c r="I53" s="55" t="s">
        <v>56</v>
      </c>
      <c r="J53" s="54" t="s">
        <v>41</v>
      </c>
      <c r="K53" s="54" t="s">
        <v>42</v>
      </c>
      <c r="L53" s="54" t="s">
        <v>444</v>
      </c>
      <c r="M53" s="54"/>
      <c r="N53" s="54"/>
      <c r="O53" s="54" t="s">
        <v>423</v>
      </c>
      <c r="P53" s="54">
        <v>14.61</v>
      </c>
      <c r="Q53" s="55" t="s">
        <v>1901</v>
      </c>
      <c r="R53" s="54"/>
      <c r="S53" s="56">
        <f t="shared" si="17"/>
        <v>0</v>
      </c>
      <c r="T53" s="56">
        <f t="shared" si="14"/>
        <v>0</v>
      </c>
      <c r="U53" s="56">
        <f t="shared" si="18"/>
        <v>0</v>
      </c>
      <c r="V53" s="56">
        <f t="shared" si="15"/>
        <v>14.61</v>
      </c>
      <c r="W53" s="64">
        <f t="shared" si="16"/>
        <v>6</v>
      </c>
      <c r="X53" s="56" t="str">
        <f t="shared" si="19"/>
        <v>N</v>
      </c>
      <c r="Y53" s="20"/>
      <c r="Z53" s="19"/>
      <c r="AA53" s="20"/>
      <c r="AB53" s="19"/>
      <c r="AC53" s="21"/>
      <c r="AJ53" s="22"/>
      <c r="AK53" s="22"/>
      <c r="AL53" s="22"/>
      <c r="AM53" s="22"/>
      <c r="AN53" s="20"/>
      <c r="AO53" s="20"/>
      <c r="AP53" s="20"/>
      <c r="AQ53" s="20"/>
      <c r="AR53" s="20"/>
    </row>
    <row r="54" spans="1:44" s="17" customFormat="1" ht="20.25" customHeight="1" x14ac:dyDescent="0.2">
      <c r="A54" s="150"/>
      <c r="C54" s="63"/>
      <c r="D54" s="66">
        <f t="shared" si="13"/>
        <v>1</v>
      </c>
      <c r="E54" s="69">
        <f>IFERROR(VLOOKUP(J54,Causa!$A$2:$F$15,6,0),"")</f>
        <v>1</v>
      </c>
      <c r="F54" s="52">
        <v>0.29236111111111113</v>
      </c>
      <c r="G54" s="53"/>
      <c r="H54" s="212"/>
      <c r="I54" s="55" t="s">
        <v>57</v>
      </c>
      <c r="J54" s="54" t="s">
        <v>39</v>
      </c>
      <c r="K54" s="54" t="s">
        <v>40</v>
      </c>
      <c r="L54" s="54" t="s">
        <v>1760</v>
      </c>
      <c r="M54" s="54" t="s">
        <v>411</v>
      </c>
      <c r="N54" s="54" t="s">
        <v>306</v>
      </c>
      <c r="O54" s="54" t="s">
        <v>295</v>
      </c>
      <c r="P54" s="54">
        <v>12</v>
      </c>
      <c r="Q54" s="55" t="s">
        <v>1902</v>
      </c>
      <c r="R54" s="54"/>
      <c r="S54" s="56">
        <f t="shared" si="17"/>
        <v>0</v>
      </c>
      <c r="T54" s="56">
        <f t="shared" si="14"/>
        <v>0</v>
      </c>
      <c r="U54" s="56">
        <f t="shared" si="18"/>
        <v>0</v>
      </c>
      <c r="V54" s="56">
        <f t="shared" si="15"/>
        <v>12</v>
      </c>
      <c r="W54" s="64">
        <f t="shared" si="16"/>
        <v>7</v>
      </c>
      <c r="X54" s="56" t="str">
        <f t="shared" si="19"/>
        <v>M</v>
      </c>
      <c r="Y54" s="20"/>
      <c r="Z54" s="19"/>
      <c r="AA54" s="20"/>
      <c r="AB54" s="19"/>
      <c r="AC54" s="21"/>
      <c r="AJ54" s="22"/>
      <c r="AK54" s="22"/>
      <c r="AL54" s="22"/>
      <c r="AM54" s="22"/>
      <c r="AN54" s="20"/>
      <c r="AO54" s="20"/>
      <c r="AP54" s="20"/>
      <c r="AQ54" s="20"/>
      <c r="AR54" s="20"/>
    </row>
    <row r="55" spans="1:44" s="17" customFormat="1" ht="20.25" customHeight="1" x14ac:dyDescent="0.2">
      <c r="A55" s="150"/>
      <c r="C55" s="63"/>
      <c r="D55" s="66">
        <f t="shared" si="13"/>
        <v>1</v>
      </c>
      <c r="E55" s="69">
        <f>IFERROR(VLOOKUP(J55,Causa!$A$2:$F$15,6,0),"")</f>
        <v>1</v>
      </c>
      <c r="F55" s="52">
        <v>0.30555555555555552</v>
      </c>
      <c r="G55" s="53"/>
      <c r="H55" s="212"/>
      <c r="I55" s="55" t="s">
        <v>57</v>
      </c>
      <c r="J55" s="54" t="s">
        <v>25</v>
      </c>
      <c r="K55" s="54" t="s">
        <v>26</v>
      </c>
      <c r="L55" s="54" t="s">
        <v>1773</v>
      </c>
      <c r="M55" s="54" t="s">
        <v>486</v>
      </c>
      <c r="N55" s="54" t="s">
        <v>182</v>
      </c>
      <c r="O55" s="54" t="s">
        <v>181</v>
      </c>
      <c r="P55" s="54">
        <v>4.37</v>
      </c>
      <c r="Q55" s="55" t="s">
        <v>1903</v>
      </c>
      <c r="R55" s="54"/>
      <c r="S55" s="56">
        <f t="shared" si="17"/>
        <v>0</v>
      </c>
      <c r="T55" s="56">
        <f t="shared" si="14"/>
        <v>0</v>
      </c>
      <c r="U55" s="56">
        <f t="shared" si="18"/>
        <v>0</v>
      </c>
      <c r="V55" s="56">
        <f t="shared" si="15"/>
        <v>4.37</v>
      </c>
      <c r="W55" s="64">
        <f t="shared" si="16"/>
        <v>7</v>
      </c>
      <c r="X55" s="56" t="str">
        <f t="shared" si="19"/>
        <v>M</v>
      </c>
      <c r="Y55" s="20"/>
      <c r="Z55" s="19"/>
      <c r="AA55" s="20"/>
      <c r="AB55" s="19"/>
      <c r="AC55" s="21"/>
      <c r="AJ55" s="22"/>
      <c r="AK55" s="22"/>
      <c r="AL55" s="22"/>
      <c r="AM55" s="22"/>
      <c r="AN55" s="20"/>
      <c r="AO55" s="20"/>
      <c r="AP55" s="20"/>
      <c r="AQ55" s="20"/>
      <c r="AR55" s="20"/>
    </row>
    <row r="56" spans="1:44" s="17" customFormat="1" ht="20.25" customHeight="1" x14ac:dyDescent="0.2">
      <c r="A56" s="150"/>
      <c r="C56" s="63"/>
      <c r="D56" s="66">
        <f t="shared" si="13"/>
        <v>1</v>
      </c>
      <c r="E56" s="69">
        <f>IFERROR(VLOOKUP(J56,Causa!$A$2:$F$15,6,0),"")</f>
        <v>2</v>
      </c>
      <c r="F56" s="52">
        <v>0.31458333333333333</v>
      </c>
      <c r="G56" s="53"/>
      <c r="H56" s="212"/>
      <c r="I56" s="55" t="s">
        <v>57</v>
      </c>
      <c r="J56" s="54" t="s">
        <v>41</v>
      </c>
      <c r="K56" s="54" t="s">
        <v>42</v>
      </c>
      <c r="L56" s="54" t="s">
        <v>444</v>
      </c>
      <c r="M56" s="54"/>
      <c r="N56" s="54"/>
      <c r="O56" s="54" t="s">
        <v>423</v>
      </c>
      <c r="P56" s="54">
        <v>5</v>
      </c>
      <c r="Q56" s="55" t="s">
        <v>1871</v>
      </c>
      <c r="R56" s="54"/>
      <c r="S56" s="56">
        <f t="shared" si="17"/>
        <v>0</v>
      </c>
      <c r="T56" s="56">
        <f t="shared" si="14"/>
        <v>0</v>
      </c>
      <c r="U56" s="56">
        <f t="shared" si="18"/>
        <v>0</v>
      </c>
      <c r="V56" s="56">
        <f t="shared" si="15"/>
        <v>5</v>
      </c>
      <c r="W56" s="64">
        <f t="shared" si="16"/>
        <v>7</v>
      </c>
      <c r="X56" s="56" t="str">
        <f t="shared" si="19"/>
        <v>M</v>
      </c>
      <c r="Y56" s="20"/>
      <c r="Z56" s="19"/>
      <c r="AA56" s="20"/>
      <c r="AB56" s="19"/>
      <c r="AC56" s="21"/>
      <c r="AJ56" s="22"/>
      <c r="AK56" s="22"/>
      <c r="AL56" s="22"/>
      <c r="AM56" s="22"/>
      <c r="AN56" s="20"/>
      <c r="AO56" s="20"/>
      <c r="AP56" s="20"/>
      <c r="AQ56" s="20"/>
      <c r="AR56" s="20"/>
    </row>
    <row r="57" spans="1:44" s="17" customFormat="1" ht="20.25" customHeight="1" x14ac:dyDescent="0.2">
      <c r="A57" s="150"/>
      <c r="C57" s="63"/>
      <c r="D57" s="66">
        <f t="shared" si="13"/>
        <v>1</v>
      </c>
      <c r="E57" s="69">
        <f>IFERROR(VLOOKUP(J57,Causa!$A$2:$F$15,6,0),"")</f>
        <v>2</v>
      </c>
      <c r="F57" s="52">
        <v>0.3430555555555555</v>
      </c>
      <c r="G57" s="53"/>
      <c r="H57" s="212"/>
      <c r="I57" s="55" t="s">
        <v>57</v>
      </c>
      <c r="J57" s="54" t="s">
        <v>41</v>
      </c>
      <c r="K57" s="54" t="s">
        <v>42</v>
      </c>
      <c r="L57" s="54" t="s">
        <v>1770</v>
      </c>
      <c r="M57" s="54"/>
      <c r="N57" s="54"/>
      <c r="O57" s="54" t="s">
        <v>399</v>
      </c>
      <c r="P57" s="54">
        <v>5</v>
      </c>
      <c r="Q57" s="55" t="s">
        <v>1875</v>
      </c>
      <c r="R57" s="54"/>
      <c r="S57" s="56">
        <f t="shared" si="17"/>
        <v>0</v>
      </c>
      <c r="T57" s="56">
        <f t="shared" si="14"/>
        <v>0</v>
      </c>
      <c r="U57" s="56">
        <f t="shared" si="18"/>
        <v>0</v>
      </c>
      <c r="V57" s="56">
        <f t="shared" si="15"/>
        <v>5</v>
      </c>
      <c r="W57" s="64">
        <f t="shared" si="16"/>
        <v>8</v>
      </c>
      <c r="X57" s="56" t="str">
        <f t="shared" si="19"/>
        <v>M</v>
      </c>
      <c r="Y57" s="20"/>
      <c r="Z57" s="19"/>
      <c r="AA57" s="20"/>
      <c r="AB57" s="19"/>
      <c r="AC57" s="21"/>
      <c r="AJ57" s="22"/>
      <c r="AK57" s="22"/>
      <c r="AL57" s="22"/>
      <c r="AM57" s="22"/>
      <c r="AN57" s="20"/>
      <c r="AO57" s="20"/>
      <c r="AP57" s="20"/>
      <c r="AQ57" s="20"/>
      <c r="AR57" s="20"/>
    </row>
    <row r="58" spans="1:44" s="17" customFormat="1" ht="20.25" customHeight="1" x14ac:dyDescent="0.2">
      <c r="A58" s="150"/>
      <c r="C58" s="63"/>
      <c r="D58" s="66">
        <f t="shared" si="13"/>
        <v>1</v>
      </c>
      <c r="E58" s="69">
        <f>IFERROR(VLOOKUP(J58,Causa!$A$2:$F$15,6,0),"")</f>
        <v>2</v>
      </c>
      <c r="F58" s="52">
        <v>0.35972222222222222</v>
      </c>
      <c r="G58" s="53"/>
      <c r="H58" s="212"/>
      <c r="I58" s="55" t="s">
        <v>57</v>
      </c>
      <c r="J58" s="54" t="s">
        <v>41</v>
      </c>
      <c r="K58" s="54" t="s">
        <v>42</v>
      </c>
      <c r="L58" s="54" t="s">
        <v>1770</v>
      </c>
      <c r="M58" s="54"/>
      <c r="N58" s="54"/>
      <c r="O58" s="54" t="s">
        <v>399</v>
      </c>
      <c r="P58" s="54">
        <v>5</v>
      </c>
      <c r="Q58" s="55" t="s">
        <v>1875</v>
      </c>
      <c r="R58" s="54"/>
      <c r="S58" s="56">
        <f t="shared" si="17"/>
        <v>0</v>
      </c>
      <c r="T58" s="56">
        <f t="shared" si="14"/>
        <v>0</v>
      </c>
      <c r="U58" s="56">
        <f t="shared" si="18"/>
        <v>0</v>
      </c>
      <c r="V58" s="56">
        <f t="shared" si="15"/>
        <v>5</v>
      </c>
      <c r="W58" s="64">
        <f t="shared" si="16"/>
        <v>8</v>
      </c>
      <c r="X58" s="56" t="str">
        <f t="shared" si="19"/>
        <v>M</v>
      </c>
      <c r="Y58" s="20"/>
      <c r="Z58" s="19"/>
      <c r="AA58" s="20"/>
      <c r="AB58" s="19"/>
      <c r="AC58" s="21"/>
      <c r="AJ58" s="22"/>
      <c r="AK58" s="22"/>
      <c r="AL58" s="22"/>
      <c r="AM58" s="22"/>
      <c r="AN58" s="20"/>
      <c r="AO58" s="20"/>
      <c r="AP58" s="20"/>
      <c r="AQ58" s="20"/>
      <c r="AR58" s="20"/>
    </row>
    <row r="59" spans="1:44" s="17" customFormat="1" ht="20.25" customHeight="1" x14ac:dyDescent="0.2">
      <c r="A59" s="150"/>
      <c r="C59" s="63"/>
      <c r="D59" s="66">
        <f t="shared" si="13"/>
        <v>1</v>
      </c>
      <c r="E59" s="69">
        <f>IFERROR(VLOOKUP(J59,Causa!$A$2:$F$15,6,0),"")</f>
        <v>2</v>
      </c>
      <c r="F59" s="52">
        <v>0.36527777777777781</v>
      </c>
      <c r="G59" s="53"/>
      <c r="H59" s="212"/>
      <c r="I59" s="55" t="s">
        <v>57</v>
      </c>
      <c r="J59" s="54" t="s">
        <v>41</v>
      </c>
      <c r="K59" s="54" t="s">
        <v>42</v>
      </c>
      <c r="L59" s="54" t="s">
        <v>1770</v>
      </c>
      <c r="M59" s="54"/>
      <c r="N59" s="54"/>
      <c r="O59" s="54" t="s">
        <v>399</v>
      </c>
      <c r="P59" s="54">
        <v>5.55</v>
      </c>
      <c r="Q59" s="55" t="s">
        <v>1872</v>
      </c>
      <c r="R59" s="54"/>
      <c r="S59" s="56">
        <f t="shared" si="17"/>
        <v>0</v>
      </c>
      <c r="T59" s="56">
        <f t="shared" si="14"/>
        <v>0</v>
      </c>
      <c r="U59" s="56">
        <f t="shared" si="18"/>
        <v>0</v>
      </c>
      <c r="V59" s="56">
        <f t="shared" si="15"/>
        <v>5.55</v>
      </c>
      <c r="W59" s="64">
        <f t="shared" si="16"/>
        <v>8</v>
      </c>
      <c r="X59" s="56" t="str">
        <f t="shared" si="19"/>
        <v>M</v>
      </c>
      <c r="Y59" s="20"/>
      <c r="Z59" s="19"/>
      <c r="AA59" s="20"/>
      <c r="AB59" s="19"/>
      <c r="AC59" s="21"/>
      <c r="AJ59" s="22"/>
      <c r="AK59" s="22"/>
      <c r="AL59" s="22"/>
      <c r="AM59" s="22"/>
      <c r="AN59" s="20"/>
      <c r="AO59" s="20"/>
      <c r="AP59" s="20"/>
      <c r="AQ59" s="20"/>
      <c r="AR59" s="20"/>
    </row>
    <row r="60" spans="1:44" s="17" customFormat="1" ht="20.25" customHeight="1" x14ac:dyDescent="0.2">
      <c r="A60" s="150"/>
      <c r="C60" s="63"/>
      <c r="D60" s="66">
        <f t="shared" si="13"/>
        <v>1</v>
      </c>
      <c r="E60" s="69">
        <f>IFERROR(VLOOKUP(J60,Causa!$A$2:$F$15,6,0),"")</f>
        <v>1</v>
      </c>
      <c r="F60" s="52">
        <v>0.3756944444444445</v>
      </c>
      <c r="G60" s="53"/>
      <c r="H60" s="212"/>
      <c r="I60" s="55" t="s">
        <v>57</v>
      </c>
      <c r="J60" s="54" t="s">
        <v>31</v>
      </c>
      <c r="K60" s="54" t="s">
        <v>32</v>
      </c>
      <c r="L60" s="54" t="s">
        <v>439</v>
      </c>
      <c r="M60" s="54" t="s">
        <v>490</v>
      </c>
      <c r="N60" s="54" t="s">
        <v>223</v>
      </c>
      <c r="O60" s="54" t="s">
        <v>198</v>
      </c>
      <c r="P60" s="54">
        <v>23</v>
      </c>
      <c r="Q60" s="55" t="s">
        <v>1904</v>
      </c>
      <c r="R60" s="54"/>
      <c r="S60" s="56">
        <f t="shared" si="17"/>
        <v>0</v>
      </c>
      <c r="T60" s="56">
        <f t="shared" si="14"/>
        <v>0</v>
      </c>
      <c r="U60" s="56">
        <f t="shared" si="18"/>
        <v>0</v>
      </c>
      <c r="V60" s="56">
        <f t="shared" si="15"/>
        <v>23</v>
      </c>
      <c r="W60" s="64">
        <f t="shared" si="16"/>
        <v>9</v>
      </c>
      <c r="X60" s="56" t="str">
        <f t="shared" si="19"/>
        <v>M</v>
      </c>
      <c r="Y60" s="20"/>
      <c r="Z60" s="19"/>
      <c r="AA60" s="20"/>
      <c r="AB60" s="19"/>
      <c r="AC60" s="21"/>
      <c r="AJ60" s="22"/>
      <c r="AK60" s="22"/>
      <c r="AL60" s="22"/>
      <c r="AM60" s="22"/>
      <c r="AN60" s="20"/>
      <c r="AO60" s="20"/>
      <c r="AP60" s="20"/>
      <c r="AQ60" s="20"/>
      <c r="AR60" s="20"/>
    </row>
    <row r="61" spans="1:44" s="17" customFormat="1" ht="30.75" customHeight="1" x14ac:dyDescent="0.2">
      <c r="A61" s="150"/>
      <c r="C61" s="63"/>
      <c r="D61" s="66">
        <f t="shared" si="13"/>
        <v>1</v>
      </c>
      <c r="E61" s="69">
        <f>IFERROR(VLOOKUP(J61,Causa!$A$2:$F$15,6,0),"")</f>
        <v>3</v>
      </c>
      <c r="F61" s="52">
        <v>0.39583333333333331</v>
      </c>
      <c r="G61" s="53"/>
      <c r="H61" s="212"/>
      <c r="I61" s="55" t="s">
        <v>57</v>
      </c>
      <c r="J61" s="54" t="s">
        <v>47</v>
      </c>
      <c r="K61" s="54" t="s">
        <v>64</v>
      </c>
      <c r="L61" s="54" t="s">
        <v>1793</v>
      </c>
      <c r="M61" s="54"/>
      <c r="N61" s="54"/>
      <c r="O61" s="54" t="s">
        <v>1725</v>
      </c>
      <c r="P61" s="54">
        <v>30</v>
      </c>
      <c r="Q61" s="222" t="s">
        <v>1879</v>
      </c>
      <c r="R61" s="54"/>
      <c r="S61" s="56">
        <f t="shared" si="17"/>
        <v>0</v>
      </c>
      <c r="T61" s="56">
        <f t="shared" si="14"/>
        <v>30</v>
      </c>
      <c r="U61" s="56">
        <f t="shared" si="18"/>
        <v>0</v>
      </c>
      <c r="V61" s="56">
        <f t="shared" si="15"/>
        <v>0</v>
      </c>
      <c r="W61" s="64">
        <f t="shared" si="16"/>
        <v>9</v>
      </c>
      <c r="X61" s="56" t="str">
        <f t="shared" si="19"/>
        <v>M</v>
      </c>
      <c r="Y61" s="20"/>
      <c r="Z61" s="19"/>
      <c r="AA61" s="20"/>
      <c r="AB61" s="19"/>
      <c r="AC61" s="21"/>
      <c r="AJ61" s="22"/>
      <c r="AK61" s="22"/>
      <c r="AL61" s="22"/>
      <c r="AM61" s="22"/>
      <c r="AN61" s="20"/>
      <c r="AO61" s="20"/>
      <c r="AP61" s="20"/>
      <c r="AQ61" s="20"/>
      <c r="AR61" s="20"/>
    </row>
    <row r="62" spans="1:44" s="17" customFormat="1" ht="30.75" customHeight="1" x14ac:dyDescent="0.2">
      <c r="A62" s="150"/>
      <c r="C62" s="63"/>
      <c r="D62" s="66">
        <f t="shared" si="13"/>
        <v>1</v>
      </c>
      <c r="E62" s="69">
        <f>IFERROR(VLOOKUP(J62,Causa!$A$2:$F$15,6,0),"")</f>
        <v>1</v>
      </c>
      <c r="F62" s="52">
        <v>0.41319444444444442</v>
      </c>
      <c r="G62" s="53"/>
      <c r="H62" s="212"/>
      <c r="I62" s="55" t="s">
        <v>57</v>
      </c>
      <c r="J62" s="54" t="s">
        <v>31</v>
      </c>
      <c r="K62" s="54" t="s">
        <v>32</v>
      </c>
      <c r="L62" s="54" t="s">
        <v>1760</v>
      </c>
      <c r="M62" s="54" t="s">
        <v>405</v>
      </c>
      <c r="N62" s="54" t="s">
        <v>251</v>
      </c>
      <c r="O62" s="54" t="s">
        <v>198</v>
      </c>
      <c r="P62" s="54">
        <v>4.6500000000000004</v>
      </c>
      <c r="Q62" s="55" t="s">
        <v>1905</v>
      </c>
      <c r="R62" s="54"/>
      <c r="S62" s="56">
        <f t="shared" si="17"/>
        <v>0</v>
      </c>
      <c r="T62" s="56">
        <f t="shared" si="14"/>
        <v>0</v>
      </c>
      <c r="U62" s="56">
        <f t="shared" si="18"/>
        <v>0</v>
      </c>
      <c r="V62" s="56">
        <f t="shared" si="15"/>
        <v>4.6500000000000004</v>
      </c>
      <c r="W62" s="64">
        <f t="shared" si="16"/>
        <v>9</v>
      </c>
      <c r="X62" s="56" t="str">
        <f t="shared" si="19"/>
        <v>M</v>
      </c>
      <c r="Y62" s="20"/>
      <c r="Z62" s="19"/>
      <c r="AA62" s="20"/>
      <c r="AB62" s="19"/>
      <c r="AC62" s="21"/>
      <c r="AJ62" s="22"/>
      <c r="AK62" s="22"/>
      <c r="AL62" s="22"/>
      <c r="AM62" s="22"/>
      <c r="AN62" s="20"/>
      <c r="AO62" s="20"/>
      <c r="AP62" s="20"/>
      <c r="AQ62" s="20"/>
      <c r="AR62" s="20"/>
    </row>
    <row r="63" spans="1:44" s="17" customFormat="1" ht="30.75" customHeight="1" x14ac:dyDescent="0.2">
      <c r="A63" s="150"/>
      <c r="C63" s="63"/>
      <c r="D63" s="66">
        <f t="shared" si="13"/>
        <v>1</v>
      </c>
      <c r="E63" s="69">
        <f>IFERROR(VLOOKUP(J63,Causa!$A$2:$F$15,6,0),"")</f>
        <v>2</v>
      </c>
      <c r="F63" s="52">
        <v>0.44166666666666665</v>
      </c>
      <c r="G63" s="53"/>
      <c r="H63" s="212"/>
      <c r="I63" s="55" t="s">
        <v>57</v>
      </c>
      <c r="J63" s="54" t="s">
        <v>41</v>
      </c>
      <c r="K63" s="54" t="s">
        <v>42</v>
      </c>
      <c r="L63" s="54" t="s">
        <v>1857</v>
      </c>
      <c r="M63" s="54"/>
      <c r="N63" s="54"/>
      <c r="O63" s="54" t="s">
        <v>400</v>
      </c>
      <c r="P63" s="54">
        <v>4.57</v>
      </c>
      <c r="Q63" s="55" t="s">
        <v>1906</v>
      </c>
      <c r="R63" s="54"/>
      <c r="S63" s="56">
        <f t="shared" si="17"/>
        <v>0</v>
      </c>
      <c r="T63" s="56">
        <f t="shared" si="14"/>
        <v>0</v>
      </c>
      <c r="U63" s="56">
        <f t="shared" si="18"/>
        <v>0</v>
      </c>
      <c r="V63" s="56">
        <f t="shared" si="15"/>
        <v>4.57</v>
      </c>
      <c r="W63" s="64">
        <f t="shared" si="16"/>
        <v>10</v>
      </c>
      <c r="X63" s="56" t="str">
        <f t="shared" si="19"/>
        <v>M</v>
      </c>
      <c r="Y63" s="20"/>
      <c r="Z63" s="19"/>
      <c r="AA63" s="20"/>
      <c r="AB63" s="19"/>
      <c r="AC63" s="21"/>
      <c r="AJ63" s="22"/>
      <c r="AK63" s="22"/>
      <c r="AL63" s="22"/>
      <c r="AM63" s="22"/>
      <c r="AN63" s="20"/>
      <c r="AO63" s="20"/>
      <c r="AP63" s="20"/>
      <c r="AQ63" s="20"/>
      <c r="AR63" s="20"/>
    </row>
    <row r="64" spans="1:44" s="17" customFormat="1" ht="30.75" customHeight="1" x14ac:dyDescent="0.2">
      <c r="A64" s="150"/>
      <c r="C64" s="63"/>
      <c r="D64" s="66">
        <f t="shared" si="13"/>
        <v>1</v>
      </c>
      <c r="E64" s="69">
        <f>IFERROR(VLOOKUP(J64,Causa!$A$2:$F$15,6,0),"")</f>
        <v>2</v>
      </c>
      <c r="F64" s="52">
        <v>0.4548611111111111</v>
      </c>
      <c r="G64" s="53"/>
      <c r="H64" s="212"/>
      <c r="I64" s="55" t="s">
        <v>57</v>
      </c>
      <c r="J64" s="54" t="s">
        <v>41</v>
      </c>
      <c r="K64" s="54" t="s">
        <v>42</v>
      </c>
      <c r="L64" s="54" t="s">
        <v>444</v>
      </c>
      <c r="M64" s="54"/>
      <c r="N64" s="54"/>
      <c r="O64" s="54" t="s">
        <v>423</v>
      </c>
      <c r="P64" s="54">
        <v>4</v>
      </c>
      <c r="Q64" s="55" t="s">
        <v>1871</v>
      </c>
      <c r="R64" s="54"/>
      <c r="S64" s="56">
        <f t="shared" si="17"/>
        <v>0</v>
      </c>
      <c r="T64" s="56">
        <f t="shared" si="14"/>
        <v>0</v>
      </c>
      <c r="U64" s="56">
        <f t="shared" si="18"/>
        <v>0</v>
      </c>
      <c r="V64" s="56">
        <f t="shared" si="15"/>
        <v>4</v>
      </c>
      <c r="W64" s="64">
        <f t="shared" si="16"/>
        <v>10</v>
      </c>
      <c r="X64" s="56" t="str">
        <f t="shared" si="19"/>
        <v>M</v>
      </c>
      <c r="Y64" s="20"/>
      <c r="Z64" s="19"/>
      <c r="AA64" s="20"/>
      <c r="AB64" s="19"/>
      <c r="AC64" s="21"/>
      <c r="AJ64" s="22"/>
      <c r="AK64" s="22"/>
      <c r="AL64" s="22"/>
      <c r="AM64" s="22"/>
      <c r="AN64" s="20"/>
      <c r="AO64" s="20"/>
      <c r="AP64" s="20"/>
      <c r="AQ64" s="20"/>
      <c r="AR64" s="20"/>
    </row>
    <row r="65" spans="1:44" s="17" customFormat="1" ht="30.75" customHeight="1" x14ac:dyDescent="0.2">
      <c r="A65" s="150"/>
      <c r="C65" s="63"/>
      <c r="D65" s="66">
        <f t="shared" si="13"/>
        <v>1</v>
      </c>
      <c r="E65" s="69">
        <f>IFERROR(VLOOKUP(J65,Causa!$A$2:$F$15,6,0),"")</f>
        <v>2</v>
      </c>
      <c r="F65" s="52">
        <v>0.4597222222222222</v>
      </c>
      <c r="G65" s="53"/>
      <c r="H65" s="212"/>
      <c r="I65" s="55" t="s">
        <v>57</v>
      </c>
      <c r="J65" s="54" t="s">
        <v>41</v>
      </c>
      <c r="K65" s="54" t="s">
        <v>42</v>
      </c>
      <c r="L65" s="54" t="s">
        <v>444</v>
      </c>
      <c r="M65" s="54"/>
      <c r="N65" s="54"/>
      <c r="O65" s="54" t="s">
        <v>423</v>
      </c>
      <c r="P65" s="54">
        <v>4</v>
      </c>
      <c r="Q65" s="55" t="s">
        <v>1871</v>
      </c>
      <c r="R65" s="54"/>
      <c r="S65" s="56">
        <f t="shared" si="17"/>
        <v>0</v>
      </c>
      <c r="T65" s="56">
        <f t="shared" si="14"/>
        <v>0</v>
      </c>
      <c r="U65" s="56">
        <f t="shared" si="18"/>
        <v>0</v>
      </c>
      <c r="V65" s="56">
        <f t="shared" si="15"/>
        <v>4</v>
      </c>
      <c r="W65" s="64">
        <f t="shared" si="16"/>
        <v>11</v>
      </c>
      <c r="X65" s="56" t="str">
        <f t="shared" si="19"/>
        <v>M</v>
      </c>
      <c r="Y65" s="20"/>
      <c r="Z65" s="19"/>
      <c r="AA65" s="20"/>
      <c r="AB65" s="19"/>
      <c r="AC65" s="21"/>
      <c r="AJ65" s="22"/>
      <c r="AK65" s="22"/>
      <c r="AL65" s="22"/>
      <c r="AM65" s="22"/>
      <c r="AN65" s="20"/>
      <c r="AO65" s="20"/>
      <c r="AP65" s="20"/>
      <c r="AQ65" s="20"/>
      <c r="AR65" s="20"/>
    </row>
    <row r="66" spans="1:44" s="17" customFormat="1" ht="30.75" customHeight="1" x14ac:dyDescent="0.2">
      <c r="A66" s="150"/>
      <c r="C66" s="63"/>
      <c r="D66" s="66">
        <f t="shared" si="13"/>
        <v>1</v>
      </c>
      <c r="E66" s="69">
        <f>IFERROR(VLOOKUP(J66,Causa!$A$2:$F$15,6,0),"")</f>
        <v>2</v>
      </c>
      <c r="F66" s="52">
        <v>0.47013888888888888</v>
      </c>
      <c r="G66" s="53"/>
      <c r="H66" s="212"/>
      <c r="I66" s="55" t="s">
        <v>57</v>
      </c>
      <c r="J66" s="54" t="s">
        <v>41</v>
      </c>
      <c r="K66" s="54" t="s">
        <v>42</v>
      </c>
      <c r="L66" s="54" t="s">
        <v>1770</v>
      </c>
      <c r="M66" s="54"/>
      <c r="N66" s="54"/>
      <c r="O66" s="54" t="s">
        <v>399</v>
      </c>
      <c r="P66" s="54">
        <v>5</v>
      </c>
      <c r="Q66" s="55" t="s">
        <v>1872</v>
      </c>
      <c r="R66" s="54"/>
      <c r="S66" s="56">
        <f t="shared" si="17"/>
        <v>0</v>
      </c>
      <c r="T66" s="56">
        <f t="shared" si="14"/>
        <v>0</v>
      </c>
      <c r="U66" s="56">
        <f t="shared" si="18"/>
        <v>0</v>
      </c>
      <c r="V66" s="56">
        <f t="shared" si="15"/>
        <v>5</v>
      </c>
      <c r="W66" s="64">
        <f t="shared" si="16"/>
        <v>11</v>
      </c>
      <c r="X66" s="56" t="str">
        <f t="shared" si="19"/>
        <v>M</v>
      </c>
      <c r="Y66" s="20"/>
      <c r="Z66" s="19"/>
      <c r="AA66" s="20"/>
      <c r="AB66" s="19"/>
      <c r="AC66" s="21"/>
      <c r="AJ66" s="22"/>
      <c r="AK66" s="22"/>
      <c r="AL66" s="22"/>
      <c r="AM66" s="22"/>
      <c r="AN66" s="20"/>
      <c r="AO66" s="20"/>
      <c r="AP66" s="20"/>
      <c r="AQ66" s="20"/>
      <c r="AR66" s="20"/>
    </row>
    <row r="67" spans="1:44" s="17" customFormat="1" ht="30.75" customHeight="1" x14ac:dyDescent="0.2">
      <c r="A67" s="150"/>
      <c r="C67" s="63"/>
      <c r="D67" s="66">
        <f t="shared" si="13"/>
        <v>1</v>
      </c>
      <c r="E67" s="69">
        <f>IFERROR(VLOOKUP(J67,Causa!$A$2:$F$15,6,0),"")</f>
        <v>2</v>
      </c>
      <c r="F67" s="52">
        <v>0.4826388888888889</v>
      </c>
      <c r="G67" s="53"/>
      <c r="H67" s="212"/>
      <c r="I67" s="55" t="s">
        <v>57</v>
      </c>
      <c r="J67" s="54" t="s">
        <v>41</v>
      </c>
      <c r="K67" s="54" t="s">
        <v>42</v>
      </c>
      <c r="L67" s="54" t="s">
        <v>444</v>
      </c>
      <c r="M67" s="54"/>
      <c r="N67" s="54"/>
      <c r="O67" s="54" t="s">
        <v>423</v>
      </c>
      <c r="P67" s="54">
        <v>4.82</v>
      </c>
      <c r="Q67" s="55" t="s">
        <v>1908</v>
      </c>
      <c r="R67" s="54"/>
      <c r="S67" s="56">
        <f t="shared" si="17"/>
        <v>0</v>
      </c>
      <c r="T67" s="56">
        <f t="shared" si="14"/>
        <v>0</v>
      </c>
      <c r="U67" s="56">
        <f t="shared" si="18"/>
        <v>0</v>
      </c>
      <c r="V67" s="56">
        <f t="shared" si="15"/>
        <v>4.82</v>
      </c>
      <c r="W67" s="64">
        <f t="shared" si="16"/>
        <v>11</v>
      </c>
      <c r="X67" s="56" t="str">
        <f t="shared" si="19"/>
        <v>M</v>
      </c>
      <c r="Y67" s="20"/>
      <c r="Z67" s="19"/>
      <c r="AA67" s="20"/>
      <c r="AB67" s="19"/>
      <c r="AC67" s="21"/>
      <c r="AJ67" s="22"/>
      <c r="AK67" s="22"/>
      <c r="AL67" s="22"/>
      <c r="AM67" s="22"/>
      <c r="AN67" s="20"/>
      <c r="AO67" s="20"/>
      <c r="AP67" s="20"/>
      <c r="AQ67" s="20"/>
      <c r="AR67" s="20"/>
    </row>
    <row r="68" spans="1:44" s="17" customFormat="1" ht="30.75" customHeight="1" x14ac:dyDescent="0.2">
      <c r="A68" s="150"/>
      <c r="C68" s="63"/>
      <c r="D68" s="66">
        <f t="shared" si="13"/>
        <v>1</v>
      </c>
      <c r="E68" s="69">
        <f>IFERROR(VLOOKUP(J68,Causa!$A$2:$F$15,6,0),"")</f>
        <v>1</v>
      </c>
      <c r="F68" s="52">
        <v>0.52361111111111114</v>
      </c>
      <c r="G68" s="53"/>
      <c r="H68" s="212"/>
      <c r="I68" s="55" t="s">
        <v>57</v>
      </c>
      <c r="J68" s="54" t="s">
        <v>25</v>
      </c>
      <c r="K68" s="54" t="s">
        <v>26</v>
      </c>
      <c r="L68" s="54" t="s">
        <v>1798</v>
      </c>
      <c r="M68" s="54" t="s">
        <v>486</v>
      </c>
      <c r="N68" s="54" t="s">
        <v>196</v>
      </c>
      <c r="O68" s="54" t="s">
        <v>198</v>
      </c>
      <c r="P68" s="54">
        <v>3</v>
      </c>
      <c r="Q68" s="55" t="s">
        <v>1909</v>
      </c>
      <c r="R68" s="54"/>
      <c r="S68" s="56">
        <f t="shared" si="17"/>
        <v>0</v>
      </c>
      <c r="T68" s="56">
        <f t="shared" si="14"/>
        <v>0</v>
      </c>
      <c r="U68" s="56">
        <f t="shared" si="18"/>
        <v>0</v>
      </c>
      <c r="V68" s="56">
        <f t="shared" si="15"/>
        <v>3</v>
      </c>
      <c r="W68" s="64">
        <f t="shared" si="16"/>
        <v>12</v>
      </c>
      <c r="X68" s="56" t="str">
        <f t="shared" si="19"/>
        <v>M</v>
      </c>
      <c r="Y68" s="20"/>
      <c r="Z68" s="19"/>
      <c r="AA68" s="20"/>
      <c r="AB68" s="19"/>
      <c r="AC68" s="21"/>
      <c r="AJ68" s="22"/>
      <c r="AK68" s="22"/>
      <c r="AL68" s="22"/>
      <c r="AM68" s="22"/>
      <c r="AN68" s="20"/>
      <c r="AO68" s="20"/>
      <c r="AP68" s="20"/>
      <c r="AQ68" s="20"/>
      <c r="AR68" s="20"/>
    </row>
    <row r="69" spans="1:44" s="17" customFormat="1" ht="30.75" customHeight="1" x14ac:dyDescent="0.2">
      <c r="A69" s="150"/>
      <c r="C69" s="63"/>
      <c r="D69" s="66">
        <f t="shared" si="13"/>
        <v>1</v>
      </c>
      <c r="E69" s="69">
        <f>IFERROR(VLOOKUP(J69,Causa!$A$2:$F$15,6,0),"")</f>
        <v>2</v>
      </c>
      <c r="F69" s="52">
        <v>0.53888888888888886</v>
      </c>
      <c r="G69" s="53"/>
      <c r="H69" s="212"/>
      <c r="I69" s="55" t="s">
        <v>57</v>
      </c>
      <c r="J69" s="54" t="s">
        <v>41</v>
      </c>
      <c r="K69" s="54" t="s">
        <v>42</v>
      </c>
      <c r="L69" s="54" t="s">
        <v>441</v>
      </c>
      <c r="M69" s="54"/>
      <c r="N69" s="54"/>
      <c r="O69" s="54" t="s">
        <v>423</v>
      </c>
      <c r="P69" s="54">
        <v>3.92</v>
      </c>
      <c r="Q69" s="55" t="s">
        <v>1910</v>
      </c>
      <c r="R69" s="54"/>
      <c r="S69" s="56">
        <f t="shared" si="17"/>
        <v>0</v>
      </c>
      <c r="T69" s="56">
        <f t="shared" si="14"/>
        <v>0</v>
      </c>
      <c r="U69" s="56">
        <f t="shared" si="18"/>
        <v>0</v>
      </c>
      <c r="V69" s="56">
        <f t="shared" si="15"/>
        <v>3.92</v>
      </c>
      <c r="W69" s="64">
        <f t="shared" si="16"/>
        <v>12</v>
      </c>
      <c r="X69" s="56" t="str">
        <f t="shared" si="19"/>
        <v>M</v>
      </c>
      <c r="Y69" s="20"/>
      <c r="Z69" s="19"/>
      <c r="AA69" s="20"/>
      <c r="AB69" s="19"/>
      <c r="AC69" s="21"/>
      <c r="AJ69" s="22"/>
      <c r="AK69" s="22"/>
      <c r="AL69" s="22"/>
      <c r="AM69" s="22"/>
      <c r="AN69" s="20"/>
      <c r="AO69" s="20"/>
      <c r="AP69" s="20"/>
      <c r="AQ69" s="20"/>
      <c r="AR69" s="20"/>
    </row>
    <row r="70" spans="1:44" s="17" customFormat="1" ht="30.75" customHeight="1" x14ac:dyDescent="0.2">
      <c r="A70" s="150"/>
      <c r="C70" s="63"/>
      <c r="D70" s="66">
        <f t="shared" si="13"/>
        <v>1</v>
      </c>
      <c r="E70" s="69">
        <f>IFERROR(VLOOKUP(J70,Causa!$A$2:$F$15,6,0),"")</f>
        <v>2</v>
      </c>
      <c r="F70" s="52">
        <v>0.54236111111111118</v>
      </c>
      <c r="G70" s="53"/>
      <c r="H70" s="212"/>
      <c r="I70" s="55" t="s">
        <v>57</v>
      </c>
      <c r="J70" s="54" t="s">
        <v>41</v>
      </c>
      <c r="K70" s="54" t="s">
        <v>42</v>
      </c>
      <c r="L70" s="54" t="s">
        <v>442</v>
      </c>
      <c r="M70" s="54"/>
      <c r="N70" s="54"/>
      <c r="O70" s="54" t="s">
        <v>399</v>
      </c>
      <c r="P70" s="54">
        <v>5</v>
      </c>
      <c r="Q70" s="55" t="s">
        <v>1911</v>
      </c>
      <c r="R70" s="54"/>
      <c r="S70" s="56">
        <f t="shared" si="17"/>
        <v>0</v>
      </c>
      <c r="T70" s="56">
        <f t="shared" si="14"/>
        <v>0</v>
      </c>
      <c r="U70" s="56">
        <f t="shared" si="18"/>
        <v>0</v>
      </c>
      <c r="V70" s="56">
        <f t="shared" si="15"/>
        <v>5</v>
      </c>
      <c r="W70" s="64">
        <f t="shared" si="16"/>
        <v>13</v>
      </c>
      <c r="X70" s="56" t="str">
        <f t="shared" si="19"/>
        <v>M</v>
      </c>
      <c r="Y70" s="20"/>
      <c r="Z70" s="19"/>
      <c r="AA70" s="20"/>
      <c r="AB70" s="19"/>
      <c r="AC70" s="21"/>
      <c r="AJ70" s="22"/>
      <c r="AK70" s="22"/>
      <c r="AL70" s="22"/>
      <c r="AM70" s="22"/>
      <c r="AN70" s="20"/>
      <c r="AO70" s="20"/>
      <c r="AP70" s="20"/>
      <c r="AQ70" s="20"/>
      <c r="AR70" s="20"/>
    </row>
    <row r="71" spans="1:44" s="17" customFormat="1" ht="30.75" customHeight="1" x14ac:dyDescent="0.2">
      <c r="A71" s="150"/>
      <c r="C71" s="63"/>
      <c r="D71" s="66">
        <f t="shared" si="13"/>
        <v>1</v>
      </c>
      <c r="E71" s="69">
        <f>IFERROR(VLOOKUP(J71,Causa!$A$2:$F$15,6,0),"")</f>
        <v>2</v>
      </c>
      <c r="F71" s="52">
        <v>0.55069444444444449</v>
      </c>
      <c r="G71" s="53"/>
      <c r="H71" s="212"/>
      <c r="I71" s="55" t="s">
        <v>57</v>
      </c>
      <c r="J71" s="54" t="s">
        <v>41</v>
      </c>
      <c r="K71" s="54" t="s">
        <v>42</v>
      </c>
      <c r="L71" s="54" t="s">
        <v>1770</v>
      </c>
      <c r="M71" s="54"/>
      <c r="N71" s="54"/>
      <c r="O71" s="54" t="s">
        <v>399</v>
      </c>
      <c r="P71" s="54">
        <v>6</v>
      </c>
      <c r="Q71" s="55" t="s">
        <v>1872</v>
      </c>
      <c r="R71" s="54"/>
      <c r="S71" s="56">
        <f t="shared" si="17"/>
        <v>0</v>
      </c>
      <c r="T71" s="56">
        <f t="shared" si="14"/>
        <v>0</v>
      </c>
      <c r="U71" s="56">
        <f t="shared" si="18"/>
        <v>0</v>
      </c>
      <c r="V71" s="56">
        <f t="shared" si="15"/>
        <v>6</v>
      </c>
      <c r="W71" s="64">
        <f t="shared" si="16"/>
        <v>13</v>
      </c>
      <c r="X71" s="56" t="str">
        <f t="shared" si="19"/>
        <v>M</v>
      </c>
      <c r="Y71" s="20"/>
      <c r="Z71" s="19"/>
      <c r="AA71" s="20"/>
      <c r="AB71" s="19"/>
      <c r="AC71" s="21"/>
      <c r="AJ71" s="22"/>
      <c r="AK71" s="22"/>
      <c r="AL71" s="22"/>
      <c r="AM71" s="22"/>
      <c r="AN71" s="20"/>
      <c r="AO71" s="20"/>
      <c r="AP71" s="20"/>
      <c r="AQ71" s="20"/>
      <c r="AR71" s="20"/>
    </row>
    <row r="72" spans="1:44" s="17" customFormat="1" ht="30.75" customHeight="1" x14ac:dyDescent="0.2">
      <c r="A72" s="150"/>
      <c r="C72" s="63"/>
      <c r="D72" s="66">
        <f t="shared" si="13"/>
        <v>1</v>
      </c>
      <c r="E72" s="69">
        <f>IFERROR(VLOOKUP(J72,Causa!$A$2:$F$15,6,0),"")</f>
        <v>3</v>
      </c>
      <c r="F72" s="52">
        <v>0.56666666666666665</v>
      </c>
      <c r="G72" s="53"/>
      <c r="H72" s="212"/>
      <c r="I72" s="55" t="s">
        <v>57</v>
      </c>
      <c r="J72" s="54" t="s">
        <v>29</v>
      </c>
      <c r="K72" s="54" t="s">
        <v>1854</v>
      </c>
      <c r="L72" s="54" t="s">
        <v>1793</v>
      </c>
      <c r="M72" s="54"/>
      <c r="N72" s="54"/>
      <c r="O72" s="54" t="s">
        <v>429</v>
      </c>
      <c r="P72" s="54">
        <v>2.06</v>
      </c>
      <c r="Q72" s="55" t="s">
        <v>1912</v>
      </c>
      <c r="R72" s="54"/>
      <c r="S72" s="56">
        <f t="shared" si="17"/>
        <v>0</v>
      </c>
      <c r="T72" s="56">
        <f t="shared" si="14"/>
        <v>0</v>
      </c>
      <c r="U72" s="56">
        <f t="shared" si="18"/>
        <v>2.06</v>
      </c>
      <c r="V72" s="56">
        <f t="shared" si="15"/>
        <v>0</v>
      </c>
      <c r="W72" s="64">
        <f t="shared" si="16"/>
        <v>13</v>
      </c>
      <c r="X72" s="56" t="str">
        <f t="shared" si="19"/>
        <v>M</v>
      </c>
      <c r="Y72" s="20"/>
      <c r="Z72" s="19"/>
      <c r="AA72" s="20"/>
      <c r="AB72" s="19"/>
      <c r="AC72" s="21"/>
      <c r="AJ72" s="22"/>
      <c r="AK72" s="22"/>
      <c r="AL72" s="22"/>
      <c r="AM72" s="22"/>
      <c r="AN72" s="20"/>
      <c r="AO72" s="20"/>
      <c r="AP72" s="20"/>
      <c r="AQ72" s="20"/>
      <c r="AR72" s="20"/>
    </row>
    <row r="73" spans="1:44" s="17" customFormat="1" ht="30.75" customHeight="1" x14ac:dyDescent="0.2">
      <c r="A73" s="150"/>
      <c r="C73" s="63"/>
      <c r="D73" s="66">
        <f t="shared" si="13"/>
        <v>1</v>
      </c>
      <c r="E73" s="69">
        <f>IFERROR(VLOOKUP(J73,Causa!$A$2:$F$15,6,0),"")</f>
        <v>2</v>
      </c>
      <c r="F73" s="52">
        <v>0.58611111111111114</v>
      </c>
      <c r="G73" s="53"/>
      <c r="H73" s="212"/>
      <c r="I73" s="55" t="s">
        <v>57</v>
      </c>
      <c r="J73" s="54" t="s">
        <v>41</v>
      </c>
      <c r="K73" s="54" t="s">
        <v>42</v>
      </c>
      <c r="L73" s="54" t="s">
        <v>1770</v>
      </c>
      <c r="M73" s="54"/>
      <c r="N73" s="54"/>
      <c r="O73" s="54" t="s">
        <v>399</v>
      </c>
      <c r="P73" s="54">
        <v>7</v>
      </c>
      <c r="Q73" s="55" t="s">
        <v>1875</v>
      </c>
      <c r="R73" s="54"/>
      <c r="S73" s="56">
        <f t="shared" si="17"/>
        <v>0</v>
      </c>
      <c r="T73" s="56">
        <f t="shared" si="14"/>
        <v>0</v>
      </c>
      <c r="U73" s="56">
        <f t="shared" si="18"/>
        <v>0</v>
      </c>
      <c r="V73" s="56">
        <f t="shared" si="15"/>
        <v>7</v>
      </c>
      <c r="W73" s="64">
        <f t="shared" si="16"/>
        <v>14</v>
      </c>
      <c r="X73" s="56" t="str">
        <f t="shared" si="19"/>
        <v>M</v>
      </c>
      <c r="Y73" s="20"/>
      <c r="Z73" s="19"/>
      <c r="AA73" s="20"/>
      <c r="AB73" s="19"/>
      <c r="AC73" s="21"/>
      <c r="AJ73" s="22"/>
      <c r="AK73" s="22"/>
      <c r="AL73" s="22"/>
      <c r="AM73" s="22"/>
      <c r="AN73" s="20"/>
      <c r="AO73" s="20"/>
      <c r="AP73" s="20"/>
      <c r="AQ73" s="20"/>
      <c r="AR73" s="20"/>
    </row>
    <row r="74" spans="1:44" s="17" customFormat="1" ht="30.75" customHeight="1" x14ac:dyDescent="0.2">
      <c r="A74" s="150"/>
      <c r="C74" s="63"/>
      <c r="D74" s="66">
        <f t="shared" si="13"/>
        <v>1</v>
      </c>
      <c r="E74" s="69">
        <f>IFERROR(VLOOKUP(J74,Causa!$A$2:$F$15,6,0),"")</f>
        <v>1</v>
      </c>
      <c r="F74" s="52">
        <v>0.59444444444444444</v>
      </c>
      <c r="G74" s="53"/>
      <c r="H74" s="212"/>
      <c r="I74" s="55" t="s">
        <v>57</v>
      </c>
      <c r="J74" s="54" t="s">
        <v>39</v>
      </c>
      <c r="K74" s="54" t="s">
        <v>40</v>
      </c>
      <c r="L74" s="54" t="s">
        <v>1857</v>
      </c>
      <c r="M74" s="54" t="s">
        <v>409</v>
      </c>
      <c r="N74" s="54" t="s">
        <v>260</v>
      </c>
      <c r="O74" s="54" t="s">
        <v>181</v>
      </c>
      <c r="P74" s="54">
        <v>5</v>
      </c>
      <c r="Q74" s="55" t="s">
        <v>1913</v>
      </c>
      <c r="R74" s="54"/>
      <c r="S74" s="56">
        <f t="shared" si="17"/>
        <v>0</v>
      </c>
      <c r="T74" s="56">
        <f t="shared" si="14"/>
        <v>0</v>
      </c>
      <c r="U74" s="56">
        <f t="shared" si="18"/>
        <v>0</v>
      </c>
      <c r="V74" s="56">
        <f t="shared" si="15"/>
        <v>5</v>
      </c>
      <c r="W74" s="64">
        <f t="shared" si="16"/>
        <v>14</v>
      </c>
      <c r="X74" s="56" t="str">
        <f t="shared" si="19"/>
        <v>M</v>
      </c>
      <c r="Y74" s="20"/>
      <c r="Z74" s="19"/>
      <c r="AA74" s="20"/>
      <c r="AB74" s="19"/>
      <c r="AC74" s="21"/>
      <c r="AJ74" s="22"/>
      <c r="AK74" s="22"/>
      <c r="AL74" s="22"/>
      <c r="AM74" s="22"/>
      <c r="AN74" s="20"/>
      <c r="AO74" s="20"/>
      <c r="AP74" s="20"/>
      <c r="AQ74" s="20"/>
      <c r="AR74" s="20"/>
    </row>
    <row r="75" spans="1:44" s="17" customFormat="1" ht="30.75" customHeight="1" x14ac:dyDescent="0.2">
      <c r="A75" s="150"/>
      <c r="C75" s="63"/>
      <c r="D75" s="66">
        <f t="shared" si="13"/>
        <v>1</v>
      </c>
      <c r="E75" s="69">
        <f>IFERROR(VLOOKUP(J75,Causa!$A$2:$F$15,6,0),"")</f>
        <v>3</v>
      </c>
      <c r="F75" s="52">
        <v>0.59791666666666665</v>
      </c>
      <c r="G75" s="53"/>
      <c r="H75" s="212"/>
      <c r="I75" s="55" t="s">
        <v>57</v>
      </c>
      <c r="J75" s="54" t="s">
        <v>47</v>
      </c>
      <c r="K75" s="54" t="s">
        <v>82</v>
      </c>
      <c r="L75" s="54" t="s">
        <v>1793</v>
      </c>
      <c r="M75" s="54"/>
      <c r="N75" s="54"/>
      <c r="O75" s="54" t="s">
        <v>1725</v>
      </c>
      <c r="P75" s="54">
        <v>4.71</v>
      </c>
      <c r="Q75" s="55" t="s">
        <v>1914</v>
      </c>
      <c r="R75" s="54"/>
      <c r="S75" s="56">
        <f t="shared" si="17"/>
        <v>0</v>
      </c>
      <c r="T75" s="56">
        <f t="shared" si="14"/>
        <v>4.71</v>
      </c>
      <c r="U75" s="56">
        <f t="shared" si="18"/>
        <v>0</v>
      </c>
      <c r="V75" s="56">
        <f t="shared" si="15"/>
        <v>0</v>
      </c>
      <c r="W75" s="64">
        <f t="shared" si="16"/>
        <v>14</v>
      </c>
      <c r="X75" s="56" t="str">
        <f t="shared" si="19"/>
        <v>M</v>
      </c>
      <c r="Y75" s="20"/>
      <c r="Z75" s="19"/>
      <c r="AA75" s="20"/>
      <c r="AB75" s="19"/>
      <c r="AC75" s="21"/>
      <c r="AJ75" s="22"/>
      <c r="AK75" s="22"/>
      <c r="AL75" s="22"/>
      <c r="AM75" s="22"/>
      <c r="AN75" s="20"/>
      <c r="AO75" s="20"/>
      <c r="AP75" s="20"/>
      <c r="AQ75" s="20"/>
      <c r="AR75" s="20"/>
    </row>
    <row r="76" spans="1:44" s="17" customFormat="1" ht="30.75" customHeight="1" x14ac:dyDescent="0.2">
      <c r="A76" s="150"/>
      <c r="C76" s="63"/>
      <c r="D76" s="66">
        <f t="shared" si="13"/>
        <v>1</v>
      </c>
      <c r="E76" s="69">
        <f>IFERROR(VLOOKUP(J76,Causa!$A$2:$F$15,6,0),"")</f>
        <v>2</v>
      </c>
      <c r="F76" s="52">
        <v>0.60625000000000007</v>
      </c>
      <c r="G76" s="53"/>
      <c r="H76" s="212"/>
      <c r="I76" s="55" t="s">
        <v>57</v>
      </c>
      <c r="J76" s="54" t="s">
        <v>41</v>
      </c>
      <c r="K76" s="54" t="s">
        <v>42</v>
      </c>
      <c r="L76" s="54" t="s">
        <v>442</v>
      </c>
      <c r="M76" s="54"/>
      <c r="N76" s="54"/>
      <c r="O76" s="54" t="s">
        <v>399</v>
      </c>
      <c r="P76" s="54">
        <v>5</v>
      </c>
      <c r="Q76" s="55" t="s">
        <v>1911</v>
      </c>
      <c r="R76" s="54" t="s">
        <v>442</v>
      </c>
      <c r="S76" s="54"/>
      <c r="T76" s="54"/>
      <c r="U76" s="54" t="s">
        <v>399</v>
      </c>
      <c r="V76" s="54">
        <v>5</v>
      </c>
      <c r="W76" s="55" t="s">
        <v>1911</v>
      </c>
      <c r="X76" s="56" t="str">
        <f t="shared" si="19"/>
        <v>T</v>
      </c>
      <c r="Y76" s="20"/>
      <c r="Z76" s="19"/>
      <c r="AA76" s="20"/>
      <c r="AB76" s="19"/>
      <c r="AC76" s="21"/>
      <c r="AJ76" s="22"/>
      <c r="AK76" s="22"/>
      <c r="AL76" s="22"/>
      <c r="AM76" s="22"/>
      <c r="AN76" s="20"/>
      <c r="AO76" s="20"/>
      <c r="AP76" s="20"/>
      <c r="AQ76" s="20"/>
      <c r="AR76" s="20"/>
    </row>
    <row r="77" spans="1:44" s="17" customFormat="1" ht="30.75" customHeight="1" x14ac:dyDescent="0.2">
      <c r="A77" s="150"/>
      <c r="C77" s="63"/>
      <c r="D77" s="66">
        <f t="shared" si="13"/>
        <v>1</v>
      </c>
      <c r="E77" s="69">
        <f>IFERROR(VLOOKUP(J77,Causa!$A$2:$F$15,6,0),"")</f>
        <v>2</v>
      </c>
      <c r="F77" s="52">
        <v>0.61249999999999993</v>
      </c>
      <c r="G77" s="53"/>
      <c r="H77" s="212"/>
      <c r="I77" s="55" t="s">
        <v>57</v>
      </c>
      <c r="J77" s="54" t="s">
        <v>41</v>
      </c>
      <c r="K77" s="54" t="s">
        <v>42</v>
      </c>
      <c r="L77" s="54" t="s">
        <v>444</v>
      </c>
      <c r="M77" s="54"/>
      <c r="N77" s="54"/>
      <c r="O77" s="54" t="s">
        <v>423</v>
      </c>
      <c r="P77" s="54">
        <v>17.03</v>
      </c>
      <c r="Q77" s="55" t="s">
        <v>1907</v>
      </c>
      <c r="R77" s="54"/>
      <c r="S77" s="56">
        <f t="shared" si="17"/>
        <v>0</v>
      </c>
      <c r="T77" s="56">
        <f t="shared" si="14"/>
        <v>0</v>
      </c>
      <c r="U77" s="56">
        <f t="shared" si="18"/>
        <v>0</v>
      </c>
      <c r="V77" s="56">
        <f t="shared" si="15"/>
        <v>17.03</v>
      </c>
      <c r="W77" s="64">
        <f t="shared" si="16"/>
        <v>14</v>
      </c>
      <c r="X77" s="56" t="str">
        <f t="shared" si="19"/>
        <v>M</v>
      </c>
      <c r="Y77" s="20"/>
      <c r="Z77" s="19"/>
      <c r="AA77" s="20"/>
      <c r="AB77" s="19"/>
      <c r="AC77" s="21"/>
      <c r="AJ77" s="22"/>
      <c r="AK77" s="22"/>
      <c r="AL77" s="22"/>
      <c r="AM77" s="22"/>
      <c r="AN77" s="20"/>
      <c r="AO77" s="20"/>
      <c r="AP77" s="20"/>
      <c r="AQ77" s="20"/>
      <c r="AR77" s="20"/>
    </row>
    <row r="78" spans="1:44" s="17" customFormat="1" ht="30.75" customHeight="1" x14ac:dyDescent="0.2">
      <c r="A78" s="150"/>
      <c r="C78" s="63"/>
      <c r="D78" s="66">
        <f t="shared" si="13"/>
        <v>1</v>
      </c>
      <c r="E78" s="69">
        <f>IFERROR(VLOOKUP(J78,Causa!$A$2:$F$15,6,0),"")</f>
        <v>2</v>
      </c>
      <c r="F78" s="52">
        <v>0.625</v>
      </c>
      <c r="G78" s="53"/>
      <c r="H78" s="212"/>
      <c r="I78" s="55" t="s">
        <v>55</v>
      </c>
      <c r="J78" s="54" t="s">
        <v>41</v>
      </c>
      <c r="K78" s="54" t="s">
        <v>42</v>
      </c>
      <c r="L78" s="54" t="s">
        <v>1770</v>
      </c>
      <c r="M78" s="54"/>
      <c r="N78" s="54"/>
      <c r="O78" s="54" t="s">
        <v>421</v>
      </c>
      <c r="P78" s="54">
        <v>8.35</v>
      </c>
      <c r="Q78" s="55" t="s">
        <v>1915</v>
      </c>
      <c r="R78" s="54"/>
      <c r="S78" s="56">
        <f t="shared" si="17"/>
        <v>0</v>
      </c>
      <c r="T78" s="56">
        <f t="shared" si="14"/>
        <v>0</v>
      </c>
      <c r="U78" s="56">
        <f t="shared" si="18"/>
        <v>0</v>
      </c>
      <c r="V78" s="56">
        <f t="shared" si="15"/>
        <v>8.35</v>
      </c>
      <c r="W78" s="64">
        <f t="shared" si="16"/>
        <v>15</v>
      </c>
      <c r="X78" s="56" t="str">
        <f t="shared" si="19"/>
        <v>T</v>
      </c>
      <c r="Y78" s="20"/>
      <c r="Z78" s="19"/>
      <c r="AA78" s="20"/>
      <c r="AB78" s="19"/>
      <c r="AC78" s="21"/>
      <c r="AJ78" s="22"/>
      <c r="AK78" s="22"/>
      <c r="AL78" s="22"/>
      <c r="AM78" s="22"/>
      <c r="AN78" s="20"/>
      <c r="AO78" s="20"/>
      <c r="AP78" s="20"/>
      <c r="AQ78" s="20"/>
      <c r="AR78" s="20"/>
    </row>
    <row r="79" spans="1:44" s="17" customFormat="1" ht="30.75" customHeight="1" x14ac:dyDescent="0.2">
      <c r="A79" s="150"/>
      <c r="C79" s="63"/>
      <c r="D79" s="66">
        <f t="shared" si="13"/>
        <v>1</v>
      </c>
      <c r="E79" s="69">
        <f>IFERROR(VLOOKUP(J79,Causa!$A$2:$F$15,6,0),"")</f>
        <v>2</v>
      </c>
      <c r="F79" s="52">
        <v>0.6694444444444444</v>
      </c>
      <c r="G79" s="53"/>
      <c r="H79" s="212"/>
      <c r="I79" s="55" t="s">
        <v>55</v>
      </c>
      <c r="J79" s="54" t="s">
        <v>41</v>
      </c>
      <c r="K79" s="54" t="s">
        <v>42</v>
      </c>
      <c r="L79" s="54" t="s">
        <v>1770</v>
      </c>
      <c r="M79" s="54"/>
      <c r="N79" s="54"/>
      <c r="O79" s="54" t="s">
        <v>420</v>
      </c>
      <c r="P79" s="54">
        <v>8.85</v>
      </c>
      <c r="Q79" s="55" t="s">
        <v>1915</v>
      </c>
      <c r="R79" s="54"/>
      <c r="S79" s="56">
        <f t="shared" si="17"/>
        <v>0</v>
      </c>
      <c r="T79" s="56">
        <f t="shared" si="14"/>
        <v>0</v>
      </c>
      <c r="U79" s="56">
        <f t="shared" si="18"/>
        <v>0</v>
      </c>
      <c r="V79" s="56">
        <f t="shared" si="15"/>
        <v>8.85</v>
      </c>
      <c r="W79" s="64">
        <f t="shared" si="16"/>
        <v>16</v>
      </c>
      <c r="X79" s="56" t="str">
        <f t="shared" si="19"/>
        <v>T</v>
      </c>
      <c r="Y79" s="20"/>
      <c r="Z79" s="19"/>
      <c r="AA79" s="20"/>
      <c r="AB79" s="19"/>
      <c r="AC79" s="21"/>
      <c r="AJ79" s="22"/>
      <c r="AK79" s="22"/>
      <c r="AL79" s="22"/>
      <c r="AM79" s="22"/>
      <c r="AN79" s="20"/>
      <c r="AO79" s="20"/>
      <c r="AP79" s="20"/>
      <c r="AQ79" s="20"/>
      <c r="AR79" s="20"/>
    </row>
    <row r="80" spans="1:44" s="17" customFormat="1" ht="30.75" customHeight="1" x14ac:dyDescent="0.2">
      <c r="A80" s="150"/>
      <c r="C80" s="63"/>
      <c r="D80" s="66">
        <f t="shared" si="13"/>
        <v>1</v>
      </c>
      <c r="E80" s="69">
        <f>IFERROR(VLOOKUP(J80,Causa!$A$2:$F$15,6,0),"")</f>
        <v>3</v>
      </c>
      <c r="F80" s="52">
        <v>0.72916666666666663</v>
      </c>
      <c r="G80" s="53"/>
      <c r="H80" s="212"/>
      <c r="I80" s="55" t="s">
        <v>55</v>
      </c>
      <c r="J80" s="54" t="s">
        <v>37</v>
      </c>
      <c r="K80" s="54" t="s">
        <v>68</v>
      </c>
      <c r="L80" s="54" t="s">
        <v>1793</v>
      </c>
      <c r="M80" s="54"/>
      <c r="N80" s="54"/>
      <c r="O80" s="54" t="s">
        <v>427</v>
      </c>
      <c r="P80" s="54">
        <v>10.39</v>
      </c>
      <c r="Q80" s="55" t="s">
        <v>1916</v>
      </c>
      <c r="R80" s="54"/>
      <c r="S80" s="56">
        <f t="shared" si="17"/>
        <v>0</v>
      </c>
      <c r="T80" s="56">
        <f t="shared" si="14"/>
        <v>0</v>
      </c>
      <c r="U80" s="56">
        <f t="shared" si="18"/>
        <v>10.39</v>
      </c>
      <c r="V80" s="56">
        <f t="shared" si="15"/>
        <v>0</v>
      </c>
      <c r="W80" s="64">
        <f t="shared" si="16"/>
        <v>17</v>
      </c>
      <c r="X80" s="56" t="str">
        <f t="shared" si="19"/>
        <v>T</v>
      </c>
      <c r="Y80" s="20"/>
      <c r="Z80" s="19"/>
      <c r="AA80" s="20"/>
      <c r="AB80" s="19"/>
      <c r="AC80" s="21"/>
      <c r="AJ80" s="22"/>
      <c r="AK80" s="22"/>
      <c r="AL80" s="22"/>
      <c r="AM80" s="22"/>
      <c r="AN80" s="20"/>
      <c r="AO80" s="20"/>
      <c r="AP80" s="20"/>
      <c r="AQ80" s="20"/>
      <c r="AR80" s="20"/>
    </row>
    <row r="81" spans="1:44" s="17" customFormat="1" ht="30.75" customHeight="1" x14ac:dyDescent="0.2">
      <c r="A81" s="150"/>
      <c r="C81" s="63"/>
      <c r="D81" s="66">
        <f t="shared" si="13"/>
        <v>1</v>
      </c>
      <c r="E81" s="69">
        <f>IFERROR(VLOOKUP(J81,Causa!$A$2:$F$15,6,0),"")</f>
        <v>2</v>
      </c>
      <c r="F81" s="52">
        <v>0.75694444444444453</v>
      </c>
      <c r="G81" s="53"/>
      <c r="H81" s="212"/>
      <c r="I81" s="55" t="s">
        <v>55</v>
      </c>
      <c r="J81" s="54" t="s">
        <v>41</v>
      </c>
      <c r="K81" s="54" t="s">
        <v>42</v>
      </c>
      <c r="L81" s="54" t="s">
        <v>1770</v>
      </c>
      <c r="M81" s="54"/>
      <c r="N81" s="54"/>
      <c r="O81" s="54" t="s">
        <v>399</v>
      </c>
      <c r="P81" s="54">
        <v>13.72</v>
      </c>
      <c r="Q81" s="55" t="s">
        <v>1917</v>
      </c>
      <c r="R81" s="54"/>
      <c r="S81" s="56">
        <f t="shared" si="17"/>
        <v>0</v>
      </c>
      <c r="T81" s="56">
        <f t="shared" si="14"/>
        <v>0</v>
      </c>
      <c r="U81" s="56">
        <f t="shared" si="18"/>
        <v>0</v>
      </c>
      <c r="V81" s="56">
        <f t="shared" si="15"/>
        <v>13.72</v>
      </c>
      <c r="W81" s="64">
        <f t="shared" si="16"/>
        <v>18</v>
      </c>
      <c r="X81" s="56" t="str">
        <f t="shared" si="19"/>
        <v>T</v>
      </c>
      <c r="Y81" s="20"/>
      <c r="Z81" s="19"/>
      <c r="AA81" s="20"/>
      <c r="AB81" s="19"/>
      <c r="AC81" s="21"/>
      <c r="AJ81" s="22"/>
      <c r="AK81" s="22"/>
      <c r="AL81" s="22"/>
      <c r="AM81" s="22"/>
      <c r="AN81" s="20"/>
      <c r="AO81" s="20"/>
      <c r="AP81" s="20"/>
      <c r="AQ81" s="20"/>
      <c r="AR81" s="20"/>
    </row>
    <row r="82" spans="1:44" s="17" customFormat="1" ht="30.75" customHeight="1" x14ac:dyDescent="0.2">
      <c r="A82" s="150"/>
      <c r="C82" s="63"/>
      <c r="D82" s="66">
        <f t="shared" si="13"/>
        <v>1</v>
      </c>
      <c r="E82" s="69">
        <f>IFERROR(VLOOKUP(J82,Causa!$A$2:$F$15,6,0),"")</f>
        <v>3</v>
      </c>
      <c r="F82" s="52">
        <v>0.81388888888888899</v>
      </c>
      <c r="G82" s="53"/>
      <c r="H82" s="212"/>
      <c r="I82" s="55" t="s">
        <v>55</v>
      </c>
      <c r="J82" s="54" t="s">
        <v>37</v>
      </c>
      <c r="K82" s="54" t="s">
        <v>94</v>
      </c>
      <c r="L82" s="54" t="s">
        <v>1793</v>
      </c>
      <c r="M82" s="54"/>
      <c r="N82" s="54"/>
      <c r="O82" s="54" t="s">
        <v>426</v>
      </c>
      <c r="P82" s="54">
        <v>10.08</v>
      </c>
      <c r="Q82" s="55" t="s">
        <v>1918</v>
      </c>
      <c r="R82" s="54"/>
      <c r="S82" s="56">
        <f t="shared" si="17"/>
        <v>0</v>
      </c>
      <c r="T82" s="56">
        <f t="shared" si="14"/>
        <v>0</v>
      </c>
      <c r="U82" s="56">
        <f t="shared" si="18"/>
        <v>10.08</v>
      </c>
      <c r="V82" s="56">
        <f t="shared" si="15"/>
        <v>0</v>
      </c>
      <c r="W82" s="64">
        <f t="shared" si="16"/>
        <v>19</v>
      </c>
      <c r="X82" s="56" t="str">
        <f t="shared" si="19"/>
        <v>T</v>
      </c>
      <c r="Y82" s="20"/>
      <c r="Z82" s="19"/>
      <c r="AA82" s="20"/>
      <c r="AB82" s="19"/>
      <c r="AC82" s="21"/>
      <c r="AJ82" s="22"/>
      <c r="AK82" s="22"/>
      <c r="AL82" s="22"/>
      <c r="AM82" s="22"/>
      <c r="AN82" s="20"/>
      <c r="AO82" s="20"/>
      <c r="AP82" s="20"/>
      <c r="AQ82" s="20"/>
      <c r="AR82" s="20"/>
    </row>
    <row r="83" spans="1:44" s="17" customFormat="1" ht="30.75" customHeight="1" x14ac:dyDescent="0.2">
      <c r="A83" s="150"/>
      <c r="C83" s="63"/>
      <c r="D83" s="66">
        <f t="shared" si="13"/>
        <v>1</v>
      </c>
      <c r="E83" s="69">
        <f>IFERROR(VLOOKUP(J83,Causa!$A$2:$F$15,6,0),"")</f>
        <v>1</v>
      </c>
      <c r="F83" s="52">
        <v>0.86805555555555547</v>
      </c>
      <c r="G83" s="53"/>
      <c r="H83" s="212"/>
      <c r="I83" s="55" t="s">
        <v>55</v>
      </c>
      <c r="J83" s="54" t="s">
        <v>39</v>
      </c>
      <c r="K83" s="54" t="s">
        <v>40</v>
      </c>
      <c r="L83" s="54" t="s">
        <v>1857</v>
      </c>
      <c r="M83" s="54" t="s">
        <v>410</v>
      </c>
      <c r="N83" s="54" t="s">
        <v>665</v>
      </c>
      <c r="O83" s="54" t="s">
        <v>276</v>
      </c>
      <c r="P83" s="54">
        <v>18.940000000000001</v>
      </c>
      <c r="Q83" s="55" t="s">
        <v>1919</v>
      </c>
      <c r="R83" s="54"/>
      <c r="S83" s="56">
        <f t="shared" si="17"/>
        <v>0</v>
      </c>
      <c r="T83" s="56">
        <f t="shared" si="14"/>
        <v>0</v>
      </c>
      <c r="U83" s="56">
        <f t="shared" si="18"/>
        <v>0</v>
      </c>
      <c r="V83" s="56">
        <f t="shared" si="15"/>
        <v>18.940000000000001</v>
      </c>
      <c r="W83" s="64">
        <f t="shared" si="16"/>
        <v>20</v>
      </c>
      <c r="X83" s="56" t="str">
        <f t="shared" si="19"/>
        <v>T</v>
      </c>
      <c r="Y83" s="20"/>
      <c r="Z83" s="19"/>
      <c r="AA83" s="20"/>
      <c r="AB83" s="19"/>
      <c r="AC83" s="21"/>
      <c r="AJ83" s="22"/>
      <c r="AK83" s="22"/>
      <c r="AL83" s="22"/>
      <c r="AM83" s="22"/>
      <c r="AN83" s="20"/>
      <c r="AO83" s="20"/>
      <c r="AP83" s="20"/>
      <c r="AQ83" s="20"/>
      <c r="AR83" s="20"/>
    </row>
    <row r="84" spans="1:44" s="17" customFormat="1" ht="30.75" customHeight="1" x14ac:dyDescent="0.2">
      <c r="A84" s="150"/>
      <c r="C84" s="63"/>
      <c r="D84" s="66">
        <f t="shared" si="13"/>
        <v>1</v>
      </c>
      <c r="E84" s="69">
        <f>IFERROR(VLOOKUP(J84,Causa!$A$2:$F$15,6,0),"")</f>
        <v>3</v>
      </c>
      <c r="F84" s="52">
        <v>0.89930555555555547</v>
      </c>
      <c r="G84" s="53"/>
      <c r="H84" s="212"/>
      <c r="I84" s="55" t="s">
        <v>55</v>
      </c>
      <c r="J84" s="54" t="s">
        <v>37</v>
      </c>
      <c r="K84" s="54" t="s">
        <v>68</v>
      </c>
      <c r="L84" s="54" t="s">
        <v>1793</v>
      </c>
      <c r="M84" s="54"/>
      <c r="N84" s="54"/>
      <c r="O84" s="54" t="s">
        <v>427</v>
      </c>
      <c r="P84" s="54">
        <v>20.010000000000002</v>
      </c>
      <c r="Q84" s="55" t="s">
        <v>1920</v>
      </c>
      <c r="R84" s="54"/>
      <c r="S84" s="56">
        <f t="shared" si="17"/>
        <v>0</v>
      </c>
      <c r="T84" s="56">
        <f t="shared" si="14"/>
        <v>0</v>
      </c>
      <c r="U84" s="56">
        <f t="shared" si="18"/>
        <v>20.010000000000002</v>
      </c>
      <c r="V84" s="56">
        <f t="shared" si="15"/>
        <v>0</v>
      </c>
      <c r="W84" s="64">
        <f t="shared" si="16"/>
        <v>21</v>
      </c>
      <c r="X84" s="56" t="str">
        <f t="shared" si="19"/>
        <v>T</v>
      </c>
      <c r="Y84" s="20"/>
      <c r="Z84" s="19"/>
      <c r="AA84" s="20"/>
      <c r="AB84" s="19"/>
      <c r="AC84" s="21"/>
      <c r="AJ84" s="22"/>
      <c r="AK84" s="22"/>
      <c r="AL84" s="22"/>
      <c r="AM84" s="22"/>
      <c r="AN84" s="20"/>
      <c r="AO84" s="20"/>
      <c r="AP84" s="20"/>
      <c r="AQ84" s="20"/>
      <c r="AR84" s="20"/>
    </row>
    <row r="85" spans="1:44" s="17" customFormat="1" ht="30.75" customHeight="1" x14ac:dyDescent="0.2">
      <c r="A85" s="150"/>
      <c r="C85" s="63"/>
      <c r="D85" s="66">
        <f t="shared" si="13"/>
        <v>1</v>
      </c>
      <c r="E85" s="69">
        <f>IFERROR(VLOOKUP(J85,Causa!$A$2:$F$15,6,0),"")</f>
        <v>3</v>
      </c>
      <c r="F85" s="52">
        <v>0.91736111111111107</v>
      </c>
      <c r="G85" s="53"/>
      <c r="H85" s="212"/>
      <c r="I85" s="55" t="s">
        <v>55</v>
      </c>
      <c r="J85" s="54" t="s">
        <v>47</v>
      </c>
      <c r="K85" s="54" t="s">
        <v>82</v>
      </c>
      <c r="L85" s="54" t="s">
        <v>1793</v>
      </c>
      <c r="M85" s="54"/>
      <c r="N85" s="54"/>
      <c r="O85" s="54" t="s">
        <v>1725</v>
      </c>
      <c r="P85" s="54">
        <v>5</v>
      </c>
      <c r="Q85" s="55" t="s">
        <v>1870</v>
      </c>
      <c r="R85" s="54"/>
      <c r="S85" s="56">
        <f t="shared" si="17"/>
        <v>0</v>
      </c>
      <c r="T85" s="56">
        <f t="shared" si="14"/>
        <v>5</v>
      </c>
      <c r="U85" s="56">
        <f t="shared" si="18"/>
        <v>0</v>
      </c>
      <c r="V85" s="56">
        <f t="shared" si="15"/>
        <v>0</v>
      </c>
      <c r="W85" s="64">
        <f t="shared" si="16"/>
        <v>22</v>
      </c>
      <c r="X85" s="56" t="str">
        <f t="shared" si="19"/>
        <v>T</v>
      </c>
      <c r="Y85" s="20"/>
      <c r="Z85" s="19"/>
      <c r="AA85" s="20"/>
      <c r="AB85" s="19"/>
      <c r="AC85" s="21"/>
      <c r="AJ85" s="22"/>
      <c r="AK85" s="22"/>
      <c r="AL85" s="22"/>
      <c r="AM85" s="22"/>
      <c r="AN85" s="20"/>
      <c r="AO85" s="20"/>
      <c r="AP85" s="20"/>
      <c r="AQ85" s="20"/>
      <c r="AR85" s="20"/>
    </row>
    <row r="86" spans="1:44" s="17" customFormat="1" ht="30.75" customHeight="1" x14ac:dyDescent="0.2">
      <c r="A86" s="150"/>
      <c r="C86" s="63"/>
      <c r="D86" s="66">
        <f t="shared" si="13"/>
        <v>1</v>
      </c>
      <c r="E86" s="69">
        <f>IFERROR(VLOOKUP(J86,Causa!$A$2:$F$15,6,0),"")</f>
        <v>3</v>
      </c>
      <c r="F86" s="52">
        <v>0.94236111111111109</v>
      </c>
      <c r="G86" s="53"/>
      <c r="H86" s="212"/>
      <c r="I86" s="55" t="s">
        <v>55</v>
      </c>
      <c r="J86" s="54" t="s">
        <v>37</v>
      </c>
      <c r="K86" s="54" t="s">
        <v>68</v>
      </c>
      <c r="L86" s="54" t="s">
        <v>1793</v>
      </c>
      <c r="M86" s="54"/>
      <c r="N86" s="54"/>
      <c r="O86" s="54" t="s">
        <v>427</v>
      </c>
      <c r="P86" s="54">
        <v>13.76</v>
      </c>
      <c r="Q86" s="55" t="s">
        <v>1921</v>
      </c>
      <c r="R86" s="54"/>
      <c r="S86" s="56">
        <f t="shared" si="17"/>
        <v>0</v>
      </c>
      <c r="T86" s="56">
        <f t="shared" si="14"/>
        <v>0</v>
      </c>
      <c r="U86" s="56">
        <f t="shared" si="18"/>
        <v>13.76</v>
      </c>
      <c r="V86" s="56">
        <f t="shared" si="15"/>
        <v>0</v>
      </c>
      <c r="W86" s="64">
        <f t="shared" si="16"/>
        <v>22</v>
      </c>
      <c r="X86" s="56" t="str">
        <f t="shared" si="19"/>
        <v>T</v>
      </c>
      <c r="Y86" s="20"/>
      <c r="Z86" s="19"/>
      <c r="AA86" s="20"/>
      <c r="AB86" s="19"/>
      <c r="AC86" s="21"/>
      <c r="AJ86" s="22"/>
      <c r="AK86" s="22"/>
      <c r="AL86" s="22"/>
      <c r="AM86" s="22"/>
      <c r="AN86" s="20"/>
      <c r="AO86" s="20"/>
      <c r="AP86" s="20"/>
      <c r="AQ86" s="20"/>
      <c r="AR86" s="20"/>
    </row>
    <row r="87" spans="1:44" s="17" customFormat="1" ht="30.75" customHeight="1" x14ac:dyDescent="0.2">
      <c r="A87" s="150"/>
      <c r="C87" s="63"/>
      <c r="D87" s="66">
        <f t="shared" si="13"/>
        <v>1</v>
      </c>
      <c r="E87" s="69">
        <f>IFERROR(VLOOKUP(J87,Causa!$A$2:$F$15,6,0),"")</f>
        <v>2</v>
      </c>
      <c r="F87" s="52">
        <v>0.96527777777777779</v>
      </c>
      <c r="G87" s="53"/>
      <c r="H87" s="212"/>
      <c r="I87" s="55" t="s">
        <v>56</v>
      </c>
      <c r="J87" s="54" t="s">
        <v>41</v>
      </c>
      <c r="K87" s="54" t="s">
        <v>42</v>
      </c>
      <c r="L87" s="54" t="s">
        <v>444</v>
      </c>
      <c r="M87" s="54"/>
      <c r="N87" s="54"/>
      <c r="O87" s="54" t="s">
        <v>423</v>
      </c>
      <c r="P87" s="54">
        <v>6.39</v>
      </c>
      <c r="Q87" s="55" t="s">
        <v>1859</v>
      </c>
      <c r="R87" s="54"/>
      <c r="S87" s="56">
        <f t="shared" si="17"/>
        <v>0</v>
      </c>
      <c r="T87" s="56">
        <f t="shared" si="14"/>
        <v>0</v>
      </c>
      <c r="U87" s="56">
        <f t="shared" si="18"/>
        <v>0</v>
      </c>
      <c r="V87" s="56">
        <f t="shared" si="15"/>
        <v>6.39</v>
      </c>
      <c r="W87" s="64">
        <f t="shared" si="16"/>
        <v>23</v>
      </c>
      <c r="X87" s="56" t="str">
        <f t="shared" si="19"/>
        <v>N</v>
      </c>
      <c r="Y87" s="20"/>
      <c r="Z87" s="19"/>
      <c r="AA87" s="20"/>
      <c r="AB87" s="19"/>
      <c r="AC87" s="21"/>
      <c r="AJ87" s="22"/>
      <c r="AK87" s="22"/>
      <c r="AL87" s="22"/>
      <c r="AM87" s="22"/>
      <c r="AN87" s="20"/>
      <c r="AO87" s="20"/>
      <c r="AP87" s="20"/>
      <c r="AQ87" s="20"/>
      <c r="AR87" s="20"/>
    </row>
    <row r="88" spans="1:44" s="17" customFormat="1" ht="30.75" customHeight="1" x14ac:dyDescent="0.2">
      <c r="A88" s="150"/>
      <c r="C88" s="63"/>
      <c r="D88" s="66" t="str">
        <f t="shared" si="13"/>
        <v/>
      </c>
      <c r="E88" s="69" t="str">
        <f>IFERROR(VLOOKUP(J88,Causa!$A$2:$F$15,6,0),"")</f>
        <v/>
      </c>
      <c r="F88" s="52"/>
      <c r="G88" s="53"/>
      <c r="H88" s="212"/>
      <c r="I88" s="55"/>
      <c r="J88" s="54"/>
      <c r="K88" s="54"/>
      <c r="L88" s="54"/>
      <c r="M88" s="54"/>
      <c r="N88" s="54"/>
      <c r="O88" s="54"/>
      <c r="P88" s="54"/>
      <c r="Q88" s="55"/>
      <c r="R88" s="54"/>
      <c r="S88" s="56">
        <f t="shared" si="17"/>
        <v>0</v>
      </c>
      <c r="T88" s="56">
        <f t="shared" si="14"/>
        <v>0</v>
      </c>
      <c r="U88" s="56">
        <f t="shared" si="18"/>
        <v>0</v>
      </c>
      <c r="V88" s="56">
        <f t="shared" si="15"/>
        <v>0</v>
      </c>
      <c r="W88" s="64" t="str">
        <f t="shared" si="16"/>
        <v/>
      </c>
      <c r="X88" s="56" t="str">
        <f t="shared" si="19"/>
        <v>T</v>
      </c>
      <c r="Y88" s="20"/>
      <c r="Z88" s="19"/>
      <c r="AA88" s="20"/>
      <c r="AB88" s="19"/>
      <c r="AC88" s="21"/>
      <c r="AJ88" s="22"/>
      <c r="AK88" s="22"/>
      <c r="AL88" s="22"/>
      <c r="AM88" s="22"/>
      <c r="AN88" s="20"/>
      <c r="AO88" s="20"/>
      <c r="AP88" s="20"/>
      <c r="AQ88" s="20"/>
      <c r="AR88" s="20"/>
    </row>
    <row r="89" spans="1:44" s="17" customFormat="1" ht="30.75" customHeight="1" x14ac:dyDescent="0.2">
      <c r="A89" s="150"/>
      <c r="C89" s="63"/>
      <c r="D89" s="66" t="str">
        <f t="shared" si="13"/>
        <v/>
      </c>
      <c r="E89" s="69" t="str">
        <f>IFERROR(VLOOKUP(J89,Causa!$A$2:$F$15,6,0),"")</f>
        <v/>
      </c>
      <c r="F89" s="52"/>
      <c r="G89" s="53"/>
      <c r="H89" s="212"/>
      <c r="I89" s="55"/>
      <c r="J89" s="54"/>
      <c r="K89" s="54"/>
      <c r="L89" s="54"/>
      <c r="M89" s="54"/>
      <c r="N89" s="54"/>
      <c r="O89" s="54"/>
      <c r="P89" s="54"/>
      <c r="Q89" s="55"/>
      <c r="R89" s="54"/>
      <c r="S89" s="56">
        <f t="shared" si="17"/>
        <v>0</v>
      </c>
      <c r="T89" s="56">
        <f t="shared" si="14"/>
        <v>0</v>
      </c>
      <c r="U89" s="56">
        <f t="shared" si="18"/>
        <v>0</v>
      </c>
      <c r="V89" s="56">
        <f t="shared" si="15"/>
        <v>0</v>
      </c>
      <c r="W89" s="64" t="str">
        <f t="shared" si="16"/>
        <v/>
      </c>
      <c r="X89" s="56" t="str">
        <f t="shared" si="19"/>
        <v>T</v>
      </c>
      <c r="Y89" s="20"/>
      <c r="Z89" s="19"/>
      <c r="AA89" s="20"/>
      <c r="AB89" s="19"/>
      <c r="AC89" s="21"/>
      <c r="AJ89" s="22"/>
      <c r="AK89" s="22"/>
      <c r="AL89" s="22"/>
      <c r="AM89" s="22"/>
      <c r="AN89" s="20"/>
      <c r="AO89" s="20"/>
      <c r="AP89" s="20"/>
      <c r="AQ89" s="20"/>
      <c r="AR89" s="20"/>
    </row>
    <row r="90" spans="1:44" s="17" customFormat="1" ht="30.75" customHeight="1" x14ac:dyDescent="0.2">
      <c r="A90" s="150"/>
      <c r="C90" s="63"/>
      <c r="D90" s="66" t="str">
        <f t="shared" si="13"/>
        <v/>
      </c>
      <c r="E90" s="69" t="str">
        <f>IFERROR(VLOOKUP(J90,Causa!$A$2:$F$15,6,0),"")</f>
        <v/>
      </c>
      <c r="F90" s="52"/>
      <c r="G90" s="53"/>
      <c r="H90" s="212"/>
      <c r="I90" s="55"/>
      <c r="J90" s="54"/>
      <c r="K90" s="54"/>
      <c r="L90" s="54"/>
      <c r="M90" s="54"/>
      <c r="N90" s="54"/>
      <c r="O90" s="54"/>
      <c r="P90" s="54"/>
      <c r="Q90" s="55"/>
      <c r="R90" s="54"/>
      <c r="S90" s="56">
        <f t="shared" si="17"/>
        <v>0</v>
      </c>
      <c r="T90" s="56">
        <f t="shared" si="14"/>
        <v>0</v>
      </c>
      <c r="U90" s="56">
        <f t="shared" si="18"/>
        <v>0</v>
      </c>
      <c r="V90" s="56">
        <f t="shared" si="15"/>
        <v>0</v>
      </c>
      <c r="W90" s="64" t="str">
        <f t="shared" si="16"/>
        <v/>
      </c>
      <c r="X90" s="56" t="str">
        <f t="shared" si="19"/>
        <v>T</v>
      </c>
      <c r="Y90" s="20"/>
      <c r="Z90" s="19"/>
      <c r="AA90" s="20"/>
      <c r="AB90" s="19"/>
      <c r="AC90" s="21"/>
      <c r="AJ90" s="22"/>
      <c r="AK90" s="22"/>
      <c r="AL90" s="22"/>
      <c r="AM90" s="22"/>
      <c r="AN90" s="20"/>
      <c r="AO90" s="20"/>
      <c r="AP90" s="20"/>
      <c r="AQ90" s="20"/>
      <c r="AR90" s="20"/>
    </row>
    <row r="91" spans="1:44" s="17" customFormat="1" ht="30.75" customHeight="1" x14ac:dyDescent="0.2">
      <c r="A91" s="150"/>
      <c r="C91" s="63"/>
      <c r="D91" s="66" t="str">
        <f t="shared" si="13"/>
        <v/>
      </c>
      <c r="E91" s="69" t="str">
        <f>IFERROR(VLOOKUP(J91,Causa!$A$2:$F$15,6,0),"")</f>
        <v/>
      </c>
      <c r="F91" s="52"/>
      <c r="G91" s="53"/>
      <c r="H91" s="212"/>
      <c r="I91" s="55"/>
      <c r="J91" s="54"/>
      <c r="K91" s="54"/>
      <c r="L91" s="54"/>
      <c r="M91" s="54"/>
      <c r="N91" s="54"/>
      <c r="O91" s="54"/>
      <c r="P91" s="54"/>
      <c r="Q91" s="55"/>
      <c r="R91" s="54"/>
      <c r="S91" s="56">
        <f t="shared" si="17"/>
        <v>0</v>
      </c>
      <c r="T91" s="56">
        <f t="shared" si="14"/>
        <v>0</v>
      </c>
      <c r="U91" s="56">
        <f t="shared" si="18"/>
        <v>0</v>
      </c>
      <c r="V91" s="56">
        <f t="shared" si="15"/>
        <v>0</v>
      </c>
      <c r="W91" s="64" t="str">
        <f t="shared" si="16"/>
        <v/>
      </c>
      <c r="X91" s="56" t="str">
        <f t="shared" si="19"/>
        <v>T</v>
      </c>
      <c r="Y91" s="20"/>
      <c r="Z91" s="19"/>
      <c r="AA91" s="20"/>
      <c r="AB91" s="19"/>
      <c r="AC91" s="21"/>
      <c r="AJ91" s="22"/>
      <c r="AK91" s="22"/>
      <c r="AL91" s="22"/>
      <c r="AM91" s="22"/>
      <c r="AN91" s="20"/>
      <c r="AO91" s="20"/>
      <c r="AP91" s="20"/>
      <c r="AQ91" s="20"/>
      <c r="AR91" s="20"/>
    </row>
    <row r="92" spans="1:44" s="17" customFormat="1" ht="30.75" customHeight="1" x14ac:dyDescent="0.2">
      <c r="A92" s="150"/>
      <c r="C92" s="63"/>
      <c r="D92" s="66" t="str">
        <f t="shared" si="13"/>
        <v/>
      </c>
      <c r="E92" s="69" t="str">
        <f>IFERROR(VLOOKUP(J92,Causa!$A$2:$F$15,6,0),"")</f>
        <v/>
      </c>
      <c r="F92" s="52"/>
      <c r="G92" s="53"/>
      <c r="H92" s="212"/>
      <c r="I92" s="55"/>
      <c r="J92" s="54"/>
      <c r="K92" s="54"/>
      <c r="L92" s="54"/>
      <c r="M92" s="54"/>
      <c r="N92" s="54"/>
      <c r="O92" s="54"/>
      <c r="P92" s="54"/>
      <c r="Q92" s="55"/>
      <c r="R92" s="54"/>
      <c r="S92" s="56">
        <f t="shared" si="17"/>
        <v>0</v>
      </c>
      <c r="T92" s="56">
        <f t="shared" si="14"/>
        <v>0</v>
      </c>
      <c r="U92" s="56">
        <f t="shared" si="18"/>
        <v>0</v>
      </c>
      <c r="V92" s="56">
        <f t="shared" si="15"/>
        <v>0</v>
      </c>
      <c r="W92" s="64" t="str">
        <f t="shared" si="16"/>
        <v/>
      </c>
      <c r="X92" s="56" t="str">
        <f t="shared" si="19"/>
        <v>T</v>
      </c>
      <c r="Y92" s="20"/>
      <c r="Z92" s="19"/>
      <c r="AA92" s="20"/>
      <c r="AB92" s="19"/>
      <c r="AC92" s="21"/>
      <c r="AJ92" s="22"/>
      <c r="AK92" s="22"/>
      <c r="AL92" s="22"/>
      <c r="AM92" s="22"/>
      <c r="AN92" s="20"/>
      <c r="AO92" s="20"/>
      <c r="AP92" s="20"/>
      <c r="AQ92" s="20"/>
      <c r="AR92" s="20"/>
    </row>
    <row r="93" spans="1:44" s="17" customFormat="1" ht="30.75" customHeight="1" x14ac:dyDescent="0.2">
      <c r="A93" s="150"/>
      <c r="C93" s="63"/>
      <c r="D93" s="66" t="str">
        <f t="shared" si="13"/>
        <v/>
      </c>
      <c r="E93" s="69" t="str">
        <f>IFERROR(VLOOKUP(J93,Causa!$A$2:$F$15,6,0),"")</f>
        <v/>
      </c>
      <c r="F93" s="52"/>
      <c r="G93" s="53"/>
      <c r="H93" s="212"/>
      <c r="I93" s="55"/>
      <c r="J93" s="54"/>
      <c r="K93" s="54"/>
      <c r="L93" s="54"/>
      <c r="M93" s="54"/>
      <c r="N93" s="54"/>
      <c r="O93" s="54"/>
      <c r="P93" s="54"/>
      <c r="Q93" s="55"/>
      <c r="R93" s="54"/>
      <c r="S93" s="56">
        <f t="shared" si="17"/>
        <v>0</v>
      </c>
      <c r="T93" s="56">
        <f t="shared" si="14"/>
        <v>0</v>
      </c>
      <c r="U93" s="56">
        <f t="shared" si="18"/>
        <v>0</v>
      </c>
      <c r="V93" s="56">
        <f t="shared" si="15"/>
        <v>0</v>
      </c>
      <c r="W93" s="64" t="str">
        <f t="shared" si="16"/>
        <v/>
      </c>
      <c r="X93" s="56" t="str">
        <f t="shared" si="19"/>
        <v>T</v>
      </c>
      <c r="Y93" s="20"/>
      <c r="Z93" s="19"/>
      <c r="AA93" s="20"/>
      <c r="AB93" s="19"/>
      <c r="AC93" s="21"/>
      <c r="AJ93" s="22"/>
      <c r="AK93" s="22"/>
      <c r="AL93" s="22"/>
      <c r="AM93" s="22"/>
      <c r="AN93" s="20"/>
      <c r="AO93" s="20"/>
      <c r="AP93" s="20"/>
      <c r="AQ93" s="20"/>
      <c r="AR93" s="20"/>
    </row>
    <row r="94" spans="1:44" s="17" customFormat="1" ht="30.75" customHeight="1" x14ac:dyDescent="0.2">
      <c r="A94" s="150"/>
      <c r="C94" s="63"/>
      <c r="D94" s="66" t="str">
        <f t="shared" si="13"/>
        <v/>
      </c>
      <c r="E94" s="69" t="str">
        <f>IFERROR(VLOOKUP(J94,Causa!$A$2:$F$15,6,0),"")</f>
        <v/>
      </c>
      <c r="F94" s="52"/>
      <c r="G94" s="53"/>
      <c r="H94" s="212"/>
      <c r="I94" s="55"/>
      <c r="J94" s="54"/>
      <c r="K94" s="54"/>
      <c r="L94" s="54"/>
      <c r="M94" s="54"/>
      <c r="N94" s="54"/>
      <c r="O94" s="54"/>
      <c r="P94" s="54"/>
      <c r="Q94" s="55"/>
      <c r="R94" s="54"/>
      <c r="S94" s="56">
        <f t="shared" si="17"/>
        <v>0</v>
      </c>
      <c r="T94" s="56">
        <f t="shared" si="14"/>
        <v>0</v>
      </c>
      <c r="U94" s="56">
        <f t="shared" si="18"/>
        <v>0</v>
      </c>
      <c r="V94" s="56">
        <f t="shared" si="15"/>
        <v>0</v>
      </c>
      <c r="W94" s="64" t="str">
        <f t="shared" si="16"/>
        <v/>
      </c>
      <c r="X94" s="56" t="str">
        <f t="shared" si="19"/>
        <v>T</v>
      </c>
      <c r="Y94" s="20"/>
      <c r="Z94" s="19"/>
      <c r="AA94" s="20"/>
      <c r="AB94" s="19"/>
      <c r="AC94" s="21"/>
      <c r="AJ94" s="22"/>
      <c r="AK94" s="22"/>
      <c r="AL94" s="22"/>
      <c r="AM94" s="22"/>
      <c r="AN94" s="20"/>
      <c r="AO94" s="20"/>
      <c r="AP94" s="20"/>
      <c r="AQ94" s="20"/>
      <c r="AR94" s="20"/>
    </row>
    <row r="95" spans="1:44" s="17" customFormat="1" ht="30.75" customHeight="1" x14ac:dyDescent="0.2">
      <c r="A95" s="150"/>
      <c r="C95" s="63"/>
      <c r="D95" s="66" t="str">
        <f t="shared" si="13"/>
        <v/>
      </c>
      <c r="E95" s="69" t="str">
        <f>IFERROR(VLOOKUP(J95,Causa!$A$2:$F$15,6,0),"")</f>
        <v/>
      </c>
      <c r="F95" s="52"/>
      <c r="G95" s="53"/>
      <c r="H95" s="212"/>
      <c r="I95" s="55"/>
      <c r="J95" s="54"/>
      <c r="K95" s="54"/>
      <c r="L95" s="54"/>
      <c r="M95" s="54"/>
      <c r="N95" s="54"/>
      <c r="O95" s="54"/>
      <c r="P95" s="54"/>
      <c r="Q95" s="55"/>
      <c r="R95" s="54"/>
      <c r="S95" s="56">
        <f t="shared" si="17"/>
        <v>0</v>
      </c>
      <c r="T95" s="56">
        <f t="shared" si="14"/>
        <v>0</v>
      </c>
      <c r="U95" s="56">
        <f t="shared" si="18"/>
        <v>0</v>
      </c>
      <c r="V95" s="56">
        <f t="shared" si="15"/>
        <v>0</v>
      </c>
      <c r="W95" s="64" t="str">
        <f t="shared" si="16"/>
        <v/>
      </c>
      <c r="X95" s="56" t="str">
        <f t="shared" si="19"/>
        <v>T</v>
      </c>
      <c r="Y95" s="20"/>
      <c r="Z95" s="19"/>
      <c r="AA95" s="20"/>
      <c r="AB95" s="19"/>
      <c r="AC95" s="21"/>
      <c r="AJ95" s="22"/>
      <c r="AK95" s="22"/>
      <c r="AL95" s="22"/>
      <c r="AM95" s="22"/>
      <c r="AN95" s="20"/>
      <c r="AO95" s="20"/>
      <c r="AP95" s="20"/>
      <c r="AQ95" s="20"/>
      <c r="AR95" s="20"/>
    </row>
    <row r="96" spans="1:44" s="17" customFormat="1" ht="30.75" customHeight="1" x14ac:dyDescent="0.2">
      <c r="A96" s="150"/>
      <c r="C96" s="63"/>
      <c r="D96" s="66" t="str">
        <f t="shared" si="13"/>
        <v/>
      </c>
      <c r="E96" s="69" t="str">
        <f>IFERROR(VLOOKUP(J96,Causa!$A$2:$F$15,6,0),"")</f>
        <v/>
      </c>
      <c r="F96" s="52"/>
      <c r="G96" s="53"/>
      <c r="H96" s="212"/>
      <c r="I96" s="55"/>
      <c r="J96" s="54"/>
      <c r="K96" s="54"/>
      <c r="L96" s="54"/>
      <c r="M96" s="54"/>
      <c r="N96" s="54"/>
      <c r="O96" s="54"/>
      <c r="P96" s="54"/>
      <c r="Q96" s="55"/>
      <c r="R96" s="54"/>
      <c r="S96" s="56">
        <f t="shared" si="17"/>
        <v>0</v>
      </c>
      <c r="T96" s="56">
        <f t="shared" si="14"/>
        <v>0</v>
      </c>
      <c r="U96" s="56">
        <f t="shared" si="18"/>
        <v>0</v>
      </c>
      <c r="V96" s="56">
        <f t="shared" si="15"/>
        <v>0</v>
      </c>
      <c r="W96" s="64" t="str">
        <f t="shared" si="16"/>
        <v/>
      </c>
      <c r="X96" s="56" t="str">
        <f t="shared" si="19"/>
        <v>T</v>
      </c>
      <c r="Y96" s="20"/>
      <c r="Z96" s="19"/>
      <c r="AA96" s="20"/>
      <c r="AB96" s="19"/>
      <c r="AC96" s="21"/>
      <c r="AJ96" s="22"/>
      <c r="AK96" s="22"/>
      <c r="AL96" s="22"/>
      <c r="AM96" s="22"/>
      <c r="AN96" s="20"/>
      <c r="AO96" s="20"/>
      <c r="AP96" s="20"/>
      <c r="AQ96" s="20"/>
      <c r="AR96" s="20"/>
    </row>
    <row r="97" spans="1:44" s="17" customFormat="1" ht="30.75" customHeight="1" x14ac:dyDescent="0.2">
      <c r="A97" s="150"/>
      <c r="C97" s="63"/>
      <c r="D97" s="66" t="str">
        <f t="shared" si="13"/>
        <v/>
      </c>
      <c r="E97" s="69" t="str">
        <f>IFERROR(VLOOKUP(J97,Causa!$A$2:$F$15,6,0),"")</f>
        <v/>
      </c>
      <c r="F97" s="52"/>
      <c r="G97" s="53"/>
      <c r="H97" s="212"/>
      <c r="I97" s="55"/>
      <c r="J97" s="54"/>
      <c r="K97" s="54"/>
      <c r="L97" s="54"/>
      <c r="M97" s="54"/>
      <c r="N97" s="54"/>
      <c r="O97" s="54"/>
      <c r="P97" s="54"/>
      <c r="Q97" s="55"/>
      <c r="R97" s="54"/>
      <c r="S97" s="56">
        <f t="shared" si="17"/>
        <v>0</v>
      </c>
      <c r="T97" s="56">
        <f t="shared" si="14"/>
        <v>0</v>
      </c>
      <c r="U97" s="56">
        <f t="shared" si="18"/>
        <v>0</v>
      </c>
      <c r="V97" s="56">
        <f t="shared" si="15"/>
        <v>0</v>
      </c>
      <c r="W97" s="64" t="str">
        <f t="shared" si="16"/>
        <v/>
      </c>
      <c r="X97" s="56" t="str">
        <f t="shared" si="19"/>
        <v>T</v>
      </c>
      <c r="Y97" s="20"/>
      <c r="Z97" s="19"/>
      <c r="AA97" s="20"/>
      <c r="AB97" s="19"/>
      <c r="AC97" s="21"/>
      <c r="AJ97" s="22"/>
      <c r="AK97" s="22"/>
      <c r="AL97" s="22"/>
      <c r="AM97" s="22"/>
      <c r="AN97" s="20"/>
      <c r="AO97" s="20"/>
      <c r="AP97" s="20"/>
      <c r="AQ97" s="20"/>
      <c r="AR97" s="20"/>
    </row>
    <row r="98" spans="1:44" s="17" customFormat="1" ht="30.75" customHeight="1" x14ac:dyDescent="0.2">
      <c r="A98" s="150"/>
      <c r="C98" s="63"/>
      <c r="D98" s="66" t="str">
        <f t="shared" si="13"/>
        <v/>
      </c>
      <c r="E98" s="69" t="str">
        <f>IFERROR(VLOOKUP(J98,Causa!$A$2:$F$15,6,0),"")</f>
        <v/>
      </c>
      <c r="F98" s="52"/>
      <c r="G98" s="53"/>
      <c r="H98" s="212"/>
      <c r="I98" s="55"/>
      <c r="J98" s="54"/>
      <c r="K98" s="54"/>
      <c r="L98" s="54"/>
      <c r="M98" s="54"/>
      <c r="N98" s="54"/>
      <c r="O98" s="54"/>
      <c r="P98" s="54"/>
      <c r="Q98" s="55"/>
      <c r="R98" s="54"/>
      <c r="S98" s="56">
        <f t="shared" si="17"/>
        <v>0</v>
      </c>
      <c r="T98" s="56">
        <f t="shared" si="14"/>
        <v>0</v>
      </c>
      <c r="U98" s="56">
        <f t="shared" si="18"/>
        <v>0</v>
      </c>
      <c r="V98" s="56">
        <f t="shared" si="15"/>
        <v>0</v>
      </c>
      <c r="W98" s="64" t="str">
        <f t="shared" si="16"/>
        <v/>
      </c>
      <c r="X98" s="56" t="str">
        <f t="shared" si="19"/>
        <v>T</v>
      </c>
      <c r="Y98" s="20"/>
      <c r="Z98" s="19"/>
      <c r="AA98" s="20"/>
      <c r="AB98" s="19"/>
      <c r="AC98" s="21"/>
      <c r="AJ98" s="22"/>
      <c r="AK98" s="22"/>
      <c r="AL98" s="22"/>
      <c r="AM98" s="22"/>
      <c r="AN98" s="20"/>
      <c r="AO98" s="20"/>
      <c r="AP98" s="20"/>
      <c r="AQ98" s="20"/>
      <c r="AR98" s="20"/>
    </row>
    <row r="99" spans="1:44" s="17" customFormat="1" ht="30.75" customHeight="1" x14ac:dyDescent="0.2">
      <c r="A99" s="150"/>
      <c r="C99" s="63"/>
      <c r="D99" s="66" t="str">
        <f t="shared" ref="D99:D162" si="20">IF(E99="","",IF(E99=1,IF(COUNTA(F99:P99)=9,1,0),IF(J99="OPERACIO",IF(COUNTA(F99:P99)=7,1,0),IF(COUNTA(F99:P99)=7,1,0))))</f>
        <v/>
      </c>
      <c r="E99" s="69" t="str">
        <f>IFERROR(VLOOKUP(J99,Causa!$A$2:$F$15,6,0),"")</f>
        <v/>
      </c>
      <c r="F99" s="52"/>
      <c r="G99" s="53"/>
      <c r="H99" s="212"/>
      <c r="I99" s="55"/>
      <c r="J99" s="54"/>
      <c r="K99" s="54"/>
      <c r="L99" s="54"/>
      <c r="M99" s="54"/>
      <c r="N99" s="54"/>
      <c r="O99" s="54"/>
      <c r="P99" s="54"/>
      <c r="Q99" s="55"/>
      <c r="R99" s="54"/>
      <c r="S99" s="56">
        <f t="shared" si="17"/>
        <v>0</v>
      </c>
      <c r="T99" s="56">
        <f t="shared" ref="T99:T162" si="21">IF(J99="Programa",P99,0)-S99</f>
        <v>0</v>
      </c>
      <c r="U99" s="56">
        <f t="shared" si="18"/>
        <v>0</v>
      </c>
      <c r="V99" s="56">
        <f t="shared" ref="V99:V162" si="22">IF(J99="ELECTRIC",P99,0)+IF(J99="INSTRUME",P99,0)+IF(J99="MECANICA",P99,0)+IF(J99="OPERACIO",P99,0)+IF(J99="AUTOMATI",P99,0)</f>
        <v>0</v>
      </c>
      <c r="W99" s="64" t="str">
        <f t="shared" ref="W99:W162" si="23">IF(F99="","",HOUR(F99))</f>
        <v/>
      </c>
      <c r="X99" s="56" t="str">
        <f t="shared" si="19"/>
        <v>T</v>
      </c>
      <c r="Y99" s="20"/>
      <c r="Z99" s="19"/>
      <c r="AA99" s="20"/>
      <c r="AB99" s="19"/>
      <c r="AC99" s="21"/>
      <c r="AJ99" s="22"/>
      <c r="AK99" s="22"/>
      <c r="AL99" s="22"/>
      <c r="AM99" s="22"/>
      <c r="AN99" s="20"/>
      <c r="AO99" s="20"/>
      <c r="AP99" s="20"/>
      <c r="AQ99" s="20"/>
      <c r="AR99" s="20"/>
    </row>
    <row r="100" spans="1:44" s="17" customFormat="1" ht="30.75" customHeight="1" x14ac:dyDescent="0.2">
      <c r="A100" s="150"/>
      <c r="C100" s="63"/>
      <c r="D100" s="66" t="str">
        <f t="shared" si="20"/>
        <v/>
      </c>
      <c r="E100" s="69" t="str">
        <f>IFERROR(VLOOKUP(J100,Causa!$A$2:$F$15,6,0),"")</f>
        <v/>
      </c>
      <c r="F100" s="52"/>
      <c r="G100" s="53"/>
      <c r="H100" s="212"/>
      <c r="I100" s="55"/>
      <c r="J100" s="54"/>
      <c r="K100" s="54"/>
      <c r="L100" s="54"/>
      <c r="M100" s="54"/>
      <c r="N100" s="54"/>
      <c r="O100" s="54"/>
      <c r="P100" s="54"/>
      <c r="Q100" s="55"/>
      <c r="R100" s="54"/>
      <c r="S100" s="56">
        <f t="shared" ref="S100:S163" si="24">IF(K100="tiempo no programado",P100,0)</f>
        <v>0</v>
      </c>
      <c r="T100" s="56">
        <f t="shared" si="21"/>
        <v>0</v>
      </c>
      <c r="U100" s="56">
        <f t="shared" ref="U100:U163" si="25">IF(J100="CALIDAD",P100,0)+IF(J100="LOGISTIC",P100,0)+IF(J100="REPUESTO",P100,0)+IF(J100="SALAMAQ",P100,0)</f>
        <v>0</v>
      </c>
      <c r="V100" s="56">
        <f t="shared" si="22"/>
        <v>0</v>
      </c>
      <c r="W100" s="64" t="str">
        <f t="shared" si="23"/>
        <v/>
      </c>
      <c r="X100" s="56" t="str">
        <f t="shared" ref="X100:X163" si="26">IF(OR(W100=23,W100&lt;7),"N",IF(AND(W100&gt;=7,W100&lt;15),"M","T"))</f>
        <v>T</v>
      </c>
      <c r="Y100" s="20"/>
      <c r="Z100" s="19"/>
      <c r="AA100" s="20"/>
      <c r="AB100" s="19"/>
      <c r="AC100" s="21"/>
      <c r="AJ100" s="22"/>
      <c r="AK100" s="22"/>
      <c r="AL100" s="22"/>
      <c r="AM100" s="22"/>
      <c r="AN100" s="20"/>
      <c r="AO100" s="20"/>
      <c r="AP100" s="20"/>
      <c r="AQ100" s="20"/>
      <c r="AR100" s="20"/>
    </row>
    <row r="101" spans="1:44" s="17" customFormat="1" ht="30.75" customHeight="1" x14ac:dyDescent="0.2">
      <c r="A101" s="150"/>
      <c r="C101" s="63"/>
      <c r="D101" s="66" t="str">
        <f t="shared" si="20"/>
        <v/>
      </c>
      <c r="E101" s="69" t="str">
        <f>IFERROR(VLOOKUP(J101,Causa!$A$2:$F$15,6,0),"")</f>
        <v/>
      </c>
      <c r="F101" s="52"/>
      <c r="G101" s="53"/>
      <c r="H101" s="212"/>
      <c r="I101" s="55"/>
      <c r="J101" s="54"/>
      <c r="K101" s="54"/>
      <c r="L101" s="54"/>
      <c r="M101" s="54"/>
      <c r="N101" s="54"/>
      <c r="O101" s="54"/>
      <c r="P101" s="54"/>
      <c r="Q101" s="55"/>
      <c r="R101" s="54"/>
      <c r="S101" s="56">
        <f t="shared" si="24"/>
        <v>0</v>
      </c>
      <c r="T101" s="56">
        <f t="shared" si="21"/>
        <v>0</v>
      </c>
      <c r="U101" s="56">
        <f t="shared" si="25"/>
        <v>0</v>
      </c>
      <c r="V101" s="56">
        <f t="shared" si="22"/>
        <v>0</v>
      </c>
      <c r="W101" s="64" t="str">
        <f t="shared" si="23"/>
        <v/>
      </c>
      <c r="X101" s="56" t="str">
        <f t="shared" si="26"/>
        <v>T</v>
      </c>
      <c r="Y101" s="20"/>
      <c r="Z101" s="19"/>
      <c r="AA101" s="20"/>
      <c r="AB101" s="19"/>
      <c r="AC101" s="21"/>
      <c r="AJ101" s="22"/>
      <c r="AK101" s="22"/>
      <c r="AL101" s="22"/>
      <c r="AM101" s="22"/>
      <c r="AN101" s="20"/>
      <c r="AO101" s="20"/>
      <c r="AP101" s="20"/>
      <c r="AQ101" s="20"/>
      <c r="AR101" s="20"/>
    </row>
    <row r="102" spans="1:44" s="17" customFormat="1" ht="30.75" customHeight="1" x14ac:dyDescent="0.2">
      <c r="A102" s="150"/>
      <c r="C102" s="63"/>
      <c r="D102" s="66" t="str">
        <f t="shared" si="20"/>
        <v/>
      </c>
      <c r="E102" s="69" t="str">
        <f>IFERROR(VLOOKUP(J102,Causa!$A$2:$F$15,6,0),"")</f>
        <v/>
      </c>
      <c r="F102" s="52"/>
      <c r="G102" s="53"/>
      <c r="H102" s="212"/>
      <c r="I102" s="55"/>
      <c r="J102" s="54"/>
      <c r="K102" s="54"/>
      <c r="L102" s="54"/>
      <c r="M102" s="54"/>
      <c r="N102" s="54"/>
      <c r="O102" s="54"/>
      <c r="P102" s="54"/>
      <c r="Q102" s="55"/>
      <c r="R102" s="54"/>
      <c r="S102" s="56">
        <f t="shared" si="24"/>
        <v>0</v>
      </c>
      <c r="T102" s="56">
        <f t="shared" si="21"/>
        <v>0</v>
      </c>
      <c r="U102" s="56">
        <f t="shared" si="25"/>
        <v>0</v>
      </c>
      <c r="V102" s="56">
        <f t="shared" si="22"/>
        <v>0</v>
      </c>
      <c r="W102" s="64" t="str">
        <f t="shared" si="23"/>
        <v/>
      </c>
      <c r="X102" s="56" t="str">
        <f t="shared" si="26"/>
        <v>T</v>
      </c>
      <c r="Y102" s="20"/>
      <c r="Z102" s="19"/>
      <c r="AA102" s="20"/>
      <c r="AB102" s="19"/>
      <c r="AC102" s="21"/>
      <c r="AJ102" s="22"/>
      <c r="AK102" s="22"/>
      <c r="AL102" s="22"/>
      <c r="AM102" s="22"/>
      <c r="AN102" s="20"/>
      <c r="AO102" s="20"/>
      <c r="AP102" s="20"/>
      <c r="AQ102" s="20"/>
      <c r="AR102" s="20"/>
    </row>
    <row r="103" spans="1:44" s="17" customFormat="1" ht="30.75" customHeight="1" x14ac:dyDescent="0.2">
      <c r="A103" s="150"/>
      <c r="C103" s="63"/>
      <c r="D103" s="66" t="str">
        <f t="shared" si="20"/>
        <v/>
      </c>
      <c r="E103" s="69" t="str">
        <f>IFERROR(VLOOKUP(J103,Causa!$A$2:$F$15,6,0),"")</f>
        <v/>
      </c>
      <c r="F103" s="52"/>
      <c r="G103" s="53"/>
      <c r="H103" s="212"/>
      <c r="I103" s="55"/>
      <c r="J103" s="54"/>
      <c r="K103" s="54"/>
      <c r="L103" s="54"/>
      <c r="M103" s="54"/>
      <c r="N103" s="54"/>
      <c r="O103" s="54"/>
      <c r="P103" s="54"/>
      <c r="Q103" s="55"/>
      <c r="R103" s="54"/>
      <c r="S103" s="56">
        <f t="shared" si="24"/>
        <v>0</v>
      </c>
      <c r="T103" s="56">
        <f t="shared" si="21"/>
        <v>0</v>
      </c>
      <c r="U103" s="56">
        <f t="shared" si="25"/>
        <v>0</v>
      </c>
      <c r="V103" s="56">
        <f t="shared" si="22"/>
        <v>0</v>
      </c>
      <c r="W103" s="64" t="str">
        <f t="shared" si="23"/>
        <v/>
      </c>
      <c r="X103" s="56" t="str">
        <f t="shared" si="26"/>
        <v>T</v>
      </c>
      <c r="Y103" s="20"/>
      <c r="Z103" s="19"/>
      <c r="AA103" s="20"/>
      <c r="AB103" s="19"/>
      <c r="AC103" s="21"/>
      <c r="AJ103" s="22"/>
      <c r="AK103" s="22"/>
      <c r="AL103" s="22"/>
      <c r="AM103" s="22"/>
      <c r="AN103" s="20"/>
      <c r="AO103" s="20"/>
      <c r="AP103" s="20"/>
      <c r="AQ103" s="20"/>
      <c r="AR103" s="20"/>
    </row>
    <row r="104" spans="1:44" s="17" customFormat="1" ht="30.75" customHeight="1" x14ac:dyDescent="0.2">
      <c r="A104" s="150"/>
      <c r="C104" s="63"/>
      <c r="D104" s="66" t="str">
        <f t="shared" si="20"/>
        <v/>
      </c>
      <c r="E104" s="69" t="str">
        <f>IFERROR(VLOOKUP(J104,Causa!$A$2:$F$15,6,0),"")</f>
        <v/>
      </c>
      <c r="F104" s="52"/>
      <c r="G104" s="53"/>
      <c r="H104" s="212"/>
      <c r="I104" s="55"/>
      <c r="J104" s="54"/>
      <c r="K104" s="54"/>
      <c r="L104" s="54"/>
      <c r="M104" s="54"/>
      <c r="N104" s="54"/>
      <c r="O104" s="54"/>
      <c r="P104" s="54"/>
      <c r="Q104" s="55"/>
      <c r="R104" s="54"/>
      <c r="S104" s="56">
        <f t="shared" si="24"/>
        <v>0</v>
      </c>
      <c r="T104" s="56">
        <f t="shared" si="21"/>
        <v>0</v>
      </c>
      <c r="U104" s="56">
        <f t="shared" si="25"/>
        <v>0</v>
      </c>
      <c r="V104" s="56">
        <f t="shared" si="22"/>
        <v>0</v>
      </c>
      <c r="W104" s="64" t="str">
        <f t="shared" si="23"/>
        <v/>
      </c>
      <c r="X104" s="56" t="str">
        <f t="shared" si="26"/>
        <v>T</v>
      </c>
      <c r="Y104" s="20"/>
      <c r="Z104" s="19"/>
      <c r="AA104" s="20"/>
      <c r="AB104" s="19"/>
      <c r="AC104" s="21"/>
      <c r="AJ104" s="22"/>
      <c r="AK104" s="22"/>
      <c r="AL104" s="22"/>
      <c r="AM104" s="22"/>
      <c r="AN104" s="20"/>
      <c r="AO104" s="20"/>
      <c r="AP104" s="20"/>
      <c r="AQ104" s="20"/>
      <c r="AR104" s="20"/>
    </row>
    <row r="105" spans="1:44" s="17" customFormat="1" ht="30.75" customHeight="1" x14ac:dyDescent="0.2">
      <c r="A105" s="150"/>
      <c r="C105" s="63"/>
      <c r="D105" s="66" t="str">
        <f t="shared" si="20"/>
        <v/>
      </c>
      <c r="E105" s="69" t="str">
        <f>IFERROR(VLOOKUP(J105,Causa!$A$2:$F$15,6,0),"")</f>
        <v/>
      </c>
      <c r="F105" s="52"/>
      <c r="G105" s="53"/>
      <c r="H105" s="212"/>
      <c r="I105" s="55"/>
      <c r="J105" s="54"/>
      <c r="K105" s="54"/>
      <c r="L105" s="54"/>
      <c r="M105" s="54"/>
      <c r="N105" s="54"/>
      <c r="O105" s="54"/>
      <c r="P105" s="54"/>
      <c r="Q105" s="55"/>
      <c r="R105" s="54"/>
      <c r="S105" s="56">
        <f t="shared" si="24"/>
        <v>0</v>
      </c>
      <c r="T105" s="56">
        <f t="shared" si="21"/>
        <v>0</v>
      </c>
      <c r="U105" s="56">
        <f t="shared" si="25"/>
        <v>0</v>
      </c>
      <c r="V105" s="56">
        <f t="shared" si="22"/>
        <v>0</v>
      </c>
      <c r="W105" s="64" t="str">
        <f t="shared" si="23"/>
        <v/>
      </c>
      <c r="X105" s="56" t="str">
        <f t="shared" si="26"/>
        <v>T</v>
      </c>
      <c r="Y105" s="20"/>
      <c r="Z105" s="19"/>
      <c r="AA105" s="20"/>
      <c r="AB105" s="19"/>
      <c r="AC105" s="21"/>
      <c r="AJ105" s="22"/>
      <c r="AK105" s="22"/>
      <c r="AL105" s="22"/>
      <c r="AM105" s="22"/>
      <c r="AN105" s="20"/>
      <c r="AO105" s="20"/>
      <c r="AP105" s="20"/>
      <c r="AQ105" s="20"/>
      <c r="AR105" s="20"/>
    </row>
    <row r="106" spans="1:44" s="17" customFormat="1" ht="30.75" customHeight="1" x14ac:dyDescent="0.2">
      <c r="A106" s="150"/>
      <c r="C106" s="63"/>
      <c r="D106" s="66" t="str">
        <f t="shared" si="20"/>
        <v/>
      </c>
      <c r="E106" s="69" t="str">
        <f>IFERROR(VLOOKUP(J106,Causa!$A$2:$F$15,6,0),"")</f>
        <v/>
      </c>
      <c r="F106" s="52"/>
      <c r="G106" s="53"/>
      <c r="H106" s="212"/>
      <c r="I106" s="55"/>
      <c r="J106" s="54"/>
      <c r="K106" s="54"/>
      <c r="L106" s="54"/>
      <c r="M106" s="54"/>
      <c r="N106" s="54"/>
      <c r="O106" s="54"/>
      <c r="P106" s="54"/>
      <c r="Q106" s="55"/>
      <c r="R106" s="54"/>
      <c r="S106" s="56">
        <f t="shared" si="24"/>
        <v>0</v>
      </c>
      <c r="T106" s="56">
        <f t="shared" si="21"/>
        <v>0</v>
      </c>
      <c r="U106" s="56">
        <f t="shared" si="25"/>
        <v>0</v>
      </c>
      <c r="V106" s="56">
        <f t="shared" si="22"/>
        <v>0</v>
      </c>
      <c r="W106" s="64" t="str">
        <f t="shared" si="23"/>
        <v/>
      </c>
      <c r="X106" s="56" t="str">
        <f t="shared" si="26"/>
        <v>T</v>
      </c>
      <c r="Y106" s="20"/>
      <c r="Z106" s="19"/>
      <c r="AA106" s="20"/>
      <c r="AB106" s="19"/>
      <c r="AC106" s="21"/>
      <c r="AJ106" s="22"/>
      <c r="AK106" s="22"/>
      <c r="AL106" s="22"/>
      <c r="AM106" s="22"/>
      <c r="AN106" s="20"/>
      <c r="AO106" s="20"/>
      <c r="AP106" s="20"/>
      <c r="AQ106" s="20"/>
      <c r="AR106" s="20"/>
    </row>
    <row r="107" spans="1:44" s="17" customFormat="1" ht="30.75" customHeight="1" x14ac:dyDescent="0.2">
      <c r="A107" s="150"/>
      <c r="C107" s="63"/>
      <c r="D107" s="66" t="str">
        <f t="shared" si="20"/>
        <v/>
      </c>
      <c r="E107" s="69" t="str">
        <f>IFERROR(VLOOKUP(J107,Causa!$A$2:$F$15,6,0),"")</f>
        <v/>
      </c>
      <c r="F107" s="52"/>
      <c r="G107" s="53"/>
      <c r="H107" s="212"/>
      <c r="I107" s="55"/>
      <c r="J107" s="54"/>
      <c r="K107" s="54"/>
      <c r="L107" s="54"/>
      <c r="M107" s="54"/>
      <c r="N107" s="54"/>
      <c r="O107" s="54"/>
      <c r="P107" s="54"/>
      <c r="Q107" s="55"/>
      <c r="R107" s="54"/>
      <c r="S107" s="56">
        <f t="shared" si="24"/>
        <v>0</v>
      </c>
      <c r="T107" s="56">
        <f t="shared" si="21"/>
        <v>0</v>
      </c>
      <c r="U107" s="56">
        <f t="shared" si="25"/>
        <v>0</v>
      </c>
      <c r="V107" s="56">
        <f t="shared" si="22"/>
        <v>0</v>
      </c>
      <c r="W107" s="64" t="str">
        <f t="shared" si="23"/>
        <v/>
      </c>
      <c r="X107" s="56" t="str">
        <f t="shared" si="26"/>
        <v>T</v>
      </c>
      <c r="Y107" s="20"/>
      <c r="Z107" s="19"/>
      <c r="AA107" s="20"/>
      <c r="AB107" s="19"/>
      <c r="AC107" s="21"/>
      <c r="AJ107" s="22"/>
      <c r="AK107" s="22"/>
      <c r="AL107" s="22"/>
      <c r="AM107" s="22"/>
      <c r="AN107" s="20"/>
      <c r="AO107" s="20"/>
      <c r="AP107" s="20"/>
      <c r="AQ107" s="20"/>
      <c r="AR107" s="20"/>
    </row>
    <row r="108" spans="1:44" s="17" customFormat="1" ht="30.75" customHeight="1" x14ac:dyDescent="0.2">
      <c r="A108" s="150"/>
      <c r="C108" s="63"/>
      <c r="D108" s="66" t="str">
        <f t="shared" si="20"/>
        <v/>
      </c>
      <c r="E108" s="69" t="str">
        <f>IFERROR(VLOOKUP(J108,Causa!$A$2:$F$15,6,0),"")</f>
        <v/>
      </c>
      <c r="F108" s="52"/>
      <c r="G108" s="53"/>
      <c r="H108" s="212"/>
      <c r="I108" s="55"/>
      <c r="J108" s="54"/>
      <c r="K108" s="54"/>
      <c r="L108" s="54"/>
      <c r="M108" s="54"/>
      <c r="N108" s="54"/>
      <c r="O108" s="54"/>
      <c r="P108" s="54"/>
      <c r="Q108" s="55"/>
      <c r="R108" s="54"/>
      <c r="S108" s="56">
        <f t="shared" si="24"/>
        <v>0</v>
      </c>
      <c r="T108" s="56">
        <f t="shared" si="21"/>
        <v>0</v>
      </c>
      <c r="U108" s="56">
        <f t="shared" si="25"/>
        <v>0</v>
      </c>
      <c r="V108" s="56">
        <f t="shared" si="22"/>
        <v>0</v>
      </c>
      <c r="W108" s="64" t="str">
        <f t="shared" si="23"/>
        <v/>
      </c>
      <c r="X108" s="56" t="str">
        <f t="shared" si="26"/>
        <v>T</v>
      </c>
      <c r="Y108" s="20"/>
      <c r="Z108" s="19"/>
      <c r="AA108" s="20"/>
      <c r="AB108" s="19"/>
      <c r="AC108" s="21"/>
      <c r="AJ108" s="22"/>
      <c r="AK108" s="22"/>
      <c r="AL108" s="22"/>
      <c r="AM108" s="22"/>
      <c r="AN108" s="20"/>
      <c r="AO108" s="20"/>
      <c r="AP108" s="20"/>
      <c r="AQ108" s="20"/>
      <c r="AR108" s="20"/>
    </row>
    <row r="109" spans="1:44" s="17" customFormat="1" ht="30.75" customHeight="1" x14ac:dyDescent="0.2">
      <c r="A109" s="150"/>
      <c r="C109" s="63"/>
      <c r="D109" s="66" t="str">
        <f t="shared" si="20"/>
        <v/>
      </c>
      <c r="E109" s="69" t="str">
        <f>IFERROR(VLOOKUP(J109,Causa!$A$2:$F$15,6,0),"")</f>
        <v/>
      </c>
      <c r="F109" s="52"/>
      <c r="G109" s="53"/>
      <c r="H109" s="212"/>
      <c r="I109" s="55"/>
      <c r="J109" s="54"/>
      <c r="K109" s="54"/>
      <c r="L109" s="54"/>
      <c r="M109" s="54"/>
      <c r="N109" s="54"/>
      <c r="O109" s="54"/>
      <c r="P109" s="54"/>
      <c r="Q109" s="55"/>
      <c r="R109" s="54"/>
      <c r="S109" s="56">
        <f t="shared" si="24"/>
        <v>0</v>
      </c>
      <c r="T109" s="56">
        <f t="shared" si="21"/>
        <v>0</v>
      </c>
      <c r="U109" s="56">
        <f t="shared" si="25"/>
        <v>0</v>
      </c>
      <c r="V109" s="56">
        <f t="shared" si="22"/>
        <v>0</v>
      </c>
      <c r="W109" s="64" t="str">
        <f t="shared" si="23"/>
        <v/>
      </c>
      <c r="X109" s="56" t="str">
        <f t="shared" si="26"/>
        <v>T</v>
      </c>
      <c r="Y109" s="20"/>
      <c r="Z109" s="19"/>
      <c r="AA109" s="20"/>
      <c r="AB109" s="19"/>
      <c r="AC109" s="21"/>
      <c r="AJ109" s="22"/>
      <c r="AK109" s="22"/>
      <c r="AL109" s="22"/>
      <c r="AM109" s="22"/>
      <c r="AN109" s="20"/>
      <c r="AO109" s="20"/>
      <c r="AP109" s="20"/>
      <c r="AQ109" s="20"/>
      <c r="AR109" s="20"/>
    </row>
    <row r="110" spans="1:44" s="17" customFormat="1" ht="30.75" customHeight="1" x14ac:dyDescent="0.2">
      <c r="A110" s="150"/>
      <c r="C110" s="63"/>
      <c r="D110" s="66" t="str">
        <f t="shared" si="20"/>
        <v/>
      </c>
      <c r="E110" s="69" t="str">
        <f>IFERROR(VLOOKUP(J110,Causa!$A$2:$F$15,6,0),"")</f>
        <v/>
      </c>
      <c r="F110" s="52"/>
      <c r="G110" s="53"/>
      <c r="H110" s="212"/>
      <c r="I110" s="55"/>
      <c r="J110" s="54"/>
      <c r="K110" s="54"/>
      <c r="L110" s="54"/>
      <c r="M110" s="54"/>
      <c r="N110" s="54"/>
      <c r="O110" s="54"/>
      <c r="P110" s="54"/>
      <c r="Q110" s="55"/>
      <c r="R110" s="54"/>
      <c r="S110" s="56">
        <f t="shared" si="24"/>
        <v>0</v>
      </c>
      <c r="T110" s="56">
        <f t="shared" si="21"/>
        <v>0</v>
      </c>
      <c r="U110" s="56">
        <f t="shared" si="25"/>
        <v>0</v>
      </c>
      <c r="V110" s="56">
        <f t="shared" si="22"/>
        <v>0</v>
      </c>
      <c r="W110" s="64" t="str">
        <f t="shared" si="23"/>
        <v/>
      </c>
      <c r="X110" s="56" t="str">
        <f t="shared" si="26"/>
        <v>T</v>
      </c>
      <c r="Y110" s="20"/>
      <c r="Z110" s="19"/>
      <c r="AA110" s="20"/>
      <c r="AB110" s="19"/>
      <c r="AC110" s="21"/>
      <c r="AJ110" s="22"/>
      <c r="AK110" s="22"/>
      <c r="AL110" s="22"/>
      <c r="AM110" s="22"/>
      <c r="AN110" s="20"/>
      <c r="AO110" s="20"/>
      <c r="AP110" s="20"/>
      <c r="AQ110" s="20"/>
      <c r="AR110" s="20"/>
    </row>
    <row r="111" spans="1:44" s="17" customFormat="1" ht="30.75" customHeight="1" x14ac:dyDescent="0.2">
      <c r="A111" s="150"/>
      <c r="C111" s="63"/>
      <c r="D111" s="66" t="str">
        <f t="shared" si="20"/>
        <v/>
      </c>
      <c r="E111" s="69" t="str">
        <f>IFERROR(VLOOKUP(J111,Causa!$A$2:$F$15,6,0),"")</f>
        <v/>
      </c>
      <c r="F111" s="52"/>
      <c r="G111" s="53"/>
      <c r="H111" s="212"/>
      <c r="I111" s="55"/>
      <c r="J111" s="54"/>
      <c r="K111" s="54"/>
      <c r="L111" s="54"/>
      <c r="M111" s="54"/>
      <c r="N111" s="54"/>
      <c r="O111" s="54"/>
      <c r="P111" s="54"/>
      <c r="Q111" s="55"/>
      <c r="R111" s="54"/>
      <c r="S111" s="56">
        <f t="shared" si="24"/>
        <v>0</v>
      </c>
      <c r="T111" s="56">
        <f t="shared" si="21"/>
        <v>0</v>
      </c>
      <c r="U111" s="56">
        <f t="shared" si="25"/>
        <v>0</v>
      </c>
      <c r="V111" s="56">
        <f t="shared" si="22"/>
        <v>0</v>
      </c>
      <c r="W111" s="64" t="str">
        <f t="shared" si="23"/>
        <v/>
      </c>
      <c r="X111" s="56" t="str">
        <f t="shared" si="26"/>
        <v>T</v>
      </c>
      <c r="Y111" s="20"/>
      <c r="Z111" s="19"/>
      <c r="AA111" s="20"/>
      <c r="AB111" s="19"/>
      <c r="AC111" s="21"/>
      <c r="AJ111" s="22"/>
      <c r="AK111" s="22"/>
      <c r="AL111" s="22"/>
      <c r="AM111" s="22"/>
      <c r="AN111" s="20"/>
      <c r="AO111" s="20"/>
      <c r="AP111" s="20"/>
      <c r="AQ111" s="20"/>
      <c r="AR111" s="20"/>
    </row>
    <row r="112" spans="1:44" s="17" customFormat="1" ht="30.75" customHeight="1" x14ac:dyDescent="0.2">
      <c r="A112" s="150"/>
      <c r="C112" s="63"/>
      <c r="D112" s="66" t="str">
        <f t="shared" si="20"/>
        <v/>
      </c>
      <c r="E112" s="69" t="str">
        <f>IFERROR(VLOOKUP(J112,Causa!$A$2:$F$15,6,0),"")</f>
        <v/>
      </c>
      <c r="F112" s="52"/>
      <c r="G112" s="53"/>
      <c r="H112" s="212"/>
      <c r="I112" s="55"/>
      <c r="J112" s="54"/>
      <c r="K112" s="54"/>
      <c r="L112" s="54"/>
      <c r="M112" s="54"/>
      <c r="N112" s="54"/>
      <c r="O112" s="54"/>
      <c r="P112" s="54"/>
      <c r="Q112" s="55"/>
      <c r="R112" s="54"/>
      <c r="S112" s="56">
        <f t="shared" si="24"/>
        <v>0</v>
      </c>
      <c r="T112" s="56">
        <f t="shared" si="21"/>
        <v>0</v>
      </c>
      <c r="U112" s="56">
        <f t="shared" si="25"/>
        <v>0</v>
      </c>
      <c r="V112" s="56">
        <f t="shared" si="22"/>
        <v>0</v>
      </c>
      <c r="W112" s="64" t="str">
        <f t="shared" si="23"/>
        <v/>
      </c>
      <c r="X112" s="56" t="str">
        <f t="shared" si="26"/>
        <v>T</v>
      </c>
      <c r="Y112" s="20"/>
      <c r="Z112" s="19"/>
      <c r="AA112" s="20"/>
      <c r="AB112" s="19"/>
      <c r="AC112" s="21"/>
      <c r="AJ112" s="22"/>
      <c r="AK112" s="22"/>
      <c r="AL112" s="22"/>
      <c r="AM112" s="22"/>
      <c r="AN112" s="20"/>
      <c r="AO112" s="20"/>
      <c r="AP112" s="20"/>
      <c r="AQ112" s="20"/>
      <c r="AR112" s="20"/>
    </row>
    <row r="113" spans="1:39" s="91" customFormat="1" ht="13.2" x14ac:dyDescent="0.25">
      <c r="A113" s="151"/>
      <c r="C113" s="63"/>
      <c r="D113" s="66" t="str">
        <f t="shared" si="20"/>
        <v/>
      </c>
      <c r="E113" s="69" t="str">
        <f>IFERROR(VLOOKUP(J113,Causa!$A$2:$F$15,6,0),"")</f>
        <v/>
      </c>
      <c r="F113" s="52"/>
      <c r="G113" s="53"/>
      <c r="H113" s="212"/>
      <c r="I113" s="55"/>
      <c r="J113" s="54"/>
      <c r="K113" s="54"/>
      <c r="L113" s="54"/>
      <c r="M113" s="54"/>
      <c r="N113" s="54"/>
      <c r="O113" s="54"/>
      <c r="P113" s="54"/>
      <c r="Q113" s="55"/>
      <c r="R113" s="54"/>
      <c r="S113" s="56">
        <f t="shared" si="24"/>
        <v>0</v>
      </c>
      <c r="T113" s="56">
        <f t="shared" si="21"/>
        <v>0</v>
      </c>
      <c r="U113" s="56">
        <f t="shared" si="25"/>
        <v>0</v>
      </c>
      <c r="V113" s="56">
        <f t="shared" si="22"/>
        <v>0</v>
      </c>
      <c r="W113" s="64" t="str">
        <f t="shared" si="23"/>
        <v/>
      </c>
      <c r="X113" s="56" t="str">
        <f t="shared" si="26"/>
        <v>T</v>
      </c>
      <c r="Y113" s="251"/>
      <c r="Z113" s="251"/>
      <c r="AB113" s="116"/>
      <c r="AC113" s="117"/>
      <c r="AJ113" s="118"/>
      <c r="AK113" s="118"/>
      <c r="AL113" s="118"/>
      <c r="AM113" s="118"/>
    </row>
    <row r="114" spans="1:39" s="91" customFormat="1" ht="13.2" x14ac:dyDescent="0.25">
      <c r="A114" s="151"/>
      <c r="C114" s="63"/>
      <c r="D114" s="66" t="str">
        <f t="shared" si="20"/>
        <v/>
      </c>
      <c r="E114" s="69" t="str">
        <f>IFERROR(VLOOKUP(J114,Causa!$A$2:$F$15,6,0),"")</f>
        <v/>
      </c>
      <c r="F114" s="52"/>
      <c r="G114" s="53"/>
      <c r="H114" s="212"/>
      <c r="I114" s="55"/>
      <c r="J114" s="54"/>
      <c r="K114" s="54"/>
      <c r="L114" s="54"/>
      <c r="M114" s="54"/>
      <c r="N114" s="54"/>
      <c r="O114" s="54"/>
      <c r="P114" s="54"/>
      <c r="Q114" s="55"/>
      <c r="R114" s="54"/>
      <c r="S114" s="56">
        <f t="shared" si="24"/>
        <v>0</v>
      </c>
      <c r="T114" s="56">
        <f t="shared" si="21"/>
        <v>0</v>
      </c>
      <c r="U114" s="56">
        <f t="shared" si="25"/>
        <v>0</v>
      </c>
      <c r="V114" s="56">
        <f t="shared" si="22"/>
        <v>0</v>
      </c>
      <c r="W114" s="64" t="str">
        <f t="shared" si="23"/>
        <v/>
      </c>
      <c r="X114" s="56" t="str">
        <f t="shared" si="26"/>
        <v>T</v>
      </c>
      <c r="Y114" s="218"/>
      <c r="Z114" s="218"/>
      <c r="AB114" s="116"/>
      <c r="AC114" s="117"/>
      <c r="AJ114" s="118"/>
      <c r="AK114" s="118"/>
      <c r="AL114" s="118"/>
      <c r="AM114" s="118"/>
    </row>
    <row r="115" spans="1:39" ht="21.75" customHeight="1" x14ac:dyDescent="0.25">
      <c r="C115" s="63"/>
      <c r="D115" s="66" t="str">
        <f t="shared" si="20"/>
        <v/>
      </c>
      <c r="E115" s="69" t="str">
        <f>IFERROR(VLOOKUP(J115,Causa!$A$2:$F$15,6,0),"")</f>
        <v/>
      </c>
      <c r="F115" s="52"/>
      <c r="G115" s="53"/>
      <c r="H115" s="212"/>
      <c r="I115" s="55"/>
      <c r="J115" s="54"/>
      <c r="K115" s="54"/>
      <c r="L115" s="54"/>
      <c r="M115" s="54"/>
      <c r="N115" s="54"/>
      <c r="O115" s="54"/>
      <c r="P115" s="54"/>
      <c r="Q115" s="55"/>
      <c r="R115" s="54"/>
      <c r="S115" s="56">
        <f t="shared" si="24"/>
        <v>0</v>
      </c>
      <c r="T115" s="56">
        <f t="shared" si="21"/>
        <v>0</v>
      </c>
      <c r="U115" s="56">
        <f t="shared" si="25"/>
        <v>0</v>
      </c>
      <c r="V115" s="56">
        <f t="shared" si="22"/>
        <v>0</v>
      </c>
      <c r="W115" s="64" t="str">
        <f t="shared" si="23"/>
        <v/>
      </c>
      <c r="X115" s="56" t="str">
        <f t="shared" si="26"/>
        <v>T</v>
      </c>
    </row>
    <row r="116" spans="1:39" ht="21.75" customHeight="1" x14ac:dyDescent="0.25">
      <c r="C116" s="63"/>
      <c r="D116" s="66" t="str">
        <f t="shared" si="20"/>
        <v/>
      </c>
      <c r="E116" s="69" t="str">
        <f>IFERROR(VLOOKUP(J116,Causa!$A$2:$F$15,6,0),"")</f>
        <v/>
      </c>
      <c r="F116" s="52"/>
      <c r="G116" s="53"/>
      <c r="H116" s="212"/>
      <c r="I116" s="55"/>
      <c r="J116" s="54"/>
      <c r="K116" s="54"/>
      <c r="L116" s="54"/>
      <c r="M116" s="54"/>
      <c r="N116" s="54"/>
      <c r="O116" s="54"/>
      <c r="P116" s="54"/>
      <c r="Q116" s="55"/>
      <c r="R116" s="54"/>
      <c r="S116" s="56">
        <f t="shared" si="24"/>
        <v>0</v>
      </c>
      <c r="T116" s="56">
        <f t="shared" si="21"/>
        <v>0</v>
      </c>
      <c r="U116" s="56">
        <f t="shared" si="25"/>
        <v>0</v>
      </c>
      <c r="V116" s="56">
        <f t="shared" si="22"/>
        <v>0</v>
      </c>
      <c r="W116" s="64" t="str">
        <f t="shared" si="23"/>
        <v/>
      </c>
      <c r="X116" s="56" t="str">
        <f t="shared" si="26"/>
        <v>T</v>
      </c>
    </row>
    <row r="117" spans="1:39" ht="21.75" customHeight="1" x14ac:dyDescent="0.25">
      <c r="C117" s="63"/>
      <c r="D117" s="66" t="str">
        <f t="shared" si="20"/>
        <v/>
      </c>
      <c r="E117" s="69" t="str">
        <f>IFERROR(VLOOKUP(J117,Causa!$A$2:$F$15,6,0),"")</f>
        <v/>
      </c>
      <c r="F117" s="52"/>
      <c r="G117" s="53"/>
      <c r="H117" s="212"/>
      <c r="I117" s="55"/>
      <c r="J117" s="54"/>
      <c r="K117" s="54"/>
      <c r="L117" s="54"/>
      <c r="M117" s="54"/>
      <c r="N117" s="54"/>
      <c r="O117" s="54"/>
      <c r="P117" s="54"/>
      <c r="Q117" s="55"/>
      <c r="R117" s="54"/>
      <c r="S117" s="56">
        <f t="shared" si="24"/>
        <v>0</v>
      </c>
      <c r="T117" s="56">
        <f t="shared" si="21"/>
        <v>0</v>
      </c>
      <c r="U117" s="56">
        <f t="shared" si="25"/>
        <v>0</v>
      </c>
      <c r="V117" s="56">
        <f t="shared" si="22"/>
        <v>0</v>
      </c>
      <c r="W117" s="64" t="str">
        <f t="shared" si="23"/>
        <v/>
      </c>
      <c r="X117" s="56" t="str">
        <f t="shared" si="26"/>
        <v>T</v>
      </c>
    </row>
    <row r="118" spans="1:39" ht="21.75" customHeight="1" x14ac:dyDescent="0.25">
      <c r="C118" s="63"/>
      <c r="D118" s="66" t="str">
        <f t="shared" si="20"/>
        <v/>
      </c>
      <c r="E118" s="69" t="str">
        <f>IFERROR(VLOOKUP(J118,Causa!$A$2:$F$15,6,0),"")</f>
        <v/>
      </c>
      <c r="F118" s="52"/>
      <c r="G118" s="53"/>
      <c r="H118" s="212"/>
      <c r="I118" s="55"/>
      <c r="J118" s="54"/>
      <c r="K118" s="54"/>
      <c r="L118" s="54"/>
      <c r="M118" s="54"/>
      <c r="N118" s="54"/>
      <c r="O118" s="54"/>
      <c r="P118" s="54"/>
      <c r="Q118" s="55"/>
      <c r="R118" s="54"/>
      <c r="S118" s="56">
        <f t="shared" si="24"/>
        <v>0</v>
      </c>
      <c r="T118" s="56">
        <f t="shared" si="21"/>
        <v>0</v>
      </c>
      <c r="U118" s="56">
        <f t="shared" si="25"/>
        <v>0</v>
      </c>
      <c r="V118" s="56">
        <f t="shared" si="22"/>
        <v>0</v>
      </c>
      <c r="W118" s="64" t="str">
        <f t="shared" si="23"/>
        <v/>
      </c>
      <c r="X118" s="56" t="str">
        <f t="shared" si="26"/>
        <v>T</v>
      </c>
    </row>
    <row r="119" spans="1:39" ht="21.75" customHeight="1" x14ac:dyDescent="0.25">
      <c r="C119" s="63"/>
      <c r="D119" s="66" t="str">
        <f t="shared" si="20"/>
        <v/>
      </c>
      <c r="E119" s="69" t="str">
        <f>IFERROR(VLOOKUP(J119,Causa!$A$2:$F$15,6,0),"")</f>
        <v/>
      </c>
      <c r="F119" s="52"/>
      <c r="G119" s="53"/>
      <c r="H119" s="212"/>
      <c r="I119" s="55"/>
      <c r="J119" s="54"/>
      <c r="K119" s="54"/>
      <c r="L119" s="54"/>
      <c r="M119" s="54"/>
      <c r="N119" s="54"/>
      <c r="O119" s="54"/>
      <c r="P119" s="54"/>
      <c r="Q119" s="55"/>
      <c r="R119" s="54"/>
      <c r="S119" s="56">
        <f t="shared" si="24"/>
        <v>0</v>
      </c>
      <c r="T119" s="56">
        <f t="shared" si="21"/>
        <v>0</v>
      </c>
      <c r="U119" s="56">
        <f t="shared" si="25"/>
        <v>0</v>
      </c>
      <c r="V119" s="56">
        <f t="shared" si="22"/>
        <v>0</v>
      </c>
      <c r="W119" s="64" t="str">
        <f t="shared" si="23"/>
        <v/>
      </c>
      <c r="X119" s="56" t="str">
        <f t="shared" si="26"/>
        <v>T</v>
      </c>
    </row>
    <row r="120" spans="1:39" ht="21.75" customHeight="1" x14ac:dyDescent="0.25">
      <c r="C120" s="63"/>
      <c r="D120" s="66" t="str">
        <f t="shared" si="20"/>
        <v/>
      </c>
      <c r="E120" s="69" t="str">
        <f>IFERROR(VLOOKUP(J120,Causa!$A$2:$F$15,6,0),"")</f>
        <v/>
      </c>
      <c r="F120" s="52"/>
      <c r="G120" s="53"/>
      <c r="H120" s="212"/>
      <c r="I120" s="55"/>
      <c r="J120" s="54"/>
      <c r="K120" s="54"/>
      <c r="L120" s="54"/>
      <c r="M120" s="54"/>
      <c r="N120" s="54"/>
      <c r="O120" s="54"/>
      <c r="P120" s="54"/>
      <c r="Q120" s="55"/>
      <c r="R120" s="54"/>
      <c r="S120" s="56">
        <f t="shared" si="24"/>
        <v>0</v>
      </c>
      <c r="T120" s="56">
        <f t="shared" si="21"/>
        <v>0</v>
      </c>
      <c r="U120" s="56">
        <f t="shared" si="25"/>
        <v>0</v>
      </c>
      <c r="V120" s="56">
        <f t="shared" si="22"/>
        <v>0</v>
      </c>
      <c r="W120" s="64" t="str">
        <f t="shared" si="23"/>
        <v/>
      </c>
      <c r="X120" s="56" t="str">
        <f t="shared" si="26"/>
        <v>T</v>
      </c>
    </row>
    <row r="121" spans="1:39" ht="21.75" customHeight="1" x14ac:dyDescent="0.25">
      <c r="C121" s="63"/>
      <c r="D121" s="66" t="str">
        <f t="shared" si="20"/>
        <v/>
      </c>
      <c r="E121" s="69" t="str">
        <f>IFERROR(VLOOKUP(J121,Causa!$A$2:$F$15,6,0),"")</f>
        <v/>
      </c>
      <c r="F121" s="52"/>
      <c r="G121" s="53"/>
      <c r="H121" s="212"/>
      <c r="I121" s="55"/>
      <c r="J121" s="54"/>
      <c r="K121" s="54"/>
      <c r="L121" s="54"/>
      <c r="M121" s="54"/>
      <c r="N121" s="54"/>
      <c r="O121" s="54"/>
      <c r="P121" s="54"/>
      <c r="Q121" s="55"/>
      <c r="R121" s="54"/>
      <c r="S121" s="56">
        <f t="shared" si="24"/>
        <v>0</v>
      </c>
      <c r="T121" s="56">
        <f t="shared" si="21"/>
        <v>0</v>
      </c>
      <c r="U121" s="56">
        <f t="shared" si="25"/>
        <v>0</v>
      </c>
      <c r="V121" s="56">
        <f t="shared" si="22"/>
        <v>0</v>
      </c>
      <c r="W121" s="64" t="str">
        <f t="shared" si="23"/>
        <v/>
      </c>
      <c r="X121" s="56" t="str">
        <f t="shared" si="26"/>
        <v>T</v>
      </c>
    </row>
    <row r="122" spans="1:39" ht="21.75" customHeight="1" x14ac:dyDescent="0.25">
      <c r="C122" s="63"/>
      <c r="D122" s="66" t="str">
        <f t="shared" si="20"/>
        <v/>
      </c>
      <c r="E122" s="69" t="str">
        <f>IFERROR(VLOOKUP(J122,Causa!$A$2:$F$15,6,0),"")</f>
        <v/>
      </c>
      <c r="F122" s="52"/>
      <c r="G122" s="53"/>
      <c r="H122" s="212"/>
      <c r="I122" s="55"/>
      <c r="J122" s="54"/>
      <c r="K122" s="54"/>
      <c r="L122" s="54"/>
      <c r="M122" s="54"/>
      <c r="N122" s="54"/>
      <c r="O122" s="54"/>
      <c r="P122" s="54"/>
      <c r="Q122" s="55"/>
      <c r="R122" s="54"/>
      <c r="S122" s="56">
        <f t="shared" si="24"/>
        <v>0</v>
      </c>
      <c r="T122" s="56">
        <f t="shared" si="21"/>
        <v>0</v>
      </c>
      <c r="U122" s="56">
        <f t="shared" si="25"/>
        <v>0</v>
      </c>
      <c r="V122" s="56">
        <f t="shared" si="22"/>
        <v>0</v>
      </c>
      <c r="W122" s="64" t="str">
        <f t="shared" si="23"/>
        <v/>
      </c>
      <c r="X122" s="56" t="str">
        <f t="shared" si="26"/>
        <v>T</v>
      </c>
    </row>
    <row r="123" spans="1:39" ht="21.75" customHeight="1" x14ac:dyDescent="0.25">
      <c r="C123" s="63"/>
      <c r="D123" s="66" t="str">
        <f t="shared" si="20"/>
        <v/>
      </c>
      <c r="E123" s="69" t="str">
        <f>IFERROR(VLOOKUP(J123,Causa!$A$2:$F$15,6,0),"")</f>
        <v/>
      </c>
      <c r="F123" s="52"/>
      <c r="G123" s="53"/>
      <c r="H123" s="212"/>
      <c r="I123" s="55"/>
      <c r="J123" s="54"/>
      <c r="K123" s="54"/>
      <c r="L123" s="54"/>
      <c r="M123" s="54"/>
      <c r="N123" s="54"/>
      <c r="O123" s="54"/>
      <c r="P123" s="54"/>
      <c r="Q123" s="55"/>
      <c r="R123" s="54"/>
      <c r="S123" s="56">
        <f t="shared" si="24"/>
        <v>0</v>
      </c>
      <c r="T123" s="56">
        <f t="shared" si="21"/>
        <v>0</v>
      </c>
      <c r="U123" s="56">
        <f t="shared" si="25"/>
        <v>0</v>
      </c>
      <c r="V123" s="56">
        <f t="shared" si="22"/>
        <v>0</v>
      </c>
      <c r="W123" s="64" t="str">
        <f t="shared" si="23"/>
        <v/>
      </c>
      <c r="X123" s="56" t="str">
        <f t="shared" si="26"/>
        <v>T</v>
      </c>
    </row>
    <row r="124" spans="1:39" ht="21.75" customHeight="1" x14ac:dyDescent="0.25">
      <c r="C124" s="63"/>
      <c r="D124" s="66" t="str">
        <f t="shared" si="20"/>
        <v/>
      </c>
      <c r="E124" s="69" t="str">
        <f>IFERROR(VLOOKUP(J124,Causa!$A$2:$F$15,6,0),"")</f>
        <v/>
      </c>
      <c r="F124" s="52"/>
      <c r="G124" s="53"/>
      <c r="H124" s="212"/>
      <c r="I124" s="55"/>
      <c r="J124" s="54"/>
      <c r="K124" s="54"/>
      <c r="L124" s="54"/>
      <c r="M124" s="54"/>
      <c r="N124" s="54"/>
      <c r="O124" s="54"/>
      <c r="P124" s="54"/>
      <c r="Q124" s="55"/>
      <c r="R124" s="54"/>
      <c r="S124" s="56">
        <f t="shared" si="24"/>
        <v>0</v>
      </c>
      <c r="T124" s="56">
        <f t="shared" si="21"/>
        <v>0</v>
      </c>
      <c r="U124" s="56">
        <f t="shared" si="25"/>
        <v>0</v>
      </c>
      <c r="V124" s="56">
        <f t="shared" si="22"/>
        <v>0</v>
      </c>
      <c r="W124" s="64" t="str">
        <f t="shared" si="23"/>
        <v/>
      </c>
      <c r="X124" s="56" t="str">
        <f t="shared" si="26"/>
        <v>T</v>
      </c>
    </row>
    <row r="125" spans="1:39" ht="21.75" customHeight="1" x14ac:dyDescent="0.25">
      <c r="C125" s="63"/>
      <c r="D125" s="66" t="str">
        <f t="shared" si="20"/>
        <v/>
      </c>
      <c r="E125" s="69" t="str">
        <f>IFERROR(VLOOKUP(J125,Causa!$A$2:$F$15,6,0),"")</f>
        <v/>
      </c>
      <c r="F125" s="52"/>
      <c r="G125" s="53"/>
      <c r="H125" s="212"/>
      <c r="I125" s="55"/>
      <c r="J125" s="54"/>
      <c r="K125" s="54"/>
      <c r="L125" s="54"/>
      <c r="M125" s="54"/>
      <c r="N125" s="54"/>
      <c r="O125" s="54"/>
      <c r="P125" s="54"/>
      <c r="Q125" s="55"/>
      <c r="R125" s="54"/>
      <c r="S125" s="56">
        <f t="shared" si="24"/>
        <v>0</v>
      </c>
      <c r="T125" s="56">
        <f t="shared" si="21"/>
        <v>0</v>
      </c>
      <c r="U125" s="56">
        <f t="shared" si="25"/>
        <v>0</v>
      </c>
      <c r="V125" s="56">
        <f t="shared" si="22"/>
        <v>0</v>
      </c>
      <c r="W125" s="64" t="str">
        <f t="shared" si="23"/>
        <v/>
      </c>
      <c r="X125" s="56" t="str">
        <f t="shared" si="26"/>
        <v>T</v>
      </c>
    </row>
    <row r="126" spans="1:39" ht="21.75" customHeight="1" x14ac:dyDescent="0.25">
      <c r="C126" s="63"/>
      <c r="D126" s="66" t="str">
        <f t="shared" si="20"/>
        <v/>
      </c>
      <c r="E126" s="69" t="str">
        <f>IFERROR(VLOOKUP(J126,Causa!$A$2:$F$15,6,0),"")</f>
        <v/>
      </c>
      <c r="F126" s="52"/>
      <c r="G126" s="53"/>
      <c r="H126" s="212"/>
      <c r="I126" s="55"/>
      <c r="J126" s="54"/>
      <c r="K126" s="54"/>
      <c r="L126" s="54"/>
      <c r="M126" s="54"/>
      <c r="N126" s="54"/>
      <c r="O126" s="54"/>
      <c r="P126" s="54"/>
      <c r="Q126" s="55"/>
      <c r="R126" s="54"/>
      <c r="S126" s="56">
        <f t="shared" si="24"/>
        <v>0</v>
      </c>
      <c r="T126" s="56">
        <f t="shared" si="21"/>
        <v>0</v>
      </c>
      <c r="U126" s="56">
        <f t="shared" si="25"/>
        <v>0</v>
      </c>
      <c r="V126" s="56">
        <f t="shared" si="22"/>
        <v>0</v>
      </c>
      <c r="W126" s="64" t="str">
        <f t="shared" si="23"/>
        <v/>
      </c>
      <c r="X126" s="56" t="str">
        <f t="shared" si="26"/>
        <v>T</v>
      </c>
    </row>
    <row r="127" spans="1:39" ht="21.75" customHeight="1" x14ac:dyDescent="0.25">
      <c r="C127" s="63"/>
      <c r="D127" s="66" t="str">
        <f t="shared" si="20"/>
        <v/>
      </c>
      <c r="E127" s="69" t="str">
        <f>IFERROR(VLOOKUP(J127,Causa!$A$2:$F$15,6,0),"")</f>
        <v/>
      </c>
      <c r="F127" s="52"/>
      <c r="G127" s="53"/>
      <c r="H127" s="212"/>
      <c r="I127" s="55"/>
      <c r="J127" s="54"/>
      <c r="K127" s="54"/>
      <c r="L127" s="54"/>
      <c r="M127" s="54"/>
      <c r="N127" s="54"/>
      <c r="O127" s="54"/>
      <c r="P127" s="54"/>
      <c r="Q127" s="55"/>
      <c r="R127" s="54"/>
      <c r="S127" s="56">
        <f t="shared" si="24"/>
        <v>0</v>
      </c>
      <c r="T127" s="56">
        <f t="shared" si="21"/>
        <v>0</v>
      </c>
      <c r="U127" s="56">
        <f t="shared" si="25"/>
        <v>0</v>
      </c>
      <c r="V127" s="56">
        <f t="shared" si="22"/>
        <v>0</v>
      </c>
      <c r="W127" s="64" t="str">
        <f t="shared" si="23"/>
        <v/>
      </c>
      <c r="X127" s="56" t="str">
        <f t="shared" si="26"/>
        <v>T</v>
      </c>
    </row>
    <row r="128" spans="1:39" ht="21.75" customHeight="1" x14ac:dyDescent="0.25">
      <c r="C128" s="63"/>
      <c r="D128" s="66" t="str">
        <f t="shared" si="20"/>
        <v/>
      </c>
      <c r="E128" s="69" t="str">
        <f>IFERROR(VLOOKUP(J128,Causa!$A$2:$F$15,6,0),"")</f>
        <v/>
      </c>
      <c r="F128" s="52"/>
      <c r="G128" s="53"/>
      <c r="H128" s="212"/>
      <c r="I128" s="55"/>
      <c r="J128" s="54"/>
      <c r="K128" s="54"/>
      <c r="L128" s="54"/>
      <c r="M128" s="54"/>
      <c r="N128" s="54"/>
      <c r="O128" s="54"/>
      <c r="P128" s="54"/>
      <c r="Q128" s="55"/>
      <c r="R128" s="54"/>
      <c r="S128" s="56">
        <f t="shared" si="24"/>
        <v>0</v>
      </c>
      <c r="T128" s="56">
        <f t="shared" si="21"/>
        <v>0</v>
      </c>
      <c r="U128" s="56">
        <f t="shared" si="25"/>
        <v>0</v>
      </c>
      <c r="V128" s="56">
        <f t="shared" si="22"/>
        <v>0</v>
      </c>
      <c r="W128" s="64" t="str">
        <f t="shared" si="23"/>
        <v/>
      </c>
      <c r="X128" s="56" t="str">
        <f t="shared" si="26"/>
        <v>T</v>
      </c>
    </row>
    <row r="129" spans="3:24" ht="21.75" customHeight="1" x14ac:dyDescent="0.25">
      <c r="C129" s="63"/>
      <c r="D129" s="66" t="str">
        <f t="shared" si="20"/>
        <v/>
      </c>
      <c r="E129" s="69" t="str">
        <f>IFERROR(VLOOKUP(J129,Causa!$A$2:$F$15,6,0),"")</f>
        <v/>
      </c>
      <c r="F129" s="52"/>
      <c r="G129" s="53"/>
      <c r="H129" s="212"/>
      <c r="I129" s="55"/>
      <c r="J129" s="54"/>
      <c r="K129" s="54"/>
      <c r="L129" s="54"/>
      <c r="M129" s="54"/>
      <c r="N129" s="54"/>
      <c r="O129" s="54"/>
      <c r="P129" s="54"/>
      <c r="Q129" s="55"/>
      <c r="R129" s="54"/>
      <c r="S129" s="56">
        <f t="shared" si="24"/>
        <v>0</v>
      </c>
      <c r="T129" s="56">
        <f t="shared" si="21"/>
        <v>0</v>
      </c>
      <c r="U129" s="56">
        <f t="shared" si="25"/>
        <v>0</v>
      </c>
      <c r="V129" s="56">
        <f t="shared" si="22"/>
        <v>0</v>
      </c>
      <c r="W129" s="64" t="str">
        <f t="shared" si="23"/>
        <v/>
      </c>
      <c r="X129" s="56" t="str">
        <f t="shared" si="26"/>
        <v>T</v>
      </c>
    </row>
    <row r="130" spans="3:24" ht="21.75" customHeight="1" x14ac:dyDescent="0.25">
      <c r="C130" s="63"/>
      <c r="D130" s="66" t="str">
        <f t="shared" si="20"/>
        <v/>
      </c>
      <c r="E130" s="69" t="str">
        <f>IFERROR(VLOOKUP(J130,Causa!$A$2:$F$15,6,0),"")</f>
        <v/>
      </c>
      <c r="F130" s="52"/>
      <c r="G130" s="53"/>
      <c r="H130" s="212"/>
      <c r="I130" s="55"/>
      <c r="J130" s="54"/>
      <c r="K130" s="54"/>
      <c r="L130" s="54"/>
      <c r="M130" s="54"/>
      <c r="N130" s="54"/>
      <c r="O130" s="54"/>
      <c r="P130" s="54"/>
      <c r="Q130" s="55"/>
      <c r="R130" s="54"/>
      <c r="S130" s="56">
        <f t="shared" si="24"/>
        <v>0</v>
      </c>
      <c r="T130" s="56">
        <f t="shared" si="21"/>
        <v>0</v>
      </c>
      <c r="U130" s="56">
        <f t="shared" si="25"/>
        <v>0</v>
      </c>
      <c r="V130" s="56">
        <f t="shared" si="22"/>
        <v>0</v>
      </c>
      <c r="W130" s="64" t="str">
        <f t="shared" si="23"/>
        <v/>
      </c>
      <c r="X130" s="56" t="str">
        <f t="shared" si="26"/>
        <v>T</v>
      </c>
    </row>
    <row r="131" spans="3:24" ht="21.75" customHeight="1" x14ac:dyDescent="0.25">
      <c r="C131" s="63"/>
      <c r="D131" s="66" t="str">
        <f t="shared" si="20"/>
        <v/>
      </c>
      <c r="E131" s="69" t="str">
        <f>IFERROR(VLOOKUP(J131,Causa!$A$2:$F$15,6,0),"")</f>
        <v/>
      </c>
      <c r="F131" s="52"/>
      <c r="G131" s="53"/>
      <c r="H131" s="212"/>
      <c r="I131" s="55"/>
      <c r="J131" s="54"/>
      <c r="K131" s="54"/>
      <c r="L131" s="54"/>
      <c r="M131" s="54"/>
      <c r="N131" s="54"/>
      <c r="O131" s="54"/>
      <c r="P131" s="54"/>
      <c r="Q131" s="55"/>
      <c r="R131" s="54"/>
      <c r="S131" s="56">
        <f t="shared" si="24"/>
        <v>0</v>
      </c>
      <c r="T131" s="56">
        <f t="shared" si="21"/>
        <v>0</v>
      </c>
      <c r="U131" s="56">
        <f t="shared" si="25"/>
        <v>0</v>
      </c>
      <c r="V131" s="56">
        <f t="shared" si="22"/>
        <v>0</v>
      </c>
      <c r="W131" s="64" t="str">
        <f t="shared" si="23"/>
        <v/>
      </c>
      <c r="X131" s="56" t="str">
        <f t="shared" si="26"/>
        <v>T</v>
      </c>
    </row>
    <row r="132" spans="3:24" ht="21.75" customHeight="1" x14ac:dyDescent="0.25">
      <c r="C132" s="63"/>
      <c r="D132" s="66" t="str">
        <f t="shared" si="20"/>
        <v/>
      </c>
      <c r="E132" s="69" t="str">
        <f>IFERROR(VLOOKUP(J132,Causa!$A$2:$F$15,6,0),"")</f>
        <v/>
      </c>
      <c r="F132" s="52"/>
      <c r="G132" s="53"/>
      <c r="H132" s="212"/>
      <c r="I132" s="55"/>
      <c r="J132" s="54"/>
      <c r="K132" s="54"/>
      <c r="L132" s="54"/>
      <c r="M132" s="54"/>
      <c r="N132" s="54"/>
      <c r="O132" s="54"/>
      <c r="P132" s="54"/>
      <c r="Q132" s="55"/>
      <c r="R132" s="54"/>
      <c r="S132" s="56">
        <f t="shared" si="24"/>
        <v>0</v>
      </c>
      <c r="T132" s="56">
        <f t="shared" si="21"/>
        <v>0</v>
      </c>
      <c r="U132" s="56">
        <f t="shared" si="25"/>
        <v>0</v>
      </c>
      <c r="V132" s="56">
        <f t="shared" si="22"/>
        <v>0</v>
      </c>
      <c r="W132" s="64" t="str">
        <f t="shared" si="23"/>
        <v/>
      </c>
      <c r="X132" s="56" t="str">
        <f t="shared" si="26"/>
        <v>T</v>
      </c>
    </row>
    <row r="133" spans="3:24" ht="21.75" customHeight="1" x14ac:dyDescent="0.25">
      <c r="C133" s="63"/>
      <c r="D133" s="66" t="str">
        <f t="shared" si="20"/>
        <v/>
      </c>
      <c r="E133" s="69" t="str">
        <f>IFERROR(VLOOKUP(J133,Causa!$A$2:$F$15,6,0),"")</f>
        <v/>
      </c>
      <c r="F133" s="52"/>
      <c r="G133" s="53"/>
      <c r="H133" s="212"/>
      <c r="I133" s="55"/>
      <c r="J133" s="54"/>
      <c r="K133" s="54"/>
      <c r="L133" s="54"/>
      <c r="M133" s="54"/>
      <c r="N133" s="54"/>
      <c r="O133" s="54"/>
      <c r="P133" s="54"/>
      <c r="Q133" s="55"/>
      <c r="R133" s="54"/>
      <c r="S133" s="56">
        <f t="shared" si="24"/>
        <v>0</v>
      </c>
      <c r="T133" s="56">
        <f t="shared" si="21"/>
        <v>0</v>
      </c>
      <c r="U133" s="56">
        <f t="shared" si="25"/>
        <v>0</v>
      </c>
      <c r="V133" s="56">
        <f t="shared" si="22"/>
        <v>0</v>
      </c>
      <c r="W133" s="64" t="str">
        <f t="shared" si="23"/>
        <v/>
      </c>
      <c r="X133" s="56" t="str">
        <f t="shared" si="26"/>
        <v>T</v>
      </c>
    </row>
    <row r="134" spans="3:24" ht="21.75" customHeight="1" x14ac:dyDescent="0.25">
      <c r="C134" s="63"/>
      <c r="D134" s="66" t="str">
        <f t="shared" si="20"/>
        <v/>
      </c>
      <c r="E134" s="69" t="str">
        <f>IFERROR(VLOOKUP(J134,Causa!$A$2:$F$15,6,0),"")</f>
        <v/>
      </c>
      <c r="F134" s="52"/>
      <c r="G134" s="53"/>
      <c r="H134" s="212"/>
      <c r="I134" s="55"/>
      <c r="J134" s="54"/>
      <c r="K134" s="54"/>
      <c r="L134" s="54"/>
      <c r="M134" s="54"/>
      <c r="N134" s="54"/>
      <c r="O134" s="54"/>
      <c r="P134" s="54"/>
      <c r="Q134" s="55"/>
      <c r="R134" s="54"/>
      <c r="S134" s="56">
        <f t="shared" si="24"/>
        <v>0</v>
      </c>
      <c r="T134" s="56">
        <f t="shared" si="21"/>
        <v>0</v>
      </c>
      <c r="U134" s="56">
        <f t="shared" si="25"/>
        <v>0</v>
      </c>
      <c r="V134" s="56">
        <f t="shared" si="22"/>
        <v>0</v>
      </c>
      <c r="W134" s="64" t="str">
        <f t="shared" si="23"/>
        <v/>
      </c>
      <c r="X134" s="56" t="str">
        <f t="shared" si="26"/>
        <v>T</v>
      </c>
    </row>
    <row r="135" spans="3:24" ht="21.75" customHeight="1" x14ac:dyDescent="0.25">
      <c r="C135" s="63"/>
      <c r="D135" s="66" t="str">
        <f t="shared" si="20"/>
        <v/>
      </c>
      <c r="E135" s="69" t="str">
        <f>IFERROR(VLOOKUP(J135,Causa!$A$2:$F$15,6,0),"")</f>
        <v/>
      </c>
      <c r="F135" s="52"/>
      <c r="G135" s="53"/>
      <c r="H135" s="212"/>
      <c r="I135" s="55"/>
      <c r="J135" s="54"/>
      <c r="K135" s="54"/>
      <c r="L135" s="54"/>
      <c r="M135" s="54"/>
      <c r="N135" s="54"/>
      <c r="O135" s="54"/>
      <c r="P135" s="54"/>
      <c r="Q135" s="55"/>
      <c r="R135" s="54"/>
      <c r="S135" s="56">
        <f t="shared" si="24"/>
        <v>0</v>
      </c>
      <c r="T135" s="56">
        <f t="shared" si="21"/>
        <v>0</v>
      </c>
      <c r="U135" s="56">
        <f t="shared" si="25"/>
        <v>0</v>
      </c>
      <c r="V135" s="56">
        <f t="shared" si="22"/>
        <v>0</v>
      </c>
      <c r="W135" s="64" t="str">
        <f t="shared" si="23"/>
        <v/>
      </c>
      <c r="X135" s="56" t="str">
        <f t="shared" si="26"/>
        <v>T</v>
      </c>
    </row>
    <row r="136" spans="3:24" ht="21.75" customHeight="1" x14ac:dyDescent="0.25">
      <c r="C136" s="63"/>
      <c r="D136" s="66" t="str">
        <f t="shared" si="20"/>
        <v/>
      </c>
      <c r="E136" s="69" t="str">
        <f>IFERROR(VLOOKUP(J136,Causa!$A$2:$F$15,6,0),"")</f>
        <v/>
      </c>
      <c r="F136" s="52"/>
      <c r="G136" s="53"/>
      <c r="H136" s="212"/>
      <c r="I136" s="55"/>
      <c r="J136" s="54"/>
      <c r="K136" s="54"/>
      <c r="L136" s="54"/>
      <c r="M136" s="54"/>
      <c r="N136" s="54"/>
      <c r="O136" s="54"/>
      <c r="P136" s="54"/>
      <c r="Q136" s="55"/>
      <c r="R136" s="54"/>
      <c r="S136" s="56">
        <f t="shared" si="24"/>
        <v>0</v>
      </c>
      <c r="T136" s="56">
        <f t="shared" si="21"/>
        <v>0</v>
      </c>
      <c r="U136" s="56">
        <f t="shared" si="25"/>
        <v>0</v>
      </c>
      <c r="V136" s="56">
        <f t="shared" si="22"/>
        <v>0</v>
      </c>
      <c r="W136" s="64" t="str">
        <f t="shared" si="23"/>
        <v/>
      </c>
      <c r="X136" s="56" t="str">
        <f t="shared" si="26"/>
        <v>T</v>
      </c>
    </row>
    <row r="137" spans="3:24" ht="21.75" customHeight="1" x14ac:dyDescent="0.25">
      <c r="C137" s="63"/>
      <c r="D137" s="66" t="str">
        <f t="shared" si="20"/>
        <v/>
      </c>
      <c r="E137" s="69" t="str">
        <f>IFERROR(VLOOKUP(J137,Causa!$A$2:$F$15,6,0),"")</f>
        <v/>
      </c>
      <c r="F137" s="52"/>
      <c r="G137" s="53"/>
      <c r="H137" s="212"/>
      <c r="I137" s="55"/>
      <c r="J137" s="54"/>
      <c r="K137" s="54"/>
      <c r="L137" s="54"/>
      <c r="M137" s="54"/>
      <c r="N137" s="54"/>
      <c r="O137" s="54"/>
      <c r="P137" s="54"/>
      <c r="Q137" s="55"/>
      <c r="R137" s="54"/>
      <c r="S137" s="56">
        <f t="shared" si="24"/>
        <v>0</v>
      </c>
      <c r="T137" s="56">
        <f t="shared" si="21"/>
        <v>0</v>
      </c>
      <c r="U137" s="56">
        <f t="shared" si="25"/>
        <v>0</v>
      </c>
      <c r="V137" s="56">
        <f t="shared" si="22"/>
        <v>0</v>
      </c>
      <c r="W137" s="64" t="str">
        <f t="shared" si="23"/>
        <v/>
      </c>
      <c r="X137" s="56" t="str">
        <f t="shared" si="26"/>
        <v>T</v>
      </c>
    </row>
    <row r="138" spans="3:24" ht="21.75" customHeight="1" x14ac:dyDescent="0.25">
      <c r="C138" s="63"/>
      <c r="D138" s="66" t="str">
        <f t="shared" si="20"/>
        <v/>
      </c>
      <c r="E138" s="69" t="str">
        <f>IFERROR(VLOOKUP(J138,Causa!$A$2:$F$15,6,0),"")</f>
        <v/>
      </c>
      <c r="F138" s="52"/>
      <c r="G138" s="53"/>
      <c r="H138" s="212"/>
      <c r="I138" s="55"/>
      <c r="J138" s="54"/>
      <c r="K138" s="54"/>
      <c r="L138" s="54"/>
      <c r="M138" s="54"/>
      <c r="N138" s="54"/>
      <c r="O138" s="54"/>
      <c r="P138" s="54"/>
      <c r="Q138" s="55"/>
      <c r="R138" s="54"/>
      <c r="S138" s="56">
        <f t="shared" si="24"/>
        <v>0</v>
      </c>
      <c r="T138" s="56">
        <f t="shared" si="21"/>
        <v>0</v>
      </c>
      <c r="U138" s="56">
        <f t="shared" si="25"/>
        <v>0</v>
      </c>
      <c r="V138" s="56">
        <f t="shared" si="22"/>
        <v>0</v>
      </c>
      <c r="W138" s="64" t="str">
        <f t="shared" si="23"/>
        <v/>
      </c>
      <c r="X138" s="56" t="str">
        <f t="shared" si="26"/>
        <v>T</v>
      </c>
    </row>
    <row r="139" spans="3:24" ht="21.75" customHeight="1" x14ac:dyDescent="0.25">
      <c r="C139" s="63"/>
      <c r="D139" s="66" t="str">
        <f t="shared" si="20"/>
        <v/>
      </c>
      <c r="E139" s="69" t="str">
        <f>IFERROR(VLOOKUP(J139,Causa!$A$2:$F$15,6,0),"")</f>
        <v/>
      </c>
      <c r="F139" s="52"/>
      <c r="G139" s="53"/>
      <c r="H139" s="212"/>
      <c r="I139" s="55"/>
      <c r="J139" s="54"/>
      <c r="K139" s="54"/>
      <c r="L139" s="54"/>
      <c r="M139" s="54"/>
      <c r="N139" s="54"/>
      <c r="O139" s="54"/>
      <c r="P139" s="54"/>
      <c r="Q139" s="55"/>
      <c r="R139" s="54"/>
      <c r="S139" s="56">
        <f t="shared" si="24"/>
        <v>0</v>
      </c>
      <c r="T139" s="56">
        <f t="shared" si="21"/>
        <v>0</v>
      </c>
      <c r="U139" s="56">
        <f t="shared" si="25"/>
        <v>0</v>
      </c>
      <c r="V139" s="56">
        <f t="shared" si="22"/>
        <v>0</v>
      </c>
      <c r="W139" s="64" t="str">
        <f t="shared" si="23"/>
        <v/>
      </c>
      <c r="X139" s="56" t="str">
        <f t="shared" si="26"/>
        <v>T</v>
      </c>
    </row>
    <row r="140" spans="3:24" ht="21.75" customHeight="1" x14ac:dyDescent="0.25">
      <c r="C140" s="63"/>
      <c r="D140" s="66" t="str">
        <f t="shared" si="20"/>
        <v/>
      </c>
      <c r="E140" s="69" t="str">
        <f>IFERROR(VLOOKUP(J140,Causa!$A$2:$F$15,6,0),"")</f>
        <v/>
      </c>
      <c r="F140" s="52"/>
      <c r="G140" s="53"/>
      <c r="H140" s="212"/>
      <c r="I140" s="55"/>
      <c r="J140" s="54"/>
      <c r="K140" s="54"/>
      <c r="L140" s="54"/>
      <c r="M140" s="54"/>
      <c r="N140" s="54"/>
      <c r="O140" s="54"/>
      <c r="P140" s="54"/>
      <c r="Q140" s="55"/>
      <c r="R140" s="54"/>
      <c r="S140" s="56">
        <f t="shared" si="24"/>
        <v>0</v>
      </c>
      <c r="T140" s="56">
        <f t="shared" si="21"/>
        <v>0</v>
      </c>
      <c r="U140" s="56">
        <f t="shared" si="25"/>
        <v>0</v>
      </c>
      <c r="V140" s="56">
        <f t="shared" si="22"/>
        <v>0</v>
      </c>
      <c r="W140" s="64" t="str">
        <f t="shared" si="23"/>
        <v/>
      </c>
      <c r="X140" s="56" t="str">
        <f t="shared" si="26"/>
        <v>T</v>
      </c>
    </row>
    <row r="141" spans="3:24" ht="21.75" customHeight="1" x14ac:dyDescent="0.25">
      <c r="C141" s="63"/>
      <c r="D141" s="66" t="str">
        <f t="shared" si="20"/>
        <v/>
      </c>
      <c r="E141" s="69" t="str">
        <f>IFERROR(VLOOKUP(J141,Causa!$A$2:$F$15,6,0),"")</f>
        <v/>
      </c>
      <c r="F141" s="52"/>
      <c r="G141" s="53"/>
      <c r="H141" s="212"/>
      <c r="I141" s="55"/>
      <c r="J141" s="54"/>
      <c r="K141" s="54"/>
      <c r="L141" s="54"/>
      <c r="M141" s="54"/>
      <c r="N141" s="54"/>
      <c r="O141" s="54"/>
      <c r="P141" s="54"/>
      <c r="Q141" s="55"/>
      <c r="R141" s="54"/>
      <c r="S141" s="56">
        <f t="shared" si="24"/>
        <v>0</v>
      </c>
      <c r="T141" s="56">
        <f t="shared" si="21"/>
        <v>0</v>
      </c>
      <c r="U141" s="56">
        <f t="shared" si="25"/>
        <v>0</v>
      </c>
      <c r="V141" s="56">
        <f t="shared" si="22"/>
        <v>0</v>
      </c>
      <c r="W141" s="64" t="str">
        <f t="shared" si="23"/>
        <v/>
      </c>
      <c r="X141" s="56" t="str">
        <f t="shared" si="26"/>
        <v>T</v>
      </c>
    </row>
    <row r="142" spans="3:24" ht="21.75" customHeight="1" x14ac:dyDescent="0.25">
      <c r="C142" s="63"/>
      <c r="D142" s="66" t="str">
        <f t="shared" si="20"/>
        <v/>
      </c>
      <c r="E142" s="69" t="str">
        <f>IFERROR(VLOOKUP(J142,Causa!$A$2:$F$15,6,0),"")</f>
        <v/>
      </c>
      <c r="F142" s="52"/>
      <c r="G142" s="53"/>
      <c r="H142" s="212"/>
      <c r="I142" s="55"/>
      <c r="J142" s="54"/>
      <c r="K142" s="54"/>
      <c r="L142" s="54"/>
      <c r="M142" s="54"/>
      <c r="N142" s="54"/>
      <c r="O142" s="54"/>
      <c r="P142" s="54"/>
      <c r="Q142" s="55"/>
      <c r="R142" s="54"/>
      <c r="S142" s="56">
        <f t="shared" si="24"/>
        <v>0</v>
      </c>
      <c r="T142" s="56">
        <f t="shared" si="21"/>
        <v>0</v>
      </c>
      <c r="U142" s="56">
        <f t="shared" si="25"/>
        <v>0</v>
      </c>
      <c r="V142" s="56">
        <f t="shared" si="22"/>
        <v>0</v>
      </c>
      <c r="W142" s="64" t="str">
        <f t="shared" si="23"/>
        <v/>
      </c>
      <c r="X142" s="56" t="str">
        <f t="shared" si="26"/>
        <v>T</v>
      </c>
    </row>
    <row r="143" spans="3:24" ht="21.75" customHeight="1" x14ac:dyDescent="0.25">
      <c r="C143" s="63"/>
      <c r="D143" s="66" t="str">
        <f t="shared" si="20"/>
        <v/>
      </c>
      <c r="E143" s="69" t="str">
        <f>IFERROR(VLOOKUP(J143,Causa!$A$2:$F$15,6,0),"")</f>
        <v/>
      </c>
      <c r="F143" s="52"/>
      <c r="G143" s="53"/>
      <c r="H143" s="212"/>
      <c r="I143" s="55"/>
      <c r="J143" s="54"/>
      <c r="K143" s="54"/>
      <c r="L143" s="54"/>
      <c r="M143" s="54"/>
      <c r="N143" s="54"/>
      <c r="O143" s="54"/>
      <c r="P143" s="54"/>
      <c r="Q143" s="55"/>
      <c r="R143" s="54"/>
      <c r="S143" s="56">
        <f t="shared" si="24"/>
        <v>0</v>
      </c>
      <c r="T143" s="56">
        <f t="shared" si="21"/>
        <v>0</v>
      </c>
      <c r="U143" s="56">
        <f t="shared" si="25"/>
        <v>0</v>
      </c>
      <c r="V143" s="56">
        <f t="shared" si="22"/>
        <v>0</v>
      </c>
      <c r="W143" s="64" t="str">
        <f t="shared" si="23"/>
        <v/>
      </c>
      <c r="X143" s="56" t="str">
        <f t="shared" si="26"/>
        <v>T</v>
      </c>
    </row>
    <row r="144" spans="3:24" ht="21.75" customHeight="1" x14ac:dyDescent="0.25">
      <c r="C144" s="63"/>
      <c r="D144" s="66" t="str">
        <f t="shared" si="20"/>
        <v/>
      </c>
      <c r="E144" s="69" t="str">
        <f>IFERROR(VLOOKUP(J144,Causa!$A$2:$F$15,6,0),"")</f>
        <v/>
      </c>
      <c r="F144" s="52"/>
      <c r="G144" s="53"/>
      <c r="H144" s="212"/>
      <c r="I144" s="55"/>
      <c r="J144" s="54"/>
      <c r="K144" s="54"/>
      <c r="L144" s="54"/>
      <c r="M144" s="54"/>
      <c r="N144" s="54"/>
      <c r="O144" s="54"/>
      <c r="P144" s="54"/>
      <c r="Q144" s="55"/>
      <c r="R144" s="54"/>
      <c r="S144" s="56">
        <f t="shared" si="24"/>
        <v>0</v>
      </c>
      <c r="T144" s="56">
        <f t="shared" si="21"/>
        <v>0</v>
      </c>
      <c r="U144" s="56">
        <f t="shared" si="25"/>
        <v>0</v>
      </c>
      <c r="V144" s="56">
        <f t="shared" si="22"/>
        <v>0</v>
      </c>
      <c r="W144" s="64" t="str">
        <f t="shared" si="23"/>
        <v/>
      </c>
      <c r="X144" s="56" t="str">
        <f t="shared" si="26"/>
        <v>T</v>
      </c>
    </row>
    <row r="145" spans="3:24" ht="21.75" customHeight="1" x14ac:dyDescent="0.25">
      <c r="C145" s="63"/>
      <c r="D145" s="66" t="str">
        <f t="shared" si="20"/>
        <v/>
      </c>
      <c r="E145" s="69" t="str">
        <f>IFERROR(VLOOKUP(J145,Causa!$A$2:$F$15,6,0),"")</f>
        <v/>
      </c>
      <c r="F145" s="52"/>
      <c r="G145" s="53"/>
      <c r="H145" s="212"/>
      <c r="I145" s="55"/>
      <c r="J145" s="54"/>
      <c r="K145" s="54"/>
      <c r="L145" s="54"/>
      <c r="M145" s="54"/>
      <c r="N145" s="54"/>
      <c r="O145" s="54"/>
      <c r="P145" s="54"/>
      <c r="Q145" s="55"/>
      <c r="R145" s="54"/>
      <c r="S145" s="56">
        <f t="shared" si="24"/>
        <v>0</v>
      </c>
      <c r="T145" s="56">
        <f t="shared" si="21"/>
        <v>0</v>
      </c>
      <c r="U145" s="56">
        <f t="shared" si="25"/>
        <v>0</v>
      </c>
      <c r="V145" s="56">
        <f t="shared" si="22"/>
        <v>0</v>
      </c>
      <c r="W145" s="64" t="str">
        <f t="shared" si="23"/>
        <v/>
      </c>
      <c r="X145" s="56" t="str">
        <f t="shared" si="26"/>
        <v>T</v>
      </c>
    </row>
    <row r="146" spans="3:24" ht="21.75" customHeight="1" x14ac:dyDescent="0.25">
      <c r="C146" s="63"/>
      <c r="D146" s="66" t="str">
        <f t="shared" si="20"/>
        <v/>
      </c>
      <c r="E146" s="69" t="str">
        <f>IFERROR(VLOOKUP(J146,Causa!$A$2:$F$15,6,0),"")</f>
        <v/>
      </c>
      <c r="F146" s="52"/>
      <c r="G146" s="53"/>
      <c r="H146" s="212"/>
      <c r="I146" s="55"/>
      <c r="J146" s="54"/>
      <c r="K146" s="54"/>
      <c r="L146" s="54"/>
      <c r="M146" s="54"/>
      <c r="N146" s="54"/>
      <c r="O146" s="54"/>
      <c r="P146" s="54"/>
      <c r="Q146" s="55"/>
      <c r="R146" s="54"/>
      <c r="S146" s="56">
        <f t="shared" si="24"/>
        <v>0</v>
      </c>
      <c r="T146" s="56">
        <f t="shared" si="21"/>
        <v>0</v>
      </c>
      <c r="U146" s="56">
        <f t="shared" si="25"/>
        <v>0</v>
      </c>
      <c r="V146" s="56">
        <f t="shared" si="22"/>
        <v>0</v>
      </c>
      <c r="W146" s="64" t="str">
        <f t="shared" si="23"/>
        <v/>
      </c>
      <c r="X146" s="56" t="str">
        <f t="shared" si="26"/>
        <v>T</v>
      </c>
    </row>
    <row r="147" spans="3:24" ht="21.75" customHeight="1" x14ac:dyDescent="0.25">
      <c r="C147" s="63"/>
      <c r="D147" s="66" t="str">
        <f t="shared" si="20"/>
        <v/>
      </c>
      <c r="E147" s="69" t="str">
        <f>IFERROR(VLOOKUP(J147,Causa!$A$2:$F$15,6,0),"")</f>
        <v/>
      </c>
      <c r="F147" s="52"/>
      <c r="G147" s="53"/>
      <c r="H147" s="212"/>
      <c r="I147" s="55"/>
      <c r="J147" s="54"/>
      <c r="K147" s="54"/>
      <c r="L147" s="54"/>
      <c r="M147" s="54"/>
      <c r="N147" s="54"/>
      <c r="O147" s="54"/>
      <c r="P147" s="54"/>
      <c r="Q147" s="55"/>
      <c r="R147" s="54"/>
      <c r="S147" s="56">
        <f t="shared" si="24"/>
        <v>0</v>
      </c>
      <c r="T147" s="56">
        <f t="shared" si="21"/>
        <v>0</v>
      </c>
      <c r="U147" s="56">
        <f t="shared" si="25"/>
        <v>0</v>
      </c>
      <c r="V147" s="56">
        <f t="shared" si="22"/>
        <v>0</v>
      </c>
      <c r="W147" s="64" t="str">
        <f t="shared" si="23"/>
        <v/>
      </c>
      <c r="X147" s="56" t="str">
        <f t="shared" si="26"/>
        <v>T</v>
      </c>
    </row>
    <row r="148" spans="3:24" ht="21.75" customHeight="1" x14ac:dyDescent="0.25">
      <c r="C148" s="63"/>
      <c r="D148" s="66" t="str">
        <f t="shared" si="20"/>
        <v/>
      </c>
      <c r="E148" s="69" t="str">
        <f>IFERROR(VLOOKUP(J148,Causa!$A$2:$F$15,6,0),"")</f>
        <v/>
      </c>
      <c r="F148" s="52"/>
      <c r="G148" s="53"/>
      <c r="H148" s="212"/>
      <c r="I148" s="55"/>
      <c r="J148" s="54"/>
      <c r="K148" s="54"/>
      <c r="L148" s="54"/>
      <c r="M148" s="54"/>
      <c r="N148" s="54"/>
      <c r="O148" s="54"/>
      <c r="P148" s="54"/>
      <c r="Q148" s="55"/>
      <c r="R148" s="54"/>
      <c r="S148" s="56">
        <f t="shared" si="24"/>
        <v>0</v>
      </c>
      <c r="T148" s="56">
        <f t="shared" si="21"/>
        <v>0</v>
      </c>
      <c r="U148" s="56">
        <f t="shared" si="25"/>
        <v>0</v>
      </c>
      <c r="V148" s="56">
        <f t="shared" si="22"/>
        <v>0</v>
      </c>
      <c r="W148" s="64" t="str">
        <f t="shared" si="23"/>
        <v/>
      </c>
      <c r="X148" s="56" t="str">
        <f t="shared" si="26"/>
        <v>T</v>
      </c>
    </row>
    <row r="149" spans="3:24" ht="21.75" customHeight="1" x14ac:dyDescent="0.25">
      <c r="C149" s="63"/>
      <c r="D149" s="66" t="str">
        <f t="shared" si="20"/>
        <v/>
      </c>
      <c r="E149" s="69" t="str">
        <f>IFERROR(VLOOKUP(J149,Causa!$A$2:$F$15,6,0),"")</f>
        <v/>
      </c>
      <c r="F149" s="52"/>
      <c r="G149" s="53"/>
      <c r="H149" s="212"/>
      <c r="I149" s="55"/>
      <c r="J149" s="54"/>
      <c r="K149" s="54"/>
      <c r="L149" s="54"/>
      <c r="M149" s="54"/>
      <c r="N149" s="54"/>
      <c r="O149" s="54"/>
      <c r="P149" s="54"/>
      <c r="Q149" s="55"/>
      <c r="R149" s="54"/>
      <c r="S149" s="56">
        <f t="shared" si="24"/>
        <v>0</v>
      </c>
      <c r="T149" s="56">
        <f t="shared" si="21"/>
        <v>0</v>
      </c>
      <c r="U149" s="56">
        <f t="shared" si="25"/>
        <v>0</v>
      </c>
      <c r="V149" s="56">
        <f t="shared" si="22"/>
        <v>0</v>
      </c>
      <c r="W149" s="64" t="str">
        <f t="shared" si="23"/>
        <v/>
      </c>
      <c r="X149" s="56" t="str">
        <f t="shared" si="26"/>
        <v>T</v>
      </c>
    </row>
    <row r="150" spans="3:24" ht="21.75" customHeight="1" x14ac:dyDescent="0.25">
      <c r="C150" s="63"/>
      <c r="D150" s="66" t="str">
        <f t="shared" si="20"/>
        <v/>
      </c>
      <c r="E150" s="69" t="str">
        <f>IFERROR(VLOOKUP(J150,Causa!$A$2:$F$15,6,0),"")</f>
        <v/>
      </c>
      <c r="F150" s="52"/>
      <c r="G150" s="53"/>
      <c r="H150" s="212"/>
      <c r="I150" s="55"/>
      <c r="J150" s="54"/>
      <c r="K150" s="54"/>
      <c r="L150" s="54"/>
      <c r="M150" s="54"/>
      <c r="N150" s="54"/>
      <c r="O150" s="54"/>
      <c r="P150" s="54"/>
      <c r="Q150" s="55"/>
      <c r="R150" s="54"/>
      <c r="S150" s="56">
        <f t="shared" si="24"/>
        <v>0</v>
      </c>
      <c r="T150" s="56">
        <f t="shared" si="21"/>
        <v>0</v>
      </c>
      <c r="U150" s="56">
        <f t="shared" si="25"/>
        <v>0</v>
      </c>
      <c r="V150" s="56">
        <f t="shared" si="22"/>
        <v>0</v>
      </c>
      <c r="W150" s="64" t="str">
        <f t="shared" si="23"/>
        <v/>
      </c>
      <c r="X150" s="56" t="str">
        <f t="shared" si="26"/>
        <v>T</v>
      </c>
    </row>
    <row r="151" spans="3:24" ht="21.75" customHeight="1" x14ac:dyDescent="0.25">
      <c r="C151" s="63"/>
      <c r="D151" s="66" t="str">
        <f t="shared" si="20"/>
        <v/>
      </c>
      <c r="E151" s="69" t="str">
        <f>IFERROR(VLOOKUP(J151,Causa!$A$2:$F$15,6,0),"")</f>
        <v/>
      </c>
      <c r="F151" s="52"/>
      <c r="G151" s="53"/>
      <c r="H151" s="212"/>
      <c r="I151" s="55"/>
      <c r="J151" s="54"/>
      <c r="K151" s="54"/>
      <c r="L151" s="54"/>
      <c r="M151" s="54"/>
      <c r="N151" s="54"/>
      <c r="O151" s="54"/>
      <c r="P151" s="54"/>
      <c r="Q151" s="55"/>
      <c r="R151" s="54"/>
      <c r="S151" s="56">
        <f t="shared" si="24"/>
        <v>0</v>
      </c>
      <c r="T151" s="56">
        <f t="shared" si="21"/>
        <v>0</v>
      </c>
      <c r="U151" s="56">
        <f t="shared" si="25"/>
        <v>0</v>
      </c>
      <c r="V151" s="56">
        <f t="shared" si="22"/>
        <v>0</v>
      </c>
      <c r="W151" s="64" t="str">
        <f t="shared" si="23"/>
        <v/>
      </c>
      <c r="X151" s="56" t="str">
        <f t="shared" si="26"/>
        <v>T</v>
      </c>
    </row>
    <row r="152" spans="3:24" ht="21.75" customHeight="1" x14ac:dyDescent="0.25">
      <c r="C152" s="63"/>
      <c r="D152" s="66" t="str">
        <f t="shared" si="20"/>
        <v/>
      </c>
      <c r="E152" s="69" t="str">
        <f>IFERROR(VLOOKUP(J152,Causa!$A$2:$F$15,6,0),"")</f>
        <v/>
      </c>
      <c r="F152" s="52"/>
      <c r="G152" s="53"/>
      <c r="H152" s="212"/>
      <c r="I152" s="55"/>
      <c r="J152" s="54"/>
      <c r="K152" s="54"/>
      <c r="L152" s="54"/>
      <c r="M152" s="54"/>
      <c r="N152" s="54"/>
      <c r="O152" s="54"/>
      <c r="P152" s="54"/>
      <c r="Q152" s="55"/>
      <c r="R152" s="54"/>
      <c r="S152" s="56">
        <f t="shared" si="24"/>
        <v>0</v>
      </c>
      <c r="T152" s="56">
        <f t="shared" si="21"/>
        <v>0</v>
      </c>
      <c r="U152" s="56">
        <f t="shared" si="25"/>
        <v>0</v>
      </c>
      <c r="V152" s="56">
        <f t="shared" si="22"/>
        <v>0</v>
      </c>
      <c r="W152" s="64" t="str">
        <f t="shared" si="23"/>
        <v/>
      </c>
      <c r="X152" s="56" t="str">
        <f t="shared" si="26"/>
        <v>T</v>
      </c>
    </row>
    <row r="153" spans="3:24" ht="21.75" customHeight="1" x14ac:dyDescent="0.25">
      <c r="C153" s="63"/>
      <c r="D153" s="66" t="str">
        <f t="shared" si="20"/>
        <v/>
      </c>
      <c r="E153" s="69" t="str">
        <f>IFERROR(VLOOKUP(J153,Causa!$A$2:$F$15,6,0),"")</f>
        <v/>
      </c>
      <c r="F153" s="52"/>
      <c r="G153" s="53"/>
      <c r="H153" s="212"/>
      <c r="I153" s="55"/>
      <c r="J153" s="54"/>
      <c r="K153" s="54"/>
      <c r="L153" s="54"/>
      <c r="M153" s="54"/>
      <c r="N153" s="54"/>
      <c r="O153" s="54"/>
      <c r="P153" s="54"/>
      <c r="Q153" s="55"/>
      <c r="R153" s="54"/>
      <c r="S153" s="56">
        <f t="shared" si="24"/>
        <v>0</v>
      </c>
      <c r="T153" s="56">
        <f t="shared" si="21"/>
        <v>0</v>
      </c>
      <c r="U153" s="56">
        <f t="shared" si="25"/>
        <v>0</v>
      </c>
      <c r="V153" s="56">
        <f t="shared" si="22"/>
        <v>0</v>
      </c>
      <c r="W153" s="64" t="str">
        <f t="shared" si="23"/>
        <v/>
      </c>
      <c r="X153" s="56" t="str">
        <f t="shared" si="26"/>
        <v>T</v>
      </c>
    </row>
    <row r="154" spans="3:24" ht="21.75" customHeight="1" x14ac:dyDescent="0.25">
      <c r="C154" s="63"/>
      <c r="D154" s="66" t="str">
        <f t="shared" si="20"/>
        <v/>
      </c>
      <c r="E154" s="69" t="str">
        <f>IFERROR(VLOOKUP(J154,Causa!$A$2:$F$15,6,0),"")</f>
        <v/>
      </c>
      <c r="F154" s="52"/>
      <c r="G154" s="53"/>
      <c r="H154" s="212"/>
      <c r="I154" s="55"/>
      <c r="J154" s="54"/>
      <c r="K154" s="54"/>
      <c r="L154" s="54"/>
      <c r="M154" s="54"/>
      <c r="N154" s="54"/>
      <c r="O154" s="54"/>
      <c r="P154" s="54"/>
      <c r="Q154" s="55"/>
      <c r="R154" s="54"/>
      <c r="S154" s="56">
        <f t="shared" si="24"/>
        <v>0</v>
      </c>
      <c r="T154" s="56">
        <f t="shared" si="21"/>
        <v>0</v>
      </c>
      <c r="U154" s="56">
        <f t="shared" si="25"/>
        <v>0</v>
      </c>
      <c r="V154" s="56">
        <f t="shared" si="22"/>
        <v>0</v>
      </c>
      <c r="W154" s="64" t="str">
        <f t="shared" si="23"/>
        <v/>
      </c>
      <c r="X154" s="56" t="str">
        <f t="shared" si="26"/>
        <v>T</v>
      </c>
    </row>
    <row r="155" spans="3:24" ht="21.75" customHeight="1" x14ac:dyDescent="0.25">
      <c r="C155" s="63"/>
      <c r="D155" s="66" t="str">
        <f t="shared" si="20"/>
        <v/>
      </c>
      <c r="E155" s="69" t="str">
        <f>IFERROR(VLOOKUP(J155,Causa!$A$2:$F$15,6,0),"")</f>
        <v/>
      </c>
      <c r="F155" s="52"/>
      <c r="G155" s="53"/>
      <c r="H155" s="212"/>
      <c r="I155" s="55"/>
      <c r="J155" s="54"/>
      <c r="K155" s="54"/>
      <c r="L155" s="54"/>
      <c r="M155" s="54"/>
      <c r="N155" s="54"/>
      <c r="O155" s="54"/>
      <c r="P155" s="54"/>
      <c r="Q155" s="55"/>
      <c r="R155" s="54"/>
      <c r="S155" s="56">
        <f t="shared" si="24"/>
        <v>0</v>
      </c>
      <c r="T155" s="56">
        <f t="shared" si="21"/>
        <v>0</v>
      </c>
      <c r="U155" s="56">
        <f t="shared" si="25"/>
        <v>0</v>
      </c>
      <c r="V155" s="56">
        <f t="shared" si="22"/>
        <v>0</v>
      </c>
      <c r="W155" s="64" t="str">
        <f t="shared" si="23"/>
        <v/>
      </c>
      <c r="X155" s="56" t="str">
        <f t="shared" si="26"/>
        <v>T</v>
      </c>
    </row>
    <row r="156" spans="3:24" ht="21.75" customHeight="1" x14ac:dyDescent="0.25">
      <c r="C156" s="63"/>
      <c r="D156" s="66" t="str">
        <f t="shared" si="20"/>
        <v/>
      </c>
      <c r="E156" s="69" t="str">
        <f>IFERROR(VLOOKUP(J156,Causa!$A$2:$F$15,6,0),"")</f>
        <v/>
      </c>
      <c r="F156" s="52"/>
      <c r="G156" s="53"/>
      <c r="H156" s="212"/>
      <c r="I156" s="55"/>
      <c r="J156" s="54"/>
      <c r="K156" s="54"/>
      <c r="L156" s="54"/>
      <c r="M156" s="54"/>
      <c r="N156" s="54"/>
      <c r="O156" s="54"/>
      <c r="P156" s="54"/>
      <c r="Q156" s="55"/>
      <c r="R156" s="54"/>
      <c r="S156" s="56">
        <f t="shared" si="24"/>
        <v>0</v>
      </c>
      <c r="T156" s="56">
        <f t="shared" si="21"/>
        <v>0</v>
      </c>
      <c r="U156" s="56">
        <f t="shared" si="25"/>
        <v>0</v>
      </c>
      <c r="V156" s="56">
        <f t="shared" si="22"/>
        <v>0</v>
      </c>
      <c r="W156" s="64" t="str">
        <f t="shared" si="23"/>
        <v/>
      </c>
      <c r="X156" s="56" t="str">
        <f t="shared" si="26"/>
        <v>T</v>
      </c>
    </row>
    <row r="157" spans="3:24" ht="21.75" customHeight="1" x14ac:dyDescent="0.25">
      <c r="C157" s="63"/>
      <c r="D157" s="66" t="str">
        <f t="shared" si="20"/>
        <v/>
      </c>
      <c r="E157" s="69" t="str">
        <f>IFERROR(VLOOKUP(J157,Causa!$A$2:$F$15,6,0),"")</f>
        <v/>
      </c>
      <c r="F157" s="52"/>
      <c r="G157" s="53"/>
      <c r="H157" s="212"/>
      <c r="I157" s="55"/>
      <c r="J157" s="54"/>
      <c r="K157" s="54"/>
      <c r="L157" s="54"/>
      <c r="M157" s="54"/>
      <c r="N157" s="54"/>
      <c r="O157" s="54"/>
      <c r="P157" s="54"/>
      <c r="Q157" s="55"/>
      <c r="R157" s="54"/>
      <c r="S157" s="56">
        <f t="shared" si="24"/>
        <v>0</v>
      </c>
      <c r="T157" s="56">
        <f t="shared" si="21"/>
        <v>0</v>
      </c>
      <c r="U157" s="56">
        <f t="shared" si="25"/>
        <v>0</v>
      </c>
      <c r="V157" s="56">
        <f t="shared" si="22"/>
        <v>0</v>
      </c>
      <c r="W157" s="64" t="str">
        <f t="shared" si="23"/>
        <v/>
      </c>
      <c r="X157" s="56" t="str">
        <f t="shared" si="26"/>
        <v>T</v>
      </c>
    </row>
    <row r="158" spans="3:24" ht="21.75" customHeight="1" x14ac:dyDescent="0.25">
      <c r="C158" s="63"/>
      <c r="D158" s="66" t="str">
        <f t="shared" si="20"/>
        <v/>
      </c>
      <c r="E158" s="69" t="str">
        <f>IFERROR(VLOOKUP(J158,Causa!$A$2:$F$15,6,0),"")</f>
        <v/>
      </c>
      <c r="F158" s="52"/>
      <c r="G158" s="53"/>
      <c r="H158" s="212"/>
      <c r="I158" s="55"/>
      <c r="J158" s="54"/>
      <c r="K158" s="54"/>
      <c r="L158" s="54"/>
      <c r="M158" s="54"/>
      <c r="N158" s="54"/>
      <c r="O158" s="54"/>
      <c r="P158" s="54"/>
      <c r="Q158" s="55"/>
      <c r="R158" s="54"/>
      <c r="S158" s="56">
        <f t="shared" si="24"/>
        <v>0</v>
      </c>
      <c r="T158" s="56">
        <f t="shared" si="21"/>
        <v>0</v>
      </c>
      <c r="U158" s="56">
        <f t="shared" si="25"/>
        <v>0</v>
      </c>
      <c r="V158" s="56">
        <f t="shared" si="22"/>
        <v>0</v>
      </c>
      <c r="W158" s="64" t="str">
        <f t="shared" si="23"/>
        <v/>
      </c>
      <c r="X158" s="56" t="str">
        <f t="shared" si="26"/>
        <v>T</v>
      </c>
    </row>
    <row r="159" spans="3:24" ht="21.75" customHeight="1" x14ac:dyDescent="0.25">
      <c r="C159" s="63"/>
      <c r="D159" s="66" t="str">
        <f t="shared" si="20"/>
        <v/>
      </c>
      <c r="E159" s="69" t="str">
        <f>IFERROR(VLOOKUP(J159,Causa!$A$2:$F$15,6,0),"")</f>
        <v/>
      </c>
      <c r="F159" s="52"/>
      <c r="G159" s="53"/>
      <c r="H159" s="212"/>
      <c r="I159" s="55"/>
      <c r="J159" s="54"/>
      <c r="K159" s="54"/>
      <c r="L159" s="54"/>
      <c r="M159" s="54"/>
      <c r="N159" s="54"/>
      <c r="O159" s="54"/>
      <c r="P159" s="54"/>
      <c r="Q159" s="55"/>
      <c r="R159" s="54"/>
      <c r="S159" s="56">
        <f t="shared" si="24"/>
        <v>0</v>
      </c>
      <c r="T159" s="56">
        <f t="shared" si="21"/>
        <v>0</v>
      </c>
      <c r="U159" s="56">
        <f t="shared" si="25"/>
        <v>0</v>
      </c>
      <c r="V159" s="56">
        <f t="shared" si="22"/>
        <v>0</v>
      </c>
      <c r="W159" s="64" t="str">
        <f t="shared" si="23"/>
        <v/>
      </c>
      <c r="X159" s="56" t="str">
        <f t="shared" si="26"/>
        <v>T</v>
      </c>
    </row>
    <row r="160" spans="3:24" ht="21.75" customHeight="1" x14ac:dyDescent="0.25">
      <c r="C160" s="63"/>
      <c r="D160" s="66" t="str">
        <f t="shared" si="20"/>
        <v/>
      </c>
      <c r="E160" s="69" t="str">
        <f>IFERROR(VLOOKUP(J160,Causa!$A$2:$F$15,6,0),"")</f>
        <v/>
      </c>
      <c r="F160" s="52"/>
      <c r="G160" s="53"/>
      <c r="H160" s="212"/>
      <c r="I160" s="55"/>
      <c r="J160" s="54"/>
      <c r="K160" s="54"/>
      <c r="L160" s="54"/>
      <c r="M160" s="54"/>
      <c r="N160" s="54"/>
      <c r="O160" s="54"/>
      <c r="P160" s="54"/>
      <c r="Q160" s="55"/>
      <c r="R160" s="54"/>
      <c r="S160" s="56">
        <f t="shared" si="24"/>
        <v>0</v>
      </c>
      <c r="T160" s="56">
        <f t="shared" si="21"/>
        <v>0</v>
      </c>
      <c r="U160" s="56">
        <f t="shared" si="25"/>
        <v>0</v>
      </c>
      <c r="V160" s="56">
        <f t="shared" si="22"/>
        <v>0</v>
      </c>
      <c r="W160" s="64" t="str">
        <f t="shared" si="23"/>
        <v/>
      </c>
      <c r="X160" s="56" t="str">
        <f t="shared" si="26"/>
        <v>T</v>
      </c>
    </row>
    <row r="161" spans="3:24" ht="21.75" customHeight="1" x14ac:dyDescent="0.25">
      <c r="C161" s="63"/>
      <c r="D161" s="66" t="str">
        <f t="shared" si="20"/>
        <v/>
      </c>
      <c r="E161" s="69" t="str">
        <f>IFERROR(VLOOKUP(J161,Causa!$A$2:$F$15,6,0),"")</f>
        <v/>
      </c>
      <c r="F161" s="52"/>
      <c r="G161" s="53"/>
      <c r="H161" s="212"/>
      <c r="I161" s="55"/>
      <c r="J161" s="54"/>
      <c r="K161" s="54"/>
      <c r="L161" s="54"/>
      <c r="M161" s="54"/>
      <c r="N161" s="54"/>
      <c r="O161" s="54"/>
      <c r="P161" s="54"/>
      <c r="Q161" s="55"/>
      <c r="R161" s="54"/>
      <c r="S161" s="56">
        <f t="shared" si="24"/>
        <v>0</v>
      </c>
      <c r="T161" s="56">
        <f t="shared" si="21"/>
        <v>0</v>
      </c>
      <c r="U161" s="56">
        <f t="shared" si="25"/>
        <v>0</v>
      </c>
      <c r="V161" s="56">
        <f t="shared" si="22"/>
        <v>0</v>
      </c>
      <c r="W161" s="64" t="str">
        <f t="shared" si="23"/>
        <v/>
      </c>
      <c r="X161" s="56" t="str">
        <f t="shared" si="26"/>
        <v>T</v>
      </c>
    </row>
    <row r="162" spans="3:24" ht="21.75" customHeight="1" x14ac:dyDescent="0.25">
      <c r="C162" s="63"/>
      <c r="D162" s="66" t="str">
        <f t="shared" si="20"/>
        <v/>
      </c>
      <c r="E162" s="69" t="str">
        <f>IFERROR(VLOOKUP(J162,Causa!$A$2:$F$15,6,0),"")</f>
        <v/>
      </c>
      <c r="F162" s="52"/>
      <c r="G162" s="53"/>
      <c r="H162" s="212"/>
      <c r="I162" s="55"/>
      <c r="J162" s="54"/>
      <c r="K162" s="54"/>
      <c r="L162" s="54"/>
      <c r="M162" s="54"/>
      <c r="N162" s="54"/>
      <c r="O162" s="54"/>
      <c r="P162" s="54"/>
      <c r="Q162" s="55"/>
      <c r="R162" s="54"/>
      <c r="S162" s="56">
        <f t="shared" si="24"/>
        <v>0</v>
      </c>
      <c r="T162" s="56">
        <f t="shared" si="21"/>
        <v>0</v>
      </c>
      <c r="U162" s="56">
        <f t="shared" si="25"/>
        <v>0</v>
      </c>
      <c r="V162" s="56">
        <f t="shared" si="22"/>
        <v>0</v>
      </c>
      <c r="W162" s="64" t="str">
        <f t="shared" si="23"/>
        <v/>
      </c>
      <c r="X162" s="56" t="str">
        <f t="shared" si="26"/>
        <v>T</v>
      </c>
    </row>
    <row r="163" spans="3:24" ht="21.75" customHeight="1" x14ac:dyDescent="0.25">
      <c r="C163" s="63"/>
      <c r="D163" s="66" t="str">
        <f t="shared" ref="D163:D188" si="27">IF(E163="","",IF(E163=1,IF(COUNTA(F163:P163)=9,1,0),IF(J163="OPERACIO",IF(COUNTA(F163:P163)=7,1,0),IF(COUNTA(F163:P163)=7,1,0))))</f>
        <v/>
      </c>
      <c r="E163" s="69" t="str">
        <f>IFERROR(VLOOKUP(J163,Causa!$A$2:$F$15,6,0),"")</f>
        <v/>
      </c>
      <c r="F163" s="52"/>
      <c r="G163" s="53"/>
      <c r="H163" s="212"/>
      <c r="I163" s="55"/>
      <c r="J163" s="54"/>
      <c r="K163" s="54"/>
      <c r="L163" s="54"/>
      <c r="M163" s="54"/>
      <c r="N163" s="54"/>
      <c r="O163" s="54"/>
      <c r="P163" s="54"/>
      <c r="Q163" s="55"/>
      <c r="R163" s="54"/>
      <c r="S163" s="56">
        <f t="shared" si="24"/>
        <v>0</v>
      </c>
      <c r="T163" s="56">
        <f t="shared" ref="T163:T188" si="28">IF(J163="Programa",P163,0)-S163</f>
        <v>0</v>
      </c>
      <c r="U163" s="56">
        <f t="shared" si="25"/>
        <v>0</v>
      </c>
      <c r="V163" s="56">
        <f t="shared" ref="V163:V188" si="29">IF(J163="ELECTRIC",P163,0)+IF(J163="INSTRUME",P163,0)+IF(J163="MECANICA",P163,0)+IF(J163="OPERACIO",P163,0)+IF(J163="AUTOMATI",P163,0)</f>
        <v>0</v>
      </c>
      <c r="W163" s="64" t="str">
        <f t="shared" ref="W163:W188" si="30">IF(F163="","",HOUR(F163))</f>
        <v/>
      </c>
      <c r="X163" s="56" t="str">
        <f t="shared" si="26"/>
        <v>T</v>
      </c>
    </row>
    <row r="164" spans="3:24" ht="21.75" customHeight="1" x14ac:dyDescent="0.25">
      <c r="C164" s="63"/>
      <c r="D164" s="66" t="str">
        <f t="shared" si="27"/>
        <v/>
      </c>
      <c r="E164" s="69" t="str">
        <f>IFERROR(VLOOKUP(J164,Causa!$A$2:$F$15,6,0),"")</f>
        <v/>
      </c>
      <c r="F164" s="52"/>
      <c r="G164" s="53"/>
      <c r="H164" s="212"/>
      <c r="I164" s="55"/>
      <c r="J164" s="54"/>
      <c r="K164" s="54"/>
      <c r="L164" s="54"/>
      <c r="M164" s="54"/>
      <c r="N164" s="54"/>
      <c r="O164" s="54"/>
      <c r="P164" s="54"/>
      <c r="Q164" s="55"/>
      <c r="R164" s="54"/>
      <c r="S164" s="56">
        <f t="shared" ref="S164:S188" si="31">IF(K164="tiempo no programado",P164,0)</f>
        <v>0</v>
      </c>
      <c r="T164" s="56">
        <f t="shared" si="28"/>
        <v>0</v>
      </c>
      <c r="U164" s="56">
        <f t="shared" ref="U164:U188" si="32">IF(J164="CALIDAD",P164,0)+IF(J164="LOGISTIC",P164,0)+IF(J164="REPUESTO",P164,0)+IF(J164="SALAMAQ",P164,0)</f>
        <v>0</v>
      </c>
      <c r="V164" s="56">
        <f t="shared" si="29"/>
        <v>0</v>
      </c>
      <c r="W164" s="64" t="str">
        <f t="shared" si="30"/>
        <v/>
      </c>
      <c r="X164" s="56" t="str">
        <f t="shared" ref="X164:X188" si="33">IF(OR(W164=23,W164&lt;7),"N",IF(AND(W164&gt;=7,W164&lt;15),"M","T"))</f>
        <v>T</v>
      </c>
    </row>
    <row r="165" spans="3:24" ht="21.75" customHeight="1" x14ac:dyDescent="0.25">
      <c r="C165" s="63"/>
      <c r="D165" s="66" t="str">
        <f t="shared" si="27"/>
        <v/>
      </c>
      <c r="E165" s="69" t="str">
        <f>IFERROR(VLOOKUP(J165,Causa!$A$2:$F$15,6,0),"")</f>
        <v/>
      </c>
      <c r="F165" s="52"/>
      <c r="G165" s="53"/>
      <c r="H165" s="212"/>
      <c r="I165" s="55"/>
      <c r="J165" s="54"/>
      <c r="K165" s="54"/>
      <c r="L165" s="54"/>
      <c r="M165" s="54"/>
      <c r="N165" s="54"/>
      <c r="O165" s="54"/>
      <c r="P165" s="54"/>
      <c r="Q165" s="55"/>
      <c r="R165" s="54"/>
      <c r="S165" s="56">
        <f t="shared" si="31"/>
        <v>0</v>
      </c>
      <c r="T165" s="56">
        <f t="shared" si="28"/>
        <v>0</v>
      </c>
      <c r="U165" s="56">
        <f t="shared" si="32"/>
        <v>0</v>
      </c>
      <c r="V165" s="56">
        <f t="shared" si="29"/>
        <v>0</v>
      </c>
      <c r="W165" s="64" t="str">
        <f t="shared" si="30"/>
        <v/>
      </c>
      <c r="X165" s="56" t="str">
        <f t="shared" si="33"/>
        <v>T</v>
      </c>
    </row>
    <row r="166" spans="3:24" ht="21.75" customHeight="1" x14ac:dyDescent="0.25">
      <c r="C166" s="63"/>
      <c r="D166" s="66" t="str">
        <f t="shared" si="27"/>
        <v/>
      </c>
      <c r="E166" s="69" t="str">
        <f>IFERROR(VLOOKUP(J166,Causa!$A$2:$F$15,6,0),"")</f>
        <v/>
      </c>
      <c r="F166" s="52"/>
      <c r="G166" s="53"/>
      <c r="H166" s="212"/>
      <c r="I166" s="55"/>
      <c r="J166" s="54"/>
      <c r="K166" s="54"/>
      <c r="L166" s="54"/>
      <c r="M166" s="54"/>
      <c r="N166" s="54"/>
      <c r="O166" s="54"/>
      <c r="P166" s="54"/>
      <c r="Q166" s="55"/>
      <c r="R166" s="54"/>
      <c r="S166" s="56">
        <f t="shared" si="31"/>
        <v>0</v>
      </c>
      <c r="T166" s="56">
        <f t="shared" si="28"/>
        <v>0</v>
      </c>
      <c r="U166" s="56">
        <f t="shared" si="32"/>
        <v>0</v>
      </c>
      <c r="V166" s="56">
        <f t="shared" si="29"/>
        <v>0</v>
      </c>
      <c r="W166" s="64" t="str">
        <f t="shared" si="30"/>
        <v/>
      </c>
      <c r="X166" s="56" t="str">
        <f t="shared" si="33"/>
        <v>T</v>
      </c>
    </row>
    <row r="167" spans="3:24" ht="21.75" customHeight="1" x14ac:dyDescent="0.25">
      <c r="C167" s="63"/>
      <c r="D167" s="66" t="str">
        <f t="shared" si="27"/>
        <v/>
      </c>
      <c r="E167" s="69" t="str">
        <f>IFERROR(VLOOKUP(J167,Causa!$A$2:$F$15,6,0),"")</f>
        <v/>
      </c>
      <c r="F167" s="52"/>
      <c r="G167" s="53"/>
      <c r="H167" s="212"/>
      <c r="I167" s="55"/>
      <c r="J167" s="54"/>
      <c r="K167" s="54"/>
      <c r="L167" s="54"/>
      <c r="M167" s="54"/>
      <c r="N167" s="54"/>
      <c r="O167" s="54"/>
      <c r="P167" s="54"/>
      <c r="Q167" s="55"/>
      <c r="R167" s="54"/>
      <c r="S167" s="56">
        <f t="shared" si="31"/>
        <v>0</v>
      </c>
      <c r="T167" s="56">
        <f t="shared" si="28"/>
        <v>0</v>
      </c>
      <c r="U167" s="56">
        <f t="shared" si="32"/>
        <v>0</v>
      </c>
      <c r="V167" s="56">
        <f t="shared" si="29"/>
        <v>0</v>
      </c>
      <c r="W167" s="64" t="str">
        <f t="shared" si="30"/>
        <v/>
      </c>
      <c r="X167" s="56" t="str">
        <f t="shared" si="33"/>
        <v>T</v>
      </c>
    </row>
    <row r="168" spans="3:24" ht="21.75" customHeight="1" x14ac:dyDescent="0.25">
      <c r="C168" s="63"/>
      <c r="D168" s="66" t="str">
        <f t="shared" si="27"/>
        <v/>
      </c>
      <c r="E168" s="69" t="str">
        <f>IFERROR(VLOOKUP(J168,Causa!$A$2:$F$15,6,0),"")</f>
        <v/>
      </c>
      <c r="F168" s="52"/>
      <c r="G168" s="53"/>
      <c r="H168" s="212"/>
      <c r="I168" s="55"/>
      <c r="J168" s="54"/>
      <c r="K168" s="54"/>
      <c r="L168" s="54"/>
      <c r="M168" s="54"/>
      <c r="N168" s="54"/>
      <c r="O168" s="54"/>
      <c r="P168" s="54"/>
      <c r="Q168" s="55"/>
      <c r="R168" s="54"/>
      <c r="S168" s="56">
        <f t="shared" si="31"/>
        <v>0</v>
      </c>
      <c r="T168" s="56">
        <f t="shared" si="28"/>
        <v>0</v>
      </c>
      <c r="U168" s="56">
        <f t="shared" si="32"/>
        <v>0</v>
      </c>
      <c r="V168" s="56">
        <f t="shared" si="29"/>
        <v>0</v>
      </c>
      <c r="W168" s="64" t="str">
        <f t="shared" si="30"/>
        <v/>
      </c>
      <c r="X168" s="56" t="str">
        <f t="shared" si="33"/>
        <v>T</v>
      </c>
    </row>
    <row r="169" spans="3:24" ht="21.75" customHeight="1" x14ac:dyDescent="0.25">
      <c r="C169" s="63"/>
      <c r="D169" s="66" t="str">
        <f t="shared" si="27"/>
        <v/>
      </c>
      <c r="E169" s="69" t="str">
        <f>IFERROR(VLOOKUP(J169,Causa!$A$2:$F$15,6,0),"")</f>
        <v/>
      </c>
      <c r="F169" s="52"/>
      <c r="G169" s="53"/>
      <c r="H169" s="212"/>
      <c r="I169" s="55"/>
      <c r="J169" s="54"/>
      <c r="K169" s="54"/>
      <c r="L169" s="54"/>
      <c r="M169" s="54"/>
      <c r="N169" s="54"/>
      <c r="O169" s="54"/>
      <c r="P169" s="54"/>
      <c r="Q169" s="55"/>
      <c r="R169" s="54"/>
      <c r="S169" s="56">
        <f t="shared" si="31"/>
        <v>0</v>
      </c>
      <c r="T169" s="56">
        <f t="shared" si="28"/>
        <v>0</v>
      </c>
      <c r="U169" s="56">
        <f t="shared" si="32"/>
        <v>0</v>
      </c>
      <c r="V169" s="56">
        <f t="shared" si="29"/>
        <v>0</v>
      </c>
      <c r="W169" s="64" t="str">
        <f t="shared" si="30"/>
        <v/>
      </c>
      <c r="X169" s="56" t="str">
        <f t="shared" si="33"/>
        <v>T</v>
      </c>
    </row>
    <row r="170" spans="3:24" ht="21.75" customHeight="1" x14ac:dyDescent="0.25">
      <c r="C170" s="63"/>
      <c r="D170" s="66" t="str">
        <f t="shared" si="27"/>
        <v/>
      </c>
      <c r="E170" s="69" t="str">
        <f>IFERROR(VLOOKUP(J170,Causa!$A$2:$F$15,6,0),"")</f>
        <v/>
      </c>
      <c r="F170" s="52"/>
      <c r="G170" s="53"/>
      <c r="H170" s="212"/>
      <c r="I170" s="55"/>
      <c r="J170" s="54"/>
      <c r="K170" s="54"/>
      <c r="L170" s="54"/>
      <c r="M170" s="54"/>
      <c r="N170" s="54"/>
      <c r="O170" s="54"/>
      <c r="P170" s="54"/>
      <c r="Q170" s="55"/>
      <c r="R170" s="54"/>
      <c r="S170" s="56">
        <f t="shared" si="31"/>
        <v>0</v>
      </c>
      <c r="T170" s="56">
        <f t="shared" si="28"/>
        <v>0</v>
      </c>
      <c r="U170" s="56">
        <f t="shared" si="32"/>
        <v>0</v>
      </c>
      <c r="V170" s="56">
        <f t="shared" si="29"/>
        <v>0</v>
      </c>
      <c r="W170" s="64" t="str">
        <f t="shared" si="30"/>
        <v/>
      </c>
      <c r="X170" s="56" t="str">
        <f t="shared" si="33"/>
        <v>T</v>
      </c>
    </row>
    <row r="171" spans="3:24" ht="21.75" customHeight="1" x14ac:dyDescent="0.25">
      <c r="C171" s="63"/>
      <c r="D171" s="66" t="str">
        <f t="shared" si="27"/>
        <v/>
      </c>
      <c r="E171" s="69" t="str">
        <f>IFERROR(VLOOKUP(J171,Causa!$A$2:$F$15,6,0),"")</f>
        <v/>
      </c>
      <c r="F171" s="52"/>
      <c r="G171" s="53"/>
      <c r="H171" s="212"/>
      <c r="I171" s="55"/>
      <c r="J171" s="54"/>
      <c r="K171" s="54"/>
      <c r="L171" s="54"/>
      <c r="M171" s="54"/>
      <c r="N171" s="54"/>
      <c r="O171" s="54"/>
      <c r="P171" s="54"/>
      <c r="Q171" s="55"/>
      <c r="R171" s="54"/>
      <c r="S171" s="56">
        <f t="shared" si="31"/>
        <v>0</v>
      </c>
      <c r="T171" s="56">
        <f t="shared" si="28"/>
        <v>0</v>
      </c>
      <c r="U171" s="56">
        <f t="shared" si="32"/>
        <v>0</v>
      </c>
      <c r="V171" s="56">
        <f t="shared" si="29"/>
        <v>0</v>
      </c>
      <c r="W171" s="64" t="str">
        <f t="shared" si="30"/>
        <v/>
      </c>
      <c r="X171" s="56" t="str">
        <f t="shared" si="33"/>
        <v>T</v>
      </c>
    </row>
    <row r="172" spans="3:24" ht="21.75" customHeight="1" x14ac:dyDescent="0.25">
      <c r="C172" s="63"/>
      <c r="D172" s="66" t="str">
        <f t="shared" si="27"/>
        <v/>
      </c>
      <c r="E172" s="69" t="str">
        <f>IFERROR(VLOOKUP(J172,Causa!$A$2:$F$15,6,0),"")</f>
        <v/>
      </c>
      <c r="F172" s="52"/>
      <c r="G172" s="53"/>
      <c r="H172" s="212"/>
      <c r="I172" s="55"/>
      <c r="J172" s="54"/>
      <c r="K172" s="54"/>
      <c r="L172" s="54"/>
      <c r="M172" s="54"/>
      <c r="N172" s="54"/>
      <c r="O172" s="54"/>
      <c r="P172" s="54"/>
      <c r="Q172" s="55"/>
      <c r="R172" s="54"/>
      <c r="S172" s="56">
        <f t="shared" si="31"/>
        <v>0</v>
      </c>
      <c r="T172" s="56">
        <f t="shared" si="28"/>
        <v>0</v>
      </c>
      <c r="U172" s="56">
        <f t="shared" si="32"/>
        <v>0</v>
      </c>
      <c r="V172" s="56">
        <f t="shared" si="29"/>
        <v>0</v>
      </c>
      <c r="W172" s="64" t="str">
        <f t="shared" si="30"/>
        <v/>
      </c>
      <c r="X172" s="56" t="str">
        <f t="shared" si="33"/>
        <v>T</v>
      </c>
    </row>
    <row r="173" spans="3:24" ht="21.75" customHeight="1" x14ac:dyDescent="0.25">
      <c r="C173" s="63"/>
      <c r="D173" s="66" t="str">
        <f t="shared" si="27"/>
        <v/>
      </c>
      <c r="E173" s="69" t="str">
        <f>IFERROR(VLOOKUP(J173,Causa!$A$2:$F$15,6,0),"")</f>
        <v/>
      </c>
      <c r="F173" s="52"/>
      <c r="G173" s="53"/>
      <c r="H173" s="212"/>
      <c r="I173" s="55"/>
      <c r="J173" s="54"/>
      <c r="K173" s="54"/>
      <c r="L173" s="54"/>
      <c r="M173" s="54"/>
      <c r="N173" s="54"/>
      <c r="O173" s="54"/>
      <c r="P173" s="54"/>
      <c r="Q173" s="55"/>
      <c r="R173" s="54"/>
      <c r="S173" s="56">
        <f t="shared" si="31"/>
        <v>0</v>
      </c>
      <c r="T173" s="56">
        <f t="shared" si="28"/>
        <v>0</v>
      </c>
      <c r="U173" s="56">
        <f t="shared" si="32"/>
        <v>0</v>
      </c>
      <c r="V173" s="56">
        <f t="shared" si="29"/>
        <v>0</v>
      </c>
      <c r="W173" s="64" t="str">
        <f t="shared" si="30"/>
        <v/>
      </c>
      <c r="X173" s="56" t="str">
        <f t="shared" si="33"/>
        <v>T</v>
      </c>
    </row>
    <row r="174" spans="3:24" ht="21.75" customHeight="1" x14ac:dyDescent="0.25">
      <c r="C174" s="63"/>
      <c r="D174" s="66" t="str">
        <f t="shared" si="27"/>
        <v/>
      </c>
      <c r="E174" s="69" t="str">
        <f>IFERROR(VLOOKUP(J174,Causa!$A$2:$F$15,6,0),"")</f>
        <v/>
      </c>
      <c r="F174" s="52"/>
      <c r="G174" s="53"/>
      <c r="H174" s="212"/>
      <c r="I174" s="55"/>
      <c r="J174" s="54"/>
      <c r="K174" s="54"/>
      <c r="L174" s="54"/>
      <c r="M174" s="54"/>
      <c r="N174" s="54"/>
      <c r="O174" s="54"/>
      <c r="P174" s="54"/>
      <c r="Q174" s="55"/>
      <c r="R174" s="54"/>
      <c r="S174" s="56">
        <f t="shared" si="31"/>
        <v>0</v>
      </c>
      <c r="T174" s="56">
        <f t="shared" si="28"/>
        <v>0</v>
      </c>
      <c r="U174" s="56">
        <f t="shared" si="32"/>
        <v>0</v>
      </c>
      <c r="V174" s="56">
        <f t="shared" si="29"/>
        <v>0</v>
      </c>
      <c r="W174" s="64" t="str">
        <f t="shared" si="30"/>
        <v/>
      </c>
      <c r="X174" s="56" t="str">
        <f t="shared" si="33"/>
        <v>T</v>
      </c>
    </row>
    <row r="175" spans="3:24" ht="21.75" customHeight="1" x14ac:dyDescent="0.25">
      <c r="C175" s="63"/>
      <c r="D175" s="66" t="str">
        <f t="shared" si="27"/>
        <v/>
      </c>
      <c r="E175" s="69" t="str">
        <f>IFERROR(VLOOKUP(J175,Causa!$A$2:$F$15,6,0),"")</f>
        <v/>
      </c>
      <c r="F175" s="52"/>
      <c r="G175" s="53"/>
      <c r="H175" s="212"/>
      <c r="I175" s="55"/>
      <c r="J175" s="54"/>
      <c r="K175" s="54"/>
      <c r="L175" s="54"/>
      <c r="M175" s="54"/>
      <c r="N175" s="54"/>
      <c r="O175" s="54"/>
      <c r="P175" s="54"/>
      <c r="Q175" s="55"/>
      <c r="R175" s="54"/>
      <c r="S175" s="56">
        <f t="shared" si="31"/>
        <v>0</v>
      </c>
      <c r="T175" s="56">
        <f t="shared" si="28"/>
        <v>0</v>
      </c>
      <c r="U175" s="56">
        <f t="shared" si="32"/>
        <v>0</v>
      </c>
      <c r="V175" s="56">
        <f t="shared" si="29"/>
        <v>0</v>
      </c>
      <c r="W175" s="64" t="str">
        <f t="shared" si="30"/>
        <v/>
      </c>
      <c r="X175" s="56" t="str">
        <f t="shared" si="33"/>
        <v>T</v>
      </c>
    </row>
    <row r="176" spans="3:24" ht="21.75" customHeight="1" x14ac:dyDescent="0.25">
      <c r="C176" s="63"/>
      <c r="D176" s="66" t="str">
        <f t="shared" si="27"/>
        <v/>
      </c>
      <c r="E176" s="69" t="str">
        <f>IFERROR(VLOOKUP(J176,Causa!$A$2:$F$15,6,0),"")</f>
        <v/>
      </c>
      <c r="F176" s="52"/>
      <c r="G176" s="53"/>
      <c r="H176" s="212"/>
      <c r="I176" s="55"/>
      <c r="J176" s="54"/>
      <c r="K176" s="54"/>
      <c r="L176" s="54"/>
      <c r="M176" s="54"/>
      <c r="N176" s="54"/>
      <c r="O176" s="54"/>
      <c r="P176" s="54"/>
      <c r="Q176" s="55"/>
      <c r="R176" s="54"/>
      <c r="S176" s="56">
        <f t="shared" si="31"/>
        <v>0</v>
      </c>
      <c r="T176" s="56">
        <f t="shared" si="28"/>
        <v>0</v>
      </c>
      <c r="U176" s="56">
        <f t="shared" si="32"/>
        <v>0</v>
      </c>
      <c r="V176" s="56">
        <f t="shared" si="29"/>
        <v>0</v>
      </c>
      <c r="W176" s="64" t="str">
        <f t="shared" si="30"/>
        <v/>
      </c>
      <c r="X176" s="56" t="str">
        <f t="shared" si="33"/>
        <v>T</v>
      </c>
    </row>
    <row r="177" spans="3:24" ht="21.75" customHeight="1" x14ac:dyDescent="0.25">
      <c r="C177" s="63"/>
      <c r="D177" s="66" t="str">
        <f t="shared" si="27"/>
        <v/>
      </c>
      <c r="E177" s="69" t="str">
        <f>IFERROR(VLOOKUP(J177,Causa!$A$2:$F$15,6,0),"")</f>
        <v/>
      </c>
      <c r="F177" s="52"/>
      <c r="G177" s="53"/>
      <c r="H177" s="212"/>
      <c r="I177" s="55"/>
      <c r="J177" s="54"/>
      <c r="K177" s="54"/>
      <c r="L177" s="54"/>
      <c r="M177" s="54"/>
      <c r="N177" s="54"/>
      <c r="O177" s="54"/>
      <c r="P177" s="54"/>
      <c r="Q177" s="55"/>
      <c r="R177" s="54"/>
      <c r="S177" s="56">
        <f t="shared" si="31"/>
        <v>0</v>
      </c>
      <c r="T177" s="56">
        <f t="shared" si="28"/>
        <v>0</v>
      </c>
      <c r="U177" s="56">
        <f t="shared" si="32"/>
        <v>0</v>
      </c>
      <c r="V177" s="56">
        <f t="shared" si="29"/>
        <v>0</v>
      </c>
      <c r="W177" s="64" t="str">
        <f t="shared" si="30"/>
        <v/>
      </c>
      <c r="X177" s="56" t="str">
        <f t="shared" si="33"/>
        <v>T</v>
      </c>
    </row>
    <row r="178" spans="3:24" ht="21.75" customHeight="1" x14ac:dyDescent="0.25">
      <c r="C178" s="63"/>
      <c r="D178" s="66" t="str">
        <f t="shared" si="27"/>
        <v/>
      </c>
      <c r="E178" s="69" t="str">
        <f>IFERROR(VLOOKUP(J178,Causa!$A$2:$F$15,6,0),"")</f>
        <v/>
      </c>
      <c r="F178" s="52"/>
      <c r="G178" s="53"/>
      <c r="H178" s="212"/>
      <c r="I178" s="55"/>
      <c r="J178" s="54"/>
      <c r="K178" s="54"/>
      <c r="L178" s="54"/>
      <c r="M178" s="54"/>
      <c r="N178" s="54"/>
      <c r="O178" s="54"/>
      <c r="P178" s="54"/>
      <c r="Q178" s="55"/>
      <c r="R178" s="54"/>
      <c r="S178" s="56">
        <f t="shared" si="31"/>
        <v>0</v>
      </c>
      <c r="T178" s="56">
        <f t="shared" si="28"/>
        <v>0</v>
      </c>
      <c r="U178" s="56">
        <f t="shared" si="32"/>
        <v>0</v>
      </c>
      <c r="V178" s="56">
        <f t="shared" si="29"/>
        <v>0</v>
      </c>
      <c r="W178" s="64" t="str">
        <f t="shared" si="30"/>
        <v/>
      </c>
      <c r="X178" s="56" t="str">
        <f t="shared" si="33"/>
        <v>T</v>
      </c>
    </row>
    <row r="179" spans="3:24" ht="21.75" customHeight="1" x14ac:dyDescent="0.25">
      <c r="C179" s="63"/>
      <c r="D179" s="66" t="str">
        <f t="shared" si="27"/>
        <v/>
      </c>
      <c r="E179" s="69" t="str">
        <f>IFERROR(VLOOKUP(J179,Causa!$A$2:$F$15,6,0),"")</f>
        <v/>
      </c>
      <c r="F179" s="52"/>
      <c r="G179" s="53"/>
      <c r="H179" s="212"/>
      <c r="I179" s="55"/>
      <c r="J179" s="54"/>
      <c r="K179" s="54"/>
      <c r="L179" s="54"/>
      <c r="M179" s="54"/>
      <c r="N179" s="54"/>
      <c r="O179" s="54"/>
      <c r="P179" s="54"/>
      <c r="Q179" s="55"/>
      <c r="R179" s="54"/>
      <c r="S179" s="56">
        <f t="shared" si="31"/>
        <v>0</v>
      </c>
      <c r="T179" s="56">
        <f t="shared" si="28"/>
        <v>0</v>
      </c>
      <c r="U179" s="56">
        <f t="shared" si="32"/>
        <v>0</v>
      </c>
      <c r="V179" s="56">
        <f t="shared" si="29"/>
        <v>0</v>
      </c>
      <c r="W179" s="64" t="str">
        <f t="shared" si="30"/>
        <v/>
      </c>
      <c r="X179" s="56" t="str">
        <f t="shared" si="33"/>
        <v>T</v>
      </c>
    </row>
    <row r="180" spans="3:24" ht="21.75" customHeight="1" x14ac:dyDescent="0.25">
      <c r="C180" s="63"/>
      <c r="D180" s="66" t="str">
        <f t="shared" si="27"/>
        <v/>
      </c>
      <c r="E180" s="69" t="str">
        <f>IFERROR(VLOOKUP(J180,Causa!$A$2:$F$15,6,0),"")</f>
        <v/>
      </c>
      <c r="F180" s="52"/>
      <c r="G180" s="53"/>
      <c r="H180" s="212"/>
      <c r="I180" s="55"/>
      <c r="J180" s="54"/>
      <c r="K180" s="54"/>
      <c r="L180" s="54"/>
      <c r="M180" s="54"/>
      <c r="N180" s="54"/>
      <c r="O180" s="54"/>
      <c r="P180" s="54"/>
      <c r="Q180" s="55"/>
      <c r="R180" s="54"/>
      <c r="S180" s="56">
        <f t="shared" si="31"/>
        <v>0</v>
      </c>
      <c r="T180" s="56">
        <f t="shared" si="28"/>
        <v>0</v>
      </c>
      <c r="U180" s="56">
        <f t="shared" si="32"/>
        <v>0</v>
      </c>
      <c r="V180" s="56">
        <f t="shared" si="29"/>
        <v>0</v>
      </c>
      <c r="W180" s="64" t="str">
        <f t="shared" si="30"/>
        <v/>
      </c>
      <c r="X180" s="56" t="str">
        <f t="shared" si="33"/>
        <v>T</v>
      </c>
    </row>
    <row r="181" spans="3:24" ht="21.75" customHeight="1" x14ac:dyDescent="0.25">
      <c r="C181" s="63"/>
      <c r="D181" s="66" t="str">
        <f t="shared" si="27"/>
        <v/>
      </c>
      <c r="E181" s="69" t="str">
        <f>IFERROR(VLOOKUP(J181,Causa!$A$2:$F$15,6,0),"")</f>
        <v/>
      </c>
      <c r="F181" s="52"/>
      <c r="G181" s="53"/>
      <c r="H181" s="212"/>
      <c r="I181" s="55"/>
      <c r="J181" s="54"/>
      <c r="K181" s="54"/>
      <c r="L181" s="54"/>
      <c r="M181" s="54"/>
      <c r="N181" s="54"/>
      <c r="O181" s="54"/>
      <c r="P181" s="54"/>
      <c r="Q181" s="55"/>
      <c r="R181" s="54"/>
      <c r="S181" s="56">
        <f t="shared" si="31"/>
        <v>0</v>
      </c>
      <c r="T181" s="56">
        <f t="shared" si="28"/>
        <v>0</v>
      </c>
      <c r="U181" s="56">
        <f t="shared" si="32"/>
        <v>0</v>
      </c>
      <c r="V181" s="56">
        <f t="shared" si="29"/>
        <v>0</v>
      </c>
      <c r="W181" s="64" t="str">
        <f t="shared" si="30"/>
        <v/>
      </c>
      <c r="X181" s="56" t="str">
        <f t="shared" si="33"/>
        <v>T</v>
      </c>
    </row>
    <row r="182" spans="3:24" ht="21.75" customHeight="1" x14ac:dyDescent="0.25">
      <c r="C182" s="63"/>
      <c r="D182" s="66" t="str">
        <f t="shared" si="27"/>
        <v/>
      </c>
      <c r="E182" s="69" t="str">
        <f>IFERROR(VLOOKUP(J182,Causa!$A$2:$F$15,6,0),"")</f>
        <v/>
      </c>
      <c r="F182" s="52"/>
      <c r="G182" s="53"/>
      <c r="H182" s="212"/>
      <c r="I182" s="55"/>
      <c r="J182" s="54"/>
      <c r="K182" s="54"/>
      <c r="L182" s="54"/>
      <c r="M182" s="54"/>
      <c r="N182" s="54"/>
      <c r="O182" s="54"/>
      <c r="P182" s="54"/>
      <c r="Q182" s="55"/>
      <c r="R182" s="54"/>
      <c r="S182" s="56">
        <f t="shared" si="31"/>
        <v>0</v>
      </c>
      <c r="T182" s="56">
        <f t="shared" si="28"/>
        <v>0</v>
      </c>
      <c r="U182" s="56">
        <f t="shared" si="32"/>
        <v>0</v>
      </c>
      <c r="V182" s="56">
        <f t="shared" si="29"/>
        <v>0</v>
      </c>
      <c r="W182" s="64" t="str">
        <f t="shared" si="30"/>
        <v/>
      </c>
      <c r="X182" s="56" t="str">
        <f t="shared" si="33"/>
        <v>T</v>
      </c>
    </row>
    <row r="183" spans="3:24" ht="21.75" customHeight="1" x14ac:dyDescent="0.25">
      <c r="C183" s="63"/>
      <c r="D183" s="66" t="str">
        <f t="shared" si="27"/>
        <v/>
      </c>
      <c r="E183" s="69" t="str">
        <f>IFERROR(VLOOKUP(J183,Causa!$A$2:$F$15,6,0),"")</f>
        <v/>
      </c>
      <c r="F183" s="52"/>
      <c r="G183" s="53"/>
      <c r="H183" s="212"/>
      <c r="I183" s="55"/>
      <c r="J183" s="54"/>
      <c r="K183" s="54"/>
      <c r="L183" s="54"/>
      <c r="M183" s="54"/>
      <c r="N183" s="54"/>
      <c r="O183" s="54"/>
      <c r="P183" s="54"/>
      <c r="Q183" s="55"/>
      <c r="R183" s="54"/>
      <c r="S183" s="56">
        <f t="shared" si="31"/>
        <v>0</v>
      </c>
      <c r="T183" s="56">
        <f t="shared" si="28"/>
        <v>0</v>
      </c>
      <c r="U183" s="56">
        <f t="shared" si="32"/>
        <v>0</v>
      </c>
      <c r="V183" s="56">
        <f t="shared" si="29"/>
        <v>0</v>
      </c>
      <c r="W183" s="64" t="str">
        <f t="shared" si="30"/>
        <v/>
      </c>
      <c r="X183" s="56" t="str">
        <f t="shared" si="33"/>
        <v>T</v>
      </c>
    </row>
    <row r="184" spans="3:24" ht="21.75" customHeight="1" x14ac:dyDescent="0.25">
      <c r="C184" s="63"/>
      <c r="D184" s="66" t="str">
        <f t="shared" si="27"/>
        <v/>
      </c>
      <c r="E184" s="69" t="str">
        <f>IFERROR(VLOOKUP(J184,Causa!$A$2:$F$15,6,0),"")</f>
        <v/>
      </c>
      <c r="F184" s="52"/>
      <c r="G184" s="53"/>
      <c r="H184" s="212"/>
      <c r="I184" s="55"/>
      <c r="J184" s="54"/>
      <c r="K184" s="54"/>
      <c r="L184" s="54"/>
      <c r="M184" s="54"/>
      <c r="N184" s="54"/>
      <c r="O184" s="54"/>
      <c r="P184" s="54"/>
      <c r="Q184" s="55"/>
      <c r="R184" s="54"/>
      <c r="S184" s="56">
        <f t="shared" si="31"/>
        <v>0</v>
      </c>
      <c r="T184" s="56">
        <f t="shared" si="28"/>
        <v>0</v>
      </c>
      <c r="U184" s="56">
        <f t="shared" si="32"/>
        <v>0</v>
      </c>
      <c r="V184" s="56">
        <f t="shared" si="29"/>
        <v>0</v>
      </c>
      <c r="W184" s="64" t="str">
        <f t="shared" si="30"/>
        <v/>
      </c>
      <c r="X184" s="56" t="str">
        <f t="shared" si="33"/>
        <v>T</v>
      </c>
    </row>
    <row r="185" spans="3:24" ht="21.75" customHeight="1" x14ac:dyDescent="0.25">
      <c r="C185" s="63"/>
      <c r="D185" s="66" t="str">
        <f t="shared" si="27"/>
        <v/>
      </c>
      <c r="E185" s="69" t="str">
        <f>IFERROR(VLOOKUP(J185,Causa!$A$2:$F$15,6,0),"")</f>
        <v/>
      </c>
      <c r="F185" s="52"/>
      <c r="G185" s="53"/>
      <c r="H185" s="212"/>
      <c r="I185" s="55"/>
      <c r="J185" s="54"/>
      <c r="K185" s="54"/>
      <c r="L185" s="54"/>
      <c r="M185" s="54"/>
      <c r="N185" s="54"/>
      <c r="O185" s="54"/>
      <c r="P185" s="54"/>
      <c r="Q185" s="55"/>
      <c r="R185" s="54"/>
      <c r="S185" s="56">
        <f t="shared" si="31"/>
        <v>0</v>
      </c>
      <c r="T185" s="56">
        <f t="shared" si="28"/>
        <v>0</v>
      </c>
      <c r="U185" s="56">
        <f t="shared" si="32"/>
        <v>0</v>
      </c>
      <c r="V185" s="56">
        <f t="shared" si="29"/>
        <v>0</v>
      </c>
      <c r="W185" s="64" t="str">
        <f t="shared" si="30"/>
        <v/>
      </c>
      <c r="X185" s="56" t="str">
        <f t="shared" si="33"/>
        <v>T</v>
      </c>
    </row>
    <row r="186" spans="3:24" ht="21.75" customHeight="1" x14ac:dyDescent="0.25">
      <c r="C186" s="63"/>
      <c r="D186" s="66" t="str">
        <f t="shared" si="27"/>
        <v/>
      </c>
      <c r="E186" s="69" t="str">
        <f>IFERROR(VLOOKUP(J186,Causa!$A$2:$F$15,6,0),"")</f>
        <v/>
      </c>
      <c r="F186" s="52"/>
      <c r="G186" s="53"/>
      <c r="H186" s="212"/>
      <c r="I186" s="55"/>
      <c r="J186" s="54"/>
      <c r="K186" s="54"/>
      <c r="L186" s="54"/>
      <c r="M186" s="54"/>
      <c r="N186" s="54"/>
      <c r="O186" s="54"/>
      <c r="P186" s="54"/>
      <c r="Q186" s="55"/>
      <c r="R186" s="54"/>
      <c r="S186" s="56">
        <f t="shared" si="31"/>
        <v>0</v>
      </c>
      <c r="T186" s="56">
        <f t="shared" si="28"/>
        <v>0</v>
      </c>
      <c r="U186" s="56">
        <f t="shared" si="32"/>
        <v>0</v>
      </c>
      <c r="V186" s="56">
        <f t="shared" si="29"/>
        <v>0</v>
      </c>
      <c r="W186" s="64" t="str">
        <f t="shared" si="30"/>
        <v/>
      </c>
      <c r="X186" s="56" t="str">
        <f t="shared" si="33"/>
        <v>T</v>
      </c>
    </row>
    <row r="187" spans="3:24" ht="21.75" customHeight="1" x14ac:dyDescent="0.25">
      <c r="C187" s="63"/>
      <c r="D187" s="66" t="str">
        <f t="shared" si="27"/>
        <v/>
      </c>
      <c r="E187" s="69" t="str">
        <f>IFERROR(VLOOKUP(J187,Causa!$A$2:$F$15,6,0),"")</f>
        <v/>
      </c>
      <c r="F187" s="52"/>
      <c r="G187" s="53"/>
      <c r="H187" s="212"/>
      <c r="I187" s="55"/>
      <c r="J187" s="54"/>
      <c r="K187" s="54"/>
      <c r="L187" s="54"/>
      <c r="M187" s="54"/>
      <c r="N187" s="54"/>
      <c r="O187" s="54"/>
      <c r="P187" s="54"/>
      <c r="Q187" s="55"/>
      <c r="R187" s="54"/>
      <c r="S187" s="56">
        <f t="shared" si="31"/>
        <v>0</v>
      </c>
      <c r="T187" s="56">
        <f t="shared" si="28"/>
        <v>0</v>
      </c>
      <c r="U187" s="56">
        <f t="shared" si="32"/>
        <v>0</v>
      </c>
      <c r="V187" s="56">
        <f t="shared" si="29"/>
        <v>0</v>
      </c>
      <c r="W187" s="64" t="str">
        <f t="shared" si="30"/>
        <v/>
      </c>
      <c r="X187" s="56" t="str">
        <f t="shared" si="33"/>
        <v>T</v>
      </c>
    </row>
    <row r="188" spans="3:24" ht="21.75" customHeight="1" x14ac:dyDescent="0.25">
      <c r="C188" s="63"/>
      <c r="D188" s="66" t="str">
        <f t="shared" si="27"/>
        <v/>
      </c>
      <c r="E188" s="69" t="str">
        <f>IFERROR(VLOOKUP(J188,Causa!$A$2:$F$15,6,0),"")</f>
        <v/>
      </c>
      <c r="F188" s="52"/>
      <c r="G188" s="53"/>
      <c r="H188" s="212"/>
      <c r="I188" s="55"/>
      <c r="J188" s="54"/>
      <c r="K188" s="54"/>
      <c r="L188" s="54"/>
      <c r="M188" s="54"/>
      <c r="N188" s="54"/>
      <c r="O188" s="54"/>
      <c r="P188" s="54"/>
      <c r="Q188" s="55"/>
      <c r="R188" s="54"/>
      <c r="S188" s="56">
        <f t="shared" si="31"/>
        <v>0</v>
      </c>
      <c r="T188" s="56">
        <f t="shared" si="28"/>
        <v>0</v>
      </c>
      <c r="U188" s="56">
        <f t="shared" si="32"/>
        <v>0</v>
      </c>
      <c r="V188" s="56">
        <f t="shared" si="29"/>
        <v>0</v>
      </c>
      <c r="W188" s="64" t="str">
        <f t="shared" si="30"/>
        <v/>
      </c>
      <c r="X188" s="56" t="str">
        <f t="shared" si="33"/>
        <v>T</v>
      </c>
    </row>
  </sheetData>
  <mergeCells count="15">
    <mergeCell ref="C33:D33"/>
    <mergeCell ref="T33:W33"/>
    <mergeCell ref="Y113:Z113"/>
    <mergeCell ref="AD7:AD8"/>
    <mergeCell ref="Q8:S8"/>
    <mergeCell ref="T7:Z7"/>
    <mergeCell ref="AA7:AB7"/>
    <mergeCell ref="AC7:AC8"/>
    <mergeCell ref="A9:A15"/>
    <mergeCell ref="R9:S15"/>
    <mergeCell ref="A16:A23"/>
    <mergeCell ref="A24:A31"/>
    <mergeCell ref="G3:L3"/>
    <mergeCell ref="F4:G4"/>
    <mergeCell ref="C7:S7"/>
  </mergeCells>
  <conditionalFormatting sqref="R9:S15">
    <cfRule type="cellIs" priority="42" stopIfTrue="1" operator="equal">
      <formula>0</formula>
    </cfRule>
    <cfRule type="cellIs" dxfId="1276" priority="54" stopIfTrue="1" operator="lessThan">
      <formula>0.8477</formula>
    </cfRule>
    <cfRule type="cellIs" dxfId="1275" priority="55" stopIfTrue="1" operator="greaterThanOrEqual">
      <formula>0.8477</formula>
    </cfRule>
  </conditionalFormatting>
  <conditionalFormatting sqref="R24">
    <cfRule type="cellIs" dxfId="1274" priority="52" stopIfTrue="1" operator="lessThan">
      <formula>0.8477</formula>
    </cfRule>
    <cfRule type="cellIs" dxfId="1273" priority="53" stopIfTrue="1" operator="greaterThanOrEqual">
      <formula>0.8477</formula>
    </cfRule>
  </conditionalFormatting>
  <conditionalFormatting sqref="G5">
    <cfRule type="cellIs" priority="45" stopIfTrue="1" operator="equal">
      <formula>0</formula>
    </cfRule>
    <cfRule type="cellIs" dxfId="1272" priority="50" stopIfTrue="1" operator="lessThan">
      <formula>0.635</formula>
    </cfRule>
    <cfRule type="cellIs" dxfId="1271" priority="51" stopIfTrue="1" operator="greaterThanOrEqual">
      <formula>0.635</formula>
    </cfRule>
  </conditionalFormatting>
  <conditionalFormatting sqref="I5">
    <cfRule type="cellIs" priority="44" stopIfTrue="1" operator="equal">
      <formula>0</formula>
    </cfRule>
    <cfRule type="cellIs" dxfId="1270" priority="48" stopIfTrue="1" operator="lessThan">
      <formula>0.8477</formula>
    </cfRule>
    <cfRule type="cellIs" dxfId="1269" priority="49" stopIfTrue="1" operator="greaterThanOrEqual">
      <formula>0.8477</formula>
    </cfRule>
  </conditionalFormatting>
  <conditionalFormatting sqref="E5">
    <cfRule type="cellIs" priority="43" stopIfTrue="1" operator="equal">
      <formula>0</formula>
    </cfRule>
    <cfRule type="cellIs" dxfId="1268" priority="46" stopIfTrue="1" operator="lessThan">
      <formula>0.8898</formula>
    </cfRule>
    <cfRule type="cellIs" dxfId="1267" priority="47" stopIfTrue="1" operator="greaterThanOrEqual">
      <formula>0.8898</formula>
    </cfRule>
  </conditionalFormatting>
  <conditionalFormatting sqref="R24:S30">
    <cfRule type="cellIs" priority="41" stopIfTrue="1" operator="equal">
      <formula>0</formula>
    </cfRule>
  </conditionalFormatting>
  <conditionalFormatting sqref="L9">
    <cfRule type="cellIs" priority="38" stopIfTrue="1" operator="equal">
      <formula>0</formula>
    </cfRule>
    <cfRule type="cellIs" dxfId="1266" priority="39" stopIfTrue="1" operator="lessThan">
      <formula>0.635</formula>
    </cfRule>
    <cfRule type="cellIs" dxfId="1265" priority="40" stopIfTrue="1" operator="greaterThanOrEqual">
      <formula>0.635</formula>
    </cfRule>
  </conditionalFormatting>
  <conditionalFormatting sqref="O9:P32 M9:M32">
    <cfRule type="cellIs" priority="35" stopIfTrue="1" operator="equal">
      <formula>0</formula>
    </cfRule>
    <cfRule type="cellIs" dxfId="1264" priority="36" stopIfTrue="1" operator="lessThan">
      <formula>0.8477</formula>
    </cfRule>
    <cfRule type="cellIs" dxfId="1263" priority="37" stopIfTrue="1" operator="greaterThanOrEqual">
      <formula>0.8477</formula>
    </cfRule>
  </conditionalFormatting>
  <conditionalFormatting sqref="L10:L32">
    <cfRule type="cellIs" priority="32" stopIfTrue="1" operator="equal">
      <formula>0</formula>
    </cfRule>
    <cfRule type="cellIs" dxfId="1262" priority="33" stopIfTrue="1" operator="lessThan">
      <formula>0.635</formula>
    </cfRule>
    <cfRule type="cellIs" dxfId="1261" priority="34" stopIfTrue="1" operator="greaterThanOrEqual">
      <formula>0.635</formula>
    </cfRule>
  </conditionalFormatting>
  <conditionalFormatting sqref="M10:M32">
    <cfRule type="cellIs" priority="29" stopIfTrue="1" operator="equal">
      <formula>0</formula>
    </cfRule>
    <cfRule type="cellIs" dxfId="1260" priority="30" stopIfTrue="1" operator="lessThan">
      <formula>0.8477</formula>
    </cfRule>
    <cfRule type="cellIs" dxfId="1259" priority="31" stopIfTrue="1" operator="greaterThanOrEqual">
      <formula>0.8477</formula>
    </cfRule>
  </conditionalFormatting>
  <conditionalFormatting sqref="R16">
    <cfRule type="cellIs" priority="26" stopIfTrue="1" operator="equal">
      <formula>0</formula>
    </cfRule>
    <cfRule type="cellIs" dxfId="1258" priority="27" stopIfTrue="1" operator="lessThan">
      <formula>0.8477</formula>
    </cfRule>
    <cfRule type="cellIs" dxfId="1257" priority="28" stopIfTrue="1" operator="greaterThanOrEqual">
      <formula>0.8477</formula>
    </cfRule>
  </conditionalFormatting>
  <conditionalFormatting sqref="N9">
    <cfRule type="containsText" dxfId="1256" priority="24" stopIfTrue="1" operator="containsText" text="Avisar al planner">
      <formula>NOT(ISERROR(SEARCH("Avisar al planner",N9)))</formula>
    </cfRule>
    <cfRule type="containsText" dxfId="1255" priority="25" stopIfTrue="1" operator="containsText" text="OK">
      <formula>NOT(ISERROR(SEARCH("OK",N9)))</formula>
    </cfRule>
  </conditionalFormatting>
  <conditionalFormatting sqref="N9:N32">
    <cfRule type="cellIs" dxfId="1254" priority="21" stopIfTrue="1" operator="lessThanOrEqual">
      <formula>155</formula>
    </cfRule>
    <cfRule type="cellIs" dxfId="1253" priority="22" stopIfTrue="1" operator="between">
      <formula>155</formula>
      <formula>185</formula>
    </cfRule>
    <cfRule type="cellIs" dxfId="1252" priority="23" stopIfTrue="1" operator="greaterThanOrEqual">
      <formula>185</formula>
    </cfRule>
  </conditionalFormatting>
  <conditionalFormatting sqref="N10:N32">
    <cfRule type="containsText" dxfId="1251" priority="19" stopIfTrue="1" operator="containsText" text="Avisar al planner">
      <formula>NOT(ISERROR(SEARCH("Avisar al planner",N10)))</formula>
    </cfRule>
    <cfRule type="containsText" dxfId="1250" priority="20" stopIfTrue="1" operator="containsText" text="OK">
      <formula>NOT(ISERROR(SEARCH("OK",N10)))</formula>
    </cfRule>
  </conditionalFormatting>
  <conditionalFormatting sqref="N10:N32">
    <cfRule type="containsText" dxfId="1249" priority="17" stopIfTrue="1" operator="containsText" text="Avisar al planner">
      <formula>NOT(ISERROR(SEARCH("Avisar al planner",N10)))</formula>
    </cfRule>
    <cfRule type="containsText" dxfId="1248" priority="18" stopIfTrue="1" operator="containsText" text="OK">
      <formula>NOT(ISERROR(SEARCH("OK",N10)))</formula>
    </cfRule>
  </conditionalFormatting>
  <conditionalFormatting sqref="N10:N32">
    <cfRule type="containsText" dxfId="1247" priority="15" stopIfTrue="1" operator="containsText" text="Avisar al planner">
      <formula>NOT(ISERROR(SEARCH("Avisar al planner",N10)))</formula>
    </cfRule>
    <cfRule type="containsText" dxfId="1246" priority="16" stopIfTrue="1" operator="containsText" text="OK">
      <formula>NOT(ISERROR(SEARCH("OK",N10)))</formula>
    </cfRule>
  </conditionalFormatting>
  <conditionalFormatting sqref="D35:D188">
    <cfRule type="cellIs" dxfId="1245" priority="13" operator="equal">
      <formula>0</formula>
    </cfRule>
    <cfRule type="cellIs" dxfId="1244" priority="14" operator="equal">
      <formula>1</formula>
    </cfRule>
  </conditionalFormatting>
  <conditionalFormatting sqref="C9:C32">
    <cfRule type="cellIs" dxfId="1243" priority="11" operator="equal">
      <formula>0</formula>
    </cfRule>
    <cfRule type="cellIs" dxfId="1242" priority="12" operator="notEqual">
      <formula>0</formula>
    </cfRule>
  </conditionalFormatting>
  <conditionalFormatting sqref="C9:C32">
    <cfRule type="cellIs" priority="10" operator="equal">
      <formula>""""""</formula>
    </cfRule>
  </conditionalFormatting>
  <conditionalFormatting sqref="G6">
    <cfRule type="cellIs" priority="3" stopIfTrue="1" operator="equal">
      <formula>0</formula>
    </cfRule>
    <cfRule type="cellIs" dxfId="1241" priority="8" stopIfTrue="1" operator="lessThan">
      <formula>0.635</formula>
    </cfRule>
    <cfRule type="cellIs" dxfId="1240" priority="9" stopIfTrue="1" operator="greaterThanOrEqual">
      <formula>0.635</formula>
    </cfRule>
  </conditionalFormatting>
  <conditionalFormatting sqref="I6">
    <cfRule type="cellIs" priority="2" stopIfTrue="1" operator="equal">
      <formula>0</formula>
    </cfRule>
    <cfRule type="cellIs" dxfId="1239" priority="6" stopIfTrue="1" operator="lessThan">
      <formula>0.8477</formula>
    </cfRule>
    <cfRule type="cellIs" dxfId="1238" priority="7" stopIfTrue="1" operator="greaterThanOrEqual">
      <formula>0.8477</formula>
    </cfRule>
  </conditionalFormatting>
  <conditionalFormatting sqref="E6">
    <cfRule type="cellIs" priority="1" stopIfTrue="1" operator="equal">
      <formula>0</formula>
    </cfRule>
    <cfRule type="cellIs" dxfId="1237" priority="4" stopIfTrue="1" operator="lessThan">
      <formula>0.8898</formula>
    </cfRule>
    <cfRule type="cellIs" dxfId="1236" priority="5" stopIfTrue="1" operator="greaterThanOrEqual">
      <formula>0.8898</formula>
    </cfRule>
  </conditionalFormatting>
  <dataValidations xWindow="1219" yWindow="257" count="4">
    <dataValidation allowBlank="1" showErrorMessage="1" promptTitle="Numero de Orden" sqref="G35:G188 G9:G32" xr:uid="{A674DA3F-E31B-423F-B7A0-99EBB849E353}"/>
    <dataValidation type="time" allowBlank="1" showInputMessage="1" showErrorMessage="1" error="POR FAVOR INGRESE DATOS EN FORMATO DE HORA_x000a_" sqref="F35:F188" xr:uid="{672E364D-7867-4A78-9273-814A67FA5E36}">
      <formula1>0</formula1>
      <formula2>0.999988425925926</formula2>
    </dataValidation>
    <dataValidation type="decimal" allowBlank="1" showInputMessage="1" showErrorMessage="1" error="POR FAVOR INGRESE DATOS EN FORMATO DE NUMEROS_x000a_" promptTitle="Producción Acumulada" prompt="Ingrese la producción Acumulada (contometro Llenadora por hora)" sqref="E9:E32" xr:uid="{C8443CE1-C2B8-4331-9A66-2AF00DF3D6EF}">
      <formula1>0</formula1>
      <formula2>10000000000</formula2>
    </dataValidation>
    <dataValidation type="list" allowBlank="1" showInputMessage="1" showErrorMessage="1" sqref="AB9:AB32" xr:uid="{AE8D8997-2035-4E01-80DD-C557823C22D3}">
      <formula1>"P,T,A,  "</formula1>
    </dataValidation>
  </dataValidations>
  <pageMargins left="0.75" right="0.75" top="1" bottom="1" header="0" footer="0"/>
  <pageSetup paperSize="9" orientation="portrait" r:id="rId1"/>
  <headerFooter alignWithMargins="0"/>
  <drawing r:id="rId2"/>
  <extLst>
    <ext xmlns:x14="http://schemas.microsoft.com/office/spreadsheetml/2009/9/main" uri="{CCE6A557-97BC-4b89-ADB6-D9C93CAAB3DF}">
      <x14:dataValidations xmlns:xm="http://schemas.microsoft.com/office/excel/2006/main" xWindow="1219" yWindow="257" count="10">
        <x14:dataValidation type="list" allowBlank="1" showInputMessage="1" showErrorMessage="1" xr:uid="{9CD91607-05BD-4E4C-BA3A-BD069C77E6FC}">
          <x14:formula1>
            <xm:f>INDIRECT(VLOOKUP(J35,Causa!$A$2:$E$15,5,0))</xm:f>
          </x14:formula1>
          <xm:sqref>K35:K188</xm:sqref>
        </x14:dataValidation>
        <x14:dataValidation type="list" allowBlank="1" showInputMessage="1" showErrorMessage="1" xr:uid="{04F97077-94FD-4127-AA44-973A48E9CEFF}">
          <x14:formula1>
            <xm:f>Causa!$A$97:$A$107</xm:f>
          </x14:formula1>
          <xm:sqref>F4</xm:sqref>
        </x14:dataValidation>
        <x14:dataValidation type="list" allowBlank="1" showInputMessage="1" showErrorMessage="1" promptTitle="Ingreso de Turnos" prompt="PMTURNOA_x000a_PMTURNOB_x000a_PMTURNOC_x000a_PMTURNOD_x000a_" xr:uid="{64710E3D-14AF-4BF0-8E5C-7302F1370C1F}">
          <x14:formula1>
            <xm:f>Causa!$A$71:$A$74</xm:f>
          </x14:formula1>
          <xm:sqref>I9:I32</xm:sqref>
        </x14:dataValidation>
        <x14:dataValidation type="list" allowBlank="1" showInputMessage="1" showErrorMessage="1" xr:uid="{1A653C6B-D33F-4379-83D0-E2054E595600}">
          <x14:formula1>
            <xm:f>Causa!$A$78:$A$81</xm:f>
          </x14:formula1>
          <xm:sqref>J9:J32</xm:sqref>
        </x14:dataValidation>
        <x14:dataValidation type="list" allowBlank="1" showInputMessage="1" showErrorMessage="1" xr:uid="{909090FD-5D3E-40C2-8E9B-BA91347281A4}">
          <x14:formula1>
            <xm:f>Causa!$A$71:$A$74</xm:f>
          </x14:formula1>
          <xm:sqref>I35:I188</xm:sqref>
        </x14:dataValidation>
        <x14:dataValidation type="list" allowBlank="1" showInputMessage="1" showErrorMessage="1" xr:uid="{5F0C23EE-0DA7-4398-86D8-7A7FA2384472}">
          <x14:formula1>
            <xm:f>Causa!$A$2:$A$15</xm:f>
          </x14:formula1>
          <xm:sqref>J35:J188</xm:sqref>
        </x14:dataValidation>
        <x14:dataValidation type="list" allowBlank="1" showInputMessage="1" showErrorMessage="1" xr:uid="{69B577E4-BC65-4BDE-A2A8-E7E2CAA5FC6C}">
          <x14:formula1>
            <xm:f>IF(OR(E35=1,E35=2),Causa!$A$28:$A$61,Causa!$A$28)</xm:f>
          </x14:formula1>
          <xm:sqref>R76 L35:L188</xm:sqref>
        </x14:dataValidation>
        <x14:dataValidation type="list" allowBlank="1" showInputMessage="1" showErrorMessage="1" xr:uid="{E4563BA4-4046-4B52-A573-85A4633E0A65}">
          <x14:formula1>
            <xm:f>IF(E35=1,INDIRECT(VLOOKUP(N35,Causa!$AA:$AE,5,0)),INDIRECT(VLOOKUP(J35,Causa!$X:$AE,8,0)))</xm:f>
          </x14:formula1>
          <xm:sqref>U76 O35:O188</xm:sqref>
        </x14:dataValidation>
        <x14:dataValidation type="list" allowBlank="1" showInputMessage="1" showErrorMessage="1" xr:uid="{98AFAF7A-A3F4-4734-A70A-57A848C34979}">
          <x14:formula1>
            <xm:f>INDIRECT(VLOOKUP(M35,Causa!$T$2:$U$16,2,0))</xm:f>
          </x14:formula1>
          <xm:sqref>T76 N35:N188</xm:sqref>
        </x14:dataValidation>
        <x14:dataValidation type="list" allowBlank="1" showInputMessage="1" showErrorMessage="1" xr:uid="{C0042597-813C-4A3B-B0E6-09CB579E344B}">
          <x14:formula1>
            <xm:f>IF(E35=1,Causa!$T$2:$T$16,Causa!$W$1)</xm:f>
          </x14:formula1>
          <xm:sqref>S76 M35:M188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2C1118-EED6-462B-83FB-8AAF25F8BCEE}">
  <sheetPr codeName="Hoja69"/>
  <dimension ref="A1:AR188"/>
  <sheetViews>
    <sheetView showGridLines="0" topLeftCell="A24" zoomScale="109" zoomScaleNormal="109" workbookViewId="0">
      <pane xSplit="4" ySplit="8" topLeftCell="E80" activePane="bottomRight" state="frozen"/>
      <selection activeCell="A24" sqref="A24"/>
      <selection pane="topRight" activeCell="E24" sqref="E24"/>
      <selection pane="bottomLeft" activeCell="A32" sqref="A32"/>
      <selection pane="bottomRight" activeCell="J33" sqref="J33"/>
    </sheetView>
  </sheetViews>
  <sheetFormatPr baseColWidth="10" defaultColWidth="7.77734375" defaultRowHeight="21.75" customHeight="1" x14ac:dyDescent="0.25"/>
  <cols>
    <col min="1" max="1" width="2.77734375" style="148" customWidth="1"/>
    <col min="2" max="2" width="11.21875" style="87" hidden="1" customWidth="1"/>
    <col min="3" max="3" width="8.77734375" style="87" customWidth="1"/>
    <col min="4" max="4" width="13.77734375" style="87" customWidth="1"/>
    <col min="5" max="5" width="10.21875" style="87" customWidth="1"/>
    <col min="6" max="6" width="13.77734375" style="87" customWidth="1"/>
    <col min="7" max="7" width="16.21875" style="87" customWidth="1"/>
    <col min="8" max="8" width="13.21875" style="87" bestFit="1" customWidth="1"/>
    <col min="9" max="9" width="13.21875" style="87" customWidth="1"/>
    <col min="10" max="10" width="13.77734375" style="87" customWidth="1"/>
    <col min="11" max="11" width="12" style="87" customWidth="1"/>
    <col min="12" max="12" width="22.77734375" style="87" customWidth="1"/>
    <col min="13" max="13" width="18.21875" style="87" customWidth="1"/>
    <col min="14" max="14" width="15.77734375" style="87" customWidth="1"/>
    <col min="15" max="15" width="14.21875" style="87" customWidth="1"/>
    <col min="16" max="16" width="15.21875" style="87" customWidth="1"/>
    <col min="17" max="17" width="39.77734375" style="87" customWidth="1"/>
    <col min="18" max="18" width="34.21875" style="87" customWidth="1"/>
    <col min="19" max="19" width="16.77734375" style="87" customWidth="1"/>
    <col min="20" max="21" width="13.77734375" style="87" customWidth="1"/>
    <col min="22" max="22" width="17.77734375" style="87" bestFit="1" customWidth="1"/>
    <col min="23" max="24" width="13.77734375" style="87" customWidth="1"/>
    <col min="25" max="25" width="9.21875" style="87" bestFit="1" customWidth="1"/>
    <col min="26" max="26" width="9.44140625" style="87" customWidth="1"/>
    <col min="27" max="27" width="15.21875" style="87" customWidth="1"/>
    <col min="28" max="28" width="20.77734375" style="87" bestFit="1" customWidth="1"/>
    <col min="29" max="29" width="14.77734375" style="87" customWidth="1"/>
    <col min="30" max="30" width="19" style="87" bestFit="1" customWidth="1"/>
    <col min="31" max="31" width="5.21875" style="87" customWidth="1"/>
    <col min="32" max="32" width="21.77734375" style="87" bestFit="1" customWidth="1"/>
    <col min="33" max="33" width="14.21875" style="87" customWidth="1"/>
    <col min="34" max="34" width="18.77734375" style="87" bestFit="1" customWidth="1"/>
    <col min="35" max="41" width="15.77734375" style="87" customWidth="1"/>
    <col min="42" max="42" width="30.5546875" style="87" bestFit="1" customWidth="1"/>
    <col min="43" max="44" width="15.77734375" style="87" customWidth="1"/>
    <col min="45" max="16384" width="7.77734375" style="87"/>
  </cols>
  <sheetData>
    <row r="1" spans="1:44" ht="6.75" hidden="1" customHeight="1" x14ac:dyDescent="0.25">
      <c r="A1" s="147"/>
      <c r="B1" s="89"/>
      <c r="C1" s="89"/>
      <c r="D1" s="89"/>
      <c r="E1" s="89"/>
      <c r="F1" s="89"/>
      <c r="G1" s="89"/>
      <c r="H1" s="89"/>
      <c r="I1" s="89"/>
      <c r="J1" s="89"/>
      <c r="K1" s="89"/>
      <c r="L1" s="89"/>
      <c r="M1" s="195" t="s">
        <v>1770</v>
      </c>
      <c r="N1" s="89"/>
      <c r="O1" s="89"/>
      <c r="P1" s="89"/>
      <c r="Q1" s="89"/>
      <c r="R1" s="89"/>
      <c r="S1" s="89"/>
      <c r="T1" s="89"/>
      <c r="U1" s="89"/>
      <c r="V1" s="89"/>
      <c r="W1" s="89"/>
      <c r="X1" s="89"/>
      <c r="Y1" s="89"/>
      <c r="Z1" s="89"/>
      <c r="AA1" s="89"/>
      <c r="AE1" s="88"/>
    </row>
    <row r="2" spans="1:44" ht="3.75" customHeight="1" thickBot="1" x14ac:dyDescent="0.3">
      <c r="AE2" s="88"/>
    </row>
    <row r="3" spans="1:44" ht="21" customHeight="1" thickBot="1" x14ac:dyDescent="0.45">
      <c r="E3" s="217" t="s">
        <v>0</v>
      </c>
      <c r="F3" s="37">
        <v>44442</v>
      </c>
      <c r="G3" s="268" t="s">
        <v>1759</v>
      </c>
      <c r="H3" s="263"/>
      <c r="I3" s="263"/>
      <c r="J3" s="263"/>
      <c r="K3" s="263"/>
      <c r="L3" s="269"/>
      <c r="M3" s="202" t="s">
        <v>1848</v>
      </c>
      <c r="N3" s="202" t="s">
        <v>1849</v>
      </c>
      <c r="O3" s="91"/>
      <c r="P3" s="91"/>
      <c r="Q3" s="91"/>
      <c r="R3" s="91"/>
      <c r="S3" s="39"/>
      <c r="AE3" s="88"/>
    </row>
    <row r="4" spans="1:44" ht="18.75" customHeight="1" thickBot="1" x14ac:dyDescent="0.3">
      <c r="D4" s="90"/>
      <c r="E4" s="217" t="s">
        <v>1762</v>
      </c>
      <c r="F4" s="264" t="s">
        <v>1779</v>
      </c>
      <c r="G4" s="265"/>
      <c r="H4" s="28">
        <f>IFERROR(VLOOKUP(F4,Causa!$A$97:$B$108,2,0),0)</f>
        <v>42148</v>
      </c>
      <c r="I4" s="90"/>
      <c r="J4" s="92"/>
      <c r="K4" s="92"/>
      <c r="L4" s="201" t="s">
        <v>1845</v>
      </c>
      <c r="M4" s="203">
        <f>+SUMIFS(P:P,L:L,$M$1,X:X,"M")</f>
        <v>17</v>
      </c>
      <c r="N4" s="203">
        <f>COUNTIFS(N7:N30,"&gt;180",AA7:AA30,"M")</f>
        <v>2</v>
      </c>
      <c r="O4" s="91"/>
      <c r="P4" s="91"/>
      <c r="Q4" s="90"/>
      <c r="R4" s="94"/>
      <c r="AE4" s="88"/>
    </row>
    <row r="5" spans="1:44" ht="18.75" customHeight="1" x14ac:dyDescent="0.25">
      <c r="D5" s="95" t="s">
        <v>1752</v>
      </c>
      <c r="E5" s="78">
        <f>IFERROR(SUM(T9:T32)/(SUM(Y9:Y32)-SUM(U9:U32)-SUM(V9:V32)-SUM(W9:W32)),0)</f>
        <v>0.7724128051503738</v>
      </c>
      <c r="F5" s="95" t="s">
        <v>1751</v>
      </c>
      <c r="G5" s="27">
        <f>IFERROR(SUM(T9:T32)/(SUM(Y9:Y32)-SUM(U9:U32)),0)</f>
        <v>0.63654861111111116</v>
      </c>
      <c r="H5" s="95" t="s">
        <v>1753</v>
      </c>
      <c r="I5" s="78">
        <f>IFERROR(SUM(T9:T32)/(SUM(Y9:Y32)-SUM(U9:U32)-SUM(V9:V32)),0)</f>
        <v>0.72621613056567902</v>
      </c>
      <c r="J5" s="93"/>
      <c r="K5" s="93"/>
      <c r="L5" s="201" t="s">
        <v>1846</v>
      </c>
      <c r="M5" s="203">
        <f>+SUMIFS(P:P,L:L,$M$1,X:X,"T")</f>
        <v>4.51</v>
      </c>
      <c r="N5" s="203">
        <f>COUNTIFS(N8:N31,"&gt;180",AA8:AA31,"t")</f>
        <v>4</v>
      </c>
      <c r="O5" s="95"/>
      <c r="P5" s="95"/>
      <c r="T5" s="192" t="s">
        <v>11</v>
      </c>
      <c r="U5" s="192" t="s">
        <v>12</v>
      </c>
      <c r="V5" s="192" t="s">
        <v>13</v>
      </c>
      <c r="W5" s="192" t="s">
        <v>14</v>
      </c>
      <c r="X5" s="192" t="s">
        <v>15</v>
      </c>
      <c r="Y5" s="192" t="s">
        <v>16</v>
      </c>
      <c r="AE5" s="97"/>
      <c r="AF5" s="98"/>
    </row>
    <row r="6" spans="1:44" ht="18.75" customHeight="1" thickBot="1" x14ac:dyDescent="0.3">
      <c r="C6" s="87" t="s">
        <v>1799</v>
      </c>
      <c r="D6" s="95" t="s">
        <v>1752</v>
      </c>
      <c r="E6" s="78">
        <f>IFERROR(SUM(T9:T16)/(SUM(Y9:Y16)-SUM(U9:U16)-SUM(V9:V16)-SUM(W9:W16)),0)</f>
        <v>0.76689674341038594</v>
      </c>
      <c r="F6" s="95" t="s">
        <v>1751</v>
      </c>
      <c r="G6" s="27">
        <f>IFERROR(SUM(T9:T16)/(SUM(Y9:Y16)-SUM(U9:U16)),0)</f>
        <v>0.68979166666666669</v>
      </c>
      <c r="H6" s="95" t="s">
        <v>1753</v>
      </c>
      <c r="I6" s="78">
        <f>IFERROR(SUM(T9:T16)/(SUM(Y9:Y16)-SUM(U9:U16)-SUM(V9:V16)),0)</f>
        <v>0.71204301075268817</v>
      </c>
      <c r="J6" s="99"/>
      <c r="K6" s="99"/>
      <c r="L6" s="201" t="s">
        <v>1847</v>
      </c>
      <c r="M6" s="204">
        <f>+SUMIFS(P:P,L:L,$M$1,X:X,"N")</f>
        <v>0</v>
      </c>
      <c r="N6" s="204">
        <f>COUNTIFS(N9:N32,"&gt;180",AA9:AA32,"n")</f>
        <v>4</v>
      </c>
      <c r="O6" s="99"/>
      <c r="P6" s="99"/>
      <c r="T6" s="191">
        <f>SUM(T9:T32)</f>
        <v>916.63000000000011</v>
      </c>
      <c r="U6" s="191">
        <f t="shared" ref="U6:Y6" si="0">SUM(U9:U32)</f>
        <v>0</v>
      </c>
      <c r="V6" s="191">
        <f t="shared" si="0"/>
        <v>177.8</v>
      </c>
      <c r="W6" s="191">
        <f t="shared" si="0"/>
        <v>75.489999999999995</v>
      </c>
      <c r="X6" s="191">
        <f t="shared" si="0"/>
        <v>270.07999999999993</v>
      </c>
      <c r="Y6" s="191">
        <f t="shared" si="0"/>
        <v>1440</v>
      </c>
      <c r="Z6" s="100"/>
      <c r="AA6" s="119"/>
      <c r="AB6" s="119"/>
      <c r="AC6" s="119"/>
      <c r="AD6" s="96"/>
      <c r="AE6" s="97"/>
      <c r="AF6" s="98"/>
    </row>
    <row r="7" spans="1:44" ht="26.25" customHeight="1" thickBot="1" x14ac:dyDescent="0.3">
      <c r="C7" s="266" t="s">
        <v>1</v>
      </c>
      <c r="D7" s="257"/>
      <c r="E7" s="257"/>
      <c r="F7" s="257"/>
      <c r="G7" s="257"/>
      <c r="H7" s="257"/>
      <c r="I7" s="257"/>
      <c r="J7" s="257"/>
      <c r="K7" s="257"/>
      <c r="L7" s="257"/>
      <c r="M7" s="270"/>
      <c r="N7" s="270"/>
      <c r="O7" s="257"/>
      <c r="P7" s="257"/>
      <c r="Q7" s="257"/>
      <c r="R7" s="257"/>
      <c r="S7" s="267"/>
      <c r="T7" s="256" t="s">
        <v>2</v>
      </c>
      <c r="U7" s="257"/>
      <c r="V7" s="257"/>
      <c r="W7" s="257"/>
      <c r="X7" s="257"/>
      <c r="Y7" s="257"/>
      <c r="Z7" s="258"/>
      <c r="AA7" s="252"/>
      <c r="AB7" s="252"/>
      <c r="AC7" s="252"/>
      <c r="AD7" s="252"/>
      <c r="AE7" s="97"/>
      <c r="AF7" s="98"/>
    </row>
    <row r="8" spans="1:44" s="104" customFormat="1" ht="42" customHeight="1" thickBot="1" x14ac:dyDescent="0.3">
      <c r="A8" s="149"/>
      <c r="B8" s="77" t="s">
        <v>1738</v>
      </c>
      <c r="C8" s="23" t="s">
        <v>1737</v>
      </c>
      <c r="D8" s="132" t="s">
        <v>1742</v>
      </c>
      <c r="E8" s="132" t="s">
        <v>3</v>
      </c>
      <c r="F8" s="132" t="s">
        <v>4</v>
      </c>
      <c r="G8" s="132" t="s">
        <v>6</v>
      </c>
      <c r="H8" s="132" t="s">
        <v>7</v>
      </c>
      <c r="I8" s="132" t="s">
        <v>8</v>
      </c>
      <c r="J8" s="132" t="s">
        <v>5</v>
      </c>
      <c r="K8" s="144" t="s">
        <v>1745</v>
      </c>
      <c r="L8" s="132" t="s">
        <v>9</v>
      </c>
      <c r="M8" s="132" t="s">
        <v>1746</v>
      </c>
      <c r="N8" s="132" t="s">
        <v>119</v>
      </c>
      <c r="O8" s="132" t="s">
        <v>1743</v>
      </c>
      <c r="P8" s="132" t="s">
        <v>1744</v>
      </c>
      <c r="Q8" s="253" t="s">
        <v>10</v>
      </c>
      <c r="R8" s="254"/>
      <c r="S8" s="255"/>
      <c r="T8" s="132" t="s">
        <v>11</v>
      </c>
      <c r="U8" s="132" t="s">
        <v>12</v>
      </c>
      <c r="V8" s="132" t="s">
        <v>13</v>
      </c>
      <c r="W8" s="144" t="s">
        <v>14</v>
      </c>
      <c r="X8" s="144" t="s">
        <v>15</v>
      </c>
      <c r="Y8" s="132" t="s">
        <v>16</v>
      </c>
      <c r="Z8" s="145" t="s">
        <v>4</v>
      </c>
      <c r="AA8" s="101"/>
      <c r="AB8" s="219"/>
      <c r="AC8" s="252"/>
      <c r="AD8" s="252"/>
      <c r="AE8" s="102"/>
      <c r="AF8" s="103"/>
    </row>
    <row r="9" spans="1:44" s="108" customFormat="1" ht="17.25" customHeight="1" x14ac:dyDescent="0.25">
      <c r="A9" s="259" t="s">
        <v>1761</v>
      </c>
      <c r="B9" s="46"/>
      <c r="C9" s="48">
        <f>IF(D9="","",Y9-60)</f>
        <v>0</v>
      </c>
      <c r="D9" s="40">
        <f>IFERROR(IF(H9="","",(1-(H9/(VLOOKUP(J9,Causa!$A$78:$B$80,2,0))))*60),"FALTA CALIBRE")</f>
        <v>14.572307692307692</v>
      </c>
      <c r="E9" s="41">
        <v>29528</v>
      </c>
      <c r="F9" s="42">
        <v>4.0972222222222222E-2</v>
      </c>
      <c r="G9" s="133">
        <v>700000871960</v>
      </c>
      <c r="H9" s="122">
        <f>IF(E9="","",E9)</f>
        <v>29528</v>
      </c>
      <c r="I9" s="146" t="s">
        <v>56</v>
      </c>
      <c r="J9" s="43" t="s">
        <v>24</v>
      </c>
      <c r="K9" s="159" t="str">
        <f>IFERROR("Promedio Vol. De 00:00 a 08:00: " &amp; ROUND(AVERAGE(N9:N16),1) &amp; "  - GLY Promedio: " &amp; ROUND(AVERAGE(L9:L16),3)*100,"")</f>
        <v>Promedio Vol. De 00:00 a 08:00: 166.8  - GLY Promedio: 69</v>
      </c>
      <c r="L9" s="123">
        <f t="shared" ref="L9:L32" si="1">IF(T9=0,0,ROUND((T9/(60-U9)),3))</f>
        <v>0.75700000000000001</v>
      </c>
      <c r="M9" s="123">
        <f t="shared" ref="M9:M32" si="2">IF(T9=0,0,ROUND((T9/(60-U9-V9-W9)),3))</f>
        <v>0.90900000000000003</v>
      </c>
      <c r="N9" s="44">
        <f>IF(E9="","",H9/12*VLOOKUP(J9,Causa!$A$78:$C$80,3,0))</f>
        <v>183.07359999999997</v>
      </c>
      <c r="O9" s="44">
        <f t="shared" ref="O9:O32" si="3">+X9</f>
        <v>4.57</v>
      </c>
      <c r="P9" s="44">
        <f t="shared" ref="P9:P32" si="4">+W9</f>
        <v>0</v>
      </c>
      <c r="Q9" s="160"/>
      <c r="R9" s="262">
        <f>IFERROR(SUM(T9:T15)/(SUM(Y9:Y15)-SUM(U9:U15)-SUM(V9:V15)),0)</f>
        <v>0.70203612720295283</v>
      </c>
      <c r="S9" s="262"/>
      <c r="T9" s="161">
        <f>IF(H9="",0,ROUND(H9/VLOOKUP(J9,Causa!$A$78:$B$80,2,0)*60,2))</f>
        <v>45.43</v>
      </c>
      <c r="U9" s="161">
        <f>SUMIF($W$35:$W$188,Z9,$S$35:$S$188)</f>
        <v>0</v>
      </c>
      <c r="V9" s="161">
        <f>SUMIF($W$35:$W$188,Z9,$T$35:$T$188)</f>
        <v>10</v>
      </c>
      <c r="W9" s="161">
        <f>SUMIF($W$35:$W$188,Z9,$U$35:$U$188)</f>
        <v>0</v>
      </c>
      <c r="X9" s="161">
        <f>SUMIF($W$35:$W$188,Z9,$V$35:$V$188)</f>
        <v>4.57</v>
      </c>
      <c r="Y9" s="161">
        <f t="shared" ref="Y9:Y32" si="5">SUM(T9:X9)</f>
        <v>60</v>
      </c>
      <c r="Z9" s="162">
        <v>0</v>
      </c>
      <c r="AA9" s="105" t="s">
        <v>517</v>
      </c>
      <c r="AB9" s="106"/>
      <c r="AC9" s="106"/>
      <c r="AD9" s="106"/>
      <c r="AE9" s="107">
        <v>0</v>
      </c>
      <c r="AP9" s="87"/>
      <c r="AQ9" s="87"/>
      <c r="AR9" s="87"/>
    </row>
    <row r="10" spans="1:44" s="108" customFormat="1" ht="17.25" customHeight="1" x14ac:dyDescent="0.25">
      <c r="A10" s="260"/>
      <c r="B10" s="47"/>
      <c r="C10" s="49">
        <f t="shared" ref="C10:C32" si="6">IF(D10="","",Y10-60)</f>
        <v>0</v>
      </c>
      <c r="D10" s="40">
        <f>IFERROR(IF(H10="","",(1-(H10/(VLOOKUP(J10,Causa!$A$78:$B$80,2,0))))*60),"FALTA CALIBRE")</f>
        <v>11.75230769230769</v>
      </c>
      <c r="E10" s="41">
        <v>60889</v>
      </c>
      <c r="F10" s="42">
        <v>8.2638888888888887E-2</v>
      </c>
      <c r="G10" s="133">
        <v>700000871960</v>
      </c>
      <c r="H10" s="122">
        <f t="shared" ref="H10:H32" si="7">IF(E10=0,"",(E10-E9))</f>
        <v>31361</v>
      </c>
      <c r="I10" s="146" t="s">
        <v>56</v>
      </c>
      <c r="J10" s="43" t="s">
        <v>24</v>
      </c>
      <c r="K10" s="159"/>
      <c r="L10" s="123">
        <f t="shared" si="1"/>
        <v>0.80400000000000005</v>
      </c>
      <c r="M10" s="123">
        <f t="shared" si="2"/>
        <v>0.94599999999999995</v>
      </c>
      <c r="N10" s="44">
        <f>IF(E10="","",H10/12*VLOOKUP(J10,Causa!$A$78:$C$80,3,0))</f>
        <v>194.43819999999997</v>
      </c>
      <c r="O10" s="44">
        <f t="shared" si="3"/>
        <v>2.75</v>
      </c>
      <c r="P10" s="44">
        <f t="shared" si="4"/>
        <v>9</v>
      </c>
      <c r="Q10" s="160"/>
      <c r="R10" s="262"/>
      <c r="S10" s="262"/>
      <c r="T10" s="161">
        <f>IF(H10="",0,ROUND(H10/VLOOKUP(J10,Causa!$A$78:$B$80,2,0)*60,2))</f>
        <v>48.25</v>
      </c>
      <c r="U10" s="161">
        <f t="shared" ref="U10:U32" si="8">SUMIF($W$35:$W$188,Z10,$S$35:$S$188)</f>
        <v>0</v>
      </c>
      <c r="V10" s="161">
        <f t="shared" ref="V10:V32" si="9">SUMIF($W$35:$W$188,Z10,$T$35:$T$188)</f>
        <v>0</v>
      </c>
      <c r="W10" s="161">
        <f t="shared" ref="W10:W32" si="10">SUMIF($W$35:$W$188,Z10,$U$35:$U$188)</f>
        <v>9</v>
      </c>
      <c r="X10" s="161">
        <f t="shared" ref="X10:X32" si="11">SUMIF($W$35:$W$188,Z10,$V$35:$V$188)</f>
        <v>2.75</v>
      </c>
      <c r="Y10" s="161">
        <f t="shared" si="5"/>
        <v>60</v>
      </c>
      <c r="Z10" s="162">
        <v>1</v>
      </c>
      <c r="AA10" s="105" t="s">
        <v>517</v>
      </c>
      <c r="AB10" s="106"/>
      <c r="AC10" s="106"/>
      <c r="AD10" s="106"/>
      <c r="AE10" s="107">
        <f t="shared" ref="AE10:AE32" si="12">+AE9+1</f>
        <v>1</v>
      </c>
      <c r="AP10" s="109"/>
      <c r="AQ10" s="109"/>
      <c r="AR10" s="109"/>
    </row>
    <row r="11" spans="1:44" s="108" customFormat="1" ht="17.25" customHeight="1" x14ac:dyDescent="0.25">
      <c r="A11" s="260"/>
      <c r="B11" s="47"/>
      <c r="C11" s="49">
        <f t="shared" si="6"/>
        <v>0</v>
      </c>
      <c r="D11" s="40">
        <f>IFERROR(IF(H11="","",(1-(H11/(VLOOKUP(J11,Causa!$A$78:$B$80,2,0))))*60),"FALTA CALIBRE")</f>
        <v>21.447692307692311</v>
      </c>
      <c r="E11" s="41">
        <v>85948</v>
      </c>
      <c r="F11" s="42">
        <v>0.124305555555556</v>
      </c>
      <c r="G11" s="133">
        <v>700000871960</v>
      </c>
      <c r="H11" s="122">
        <f t="shared" si="7"/>
        <v>25059</v>
      </c>
      <c r="I11" s="146" t="s">
        <v>56</v>
      </c>
      <c r="J11" s="43" t="s">
        <v>24</v>
      </c>
      <c r="K11" s="159"/>
      <c r="L11" s="123">
        <f t="shared" si="1"/>
        <v>0.64300000000000002</v>
      </c>
      <c r="M11" s="123">
        <f t="shared" si="2"/>
        <v>0.83799999999999997</v>
      </c>
      <c r="N11" s="44">
        <f>IF(E11="","",H11/12*VLOOKUP(J11,Causa!$A$78:$C$80,3,0))</f>
        <v>155.36579999999998</v>
      </c>
      <c r="O11" s="44">
        <f t="shared" si="3"/>
        <v>7.45</v>
      </c>
      <c r="P11" s="44">
        <f t="shared" si="4"/>
        <v>14</v>
      </c>
      <c r="Q11" s="160"/>
      <c r="R11" s="262"/>
      <c r="S11" s="262"/>
      <c r="T11" s="161">
        <f>IF(H11="",0,ROUND(H11/VLOOKUP(J11,Causa!$A$78:$B$80,2,0)*60,2))</f>
        <v>38.549999999999997</v>
      </c>
      <c r="U11" s="161">
        <f t="shared" si="8"/>
        <v>0</v>
      </c>
      <c r="V11" s="161">
        <f t="shared" si="9"/>
        <v>0</v>
      </c>
      <c r="W11" s="161">
        <f t="shared" si="10"/>
        <v>14</v>
      </c>
      <c r="X11" s="161">
        <f t="shared" si="11"/>
        <v>7.45</v>
      </c>
      <c r="Y11" s="161">
        <f t="shared" si="5"/>
        <v>60</v>
      </c>
      <c r="Z11" s="162">
        <v>2</v>
      </c>
      <c r="AA11" s="105" t="s">
        <v>517</v>
      </c>
      <c r="AB11" s="106"/>
      <c r="AC11" s="106"/>
      <c r="AD11" s="106"/>
      <c r="AE11" s="107">
        <f t="shared" si="12"/>
        <v>2</v>
      </c>
      <c r="AP11" s="87"/>
      <c r="AQ11" s="87"/>
      <c r="AR11" s="87"/>
    </row>
    <row r="12" spans="1:44" s="108" customFormat="1" ht="17.25" customHeight="1" x14ac:dyDescent="0.25">
      <c r="A12" s="260"/>
      <c r="B12" s="47"/>
      <c r="C12" s="49">
        <f t="shared" si="6"/>
        <v>0</v>
      </c>
      <c r="D12" s="40">
        <f>IFERROR(IF(H12="","",(1-(H12/(VLOOKUP(J12,Causa!$A$78:$B$80,2,0))))*60),"FALTA CALIBRE")</f>
        <v>35.261538461538464</v>
      </c>
      <c r="E12" s="41">
        <v>102028</v>
      </c>
      <c r="F12" s="42">
        <v>0.16597222222222199</v>
      </c>
      <c r="G12" s="133">
        <v>700000871960</v>
      </c>
      <c r="H12" s="122">
        <f t="shared" si="7"/>
        <v>16080</v>
      </c>
      <c r="I12" s="146" t="s">
        <v>56</v>
      </c>
      <c r="J12" s="43" t="s">
        <v>24</v>
      </c>
      <c r="K12" s="159"/>
      <c r="L12" s="123">
        <f t="shared" si="1"/>
        <v>0.41199999999999998</v>
      </c>
      <c r="M12" s="123">
        <f t="shared" si="2"/>
        <v>0.46899999999999997</v>
      </c>
      <c r="N12" s="44">
        <f>IF(E12="","",H12/12*VLOOKUP(J12,Causa!$A$78:$C$80,3,0))</f>
        <v>99.695999999999998</v>
      </c>
      <c r="O12" s="44">
        <f t="shared" si="3"/>
        <v>28</v>
      </c>
      <c r="P12" s="44">
        <f t="shared" si="4"/>
        <v>7.26</v>
      </c>
      <c r="Q12" s="160"/>
      <c r="R12" s="262"/>
      <c r="S12" s="262"/>
      <c r="T12" s="161">
        <f>IF(H12="",0,ROUND(H12/VLOOKUP(J12,Causa!$A$78:$B$80,2,0)*60,2))</f>
        <v>24.74</v>
      </c>
      <c r="U12" s="161">
        <f t="shared" si="8"/>
        <v>0</v>
      </c>
      <c r="V12" s="161">
        <f t="shared" si="9"/>
        <v>0</v>
      </c>
      <c r="W12" s="161">
        <f t="shared" si="10"/>
        <v>7.26</v>
      </c>
      <c r="X12" s="161">
        <f t="shared" si="11"/>
        <v>28</v>
      </c>
      <c r="Y12" s="161">
        <f t="shared" si="5"/>
        <v>60</v>
      </c>
      <c r="Z12" s="162">
        <v>3</v>
      </c>
      <c r="AA12" s="105" t="s">
        <v>517</v>
      </c>
      <c r="AB12" s="106"/>
      <c r="AC12" s="106"/>
      <c r="AD12" s="106"/>
      <c r="AE12" s="107">
        <f t="shared" si="12"/>
        <v>3</v>
      </c>
      <c r="AP12" s="87"/>
      <c r="AQ12" s="87"/>
      <c r="AR12" s="87"/>
    </row>
    <row r="13" spans="1:44" s="108" customFormat="1" ht="17.25" customHeight="1" x14ac:dyDescent="0.25">
      <c r="A13" s="260"/>
      <c r="B13" s="47"/>
      <c r="C13" s="49">
        <f t="shared" si="6"/>
        <v>0</v>
      </c>
      <c r="D13" s="40">
        <f>IFERROR(IF(H13="","",(1-(H13/(VLOOKUP(J13,Causa!$A$78:$B$80,2,0))))*60),"FALTA CALIBRE")</f>
        <v>10.401538461538465</v>
      </c>
      <c r="E13" s="41">
        <v>134267</v>
      </c>
      <c r="F13" s="42">
        <v>0.20763888888888901</v>
      </c>
      <c r="G13" s="133">
        <v>700000871960</v>
      </c>
      <c r="H13" s="122">
        <f t="shared" si="7"/>
        <v>32239</v>
      </c>
      <c r="I13" s="146" t="s">
        <v>56</v>
      </c>
      <c r="J13" s="43" t="s">
        <v>24</v>
      </c>
      <c r="K13" s="159"/>
      <c r="L13" s="123">
        <f t="shared" si="1"/>
        <v>0.82699999999999996</v>
      </c>
      <c r="M13" s="123">
        <f t="shared" si="2"/>
        <v>0.82699999999999996</v>
      </c>
      <c r="N13" s="44">
        <f>IF(E13="","",H13/12*VLOOKUP(J13,Causa!$A$78:$C$80,3,0))</f>
        <v>199.8818</v>
      </c>
      <c r="O13" s="44">
        <f t="shared" si="3"/>
        <v>10.4</v>
      </c>
      <c r="P13" s="44">
        <f t="shared" si="4"/>
        <v>0</v>
      </c>
      <c r="Q13" s="160"/>
      <c r="R13" s="262"/>
      <c r="S13" s="262"/>
      <c r="T13" s="161">
        <f>IF(H13="",0,ROUND(H13/VLOOKUP(J13,Causa!$A$78:$B$80,2,0)*60,2))</f>
        <v>49.6</v>
      </c>
      <c r="U13" s="161">
        <f t="shared" si="8"/>
        <v>0</v>
      </c>
      <c r="V13" s="161">
        <f t="shared" si="9"/>
        <v>0</v>
      </c>
      <c r="W13" s="161">
        <f t="shared" si="10"/>
        <v>0</v>
      </c>
      <c r="X13" s="161">
        <f t="shared" si="11"/>
        <v>10.4</v>
      </c>
      <c r="Y13" s="161">
        <f t="shared" si="5"/>
        <v>60</v>
      </c>
      <c r="Z13" s="162">
        <v>4</v>
      </c>
      <c r="AA13" s="105" t="s">
        <v>517</v>
      </c>
      <c r="AB13" s="106"/>
      <c r="AC13" s="106"/>
      <c r="AD13" s="106"/>
      <c r="AE13" s="107">
        <f t="shared" si="12"/>
        <v>4</v>
      </c>
      <c r="AP13" s="87"/>
      <c r="AQ13" s="87"/>
      <c r="AR13" s="87"/>
    </row>
    <row r="14" spans="1:44" s="108" customFormat="1" ht="17.25" customHeight="1" x14ac:dyDescent="0.25">
      <c r="A14" s="260"/>
      <c r="B14" s="47"/>
      <c r="C14" s="49">
        <f t="shared" si="6"/>
        <v>0</v>
      </c>
      <c r="D14" s="40">
        <f>IFERROR(IF(H14="","",(1-(H14/(VLOOKUP(J14,Causa!$A$78:$B$80,2,0))))*60),"FALTA CALIBRE")</f>
        <v>16.018461538461537</v>
      </c>
      <c r="E14" s="41">
        <v>162855</v>
      </c>
      <c r="F14" s="42">
        <v>0.249305555555556</v>
      </c>
      <c r="G14" s="133">
        <v>700000871960</v>
      </c>
      <c r="H14" s="122">
        <f t="shared" si="7"/>
        <v>28588</v>
      </c>
      <c r="I14" s="146" t="s">
        <v>56</v>
      </c>
      <c r="J14" s="43" t="s">
        <v>24</v>
      </c>
      <c r="K14" s="159"/>
      <c r="L14" s="123">
        <f t="shared" si="1"/>
        <v>0.73299999999999998</v>
      </c>
      <c r="M14" s="123">
        <f t="shared" si="2"/>
        <v>0.73299999999999998</v>
      </c>
      <c r="N14" s="44">
        <f>IF(E14="","",H14/12*VLOOKUP(J14,Causa!$A$78:$C$80,3,0))</f>
        <v>177.2456</v>
      </c>
      <c r="O14" s="44">
        <f t="shared" si="3"/>
        <v>16.02</v>
      </c>
      <c r="P14" s="44">
        <f t="shared" si="4"/>
        <v>0</v>
      </c>
      <c r="Q14" s="160"/>
      <c r="R14" s="262"/>
      <c r="S14" s="262"/>
      <c r="T14" s="161">
        <f>IF(H14="",0,ROUND(H14/VLOOKUP(J14,Causa!$A$78:$B$80,2,0)*60,2))</f>
        <v>43.98</v>
      </c>
      <c r="U14" s="161">
        <f t="shared" si="8"/>
        <v>0</v>
      </c>
      <c r="V14" s="161">
        <f t="shared" si="9"/>
        <v>0</v>
      </c>
      <c r="W14" s="161">
        <f t="shared" si="10"/>
        <v>0</v>
      </c>
      <c r="X14" s="161">
        <f t="shared" si="11"/>
        <v>16.02</v>
      </c>
      <c r="Y14" s="161">
        <f t="shared" si="5"/>
        <v>60</v>
      </c>
      <c r="Z14" s="162">
        <v>5</v>
      </c>
      <c r="AA14" s="105" t="s">
        <v>517</v>
      </c>
      <c r="AB14" s="106"/>
      <c r="AC14" s="106"/>
      <c r="AD14" s="106"/>
      <c r="AE14" s="107">
        <f t="shared" si="12"/>
        <v>5</v>
      </c>
      <c r="AP14" s="87"/>
      <c r="AQ14" s="87"/>
      <c r="AR14" s="87"/>
    </row>
    <row r="15" spans="1:44" s="108" customFormat="1" ht="17.25" customHeight="1" thickBot="1" x14ac:dyDescent="0.3">
      <c r="A15" s="261"/>
      <c r="B15" s="47"/>
      <c r="C15" s="50">
        <f t="shared" si="6"/>
        <v>4.1099999999999994</v>
      </c>
      <c r="D15" s="40">
        <f>IFERROR(IF(H15="","",(1-(H15/(VLOOKUP(J15,Causa!$A$78:$B$80,2,0))))*60),"FALTA CALIBRE")</f>
        <v>23.341538461538466</v>
      </c>
      <c r="E15" s="41">
        <v>186683</v>
      </c>
      <c r="F15" s="42">
        <v>0.29097222222222202</v>
      </c>
      <c r="G15" s="133">
        <v>700000871960</v>
      </c>
      <c r="H15" s="122">
        <f t="shared" si="7"/>
        <v>23828</v>
      </c>
      <c r="I15" s="146" t="s">
        <v>56</v>
      </c>
      <c r="J15" s="43" t="s">
        <v>24</v>
      </c>
      <c r="K15" s="159"/>
      <c r="L15" s="123">
        <f t="shared" si="1"/>
        <v>0.61099999999999999</v>
      </c>
      <c r="M15" s="123">
        <f t="shared" si="2"/>
        <v>0.70499999999999996</v>
      </c>
      <c r="N15" s="44">
        <f>IF(E15="","",H15/12*VLOOKUP(J15,Causa!$A$78:$C$80,3,0))</f>
        <v>147.7336</v>
      </c>
      <c r="O15" s="44">
        <f t="shared" si="3"/>
        <v>19.45</v>
      </c>
      <c r="P15" s="44">
        <f t="shared" si="4"/>
        <v>3</v>
      </c>
      <c r="Q15" s="160"/>
      <c r="R15" s="262"/>
      <c r="S15" s="262"/>
      <c r="T15" s="161">
        <f>IF(H15="",0,ROUND(H15/VLOOKUP(J15,Causa!$A$78:$B$80,2,0)*60,2))</f>
        <v>36.659999999999997</v>
      </c>
      <c r="U15" s="161">
        <f t="shared" si="8"/>
        <v>0</v>
      </c>
      <c r="V15" s="161">
        <f t="shared" si="9"/>
        <v>5</v>
      </c>
      <c r="W15" s="161">
        <f t="shared" si="10"/>
        <v>3</v>
      </c>
      <c r="X15" s="161">
        <f t="shared" si="11"/>
        <v>19.45</v>
      </c>
      <c r="Y15" s="161">
        <f t="shared" si="5"/>
        <v>64.11</v>
      </c>
      <c r="Z15" s="162">
        <v>6</v>
      </c>
      <c r="AA15" s="105" t="s">
        <v>517</v>
      </c>
      <c r="AB15" s="106"/>
      <c r="AC15" s="106"/>
      <c r="AD15" s="106"/>
      <c r="AE15" s="107">
        <f t="shared" si="12"/>
        <v>6</v>
      </c>
      <c r="AP15" s="87"/>
      <c r="AQ15" s="87"/>
      <c r="AR15" s="87"/>
    </row>
    <row r="16" spans="1:44" s="108" customFormat="1" ht="21" customHeight="1" x14ac:dyDescent="0.25">
      <c r="A16" s="259" t="s">
        <v>1763</v>
      </c>
      <c r="B16" s="47"/>
      <c r="C16" s="48">
        <f t="shared" si="6"/>
        <v>-4.1099999999999994</v>
      </c>
      <c r="D16" s="40">
        <f>IFERROR(IF(H16="","",(1-(H16/(VLOOKUP(J16,Causa!$A$78:$B$80,2,0))))*60),"FALTA CALIBRE")</f>
        <v>16.110769230769233</v>
      </c>
      <c r="E16" s="41">
        <v>215211</v>
      </c>
      <c r="F16" s="42">
        <v>0.33263888888888898</v>
      </c>
      <c r="G16" s="133">
        <v>700000871960</v>
      </c>
      <c r="H16" s="122">
        <f t="shared" si="7"/>
        <v>28528</v>
      </c>
      <c r="I16" s="146" t="s">
        <v>57</v>
      </c>
      <c r="J16" s="43" t="s">
        <v>24</v>
      </c>
      <c r="K16" s="159"/>
      <c r="L16" s="123">
        <f t="shared" si="1"/>
        <v>0.73199999999999998</v>
      </c>
      <c r="M16" s="123">
        <f t="shared" si="2"/>
        <v>0.73199999999999998</v>
      </c>
      <c r="N16" s="44">
        <f>IF(E16="","",H16/12*VLOOKUP(J16,Causa!$A$78:$C$80,3,0))</f>
        <v>176.87360000000001</v>
      </c>
      <c r="O16" s="44">
        <f t="shared" si="3"/>
        <v>12</v>
      </c>
      <c r="P16" s="44">
        <f t="shared" si="4"/>
        <v>0</v>
      </c>
      <c r="Q16" s="160"/>
      <c r="R16" s="45">
        <f>IFERROR(SUM(T16:T23)/(SUM(Y16:Y23)-SUM(U16:U23)-SUM(V16:V23)),0)</f>
        <v>0.71919896884529544</v>
      </c>
      <c r="S16" s="45"/>
      <c r="T16" s="161">
        <f>IF(H16="",0,ROUND(H16/VLOOKUP(J16,Causa!$A$78:$B$80,2,0)*60,2))</f>
        <v>43.89</v>
      </c>
      <c r="U16" s="161">
        <f t="shared" si="8"/>
        <v>0</v>
      </c>
      <c r="V16" s="161">
        <f t="shared" si="9"/>
        <v>0</v>
      </c>
      <c r="W16" s="161">
        <f t="shared" si="10"/>
        <v>0</v>
      </c>
      <c r="X16" s="161">
        <f t="shared" si="11"/>
        <v>12</v>
      </c>
      <c r="Y16" s="161">
        <f t="shared" si="5"/>
        <v>55.89</v>
      </c>
      <c r="Z16" s="162">
        <v>7</v>
      </c>
      <c r="AA16" s="105" t="s">
        <v>515</v>
      </c>
      <c r="AB16" s="106"/>
      <c r="AC16" s="106"/>
      <c r="AD16" s="106"/>
      <c r="AE16" s="107">
        <f t="shared" si="12"/>
        <v>7</v>
      </c>
      <c r="AP16" s="87"/>
      <c r="AQ16" s="87"/>
      <c r="AR16" s="87"/>
    </row>
    <row r="17" spans="1:44" s="108" customFormat="1" ht="24.75" customHeight="1" x14ac:dyDescent="0.25">
      <c r="A17" s="260"/>
      <c r="B17" s="47"/>
      <c r="C17" s="49">
        <f t="shared" si="6"/>
        <v>0</v>
      </c>
      <c r="D17" s="40">
        <f>IFERROR(IF(H17="","",(1-(H17/(VLOOKUP(J17,Causa!$A$78:$B$80,2,0))))*60),"FALTA CALIBRE")</f>
        <v>10.752307692307694</v>
      </c>
      <c r="E17" s="41">
        <v>247222</v>
      </c>
      <c r="F17" s="42">
        <v>0.374305555555556</v>
      </c>
      <c r="G17" s="133">
        <v>700000871960</v>
      </c>
      <c r="H17" s="122">
        <f t="shared" si="7"/>
        <v>32011</v>
      </c>
      <c r="I17" s="146" t="s">
        <v>57</v>
      </c>
      <c r="J17" s="43" t="s">
        <v>24</v>
      </c>
      <c r="K17" s="159" t="str">
        <f>IFERROR("Promedio Vol. De 00:00 a 08:00: " &amp; ROUND(AVERAGE(N17:N24),1) &amp; "  - GLY Promedio: " &amp; ROUND(AVERAGE(L17:L24),3)*100,"")</f>
        <v>Promedio Vol. De 00:00 a 08:00: 118.3  - GLY Promedio: 48.9</v>
      </c>
      <c r="L17" s="123">
        <f t="shared" si="1"/>
        <v>0.82099999999999995</v>
      </c>
      <c r="M17" s="123">
        <f t="shared" si="2"/>
        <v>0.82099999999999995</v>
      </c>
      <c r="N17" s="44">
        <f>IF(E17="","",H17/12*VLOOKUP(J17,Causa!$A$78:$C$80,3,0))</f>
        <v>198.4682</v>
      </c>
      <c r="O17" s="44">
        <f t="shared" si="3"/>
        <v>10.75</v>
      </c>
      <c r="P17" s="44">
        <f t="shared" si="4"/>
        <v>0</v>
      </c>
      <c r="Q17" s="160"/>
      <c r="R17" s="45"/>
      <c r="S17" s="45"/>
      <c r="T17" s="161">
        <f>IF(H17="",0,ROUND(H17/VLOOKUP(J17,Causa!$A$78:$B$80,2,0)*60,2))</f>
        <v>49.25</v>
      </c>
      <c r="U17" s="161">
        <f t="shared" si="8"/>
        <v>0</v>
      </c>
      <c r="V17" s="161">
        <f t="shared" si="9"/>
        <v>0</v>
      </c>
      <c r="W17" s="161">
        <f t="shared" si="10"/>
        <v>0</v>
      </c>
      <c r="X17" s="161">
        <f t="shared" si="11"/>
        <v>10.75</v>
      </c>
      <c r="Y17" s="161">
        <f t="shared" si="5"/>
        <v>60</v>
      </c>
      <c r="Z17" s="162">
        <v>8</v>
      </c>
      <c r="AA17" s="105" t="s">
        <v>515</v>
      </c>
      <c r="AB17" s="106"/>
      <c r="AC17" s="106"/>
      <c r="AD17" s="106"/>
      <c r="AE17" s="107">
        <f t="shared" si="12"/>
        <v>8</v>
      </c>
      <c r="AP17" s="87"/>
      <c r="AQ17" s="87"/>
      <c r="AR17" s="87"/>
    </row>
    <row r="18" spans="1:44" s="108" customFormat="1" ht="24.75" customHeight="1" x14ac:dyDescent="0.25">
      <c r="A18" s="260"/>
      <c r="B18" s="47"/>
      <c r="C18" s="49">
        <f t="shared" si="6"/>
        <v>0</v>
      </c>
      <c r="D18" s="40">
        <f>IFERROR(IF(H18="","",(1-(H18/(VLOOKUP(J18,Causa!$A$78:$B$80,2,0))))*60),"FALTA CALIBRE")</f>
        <v>54.943076923076923</v>
      </c>
      <c r="E18" s="41">
        <v>250509</v>
      </c>
      <c r="F18" s="42">
        <v>0.41597222222222202</v>
      </c>
      <c r="G18" s="133"/>
      <c r="H18" s="122">
        <f t="shared" si="7"/>
        <v>3287</v>
      </c>
      <c r="I18" s="146" t="s">
        <v>57</v>
      </c>
      <c r="J18" s="43" t="s">
        <v>24</v>
      </c>
      <c r="K18" s="159"/>
      <c r="L18" s="123">
        <f t="shared" si="1"/>
        <v>8.4000000000000005E-2</v>
      </c>
      <c r="M18" s="123">
        <f t="shared" si="2"/>
        <v>0.50600000000000001</v>
      </c>
      <c r="N18" s="44">
        <f>IF(E18="","",H18/12*VLOOKUP(J18,Causa!$A$78:$C$80,3,0))</f>
        <v>20.3794</v>
      </c>
      <c r="O18" s="44">
        <f t="shared" si="3"/>
        <v>4.9400000000000004</v>
      </c>
      <c r="P18" s="44">
        <f t="shared" si="4"/>
        <v>0</v>
      </c>
      <c r="Q18" s="160"/>
      <c r="R18" s="45"/>
      <c r="S18" s="45"/>
      <c r="T18" s="161">
        <f>IF(H18="",0,ROUND(H18/VLOOKUP(J18,Causa!$A$78:$B$80,2,0)*60,2))</f>
        <v>5.0599999999999996</v>
      </c>
      <c r="U18" s="161">
        <f t="shared" si="8"/>
        <v>0</v>
      </c>
      <c r="V18" s="161">
        <f t="shared" si="9"/>
        <v>50</v>
      </c>
      <c r="W18" s="161">
        <f t="shared" si="10"/>
        <v>0</v>
      </c>
      <c r="X18" s="161">
        <f t="shared" si="11"/>
        <v>4.9400000000000004</v>
      </c>
      <c r="Y18" s="161">
        <f t="shared" si="5"/>
        <v>60</v>
      </c>
      <c r="Z18" s="162">
        <v>9</v>
      </c>
      <c r="AA18" s="105" t="s">
        <v>515</v>
      </c>
      <c r="AB18" s="106"/>
      <c r="AC18" s="106"/>
      <c r="AD18" s="106"/>
      <c r="AE18" s="107">
        <f t="shared" si="12"/>
        <v>9</v>
      </c>
      <c r="AP18" s="87"/>
      <c r="AQ18" s="87"/>
      <c r="AR18" s="87"/>
    </row>
    <row r="19" spans="1:44" s="108" customFormat="1" ht="24.75" customHeight="1" x14ac:dyDescent="0.25">
      <c r="A19" s="260"/>
      <c r="B19" s="47"/>
      <c r="C19" s="49">
        <f t="shared" si="6"/>
        <v>0</v>
      </c>
      <c r="D19" s="40">
        <f>IFERROR(IF(H19="","",(1-(H19/(VLOOKUP(J19,Causa!$A$78:$B$80,2,0))))*60),"FALTA CALIBRE")</f>
        <v>60</v>
      </c>
      <c r="E19" s="41">
        <v>250509</v>
      </c>
      <c r="F19" s="42">
        <v>0.45763888888888898</v>
      </c>
      <c r="G19" s="133"/>
      <c r="H19" s="122">
        <f t="shared" si="7"/>
        <v>0</v>
      </c>
      <c r="I19" s="146" t="s">
        <v>57</v>
      </c>
      <c r="J19" s="43" t="s">
        <v>24</v>
      </c>
      <c r="K19" s="159"/>
      <c r="L19" s="123">
        <f t="shared" si="1"/>
        <v>0</v>
      </c>
      <c r="M19" s="123">
        <f t="shared" si="2"/>
        <v>0</v>
      </c>
      <c r="N19" s="44">
        <f>IF(E19="","",H19/12*VLOOKUP(J19,Causa!$A$78:$C$80,3,0))</f>
        <v>0</v>
      </c>
      <c r="O19" s="44">
        <f t="shared" si="3"/>
        <v>0</v>
      </c>
      <c r="P19" s="44">
        <f t="shared" si="4"/>
        <v>0</v>
      </c>
      <c r="Q19" s="160"/>
      <c r="R19" s="45"/>
      <c r="S19" s="45"/>
      <c r="T19" s="161">
        <f>IF(H19="",0,ROUND(H19/VLOOKUP(J19,Causa!$A$78:$B$80,2,0)*60,2))</f>
        <v>0</v>
      </c>
      <c r="U19" s="161">
        <f t="shared" si="8"/>
        <v>0</v>
      </c>
      <c r="V19" s="161">
        <f t="shared" si="9"/>
        <v>60</v>
      </c>
      <c r="W19" s="161">
        <f t="shared" si="10"/>
        <v>0</v>
      </c>
      <c r="X19" s="161">
        <f t="shared" si="11"/>
        <v>0</v>
      </c>
      <c r="Y19" s="161">
        <f t="shared" si="5"/>
        <v>60</v>
      </c>
      <c r="Z19" s="162">
        <v>10</v>
      </c>
      <c r="AA19" s="105" t="s">
        <v>515</v>
      </c>
      <c r="AB19" s="106"/>
      <c r="AC19" s="106"/>
      <c r="AD19" s="106"/>
      <c r="AE19" s="107">
        <f t="shared" si="12"/>
        <v>10</v>
      </c>
      <c r="AP19" s="87"/>
      <c r="AQ19" s="87"/>
      <c r="AR19" s="87"/>
    </row>
    <row r="20" spans="1:44" s="108" customFormat="1" ht="24.75" customHeight="1" x14ac:dyDescent="0.25">
      <c r="A20" s="260"/>
      <c r="B20" s="47"/>
      <c r="C20" s="49">
        <f t="shared" si="6"/>
        <v>0</v>
      </c>
      <c r="D20" s="40">
        <f>IFERROR(IF(H20="","",(1-(H20/(VLOOKUP(J20,Causa!$A$78:$B$80,2,0))))*60),"FALTA CALIBRE")</f>
        <v>52.864615384615384</v>
      </c>
      <c r="E20" s="41">
        <v>255147</v>
      </c>
      <c r="F20" s="42">
        <v>0.499305555555556</v>
      </c>
      <c r="G20" s="223">
        <v>700000872088</v>
      </c>
      <c r="H20" s="122">
        <f t="shared" si="7"/>
        <v>4638</v>
      </c>
      <c r="I20" s="146" t="s">
        <v>57</v>
      </c>
      <c r="J20" s="43" t="s">
        <v>24</v>
      </c>
      <c r="K20" s="159"/>
      <c r="L20" s="123">
        <f t="shared" si="1"/>
        <v>0.11899999999999999</v>
      </c>
      <c r="M20" s="123">
        <f t="shared" si="2"/>
        <v>0.41699999999999998</v>
      </c>
      <c r="N20" s="44">
        <f>IF(E20="","",H20/12*VLOOKUP(J20,Causa!$A$78:$C$80,3,0))</f>
        <v>28.755599999999998</v>
      </c>
      <c r="O20" s="44">
        <f t="shared" si="3"/>
        <v>10</v>
      </c>
      <c r="P20" s="44">
        <f t="shared" si="4"/>
        <v>0</v>
      </c>
      <c r="Q20" s="160"/>
      <c r="R20" s="45"/>
      <c r="S20" s="45"/>
      <c r="T20" s="161">
        <f>IF(H20="",0,ROUND(H20/VLOOKUP(J20,Causa!$A$78:$B$80,2,0)*60,2))</f>
        <v>7.14</v>
      </c>
      <c r="U20" s="161">
        <f t="shared" si="8"/>
        <v>0</v>
      </c>
      <c r="V20" s="161">
        <f t="shared" si="9"/>
        <v>42.86</v>
      </c>
      <c r="W20" s="161">
        <f t="shared" si="10"/>
        <v>0</v>
      </c>
      <c r="X20" s="161">
        <f t="shared" si="11"/>
        <v>10</v>
      </c>
      <c r="Y20" s="161">
        <f t="shared" si="5"/>
        <v>60</v>
      </c>
      <c r="Z20" s="162">
        <v>11</v>
      </c>
      <c r="AA20" s="105" t="s">
        <v>515</v>
      </c>
      <c r="AB20" s="106"/>
      <c r="AC20" s="106"/>
      <c r="AD20" s="106"/>
      <c r="AE20" s="107">
        <f t="shared" si="12"/>
        <v>11</v>
      </c>
      <c r="AP20" s="87"/>
      <c r="AQ20" s="87"/>
      <c r="AR20" s="87"/>
    </row>
    <row r="21" spans="1:44" s="108" customFormat="1" ht="24.75" customHeight="1" x14ac:dyDescent="0.25">
      <c r="A21" s="260"/>
      <c r="B21" s="47"/>
      <c r="C21" s="49">
        <f>IF(D21="","",Y21-60)</f>
        <v>0</v>
      </c>
      <c r="D21" s="40">
        <f>IFERROR(IF(H21="","",(1-(H21/(VLOOKUP(J21,Causa!$A$78:$B$80,2,0))))*60),"FALTA CALIBRE")</f>
        <v>11.840000000000002</v>
      </c>
      <c r="E21" s="41">
        <v>286451</v>
      </c>
      <c r="F21" s="42">
        <v>0.54097222222222197</v>
      </c>
      <c r="G21" s="223">
        <v>700000872088</v>
      </c>
      <c r="H21" s="122">
        <f t="shared" si="7"/>
        <v>31304</v>
      </c>
      <c r="I21" s="146" t="s">
        <v>57</v>
      </c>
      <c r="J21" s="43" t="s">
        <v>24</v>
      </c>
      <c r="K21" s="159"/>
      <c r="L21" s="123">
        <f t="shared" si="1"/>
        <v>0.80300000000000005</v>
      </c>
      <c r="M21" s="123">
        <f t="shared" si="2"/>
        <v>0.89200000000000002</v>
      </c>
      <c r="N21" s="44">
        <f>IF(E21="","",H21/12*VLOOKUP(J21,Causa!$A$78:$C$80,3,0))</f>
        <v>194.08479999999997</v>
      </c>
      <c r="O21" s="44">
        <f t="shared" si="3"/>
        <v>5.84</v>
      </c>
      <c r="P21" s="44">
        <f t="shared" si="4"/>
        <v>6</v>
      </c>
      <c r="Q21" s="160"/>
      <c r="R21" s="45"/>
      <c r="S21" s="45"/>
      <c r="T21" s="161">
        <f>IF(H21="",0,ROUND(H21/VLOOKUP(J21,Causa!$A$78:$B$80,2,0)*60,2))</f>
        <v>48.16</v>
      </c>
      <c r="U21" s="161">
        <f t="shared" si="8"/>
        <v>0</v>
      </c>
      <c r="V21" s="161">
        <f t="shared" si="9"/>
        <v>0</v>
      </c>
      <c r="W21" s="161">
        <f t="shared" si="10"/>
        <v>6</v>
      </c>
      <c r="X21" s="161">
        <f t="shared" si="11"/>
        <v>5.84</v>
      </c>
      <c r="Y21" s="161">
        <f t="shared" si="5"/>
        <v>60</v>
      </c>
      <c r="Z21" s="162">
        <v>12</v>
      </c>
      <c r="AA21" s="110" t="s">
        <v>515</v>
      </c>
      <c r="AB21" s="106"/>
      <c r="AC21" s="106"/>
      <c r="AD21" s="106"/>
      <c r="AE21" s="107">
        <f t="shared" si="12"/>
        <v>12</v>
      </c>
      <c r="AP21" s="87"/>
      <c r="AQ21" s="87"/>
      <c r="AR21" s="87"/>
    </row>
    <row r="22" spans="1:44" s="108" customFormat="1" ht="24.75" customHeight="1" x14ac:dyDescent="0.25">
      <c r="A22" s="260"/>
      <c r="B22" s="47"/>
      <c r="C22" s="49">
        <f>IF(D22="","",Y22-60)</f>
        <v>0</v>
      </c>
      <c r="D22" s="40">
        <f>IFERROR(IF(H22="","",(1-(H22/(VLOOKUP(J22,Causa!$A$78:$B$80,2,0))))*60),"FALTA CALIBRE")</f>
        <v>20.792307692307695</v>
      </c>
      <c r="E22" s="41">
        <v>311936</v>
      </c>
      <c r="F22" s="42">
        <v>0.58263888888888904</v>
      </c>
      <c r="G22" s="223">
        <v>700000872088</v>
      </c>
      <c r="H22" s="122">
        <f t="shared" si="7"/>
        <v>25485</v>
      </c>
      <c r="I22" s="146" t="s">
        <v>57</v>
      </c>
      <c r="J22" s="43" t="s">
        <v>24</v>
      </c>
      <c r="K22" s="159"/>
      <c r="L22" s="123">
        <f t="shared" si="1"/>
        <v>0.65400000000000003</v>
      </c>
      <c r="M22" s="123">
        <f t="shared" si="2"/>
        <v>0.754</v>
      </c>
      <c r="N22" s="44">
        <f>IF(E22="","",H22/12*VLOOKUP(J22,Causa!$A$78:$C$80,3,0))</f>
        <v>158.00699999999998</v>
      </c>
      <c r="O22" s="44">
        <f t="shared" si="3"/>
        <v>12.79</v>
      </c>
      <c r="P22" s="44">
        <f t="shared" si="4"/>
        <v>8</v>
      </c>
      <c r="Q22" s="160"/>
      <c r="R22" s="45"/>
      <c r="S22" s="45"/>
      <c r="T22" s="161">
        <f>IF(H22="",0,ROUND(H22/VLOOKUP(J22,Causa!$A$78:$B$80,2,0)*60,2))</f>
        <v>39.21</v>
      </c>
      <c r="U22" s="161">
        <f t="shared" si="8"/>
        <v>0</v>
      </c>
      <c r="V22" s="161">
        <f t="shared" si="9"/>
        <v>0</v>
      </c>
      <c r="W22" s="161">
        <f t="shared" si="10"/>
        <v>8</v>
      </c>
      <c r="X22" s="161">
        <f t="shared" si="11"/>
        <v>12.79</v>
      </c>
      <c r="Y22" s="161">
        <f t="shared" si="5"/>
        <v>60</v>
      </c>
      <c r="Z22" s="162">
        <v>13</v>
      </c>
      <c r="AA22" s="110" t="s">
        <v>515</v>
      </c>
      <c r="AB22" s="106"/>
      <c r="AC22" s="106"/>
      <c r="AD22" s="106"/>
      <c r="AE22" s="107">
        <f t="shared" si="12"/>
        <v>13</v>
      </c>
      <c r="AP22" s="87"/>
      <c r="AQ22" s="87"/>
      <c r="AR22" s="87"/>
    </row>
    <row r="23" spans="1:44" s="108" customFormat="1" ht="24.75" customHeight="1" thickBot="1" x14ac:dyDescent="0.3">
      <c r="A23" s="261"/>
      <c r="B23" s="47"/>
      <c r="C23" s="50">
        <f t="shared" si="6"/>
        <v>0</v>
      </c>
      <c r="D23" s="40">
        <f>IFERROR(IF(H23="","",(1-(H23/(VLOOKUP(J23,Causa!$A$78:$B$80,2,0))))*60),"FALTA CALIBRE")</f>
        <v>23.938461538461539</v>
      </c>
      <c r="E23" s="41">
        <v>335376</v>
      </c>
      <c r="F23" s="42">
        <v>0.624305555555556</v>
      </c>
      <c r="G23" s="223">
        <v>700000872088</v>
      </c>
      <c r="H23" s="122">
        <f t="shared" si="7"/>
        <v>23440</v>
      </c>
      <c r="I23" s="146" t="s">
        <v>57</v>
      </c>
      <c r="J23" s="43" t="s">
        <v>24</v>
      </c>
      <c r="K23" s="159"/>
      <c r="L23" s="123">
        <f t="shared" si="1"/>
        <v>0.60099999999999998</v>
      </c>
      <c r="M23" s="123">
        <f t="shared" si="2"/>
        <v>0.65500000000000003</v>
      </c>
      <c r="N23" s="44">
        <f>IF(E23="","",H23/12*VLOOKUP(J23,Causa!$A$78:$C$80,3,0))</f>
        <v>145.32799999999997</v>
      </c>
      <c r="O23" s="44">
        <f t="shared" si="3"/>
        <v>19</v>
      </c>
      <c r="P23" s="44">
        <f t="shared" si="4"/>
        <v>0</v>
      </c>
      <c r="Q23" s="160"/>
      <c r="R23" s="45"/>
      <c r="S23" s="45"/>
      <c r="T23" s="161">
        <f>IF(H23="",0,ROUND(H23/VLOOKUP(J23,Causa!$A$78:$B$80,2,0)*60,2))</f>
        <v>36.06</v>
      </c>
      <c r="U23" s="161">
        <f t="shared" si="8"/>
        <v>0</v>
      </c>
      <c r="V23" s="161">
        <f t="shared" si="9"/>
        <v>4.9400000000000004</v>
      </c>
      <c r="W23" s="161">
        <f t="shared" si="10"/>
        <v>0</v>
      </c>
      <c r="X23" s="161">
        <f t="shared" si="11"/>
        <v>19</v>
      </c>
      <c r="Y23" s="161">
        <f t="shared" si="5"/>
        <v>60</v>
      </c>
      <c r="Z23" s="162">
        <v>14</v>
      </c>
      <c r="AA23" s="110" t="s">
        <v>515</v>
      </c>
      <c r="AB23" s="106"/>
      <c r="AC23" s="106"/>
      <c r="AD23" s="106"/>
      <c r="AE23" s="107">
        <f t="shared" si="12"/>
        <v>14</v>
      </c>
      <c r="AP23" s="87"/>
      <c r="AQ23" s="87"/>
      <c r="AR23" s="87"/>
    </row>
    <row r="24" spans="1:44" s="108" customFormat="1" ht="24.75" customHeight="1" x14ac:dyDescent="0.25">
      <c r="A24" s="259" t="s">
        <v>1764</v>
      </c>
      <c r="B24" s="47"/>
      <c r="C24" s="48">
        <f t="shared" si="6"/>
        <v>0</v>
      </c>
      <c r="D24" s="40">
        <f>IFERROR(IF(H24="","",(1-(H24/(VLOOKUP(J24,Causa!$A$78:$B$80,2,0))))*60),"FALTA CALIBRE")</f>
        <v>10.033846153846151</v>
      </c>
      <c r="E24" s="41">
        <v>367854</v>
      </c>
      <c r="F24" s="42">
        <v>0.66597222222222197</v>
      </c>
      <c r="G24" s="223">
        <v>700000872088</v>
      </c>
      <c r="H24" s="122">
        <f t="shared" si="7"/>
        <v>32478</v>
      </c>
      <c r="I24" s="146" t="s">
        <v>55</v>
      </c>
      <c r="J24" s="43" t="s">
        <v>24</v>
      </c>
      <c r="K24" s="159"/>
      <c r="L24" s="123">
        <f t="shared" si="1"/>
        <v>0.83299999999999996</v>
      </c>
      <c r="M24" s="123">
        <f t="shared" si="2"/>
        <v>0.83299999999999996</v>
      </c>
      <c r="N24" s="44">
        <f>IF(E24="","",H24/12*VLOOKUP(J24,Causa!$A$78:$C$80,3,0))</f>
        <v>201.36359999999999</v>
      </c>
      <c r="O24" s="44">
        <f t="shared" si="3"/>
        <v>10.030000000000001</v>
      </c>
      <c r="P24" s="44">
        <f t="shared" si="4"/>
        <v>0</v>
      </c>
      <c r="Q24" s="160"/>
      <c r="R24" s="45">
        <f>IFERROR(SUM(T24:T32)/(SUM(Y24:Y32)-SUM(U24:U32)-SUM(V24:V32)),0)</f>
        <v>0.74887850467289729</v>
      </c>
      <c r="S24" s="45"/>
      <c r="T24" s="161">
        <f>IF(H24="",0,ROUND(H24/VLOOKUP(J24,Causa!$A$78:$B$80,2,0)*60,2))</f>
        <v>49.97</v>
      </c>
      <c r="U24" s="161">
        <f t="shared" si="8"/>
        <v>0</v>
      </c>
      <c r="V24" s="161">
        <f t="shared" si="9"/>
        <v>0</v>
      </c>
      <c r="W24" s="161">
        <f t="shared" si="10"/>
        <v>0</v>
      </c>
      <c r="X24" s="161">
        <f t="shared" si="11"/>
        <v>10.030000000000001</v>
      </c>
      <c r="Y24" s="161">
        <f t="shared" si="5"/>
        <v>60</v>
      </c>
      <c r="Z24" s="162">
        <v>15</v>
      </c>
      <c r="AA24" s="110" t="s">
        <v>1850</v>
      </c>
      <c r="AB24" s="106"/>
      <c r="AC24" s="106"/>
      <c r="AD24" s="106"/>
      <c r="AE24" s="107">
        <f t="shared" si="12"/>
        <v>15</v>
      </c>
      <c r="AP24" s="111"/>
      <c r="AQ24" s="111"/>
      <c r="AR24" s="111"/>
    </row>
    <row r="25" spans="1:44" s="108" customFormat="1" ht="24.75" customHeight="1" x14ac:dyDescent="0.25">
      <c r="A25" s="260"/>
      <c r="B25" s="47"/>
      <c r="C25" s="49">
        <f t="shared" si="6"/>
        <v>0</v>
      </c>
      <c r="D25" s="40">
        <f>IFERROR(IF(H25="","",(1-(H25/(VLOOKUP(J25,Causa!$A$78:$B$80,2,0))))*60),"FALTA CALIBRE")</f>
        <v>9.2338461538461516</v>
      </c>
      <c r="E25" s="41">
        <v>400852</v>
      </c>
      <c r="F25" s="42">
        <v>0.70763888888888904</v>
      </c>
      <c r="G25" s="223">
        <v>700000872088</v>
      </c>
      <c r="H25" s="122">
        <f t="shared" si="7"/>
        <v>32998</v>
      </c>
      <c r="I25" s="146" t="s">
        <v>55</v>
      </c>
      <c r="J25" s="43" t="s">
        <v>24</v>
      </c>
      <c r="K25" s="159" t="str">
        <f>IFERROR("Promedio Vol. De 00:00 a 08:00: " &amp; ROUND(AVERAGE(N25:N32),1) &amp; "  - GLY Promedio: " &amp; ROUND(AVERAGE(L25:L32),3)*100,"")</f>
        <v>Promedio Vol. De 00:00 a 08:00: 176.7  - GLY Promedio: 73.1</v>
      </c>
      <c r="L25" s="123">
        <f t="shared" si="1"/>
        <v>0.84599999999999997</v>
      </c>
      <c r="M25" s="123">
        <f t="shared" si="2"/>
        <v>1</v>
      </c>
      <c r="N25" s="44">
        <f>IF(E25="","",H25/12*VLOOKUP(J25,Causa!$A$78:$C$80,3,0))</f>
        <v>204.58759999999998</v>
      </c>
      <c r="O25" s="44">
        <f t="shared" si="3"/>
        <v>0</v>
      </c>
      <c r="P25" s="44">
        <f t="shared" si="4"/>
        <v>9.23</v>
      </c>
      <c r="Q25" s="160"/>
      <c r="R25" s="45"/>
      <c r="S25" s="45"/>
      <c r="T25" s="161">
        <f>IF(H25="",0,ROUND(H25/VLOOKUP(J25,Causa!$A$78:$B$80,2,0)*60,2))</f>
        <v>50.77</v>
      </c>
      <c r="U25" s="161">
        <f t="shared" si="8"/>
        <v>0</v>
      </c>
      <c r="V25" s="161">
        <f t="shared" si="9"/>
        <v>0</v>
      </c>
      <c r="W25" s="161">
        <f t="shared" si="10"/>
        <v>9.23</v>
      </c>
      <c r="X25" s="161">
        <f t="shared" si="11"/>
        <v>0</v>
      </c>
      <c r="Y25" s="161">
        <f t="shared" si="5"/>
        <v>60</v>
      </c>
      <c r="Z25" s="162">
        <v>16</v>
      </c>
      <c r="AA25" s="110" t="s">
        <v>1850</v>
      </c>
      <c r="AB25" s="106"/>
      <c r="AC25" s="106"/>
      <c r="AD25" s="106"/>
      <c r="AE25" s="107">
        <f t="shared" si="12"/>
        <v>16</v>
      </c>
      <c r="AP25" s="91"/>
      <c r="AQ25" s="91"/>
      <c r="AR25" s="91"/>
    </row>
    <row r="26" spans="1:44" s="108" customFormat="1" ht="24.75" customHeight="1" x14ac:dyDescent="0.25">
      <c r="A26" s="260"/>
      <c r="B26" s="47"/>
      <c r="C26" s="49">
        <f t="shared" si="6"/>
        <v>0</v>
      </c>
      <c r="D26" s="40">
        <f>IFERROR(IF(H26="","",(1-(H26/(VLOOKUP(J26,Causa!$A$78:$B$80,2,0))))*60),"FALTA CALIBRE")</f>
        <v>29.035384615384615</v>
      </c>
      <c r="E26" s="41">
        <v>420979</v>
      </c>
      <c r="F26" s="42">
        <v>0.749305555555556</v>
      </c>
      <c r="G26" s="223">
        <v>700000872088</v>
      </c>
      <c r="H26" s="122">
        <f t="shared" si="7"/>
        <v>20127</v>
      </c>
      <c r="I26" s="146" t="s">
        <v>55</v>
      </c>
      <c r="J26" s="43" t="s">
        <v>24</v>
      </c>
      <c r="K26" s="159"/>
      <c r="L26" s="123">
        <f t="shared" si="1"/>
        <v>0.51600000000000001</v>
      </c>
      <c r="M26" s="123">
        <f t="shared" si="2"/>
        <v>0.51600000000000001</v>
      </c>
      <c r="N26" s="44">
        <f>IF(E26="","",H26/12*VLOOKUP(J26,Causa!$A$78:$C$80,3,0))</f>
        <v>124.78739999999999</v>
      </c>
      <c r="O26" s="44">
        <f t="shared" si="3"/>
        <v>29.04</v>
      </c>
      <c r="P26" s="44">
        <f t="shared" si="4"/>
        <v>0</v>
      </c>
      <c r="Q26" s="160"/>
      <c r="R26" s="45"/>
      <c r="S26" s="45"/>
      <c r="T26" s="161">
        <f>IF(H26="",0,ROUND(H26/VLOOKUP(J26,Causa!$A$78:$B$80,2,0)*60,2))</f>
        <v>30.96</v>
      </c>
      <c r="U26" s="161">
        <f t="shared" si="8"/>
        <v>0</v>
      </c>
      <c r="V26" s="161">
        <f t="shared" si="9"/>
        <v>0</v>
      </c>
      <c r="W26" s="161">
        <f t="shared" si="10"/>
        <v>0</v>
      </c>
      <c r="X26" s="161">
        <f t="shared" si="11"/>
        <v>29.04</v>
      </c>
      <c r="Y26" s="161">
        <f t="shared" si="5"/>
        <v>60</v>
      </c>
      <c r="Z26" s="162">
        <v>17</v>
      </c>
      <c r="AA26" s="110" t="s">
        <v>1850</v>
      </c>
      <c r="AB26" s="106"/>
      <c r="AC26" s="106"/>
      <c r="AD26" s="106"/>
      <c r="AE26" s="107">
        <f t="shared" si="12"/>
        <v>17</v>
      </c>
      <c r="AP26" s="91"/>
      <c r="AQ26" s="91"/>
      <c r="AR26" s="91"/>
    </row>
    <row r="27" spans="1:44" s="108" customFormat="1" ht="24.75" customHeight="1" x14ac:dyDescent="0.25">
      <c r="A27" s="260"/>
      <c r="B27" s="47"/>
      <c r="C27" s="49">
        <f t="shared" si="6"/>
        <v>0</v>
      </c>
      <c r="D27" s="40">
        <f>IFERROR(IF(H27="","",(1-(H27/(VLOOKUP(J27,Causa!$A$78:$B$80,2,0))))*60),"FALTA CALIBRE")</f>
        <v>8.1184615384615419</v>
      </c>
      <c r="E27" s="41">
        <v>454702</v>
      </c>
      <c r="F27" s="42">
        <v>0.79097222222222197</v>
      </c>
      <c r="G27" s="223">
        <v>700000872088</v>
      </c>
      <c r="H27" s="122">
        <f t="shared" si="7"/>
        <v>33723</v>
      </c>
      <c r="I27" s="146" t="s">
        <v>55</v>
      </c>
      <c r="J27" s="43" t="s">
        <v>24</v>
      </c>
      <c r="K27" s="159"/>
      <c r="L27" s="123">
        <f t="shared" si="1"/>
        <v>0.86499999999999999</v>
      </c>
      <c r="M27" s="123">
        <f t="shared" si="2"/>
        <v>0.94299999999999995</v>
      </c>
      <c r="N27" s="44">
        <f>IF(E27="","",H27/12*VLOOKUP(J27,Causa!$A$78:$C$80,3,0))</f>
        <v>209.08259999999999</v>
      </c>
      <c r="O27" s="44">
        <f t="shared" si="3"/>
        <v>3.12</v>
      </c>
      <c r="P27" s="44">
        <f t="shared" si="4"/>
        <v>5</v>
      </c>
      <c r="Q27" s="160"/>
      <c r="R27" s="45"/>
      <c r="S27" s="45"/>
      <c r="T27" s="161">
        <f>IF(H27="",0,ROUND(H27/VLOOKUP(J27,Causa!$A$78:$B$80,2,0)*60,2))</f>
        <v>51.88</v>
      </c>
      <c r="U27" s="161">
        <f t="shared" si="8"/>
        <v>0</v>
      </c>
      <c r="V27" s="161">
        <f t="shared" si="9"/>
        <v>0</v>
      </c>
      <c r="W27" s="161">
        <f t="shared" si="10"/>
        <v>5</v>
      </c>
      <c r="X27" s="161">
        <f t="shared" si="11"/>
        <v>3.12</v>
      </c>
      <c r="Y27" s="161">
        <f t="shared" si="5"/>
        <v>60</v>
      </c>
      <c r="Z27" s="162">
        <v>18</v>
      </c>
      <c r="AA27" s="106" t="s">
        <v>1850</v>
      </c>
      <c r="AB27" s="106"/>
      <c r="AC27" s="106"/>
      <c r="AD27" s="106"/>
      <c r="AE27" s="107">
        <f t="shared" si="12"/>
        <v>18</v>
      </c>
      <c r="AP27" s="91"/>
      <c r="AQ27" s="91"/>
      <c r="AR27" s="91"/>
    </row>
    <row r="28" spans="1:44" s="108" customFormat="1" ht="24.75" customHeight="1" x14ac:dyDescent="0.25">
      <c r="A28" s="260"/>
      <c r="B28" s="47"/>
      <c r="C28" s="49">
        <f t="shared" si="6"/>
        <v>0</v>
      </c>
      <c r="D28" s="40">
        <f>IFERROR(IF(H28="","",(1-(H28/(VLOOKUP(J28,Causa!$A$78:$B$80,2,0))))*60),"FALTA CALIBRE")</f>
        <v>13.510769230769233</v>
      </c>
      <c r="E28" s="41">
        <v>484920</v>
      </c>
      <c r="F28" s="42">
        <v>0.83263888888888904</v>
      </c>
      <c r="G28" s="223">
        <v>700000872088</v>
      </c>
      <c r="H28" s="122">
        <f t="shared" si="7"/>
        <v>30218</v>
      </c>
      <c r="I28" s="146" t="s">
        <v>55</v>
      </c>
      <c r="J28" s="43" t="s">
        <v>24</v>
      </c>
      <c r="K28" s="159"/>
      <c r="L28" s="123">
        <f t="shared" si="1"/>
        <v>0.77500000000000002</v>
      </c>
      <c r="M28" s="123">
        <f t="shared" si="2"/>
        <v>0.77500000000000002</v>
      </c>
      <c r="N28" s="44">
        <f>IF(E28="","",H28/12*VLOOKUP(J28,Causa!$A$78:$C$80,3,0))</f>
        <v>187.35159999999996</v>
      </c>
      <c r="O28" s="44">
        <f t="shared" si="3"/>
        <v>13.51</v>
      </c>
      <c r="P28" s="44">
        <f t="shared" si="4"/>
        <v>0</v>
      </c>
      <c r="Q28" s="160"/>
      <c r="R28" s="45"/>
      <c r="S28" s="45"/>
      <c r="T28" s="161">
        <f>IF(H28="",0,ROUND(H28/VLOOKUP(J28,Causa!$A$78:$B$80,2,0)*60,2))</f>
        <v>46.49</v>
      </c>
      <c r="U28" s="161">
        <f t="shared" si="8"/>
        <v>0</v>
      </c>
      <c r="V28" s="161">
        <f t="shared" si="9"/>
        <v>0</v>
      </c>
      <c r="W28" s="161">
        <f t="shared" si="10"/>
        <v>0</v>
      </c>
      <c r="X28" s="161">
        <f t="shared" si="11"/>
        <v>13.51</v>
      </c>
      <c r="Y28" s="161">
        <f t="shared" si="5"/>
        <v>60</v>
      </c>
      <c r="Z28" s="162">
        <v>19</v>
      </c>
      <c r="AA28" s="106" t="s">
        <v>1850</v>
      </c>
      <c r="AB28" s="106"/>
      <c r="AC28" s="106"/>
      <c r="AD28" s="106"/>
      <c r="AE28" s="107">
        <f t="shared" si="12"/>
        <v>19</v>
      </c>
      <c r="AP28" s="91"/>
      <c r="AQ28" s="91"/>
      <c r="AR28" s="91"/>
    </row>
    <row r="29" spans="1:44" s="108" customFormat="1" ht="24.75" customHeight="1" x14ac:dyDescent="0.25">
      <c r="A29" s="260"/>
      <c r="B29" s="47"/>
      <c r="C29" s="49">
        <f t="shared" si="6"/>
        <v>0</v>
      </c>
      <c r="D29" s="40">
        <f>IFERROR(IF(H29="","",(1-(H29/(VLOOKUP(J29,Causa!$A$78:$B$80,2,0))))*60),"FALTA CALIBRE")</f>
        <v>20.04</v>
      </c>
      <c r="E29" s="41">
        <v>510894</v>
      </c>
      <c r="F29" s="42">
        <v>0.874305555555556</v>
      </c>
      <c r="G29" s="223">
        <v>700000872088</v>
      </c>
      <c r="H29" s="122">
        <f t="shared" si="7"/>
        <v>25974</v>
      </c>
      <c r="I29" s="146" t="s">
        <v>55</v>
      </c>
      <c r="J29" s="43" t="s">
        <v>24</v>
      </c>
      <c r="K29" s="159"/>
      <c r="L29" s="123">
        <f t="shared" si="1"/>
        <v>0.66600000000000004</v>
      </c>
      <c r="M29" s="123">
        <f t="shared" si="2"/>
        <v>0.66600000000000004</v>
      </c>
      <c r="N29" s="44">
        <f>IF(E29="","",H29/12*VLOOKUP(J29,Causa!$A$78:$C$80,3,0))</f>
        <v>161.03879999999998</v>
      </c>
      <c r="O29" s="44">
        <f t="shared" si="3"/>
        <v>20.04</v>
      </c>
      <c r="P29" s="44">
        <f t="shared" si="4"/>
        <v>0</v>
      </c>
      <c r="Q29" s="160"/>
      <c r="R29" s="45"/>
      <c r="S29" s="45"/>
      <c r="T29" s="161">
        <f>IF(H29="",0,ROUND(H29/VLOOKUP(J29,Causa!$A$78:$B$80,2,0)*60,2))</f>
        <v>39.96</v>
      </c>
      <c r="U29" s="161">
        <f t="shared" si="8"/>
        <v>0</v>
      </c>
      <c r="V29" s="161">
        <f t="shared" si="9"/>
        <v>0</v>
      </c>
      <c r="W29" s="161">
        <f t="shared" si="10"/>
        <v>0</v>
      </c>
      <c r="X29" s="161">
        <f t="shared" si="11"/>
        <v>20.04</v>
      </c>
      <c r="Y29" s="161">
        <f t="shared" si="5"/>
        <v>60</v>
      </c>
      <c r="Z29" s="162">
        <v>20</v>
      </c>
      <c r="AA29" s="106" t="s">
        <v>1850</v>
      </c>
      <c r="AB29" s="106"/>
      <c r="AC29" s="106"/>
      <c r="AD29" s="106"/>
      <c r="AE29" s="107">
        <f t="shared" si="12"/>
        <v>20</v>
      </c>
      <c r="AP29" s="91"/>
      <c r="AQ29" s="91"/>
      <c r="AR29" s="91"/>
    </row>
    <row r="30" spans="1:44" s="108" customFormat="1" ht="24.75" customHeight="1" x14ac:dyDescent="0.25">
      <c r="A30" s="260"/>
      <c r="B30" s="47"/>
      <c r="C30" s="49">
        <f t="shared" si="6"/>
        <v>0</v>
      </c>
      <c r="D30" s="40">
        <f>IFERROR(IF(H30="","",(1-(H30/(VLOOKUP(J30,Causa!$A$78:$B$80,2,0))))*60),"FALTA CALIBRE")</f>
        <v>18.372307692307693</v>
      </c>
      <c r="E30" s="41">
        <v>537952</v>
      </c>
      <c r="F30" s="42">
        <v>0.91597222222222197</v>
      </c>
      <c r="G30" s="223">
        <v>700000872088</v>
      </c>
      <c r="H30" s="122">
        <f t="shared" si="7"/>
        <v>27058</v>
      </c>
      <c r="I30" s="146" t="s">
        <v>55</v>
      </c>
      <c r="J30" s="43" t="s">
        <v>24</v>
      </c>
      <c r="K30" s="159"/>
      <c r="L30" s="123">
        <f t="shared" si="1"/>
        <v>0.69399999999999995</v>
      </c>
      <c r="M30" s="123">
        <f t="shared" si="2"/>
        <v>0.78500000000000003</v>
      </c>
      <c r="N30" s="44">
        <f>IF(E30="","",H30/12*VLOOKUP(J30,Causa!$A$78:$C$80,3,0))</f>
        <v>167.75960000000001</v>
      </c>
      <c r="O30" s="44">
        <f t="shared" si="3"/>
        <v>11.37</v>
      </c>
      <c r="P30" s="44">
        <f t="shared" si="4"/>
        <v>7</v>
      </c>
      <c r="Q30" s="160"/>
      <c r="R30" s="45"/>
      <c r="S30" s="45"/>
      <c r="T30" s="161">
        <f>IF(H30="",0,ROUND(H30/VLOOKUP(J30,Causa!$A$78:$B$80,2,0)*60,2))</f>
        <v>41.63</v>
      </c>
      <c r="U30" s="161">
        <f t="shared" si="8"/>
        <v>0</v>
      </c>
      <c r="V30" s="161">
        <f t="shared" si="9"/>
        <v>0</v>
      </c>
      <c r="W30" s="161">
        <f t="shared" si="10"/>
        <v>7</v>
      </c>
      <c r="X30" s="161">
        <f t="shared" si="11"/>
        <v>11.37</v>
      </c>
      <c r="Y30" s="161">
        <f t="shared" si="5"/>
        <v>60</v>
      </c>
      <c r="Z30" s="162">
        <v>21</v>
      </c>
      <c r="AA30" s="106" t="s">
        <v>1850</v>
      </c>
      <c r="AB30" s="106"/>
      <c r="AC30" s="106"/>
      <c r="AD30" s="106"/>
      <c r="AE30" s="107">
        <f t="shared" si="12"/>
        <v>21</v>
      </c>
      <c r="AP30" s="91"/>
      <c r="AQ30" s="91"/>
      <c r="AR30" s="91"/>
    </row>
    <row r="31" spans="1:44" s="108" customFormat="1" ht="24.75" customHeight="1" thickBot="1" x14ac:dyDescent="0.3">
      <c r="A31" s="261"/>
      <c r="B31" s="47"/>
      <c r="C31" s="50">
        <f t="shared" si="6"/>
        <v>0</v>
      </c>
      <c r="D31" s="40">
        <f>IFERROR(IF(H31="","",(1-(H31/(VLOOKUP(J31,Causa!$A$78:$B$80,2,0))))*60),"FALTA CALIBRE")</f>
        <v>27.681538461538459</v>
      </c>
      <c r="E31" s="41">
        <v>558959</v>
      </c>
      <c r="F31" s="42">
        <v>0.95763888888888904</v>
      </c>
      <c r="G31" s="223">
        <v>700000872088</v>
      </c>
      <c r="H31" s="122">
        <f t="shared" si="7"/>
        <v>21007</v>
      </c>
      <c r="I31" s="146" t="s">
        <v>55</v>
      </c>
      <c r="J31" s="43" t="s">
        <v>24</v>
      </c>
      <c r="K31" s="159"/>
      <c r="L31" s="123">
        <f t="shared" si="1"/>
        <v>0.53900000000000003</v>
      </c>
      <c r="M31" s="123">
        <f t="shared" si="2"/>
        <v>0.67300000000000004</v>
      </c>
      <c r="N31" s="44">
        <f>IF(E31="","",H31/12*VLOOKUP(J31,Causa!$A$78:$C$80,3,0))</f>
        <v>130.24339999999998</v>
      </c>
      <c r="O31" s="44">
        <f t="shared" si="3"/>
        <v>15.68</v>
      </c>
      <c r="P31" s="44">
        <f t="shared" si="4"/>
        <v>7</v>
      </c>
      <c r="Q31" s="160"/>
      <c r="R31" s="45"/>
      <c r="S31" s="45"/>
      <c r="T31" s="161">
        <f>IF(H31="",0,ROUND(H31/VLOOKUP(J31,Causa!$A$78:$B$80,2,0)*60,2))</f>
        <v>32.32</v>
      </c>
      <c r="U31" s="161">
        <f t="shared" si="8"/>
        <v>0</v>
      </c>
      <c r="V31" s="161">
        <f t="shared" si="9"/>
        <v>5</v>
      </c>
      <c r="W31" s="161">
        <f t="shared" si="10"/>
        <v>7</v>
      </c>
      <c r="X31" s="161">
        <f t="shared" si="11"/>
        <v>15.68</v>
      </c>
      <c r="Y31" s="161">
        <f t="shared" si="5"/>
        <v>60</v>
      </c>
      <c r="Z31" s="162">
        <v>22</v>
      </c>
      <c r="AA31" s="106" t="s">
        <v>1850</v>
      </c>
      <c r="AB31" s="106"/>
      <c r="AC31" s="106"/>
      <c r="AD31" s="106"/>
      <c r="AE31" s="107">
        <f t="shared" si="12"/>
        <v>22</v>
      </c>
      <c r="AP31" s="91"/>
      <c r="AQ31" s="91"/>
      <c r="AR31" s="91"/>
    </row>
    <row r="32" spans="1:44" s="108" customFormat="1" ht="24.75" customHeight="1" thickBot="1" x14ac:dyDescent="0.3">
      <c r="A32" s="51" t="s">
        <v>1795</v>
      </c>
      <c r="B32" s="47"/>
      <c r="C32" s="134">
        <f t="shared" si="6"/>
        <v>0</v>
      </c>
      <c r="D32" s="135">
        <f>IFERROR(IF(H32="","",(1-(H32/(VLOOKUP(J32,Causa!$A$78:$B$80,2,0))))*60),"FALTA CALIBRE")</f>
        <v>3.329230769230771</v>
      </c>
      <c r="E32" s="136">
        <v>595795</v>
      </c>
      <c r="F32" s="137">
        <v>0.999305555555556</v>
      </c>
      <c r="G32" s="223">
        <v>700000872088</v>
      </c>
      <c r="H32" s="138">
        <f t="shared" si="7"/>
        <v>36836</v>
      </c>
      <c r="I32" s="146" t="s">
        <v>56</v>
      </c>
      <c r="J32" s="43" t="s">
        <v>24</v>
      </c>
      <c r="K32" s="184"/>
      <c r="L32" s="123">
        <f t="shared" si="1"/>
        <v>0.94499999999999995</v>
      </c>
      <c r="M32" s="123">
        <f t="shared" si="2"/>
        <v>0.94499999999999995</v>
      </c>
      <c r="N32" s="44">
        <f>IF(E32="","",H32/12*VLOOKUP(J32,Causa!$A$78:$C$80,3,0))</f>
        <v>228.38319999999996</v>
      </c>
      <c r="O32" s="44">
        <f t="shared" si="3"/>
        <v>3.33</v>
      </c>
      <c r="P32" s="44">
        <f t="shared" si="4"/>
        <v>0</v>
      </c>
      <c r="Q32" s="160"/>
      <c r="R32" s="45"/>
      <c r="S32" s="45"/>
      <c r="T32" s="161">
        <f>IF(H32="",0,ROUND(H32/VLOOKUP(J32,Causa!$A$78:$B$80,2,0)*60,2))</f>
        <v>56.67</v>
      </c>
      <c r="U32" s="161">
        <f t="shared" si="8"/>
        <v>0</v>
      </c>
      <c r="V32" s="161">
        <f t="shared" si="9"/>
        <v>0</v>
      </c>
      <c r="W32" s="161">
        <f t="shared" si="10"/>
        <v>0</v>
      </c>
      <c r="X32" s="161">
        <f t="shared" si="11"/>
        <v>3.33</v>
      </c>
      <c r="Y32" s="161">
        <f t="shared" si="5"/>
        <v>60</v>
      </c>
      <c r="Z32" s="162">
        <v>23</v>
      </c>
      <c r="AA32" s="106" t="s">
        <v>517</v>
      </c>
      <c r="AB32" s="106"/>
      <c r="AC32" s="106"/>
      <c r="AD32" s="106"/>
      <c r="AE32" s="107">
        <f t="shared" si="12"/>
        <v>23</v>
      </c>
      <c r="AP32" s="91"/>
      <c r="AQ32" s="91"/>
      <c r="AR32" s="91"/>
    </row>
    <row r="33" spans="1:44" s="108" customFormat="1" ht="26.25" customHeight="1" thickBot="1" x14ac:dyDescent="0.3">
      <c r="A33" s="152"/>
      <c r="B33" s="139" t="s">
        <v>1750</v>
      </c>
      <c r="C33" s="247">
        <f>+F33+H33+J33</f>
        <v>3693.9290000000001</v>
      </c>
      <c r="D33" s="248"/>
      <c r="E33" s="140" t="s">
        <v>1747</v>
      </c>
      <c r="F33" s="141">
        <f>SUM(N9:N15,N32)</f>
        <v>1385.8177999999998</v>
      </c>
      <c r="G33" s="140" t="s">
        <v>1748</v>
      </c>
      <c r="H33" s="142">
        <f>SUM(N16:N23)</f>
        <v>921.89659999999992</v>
      </c>
      <c r="I33" s="140" t="s">
        <v>1749</v>
      </c>
      <c r="J33" s="143">
        <f>SUM(N24:N31)</f>
        <v>1386.2146</v>
      </c>
      <c r="K33" s="143">
        <f>COUNTIF($M$9:$M$32,"100%")</f>
        <v>1</v>
      </c>
      <c r="L33" s="156"/>
      <c r="M33" s="157"/>
      <c r="N33" s="157"/>
      <c r="O33" s="157"/>
      <c r="P33" s="157"/>
      <c r="Q33" s="157"/>
      <c r="R33" s="157"/>
      <c r="S33" s="158"/>
      <c r="T33" s="249" t="s">
        <v>2</v>
      </c>
      <c r="U33" s="250"/>
      <c r="V33" s="250"/>
      <c r="W33" s="250"/>
      <c r="X33" s="18"/>
      <c r="Y33" s="124"/>
      <c r="Z33" s="124"/>
      <c r="AA33" s="112"/>
      <c r="AB33" s="112"/>
      <c r="AJ33" s="113"/>
      <c r="AK33" s="114"/>
      <c r="AL33" s="114"/>
      <c r="AM33" s="114"/>
      <c r="AN33" s="91"/>
      <c r="AO33" s="91"/>
      <c r="AP33" s="91"/>
      <c r="AQ33" s="91"/>
      <c r="AR33" s="91"/>
    </row>
    <row r="34" spans="1:44" s="108" customFormat="1" ht="35.25" customHeight="1" thickBot="1" x14ac:dyDescent="0.3">
      <c r="A34" s="150"/>
      <c r="C34" s="23" t="s">
        <v>1739</v>
      </c>
      <c r="D34" s="210" t="s">
        <v>1736</v>
      </c>
      <c r="E34" s="210" t="s">
        <v>1740</v>
      </c>
      <c r="F34" s="210" t="s">
        <v>4</v>
      </c>
      <c r="G34" s="210" t="s">
        <v>6</v>
      </c>
      <c r="H34" s="210" t="s">
        <v>7</v>
      </c>
      <c r="I34" s="132" t="s">
        <v>8</v>
      </c>
      <c r="J34" s="132" t="s">
        <v>17</v>
      </c>
      <c r="K34" s="144" t="s">
        <v>18</v>
      </c>
      <c r="L34" s="213" t="s">
        <v>19</v>
      </c>
      <c r="M34" s="214" t="s">
        <v>116</v>
      </c>
      <c r="N34" s="132" t="s">
        <v>117</v>
      </c>
      <c r="O34" s="132" t="s">
        <v>118</v>
      </c>
      <c r="P34" s="132" t="s">
        <v>20</v>
      </c>
      <c r="Q34" s="132" t="s">
        <v>21</v>
      </c>
      <c r="R34" s="215" t="s">
        <v>22</v>
      </c>
      <c r="S34" s="221" t="s">
        <v>12</v>
      </c>
      <c r="T34" s="120" t="s">
        <v>13</v>
      </c>
      <c r="U34" s="220" t="s">
        <v>14</v>
      </c>
      <c r="V34" s="220" t="s">
        <v>15</v>
      </c>
      <c r="W34" s="120" t="s">
        <v>4</v>
      </c>
      <c r="X34" s="120" t="s">
        <v>8</v>
      </c>
      <c r="Y34" s="125"/>
      <c r="Z34" s="126"/>
      <c r="AA34" s="91"/>
      <c r="AB34" s="115"/>
      <c r="AJ34" s="113"/>
      <c r="AK34" s="114"/>
      <c r="AL34" s="114"/>
      <c r="AM34" s="114"/>
      <c r="AN34" s="91"/>
      <c r="AO34" s="91"/>
      <c r="AP34" s="91"/>
      <c r="AQ34" s="91"/>
      <c r="AR34" s="91"/>
    </row>
    <row r="35" spans="1:44" s="17" customFormat="1" ht="20.25" customHeight="1" x14ac:dyDescent="0.2">
      <c r="A35" s="150"/>
      <c r="C35" s="205"/>
      <c r="D35" s="206">
        <f t="shared" ref="D35:D98" si="13">IF(E35="","",IF(E35=1,IF(COUNTA(F35:P35)=9,1,0),IF(J35="OPERACIO",IF(COUNTA(F35:P35)=7,1,0),IF(COUNTA(F35:P35)=7,1,0))))</f>
        <v>1</v>
      </c>
      <c r="E35" s="207">
        <f>IFERROR(VLOOKUP(J35,Causa!$A$2:$F$15,6,0),"")</f>
        <v>3</v>
      </c>
      <c r="F35" s="208">
        <v>6.9444444444444447E-4</v>
      </c>
      <c r="G35" s="209"/>
      <c r="H35" s="211"/>
      <c r="I35" s="55" t="s">
        <v>56</v>
      </c>
      <c r="J35" s="54" t="s">
        <v>47</v>
      </c>
      <c r="K35" s="54" t="s">
        <v>96</v>
      </c>
      <c r="L35" s="54" t="s">
        <v>1793</v>
      </c>
      <c r="M35" s="54"/>
      <c r="N35" s="54"/>
      <c r="O35" s="54" t="s">
        <v>1720</v>
      </c>
      <c r="P35" s="54">
        <v>10</v>
      </c>
      <c r="Q35" s="55" t="s">
        <v>1860</v>
      </c>
      <c r="R35" s="54"/>
      <c r="S35" s="61">
        <f>IF(K35="tiempo no programado",P35,0)</f>
        <v>0</v>
      </c>
      <c r="T35" s="61">
        <f t="shared" ref="T35:T98" si="14">IF(J35="Programa",P35,0)-S35</f>
        <v>10</v>
      </c>
      <c r="U35" s="61">
        <f>IF(J35="CALIDAD",P35,0)+IF(J35="LOGISTIC",P35,0)+IF(J35="REPUESTO",P35,0)+IF(J35="SALAMAQ",P35,0)+IF(J35="PROCESO",P35,0)</f>
        <v>0</v>
      </c>
      <c r="V35" s="61">
        <f t="shared" ref="V35:V98" si="15">IF(J35="ELECTRIC",P35,0)+IF(J35="INSTRUME",P35,0)+IF(J35="MECANICA",P35,0)+IF(J35="OPERACIO",P35,0)+IF(J35="AUTOMATI",P35,0)</f>
        <v>0</v>
      </c>
      <c r="W35" s="62">
        <f t="shared" ref="W35:W98" si="16">IF(F35="","",HOUR(F35))</f>
        <v>0</v>
      </c>
      <c r="X35" s="61" t="str">
        <f>IF(OR(W35=23,W35&lt;7),"N",IF(AND(W35&gt;=7,W35&lt;15),"M","T"))</f>
        <v>N</v>
      </c>
      <c r="Y35" s="18"/>
      <c r="Z35" s="19"/>
      <c r="AA35" s="20"/>
      <c r="AB35" s="19"/>
      <c r="AC35" s="21"/>
      <c r="AJ35" s="22"/>
      <c r="AK35" s="22"/>
      <c r="AL35" s="22"/>
      <c r="AM35" s="22"/>
      <c r="AN35" s="20"/>
      <c r="AO35" s="20"/>
      <c r="AP35" s="20"/>
      <c r="AQ35" s="20"/>
      <c r="AR35" s="20"/>
    </row>
    <row r="36" spans="1:44" s="17" customFormat="1" ht="20.25" customHeight="1" x14ac:dyDescent="0.2">
      <c r="A36" s="150"/>
      <c r="C36" s="63"/>
      <c r="D36" s="66">
        <f t="shared" si="13"/>
        <v>1</v>
      </c>
      <c r="E36" s="69">
        <f>IFERROR(VLOOKUP(J36,Causa!$A$2:$F$15,6,0),"")</f>
        <v>2</v>
      </c>
      <c r="F36" s="52">
        <v>2.0833333333333332E-2</v>
      </c>
      <c r="G36" s="53"/>
      <c r="H36" s="212"/>
      <c r="I36" s="55" t="s">
        <v>56</v>
      </c>
      <c r="J36" s="54" t="s">
        <v>41</v>
      </c>
      <c r="K36" s="54" t="s">
        <v>42</v>
      </c>
      <c r="L36" s="54" t="s">
        <v>441</v>
      </c>
      <c r="M36" s="54"/>
      <c r="N36" s="54"/>
      <c r="O36" s="54" t="s">
        <v>399</v>
      </c>
      <c r="P36" s="54">
        <v>4.57</v>
      </c>
      <c r="Q36" s="55" t="s">
        <v>1922</v>
      </c>
      <c r="R36" s="54"/>
      <c r="S36" s="56">
        <f t="shared" ref="S36:S99" si="17">IF(K36="tiempo no programado",P36,0)</f>
        <v>0</v>
      </c>
      <c r="T36" s="56">
        <f t="shared" si="14"/>
        <v>0</v>
      </c>
      <c r="U36" s="56">
        <f t="shared" ref="U36:U99" si="18">IF(J36="CALIDAD",P36,0)+IF(J36="LOGISTIC",P36,0)+IF(J36="REPUESTO",P36,0)+IF(J36="SALAMAQ",P36,0)</f>
        <v>0</v>
      </c>
      <c r="V36" s="56">
        <f t="shared" si="15"/>
        <v>4.57</v>
      </c>
      <c r="W36" s="64">
        <f t="shared" si="16"/>
        <v>0</v>
      </c>
      <c r="X36" s="56" t="str">
        <f t="shared" ref="X36:X99" si="19">IF(OR(W36=23,W36&lt;7),"N",IF(AND(W36&gt;=7,W36&lt;15),"M","T"))</f>
        <v>N</v>
      </c>
      <c r="Y36" s="18"/>
      <c r="Z36" s="19"/>
      <c r="AA36" s="20"/>
      <c r="AB36" s="19"/>
      <c r="AC36" s="21"/>
      <c r="AJ36" s="22"/>
      <c r="AK36" s="22"/>
      <c r="AL36" s="22"/>
      <c r="AM36" s="22"/>
      <c r="AN36" s="20"/>
      <c r="AO36" s="20"/>
      <c r="AP36" s="20"/>
      <c r="AQ36" s="20"/>
      <c r="AR36" s="20"/>
    </row>
    <row r="37" spans="1:44" s="17" customFormat="1" ht="20.25" customHeight="1" x14ac:dyDescent="0.2">
      <c r="A37" s="150"/>
      <c r="C37" s="63"/>
      <c r="D37" s="66">
        <f t="shared" si="13"/>
        <v>1</v>
      </c>
      <c r="E37" s="69">
        <f>IFERROR(VLOOKUP(J37,Causa!$A$2:$F$15,6,0),"")</f>
        <v>3</v>
      </c>
      <c r="F37" s="52">
        <v>6.5972222222222224E-2</v>
      </c>
      <c r="G37" s="53"/>
      <c r="H37" s="212"/>
      <c r="I37" s="55" t="s">
        <v>56</v>
      </c>
      <c r="J37" s="54" t="s">
        <v>37</v>
      </c>
      <c r="K37" s="54" t="s">
        <v>68</v>
      </c>
      <c r="L37" s="54" t="s">
        <v>1793</v>
      </c>
      <c r="M37" s="54"/>
      <c r="N37" s="54"/>
      <c r="O37" s="54" t="s">
        <v>427</v>
      </c>
      <c r="P37" s="54">
        <v>9</v>
      </c>
      <c r="Q37" s="55" t="s">
        <v>1924</v>
      </c>
      <c r="R37" s="54"/>
      <c r="S37" s="56">
        <f t="shared" si="17"/>
        <v>0</v>
      </c>
      <c r="T37" s="56">
        <f t="shared" si="14"/>
        <v>0</v>
      </c>
      <c r="U37" s="56">
        <f t="shared" si="18"/>
        <v>9</v>
      </c>
      <c r="V37" s="56">
        <f t="shared" si="15"/>
        <v>0</v>
      </c>
      <c r="W37" s="64">
        <f t="shared" si="16"/>
        <v>1</v>
      </c>
      <c r="X37" s="56" t="str">
        <f t="shared" si="19"/>
        <v>N</v>
      </c>
      <c r="Y37" s="18"/>
      <c r="Z37" s="19"/>
      <c r="AA37" s="20"/>
      <c r="AB37" s="19"/>
      <c r="AC37" s="21"/>
      <c r="AJ37" s="22"/>
      <c r="AK37" s="22"/>
      <c r="AL37" s="22"/>
      <c r="AM37" s="22"/>
      <c r="AN37" s="20"/>
      <c r="AO37" s="20"/>
      <c r="AP37" s="20"/>
      <c r="AQ37" s="20"/>
      <c r="AR37" s="20"/>
    </row>
    <row r="38" spans="1:44" s="17" customFormat="1" ht="20.25" customHeight="1" x14ac:dyDescent="0.2">
      <c r="A38" s="150"/>
      <c r="C38" s="63"/>
      <c r="D38" s="66">
        <f t="shared" si="13"/>
        <v>1</v>
      </c>
      <c r="E38" s="69">
        <f>IFERROR(VLOOKUP(J38,Causa!$A$2:$F$15,6,0),"")</f>
        <v>2</v>
      </c>
      <c r="F38" s="52">
        <v>7.6388888888888895E-2</v>
      </c>
      <c r="G38" s="53"/>
      <c r="H38" s="212"/>
      <c r="I38" s="55" t="s">
        <v>56</v>
      </c>
      <c r="J38" s="54" t="s">
        <v>41</v>
      </c>
      <c r="K38" s="54" t="s">
        <v>42</v>
      </c>
      <c r="L38" s="54" t="s">
        <v>1760</v>
      </c>
      <c r="M38" s="54"/>
      <c r="N38" s="54"/>
      <c r="O38" s="54" t="s">
        <v>423</v>
      </c>
      <c r="P38" s="54">
        <v>2.75</v>
      </c>
      <c r="Q38" s="55" t="s">
        <v>1923</v>
      </c>
      <c r="R38" s="54"/>
      <c r="S38" s="56">
        <f t="shared" si="17"/>
        <v>0</v>
      </c>
      <c r="T38" s="56">
        <f t="shared" si="14"/>
        <v>0</v>
      </c>
      <c r="U38" s="56">
        <f t="shared" si="18"/>
        <v>0</v>
      </c>
      <c r="V38" s="56">
        <f t="shared" si="15"/>
        <v>2.75</v>
      </c>
      <c r="W38" s="64">
        <f t="shared" si="16"/>
        <v>1</v>
      </c>
      <c r="X38" s="56" t="str">
        <f t="shared" si="19"/>
        <v>N</v>
      </c>
      <c r="Y38" s="18"/>
      <c r="Z38" s="19"/>
      <c r="AA38" s="20"/>
      <c r="AB38" s="19"/>
      <c r="AC38" s="21"/>
      <c r="AJ38" s="22"/>
      <c r="AK38" s="22"/>
      <c r="AL38" s="22"/>
      <c r="AM38" s="22"/>
      <c r="AN38" s="20"/>
      <c r="AO38" s="20"/>
      <c r="AP38" s="20"/>
      <c r="AQ38" s="20"/>
      <c r="AR38" s="20"/>
    </row>
    <row r="39" spans="1:44" s="17" customFormat="1" ht="20.25" customHeight="1" x14ac:dyDescent="0.2">
      <c r="A39" s="150"/>
      <c r="C39" s="63"/>
      <c r="D39" s="66">
        <f t="shared" si="13"/>
        <v>1</v>
      </c>
      <c r="E39" s="69">
        <f>IFERROR(VLOOKUP(J39,Causa!$A$2:$F$15,6,0),"")</f>
        <v>3</v>
      </c>
      <c r="F39" s="52">
        <v>8.4027777777777771E-2</v>
      </c>
      <c r="G39" s="53"/>
      <c r="H39" s="212"/>
      <c r="I39" s="55" t="s">
        <v>56</v>
      </c>
      <c r="J39" s="54" t="s">
        <v>37</v>
      </c>
      <c r="K39" s="54" t="s">
        <v>68</v>
      </c>
      <c r="L39" s="54" t="s">
        <v>1793</v>
      </c>
      <c r="M39" s="54"/>
      <c r="N39" s="54"/>
      <c r="O39" s="54" t="s">
        <v>427</v>
      </c>
      <c r="P39" s="54">
        <v>12</v>
      </c>
      <c r="Q39" s="55" t="s">
        <v>1924</v>
      </c>
      <c r="R39" s="54"/>
      <c r="S39" s="56">
        <f t="shared" si="17"/>
        <v>0</v>
      </c>
      <c r="T39" s="56">
        <f t="shared" si="14"/>
        <v>0</v>
      </c>
      <c r="U39" s="56">
        <f t="shared" si="18"/>
        <v>12</v>
      </c>
      <c r="V39" s="56">
        <f t="shared" si="15"/>
        <v>0</v>
      </c>
      <c r="W39" s="64">
        <f t="shared" si="16"/>
        <v>2</v>
      </c>
      <c r="X39" s="56" t="str">
        <f t="shared" si="19"/>
        <v>N</v>
      </c>
      <c r="Y39" s="18"/>
      <c r="Z39" s="19"/>
      <c r="AA39" s="20"/>
      <c r="AB39" s="19"/>
      <c r="AC39" s="21"/>
      <c r="AJ39" s="22"/>
      <c r="AK39" s="22"/>
      <c r="AL39" s="22"/>
      <c r="AM39" s="22"/>
      <c r="AN39" s="20"/>
      <c r="AO39" s="20"/>
      <c r="AP39" s="20"/>
      <c r="AQ39" s="20"/>
      <c r="AR39" s="20"/>
    </row>
    <row r="40" spans="1:44" s="17" customFormat="1" ht="20.25" customHeight="1" x14ac:dyDescent="0.2">
      <c r="A40" s="150"/>
      <c r="C40" s="63"/>
      <c r="D40" s="66">
        <f t="shared" si="13"/>
        <v>1</v>
      </c>
      <c r="E40" s="69">
        <f>IFERROR(VLOOKUP(J40,Causa!$A$2:$F$15,6,0),"")</f>
        <v>2</v>
      </c>
      <c r="F40" s="52">
        <v>0.1111111111111111</v>
      </c>
      <c r="G40" s="53"/>
      <c r="H40" s="212"/>
      <c r="I40" s="55" t="s">
        <v>56</v>
      </c>
      <c r="J40" s="54" t="s">
        <v>41</v>
      </c>
      <c r="K40" s="54" t="s">
        <v>42</v>
      </c>
      <c r="L40" s="54" t="s">
        <v>444</v>
      </c>
      <c r="M40" s="54"/>
      <c r="N40" s="54"/>
      <c r="O40" s="54" t="s">
        <v>423</v>
      </c>
      <c r="P40" s="54">
        <v>7.45</v>
      </c>
      <c r="Q40" s="55" t="s">
        <v>1859</v>
      </c>
      <c r="R40" s="54"/>
      <c r="S40" s="56">
        <f t="shared" si="17"/>
        <v>0</v>
      </c>
      <c r="T40" s="56">
        <f t="shared" si="14"/>
        <v>0</v>
      </c>
      <c r="U40" s="56">
        <f t="shared" si="18"/>
        <v>0</v>
      </c>
      <c r="V40" s="56">
        <f t="shared" si="15"/>
        <v>7.45</v>
      </c>
      <c r="W40" s="64">
        <f t="shared" si="16"/>
        <v>2</v>
      </c>
      <c r="X40" s="56" t="str">
        <f t="shared" si="19"/>
        <v>N</v>
      </c>
      <c r="Y40" s="18"/>
      <c r="Z40" s="19"/>
      <c r="AA40" s="20"/>
      <c r="AB40" s="19"/>
      <c r="AC40" s="21"/>
      <c r="AJ40" s="22"/>
      <c r="AK40" s="22"/>
      <c r="AL40" s="22"/>
      <c r="AM40" s="22"/>
      <c r="AN40" s="20"/>
      <c r="AO40" s="20"/>
      <c r="AP40" s="20"/>
      <c r="AQ40" s="20"/>
      <c r="AR40" s="20"/>
    </row>
    <row r="41" spans="1:44" s="17" customFormat="1" ht="20.25" customHeight="1" x14ac:dyDescent="0.2">
      <c r="A41" s="150"/>
      <c r="C41" s="63"/>
      <c r="D41" s="66">
        <f t="shared" si="13"/>
        <v>1</v>
      </c>
      <c r="E41" s="69">
        <f>IFERROR(VLOOKUP(J41,Causa!$A$2:$F$15,6,0),"")</f>
        <v>3</v>
      </c>
      <c r="F41" s="52">
        <v>0.12083333333333333</v>
      </c>
      <c r="G41" s="53"/>
      <c r="H41" s="212"/>
      <c r="I41" s="55" t="s">
        <v>56</v>
      </c>
      <c r="J41" s="54" t="s">
        <v>29</v>
      </c>
      <c r="K41" s="54" t="s">
        <v>1854</v>
      </c>
      <c r="L41" s="54" t="s">
        <v>1793</v>
      </c>
      <c r="M41" s="54"/>
      <c r="N41" s="54"/>
      <c r="O41" s="54" t="s">
        <v>429</v>
      </c>
      <c r="P41" s="54">
        <v>2</v>
      </c>
      <c r="Q41" s="55" t="s">
        <v>1899</v>
      </c>
      <c r="R41" s="54"/>
      <c r="S41" s="56">
        <f t="shared" si="17"/>
        <v>0</v>
      </c>
      <c r="T41" s="56">
        <f t="shared" si="14"/>
        <v>0</v>
      </c>
      <c r="U41" s="56">
        <f t="shared" si="18"/>
        <v>2</v>
      </c>
      <c r="V41" s="56">
        <f t="shared" si="15"/>
        <v>0</v>
      </c>
      <c r="W41" s="64">
        <f t="shared" si="16"/>
        <v>2</v>
      </c>
      <c r="X41" s="56" t="str">
        <f t="shared" si="19"/>
        <v>N</v>
      </c>
      <c r="Y41" s="18"/>
      <c r="Z41" s="19"/>
      <c r="AA41" s="20"/>
      <c r="AB41" s="19"/>
      <c r="AC41" s="21"/>
      <c r="AJ41" s="22"/>
      <c r="AK41" s="22"/>
      <c r="AL41" s="22"/>
      <c r="AM41" s="22"/>
      <c r="AN41" s="20"/>
      <c r="AO41" s="20"/>
      <c r="AP41" s="20"/>
      <c r="AQ41" s="20"/>
      <c r="AR41" s="20"/>
    </row>
    <row r="42" spans="1:44" s="17" customFormat="1" ht="20.25" customHeight="1" x14ac:dyDescent="0.2">
      <c r="A42" s="150"/>
      <c r="C42" s="63"/>
      <c r="D42" s="66">
        <f t="shared" si="13"/>
        <v>1</v>
      </c>
      <c r="E42" s="69">
        <f>IFERROR(VLOOKUP(J42,Causa!$A$2:$F$15,6,0),"")</f>
        <v>2</v>
      </c>
      <c r="F42" s="52">
        <v>0.12569444444444444</v>
      </c>
      <c r="G42" s="53"/>
      <c r="H42" s="212"/>
      <c r="I42" s="55" t="s">
        <v>56</v>
      </c>
      <c r="J42" s="54" t="s">
        <v>41</v>
      </c>
      <c r="K42" s="54" t="s">
        <v>42</v>
      </c>
      <c r="L42" s="54" t="s">
        <v>444</v>
      </c>
      <c r="M42" s="54"/>
      <c r="N42" s="54"/>
      <c r="O42" s="54" t="s">
        <v>423</v>
      </c>
      <c r="P42" s="54">
        <v>13</v>
      </c>
      <c r="Q42" s="55" t="s">
        <v>1859</v>
      </c>
      <c r="R42" s="54"/>
      <c r="S42" s="56">
        <f t="shared" si="17"/>
        <v>0</v>
      </c>
      <c r="T42" s="56">
        <f t="shared" si="14"/>
        <v>0</v>
      </c>
      <c r="U42" s="56">
        <f t="shared" si="18"/>
        <v>0</v>
      </c>
      <c r="V42" s="56">
        <f t="shared" si="15"/>
        <v>13</v>
      </c>
      <c r="W42" s="64">
        <f t="shared" si="16"/>
        <v>3</v>
      </c>
      <c r="X42" s="56" t="str">
        <f t="shared" si="19"/>
        <v>N</v>
      </c>
      <c r="Y42" s="18"/>
      <c r="Z42" s="19"/>
      <c r="AA42" s="20"/>
      <c r="AB42" s="19"/>
      <c r="AC42" s="21"/>
      <c r="AJ42" s="22"/>
      <c r="AK42" s="22"/>
      <c r="AL42" s="22"/>
      <c r="AM42" s="22"/>
      <c r="AN42" s="20"/>
      <c r="AO42" s="20"/>
      <c r="AP42" s="20"/>
      <c r="AQ42" s="20"/>
      <c r="AR42" s="20"/>
    </row>
    <row r="43" spans="1:44" s="17" customFormat="1" ht="20.25" customHeight="1" x14ac:dyDescent="0.2">
      <c r="A43" s="150"/>
      <c r="C43" s="63"/>
      <c r="D43" s="66">
        <f t="shared" si="13"/>
        <v>1</v>
      </c>
      <c r="E43" s="69">
        <f>IFERROR(VLOOKUP(J43,Causa!$A$2:$F$15,6,0),"")</f>
        <v>2</v>
      </c>
      <c r="F43" s="52">
        <v>0.14444444444444446</v>
      </c>
      <c r="G43" s="53"/>
      <c r="H43" s="212"/>
      <c r="I43" s="55" t="s">
        <v>56</v>
      </c>
      <c r="J43" s="54" t="s">
        <v>41</v>
      </c>
      <c r="K43" s="54" t="s">
        <v>42</v>
      </c>
      <c r="L43" s="54" t="s">
        <v>1760</v>
      </c>
      <c r="M43" s="54"/>
      <c r="N43" s="54"/>
      <c r="O43" s="54" t="s">
        <v>402</v>
      </c>
      <c r="P43" s="54">
        <v>15</v>
      </c>
      <c r="Q43" s="55" t="s">
        <v>1926</v>
      </c>
      <c r="R43" s="54"/>
      <c r="S43" s="56">
        <f t="shared" si="17"/>
        <v>0</v>
      </c>
      <c r="T43" s="56">
        <f t="shared" si="14"/>
        <v>0</v>
      </c>
      <c r="U43" s="56">
        <f t="shared" si="18"/>
        <v>0</v>
      </c>
      <c r="V43" s="56">
        <f t="shared" si="15"/>
        <v>15</v>
      </c>
      <c r="W43" s="64">
        <f t="shared" si="16"/>
        <v>3</v>
      </c>
      <c r="X43" s="56" t="str">
        <f t="shared" si="19"/>
        <v>N</v>
      </c>
      <c r="Y43" s="18"/>
      <c r="Z43" s="19"/>
      <c r="AA43" s="20"/>
      <c r="AB43" s="19"/>
      <c r="AC43" s="21"/>
      <c r="AJ43" s="22"/>
      <c r="AK43" s="22"/>
      <c r="AL43" s="22"/>
      <c r="AM43" s="22"/>
      <c r="AN43" s="20"/>
      <c r="AO43" s="20"/>
      <c r="AP43" s="20"/>
      <c r="AQ43" s="20"/>
      <c r="AR43" s="20"/>
    </row>
    <row r="44" spans="1:44" s="17" customFormat="1" ht="20.25" customHeight="1" x14ac:dyDescent="0.2">
      <c r="A44" s="150"/>
      <c r="C44" s="63"/>
      <c r="D44" s="66">
        <f t="shared" si="13"/>
        <v>1</v>
      </c>
      <c r="E44" s="69">
        <f>IFERROR(VLOOKUP(J44,Causa!$A$2:$F$15,6,0),"")</f>
        <v>3</v>
      </c>
      <c r="F44" s="52">
        <v>0.15972222222222224</v>
      </c>
      <c r="G44" s="53"/>
      <c r="H44" s="212"/>
      <c r="I44" s="55" t="s">
        <v>56</v>
      </c>
      <c r="J44" s="54" t="s">
        <v>37</v>
      </c>
      <c r="K44" s="54" t="s">
        <v>94</v>
      </c>
      <c r="L44" s="54" t="s">
        <v>1793</v>
      </c>
      <c r="M44" s="54"/>
      <c r="N44" s="54"/>
      <c r="O44" s="54" t="s">
        <v>426</v>
      </c>
      <c r="P44" s="54">
        <v>7.26</v>
      </c>
      <c r="Q44" s="55" t="s">
        <v>1858</v>
      </c>
      <c r="R44" s="54"/>
      <c r="S44" s="56">
        <f t="shared" si="17"/>
        <v>0</v>
      </c>
      <c r="T44" s="56">
        <f t="shared" si="14"/>
        <v>0</v>
      </c>
      <c r="U44" s="56">
        <f t="shared" si="18"/>
        <v>7.26</v>
      </c>
      <c r="V44" s="56">
        <f t="shared" si="15"/>
        <v>0</v>
      </c>
      <c r="W44" s="64">
        <f t="shared" si="16"/>
        <v>3</v>
      </c>
      <c r="X44" s="56" t="str">
        <f t="shared" si="19"/>
        <v>N</v>
      </c>
      <c r="Y44" s="18"/>
      <c r="Z44" s="19"/>
      <c r="AA44" s="20"/>
      <c r="AB44" s="19"/>
      <c r="AC44" s="21"/>
      <c r="AJ44" s="22"/>
      <c r="AK44" s="22"/>
      <c r="AL44" s="22"/>
      <c r="AM44" s="22"/>
      <c r="AN44" s="20"/>
      <c r="AO44" s="20"/>
      <c r="AP44" s="20"/>
      <c r="AQ44" s="20"/>
      <c r="AR44" s="20"/>
    </row>
    <row r="45" spans="1:44" s="17" customFormat="1" ht="20.25" customHeight="1" x14ac:dyDescent="0.2">
      <c r="A45" s="150"/>
      <c r="C45" s="63"/>
      <c r="D45" s="66">
        <f t="shared" si="13"/>
        <v>1</v>
      </c>
      <c r="E45" s="69">
        <f>IFERROR(VLOOKUP(J45,Causa!$A$2:$F$15,6,0),"")</f>
        <v>2</v>
      </c>
      <c r="F45" s="52">
        <v>0.18402777777777779</v>
      </c>
      <c r="G45" s="53"/>
      <c r="H45" s="212"/>
      <c r="I45" s="55" t="s">
        <v>56</v>
      </c>
      <c r="J45" s="54" t="s">
        <v>41</v>
      </c>
      <c r="K45" s="54" t="s">
        <v>42</v>
      </c>
      <c r="L45" s="54" t="s">
        <v>444</v>
      </c>
      <c r="M45" s="54"/>
      <c r="N45" s="54"/>
      <c r="O45" s="54" t="s">
        <v>423</v>
      </c>
      <c r="P45" s="54">
        <v>5.4</v>
      </c>
      <c r="Q45" s="55" t="s">
        <v>1859</v>
      </c>
      <c r="R45" s="54"/>
      <c r="S45" s="56">
        <f t="shared" si="17"/>
        <v>0</v>
      </c>
      <c r="T45" s="56">
        <f t="shared" si="14"/>
        <v>0</v>
      </c>
      <c r="U45" s="56">
        <f t="shared" si="18"/>
        <v>0</v>
      </c>
      <c r="V45" s="56">
        <f t="shared" si="15"/>
        <v>5.4</v>
      </c>
      <c r="W45" s="64">
        <f t="shared" si="16"/>
        <v>4</v>
      </c>
      <c r="X45" s="56" t="str">
        <f t="shared" si="19"/>
        <v>N</v>
      </c>
      <c r="Y45" s="18"/>
      <c r="Z45" s="19"/>
      <c r="AA45" s="20"/>
      <c r="AB45" s="19"/>
      <c r="AC45" s="21"/>
      <c r="AJ45" s="22"/>
      <c r="AK45" s="22"/>
      <c r="AL45" s="22"/>
      <c r="AM45" s="22"/>
      <c r="AN45" s="20"/>
      <c r="AO45" s="20"/>
      <c r="AP45" s="20"/>
      <c r="AQ45" s="20"/>
      <c r="AR45" s="20"/>
    </row>
    <row r="46" spans="1:44" s="17" customFormat="1" ht="20.25" customHeight="1" x14ac:dyDescent="0.2">
      <c r="A46" s="150"/>
      <c r="C46" s="63"/>
      <c r="D46" s="66">
        <f t="shared" si="13"/>
        <v>1</v>
      </c>
      <c r="E46" s="69">
        <f>IFERROR(VLOOKUP(J46,Causa!$A$2:$F$15,6,0),"")</f>
        <v>2</v>
      </c>
      <c r="F46" s="52">
        <v>0.19513888888888889</v>
      </c>
      <c r="G46" s="53"/>
      <c r="H46" s="212"/>
      <c r="I46" s="55" t="s">
        <v>56</v>
      </c>
      <c r="J46" s="54" t="s">
        <v>41</v>
      </c>
      <c r="K46" s="54" t="s">
        <v>42</v>
      </c>
      <c r="L46" s="54" t="s">
        <v>1766</v>
      </c>
      <c r="M46" s="54"/>
      <c r="N46" s="54"/>
      <c r="O46" s="54" t="s">
        <v>422</v>
      </c>
      <c r="P46" s="54">
        <v>5</v>
      </c>
      <c r="Q46" s="55" t="s">
        <v>1925</v>
      </c>
      <c r="R46" s="54"/>
      <c r="S46" s="56">
        <f t="shared" si="17"/>
        <v>0</v>
      </c>
      <c r="T46" s="56">
        <f t="shared" si="14"/>
        <v>0</v>
      </c>
      <c r="U46" s="56">
        <f t="shared" si="18"/>
        <v>0</v>
      </c>
      <c r="V46" s="56">
        <f t="shared" si="15"/>
        <v>5</v>
      </c>
      <c r="W46" s="64">
        <f t="shared" si="16"/>
        <v>4</v>
      </c>
      <c r="X46" s="56" t="str">
        <f t="shared" si="19"/>
        <v>N</v>
      </c>
      <c r="Y46" s="18"/>
      <c r="Z46" s="19"/>
      <c r="AA46" s="20"/>
      <c r="AB46" s="19"/>
      <c r="AC46" s="21"/>
      <c r="AJ46" s="22"/>
      <c r="AK46" s="22"/>
      <c r="AL46" s="22"/>
      <c r="AM46" s="22"/>
      <c r="AN46" s="20"/>
      <c r="AO46" s="20"/>
      <c r="AP46" s="20"/>
      <c r="AQ46" s="20"/>
      <c r="AR46" s="20"/>
    </row>
    <row r="47" spans="1:44" s="17" customFormat="1" ht="20.25" customHeight="1" x14ac:dyDescent="0.2">
      <c r="A47" s="150"/>
      <c r="C47" s="63"/>
      <c r="D47" s="66">
        <f t="shared" si="13"/>
        <v>1</v>
      </c>
      <c r="E47" s="69">
        <f>IFERROR(VLOOKUP(J47,Causa!$A$2:$F$15,6,0),"")</f>
        <v>2</v>
      </c>
      <c r="F47" s="52">
        <v>0.20902777777777778</v>
      </c>
      <c r="G47" s="53"/>
      <c r="H47" s="212"/>
      <c r="I47" s="55" t="s">
        <v>56</v>
      </c>
      <c r="J47" s="54" t="s">
        <v>41</v>
      </c>
      <c r="K47" s="54" t="s">
        <v>42</v>
      </c>
      <c r="L47" s="54" t="s">
        <v>444</v>
      </c>
      <c r="M47" s="54"/>
      <c r="N47" s="54"/>
      <c r="O47" s="54" t="s">
        <v>423</v>
      </c>
      <c r="P47" s="54">
        <v>9</v>
      </c>
      <c r="Q47" s="55" t="s">
        <v>1859</v>
      </c>
      <c r="R47" s="54"/>
      <c r="S47" s="56">
        <f t="shared" si="17"/>
        <v>0</v>
      </c>
      <c r="T47" s="56">
        <f t="shared" si="14"/>
        <v>0</v>
      </c>
      <c r="U47" s="56">
        <f t="shared" si="18"/>
        <v>0</v>
      </c>
      <c r="V47" s="56">
        <f t="shared" si="15"/>
        <v>9</v>
      </c>
      <c r="W47" s="64">
        <f t="shared" si="16"/>
        <v>5</v>
      </c>
      <c r="X47" s="56" t="str">
        <f t="shared" si="19"/>
        <v>N</v>
      </c>
      <c r="Y47" s="18"/>
      <c r="Z47" s="19"/>
      <c r="AA47" s="20"/>
      <c r="AB47" s="19"/>
      <c r="AC47" s="21"/>
      <c r="AJ47" s="22"/>
      <c r="AK47" s="22"/>
      <c r="AL47" s="22"/>
      <c r="AM47" s="22"/>
      <c r="AN47" s="20"/>
      <c r="AO47" s="20"/>
      <c r="AP47" s="20"/>
      <c r="AQ47" s="20"/>
      <c r="AR47" s="20"/>
    </row>
    <row r="48" spans="1:44" s="17" customFormat="1" ht="20.25" customHeight="1" x14ac:dyDescent="0.2">
      <c r="A48" s="150"/>
      <c r="C48" s="63"/>
      <c r="D48" s="66">
        <f t="shared" si="13"/>
        <v>1</v>
      </c>
      <c r="E48" s="69">
        <f>IFERROR(VLOOKUP(J48,Causa!$A$2:$F$15,6,0),"")</f>
        <v>2</v>
      </c>
      <c r="F48" s="52">
        <v>0.22222222222222221</v>
      </c>
      <c r="G48" s="53"/>
      <c r="H48" s="212"/>
      <c r="I48" s="55" t="s">
        <v>56</v>
      </c>
      <c r="J48" s="54" t="s">
        <v>41</v>
      </c>
      <c r="K48" s="54" t="s">
        <v>42</v>
      </c>
      <c r="L48" s="54" t="s">
        <v>1760</v>
      </c>
      <c r="M48" s="54"/>
      <c r="N48" s="54"/>
      <c r="O48" s="54" t="s">
        <v>423</v>
      </c>
      <c r="P48" s="54">
        <v>7.02</v>
      </c>
      <c r="Q48" s="55" t="s">
        <v>1927</v>
      </c>
      <c r="R48" s="54"/>
      <c r="S48" s="56">
        <f t="shared" si="17"/>
        <v>0</v>
      </c>
      <c r="T48" s="56">
        <f t="shared" si="14"/>
        <v>0</v>
      </c>
      <c r="U48" s="56">
        <f t="shared" si="18"/>
        <v>0</v>
      </c>
      <c r="V48" s="56">
        <f t="shared" si="15"/>
        <v>7.02</v>
      </c>
      <c r="W48" s="64">
        <f t="shared" si="16"/>
        <v>5</v>
      </c>
      <c r="X48" s="56" t="str">
        <f t="shared" si="19"/>
        <v>N</v>
      </c>
      <c r="Y48" s="18"/>
      <c r="Z48" s="19"/>
      <c r="AA48" s="20"/>
      <c r="AB48" s="19"/>
      <c r="AC48" s="21"/>
      <c r="AJ48" s="22"/>
      <c r="AK48" s="22"/>
      <c r="AL48" s="22"/>
      <c r="AM48" s="22"/>
      <c r="AN48" s="20"/>
      <c r="AO48" s="20"/>
      <c r="AP48" s="20"/>
      <c r="AQ48" s="20"/>
      <c r="AR48" s="20"/>
    </row>
    <row r="49" spans="1:44" s="17" customFormat="1" ht="20.25" customHeight="1" x14ac:dyDescent="0.2">
      <c r="A49" s="150"/>
      <c r="C49" s="63"/>
      <c r="D49" s="66">
        <f t="shared" si="13"/>
        <v>1</v>
      </c>
      <c r="E49" s="69">
        <f>IFERROR(VLOOKUP(J49,Causa!$A$2:$F$15,6,0),"")</f>
        <v>3</v>
      </c>
      <c r="F49" s="52">
        <v>0.25069444444444444</v>
      </c>
      <c r="G49" s="53"/>
      <c r="H49" s="212"/>
      <c r="I49" s="55" t="s">
        <v>56</v>
      </c>
      <c r="J49" s="54" t="s">
        <v>29</v>
      </c>
      <c r="K49" s="54" t="s">
        <v>1854</v>
      </c>
      <c r="L49" s="54" t="s">
        <v>1793</v>
      </c>
      <c r="M49" s="54"/>
      <c r="N49" s="54"/>
      <c r="O49" s="54" t="s">
        <v>429</v>
      </c>
      <c r="P49" s="54">
        <v>3</v>
      </c>
      <c r="Q49" s="55" t="s">
        <v>1928</v>
      </c>
      <c r="R49" s="54"/>
      <c r="S49" s="56">
        <f t="shared" si="17"/>
        <v>0</v>
      </c>
      <c r="T49" s="56">
        <f t="shared" si="14"/>
        <v>0</v>
      </c>
      <c r="U49" s="56">
        <f t="shared" si="18"/>
        <v>3</v>
      </c>
      <c r="V49" s="56">
        <f t="shared" si="15"/>
        <v>0</v>
      </c>
      <c r="W49" s="64">
        <f t="shared" si="16"/>
        <v>6</v>
      </c>
      <c r="X49" s="56" t="str">
        <f t="shared" si="19"/>
        <v>N</v>
      </c>
      <c r="Y49" s="18"/>
      <c r="Z49" s="19"/>
      <c r="AA49" s="20"/>
      <c r="AB49" s="19"/>
      <c r="AC49" s="21"/>
      <c r="AJ49" s="22"/>
      <c r="AK49" s="22"/>
      <c r="AL49" s="22"/>
      <c r="AM49" s="22"/>
      <c r="AN49" s="20"/>
      <c r="AO49" s="20"/>
      <c r="AP49" s="20"/>
      <c r="AQ49" s="20"/>
      <c r="AR49" s="20"/>
    </row>
    <row r="50" spans="1:44" s="17" customFormat="1" ht="20.25" customHeight="1" x14ac:dyDescent="0.2">
      <c r="A50" s="150"/>
      <c r="C50" s="63"/>
      <c r="D50" s="66">
        <f t="shared" si="13"/>
        <v>1</v>
      </c>
      <c r="E50" s="69">
        <f>IFERROR(VLOOKUP(J50,Causa!$A$2:$F$15,6,0),"")</f>
        <v>3</v>
      </c>
      <c r="F50" s="52">
        <v>0.25486111111111109</v>
      </c>
      <c r="G50" s="53"/>
      <c r="H50" s="212"/>
      <c r="I50" s="55" t="s">
        <v>56</v>
      </c>
      <c r="J50" s="54" t="s">
        <v>47</v>
      </c>
      <c r="K50" s="54" t="s">
        <v>82</v>
      </c>
      <c r="L50" s="54" t="s">
        <v>1793</v>
      </c>
      <c r="M50" s="54"/>
      <c r="N50" s="54"/>
      <c r="O50" s="54" t="s">
        <v>1725</v>
      </c>
      <c r="P50" s="54">
        <v>5</v>
      </c>
      <c r="Q50" s="55" t="s">
        <v>1870</v>
      </c>
      <c r="R50" s="54"/>
      <c r="S50" s="56">
        <f t="shared" si="17"/>
        <v>0</v>
      </c>
      <c r="T50" s="56">
        <f t="shared" si="14"/>
        <v>5</v>
      </c>
      <c r="U50" s="56">
        <f t="shared" si="18"/>
        <v>0</v>
      </c>
      <c r="V50" s="56">
        <f t="shared" si="15"/>
        <v>0</v>
      </c>
      <c r="W50" s="64">
        <f t="shared" si="16"/>
        <v>6</v>
      </c>
      <c r="X50" s="56" t="str">
        <f t="shared" si="19"/>
        <v>N</v>
      </c>
      <c r="Y50" s="20"/>
      <c r="Z50" s="19"/>
      <c r="AA50" s="20"/>
      <c r="AB50" s="19"/>
      <c r="AC50" s="21"/>
      <c r="AJ50" s="22"/>
      <c r="AK50" s="22"/>
      <c r="AL50" s="22"/>
      <c r="AM50" s="22"/>
      <c r="AN50" s="20"/>
      <c r="AO50" s="20"/>
      <c r="AP50" s="20"/>
      <c r="AQ50" s="20"/>
      <c r="AR50" s="20"/>
    </row>
    <row r="51" spans="1:44" s="17" customFormat="1" ht="20.25" customHeight="1" x14ac:dyDescent="0.2">
      <c r="A51" s="150"/>
      <c r="C51" s="63"/>
      <c r="D51" s="66">
        <f t="shared" si="13"/>
        <v>1</v>
      </c>
      <c r="E51" s="69">
        <f>IFERROR(VLOOKUP(J51,Causa!$A$2:$F$15,6,0),"")</f>
        <v>2</v>
      </c>
      <c r="F51" s="52">
        <v>0.2638888888888889</v>
      </c>
      <c r="G51" s="53"/>
      <c r="H51" s="212"/>
      <c r="I51" s="55" t="s">
        <v>56</v>
      </c>
      <c r="J51" s="54" t="s">
        <v>41</v>
      </c>
      <c r="K51" s="54" t="s">
        <v>42</v>
      </c>
      <c r="L51" s="54" t="s">
        <v>444</v>
      </c>
      <c r="M51" s="54"/>
      <c r="N51" s="54"/>
      <c r="O51" s="54" t="s">
        <v>423</v>
      </c>
      <c r="P51" s="54">
        <v>15.34</v>
      </c>
      <c r="Q51" s="55" t="s">
        <v>1859</v>
      </c>
      <c r="R51" s="54"/>
      <c r="S51" s="56">
        <f t="shared" si="17"/>
        <v>0</v>
      </c>
      <c r="T51" s="56">
        <f t="shared" si="14"/>
        <v>0</v>
      </c>
      <c r="U51" s="56">
        <f t="shared" si="18"/>
        <v>0</v>
      </c>
      <c r="V51" s="56">
        <f t="shared" si="15"/>
        <v>15.34</v>
      </c>
      <c r="W51" s="64">
        <f t="shared" si="16"/>
        <v>6</v>
      </c>
      <c r="X51" s="56" t="str">
        <f t="shared" si="19"/>
        <v>N</v>
      </c>
      <c r="Y51" s="20"/>
      <c r="Z51" s="19"/>
      <c r="AA51" s="20"/>
      <c r="AB51" s="19"/>
      <c r="AC51" s="21"/>
      <c r="AJ51" s="22"/>
      <c r="AK51" s="22"/>
      <c r="AL51" s="22"/>
      <c r="AM51" s="22"/>
      <c r="AN51" s="20"/>
      <c r="AO51" s="20"/>
      <c r="AP51" s="20"/>
      <c r="AQ51" s="20"/>
      <c r="AR51" s="20"/>
    </row>
    <row r="52" spans="1:44" s="17" customFormat="1" ht="20.25" customHeight="1" x14ac:dyDescent="0.2">
      <c r="A52" s="150"/>
      <c r="C52" s="63"/>
      <c r="D52" s="66">
        <f t="shared" si="13"/>
        <v>1</v>
      </c>
      <c r="E52" s="69">
        <f>IFERROR(VLOOKUP(J52,Causa!$A$2:$F$15,6,0),"")</f>
        <v>2</v>
      </c>
      <c r="F52" s="52">
        <v>0.27777777777777779</v>
      </c>
      <c r="G52" s="53"/>
      <c r="H52" s="212"/>
      <c r="I52" s="55" t="s">
        <v>57</v>
      </c>
      <c r="J52" s="54" t="s">
        <v>41</v>
      </c>
      <c r="K52" s="54" t="s">
        <v>42</v>
      </c>
      <c r="L52" s="54" t="s">
        <v>444</v>
      </c>
      <c r="M52" s="54"/>
      <c r="N52" s="54"/>
      <c r="O52" s="54" t="s">
        <v>423</v>
      </c>
      <c r="P52" s="54">
        <v>4.1100000000000003</v>
      </c>
      <c r="Q52" s="55" t="s">
        <v>1932</v>
      </c>
      <c r="R52" s="54"/>
      <c r="S52" s="56">
        <f t="shared" si="17"/>
        <v>0</v>
      </c>
      <c r="T52" s="56">
        <f t="shared" si="14"/>
        <v>0</v>
      </c>
      <c r="U52" s="56">
        <f t="shared" si="18"/>
        <v>0</v>
      </c>
      <c r="V52" s="56">
        <f t="shared" si="15"/>
        <v>4.1100000000000003</v>
      </c>
      <c r="W52" s="64">
        <f t="shared" si="16"/>
        <v>6</v>
      </c>
      <c r="X52" s="56" t="str">
        <f t="shared" si="19"/>
        <v>N</v>
      </c>
      <c r="Y52" s="20"/>
      <c r="Z52" s="19"/>
      <c r="AA52" s="20"/>
      <c r="AB52" s="19"/>
      <c r="AC52" s="21"/>
      <c r="AJ52" s="22"/>
      <c r="AK52" s="22"/>
      <c r="AL52" s="22"/>
      <c r="AM52" s="22"/>
      <c r="AN52" s="20"/>
      <c r="AO52" s="20"/>
      <c r="AP52" s="20"/>
      <c r="AQ52" s="20"/>
      <c r="AR52" s="20"/>
    </row>
    <row r="53" spans="1:44" s="17" customFormat="1" ht="20.25" customHeight="1" x14ac:dyDescent="0.2">
      <c r="A53" s="150"/>
      <c r="C53" s="63"/>
      <c r="D53" s="66">
        <f t="shared" si="13"/>
        <v>1</v>
      </c>
      <c r="E53" s="69">
        <f>IFERROR(VLOOKUP(J53,Causa!$A$2:$F$15,6,0),"")</f>
        <v>1</v>
      </c>
      <c r="F53" s="52">
        <v>0.3034722222222222</v>
      </c>
      <c r="G53" s="53"/>
      <c r="H53" s="212"/>
      <c r="I53" s="55" t="s">
        <v>57</v>
      </c>
      <c r="J53" s="54" t="s">
        <v>39</v>
      </c>
      <c r="K53" s="54" t="s">
        <v>40</v>
      </c>
      <c r="L53" s="54" t="s">
        <v>1770</v>
      </c>
      <c r="M53" s="54" t="s">
        <v>410</v>
      </c>
      <c r="N53" s="54" t="s">
        <v>321</v>
      </c>
      <c r="O53" s="54" t="s">
        <v>399</v>
      </c>
      <c r="P53" s="54">
        <v>12</v>
      </c>
      <c r="Q53" s="55" t="s">
        <v>1930</v>
      </c>
      <c r="R53" s="54"/>
      <c r="S53" s="56">
        <f t="shared" si="17"/>
        <v>0</v>
      </c>
      <c r="T53" s="56">
        <f t="shared" si="14"/>
        <v>0</v>
      </c>
      <c r="U53" s="56">
        <f t="shared" si="18"/>
        <v>0</v>
      </c>
      <c r="V53" s="56">
        <f t="shared" si="15"/>
        <v>12</v>
      </c>
      <c r="W53" s="64">
        <f t="shared" si="16"/>
        <v>7</v>
      </c>
      <c r="X53" s="56" t="str">
        <f t="shared" si="19"/>
        <v>M</v>
      </c>
      <c r="Y53" s="20"/>
      <c r="Z53" s="19"/>
      <c r="AA53" s="20"/>
      <c r="AB53" s="19"/>
      <c r="AC53" s="21"/>
      <c r="AJ53" s="22"/>
      <c r="AK53" s="22"/>
      <c r="AL53" s="22"/>
      <c r="AM53" s="22"/>
      <c r="AN53" s="20"/>
      <c r="AO53" s="20"/>
      <c r="AP53" s="20"/>
      <c r="AQ53" s="20"/>
      <c r="AR53" s="20"/>
    </row>
    <row r="54" spans="1:44" s="17" customFormat="1" ht="20.25" customHeight="1" x14ac:dyDescent="0.2">
      <c r="A54" s="150"/>
      <c r="C54" s="63"/>
      <c r="D54" s="66">
        <f t="shared" si="13"/>
        <v>1</v>
      </c>
      <c r="E54" s="69">
        <f>IFERROR(VLOOKUP(J54,Causa!$A$2:$F$15,6,0),"")</f>
        <v>2</v>
      </c>
      <c r="F54" s="52">
        <v>0.33402777777777781</v>
      </c>
      <c r="G54" s="53"/>
      <c r="H54" s="212"/>
      <c r="I54" s="55" t="s">
        <v>57</v>
      </c>
      <c r="J54" s="54" t="s">
        <v>41</v>
      </c>
      <c r="K54" s="54" t="s">
        <v>42</v>
      </c>
      <c r="L54" s="54" t="s">
        <v>444</v>
      </c>
      <c r="M54" s="54"/>
      <c r="N54" s="54"/>
      <c r="O54" s="54" t="s">
        <v>423</v>
      </c>
      <c r="P54" s="54">
        <v>4.75</v>
      </c>
      <c r="Q54" s="55" t="s">
        <v>1932</v>
      </c>
      <c r="R54" s="54"/>
      <c r="S54" s="56">
        <f t="shared" si="17"/>
        <v>0</v>
      </c>
      <c r="T54" s="56">
        <f t="shared" si="14"/>
        <v>0</v>
      </c>
      <c r="U54" s="56">
        <f t="shared" si="18"/>
        <v>0</v>
      </c>
      <c r="V54" s="56">
        <f t="shared" si="15"/>
        <v>4.75</v>
      </c>
      <c r="W54" s="64">
        <f t="shared" si="16"/>
        <v>8</v>
      </c>
      <c r="X54" s="56" t="str">
        <f t="shared" si="19"/>
        <v>M</v>
      </c>
      <c r="Y54" s="20"/>
      <c r="Z54" s="19"/>
      <c r="AA54" s="20"/>
      <c r="AB54" s="19"/>
      <c r="AC54" s="21"/>
      <c r="AJ54" s="22"/>
      <c r="AK54" s="22"/>
      <c r="AL54" s="22"/>
      <c r="AM54" s="22"/>
      <c r="AN54" s="20"/>
      <c r="AO54" s="20"/>
      <c r="AP54" s="20"/>
      <c r="AQ54" s="20"/>
      <c r="AR54" s="20"/>
    </row>
    <row r="55" spans="1:44" s="17" customFormat="1" ht="20.25" customHeight="1" x14ac:dyDescent="0.2">
      <c r="A55" s="150"/>
      <c r="C55" s="63"/>
      <c r="D55" s="66">
        <f t="shared" si="13"/>
        <v>1</v>
      </c>
      <c r="E55" s="69">
        <f>IFERROR(VLOOKUP(J55,Causa!$A$2:$F$15,6,0),"")</f>
        <v>2</v>
      </c>
      <c r="F55" s="52">
        <v>0.35347222222222219</v>
      </c>
      <c r="G55" s="53"/>
      <c r="H55" s="212"/>
      <c r="I55" s="55" t="s">
        <v>57</v>
      </c>
      <c r="J55" s="54" t="s">
        <v>41</v>
      </c>
      <c r="K55" s="54" t="s">
        <v>42</v>
      </c>
      <c r="L55" s="54" t="s">
        <v>448</v>
      </c>
      <c r="M55" s="54"/>
      <c r="N55" s="54"/>
      <c r="O55" s="54" t="s">
        <v>399</v>
      </c>
      <c r="P55" s="54">
        <v>6</v>
      </c>
      <c r="Q55" s="55" t="s">
        <v>1935</v>
      </c>
      <c r="R55" s="54"/>
      <c r="S55" s="56">
        <f t="shared" si="17"/>
        <v>0</v>
      </c>
      <c r="T55" s="56">
        <f t="shared" si="14"/>
        <v>0</v>
      </c>
      <c r="U55" s="56">
        <f t="shared" si="18"/>
        <v>0</v>
      </c>
      <c r="V55" s="56">
        <f t="shared" si="15"/>
        <v>6</v>
      </c>
      <c r="W55" s="64">
        <f t="shared" si="16"/>
        <v>8</v>
      </c>
      <c r="X55" s="56" t="str">
        <f t="shared" si="19"/>
        <v>M</v>
      </c>
      <c r="Y55" s="20"/>
      <c r="Z55" s="19"/>
      <c r="AA55" s="20"/>
      <c r="AB55" s="19"/>
      <c r="AC55" s="21"/>
      <c r="AJ55" s="22"/>
      <c r="AK55" s="22"/>
      <c r="AL55" s="22"/>
      <c r="AM55" s="22"/>
      <c r="AN55" s="20"/>
      <c r="AO55" s="20"/>
      <c r="AP55" s="20"/>
      <c r="AQ55" s="20"/>
      <c r="AR55" s="20"/>
    </row>
    <row r="56" spans="1:44" s="17" customFormat="1" ht="20.25" customHeight="1" x14ac:dyDescent="0.2">
      <c r="A56" s="150"/>
      <c r="C56" s="63"/>
      <c r="D56" s="66">
        <f t="shared" si="13"/>
        <v>1</v>
      </c>
      <c r="E56" s="69">
        <f>IFERROR(VLOOKUP(J56,Causa!$A$2:$F$15,6,0),"")</f>
        <v>2</v>
      </c>
      <c r="F56" s="52">
        <v>0.3756944444444445</v>
      </c>
      <c r="G56" s="53"/>
      <c r="H56" s="212"/>
      <c r="I56" s="55" t="s">
        <v>57</v>
      </c>
      <c r="J56" s="54" t="s">
        <v>41</v>
      </c>
      <c r="K56" s="54" t="s">
        <v>42</v>
      </c>
      <c r="L56" s="54" t="s">
        <v>444</v>
      </c>
      <c r="M56" s="54"/>
      <c r="N56" s="54"/>
      <c r="O56" s="54" t="s">
        <v>423</v>
      </c>
      <c r="P56" s="54">
        <v>4.9400000000000004</v>
      </c>
      <c r="Q56" s="55" t="s">
        <v>1932</v>
      </c>
      <c r="R56" s="54"/>
      <c r="S56" s="56">
        <f t="shared" si="17"/>
        <v>0</v>
      </c>
      <c r="T56" s="56">
        <f t="shared" si="14"/>
        <v>0</v>
      </c>
      <c r="U56" s="56">
        <f t="shared" si="18"/>
        <v>0</v>
      </c>
      <c r="V56" s="56">
        <f t="shared" si="15"/>
        <v>4.9400000000000004</v>
      </c>
      <c r="W56" s="64">
        <f t="shared" si="16"/>
        <v>9</v>
      </c>
      <c r="X56" s="56" t="str">
        <f t="shared" si="19"/>
        <v>M</v>
      </c>
      <c r="Y56" s="20"/>
      <c r="Z56" s="19"/>
      <c r="AA56" s="20"/>
      <c r="AB56" s="19"/>
      <c r="AC56" s="21"/>
      <c r="AJ56" s="22"/>
      <c r="AK56" s="22"/>
      <c r="AL56" s="22"/>
      <c r="AM56" s="22"/>
      <c r="AN56" s="20"/>
      <c r="AO56" s="20"/>
      <c r="AP56" s="20"/>
      <c r="AQ56" s="20"/>
      <c r="AR56" s="20"/>
    </row>
    <row r="57" spans="1:44" s="17" customFormat="1" ht="20.25" customHeight="1" x14ac:dyDescent="0.2">
      <c r="A57" s="150"/>
      <c r="C57" s="63"/>
      <c r="D57" s="66">
        <f t="shared" si="13"/>
        <v>1</v>
      </c>
      <c r="E57" s="69">
        <f>IFERROR(VLOOKUP(J57,Causa!$A$2:$F$15,6,0),"")</f>
        <v>3</v>
      </c>
      <c r="F57" s="52">
        <v>0.38194444444444442</v>
      </c>
      <c r="G57" s="53"/>
      <c r="H57" s="212"/>
      <c r="I57" s="55" t="s">
        <v>57</v>
      </c>
      <c r="J57" s="54" t="s">
        <v>47</v>
      </c>
      <c r="K57" s="54" t="s">
        <v>70</v>
      </c>
      <c r="L57" s="54" t="s">
        <v>1793</v>
      </c>
      <c r="M57" s="54"/>
      <c r="N57" s="54"/>
      <c r="O57" s="54" t="s">
        <v>1704</v>
      </c>
      <c r="P57" s="54">
        <v>50</v>
      </c>
      <c r="Q57" s="55" t="s">
        <v>1933</v>
      </c>
      <c r="R57" s="54"/>
      <c r="S57" s="56">
        <f t="shared" si="17"/>
        <v>0</v>
      </c>
      <c r="T57" s="56">
        <f t="shared" si="14"/>
        <v>50</v>
      </c>
      <c r="U57" s="56">
        <f t="shared" si="18"/>
        <v>0</v>
      </c>
      <c r="V57" s="56">
        <f t="shared" si="15"/>
        <v>0</v>
      </c>
      <c r="W57" s="64">
        <f t="shared" si="16"/>
        <v>9</v>
      </c>
      <c r="X57" s="56" t="str">
        <f t="shared" si="19"/>
        <v>M</v>
      </c>
      <c r="Y57" s="20"/>
      <c r="Z57" s="19"/>
      <c r="AA57" s="20"/>
      <c r="AB57" s="19"/>
      <c r="AC57" s="21"/>
      <c r="AJ57" s="22"/>
      <c r="AK57" s="22"/>
      <c r="AL57" s="22"/>
      <c r="AM57" s="22"/>
      <c r="AN57" s="20"/>
      <c r="AO57" s="20"/>
      <c r="AP57" s="20"/>
      <c r="AQ57" s="20"/>
      <c r="AR57" s="20"/>
    </row>
    <row r="58" spans="1:44" s="17" customFormat="1" ht="20.25" customHeight="1" x14ac:dyDescent="0.2">
      <c r="A58" s="150"/>
      <c r="C58" s="63"/>
      <c r="D58" s="66">
        <f t="shared" si="13"/>
        <v>1</v>
      </c>
      <c r="E58" s="69">
        <f>IFERROR(VLOOKUP(J58,Causa!$A$2:$F$15,6,0),"")</f>
        <v>3</v>
      </c>
      <c r="F58" s="52">
        <v>0.41736111111111113</v>
      </c>
      <c r="G58" s="53"/>
      <c r="H58" s="212"/>
      <c r="I58" s="55" t="s">
        <v>57</v>
      </c>
      <c r="J58" s="54" t="s">
        <v>47</v>
      </c>
      <c r="K58" s="54" t="s">
        <v>70</v>
      </c>
      <c r="L58" s="54" t="s">
        <v>1793</v>
      </c>
      <c r="M58" s="54"/>
      <c r="N58" s="54"/>
      <c r="O58" s="54" t="s">
        <v>1704</v>
      </c>
      <c r="P58" s="54">
        <v>60</v>
      </c>
      <c r="Q58" s="55" t="s">
        <v>1933</v>
      </c>
      <c r="R58" s="54" t="s">
        <v>1936</v>
      </c>
      <c r="S58" s="56">
        <f t="shared" si="17"/>
        <v>0</v>
      </c>
      <c r="T58" s="56">
        <f t="shared" si="14"/>
        <v>60</v>
      </c>
      <c r="U58" s="56">
        <f t="shared" si="18"/>
        <v>0</v>
      </c>
      <c r="V58" s="56">
        <f t="shared" si="15"/>
        <v>0</v>
      </c>
      <c r="W58" s="64">
        <f t="shared" si="16"/>
        <v>10</v>
      </c>
      <c r="X58" s="56" t="str">
        <f t="shared" si="19"/>
        <v>M</v>
      </c>
      <c r="Y58" s="20"/>
      <c r="Z58" s="19"/>
      <c r="AA58" s="20"/>
      <c r="AB58" s="19"/>
      <c r="AC58" s="21"/>
      <c r="AJ58" s="22"/>
      <c r="AK58" s="22"/>
      <c r="AL58" s="22"/>
      <c r="AM58" s="22"/>
      <c r="AN58" s="20"/>
      <c r="AO58" s="20"/>
      <c r="AP58" s="20"/>
      <c r="AQ58" s="20"/>
      <c r="AR58" s="20"/>
    </row>
    <row r="59" spans="1:44" s="17" customFormat="1" ht="20.25" customHeight="1" x14ac:dyDescent="0.2">
      <c r="A59" s="150"/>
      <c r="C59" s="63"/>
      <c r="D59" s="66">
        <f t="shared" si="13"/>
        <v>1</v>
      </c>
      <c r="E59" s="69">
        <f>IFERROR(VLOOKUP(J59,Causa!$A$2:$F$15,6,0),"")</f>
        <v>3</v>
      </c>
      <c r="F59" s="52">
        <v>0.45902777777777781</v>
      </c>
      <c r="G59" s="53"/>
      <c r="H59" s="212"/>
      <c r="I59" s="55" t="s">
        <v>57</v>
      </c>
      <c r="J59" s="54" t="s">
        <v>47</v>
      </c>
      <c r="K59" s="54" t="s">
        <v>64</v>
      </c>
      <c r="L59" s="54" t="s">
        <v>1793</v>
      </c>
      <c r="M59" s="54"/>
      <c r="N59" s="54"/>
      <c r="O59" s="54" t="s">
        <v>1725</v>
      </c>
      <c r="P59" s="54">
        <v>35</v>
      </c>
      <c r="Q59" s="222" t="s">
        <v>1879</v>
      </c>
      <c r="R59" s="54"/>
      <c r="S59" s="56">
        <f t="shared" si="17"/>
        <v>0</v>
      </c>
      <c r="T59" s="56">
        <f t="shared" si="14"/>
        <v>35</v>
      </c>
      <c r="U59" s="56">
        <f t="shared" si="18"/>
        <v>0</v>
      </c>
      <c r="V59" s="56">
        <f t="shared" si="15"/>
        <v>0</v>
      </c>
      <c r="W59" s="64">
        <f t="shared" si="16"/>
        <v>11</v>
      </c>
      <c r="X59" s="56" t="str">
        <f t="shared" si="19"/>
        <v>M</v>
      </c>
      <c r="Y59" s="20"/>
      <c r="Z59" s="19"/>
      <c r="AA59" s="20"/>
      <c r="AB59" s="19"/>
      <c r="AC59" s="21"/>
      <c r="AJ59" s="22"/>
      <c r="AK59" s="22"/>
      <c r="AL59" s="22"/>
      <c r="AM59" s="22"/>
      <c r="AN59" s="20"/>
      <c r="AO59" s="20"/>
      <c r="AP59" s="20"/>
      <c r="AQ59" s="20"/>
      <c r="AR59" s="20"/>
    </row>
    <row r="60" spans="1:44" s="17" customFormat="1" ht="20.25" customHeight="1" x14ac:dyDescent="0.2">
      <c r="A60" s="150"/>
      <c r="C60" s="63"/>
      <c r="D60" s="66">
        <f t="shared" si="13"/>
        <v>1</v>
      </c>
      <c r="E60" s="69">
        <f>IFERROR(VLOOKUP(J60,Causa!$A$2:$F$15,6,0),"")</f>
        <v>3</v>
      </c>
      <c r="F60" s="52">
        <v>0.4826388888888889</v>
      </c>
      <c r="G60" s="53"/>
      <c r="H60" s="212"/>
      <c r="I60" s="55" t="s">
        <v>57</v>
      </c>
      <c r="J60" s="54" t="s">
        <v>47</v>
      </c>
      <c r="K60" s="54" t="s">
        <v>76</v>
      </c>
      <c r="L60" s="54" t="s">
        <v>1793</v>
      </c>
      <c r="M60" s="54"/>
      <c r="N60" s="54"/>
      <c r="O60" s="54" t="s">
        <v>1695</v>
      </c>
      <c r="P60" s="54">
        <v>7.86</v>
      </c>
      <c r="Q60" s="55" t="s">
        <v>1934</v>
      </c>
      <c r="R60" s="54"/>
      <c r="S60" s="56">
        <f t="shared" si="17"/>
        <v>0</v>
      </c>
      <c r="T60" s="56">
        <f t="shared" si="14"/>
        <v>7.86</v>
      </c>
      <c r="U60" s="56">
        <f t="shared" si="18"/>
        <v>0</v>
      </c>
      <c r="V60" s="56">
        <f t="shared" si="15"/>
        <v>0</v>
      </c>
      <c r="W60" s="64">
        <f t="shared" si="16"/>
        <v>11</v>
      </c>
      <c r="X60" s="56" t="str">
        <f t="shared" si="19"/>
        <v>M</v>
      </c>
      <c r="Y60" s="20"/>
      <c r="Z60" s="19"/>
      <c r="AA60" s="20"/>
      <c r="AB60" s="19"/>
      <c r="AC60" s="21"/>
      <c r="AJ60" s="22"/>
      <c r="AK60" s="22"/>
      <c r="AL60" s="22"/>
      <c r="AM60" s="22"/>
      <c r="AN60" s="20"/>
      <c r="AO60" s="20"/>
      <c r="AP60" s="20"/>
      <c r="AQ60" s="20"/>
      <c r="AR60" s="20"/>
    </row>
    <row r="61" spans="1:44" s="17" customFormat="1" ht="30.75" customHeight="1" x14ac:dyDescent="0.2">
      <c r="A61" s="150"/>
      <c r="C61" s="63"/>
      <c r="D61" s="66">
        <f t="shared" si="13"/>
        <v>1</v>
      </c>
      <c r="E61" s="69">
        <f>IFERROR(VLOOKUP(J61,Causa!$A$2:$F$15,6,0),"")</f>
        <v>1</v>
      </c>
      <c r="F61" s="52">
        <v>0.48819444444444443</v>
      </c>
      <c r="G61" s="53"/>
      <c r="H61" s="212"/>
      <c r="I61" s="55" t="s">
        <v>57</v>
      </c>
      <c r="J61" s="54" t="s">
        <v>31</v>
      </c>
      <c r="K61" s="54" t="s">
        <v>32</v>
      </c>
      <c r="L61" s="54" t="s">
        <v>1760</v>
      </c>
      <c r="M61" s="54" t="s">
        <v>490</v>
      </c>
      <c r="N61" s="54" t="s">
        <v>223</v>
      </c>
      <c r="O61" s="54" t="s">
        <v>198</v>
      </c>
      <c r="P61" s="54">
        <v>10</v>
      </c>
      <c r="Q61" s="55" t="s">
        <v>1937</v>
      </c>
      <c r="R61" s="54"/>
      <c r="S61" s="56">
        <f t="shared" si="17"/>
        <v>0</v>
      </c>
      <c r="T61" s="56">
        <f t="shared" si="14"/>
        <v>0</v>
      </c>
      <c r="U61" s="56">
        <f t="shared" si="18"/>
        <v>0</v>
      </c>
      <c r="V61" s="56">
        <f t="shared" si="15"/>
        <v>10</v>
      </c>
      <c r="W61" s="64">
        <f t="shared" si="16"/>
        <v>11</v>
      </c>
      <c r="X61" s="56" t="str">
        <f t="shared" si="19"/>
        <v>M</v>
      </c>
      <c r="Y61" s="20"/>
      <c r="Z61" s="19"/>
      <c r="AA61" s="20"/>
      <c r="AB61" s="19"/>
      <c r="AC61" s="21"/>
      <c r="AJ61" s="22"/>
      <c r="AK61" s="22"/>
      <c r="AL61" s="22"/>
      <c r="AM61" s="22"/>
      <c r="AN61" s="20"/>
      <c r="AO61" s="20"/>
      <c r="AP61" s="20"/>
      <c r="AQ61" s="20"/>
      <c r="AR61" s="20"/>
    </row>
    <row r="62" spans="1:44" s="17" customFormat="1" ht="30.75" customHeight="1" x14ac:dyDescent="0.2">
      <c r="A62" s="150"/>
      <c r="C62" s="63"/>
      <c r="D62" s="66">
        <f t="shared" si="13"/>
        <v>1</v>
      </c>
      <c r="E62" s="69">
        <f>IFERROR(VLOOKUP(J62,Causa!$A$2:$F$15,6,0),"")</f>
        <v>3</v>
      </c>
      <c r="F62" s="52">
        <v>0.51041666666666663</v>
      </c>
      <c r="G62" s="53"/>
      <c r="H62" s="212"/>
      <c r="I62" s="55" t="s">
        <v>57</v>
      </c>
      <c r="J62" s="54" t="s">
        <v>37</v>
      </c>
      <c r="K62" s="54" t="s">
        <v>73</v>
      </c>
      <c r="L62" s="54" t="s">
        <v>1793</v>
      </c>
      <c r="M62" s="54"/>
      <c r="N62" s="54"/>
      <c r="O62" s="54" t="s">
        <v>427</v>
      </c>
      <c r="P62" s="54">
        <v>6</v>
      </c>
      <c r="Q62" s="55" t="s">
        <v>1938</v>
      </c>
      <c r="R62" s="54"/>
      <c r="S62" s="56">
        <f t="shared" si="17"/>
        <v>0</v>
      </c>
      <c r="T62" s="56">
        <f t="shared" si="14"/>
        <v>0</v>
      </c>
      <c r="U62" s="56">
        <f t="shared" si="18"/>
        <v>6</v>
      </c>
      <c r="V62" s="56">
        <f t="shared" si="15"/>
        <v>0</v>
      </c>
      <c r="W62" s="64">
        <f t="shared" si="16"/>
        <v>12</v>
      </c>
      <c r="X62" s="56" t="str">
        <f t="shared" si="19"/>
        <v>M</v>
      </c>
      <c r="Y62" s="20"/>
      <c r="Z62" s="19"/>
      <c r="AA62" s="20"/>
      <c r="AB62" s="19"/>
      <c r="AC62" s="21"/>
      <c r="AJ62" s="22"/>
      <c r="AK62" s="22"/>
      <c r="AL62" s="22"/>
      <c r="AM62" s="22"/>
      <c r="AN62" s="20"/>
      <c r="AO62" s="20"/>
      <c r="AP62" s="20"/>
      <c r="AQ62" s="20"/>
      <c r="AR62" s="20"/>
    </row>
    <row r="63" spans="1:44" s="17" customFormat="1" ht="30.75" customHeight="1" x14ac:dyDescent="0.2">
      <c r="A63" s="150"/>
      <c r="C63" s="63"/>
      <c r="D63" s="66">
        <f t="shared" si="13"/>
        <v>1</v>
      </c>
      <c r="E63" s="69">
        <f>IFERROR(VLOOKUP(J63,Causa!$A$2:$F$15,6,0),"")</f>
        <v>2</v>
      </c>
      <c r="F63" s="52">
        <v>0.53055555555555556</v>
      </c>
      <c r="G63" s="53"/>
      <c r="H63" s="212"/>
      <c r="I63" s="55" t="s">
        <v>57</v>
      </c>
      <c r="J63" s="54" t="s">
        <v>41</v>
      </c>
      <c r="K63" s="54" t="s">
        <v>42</v>
      </c>
      <c r="L63" s="54" t="s">
        <v>447</v>
      </c>
      <c r="M63" s="54"/>
      <c r="N63" s="54"/>
      <c r="O63" s="54" t="s">
        <v>399</v>
      </c>
      <c r="P63" s="54">
        <v>5.84</v>
      </c>
      <c r="Q63" s="55" t="s">
        <v>1932</v>
      </c>
      <c r="R63" s="54"/>
      <c r="S63" s="56">
        <f t="shared" si="17"/>
        <v>0</v>
      </c>
      <c r="T63" s="56">
        <f t="shared" si="14"/>
        <v>0</v>
      </c>
      <c r="U63" s="56">
        <f t="shared" si="18"/>
        <v>0</v>
      </c>
      <c r="V63" s="56">
        <f t="shared" si="15"/>
        <v>5.84</v>
      </c>
      <c r="W63" s="64">
        <f t="shared" si="16"/>
        <v>12</v>
      </c>
      <c r="X63" s="56" t="str">
        <f t="shared" si="19"/>
        <v>M</v>
      </c>
      <c r="Y63" s="20"/>
      <c r="Z63" s="19"/>
      <c r="AA63" s="20"/>
      <c r="AB63" s="19"/>
      <c r="AC63" s="21"/>
      <c r="AJ63" s="22"/>
      <c r="AK63" s="22"/>
      <c r="AL63" s="22"/>
      <c r="AM63" s="22"/>
      <c r="AN63" s="20"/>
      <c r="AO63" s="20"/>
      <c r="AP63" s="20"/>
      <c r="AQ63" s="20"/>
      <c r="AR63" s="20"/>
    </row>
    <row r="64" spans="1:44" s="17" customFormat="1" ht="30.75" customHeight="1" x14ac:dyDescent="0.2">
      <c r="A64" s="150"/>
      <c r="C64" s="63"/>
      <c r="D64" s="66">
        <f t="shared" si="13"/>
        <v>1</v>
      </c>
      <c r="E64" s="69">
        <f>IFERROR(VLOOKUP(J64,Causa!$A$2:$F$15,6,0),"")</f>
        <v>2</v>
      </c>
      <c r="F64" s="52">
        <v>0.5444444444444444</v>
      </c>
      <c r="G64" s="53"/>
      <c r="H64" s="212"/>
      <c r="I64" s="55" t="s">
        <v>57</v>
      </c>
      <c r="J64" s="54" t="s">
        <v>41</v>
      </c>
      <c r="K64" s="54" t="s">
        <v>42</v>
      </c>
      <c r="L64" s="54" t="s">
        <v>444</v>
      </c>
      <c r="M64" s="54"/>
      <c r="N64" s="54"/>
      <c r="O64" s="54" t="s">
        <v>423</v>
      </c>
      <c r="P64" s="54">
        <v>4.79</v>
      </c>
      <c r="Q64" s="55" t="s">
        <v>1932</v>
      </c>
      <c r="R64" s="54"/>
      <c r="S64" s="56">
        <f t="shared" si="17"/>
        <v>0</v>
      </c>
      <c r="T64" s="56">
        <f t="shared" si="14"/>
        <v>0</v>
      </c>
      <c r="U64" s="56">
        <f t="shared" si="18"/>
        <v>0</v>
      </c>
      <c r="V64" s="56">
        <f t="shared" si="15"/>
        <v>4.79</v>
      </c>
      <c r="W64" s="64">
        <f t="shared" si="16"/>
        <v>13</v>
      </c>
      <c r="X64" s="56" t="str">
        <f t="shared" si="19"/>
        <v>M</v>
      </c>
      <c r="Y64" s="20"/>
      <c r="Z64" s="19"/>
      <c r="AA64" s="20"/>
      <c r="AB64" s="19"/>
      <c r="AC64" s="21"/>
      <c r="AJ64" s="22"/>
      <c r="AK64" s="22"/>
      <c r="AL64" s="22"/>
      <c r="AM64" s="22"/>
      <c r="AN64" s="20"/>
      <c r="AO64" s="20"/>
      <c r="AP64" s="20"/>
      <c r="AQ64" s="20"/>
      <c r="AR64" s="20"/>
    </row>
    <row r="65" spans="1:44" s="17" customFormat="1" ht="30.75" customHeight="1" x14ac:dyDescent="0.2">
      <c r="A65" s="150"/>
      <c r="C65" s="63"/>
      <c r="D65" s="66">
        <f t="shared" si="13"/>
        <v>1</v>
      </c>
      <c r="E65" s="69">
        <f>IFERROR(VLOOKUP(J65,Causa!$A$2:$F$15,6,0),"")</f>
        <v>1</v>
      </c>
      <c r="F65" s="52">
        <v>0.54999999999999993</v>
      </c>
      <c r="G65" s="53"/>
      <c r="H65" s="212"/>
      <c r="I65" s="55" t="s">
        <v>57</v>
      </c>
      <c r="J65" s="54" t="s">
        <v>31</v>
      </c>
      <c r="K65" s="54" t="s">
        <v>32</v>
      </c>
      <c r="L65" s="54" t="s">
        <v>1796</v>
      </c>
      <c r="M65" s="54" t="s">
        <v>486</v>
      </c>
      <c r="N65" s="54" t="s">
        <v>189</v>
      </c>
      <c r="O65" s="54" t="s">
        <v>179</v>
      </c>
      <c r="P65" s="54">
        <v>8</v>
      </c>
      <c r="Q65" s="55" t="s">
        <v>1939</v>
      </c>
      <c r="R65" s="54"/>
      <c r="S65" s="56">
        <f t="shared" si="17"/>
        <v>0</v>
      </c>
      <c r="T65" s="56">
        <f t="shared" si="14"/>
        <v>0</v>
      </c>
      <c r="U65" s="56">
        <f t="shared" si="18"/>
        <v>0</v>
      </c>
      <c r="V65" s="56">
        <f t="shared" si="15"/>
        <v>8</v>
      </c>
      <c r="W65" s="64">
        <f t="shared" si="16"/>
        <v>13</v>
      </c>
      <c r="X65" s="56" t="str">
        <f t="shared" si="19"/>
        <v>M</v>
      </c>
      <c r="Y65" s="20"/>
      <c r="Z65" s="19"/>
      <c r="AA65" s="20"/>
      <c r="AB65" s="19"/>
      <c r="AC65" s="21"/>
      <c r="AJ65" s="22"/>
      <c r="AK65" s="22"/>
      <c r="AL65" s="22"/>
      <c r="AM65" s="22"/>
      <c r="AN65" s="20"/>
      <c r="AO65" s="20"/>
      <c r="AP65" s="20"/>
      <c r="AQ65" s="20"/>
      <c r="AR65" s="20"/>
    </row>
    <row r="66" spans="1:44" s="17" customFormat="1" ht="30.75" customHeight="1" x14ac:dyDescent="0.2">
      <c r="A66" s="150"/>
      <c r="C66" s="63"/>
      <c r="D66" s="66">
        <f t="shared" si="13"/>
        <v>1</v>
      </c>
      <c r="E66" s="69">
        <f>IFERROR(VLOOKUP(J66,Causa!$A$2:$F$15,6,0),"")</f>
        <v>3</v>
      </c>
      <c r="F66" s="52">
        <v>0.55833333333333335</v>
      </c>
      <c r="G66" s="53"/>
      <c r="H66" s="212"/>
      <c r="I66" s="55" t="s">
        <v>57</v>
      </c>
      <c r="J66" s="54" t="s">
        <v>37</v>
      </c>
      <c r="K66" s="54" t="s">
        <v>94</v>
      </c>
      <c r="L66" s="54" t="s">
        <v>1793</v>
      </c>
      <c r="M66" s="54"/>
      <c r="N66" s="54"/>
      <c r="O66" s="54" t="s">
        <v>426</v>
      </c>
      <c r="P66" s="54">
        <v>8</v>
      </c>
      <c r="Q66" s="55" t="s">
        <v>1885</v>
      </c>
      <c r="R66" s="54"/>
      <c r="S66" s="56">
        <f t="shared" si="17"/>
        <v>0</v>
      </c>
      <c r="T66" s="56">
        <f t="shared" si="14"/>
        <v>0</v>
      </c>
      <c r="U66" s="56">
        <f t="shared" si="18"/>
        <v>8</v>
      </c>
      <c r="V66" s="56">
        <f t="shared" si="15"/>
        <v>0</v>
      </c>
      <c r="W66" s="64">
        <f t="shared" si="16"/>
        <v>13</v>
      </c>
      <c r="X66" s="56" t="str">
        <f t="shared" si="19"/>
        <v>M</v>
      </c>
      <c r="Y66" s="20"/>
      <c r="Z66" s="19"/>
      <c r="AA66" s="20"/>
      <c r="AB66" s="19"/>
      <c r="AC66" s="21"/>
      <c r="AJ66" s="22"/>
      <c r="AK66" s="22"/>
      <c r="AL66" s="22"/>
      <c r="AM66" s="22"/>
      <c r="AN66" s="20"/>
      <c r="AO66" s="20"/>
      <c r="AP66" s="20"/>
      <c r="AQ66" s="20"/>
      <c r="AR66" s="20"/>
    </row>
    <row r="67" spans="1:44" s="17" customFormat="1" ht="30.75" customHeight="1" x14ac:dyDescent="0.2">
      <c r="A67" s="150"/>
      <c r="C67" s="63"/>
      <c r="D67" s="66">
        <f t="shared" si="13"/>
        <v>1</v>
      </c>
      <c r="E67" s="69">
        <f>IFERROR(VLOOKUP(J67,Causa!$A$2:$F$15,6,0),"")</f>
        <v>2</v>
      </c>
      <c r="F67" s="52">
        <v>0.58680555555555558</v>
      </c>
      <c r="G67" s="53"/>
      <c r="H67" s="212"/>
      <c r="I67" s="55" t="s">
        <v>57</v>
      </c>
      <c r="J67" s="54" t="s">
        <v>41</v>
      </c>
      <c r="K67" s="54" t="s">
        <v>42</v>
      </c>
      <c r="L67" s="54" t="s">
        <v>1770</v>
      </c>
      <c r="M67" s="54"/>
      <c r="N67" s="54"/>
      <c r="O67" s="54" t="s">
        <v>399</v>
      </c>
      <c r="P67" s="54">
        <v>5</v>
      </c>
      <c r="Q67" s="55" t="s">
        <v>1872</v>
      </c>
      <c r="R67" s="54"/>
      <c r="S67" s="56">
        <f t="shared" si="17"/>
        <v>0</v>
      </c>
      <c r="T67" s="56">
        <f t="shared" si="14"/>
        <v>0</v>
      </c>
      <c r="U67" s="56">
        <f t="shared" si="18"/>
        <v>0</v>
      </c>
      <c r="V67" s="56">
        <f t="shared" si="15"/>
        <v>5</v>
      </c>
      <c r="W67" s="64">
        <f t="shared" si="16"/>
        <v>14</v>
      </c>
      <c r="X67" s="56" t="str">
        <f t="shared" si="19"/>
        <v>M</v>
      </c>
      <c r="Y67" s="20"/>
      <c r="Z67" s="19"/>
      <c r="AA67" s="20"/>
      <c r="AB67" s="19"/>
      <c r="AC67" s="21"/>
      <c r="AJ67" s="22"/>
      <c r="AK67" s="22"/>
      <c r="AL67" s="22"/>
      <c r="AM67" s="22"/>
      <c r="AN67" s="20"/>
      <c r="AO67" s="20"/>
      <c r="AP67" s="20"/>
      <c r="AQ67" s="20"/>
      <c r="AR67" s="20"/>
    </row>
    <row r="68" spans="1:44" s="17" customFormat="1" ht="30.75" customHeight="1" x14ac:dyDescent="0.2">
      <c r="A68" s="150"/>
      <c r="C68" s="63"/>
      <c r="D68" s="66">
        <f t="shared" si="13"/>
        <v>1</v>
      </c>
      <c r="E68" s="69">
        <f>IFERROR(VLOOKUP(J68,Causa!$A$2:$F$15,6,0),"")</f>
        <v>3</v>
      </c>
      <c r="F68" s="52">
        <v>0.59722222222222221</v>
      </c>
      <c r="G68" s="53"/>
      <c r="H68" s="212"/>
      <c r="I68" s="55" t="s">
        <v>57</v>
      </c>
      <c r="J68" s="54" t="s">
        <v>47</v>
      </c>
      <c r="K68" s="54" t="s">
        <v>82</v>
      </c>
      <c r="L68" s="54" t="s">
        <v>1793</v>
      </c>
      <c r="M68" s="54"/>
      <c r="N68" s="54"/>
      <c r="O68" s="54" t="s">
        <v>1725</v>
      </c>
      <c r="P68" s="54">
        <v>4.9400000000000004</v>
      </c>
      <c r="Q68" s="55" t="s">
        <v>1940</v>
      </c>
      <c r="R68" s="54"/>
      <c r="S68" s="56">
        <f t="shared" si="17"/>
        <v>0</v>
      </c>
      <c r="T68" s="56">
        <f t="shared" si="14"/>
        <v>4.9400000000000004</v>
      </c>
      <c r="U68" s="56">
        <f t="shared" si="18"/>
        <v>0</v>
      </c>
      <c r="V68" s="56">
        <f t="shared" si="15"/>
        <v>0</v>
      </c>
      <c r="W68" s="64">
        <f t="shared" si="16"/>
        <v>14</v>
      </c>
      <c r="X68" s="56" t="str">
        <f t="shared" si="19"/>
        <v>M</v>
      </c>
      <c r="Y68" s="20"/>
      <c r="Z68" s="19"/>
      <c r="AA68" s="20"/>
      <c r="AB68" s="19"/>
      <c r="AC68" s="21"/>
      <c r="AJ68" s="22"/>
      <c r="AK68" s="22"/>
      <c r="AL68" s="22"/>
      <c r="AM68" s="22"/>
      <c r="AN68" s="20"/>
      <c r="AO68" s="20"/>
      <c r="AP68" s="20"/>
      <c r="AQ68" s="20"/>
      <c r="AR68" s="20"/>
    </row>
    <row r="69" spans="1:44" s="17" customFormat="1" ht="30.75" customHeight="1" x14ac:dyDescent="0.2">
      <c r="A69" s="150"/>
      <c r="C69" s="63"/>
      <c r="D69" s="66">
        <f t="shared" si="13"/>
        <v>1</v>
      </c>
      <c r="E69" s="69">
        <f>IFERROR(VLOOKUP(J69,Causa!$A$2:$F$15,6,0),"")</f>
        <v>2</v>
      </c>
      <c r="F69" s="52">
        <v>0.6020833333333333</v>
      </c>
      <c r="G69" s="53"/>
      <c r="H69" s="212"/>
      <c r="I69" s="55" t="s">
        <v>57</v>
      </c>
      <c r="J69" s="54" t="s">
        <v>41</v>
      </c>
      <c r="K69" s="54" t="s">
        <v>42</v>
      </c>
      <c r="L69" s="54" t="s">
        <v>446</v>
      </c>
      <c r="M69" s="54"/>
      <c r="N69" s="54"/>
      <c r="O69" s="54" t="s">
        <v>401</v>
      </c>
      <c r="P69" s="54">
        <v>10</v>
      </c>
      <c r="Q69" s="55" t="s">
        <v>1941</v>
      </c>
      <c r="R69" s="54"/>
      <c r="S69" s="56">
        <f t="shared" si="17"/>
        <v>0</v>
      </c>
      <c r="T69" s="56">
        <f t="shared" si="14"/>
        <v>0</v>
      </c>
      <c r="U69" s="56">
        <f t="shared" si="18"/>
        <v>0</v>
      </c>
      <c r="V69" s="56">
        <f t="shared" si="15"/>
        <v>10</v>
      </c>
      <c r="W69" s="64">
        <f t="shared" si="16"/>
        <v>14</v>
      </c>
      <c r="X69" s="56" t="str">
        <f t="shared" si="19"/>
        <v>M</v>
      </c>
      <c r="Y69" s="20"/>
      <c r="Z69" s="19"/>
      <c r="AA69" s="20"/>
      <c r="AB69" s="19"/>
      <c r="AC69" s="21"/>
      <c r="AJ69" s="22"/>
      <c r="AK69" s="22"/>
      <c r="AL69" s="22"/>
      <c r="AM69" s="22"/>
      <c r="AN69" s="20"/>
      <c r="AO69" s="20"/>
      <c r="AP69" s="20"/>
      <c r="AQ69" s="20"/>
      <c r="AR69" s="20"/>
    </row>
    <row r="70" spans="1:44" s="17" customFormat="1" ht="30.75" customHeight="1" x14ac:dyDescent="0.2">
      <c r="A70" s="150"/>
      <c r="C70" s="63"/>
      <c r="D70" s="66">
        <f t="shared" si="13"/>
        <v>1</v>
      </c>
      <c r="E70" s="69">
        <f>IFERROR(VLOOKUP(J70,Causa!$A$2:$F$15,6,0),"")</f>
        <v>2</v>
      </c>
      <c r="F70" s="52">
        <v>0.61111111111111105</v>
      </c>
      <c r="G70" s="53"/>
      <c r="H70" s="212"/>
      <c r="I70" s="55" t="s">
        <v>57</v>
      </c>
      <c r="J70" s="54" t="s">
        <v>41</v>
      </c>
      <c r="K70" s="54" t="s">
        <v>42</v>
      </c>
      <c r="L70" s="54" t="s">
        <v>444</v>
      </c>
      <c r="M70" s="54"/>
      <c r="N70" s="54"/>
      <c r="O70" s="54" t="s">
        <v>423</v>
      </c>
      <c r="P70" s="54">
        <v>4</v>
      </c>
      <c r="Q70" s="55" t="s">
        <v>1932</v>
      </c>
      <c r="R70" s="54"/>
      <c r="S70" s="56">
        <f t="shared" si="17"/>
        <v>0</v>
      </c>
      <c r="T70" s="56">
        <f t="shared" si="14"/>
        <v>0</v>
      </c>
      <c r="U70" s="56">
        <f t="shared" si="18"/>
        <v>0</v>
      </c>
      <c r="V70" s="56">
        <f t="shared" si="15"/>
        <v>4</v>
      </c>
      <c r="W70" s="64">
        <f t="shared" si="16"/>
        <v>14</v>
      </c>
      <c r="X70" s="56" t="str">
        <f t="shared" si="19"/>
        <v>M</v>
      </c>
      <c r="Y70" s="20"/>
      <c r="Z70" s="19"/>
      <c r="AA70" s="20"/>
      <c r="AB70" s="19"/>
      <c r="AC70" s="21"/>
      <c r="AJ70" s="22"/>
      <c r="AK70" s="22"/>
      <c r="AL70" s="22"/>
      <c r="AM70" s="22"/>
      <c r="AN70" s="20"/>
      <c r="AO70" s="20"/>
      <c r="AP70" s="20"/>
      <c r="AQ70" s="20"/>
      <c r="AR70" s="20"/>
    </row>
    <row r="71" spans="1:44" s="17" customFormat="1" ht="30.75" customHeight="1" x14ac:dyDescent="0.2">
      <c r="A71" s="150"/>
      <c r="C71" s="63"/>
      <c r="D71" s="66">
        <f t="shared" si="13"/>
        <v>1</v>
      </c>
      <c r="E71" s="69">
        <f>IFERROR(VLOOKUP(J71,Causa!$A$2:$F$15,6,0),"")</f>
        <v>2</v>
      </c>
      <c r="F71" s="52">
        <v>0.6381944444444444</v>
      </c>
      <c r="G71" s="53"/>
      <c r="H71" s="212"/>
      <c r="I71" s="55" t="s">
        <v>55</v>
      </c>
      <c r="J71" s="54" t="s">
        <v>41</v>
      </c>
      <c r="K71" s="54" t="s">
        <v>42</v>
      </c>
      <c r="L71" s="54" t="s">
        <v>444</v>
      </c>
      <c r="M71" s="54"/>
      <c r="N71" s="54"/>
      <c r="O71" s="54" t="s">
        <v>399</v>
      </c>
      <c r="P71" s="54">
        <v>5</v>
      </c>
      <c r="Q71" s="55" t="s">
        <v>1942</v>
      </c>
      <c r="R71" s="54"/>
      <c r="S71" s="56">
        <f t="shared" si="17"/>
        <v>0</v>
      </c>
      <c r="T71" s="56">
        <f t="shared" si="14"/>
        <v>0</v>
      </c>
      <c r="U71" s="56">
        <f t="shared" si="18"/>
        <v>0</v>
      </c>
      <c r="V71" s="56">
        <f t="shared" si="15"/>
        <v>5</v>
      </c>
      <c r="W71" s="64">
        <f t="shared" si="16"/>
        <v>15</v>
      </c>
      <c r="X71" s="56" t="str">
        <f t="shared" si="19"/>
        <v>T</v>
      </c>
      <c r="Y71" s="20"/>
      <c r="Z71" s="19"/>
      <c r="AA71" s="20"/>
      <c r="AB71" s="19"/>
      <c r="AC71" s="21"/>
      <c r="AJ71" s="22"/>
      <c r="AK71" s="22"/>
      <c r="AL71" s="22"/>
      <c r="AM71" s="22"/>
      <c r="AN71" s="20"/>
      <c r="AO71" s="20"/>
      <c r="AP71" s="20"/>
      <c r="AQ71" s="20"/>
      <c r="AR71" s="20"/>
    </row>
    <row r="72" spans="1:44" s="17" customFormat="1" ht="30.75" customHeight="1" x14ac:dyDescent="0.2">
      <c r="A72" s="150"/>
      <c r="C72" s="63"/>
      <c r="D72" s="66">
        <f t="shared" si="13"/>
        <v>1</v>
      </c>
      <c r="E72" s="69">
        <f>IFERROR(VLOOKUP(J72,Causa!$A$2:$F$15,6,0),"")</f>
        <v>2</v>
      </c>
      <c r="F72" s="52">
        <v>0.65208333333333335</v>
      </c>
      <c r="G72" s="53"/>
      <c r="H72" s="212"/>
      <c r="I72" s="55" t="s">
        <v>55</v>
      </c>
      <c r="J72" s="54" t="s">
        <v>41</v>
      </c>
      <c r="K72" s="54" t="s">
        <v>42</v>
      </c>
      <c r="L72" s="54" t="s">
        <v>1766</v>
      </c>
      <c r="M72" s="54"/>
      <c r="N72" s="54"/>
      <c r="O72" s="54" t="s">
        <v>399</v>
      </c>
      <c r="P72" s="54">
        <v>5.03</v>
      </c>
      <c r="Q72" s="55" t="s">
        <v>1943</v>
      </c>
      <c r="R72" s="54"/>
      <c r="S72" s="56">
        <f t="shared" si="17"/>
        <v>0</v>
      </c>
      <c r="T72" s="56">
        <f t="shared" si="14"/>
        <v>0</v>
      </c>
      <c r="U72" s="56">
        <f t="shared" si="18"/>
        <v>0</v>
      </c>
      <c r="V72" s="56">
        <f t="shared" si="15"/>
        <v>5.03</v>
      </c>
      <c r="W72" s="64">
        <f t="shared" si="16"/>
        <v>15</v>
      </c>
      <c r="X72" s="56" t="str">
        <f t="shared" si="19"/>
        <v>T</v>
      </c>
      <c r="Y72" s="20"/>
      <c r="Z72" s="19"/>
      <c r="AA72" s="20"/>
      <c r="AB72" s="19"/>
      <c r="AC72" s="21"/>
      <c r="AJ72" s="22"/>
      <c r="AK72" s="22"/>
      <c r="AL72" s="22"/>
      <c r="AM72" s="22"/>
      <c r="AN72" s="20"/>
      <c r="AO72" s="20"/>
      <c r="AP72" s="20"/>
      <c r="AQ72" s="20"/>
      <c r="AR72" s="20"/>
    </row>
    <row r="73" spans="1:44" s="17" customFormat="1" ht="30.75" customHeight="1" x14ac:dyDescent="0.2">
      <c r="A73" s="150"/>
      <c r="C73" s="63"/>
      <c r="D73" s="66">
        <f t="shared" si="13"/>
        <v>1</v>
      </c>
      <c r="E73" s="69">
        <f>IFERROR(VLOOKUP(J73,Causa!$A$2:$F$15,6,0),"")</f>
        <v>3</v>
      </c>
      <c r="F73" s="52">
        <v>0.66875000000000007</v>
      </c>
      <c r="G73" s="53"/>
      <c r="H73" s="212"/>
      <c r="I73" s="55" t="s">
        <v>55</v>
      </c>
      <c r="J73" s="54" t="s">
        <v>29</v>
      </c>
      <c r="K73" s="54" t="s">
        <v>1854</v>
      </c>
      <c r="L73" s="54" t="s">
        <v>1793</v>
      </c>
      <c r="M73" s="54"/>
      <c r="N73" s="54"/>
      <c r="O73" s="54" t="s">
        <v>429</v>
      </c>
      <c r="P73" s="54">
        <v>9.23</v>
      </c>
      <c r="Q73" s="55" t="s">
        <v>1944</v>
      </c>
      <c r="R73" s="54"/>
      <c r="S73" s="56">
        <f t="shared" si="17"/>
        <v>0</v>
      </c>
      <c r="T73" s="56">
        <f t="shared" si="14"/>
        <v>0</v>
      </c>
      <c r="U73" s="56">
        <f t="shared" si="18"/>
        <v>9.23</v>
      </c>
      <c r="V73" s="56">
        <f t="shared" si="15"/>
        <v>0</v>
      </c>
      <c r="W73" s="64">
        <f t="shared" si="16"/>
        <v>16</v>
      </c>
      <c r="X73" s="56" t="str">
        <f t="shared" si="19"/>
        <v>T</v>
      </c>
      <c r="Y73" s="20"/>
      <c r="Z73" s="19"/>
      <c r="AA73" s="20"/>
      <c r="AB73" s="19"/>
      <c r="AC73" s="21"/>
      <c r="AJ73" s="22"/>
      <c r="AK73" s="22"/>
      <c r="AL73" s="22"/>
      <c r="AM73" s="22"/>
      <c r="AN73" s="20"/>
      <c r="AO73" s="20"/>
      <c r="AP73" s="20"/>
      <c r="AQ73" s="20"/>
      <c r="AR73" s="20"/>
    </row>
    <row r="74" spans="1:44" s="17" customFormat="1" ht="30.75" customHeight="1" x14ac:dyDescent="0.2">
      <c r="A74" s="150"/>
      <c r="C74" s="63"/>
      <c r="D74" s="66">
        <f t="shared" si="13"/>
        <v>1</v>
      </c>
      <c r="E74" s="69">
        <f>IFERROR(VLOOKUP(J74,Causa!$A$2:$F$15,6,0),"")</f>
        <v>1</v>
      </c>
      <c r="F74" s="52">
        <v>0.70833333333333337</v>
      </c>
      <c r="G74" s="53"/>
      <c r="H74" s="212"/>
      <c r="I74" s="55" t="s">
        <v>55</v>
      </c>
      <c r="J74" s="54" t="s">
        <v>31</v>
      </c>
      <c r="K74" s="54" t="s">
        <v>32</v>
      </c>
      <c r="L74" s="54" t="s">
        <v>1857</v>
      </c>
      <c r="M74" s="54" t="s">
        <v>486</v>
      </c>
      <c r="N74" s="54" t="s">
        <v>188</v>
      </c>
      <c r="O74" s="54" t="s">
        <v>121</v>
      </c>
      <c r="P74" s="54">
        <v>29.04</v>
      </c>
      <c r="Q74" s="55" t="s">
        <v>1945</v>
      </c>
      <c r="R74" s="224" t="s">
        <v>1947</v>
      </c>
      <c r="S74" s="56">
        <f t="shared" si="17"/>
        <v>0</v>
      </c>
      <c r="T74" s="56">
        <f t="shared" si="14"/>
        <v>0</v>
      </c>
      <c r="U74" s="56">
        <f t="shared" si="18"/>
        <v>0</v>
      </c>
      <c r="V74" s="56">
        <f t="shared" si="15"/>
        <v>29.04</v>
      </c>
      <c r="W74" s="64">
        <f t="shared" si="16"/>
        <v>17</v>
      </c>
      <c r="X74" s="56" t="str">
        <f t="shared" si="19"/>
        <v>T</v>
      </c>
      <c r="Y74" s="20"/>
      <c r="Z74" s="19"/>
      <c r="AA74" s="20"/>
      <c r="AB74" s="19"/>
      <c r="AC74" s="21"/>
      <c r="AJ74" s="22"/>
      <c r="AK74" s="22"/>
      <c r="AL74" s="22"/>
      <c r="AM74" s="22"/>
      <c r="AN74" s="20"/>
      <c r="AO74" s="20"/>
      <c r="AP74" s="20"/>
      <c r="AQ74" s="20"/>
      <c r="AR74" s="20"/>
    </row>
    <row r="75" spans="1:44" s="17" customFormat="1" ht="30.75" customHeight="1" x14ac:dyDescent="0.2">
      <c r="A75" s="150"/>
      <c r="C75" s="63"/>
      <c r="D75" s="66">
        <f t="shared" si="13"/>
        <v>1</v>
      </c>
      <c r="E75" s="69">
        <f>IFERROR(VLOOKUP(J75,Causa!$A$2:$F$15,6,0),"")</f>
        <v>2</v>
      </c>
      <c r="F75" s="52">
        <v>0.75</v>
      </c>
      <c r="G75" s="53"/>
      <c r="H75" s="212"/>
      <c r="I75" s="55" t="s">
        <v>55</v>
      </c>
      <c r="J75" s="54" t="s">
        <v>41</v>
      </c>
      <c r="K75" s="54" t="s">
        <v>42</v>
      </c>
      <c r="L75" s="54" t="s">
        <v>444</v>
      </c>
      <c r="M75" s="54"/>
      <c r="N75" s="54"/>
      <c r="O75" s="54" t="s">
        <v>399</v>
      </c>
      <c r="P75" s="54">
        <v>3.12</v>
      </c>
      <c r="Q75" s="55" t="s">
        <v>1942</v>
      </c>
      <c r="R75" s="54"/>
      <c r="S75" s="56">
        <f t="shared" si="17"/>
        <v>0</v>
      </c>
      <c r="T75" s="56">
        <f t="shared" si="14"/>
        <v>0</v>
      </c>
      <c r="U75" s="56">
        <f t="shared" si="18"/>
        <v>0</v>
      </c>
      <c r="V75" s="56">
        <f t="shared" si="15"/>
        <v>3.12</v>
      </c>
      <c r="W75" s="64">
        <f t="shared" si="16"/>
        <v>18</v>
      </c>
      <c r="X75" s="56" t="str">
        <f t="shared" si="19"/>
        <v>T</v>
      </c>
      <c r="Y75" s="20"/>
      <c r="Z75" s="19"/>
      <c r="AA75" s="20"/>
      <c r="AB75" s="19"/>
      <c r="AC75" s="21"/>
      <c r="AJ75" s="22"/>
      <c r="AK75" s="22"/>
      <c r="AL75" s="22"/>
      <c r="AM75" s="22"/>
      <c r="AN75" s="20"/>
      <c r="AO75" s="20"/>
      <c r="AP75" s="20"/>
      <c r="AQ75" s="20"/>
      <c r="AR75" s="20"/>
    </row>
    <row r="76" spans="1:44" s="17" customFormat="1" ht="30.75" customHeight="1" x14ac:dyDescent="0.2">
      <c r="A76" s="150"/>
      <c r="C76" s="63"/>
      <c r="D76" s="66">
        <f t="shared" si="13"/>
        <v>1</v>
      </c>
      <c r="E76" s="69">
        <f>IFERROR(VLOOKUP(J76,Causa!$A$2:$F$15,6,0),"")</f>
        <v>3</v>
      </c>
      <c r="F76" s="52">
        <v>0.76180555555555562</v>
      </c>
      <c r="G76" s="53"/>
      <c r="H76" s="212"/>
      <c r="I76" s="55" t="s">
        <v>55</v>
      </c>
      <c r="J76" s="54" t="s">
        <v>52</v>
      </c>
      <c r="K76" s="54" t="s">
        <v>72</v>
      </c>
      <c r="L76" s="54" t="s">
        <v>1793</v>
      </c>
      <c r="M76" s="54"/>
      <c r="N76" s="54"/>
      <c r="O76" s="54" t="s">
        <v>432</v>
      </c>
      <c r="P76" s="54">
        <v>5</v>
      </c>
      <c r="Q76" s="55" t="s">
        <v>1946</v>
      </c>
      <c r="R76" s="54"/>
      <c r="S76" s="56">
        <f t="shared" si="17"/>
        <v>0</v>
      </c>
      <c r="T76" s="56">
        <f t="shared" si="14"/>
        <v>0</v>
      </c>
      <c r="U76" s="56">
        <f t="shared" si="18"/>
        <v>5</v>
      </c>
      <c r="V76" s="56">
        <f t="shared" si="15"/>
        <v>0</v>
      </c>
      <c r="W76" s="64">
        <f t="shared" si="16"/>
        <v>18</v>
      </c>
      <c r="X76" s="56" t="str">
        <f t="shared" si="19"/>
        <v>T</v>
      </c>
      <c r="Y76" s="20"/>
      <c r="Z76" s="19"/>
      <c r="AA76" s="20"/>
      <c r="AB76" s="19"/>
      <c r="AC76" s="21"/>
      <c r="AJ76" s="22"/>
      <c r="AK76" s="22"/>
      <c r="AL76" s="22"/>
      <c r="AM76" s="22"/>
      <c r="AN76" s="20"/>
      <c r="AO76" s="20"/>
      <c r="AP76" s="20"/>
      <c r="AQ76" s="20"/>
      <c r="AR76" s="20"/>
    </row>
    <row r="77" spans="1:44" s="17" customFormat="1" ht="30.75" customHeight="1" x14ac:dyDescent="0.2">
      <c r="A77" s="150"/>
      <c r="C77" s="63"/>
      <c r="D77" s="66">
        <f t="shared" si="13"/>
        <v>1</v>
      </c>
      <c r="E77" s="69">
        <f>IFERROR(VLOOKUP(J77,Causa!$A$2:$F$15,6,0),"")</f>
        <v>2</v>
      </c>
      <c r="F77" s="52">
        <v>0.79236111111111107</v>
      </c>
      <c r="G77" s="53"/>
      <c r="H77" s="212"/>
      <c r="I77" s="55" t="s">
        <v>57</v>
      </c>
      <c r="J77" s="54" t="s">
        <v>41</v>
      </c>
      <c r="K77" s="54" t="s">
        <v>42</v>
      </c>
      <c r="L77" s="54" t="s">
        <v>444</v>
      </c>
      <c r="M77" s="54"/>
      <c r="N77" s="54"/>
      <c r="O77" s="54" t="s">
        <v>423</v>
      </c>
      <c r="P77" s="54">
        <v>9</v>
      </c>
      <c r="Q77" s="55" t="s">
        <v>1932</v>
      </c>
      <c r="R77" s="54"/>
      <c r="S77" s="56">
        <f t="shared" si="17"/>
        <v>0</v>
      </c>
      <c r="T77" s="56">
        <f t="shared" si="14"/>
        <v>0</v>
      </c>
      <c r="U77" s="56">
        <f t="shared" si="18"/>
        <v>0</v>
      </c>
      <c r="V77" s="56">
        <f t="shared" si="15"/>
        <v>9</v>
      </c>
      <c r="W77" s="64">
        <f t="shared" si="16"/>
        <v>19</v>
      </c>
      <c r="X77" s="56" t="str">
        <f t="shared" si="19"/>
        <v>T</v>
      </c>
      <c r="Y77" s="20"/>
      <c r="Z77" s="19"/>
      <c r="AA77" s="20"/>
      <c r="AB77" s="19"/>
      <c r="AC77" s="21"/>
      <c r="AJ77" s="22"/>
      <c r="AK77" s="22"/>
      <c r="AL77" s="22"/>
      <c r="AM77" s="22"/>
      <c r="AN77" s="20"/>
      <c r="AO77" s="20"/>
      <c r="AP77" s="20"/>
      <c r="AQ77" s="20"/>
      <c r="AR77" s="20"/>
    </row>
    <row r="78" spans="1:44" s="17" customFormat="1" ht="30.75" customHeight="1" x14ac:dyDescent="0.2">
      <c r="A78" s="150"/>
      <c r="C78" s="63"/>
      <c r="D78" s="66">
        <f t="shared" si="13"/>
        <v>1</v>
      </c>
      <c r="E78" s="69">
        <f>IFERROR(VLOOKUP(J78,Causa!$A$2:$F$15,6,0),"")</f>
        <v>2</v>
      </c>
      <c r="F78" s="52">
        <v>0.80902777777777779</v>
      </c>
      <c r="G78" s="53"/>
      <c r="H78" s="212"/>
      <c r="I78" s="55" t="s">
        <v>57</v>
      </c>
      <c r="J78" s="54" t="s">
        <v>41</v>
      </c>
      <c r="K78" s="54" t="s">
        <v>42</v>
      </c>
      <c r="L78" s="54" t="s">
        <v>1770</v>
      </c>
      <c r="M78" s="54"/>
      <c r="N78" s="54"/>
      <c r="O78" s="54" t="s">
        <v>399</v>
      </c>
      <c r="P78" s="54">
        <v>4.51</v>
      </c>
      <c r="Q78" s="55" t="s">
        <v>1948</v>
      </c>
      <c r="R78" s="54"/>
      <c r="S78" s="56">
        <f t="shared" si="17"/>
        <v>0</v>
      </c>
      <c r="T78" s="56">
        <f t="shared" si="14"/>
        <v>0</v>
      </c>
      <c r="U78" s="56">
        <f t="shared" si="18"/>
        <v>0</v>
      </c>
      <c r="V78" s="56">
        <f t="shared" si="15"/>
        <v>4.51</v>
      </c>
      <c r="W78" s="64">
        <f t="shared" si="16"/>
        <v>19</v>
      </c>
      <c r="X78" s="56" t="str">
        <f t="shared" si="19"/>
        <v>T</v>
      </c>
      <c r="Y78" s="20"/>
      <c r="Z78" s="19"/>
      <c r="AA78" s="20"/>
      <c r="AB78" s="19"/>
      <c r="AC78" s="21"/>
      <c r="AJ78" s="22"/>
      <c r="AK78" s="22"/>
      <c r="AL78" s="22"/>
      <c r="AM78" s="22"/>
      <c r="AN78" s="20"/>
      <c r="AO78" s="20"/>
      <c r="AP78" s="20"/>
      <c r="AQ78" s="20"/>
      <c r="AR78" s="20"/>
    </row>
    <row r="79" spans="1:44" s="17" customFormat="1" ht="30.75" customHeight="1" x14ac:dyDescent="0.2">
      <c r="A79" s="150"/>
      <c r="C79" s="63"/>
      <c r="D79" s="66">
        <f t="shared" si="13"/>
        <v>1</v>
      </c>
      <c r="E79" s="69">
        <f>IFERROR(VLOOKUP(J79,Causa!$A$2:$F$15,6,0),"")</f>
        <v>2</v>
      </c>
      <c r="F79" s="52">
        <v>0.83333333333333337</v>
      </c>
      <c r="G79" s="53"/>
      <c r="H79" s="212"/>
      <c r="I79" s="55" t="s">
        <v>55</v>
      </c>
      <c r="J79" s="54" t="s">
        <v>41</v>
      </c>
      <c r="K79" s="54" t="s">
        <v>42</v>
      </c>
      <c r="L79" s="54" t="s">
        <v>444</v>
      </c>
      <c r="M79" s="54"/>
      <c r="N79" s="54"/>
      <c r="O79" s="54" t="s">
        <v>399</v>
      </c>
      <c r="P79" s="54">
        <v>15</v>
      </c>
      <c r="Q79" s="55" t="s">
        <v>1942</v>
      </c>
      <c r="R79" s="54" t="s">
        <v>1949</v>
      </c>
      <c r="S79" s="56">
        <f t="shared" si="17"/>
        <v>0</v>
      </c>
      <c r="T79" s="56">
        <f t="shared" si="14"/>
        <v>0</v>
      </c>
      <c r="U79" s="56">
        <f t="shared" si="18"/>
        <v>0</v>
      </c>
      <c r="V79" s="56">
        <f t="shared" si="15"/>
        <v>15</v>
      </c>
      <c r="W79" s="64">
        <f t="shared" si="16"/>
        <v>20</v>
      </c>
      <c r="X79" s="56" t="str">
        <f t="shared" si="19"/>
        <v>T</v>
      </c>
      <c r="Y79" s="20"/>
      <c r="Z79" s="19"/>
      <c r="AA79" s="20"/>
      <c r="AB79" s="19"/>
      <c r="AC79" s="21"/>
      <c r="AJ79" s="22"/>
      <c r="AK79" s="22"/>
      <c r="AL79" s="22"/>
      <c r="AM79" s="22"/>
      <c r="AN79" s="20"/>
      <c r="AO79" s="20"/>
      <c r="AP79" s="20"/>
      <c r="AQ79" s="20"/>
      <c r="AR79" s="20"/>
    </row>
    <row r="80" spans="1:44" s="17" customFormat="1" ht="30.75" customHeight="1" x14ac:dyDescent="0.2">
      <c r="A80" s="150"/>
      <c r="C80" s="63"/>
      <c r="D80" s="66">
        <f t="shared" si="13"/>
        <v>1</v>
      </c>
      <c r="E80" s="69">
        <f>IFERROR(VLOOKUP(J80,Causa!$A$2:$F$15,6,0),"")</f>
        <v>2</v>
      </c>
      <c r="F80" s="52">
        <v>0.85277777777777775</v>
      </c>
      <c r="G80" s="53"/>
      <c r="H80" s="212"/>
      <c r="I80" s="55" t="s">
        <v>55</v>
      </c>
      <c r="J80" s="54" t="s">
        <v>41</v>
      </c>
      <c r="K80" s="54" t="s">
        <v>42</v>
      </c>
      <c r="L80" s="54" t="s">
        <v>446</v>
      </c>
      <c r="M80" s="54"/>
      <c r="N80" s="54"/>
      <c r="O80" s="54" t="s">
        <v>399</v>
      </c>
      <c r="P80" s="54">
        <v>5.04</v>
      </c>
      <c r="Q80" s="55" t="s">
        <v>1950</v>
      </c>
      <c r="R80" s="54"/>
      <c r="S80" s="56">
        <f t="shared" si="17"/>
        <v>0</v>
      </c>
      <c r="T80" s="56">
        <f t="shared" si="14"/>
        <v>0</v>
      </c>
      <c r="U80" s="56">
        <f t="shared" si="18"/>
        <v>0</v>
      </c>
      <c r="V80" s="56">
        <f t="shared" si="15"/>
        <v>5.04</v>
      </c>
      <c r="W80" s="64">
        <f t="shared" si="16"/>
        <v>20</v>
      </c>
      <c r="X80" s="56" t="str">
        <f t="shared" si="19"/>
        <v>T</v>
      </c>
      <c r="Y80" s="20"/>
      <c r="Z80" s="19"/>
      <c r="AA80" s="20"/>
      <c r="AB80" s="19"/>
      <c r="AC80" s="21"/>
      <c r="AJ80" s="22"/>
      <c r="AK80" s="22"/>
      <c r="AL80" s="22"/>
      <c r="AM80" s="22"/>
      <c r="AN80" s="20"/>
      <c r="AO80" s="20"/>
      <c r="AP80" s="20"/>
      <c r="AQ80" s="20"/>
      <c r="AR80" s="20"/>
    </row>
    <row r="81" spans="1:44" s="17" customFormat="1" ht="30.75" customHeight="1" x14ac:dyDescent="0.2">
      <c r="A81" s="150"/>
      <c r="C81" s="63"/>
      <c r="D81" s="66">
        <f t="shared" si="13"/>
        <v>1</v>
      </c>
      <c r="E81" s="69">
        <f>IFERROR(VLOOKUP(J81,Causa!$A$2:$F$15,6,0),"")</f>
        <v>2</v>
      </c>
      <c r="F81" s="52">
        <v>0.8833333333333333</v>
      </c>
      <c r="G81" s="53"/>
      <c r="H81" s="212"/>
      <c r="I81" s="55" t="s">
        <v>55</v>
      </c>
      <c r="J81" s="54" t="s">
        <v>41</v>
      </c>
      <c r="K81" s="54" t="s">
        <v>42</v>
      </c>
      <c r="L81" s="54" t="s">
        <v>444</v>
      </c>
      <c r="M81" s="54"/>
      <c r="N81" s="54"/>
      <c r="O81" s="54" t="s">
        <v>399</v>
      </c>
      <c r="P81" s="54">
        <v>11.37</v>
      </c>
      <c r="Q81" s="55" t="s">
        <v>1951</v>
      </c>
      <c r="R81" s="54"/>
      <c r="S81" s="56">
        <f t="shared" si="17"/>
        <v>0</v>
      </c>
      <c r="T81" s="56">
        <f t="shared" si="14"/>
        <v>0</v>
      </c>
      <c r="U81" s="56">
        <f t="shared" si="18"/>
        <v>0</v>
      </c>
      <c r="V81" s="56">
        <f t="shared" si="15"/>
        <v>11.37</v>
      </c>
      <c r="W81" s="64">
        <f t="shared" si="16"/>
        <v>21</v>
      </c>
      <c r="X81" s="56" t="str">
        <f t="shared" si="19"/>
        <v>T</v>
      </c>
      <c r="Y81" s="20"/>
      <c r="Z81" s="19"/>
      <c r="AA81" s="20"/>
      <c r="AB81" s="19"/>
      <c r="AC81" s="21"/>
      <c r="AJ81" s="22"/>
      <c r="AK81" s="22"/>
      <c r="AL81" s="22"/>
      <c r="AM81" s="22"/>
      <c r="AN81" s="20"/>
      <c r="AO81" s="20"/>
      <c r="AP81" s="20"/>
      <c r="AQ81" s="20"/>
      <c r="AR81" s="20"/>
    </row>
    <row r="82" spans="1:44" s="17" customFormat="1" ht="30.75" customHeight="1" x14ac:dyDescent="0.2">
      <c r="A82" s="150"/>
      <c r="C82" s="63"/>
      <c r="D82" s="66">
        <f t="shared" si="13"/>
        <v>1</v>
      </c>
      <c r="E82" s="69">
        <f>IFERROR(VLOOKUP(J82,Causa!$A$2:$F$15,6,0),"")</f>
        <v>3</v>
      </c>
      <c r="F82" s="52">
        <v>0.90069444444444446</v>
      </c>
      <c r="G82" s="53"/>
      <c r="H82" s="212"/>
      <c r="I82" s="55" t="s">
        <v>55</v>
      </c>
      <c r="J82" s="54" t="s">
        <v>37</v>
      </c>
      <c r="K82" s="54" t="s">
        <v>68</v>
      </c>
      <c r="L82" s="54" t="s">
        <v>1793</v>
      </c>
      <c r="M82" s="54"/>
      <c r="N82" s="54"/>
      <c r="O82" s="54" t="s">
        <v>427</v>
      </c>
      <c r="P82" s="54">
        <v>7</v>
      </c>
      <c r="Q82" s="55" t="s">
        <v>1952</v>
      </c>
      <c r="R82" s="54"/>
      <c r="S82" s="56">
        <f t="shared" si="17"/>
        <v>0</v>
      </c>
      <c r="T82" s="56">
        <f t="shared" si="14"/>
        <v>0</v>
      </c>
      <c r="U82" s="56">
        <f t="shared" si="18"/>
        <v>7</v>
      </c>
      <c r="V82" s="56">
        <f t="shared" si="15"/>
        <v>0</v>
      </c>
      <c r="W82" s="64">
        <f t="shared" si="16"/>
        <v>21</v>
      </c>
      <c r="X82" s="56" t="str">
        <f t="shared" si="19"/>
        <v>T</v>
      </c>
      <c r="Y82" s="20"/>
      <c r="Z82" s="19"/>
      <c r="AA82" s="20"/>
      <c r="AB82" s="19"/>
      <c r="AC82" s="21"/>
      <c r="AJ82" s="22"/>
      <c r="AK82" s="22"/>
      <c r="AL82" s="22"/>
      <c r="AM82" s="22"/>
      <c r="AN82" s="20"/>
      <c r="AO82" s="20"/>
      <c r="AP82" s="20"/>
      <c r="AQ82" s="20"/>
      <c r="AR82" s="20"/>
    </row>
    <row r="83" spans="1:44" s="17" customFormat="1" ht="30.75" customHeight="1" x14ac:dyDescent="0.2">
      <c r="A83" s="150"/>
      <c r="C83" s="63"/>
      <c r="D83" s="66">
        <f t="shared" si="13"/>
        <v>1</v>
      </c>
      <c r="E83" s="69">
        <f>IFERROR(VLOOKUP(J83,Causa!$A$2:$F$15,6,0),"")</f>
        <v>3</v>
      </c>
      <c r="F83" s="52">
        <v>0.91736111111111107</v>
      </c>
      <c r="G83" s="53"/>
      <c r="H83" s="212"/>
      <c r="I83" s="55" t="s">
        <v>55</v>
      </c>
      <c r="J83" s="54" t="s">
        <v>47</v>
      </c>
      <c r="K83" s="54" t="s">
        <v>82</v>
      </c>
      <c r="L83" s="54" t="s">
        <v>1793</v>
      </c>
      <c r="M83" s="54"/>
      <c r="N83" s="54"/>
      <c r="O83" s="54" t="s">
        <v>1725</v>
      </c>
      <c r="P83" s="54">
        <v>5</v>
      </c>
      <c r="Q83" s="55" t="s">
        <v>1893</v>
      </c>
      <c r="R83" s="54"/>
      <c r="S83" s="56">
        <f t="shared" si="17"/>
        <v>0</v>
      </c>
      <c r="T83" s="56">
        <f t="shared" si="14"/>
        <v>5</v>
      </c>
      <c r="U83" s="56">
        <f t="shared" si="18"/>
        <v>0</v>
      </c>
      <c r="V83" s="56">
        <f t="shared" si="15"/>
        <v>0</v>
      </c>
      <c r="W83" s="64">
        <f t="shared" si="16"/>
        <v>22</v>
      </c>
      <c r="X83" s="56" t="str">
        <f t="shared" si="19"/>
        <v>T</v>
      </c>
      <c r="Y83" s="20"/>
      <c r="Z83" s="19"/>
      <c r="AA83" s="20"/>
      <c r="AB83" s="19"/>
      <c r="AC83" s="21"/>
      <c r="AJ83" s="22"/>
      <c r="AK83" s="22"/>
      <c r="AL83" s="22"/>
      <c r="AM83" s="22"/>
      <c r="AN83" s="20"/>
      <c r="AO83" s="20"/>
      <c r="AP83" s="20"/>
      <c r="AQ83" s="20"/>
      <c r="AR83" s="20"/>
    </row>
    <row r="84" spans="1:44" s="17" customFormat="1" ht="30.75" customHeight="1" x14ac:dyDescent="0.2">
      <c r="A84" s="150"/>
      <c r="C84" s="63"/>
      <c r="D84" s="66">
        <f t="shared" si="13"/>
        <v>1</v>
      </c>
      <c r="E84" s="69">
        <f>IFERROR(VLOOKUP(J84,Causa!$A$2:$F$15,6,0),"")</f>
        <v>3</v>
      </c>
      <c r="F84" s="52">
        <v>0.92222222222222217</v>
      </c>
      <c r="G84" s="53"/>
      <c r="H84" s="212"/>
      <c r="I84" s="55" t="s">
        <v>55</v>
      </c>
      <c r="J84" s="54" t="s">
        <v>52</v>
      </c>
      <c r="K84" s="54" t="s">
        <v>72</v>
      </c>
      <c r="L84" s="54" t="s">
        <v>1793</v>
      </c>
      <c r="M84" s="54"/>
      <c r="N84" s="54"/>
      <c r="O84" s="54" t="s">
        <v>432</v>
      </c>
      <c r="P84" s="54">
        <v>7</v>
      </c>
      <c r="Q84" s="55" t="s">
        <v>1946</v>
      </c>
      <c r="R84" s="54"/>
      <c r="S84" s="56">
        <f t="shared" si="17"/>
        <v>0</v>
      </c>
      <c r="T84" s="56">
        <f t="shared" si="14"/>
        <v>0</v>
      </c>
      <c r="U84" s="56">
        <f t="shared" si="18"/>
        <v>7</v>
      </c>
      <c r="V84" s="56">
        <f t="shared" si="15"/>
        <v>0</v>
      </c>
      <c r="W84" s="64">
        <f t="shared" si="16"/>
        <v>22</v>
      </c>
      <c r="X84" s="56" t="str">
        <f t="shared" si="19"/>
        <v>T</v>
      </c>
      <c r="Y84" s="20"/>
      <c r="Z84" s="19"/>
      <c r="AA84" s="20"/>
      <c r="AB84" s="19"/>
      <c r="AC84" s="21"/>
      <c r="AJ84" s="22"/>
      <c r="AK84" s="22"/>
      <c r="AL84" s="22"/>
      <c r="AM84" s="22"/>
      <c r="AN84" s="20"/>
      <c r="AO84" s="20"/>
      <c r="AP84" s="20"/>
      <c r="AQ84" s="20"/>
      <c r="AR84" s="20"/>
    </row>
    <row r="85" spans="1:44" s="17" customFormat="1" ht="30.75" customHeight="1" x14ac:dyDescent="0.2">
      <c r="A85" s="150"/>
      <c r="C85" s="63"/>
      <c r="D85" s="66">
        <f t="shared" si="13"/>
        <v>1</v>
      </c>
      <c r="E85" s="69">
        <f>IFERROR(VLOOKUP(J85,Causa!$A$2:$F$15,6,0),"")</f>
        <v>2</v>
      </c>
      <c r="F85" s="52">
        <v>0.9291666666666667</v>
      </c>
      <c r="G85" s="53"/>
      <c r="H85" s="212"/>
      <c r="I85" s="55" t="s">
        <v>55</v>
      </c>
      <c r="J85" s="54" t="s">
        <v>41</v>
      </c>
      <c r="K85" s="54" t="s">
        <v>42</v>
      </c>
      <c r="L85" s="54" t="s">
        <v>444</v>
      </c>
      <c r="M85" s="54"/>
      <c r="N85" s="54"/>
      <c r="O85" s="54" t="s">
        <v>399</v>
      </c>
      <c r="P85" s="54">
        <v>15.68</v>
      </c>
      <c r="Q85" s="55" t="s">
        <v>1951</v>
      </c>
      <c r="R85" s="54"/>
      <c r="S85" s="56">
        <f t="shared" si="17"/>
        <v>0</v>
      </c>
      <c r="T85" s="56">
        <f t="shared" si="14"/>
        <v>0</v>
      </c>
      <c r="U85" s="56">
        <f t="shared" si="18"/>
        <v>0</v>
      </c>
      <c r="V85" s="56">
        <f t="shared" si="15"/>
        <v>15.68</v>
      </c>
      <c r="W85" s="64">
        <f t="shared" si="16"/>
        <v>22</v>
      </c>
      <c r="X85" s="56" t="str">
        <f t="shared" si="19"/>
        <v>T</v>
      </c>
      <c r="Y85" s="20"/>
      <c r="Z85" s="19"/>
      <c r="AA85" s="20"/>
      <c r="AB85" s="19"/>
      <c r="AC85" s="21"/>
      <c r="AJ85" s="22"/>
      <c r="AK85" s="22"/>
      <c r="AL85" s="22"/>
      <c r="AM85" s="22"/>
      <c r="AN85" s="20"/>
      <c r="AO85" s="20"/>
      <c r="AP85" s="20"/>
      <c r="AQ85" s="20"/>
      <c r="AR85" s="20"/>
    </row>
    <row r="86" spans="1:44" s="17" customFormat="1" ht="30.75" customHeight="1" x14ac:dyDescent="0.2">
      <c r="A86" s="150"/>
      <c r="C86" s="63"/>
      <c r="D86" s="66">
        <f t="shared" si="13"/>
        <v>1</v>
      </c>
      <c r="E86" s="69">
        <f>IFERROR(VLOOKUP(J86,Causa!$A$2:$F$15,6,0),"")</f>
        <v>2</v>
      </c>
      <c r="F86" s="52">
        <v>0.97222222222222221</v>
      </c>
      <c r="G86" s="53"/>
      <c r="H86" s="212"/>
      <c r="I86" s="55" t="s">
        <v>56</v>
      </c>
      <c r="J86" s="54" t="s">
        <v>41</v>
      </c>
      <c r="K86" s="54" t="s">
        <v>42</v>
      </c>
      <c r="L86" s="54" t="s">
        <v>444</v>
      </c>
      <c r="M86" s="54"/>
      <c r="N86" s="54"/>
      <c r="O86" s="54" t="s">
        <v>423</v>
      </c>
      <c r="P86" s="54">
        <v>3.33</v>
      </c>
      <c r="Q86" s="55" t="s">
        <v>1859</v>
      </c>
      <c r="R86" s="54"/>
      <c r="S86" s="56">
        <f t="shared" si="17"/>
        <v>0</v>
      </c>
      <c r="T86" s="56">
        <f t="shared" si="14"/>
        <v>0</v>
      </c>
      <c r="U86" s="56">
        <f t="shared" si="18"/>
        <v>0</v>
      </c>
      <c r="V86" s="56">
        <f t="shared" si="15"/>
        <v>3.33</v>
      </c>
      <c r="W86" s="64">
        <f t="shared" si="16"/>
        <v>23</v>
      </c>
      <c r="X86" s="56" t="str">
        <f t="shared" si="19"/>
        <v>N</v>
      </c>
      <c r="Y86" s="20"/>
      <c r="Z86" s="19"/>
      <c r="AA86" s="20"/>
      <c r="AB86" s="19"/>
      <c r="AC86" s="21"/>
      <c r="AJ86" s="22"/>
      <c r="AK86" s="22"/>
      <c r="AL86" s="22"/>
      <c r="AM86" s="22"/>
      <c r="AN86" s="20"/>
      <c r="AO86" s="20"/>
      <c r="AP86" s="20"/>
      <c r="AQ86" s="20"/>
      <c r="AR86" s="20"/>
    </row>
    <row r="87" spans="1:44" s="17" customFormat="1" ht="30.75" customHeight="1" x14ac:dyDescent="0.2">
      <c r="A87" s="150"/>
      <c r="C87" s="63"/>
      <c r="D87" s="66" t="str">
        <f t="shared" si="13"/>
        <v/>
      </c>
      <c r="E87" s="69" t="str">
        <f>IFERROR(VLOOKUP(J87,Causa!$A$2:$F$15,6,0),"")</f>
        <v/>
      </c>
      <c r="F87" s="52"/>
      <c r="G87" s="53"/>
      <c r="H87" s="212"/>
      <c r="I87" s="55"/>
      <c r="J87" s="54"/>
      <c r="K87" s="54"/>
      <c r="L87" s="54"/>
      <c r="M87" s="54"/>
      <c r="N87" s="54"/>
      <c r="O87" s="54"/>
      <c r="P87" s="54"/>
      <c r="Q87" s="55"/>
      <c r="R87" s="54"/>
      <c r="S87" s="56">
        <f t="shared" si="17"/>
        <v>0</v>
      </c>
      <c r="T87" s="56">
        <f t="shared" si="14"/>
        <v>0</v>
      </c>
      <c r="U87" s="56">
        <f t="shared" si="18"/>
        <v>0</v>
      </c>
      <c r="V87" s="56">
        <f t="shared" si="15"/>
        <v>0</v>
      </c>
      <c r="W87" s="64" t="str">
        <f t="shared" si="16"/>
        <v/>
      </c>
      <c r="X87" s="56" t="str">
        <f t="shared" si="19"/>
        <v>T</v>
      </c>
      <c r="Y87" s="20"/>
      <c r="Z87" s="19"/>
      <c r="AA87" s="20"/>
      <c r="AB87" s="19"/>
      <c r="AC87" s="21"/>
      <c r="AJ87" s="22"/>
      <c r="AK87" s="22"/>
      <c r="AL87" s="22"/>
      <c r="AM87" s="22"/>
      <c r="AN87" s="20"/>
      <c r="AO87" s="20"/>
      <c r="AP87" s="20"/>
      <c r="AQ87" s="20"/>
      <c r="AR87" s="20"/>
    </row>
    <row r="88" spans="1:44" s="17" customFormat="1" ht="30.75" customHeight="1" x14ac:dyDescent="0.2">
      <c r="A88" s="150"/>
      <c r="C88" s="63"/>
      <c r="D88" s="66" t="str">
        <f t="shared" si="13"/>
        <v/>
      </c>
      <c r="E88" s="69" t="str">
        <f>IFERROR(VLOOKUP(J88,Causa!$A$2:$F$15,6,0),"")</f>
        <v/>
      </c>
      <c r="F88" s="52"/>
      <c r="G88" s="53"/>
      <c r="H88" s="212"/>
      <c r="I88" s="55"/>
      <c r="J88" s="54"/>
      <c r="K88" s="54"/>
      <c r="L88" s="54"/>
      <c r="M88" s="54"/>
      <c r="N88" s="54"/>
      <c r="O88" s="54"/>
      <c r="P88" s="54"/>
      <c r="Q88" s="55"/>
      <c r="R88" s="54"/>
      <c r="S88" s="56">
        <f t="shared" si="17"/>
        <v>0</v>
      </c>
      <c r="T88" s="56">
        <f t="shared" si="14"/>
        <v>0</v>
      </c>
      <c r="U88" s="56">
        <f t="shared" si="18"/>
        <v>0</v>
      </c>
      <c r="V88" s="56">
        <f t="shared" si="15"/>
        <v>0</v>
      </c>
      <c r="W88" s="64" t="str">
        <f t="shared" si="16"/>
        <v/>
      </c>
      <c r="X88" s="56" t="str">
        <f t="shared" si="19"/>
        <v>T</v>
      </c>
      <c r="Y88" s="20"/>
      <c r="Z88" s="19"/>
      <c r="AA88" s="20"/>
      <c r="AB88" s="19"/>
      <c r="AC88" s="21"/>
      <c r="AJ88" s="22"/>
      <c r="AK88" s="22"/>
      <c r="AL88" s="22"/>
      <c r="AM88" s="22"/>
      <c r="AN88" s="20"/>
      <c r="AO88" s="20"/>
      <c r="AP88" s="20"/>
      <c r="AQ88" s="20"/>
      <c r="AR88" s="20"/>
    </row>
    <row r="89" spans="1:44" s="17" customFormat="1" ht="30.75" customHeight="1" x14ac:dyDescent="0.2">
      <c r="A89" s="150"/>
      <c r="C89" s="63"/>
      <c r="D89" s="66" t="str">
        <f t="shared" si="13"/>
        <v/>
      </c>
      <c r="E89" s="69" t="str">
        <f>IFERROR(VLOOKUP(J89,Causa!$A$2:$F$15,6,0),"")</f>
        <v/>
      </c>
      <c r="F89" s="52"/>
      <c r="G89" s="53"/>
      <c r="H89" s="212"/>
      <c r="I89" s="55"/>
      <c r="J89" s="54"/>
      <c r="K89" s="54"/>
      <c r="L89" s="54"/>
      <c r="M89" s="54"/>
      <c r="N89" s="54"/>
      <c r="O89" s="54"/>
      <c r="P89" s="54"/>
      <c r="Q89" s="55"/>
      <c r="R89" s="54"/>
      <c r="S89" s="56">
        <f t="shared" si="17"/>
        <v>0</v>
      </c>
      <c r="T89" s="56">
        <f t="shared" si="14"/>
        <v>0</v>
      </c>
      <c r="U89" s="56">
        <f t="shared" si="18"/>
        <v>0</v>
      </c>
      <c r="V89" s="56">
        <f t="shared" si="15"/>
        <v>0</v>
      </c>
      <c r="W89" s="64" t="str">
        <f t="shared" si="16"/>
        <v/>
      </c>
      <c r="X89" s="56" t="str">
        <f t="shared" si="19"/>
        <v>T</v>
      </c>
      <c r="Y89" s="20"/>
      <c r="Z89" s="19"/>
      <c r="AA89" s="20"/>
      <c r="AB89" s="19"/>
      <c r="AC89" s="21"/>
      <c r="AJ89" s="22"/>
      <c r="AK89" s="22"/>
      <c r="AL89" s="22"/>
      <c r="AM89" s="22"/>
      <c r="AN89" s="20"/>
      <c r="AO89" s="20"/>
      <c r="AP89" s="20"/>
      <c r="AQ89" s="20"/>
      <c r="AR89" s="20"/>
    </row>
    <row r="90" spans="1:44" s="17" customFormat="1" ht="30.75" customHeight="1" x14ac:dyDescent="0.2">
      <c r="A90" s="150"/>
      <c r="C90" s="63"/>
      <c r="D90" s="66" t="str">
        <f t="shared" si="13"/>
        <v/>
      </c>
      <c r="E90" s="69" t="str">
        <f>IFERROR(VLOOKUP(J90,Causa!$A$2:$F$15,6,0),"")</f>
        <v/>
      </c>
      <c r="F90" s="52"/>
      <c r="G90" s="53"/>
      <c r="H90" s="212"/>
      <c r="I90" s="55"/>
      <c r="J90" s="54"/>
      <c r="K90" s="54"/>
      <c r="L90" s="54"/>
      <c r="M90" s="54"/>
      <c r="N90" s="54"/>
      <c r="O90" s="54"/>
      <c r="P90" s="54"/>
      <c r="Q90" s="55"/>
      <c r="R90" s="54"/>
      <c r="S90" s="56">
        <f t="shared" si="17"/>
        <v>0</v>
      </c>
      <c r="T90" s="56">
        <f t="shared" si="14"/>
        <v>0</v>
      </c>
      <c r="U90" s="56">
        <f t="shared" si="18"/>
        <v>0</v>
      </c>
      <c r="V90" s="56">
        <f t="shared" si="15"/>
        <v>0</v>
      </c>
      <c r="W90" s="64" t="str">
        <f t="shared" si="16"/>
        <v/>
      </c>
      <c r="X90" s="56" t="str">
        <f t="shared" si="19"/>
        <v>T</v>
      </c>
      <c r="Y90" s="20"/>
      <c r="Z90" s="19"/>
      <c r="AA90" s="20"/>
      <c r="AB90" s="19"/>
      <c r="AC90" s="21"/>
      <c r="AJ90" s="22"/>
      <c r="AK90" s="22"/>
      <c r="AL90" s="22"/>
      <c r="AM90" s="22"/>
      <c r="AN90" s="20"/>
      <c r="AO90" s="20"/>
      <c r="AP90" s="20"/>
      <c r="AQ90" s="20"/>
      <c r="AR90" s="20"/>
    </row>
    <row r="91" spans="1:44" s="17" customFormat="1" ht="30.75" customHeight="1" x14ac:dyDescent="0.2">
      <c r="A91" s="150"/>
      <c r="C91" s="63"/>
      <c r="D91" s="66" t="str">
        <f t="shared" si="13"/>
        <v/>
      </c>
      <c r="E91" s="69" t="str">
        <f>IFERROR(VLOOKUP(J91,Causa!$A$2:$F$15,6,0),"")</f>
        <v/>
      </c>
      <c r="F91" s="52"/>
      <c r="G91" s="53"/>
      <c r="H91" s="212"/>
      <c r="I91" s="55"/>
      <c r="J91" s="54"/>
      <c r="K91" s="54"/>
      <c r="L91" s="54"/>
      <c r="M91" s="54"/>
      <c r="N91" s="54"/>
      <c r="O91" s="54"/>
      <c r="P91" s="54"/>
      <c r="Q91" s="55"/>
      <c r="R91" s="54"/>
      <c r="S91" s="56">
        <f t="shared" si="17"/>
        <v>0</v>
      </c>
      <c r="T91" s="56">
        <f t="shared" si="14"/>
        <v>0</v>
      </c>
      <c r="U91" s="56">
        <f t="shared" si="18"/>
        <v>0</v>
      </c>
      <c r="V91" s="56">
        <f t="shared" si="15"/>
        <v>0</v>
      </c>
      <c r="W91" s="64" t="str">
        <f t="shared" si="16"/>
        <v/>
      </c>
      <c r="X91" s="56" t="str">
        <f t="shared" si="19"/>
        <v>T</v>
      </c>
      <c r="Y91" s="20"/>
      <c r="Z91" s="19"/>
      <c r="AA91" s="20"/>
      <c r="AB91" s="19"/>
      <c r="AC91" s="21"/>
      <c r="AJ91" s="22"/>
      <c r="AK91" s="22"/>
      <c r="AL91" s="22"/>
      <c r="AM91" s="22"/>
      <c r="AN91" s="20"/>
      <c r="AO91" s="20"/>
      <c r="AP91" s="20"/>
      <c r="AQ91" s="20"/>
      <c r="AR91" s="20"/>
    </row>
    <row r="92" spans="1:44" s="17" customFormat="1" ht="30.75" customHeight="1" x14ac:dyDescent="0.2">
      <c r="A92" s="150"/>
      <c r="C92" s="63"/>
      <c r="D92" s="66" t="str">
        <f t="shared" si="13"/>
        <v/>
      </c>
      <c r="E92" s="69" t="str">
        <f>IFERROR(VLOOKUP(J92,Causa!$A$2:$F$15,6,0),"")</f>
        <v/>
      </c>
      <c r="F92" s="52"/>
      <c r="G92" s="53"/>
      <c r="H92" s="212"/>
      <c r="I92" s="55"/>
      <c r="J92" s="54"/>
      <c r="K92" s="54"/>
      <c r="L92" s="54"/>
      <c r="M92" s="54"/>
      <c r="N92" s="54"/>
      <c r="O92" s="54"/>
      <c r="P92" s="54"/>
      <c r="Q92" s="55"/>
      <c r="R92" s="54"/>
      <c r="S92" s="56">
        <f t="shared" si="17"/>
        <v>0</v>
      </c>
      <c r="T92" s="56">
        <f t="shared" si="14"/>
        <v>0</v>
      </c>
      <c r="U92" s="56">
        <f t="shared" si="18"/>
        <v>0</v>
      </c>
      <c r="V92" s="56">
        <f t="shared" si="15"/>
        <v>0</v>
      </c>
      <c r="W92" s="64" t="str">
        <f t="shared" si="16"/>
        <v/>
      </c>
      <c r="X92" s="56" t="str">
        <f t="shared" si="19"/>
        <v>T</v>
      </c>
      <c r="Y92" s="20"/>
      <c r="Z92" s="19"/>
      <c r="AA92" s="20"/>
      <c r="AB92" s="19"/>
      <c r="AC92" s="21"/>
      <c r="AJ92" s="22"/>
      <c r="AK92" s="22"/>
      <c r="AL92" s="22"/>
      <c r="AM92" s="22"/>
      <c r="AN92" s="20"/>
      <c r="AO92" s="20"/>
      <c r="AP92" s="20"/>
      <c r="AQ92" s="20"/>
      <c r="AR92" s="20"/>
    </row>
    <row r="93" spans="1:44" s="17" customFormat="1" ht="30.75" customHeight="1" x14ac:dyDescent="0.2">
      <c r="A93" s="150"/>
      <c r="C93" s="63"/>
      <c r="D93" s="66" t="str">
        <f t="shared" si="13"/>
        <v/>
      </c>
      <c r="E93" s="69" t="str">
        <f>IFERROR(VLOOKUP(J93,Causa!$A$2:$F$15,6,0),"")</f>
        <v/>
      </c>
      <c r="F93" s="52"/>
      <c r="G93" s="53"/>
      <c r="H93" s="212"/>
      <c r="I93" s="55"/>
      <c r="J93" s="54"/>
      <c r="K93" s="54"/>
      <c r="L93" s="54"/>
      <c r="M93" s="54"/>
      <c r="N93" s="54"/>
      <c r="O93" s="54"/>
      <c r="P93" s="54"/>
      <c r="Q93" s="55"/>
      <c r="R93" s="54"/>
      <c r="S93" s="56">
        <f t="shared" si="17"/>
        <v>0</v>
      </c>
      <c r="T93" s="56">
        <f t="shared" si="14"/>
        <v>0</v>
      </c>
      <c r="U93" s="56">
        <f t="shared" si="18"/>
        <v>0</v>
      </c>
      <c r="V93" s="56">
        <f t="shared" si="15"/>
        <v>0</v>
      </c>
      <c r="W93" s="64" t="str">
        <f t="shared" si="16"/>
        <v/>
      </c>
      <c r="X93" s="56" t="str">
        <f t="shared" si="19"/>
        <v>T</v>
      </c>
      <c r="Y93" s="20"/>
      <c r="Z93" s="19"/>
      <c r="AA93" s="20"/>
      <c r="AB93" s="19"/>
      <c r="AC93" s="21"/>
      <c r="AJ93" s="22"/>
      <c r="AK93" s="22"/>
      <c r="AL93" s="22"/>
      <c r="AM93" s="22"/>
      <c r="AN93" s="20"/>
      <c r="AO93" s="20"/>
      <c r="AP93" s="20"/>
      <c r="AQ93" s="20"/>
      <c r="AR93" s="20"/>
    </row>
    <row r="94" spans="1:44" s="17" customFormat="1" ht="30.75" customHeight="1" x14ac:dyDescent="0.2">
      <c r="A94" s="150"/>
      <c r="C94" s="63"/>
      <c r="D94" s="66" t="str">
        <f t="shared" si="13"/>
        <v/>
      </c>
      <c r="E94" s="69" t="str">
        <f>IFERROR(VLOOKUP(J94,Causa!$A$2:$F$15,6,0),"")</f>
        <v/>
      </c>
      <c r="F94" s="52"/>
      <c r="G94" s="53"/>
      <c r="H94" s="212"/>
      <c r="I94" s="55"/>
      <c r="J94" s="54"/>
      <c r="K94" s="54"/>
      <c r="L94" s="54"/>
      <c r="M94" s="54"/>
      <c r="N94" s="54"/>
      <c r="O94" s="54"/>
      <c r="P94" s="54"/>
      <c r="Q94" s="55"/>
      <c r="R94" s="54"/>
      <c r="S94" s="56">
        <f t="shared" si="17"/>
        <v>0</v>
      </c>
      <c r="T94" s="56">
        <f t="shared" si="14"/>
        <v>0</v>
      </c>
      <c r="U94" s="56">
        <f t="shared" si="18"/>
        <v>0</v>
      </c>
      <c r="V94" s="56">
        <f t="shared" si="15"/>
        <v>0</v>
      </c>
      <c r="W94" s="64" t="str">
        <f t="shared" si="16"/>
        <v/>
      </c>
      <c r="X94" s="56" t="str">
        <f t="shared" si="19"/>
        <v>T</v>
      </c>
      <c r="Y94" s="20"/>
      <c r="Z94" s="19"/>
      <c r="AA94" s="20"/>
      <c r="AB94" s="19"/>
      <c r="AC94" s="21"/>
      <c r="AJ94" s="22"/>
      <c r="AK94" s="22"/>
      <c r="AL94" s="22"/>
      <c r="AM94" s="22"/>
      <c r="AN94" s="20"/>
      <c r="AO94" s="20"/>
      <c r="AP94" s="20"/>
      <c r="AQ94" s="20"/>
      <c r="AR94" s="20"/>
    </row>
    <row r="95" spans="1:44" s="17" customFormat="1" ht="30.75" customHeight="1" x14ac:dyDescent="0.2">
      <c r="A95" s="150"/>
      <c r="C95" s="63"/>
      <c r="D95" s="66" t="str">
        <f t="shared" si="13"/>
        <v/>
      </c>
      <c r="E95" s="69" t="str">
        <f>IFERROR(VLOOKUP(J95,Causa!$A$2:$F$15,6,0),"")</f>
        <v/>
      </c>
      <c r="F95" s="52"/>
      <c r="G95" s="53"/>
      <c r="H95" s="212"/>
      <c r="I95" s="55"/>
      <c r="J95" s="54"/>
      <c r="K95" s="54"/>
      <c r="L95" s="54"/>
      <c r="M95" s="54"/>
      <c r="N95" s="54"/>
      <c r="O95" s="54"/>
      <c r="P95" s="54"/>
      <c r="Q95" s="55"/>
      <c r="R95" s="54"/>
      <c r="S95" s="56">
        <f t="shared" si="17"/>
        <v>0</v>
      </c>
      <c r="T95" s="56">
        <f t="shared" si="14"/>
        <v>0</v>
      </c>
      <c r="U95" s="56">
        <f t="shared" si="18"/>
        <v>0</v>
      </c>
      <c r="V95" s="56">
        <f t="shared" si="15"/>
        <v>0</v>
      </c>
      <c r="W95" s="64" t="str">
        <f t="shared" si="16"/>
        <v/>
      </c>
      <c r="X95" s="56" t="str">
        <f t="shared" si="19"/>
        <v>T</v>
      </c>
      <c r="Y95" s="20"/>
      <c r="Z95" s="19"/>
      <c r="AA95" s="20"/>
      <c r="AB95" s="19"/>
      <c r="AC95" s="21"/>
      <c r="AJ95" s="22"/>
      <c r="AK95" s="22"/>
      <c r="AL95" s="22"/>
      <c r="AM95" s="22"/>
      <c r="AN95" s="20"/>
      <c r="AO95" s="20"/>
      <c r="AP95" s="20"/>
      <c r="AQ95" s="20"/>
      <c r="AR95" s="20"/>
    </row>
    <row r="96" spans="1:44" s="17" customFormat="1" ht="30.75" customHeight="1" x14ac:dyDescent="0.2">
      <c r="A96" s="150"/>
      <c r="C96" s="63"/>
      <c r="D96" s="66" t="str">
        <f t="shared" si="13"/>
        <v/>
      </c>
      <c r="E96" s="69" t="str">
        <f>IFERROR(VLOOKUP(J96,Causa!$A$2:$F$15,6,0),"")</f>
        <v/>
      </c>
      <c r="F96" s="52"/>
      <c r="G96" s="53"/>
      <c r="H96" s="212"/>
      <c r="I96" s="55"/>
      <c r="J96" s="54"/>
      <c r="K96" s="54"/>
      <c r="L96" s="54"/>
      <c r="M96" s="54"/>
      <c r="N96" s="54"/>
      <c r="O96" s="54"/>
      <c r="P96" s="54"/>
      <c r="Q96" s="55"/>
      <c r="R96" s="54"/>
      <c r="S96" s="56">
        <f t="shared" si="17"/>
        <v>0</v>
      </c>
      <c r="T96" s="56">
        <f t="shared" si="14"/>
        <v>0</v>
      </c>
      <c r="U96" s="56">
        <f t="shared" si="18"/>
        <v>0</v>
      </c>
      <c r="V96" s="56">
        <f t="shared" si="15"/>
        <v>0</v>
      </c>
      <c r="W96" s="64" t="str">
        <f t="shared" si="16"/>
        <v/>
      </c>
      <c r="X96" s="56" t="str">
        <f t="shared" si="19"/>
        <v>T</v>
      </c>
      <c r="Y96" s="20"/>
      <c r="Z96" s="19"/>
      <c r="AA96" s="20"/>
      <c r="AB96" s="19"/>
      <c r="AC96" s="21"/>
      <c r="AJ96" s="22"/>
      <c r="AK96" s="22"/>
      <c r="AL96" s="22"/>
      <c r="AM96" s="22"/>
      <c r="AN96" s="20"/>
      <c r="AO96" s="20"/>
      <c r="AP96" s="20"/>
      <c r="AQ96" s="20"/>
      <c r="AR96" s="20"/>
    </row>
    <row r="97" spans="1:44" s="17" customFormat="1" ht="30.75" customHeight="1" x14ac:dyDescent="0.2">
      <c r="A97" s="150"/>
      <c r="C97" s="63"/>
      <c r="D97" s="66" t="str">
        <f t="shared" si="13"/>
        <v/>
      </c>
      <c r="E97" s="69" t="str">
        <f>IFERROR(VLOOKUP(J97,Causa!$A$2:$F$15,6,0),"")</f>
        <v/>
      </c>
      <c r="F97" s="52"/>
      <c r="G97" s="53"/>
      <c r="H97" s="212"/>
      <c r="I97" s="55"/>
      <c r="J97" s="54"/>
      <c r="K97" s="54"/>
      <c r="L97" s="54"/>
      <c r="M97" s="54"/>
      <c r="N97" s="54"/>
      <c r="O97" s="54"/>
      <c r="P97" s="54"/>
      <c r="Q97" s="55"/>
      <c r="R97" s="54"/>
      <c r="S97" s="56">
        <f t="shared" si="17"/>
        <v>0</v>
      </c>
      <c r="T97" s="56">
        <f t="shared" si="14"/>
        <v>0</v>
      </c>
      <c r="U97" s="56">
        <f t="shared" si="18"/>
        <v>0</v>
      </c>
      <c r="V97" s="56">
        <f t="shared" si="15"/>
        <v>0</v>
      </c>
      <c r="W97" s="64" t="str">
        <f t="shared" si="16"/>
        <v/>
      </c>
      <c r="X97" s="56" t="str">
        <f t="shared" si="19"/>
        <v>T</v>
      </c>
      <c r="Y97" s="20"/>
      <c r="Z97" s="19"/>
      <c r="AA97" s="20"/>
      <c r="AB97" s="19"/>
      <c r="AC97" s="21"/>
      <c r="AJ97" s="22"/>
      <c r="AK97" s="22"/>
      <c r="AL97" s="22"/>
      <c r="AM97" s="22"/>
      <c r="AN97" s="20"/>
      <c r="AO97" s="20"/>
      <c r="AP97" s="20"/>
      <c r="AQ97" s="20"/>
      <c r="AR97" s="20"/>
    </row>
    <row r="98" spans="1:44" s="17" customFormat="1" ht="30.75" customHeight="1" x14ac:dyDescent="0.2">
      <c r="A98" s="150"/>
      <c r="C98" s="63"/>
      <c r="D98" s="66" t="str">
        <f t="shared" si="13"/>
        <v/>
      </c>
      <c r="E98" s="69" t="str">
        <f>IFERROR(VLOOKUP(J98,Causa!$A$2:$F$15,6,0),"")</f>
        <v/>
      </c>
      <c r="F98" s="52"/>
      <c r="G98" s="53"/>
      <c r="H98" s="212"/>
      <c r="I98" s="55"/>
      <c r="J98" s="54"/>
      <c r="K98" s="54"/>
      <c r="L98" s="54"/>
      <c r="M98" s="54"/>
      <c r="N98" s="54"/>
      <c r="O98" s="54"/>
      <c r="P98" s="54"/>
      <c r="Q98" s="55"/>
      <c r="R98" s="54"/>
      <c r="S98" s="56">
        <f t="shared" si="17"/>
        <v>0</v>
      </c>
      <c r="T98" s="56">
        <f t="shared" si="14"/>
        <v>0</v>
      </c>
      <c r="U98" s="56">
        <f t="shared" si="18"/>
        <v>0</v>
      </c>
      <c r="V98" s="56">
        <f t="shared" si="15"/>
        <v>0</v>
      </c>
      <c r="W98" s="64" t="str">
        <f t="shared" si="16"/>
        <v/>
      </c>
      <c r="X98" s="56" t="str">
        <f t="shared" si="19"/>
        <v>T</v>
      </c>
      <c r="Y98" s="20"/>
      <c r="Z98" s="19"/>
      <c r="AA98" s="20"/>
      <c r="AB98" s="19"/>
      <c r="AC98" s="21"/>
      <c r="AJ98" s="22"/>
      <c r="AK98" s="22"/>
      <c r="AL98" s="22"/>
      <c r="AM98" s="22"/>
      <c r="AN98" s="20"/>
      <c r="AO98" s="20"/>
      <c r="AP98" s="20"/>
      <c r="AQ98" s="20"/>
      <c r="AR98" s="20"/>
    </row>
    <row r="99" spans="1:44" s="17" customFormat="1" ht="30.75" customHeight="1" x14ac:dyDescent="0.2">
      <c r="A99" s="150"/>
      <c r="C99" s="63"/>
      <c r="D99" s="66" t="str">
        <f t="shared" ref="D99:D162" si="20">IF(E99="","",IF(E99=1,IF(COUNTA(F99:P99)=9,1,0),IF(J99="OPERACIO",IF(COUNTA(F99:P99)=7,1,0),IF(COUNTA(F99:P99)=7,1,0))))</f>
        <v/>
      </c>
      <c r="E99" s="69" t="str">
        <f>IFERROR(VLOOKUP(J99,Causa!$A$2:$F$15,6,0),"")</f>
        <v/>
      </c>
      <c r="F99" s="52"/>
      <c r="G99" s="53"/>
      <c r="H99" s="212"/>
      <c r="I99" s="55"/>
      <c r="J99" s="54"/>
      <c r="K99" s="54"/>
      <c r="L99" s="54"/>
      <c r="M99" s="54"/>
      <c r="N99" s="54"/>
      <c r="O99" s="54"/>
      <c r="P99" s="54"/>
      <c r="Q99" s="55"/>
      <c r="R99" s="54"/>
      <c r="S99" s="56">
        <f t="shared" si="17"/>
        <v>0</v>
      </c>
      <c r="T99" s="56">
        <f t="shared" ref="T99:T162" si="21">IF(J99="Programa",P99,0)-S99</f>
        <v>0</v>
      </c>
      <c r="U99" s="56">
        <f t="shared" si="18"/>
        <v>0</v>
      </c>
      <c r="V99" s="56">
        <f t="shared" ref="V99:V162" si="22">IF(J99="ELECTRIC",P99,0)+IF(J99="INSTRUME",P99,0)+IF(J99="MECANICA",P99,0)+IF(J99="OPERACIO",P99,0)+IF(J99="AUTOMATI",P99,0)</f>
        <v>0</v>
      </c>
      <c r="W99" s="64" t="str">
        <f t="shared" ref="W99:W162" si="23">IF(F99="","",HOUR(F99))</f>
        <v/>
      </c>
      <c r="X99" s="56" t="str">
        <f t="shared" si="19"/>
        <v>T</v>
      </c>
      <c r="Y99" s="20"/>
      <c r="Z99" s="19"/>
      <c r="AA99" s="20"/>
      <c r="AB99" s="19"/>
      <c r="AC99" s="21"/>
      <c r="AJ99" s="22"/>
      <c r="AK99" s="22"/>
      <c r="AL99" s="22"/>
      <c r="AM99" s="22"/>
      <c r="AN99" s="20"/>
      <c r="AO99" s="20"/>
      <c r="AP99" s="20"/>
      <c r="AQ99" s="20"/>
      <c r="AR99" s="20"/>
    </row>
    <row r="100" spans="1:44" s="17" customFormat="1" ht="30.75" customHeight="1" x14ac:dyDescent="0.2">
      <c r="A100" s="150"/>
      <c r="C100" s="63"/>
      <c r="D100" s="66" t="str">
        <f t="shared" si="20"/>
        <v/>
      </c>
      <c r="E100" s="69" t="str">
        <f>IFERROR(VLOOKUP(J100,Causa!$A$2:$F$15,6,0),"")</f>
        <v/>
      </c>
      <c r="F100" s="52"/>
      <c r="G100" s="53"/>
      <c r="H100" s="212"/>
      <c r="I100" s="55"/>
      <c r="J100" s="54"/>
      <c r="K100" s="54"/>
      <c r="L100" s="54"/>
      <c r="M100" s="54"/>
      <c r="N100" s="54"/>
      <c r="O100" s="54"/>
      <c r="P100" s="54"/>
      <c r="Q100" s="55"/>
      <c r="R100" s="54"/>
      <c r="S100" s="56">
        <f t="shared" ref="S100:S163" si="24">IF(K100="tiempo no programado",P100,0)</f>
        <v>0</v>
      </c>
      <c r="T100" s="56">
        <f t="shared" si="21"/>
        <v>0</v>
      </c>
      <c r="U100" s="56">
        <f t="shared" ref="U100:U163" si="25">IF(J100="CALIDAD",P100,0)+IF(J100="LOGISTIC",P100,0)+IF(J100="REPUESTO",P100,0)+IF(J100="SALAMAQ",P100,0)</f>
        <v>0</v>
      </c>
      <c r="V100" s="56">
        <f t="shared" si="22"/>
        <v>0</v>
      </c>
      <c r="W100" s="64" t="str">
        <f t="shared" si="23"/>
        <v/>
      </c>
      <c r="X100" s="56" t="str">
        <f t="shared" ref="X100:X163" si="26">IF(OR(W100=23,W100&lt;7),"N",IF(AND(W100&gt;=7,W100&lt;15),"M","T"))</f>
        <v>T</v>
      </c>
      <c r="Y100" s="20"/>
      <c r="Z100" s="19"/>
      <c r="AA100" s="20"/>
      <c r="AB100" s="19"/>
      <c r="AC100" s="21"/>
      <c r="AJ100" s="22"/>
      <c r="AK100" s="22"/>
      <c r="AL100" s="22"/>
      <c r="AM100" s="22"/>
      <c r="AN100" s="20"/>
      <c r="AO100" s="20"/>
      <c r="AP100" s="20"/>
      <c r="AQ100" s="20"/>
      <c r="AR100" s="20"/>
    </row>
    <row r="101" spans="1:44" s="17" customFormat="1" ht="30.75" customHeight="1" x14ac:dyDescent="0.2">
      <c r="A101" s="150"/>
      <c r="C101" s="63"/>
      <c r="D101" s="66" t="str">
        <f t="shared" si="20"/>
        <v/>
      </c>
      <c r="E101" s="69" t="str">
        <f>IFERROR(VLOOKUP(J101,Causa!$A$2:$F$15,6,0),"")</f>
        <v/>
      </c>
      <c r="F101" s="52"/>
      <c r="G101" s="53"/>
      <c r="H101" s="212"/>
      <c r="I101" s="55"/>
      <c r="J101" s="54"/>
      <c r="K101" s="54"/>
      <c r="L101" s="54"/>
      <c r="M101" s="54"/>
      <c r="N101" s="54"/>
      <c r="O101" s="54"/>
      <c r="P101" s="54"/>
      <c r="Q101" s="55"/>
      <c r="R101" s="54"/>
      <c r="S101" s="56">
        <f t="shared" si="24"/>
        <v>0</v>
      </c>
      <c r="T101" s="56">
        <f t="shared" si="21"/>
        <v>0</v>
      </c>
      <c r="U101" s="56">
        <f t="shared" si="25"/>
        <v>0</v>
      </c>
      <c r="V101" s="56">
        <f t="shared" si="22"/>
        <v>0</v>
      </c>
      <c r="W101" s="64" t="str">
        <f t="shared" si="23"/>
        <v/>
      </c>
      <c r="X101" s="56" t="str">
        <f t="shared" si="26"/>
        <v>T</v>
      </c>
      <c r="Y101" s="20"/>
      <c r="Z101" s="19"/>
      <c r="AA101" s="20"/>
      <c r="AB101" s="19"/>
      <c r="AC101" s="21"/>
      <c r="AJ101" s="22"/>
      <c r="AK101" s="22"/>
      <c r="AL101" s="22"/>
      <c r="AM101" s="22"/>
      <c r="AN101" s="20"/>
      <c r="AO101" s="20"/>
      <c r="AP101" s="20"/>
      <c r="AQ101" s="20"/>
      <c r="AR101" s="20"/>
    </row>
    <row r="102" spans="1:44" s="17" customFormat="1" ht="30.75" customHeight="1" x14ac:dyDescent="0.2">
      <c r="A102" s="150"/>
      <c r="C102" s="63"/>
      <c r="D102" s="66" t="str">
        <f t="shared" si="20"/>
        <v/>
      </c>
      <c r="E102" s="69" t="str">
        <f>IFERROR(VLOOKUP(J102,Causa!$A$2:$F$15,6,0),"")</f>
        <v/>
      </c>
      <c r="F102" s="52"/>
      <c r="G102" s="53"/>
      <c r="H102" s="212"/>
      <c r="I102" s="55"/>
      <c r="J102" s="54"/>
      <c r="K102" s="54"/>
      <c r="L102" s="54"/>
      <c r="M102" s="54"/>
      <c r="N102" s="54"/>
      <c r="O102" s="54"/>
      <c r="P102" s="54"/>
      <c r="Q102" s="55"/>
      <c r="R102" s="54"/>
      <c r="S102" s="56">
        <f t="shared" si="24"/>
        <v>0</v>
      </c>
      <c r="T102" s="56">
        <f t="shared" si="21"/>
        <v>0</v>
      </c>
      <c r="U102" s="56">
        <f t="shared" si="25"/>
        <v>0</v>
      </c>
      <c r="V102" s="56">
        <f t="shared" si="22"/>
        <v>0</v>
      </c>
      <c r="W102" s="64" t="str">
        <f t="shared" si="23"/>
        <v/>
      </c>
      <c r="X102" s="56" t="str">
        <f t="shared" si="26"/>
        <v>T</v>
      </c>
      <c r="Y102" s="20"/>
      <c r="Z102" s="19"/>
      <c r="AA102" s="20"/>
      <c r="AB102" s="19"/>
      <c r="AC102" s="21"/>
      <c r="AJ102" s="22"/>
      <c r="AK102" s="22"/>
      <c r="AL102" s="22"/>
      <c r="AM102" s="22"/>
      <c r="AN102" s="20"/>
      <c r="AO102" s="20"/>
      <c r="AP102" s="20"/>
      <c r="AQ102" s="20"/>
      <c r="AR102" s="20"/>
    </row>
    <row r="103" spans="1:44" s="17" customFormat="1" ht="30.75" customHeight="1" x14ac:dyDescent="0.2">
      <c r="A103" s="150"/>
      <c r="C103" s="63"/>
      <c r="D103" s="66" t="str">
        <f t="shared" si="20"/>
        <v/>
      </c>
      <c r="E103" s="69" t="str">
        <f>IFERROR(VLOOKUP(J103,Causa!$A$2:$F$15,6,0),"")</f>
        <v/>
      </c>
      <c r="F103" s="52"/>
      <c r="G103" s="53"/>
      <c r="H103" s="212"/>
      <c r="I103" s="55"/>
      <c r="J103" s="54"/>
      <c r="K103" s="54"/>
      <c r="L103" s="54"/>
      <c r="M103" s="54"/>
      <c r="N103" s="54"/>
      <c r="O103" s="54"/>
      <c r="P103" s="54"/>
      <c r="Q103" s="55"/>
      <c r="R103" s="54"/>
      <c r="S103" s="56">
        <f t="shared" si="24"/>
        <v>0</v>
      </c>
      <c r="T103" s="56">
        <f t="shared" si="21"/>
        <v>0</v>
      </c>
      <c r="U103" s="56">
        <f t="shared" si="25"/>
        <v>0</v>
      </c>
      <c r="V103" s="56">
        <f t="shared" si="22"/>
        <v>0</v>
      </c>
      <c r="W103" s="64" t="str">
        <f t="shared" si="23"/>
        <v/>
      </c>
      <c r="X103" s="56" t="str">
        <f t="shared" si="26"/>
        <v>T</v>
      </c>
      <c r="Y103" s="20"/>
      <c r="Z103" s="19"/>
      <c r="AA103" s="20"/>
      <c r="AB103" s="19"/>
      <c r="AC103" s="21"/>
      <c r="AJ103" s="22"/>
      <c r="AK103" s="22"/>
      <c r="AL103" s="22"/>
      <c r="AM103" s="22"/>
      <c r="AN103" s="20"/>
      <c r="AO103" s="20"/>
      <c r="AP103" s="20"/>
      <c r="AQ103" s="20"/>
      <c r="AR103" s="20"/>
    </row>
    <row r="104" spans="1:44" s="17" customFormat="1" ht="30.75" customHeight="1" x14ac:dyDescent="0.2">
      <c r="A104" s="150"/>
      <c r="C104" s="63"/>
      <c r="D104" s="66" t="str">
        <f t="shared" si="20"/>
        <v/>
      </c>
      <c r="E104" s="69" t="str">
        <f>IFERROR(VLOOKUP(J104,Causa!$A$2:$F$15,6,0),"")</f>
        <v/>
      </c>
      <c r="F104" s="52"/>
      <c r="G104" s="53"/>
      <c r="H104" s="212"/>
      <c r="I104" s="55"/>
      <c r="J104" s="54"/>
      <c r="K104" s="54"/>
      <c r="L104" s="54"/>
      <c r="M104" s="54"/>
      <c r="N104" s="54"/>
      <c r="O104" s="54"/>
      <c r="P104" s="54"/>
      <c r="Q104" s="55"/>
      <c r="R104" s="54"/>
      <c r="S104" s="56">
        <f t="shared" si="24"/>
        <v>0</v>
      </c>
      <c r="T104" s="56">
        <f t="shared" si="21"/>
        <v>0</v>
      </c>
      <c r="U104" s="56">
        <f t="shared" si="25"/>
        <v>0</v>
      </c>
      <c r="V104" s="56">
        <f t="shared" si="22"/>
        <v>0</v>
      </c>
      <c r="W104" s="64" t="str">
        <f t="shared" si="23"/>
        <v/>
      </c>
      <c r="X104" s="56" t="str">
        <f t="shared" si="26"/>
        <v>T</v>
      </c>
      <c r="Y104" s="20"/>
      <c r="Z104" s="19"/>
      <c r="AA104" s="20"/>
      <c r="AB104" s="19"/>
      <c r="AC104" s="21"/>
      <c r="AJ104" s="22"/>
      <c r="AK104" s="22"/>
      <c r="AL104" s="22"/>
      <c r="AM104" s="22"/>
      <c r="AN104" s="20"/>
      <c r="AO104" s="20"/>
      <c r="AP104" s="20"/>
      <c r="AQ104" s="20"/>
      <c r="AR104" s="20"/>
    </row>
    <row r="105" spans="1:44" s="17" customFormat="1" ht="30.75" customHeight="1" x14ac:dyDescent="0.2">
      <c r="A105" s="150"/>
      <c r="C105" s="63"/>
      <c r="D105" s="66" t="str">
        <f t="shared" si="20"/>
        <v/>
      </c>
      <c r="E105" s="69" t="str">
        <f>IFERROR(VLOOKUP(J105,Causa!$A$2:$F$15,6,0),"")</f>
        <v/>
      </c>
      <c r="F105" s="52"/>
      <c r="G105" s="53"/>
      <c r="H105" s="212"/>
      <c r="I105" s="55"/>
      <c r="J105" s="54"/>
      <c r="K105" s="54"/>
      <c r="L105" s="54"/>
      <c r="M105" s="54"/>
      <c r="N105" s="54"/>
      <c r="O105" s="54"/>
      <c r="P105" s="54"/>
      <c r="Q105" s="55"/>
      <c r="R105" s="54"/>
      <c r="S105" s="56">
        <f t="shared" si="24"/>
        <v>0</v>
      </c>
      <c r="T105" s="56">
        <f t="shared" si="21"/>
        <v>0</v>
      </c>
      <c r="U105" s="56">
        <f t="shared" si="25"/>
        <v>0</v>
      </c>
      <c r="V105" s="56">
        <f t="shared" si="22"/>
        <v>0</v>
      </c>
      <c r="W105" s="64" t="str">
        <f t="shared" si="23"/>
        <v/>
      </c>
      <c r="X105" s="56" t="str">
        <f t="shared" si="26"/>
        <v>T</v>
      </c>
      <c r="Y105" s="20"/>
      <c r="Z105" s="19"/>
      <c r="AA105" s="20"/>
      <c r="AB105" s="19"/>
      <c r="AC105" s="21"/>
      <c r="AJ105" s="22"/>
      <c r="AK105" s="22"/>
      <c r="AL105" s="22"/>
      <c r="AM105" s="22"/>
      <c r="AN105" s="20"/>
      <c r="AO105" s="20"/>
      <c r="AP105" s="20"/>
      <c r="AQ105" s="20"/>
      <c r="AR105" s="20"/>
    </row>
    <row r="106" spans="1:44" s="17" customFormat="1" ht="30.75" customHeight="1" x14ac:dyDescent="0.2">
      <c r="A106" s="150"/>
      <c r="C106" s="63"/>
      <c r="D106" s="66" t="str">
        <f t="shared" si="20"/>
        <v/>
      </c>
      <c r="E106" s="69" t="str">
        <f>IFERROR(VLOOKUP(J106,Causa!$A$2:$F$15,6,0),"")</f>
        <v/>
      </c>
      <c r="F106" s="52"/>
      <c r="G106" s="53"/>
      <c r="H106" s="212"/>
      <c r="I106" s="55"/>
      <c r="J106" s="54"/>
      <c r="K106" s="54"/>
      <c r="L106" s="54"/>
      <c r="M106" s="54"/>
      <c r="N106" s="54"/>
      <c r="O106" s="54"/>
      <c r="P106" s="54"/>
      <c r="Q106" s="55"/>
      <c r="R106" s="54"/>
      <c r="S106" s="56">
        <f t="shared" si="24"/>
        <v>0</v>
      </c>
      <c r="T106" s="56">
        <f t="shared" si="21"/>
        <v>0</v>
      </c>
      <c r="U106" s="56">
        <f t="shared" si="25"/>
        <v>0</v>
      </c>
      <c r="V106" s="56">
        <f t="shared" si="22"/>
        <v>0</v>
      </c>
      <c r="W106" s="64" t="str">
        <f t="shared" si="23"/>
        <v/>
      </c>
      <c r="X106" s="56" t="str">
        <f t="shared" si="26"/>
        <v>T</v>
      </c>
      <c r="Y106" s="20"/>
      <c r="Z106" s="19"/>
      <c r="AA106" s="20"/>
      <c r="AB106" s="19"/>
      <c r="AC106" s="21"/>
      <c r="AJ106" s="22"/>
      <c r="AK106" s="22"/>
      <c r="AL106" s="22"/>
      <c r="AM106" s="22"/>
      <c r="AN106" s="20"/>
      <c r="AO106" s="20"/>
      <c r="AP106" s="20"/>
      <c r="AQ106" s="20"/>
      <c r="AR106" s="20"/>
    </row>
    <row r="107" spans="1:44" s="17" customFormat="1" ht="30.75" customHeight="1" x14ac:dyDescent="0.2">
      <c r="A107" s="150"/>
      <c r="C107" s="63"/>
      <c r="D107" s="66" t="str">
        <f t="shared" si="20"/>
        <v/>
      </c>
      <c r="E107" s="69" t="str">
        <f>IFERROR(VLOOKUP(J107,Causa!$A$2:$F$15,6,0),"")</f>
        <v/>
      </c>
      <c r="F107" s="52"/>
      <c r="G107" s="53"/>
      <c r="H107" s="212"/>
      <c r="I107" s="55"/>
      <c r="J107" s="54"/>
      <c r="K107" s="54"/>
      <c r="L107" s="54"/>
      <c r="M107" s="54"/>
      <c r="N107" s="54"/>
      <c r="O107" s="54"/>
      <c r="P107" s="54"/>
      <c r="Q107" s="55"/>
      <c r="R107" s="54"/>
      <c r="S107" s="56">
        <f t="shared" si="24"/>
        <v>0</v>
      </c>
      <c r="T107" s="56">
        <f t="shared" si="21"/>
        <v>0</v>
      </c>
      <c r="U107" s="56">
        <f t="shared" si="25"/>
        <v>0</v>
      </c>
      <c r="V107" s="56">
        <f t="shared" si="22"/>
        <v>0</v>
      </c>
      <c r="W107" s="64" t="str">
        <f t="shared" si="23"/>
        <v/>
      </c>
      <c r="X107" s="56" t="str">
        <f t="shared" si="26"/>
        <v>T</v>
      </c>
      <c r="Y107" s="20"/>
      <c r="Z107" s="19"/>
      <c r="AA107" s="20"/>
      <c r="AB107" s="19"/>
      <c r="AC107" s="21"/>
      <c r="AJ107" s="22"/>
      <c r="AK107" s="22"/>
      <c r="AL107" s="22"/>
      <c r="AM107" s="22"/>
      <c r="AN107" s="20"/>
      <c r="AO107" s="20"/>
      <c r="AP107" s="20"/>
      <c r="AQ107" s="20"/>
      <c r="AR107" s="20"/>
    </row>
    <row r="108" spans="1:44" s="17" customFormat="1" ht="30.75" customHeight="1" x14ac:dyDescent="0.2">
      <c r="A108" s="150"/>
      <c r="C108" s="63"/>
      <c r="D108" s="66" t="str">
        <f t="shared" si="20"/>
        <v/>
      </c>
      <c r="E108" s="69" t="str">
        <f>IFERROR(VLOOKUP(J108,Causa!$A$2:$F$15,6,0),"")</f>
        <v/>
      </c>
      <c r="F108" s="52"/>
      <c r="G108" s="53"/>
      <c r="H108" s="212"/>
      <c r="I108" s="55"/>
      <c r="J108" s="54"/>
      <c r="K108" s="54"/>
      <c r="L108" s="54"/>
      <c r="M108" s="54"/>
      <c r="N108" s="54"/>
      <c r="O108" s="54"/>
      <c r="P108" s="54"/>
      <c r="Q108" s="55"/>
      <c r="R108" s="54"/>
      <c r="S108" s="56">
        <f t="shared" si="24"/>
        <v>0</v>
      </c>
      <c r="T108" s="56">
        <f t="shared" si="21"/>
        <v>0</v>
      </c>
      <c r="U108" s="56">
        <f t="shared" si="25"/>
        <v>0</v>
      </c>
      <c r="V108" s="56">
        <f t="shared" si="22"/>
        <v>0</v>
      </c>
      <c r="W108" s="64" t="str">
        <f t="shared" si="23"/>
        <v/>
      </c>
      <c r="X108" s="56" t="str">
        <f t="shared" si="26"/>
        <v>T</v>
      </c>
      <c r="Y108" s="20"/>
      <c r="Z108" s="19"/>
      <c r="AA108" s="20"/>
      <c r="AB108" s="19"/>
      <c r="AC108" s="21"/>
      <c r="AJ108" s="22"/>
      <c r="AK108" s="22"/>
      <c r="AL108" s="22"/>
      <c r="AM108" s="22"/>
      <c r="AN108" s="20"/>
      <c r="AO108" s="20"/>
      <c r="AP108" s="20"/>
      <c r="AQ108" s="20"/>
      <c r="AR108" s="20"/>
    </row>
    <row r="109" spans="1:44" s="17" customFormat="1" ht="30.75" customHeight="1" x14ac:dyDescent="0.2">
      <c r="A109" s="150"/>
      <c r="C109" s="63"/>
      <c r="D109" s="66" t="str">
        <f t="shared" si="20"/>
        <v/>
      </c>
      <c r="E109" s="69" t="str">
        <f>IFERROR(VLOOKUP(J109,Causa!$A$2:$F$15,6,0),"")</f>
        <v/>
      </c>
      <c r="F109" s="52"/>
      <c r="G109" s="53"/>
      <c r="H109" s="212"/>
      <c r="I109" s="55"/>
      <c r="J109" s="54"/>
      <c r="K109" s="54"/>
      <c r="L109" s="54"/>
      <c r="M109" s="54"/>
      <c r="N109" s="54"/>
      <c r="O109" s="54"/>
      <c r="P109" s="54"/>
      <c r="Q109" s="55"/>
      <c r="R109" s="54"/>
      <c r="S109" s="56">
        <f t="shared" si="24"/>
        <v>0</v>
      </c>
      <c r="T109" s="56">
        <f t="shared" si="21"/>
        <v>0</v>
      </c>
      <c r="U109" s="56">
        <f t="shared" si="25"/>
        <v>0</v>
      </c>
      <c r="V109" s="56">
        <f t="shared" si="22"/>
        <v>0</v>
      </c>
      <c r="W109" s="64" t="str">
        <f t="shared" si="23"/>
        <v/>
      </c>
      <c r="X109" s="56" t="str">
        <f t="shared" si="26"/>
        <v>T</v>
      </c>
      <c r="Y109" s="20"/>
      <c r="Z109" s="19"/>
      <c r="AA109" s="20"/>
      <c r="AB109" s="19"/>
      <c r="AC109" s="21"/>
      <c r="AJ109" s="22"/>
      <c r="AK109" s="22"/>
      <c r="AL109" s="22"/>
      <c r="AM109" s="22"/>
      <c r="AN109" s="20"/>
      <c r="AO109" s="20"/>
      <c r="AP109" s="20"/>
      <c r="AQ109" s="20"/>
      <c r="AR109" s="20"/>
    </row>
    <row r="110" spans="1:44" s="17" customFormat="1" ht="30.75" customHeight="1" x14ac:dyDescent="0.2">
      <c r="A110" s="150"/>
      <c r="C110" s="63"/>
      <c r="D110" s="66" t="str">
        <f t="shared" si="20"/>
        <v/>
      </c>
      <c r="E110" s="69" t="str">
        <f>IFERROR(VLOOKUP(J110,Causa!$A$2:$F$15,6,0),"")</f>
        <v/>
      </c>
      <c r="F110" s="52"/>
      <c r="G110" s="53"/>
      <c r="H110" s="212"/>
      <c r="I110" s="55"/>
      <c r="J110" s="54"/>
      <c r="K110" s="54"/>
      <c r="L110" s="54"/>
      <c r="M110" s="54"/>
      <c r="N110" s="54"/>
      <c r="O110" s="54"/>
      <c r="P110" s="54"/>
      <c r="Q110" s="55"/>
      <c r="R110" s="54"/>
      <c r="S110" s="56">
        <f t="shared" si="24"/>
        <v>0</v>
      </c>
      <c r="T110" s="56">
        <f t="shared" si="21"/>
        <v>0</v>
      </c>
      <c r="U110" s="56">
        <f t="shared" si="25"/>
        <v>0</v>
      </c>
      <c r="V110" s="56">
        <f t="shared" si="22"/>
        <v>0</v>
      </c>
      <c r="W110" s="64" t="str">
        <f t="shared" si="23"/>
        <v/>
      </c>
      <c r="X110" s="56" t="str">
        <f t="shared" si="26"/>
        <v>T</v>
      </c>
      <c r="Y110" s="20"/>
      <c r="Z110" s="19"/>
      <c r="AA110" s="20"/>
      <c r="AB110" s="19"/>
      <c r="AC110" s="21"/>
      <c r="AJ110" s="22"/>
      <c r="AK110" s="22"/>
      <c r="AL110" s="22"/>
      <c r="AM110" s="22"/>
      <c r="AN110" s="20"/>
      <c r="AO110" s="20"/>
      <c r="AP110" s="20"/>
      <c r="AQ110" s="20"/>
      <c r="AR110" s="20"/>
    </row>
    <row r="111" spans="1:44" s="17" customFormat="1" ht="30.75" customHeight="1" x14ac:dyDescent="0.2">
      <c r="A111" s="150"/>
      <c r="C111" s="63"/>
      <c r="D111" s="66" t="str">
        <f t="shared" si="20"/>
        <v/>
      </c>
      <c r="E111" s="69" t="str">
        <f>IFERROR(VLOOKUP(J111,Causa!$A$2:$F$15,6,0),"")</f>
        <v/>
      </c>
      <c r="F111" s="52"/>
      <c r="G111" s="53"/>
      <c r="H111" s="212"/>
      <c r="I111" s="55"/>
      <c r="J111" s="54"/>
      <c r="K111" s="54"/>
      <c r="L111" s="54"/>
      <c r="M111" s="54"/>
      <c r="N111" s="54"/>
      <c r="O111" s="54"/>
      <c r="P111" s="54"/>
      <c r="Q111" s="55"/>
      <c r="R111" s="54"/>
      <c r="S111" s="56">
        <f t="shared" si="24"/>
        <v>0</v>
      </c>
      <c r="T111" s="56">
        <f t="shared" si="21"/>
        <v>0</v>
      </c>
      <c r="U111" s="56">
        <f t="shared" si="25"/>
        <v>0</v>
      </c>
      <c r="V111" s="56">
        <f t="shared" si="22"/>
        <v>0</v>
      </c>
      <c r="W111" s="64" t="str">
        <f t="shared" si="23"/>
        <v/>
      </c>
      <c r="X111" s="56" t="str">
        <f t="shared" si="26"/>
        <v>T</v>
      </c>
      <c r="Y111" s="20"/>
      <c r="Z111" s="19"/>
      <c r="AA111" s="20"/>
      <c r="AB111" s="19"/>
      <c r="AC111" s="21"/>
      <c r="AJ111" s="22"/>
      <c r="AK111" s="22"/>
      <c r="AL111" s="22"/>
      <c r="AM111" s="22"/>
      <c r="AN111" s="20"/>
      <c r="AO111" s="20"/>
      <c r="AP111" s="20"/>
      <c r="AQ111" s="20"/>
      <c r="AR111" s="20"/>
    </row>
    <row r="112" spans="1:44" s="17" customFormat="1" ht="30.75" customHeight="1" x14ac:dyDescent="0.2">
      <c r="A112" s="150"/>
      <c r="C112" s="63"/>
      <c r="D112" s="66" t="str">
        <f t="shared" si="20"/>
        <v/>
      </c>
      <c r="E112" s="69" t="str">
        <f>IFERROR(VLOOKUP(J112,Causa!$A$2:$F$15,6,0),"")</f>
        <v/>
      </c>
      <c r="F112" s="52"/>
      <c r="G112" s="53"/>
      <c r="H112" s="212"/>
      <c r="I112" s="55"/>
      <c r="J112" s="54"/>
      <c r="K112" s="54"/>
      <c r="L112" s="54"/>
      <c r="M112" s="54"/>
      <c r="N112" s="54"/>
      <c r="O112" s="54"/>
      <c r="P112" s="54"/>
      <c r="Q112" s="55"/>
      <c r="R112" s="54"/>
      <c r="S112" s="56">
        <f t="shared" si="24"/>
        <v>0</v>
      </c>
      <c r="T112" s="56">
        <f t="shared" si="21"/>
        <v>0</v>
      </c>
      <c r="U112" s="56">
        <f t="shared" si="25"/>
        <v>0</v>
      </c>
      <c r="V112" s="56">
        <f t="shared" si="22"/>
        <v>0</v>
      </c>
      <c r="W112" s="64" t="str">
        <f t="shared" si="23"/>
        <v/>
      </c>
      <c r="X112" s="56" t="str">
        <f t="shared" si="26"/>
        <v>T</v>
      </c>
      <c r="Y112" s="20"/>
      <c r="Z112" s="19"/>
      <c r="AA112" s="20"/>
      <c r="AB112" s="19"/>
      <c r="AC112" s="21"/>
      <c r="AJ112" s="22"/>
      <c r="AK112" s="22"/>
      <c r="AL112" s="22"/>
      <c r="AM112" s="22"/>
      <c r="AN112" s="20"/>
      <c r="AO112" s="20"/>
      <c r="AP112" s="20"/>
      <c r="AQ112" s="20"/>
      <c r="AR112" s="20"/>
    </row>
    <row r="113" spans="1:39" s="91" customFormat="1" ht="13.2" x14ac:dyDescent="0.25">
      <c r="A113" s="151"/>
      <c r="C113" s="63"/>
      <c r="D113" s="66" t="str">
        <f t="shared" si="20"/>
        <v/>
      </c>
      <c r="E113" s="69" t="str">
        <f>IFERROR(VLOOKUP(J113,Causa!$A$2:$F$15,6,0),"")</f>
        <v/>
      </c>
      <c r="F113" s="52"/>
      <c r="G113" s="53"/>
      <c r="H113" s="212"/>
      <c r="I113" s="55"/>
      <c r="J113" s="54"/>
      <c r="K113" s="54"/>
      <c r="L113" s="54"/>
      <c r="M113" s="54"/>
      <c r="N113" s="54"/>
      <c r="O113" s="54"/>
      <c r="P113" s="54"/>
      <c r="Q113" s="55"/>
      <c r="R113" s="54"/>
      <c r="S113" s="56">
        <f t="shared" si="24"/>
        <v>0</v>
      </c>
      <c r="T113" s="56">
        <f t="shared" si="21"/>
        <v>0</v>
      </c>
      <c r="U113" s="56">
        <f t="shared" si="25"/>
        <v>0</v>
      </c>
      <c r="V113" s="56">
        <f t="shared" si="22"/>
        <v>0</v>
      </c>
      <c r="W113" s="64" t="str">
        <f t="shared" si="23"/>
        <v/>
      </c>
      <c r="X113" s="56" t="str">
        <f t="shared" si="26"/>
        <v>T</v>
      </c>
      <c r="Y113" s="251"/>
      <c r="Z113" s="251"/>
      <c r="AB113" s="116"/>
      <c r="AC113" s="117"/>
      <c r="AJ113" s="118"/>
      <c r="AK113" s="118"/>
      <c r="AL113" s="118"/>
      <c r="AM113" s="118"/>
    </row>
    <row r="114" spans="1:39" s="91" customFormat="1" ht="13.2" x14ac:dyDescent="0.25">
      <c r="A114" s="151"/>
      <c r="C114" s="63"/>
      <c r="D114" s="66" t="str">
        <f t="shared" si="20"/>
        <v/>
      </c>
      <c r="E114" s="69" t="str">
        <f>IFERROR(VLOOKUP(J114,Causa!$A$2:$F$15,6,0),"")</f>
        <v/>
      </c>
      <c r="F114" s="52"/>
      <c r="G114" s="53"/>
      <c r="H114" s="212"/>
      <c r="I114" s="55"/>
      <c r="J114" s="54"/>
      <c r="K114" s="54"/>
      <c r="L114" s="54"/>
      <c r="M114" s="54"/>
      <c r="N114" s="54"/>
      <c r="O114" s="54"/>
      <c r="P114" s="54"/>
      <c r="Q114" s="55"/>
      <c r="R114" s="54"/>
      <c r="S114" s="56">
        <f t="shared" si="24"/>
        <v>0</v>
      </c>
      <c r="T114" s="56">
        <f t="shared" si="21"/>
        <v>0</v>
      </c>
      <c r="U114" s="56">
        <f t="shared" si="25"/>
        <v>0</v>
      </c>
      <c r="V114" s="56">
        <f t="shared" si="22"/>
        <v>0</v>
      </c>
      <c r="W114" s="64" t="str">
        <f t="shared" si="23"/>
        <v/>
      </c>
      <c r="X114" s="56" t="str">
        <f t="shared" si="26"/>
        <v>T</v>
      </c>
      <c r="Y114" s="218"/>
      <c r="Z114" s="218"/>
      <c r="AB114" s="116"/>
      <c r="AC114" s="117"/>
      <c r="AJ114" s="118"/>
      <c r="AK114" s="118"/>
      <c r="AL114" s="118"/>
      <c r="AM114" s="118"/>
    </row>
    <row r="115" spans="1:39" ht="21.75" customHeight="1" x14ac:dyDescent="0.25">
      <c r="C115" s="63"/>
      <c r="D115" s="66" t="str">
        <f t="shared" si="20"/>
        <v/>
      </c>
      <c r="E115" s="69" t="str">
        <f>IFERROR(VLOOKUP(J115,Causa!$A$2:$F$15,6,0),"")</f>
        <v/>
      </c>
      <c r="F115" s="52"/>
      <c r="G115" s="53"/>
      <c r="H115" s="212"/>
      <c r="I115" s="55"/>
      <c r="J115" s="54"/>
      <c r="K115" s="54"/>
      <c r="L115" s="54"/>
      <c r="M115" s="54"/>
      <c r="N115" s="54"/>
      <c r="O115" s="54"/>
      <c r="P115" s="54"/>
      <c r="Q115" s="55"/>
      <c r="R115" s="54"/>
      <c r="S115" s="56">
        <f t="shared" si="24"/>
        <v>0</v>
      </c>
      <c r="T115" s="56">
        <f t="shared" si="21"/>
        <v>0</v>
      </c>
      <c r="U115" s="56">
        <f t="shared" si="25"/>
        <v>0</v>
      </c>
      <c r="V115" s="56">
        <f t="shared" si="22"/>
        <v>0</v>
      </c>
      <c r="W115" s="64" t="str">
        <f t="shared" si="23"/>
        <v/>
      </c>
      <c r="X115" s="56" t="str">
        <f t="shared" si="26"/>
        <v>T</v>
      </c>
    </row>
    <row r="116" spans="1:39" ht="21.75" customHeight="1" x14ac:dyDescent="0.25">
      <c r="C116" s="63"/>
      <c r="D116" s="66" t="str">
        <f t="shared" si="20"/>
        <v/>
      </c>
      <c r="E116" s="69" t="str">
        <f>IFERROR(VLOOKUP(J116,Causa!$A$2:$F$15,6,0),"")</f>
        <v/>
      </c>
      <c r="F116" s="52"/>
      <c r="G116" s="53"/>
      <c r="H116" s="212"/>
      <c r="I116" s="55"/>
      <c r="J116" s="54"/>
      <c r="K116" s="54"/>
      <c r="L116" s="54"/>
      <c r="M116" s="54"/>
      <c r="N116" s="54"/>
      <c r="O116" s="54"/>
      <c r="P116" s="54"/>
      <c r="Q116" s="55"/>
      <c r="R116" s="54"/>
      <c r="S116" s="56">
        <f t="shared" si="24"/>
        <v>0</v>
      </c>
      <c r="T116" s="56">
        <f t="shared" si="21"/>
        <v>0</v>
      </c>
      <c r="U116" s="56">
        <f t="shared" si="25"/>
        <v>0</v>
      </c>
      <c r="V116" s="56">
        <f t="shared" si="22"/>
        <v>0</v>
      </c>
      <c r="W116" s="64" t="str">
        <f t="shared" si="23"/>
        <v/>
      </c>
      <c r="X116" s="56" t="str">
        <f t="shared" si="26"/>
        <v>T</v>
      </c>
    </row>
    <row r="117" spans="1:39" ht="21.75" customHeight="1" x14ac:dyDescent="0.25">
      <c r="C117" s="63"/>
      <c r="D117" s="66" t="str">
        <f t="shared" si="20"/>
        <v/>
      </c>
      <c r="E117" s="69" t="str">
        <f>IFERROR(VLOOKUP(J117,Causa!$A$2:$F$15,6,0),"")</f>
        <v/>
      </c>
      <c r="F117" s="52"/>
      <c r="G117" s="53"/>
      <c r="H117" s="212"/>
      <c r="I117" s="55"/>
      <c r="J117" s="54"/>
      <c r="K117" s="54"/>
      <c r="L117" s="54"/>
      <c r="M117" s="54"/>
      <c r="N117" s="54"/>
      <c r="O117" s="54"/>
      <c r="P117" s="54"/>
      <c r="Q117" s="55"/>
      <c r="R117" s="54"/>
      <c r="S117" s="56">
        <f t="shared" si="24"/>
        <v>0</v>
      </c>
      <c r="T117" s="56">
        <f t="shared" si="21"/>
        <v>0</v>
      </c>
      <c r="U117" s="56">
        <f t="shared" si="25"/>
        <v>0</v>
      </c>
      <c r="V117" s="56">
        <f t="shared" si="22"/>
        <v>0</v>
      </c>
      <c r="W117" s="64" t="str">
        <f t="shared" si="23"/>
        <v/>
      </c>
      <c r="X117" s="56" t="str">
        <f t="shared" si="26"/>
        <v>T</v>
      </c>
    </row>
    <row r="118" spans="1:39" ht="21.75" customHeight="1" x14ac:dyDescent="0.25">
      <c r="C118" s="63"/>
      <c r="D118" s="66" t="str">
        <f t="shared" si="20"/>
        <v/>
      </c>
      <c r="E118" s="69" t="str">
        <f>IFERROR(VLOOKUP(J118,Causa!$A$2:$F$15,6,0),"")</f>
        <v/>
      </c>
      <c r="F118" s="52"/>
      <c r="G118" s="53"/>
      <c r="H118" s="212"/>
      <c r="I118" s="55"/>
      <c r="J118" s="54"/>
      <c r="K118" s="54"/>
      <c r="L118" s="54"/>
      <c r="M118" s="54"/>
      <c r="N118" s="54"/>
      <c r="O118" s="54"/>
      <c r="P118" s="54"/>
      <c r="Q118" s="55"/>
      <c r="R118" s="54"/>
      <c r="S118" s="56">
        <f t="shared" si="24"/>
        <v>0</v>
      </c>
      <c r="T118" s="56">
        <f t="shared" si="21"/>
        <v>0</v>
      </c>
      <c r="U118" s="56">
        <f t="shared" si="25"/>
        <v>0</v>
      </c>
      <c r="V118" s="56">
        <f t="shared" si="22"/>
        <v>0</v>
      </c>
      <c r="W118" s="64" t="str">
        <f t="shared" si="23"/>
        <v/>
      </c>
      <c r="X118" s="56" t="str">
        <f t="shared" si="26"/>
        <v>T</v>
      </c>
    </row>
    <row r="119" spans="1:39" ht="21.75" customHeight="1" x14ac:dyDescent="0.25">
      <c r="C119" s="63"/>
      <c r="D119" s="66" t="str">
        <f t="shared" si="20"/>
        <v/>
      </c>
      <c r="E119" s="69" t="str">
        <f>IFERROR(VLOOKUP(J119,Causa!$A$2:$F$15,6,0),"")</f>
        <v/>
      </c>
      <c r="F119" s="52"/>
      <c r="G119" s="53"/>
      <c r="H119" s="212"/>
      <c r="I119" s="55"/>
      <c r="J119" s="54"/>
      <c r="K119" s="54"/>
      <c r="L119" s="54"/>
      <c r="M119" s="54"/>
      <c r="N119" s="54"/>
      <c r="O119" s="54"/>
      <c r="P119" s="54"/>
      <c r="Q119" s="55"/>
      <c r="R119" s="54"/>
      <c r="S119" s="56">
        <f t="shared" si="24"/>
        <v>0</v>
      </c>
      <c r="T119" s="56">
        <f t="shared" si="21"/>
        <v>0</v>
      </c>
      <c r="U119" s="56">
        <f t="shared" si="25"/>
        <v>0</v>
      </c>
      <c r="V119" s="56">
        <f t="shared" si="22"/>
        <v>0</v>
      </c>
      <c r="W119" s="64" t="str">
        <f t="shared" si="23"/>
        <v/>
      </c>
      <c r="X119" s="56" t="str">
        <f t="shared" si="26"/>
        <v>T</v>
      </c>
    </row>
    <row r="120" spans="1:39" ht="21.75" customHeight="1" x14ac:dyDescent="0.25">
      <c r="C120" s="63"/>
      <c r="D120" s="66" t="str">
        <f t="shared" si="20"/>
        <v/>
      </c>
      <c r="E120" s="69" t="str">
        <f>IFERROR(VLOOKUP(J120,Causa!$A$2:$F$15,6,0),"")</f>
        <v/>
      </c>
      <c r="F120" s="52"/>
      <c r="G120" s="53"/>
      <c r="H120" s="212"/>
      <c r="I120" s="55"/>
      <c r="J120" s="54"/>
      <c r="K120" s="54"/>
      <c r="L120" s="54"/>
      <c r="M120" s="54"/>
      <c r="N120" s="54"/>
      <c r="O120" s="54"/>
      <c r="P120" s="54"/>
      <c r="Q120" s="55"/>
      <c r="R120" s="54"/>
      <c r="S120" s="56">
        <f t="shared" si="24"/>
        <v>0</v>
      </c>
      <c r="T120" s="56">
        <f t="shared" si="21"/>
        <v>0</v>
      </c>
      <c r="U120" s="56">
        <f t="shared" si="25"/>
        <v>0</v>
      </c>
      <c r="V120" s="56">
        <f t="shared" si="22"/>
        <v>0</v>
      </c>
      <c r="W120" s="64" t="str">
        <f t="shared" si="23"/>
        <v/>
      </c>
      <c r="X120" s="56" t="str">
        <f t="shared" si="26"/>
        <v>T</v>
      </c>
    </row>
    <row r="121" spans="1:39" ht="21.75" customHeight="1" x14ac:dyDescent="0.25">
      <c r="C121" s="63"/>
      <c r="D121" s="66" t="str">
        <f t="shared" si="20"/>
        <v/>
      </c>
      <c r="E121" s="69" t="str">
        <f>IFERROR(VLOOKUP(J121,Causa!$A$2:$F$15,6,0),"")</f>
        <v/>
      </c>
      <c r="F121" s="52"/>
      <c r="G121" s="53"/>
      <c r="H121" s="212"/>
      <c r="I121" s="55"/>
      <c r="J121" s="54"/>
      <c r="K121" s="54"/>
      <c r="L121" s="54"/>
      <c r="M121" s="54"/>
      <c r="N121" s="54"/>
      <c r="O121" s="54"/>
      <c r="P121" s="54"/>
      <c r="Q121" s="55"/>
      <c r="R121" s="54"/>
      <c r="S121" s="56">
        <f t="shared" si="24"/>
        <v>0</v>
      </c>
      <c r="T121" s="56">
        <f t="shared" si="21"/>
        <v>0</v>
      </c>
      <c r="U121" s="56">
        <f t="shared" si="25"/>
        <v>0</v>
      </c>
      <c r="V121" s="56">
        <f t="shared" si="22"/>
        <v>0</v>
      </c>
      <c r="W121" s="64" t="str">
        <f t="shared" si="23"/>
        <v/>
      </c>
      <c r="X121" s="56" t="str">
        <f t="shared" si="26"/>
        <v>T</v>
      </c>
    </row>
    <row r="122" spans="1:39" ht="21.75" customHeight="1" x14ac:dyDescent="0.25">
      <c r="C122" s="63"/>
      <c r="D122" s="66" t="str">
        <f t="shared" si="20"/>
        <v/>
      </c>
      <c r="E122" s="69" t="str">
        <f>IFERROR(VLOOKUP(J122,Causa!$A$2:$F$15,6,0),"")</f>
        <v/>
      </c>
      <c r="F122" s="52"/>
      <c r="G122" s="53"/>
      <c r="H122" s="212"/>
      <c r="I122" s="55"/>
      <c r="J122" s="54"/>
      <c r="K122" s="54"/>
      <c r="L122" s="54"/>
      <c r="M122" s="54"/>
      <c r="N122" s="54"/>
      <c r="O122" s="54"/>
      <c r="P122" s="54"/>
      <c r="Q122" s="55"/>
      <c r="R122" s="54"/>
      <c r="S122" s="56">
        <f t="shared" si="24"/>
        <v>0</v>
      </c>
      <c r="T122" s="56">
        <f t="shared" si="21"/>
        <v>0</v>
      </c>
      <c r="U122" s="56">
        <f t="shared" si="25"/>
        <v>0</v>
      </c>
      <c r="V122" s="56">
        <f t="shared" si="22"/>
        <v>0</v>
      </c>
      <c r="W122" s="64" t="str">
        <f t="shared" si="23"/>
        <v/>
      </c>
      <c r="X122" s="56" t="str">
        <f t="shared" si="26"/>
        <v>T</v>
      </c>
    </row>
    <row r="123" spans="1:39" ht="21.75" customHeight="1" x14ac:dyDescent="0.25">
      <c r="C123" s="63"/>
      <c r="D123" s="66" t="str">
        <f t="shared" si="20"/>
        <v/>
      </c>
      <c r="E123" s="69" t="str">
        <f>IFERROR(VLOOKUP(J123,Causa!$A$2:$F$15,6,0),"")</f>
        <v/>
      </c>
      <c r="F123" s="52"/>
      <c r="G123" s="53"/>
      <c r="H123" s="212"/>
      <c r="I123" s="55"/>
      <c r="J123" s="54"/>
      <c r="K123" s="54"/>
      <c r="L123" s="54"/>
      <c r="M123" s="54"/>
      <c r="N123" s="54"/>
      <c r="O123" s="54"/>
      <c r="P123" s="54"/>
      <c r="Q123" s="55"/>
      <c r="R123" s="54"/>
      <c r="S123" s="56">
        <f t="shared" si="24"/>
        <v>0</v>
      </c>
      <c r="T123" s="56">
        <f t="shared" si="21"/>
        <v>0</v>
      </c>
      <c r="U123" s="56">
        <f t="shared" si="25"/>
        <v>0</v>
      </c>
      <c r="V123" s="56">
        <f t="shared" si="22"/>
        <v>0</v>
      </c>
      <c r="W123" s="64" t="str">
        <f t="shared" si="23"/>
        <v/>
      </c>
      <c r="X123" s="56" t="str">
        <f t="shared" si="26"/>
        <v>T</v>
      </c>
    </row>
    <row r="124" spans="1:39" ht="21.75" customHeight="1" x14ac:dyDescent="0.25">
      <c r="C124" s="63"/>
      <c r="D124" s="66" t="str">
        <f t="shared" si="20"/>
        <v/>
      </c>
      <c r="E124" s="69" t="str">
        <f>IFERROR(VLOOKUP(J124,Causa!$A$2:$F$15,6,0),"")</f>
        <v/>
      </c>
      <c r="F124" s="52"/>
      <c r="G124" s="53"/>
      <c r="H124" s="212"/>
      <c r="I124" s="55"/>
      <c r="J124" s="54"/>
      <c r="K124" s="54"/>
      <c r="L124" s="54"/>
      <c r="M124" s="54"/>
      <c r="N124" s="54"/>
      <c r="O124" s="54"/>
      <c r="P124" s="54"/>
      <c r="Q124" s="55"/>
      <c r="R124" s="54"/>
      <c r="S124" s="56">
        <f t="shared" si="24"/>
        <v>0</v>
      </c>
      <c r="T124" s="56">
        <f t="shared" si="21"/>
        <v>0</v>
      </c>
      <c r="U124" s="56">
        <f t="shared" si="25"/>
        <v>0</v>
      </c>
      <c r="V124" s="56">
        <f t="shared" si="22"/>
        <v>0</v>
      </c>
      <c r="W124" s="64" t="str">
        <f t="shared" si="23"/>
        <v/>
      </c>
      <c r="X124" s="56" t="str">
        <f t="shared" si="26"/>
        <v>T</v>
      </c>
    </row>
    <row r="125" spans="1:39" ht="21.75" customHeight="1" x14ac:dyDescent="0.25">
      <c r="C125" s="63"/>
      <c r="D125" s="66" t="str">
        <f t="shared" si="20"/>
        <v/>
      </c>
      <c r="E125" s="69" t="str">
        <f>IFERROR(VLOOKUP(J125,Causa!$A$2:$F$15,6,0),"")</f>
        <v/>
      </c>
      <c r="F125" s="52"/>
      <c r="G125" s="53"/>
      <c r="H125" s="212"/>
      <c r="I125" s="55"/>
      <c r="J125" s="54"/>
      <c r="K125" s="54"/>
      <c r="L125" s="54"/>
      <c r="M125" s="54"/>
      <c r="N125" s="54"/>
      <c r="O125" s="54"/>
      <c r="P125" s="54"/>
      <c r="Q125" s="55"/>
      <c r="R125" s="54"/>
      <c r="S125" s="56">
        <f t="shared" si="24"/>
        <v>0</v>
      </c>
      <c r="T125" s="56">
        <f t="shared" si="21"/>
        <v>0</v>
      </c>
      <c r="U125" s="56">
        <f t="shared" si="25"/>
        <v>0</v>
      </c>
      <c r="V125" s="56">
        <f t="shared" si="22"/>
        <v>0</v>
      </c>
      <c r="W125" s="64" t="str">
        <f t="shared" si="23"/>
        <v/>
      </c>
      <c r="X125" s="56" t="str">
        <f t="shared" si="26"/>
        <v>T</v>
      </c>
    </row>
    <row r="126" spans="1:39" ht="21.75" customHeight="1" x14ac:dyDescent="0.25">
      <c r="C126" s="63"/>
      <c r="D126" s="66" t="str">
        <f t="shared" si="20"/>
        <v/>
      </c>
      <c r="E126" s="69" t="str">
        <f>IFERROR(VLOOKUP(J126,Causa!$A$2:$F$15,6,0),"")</f>
        <v/>
      </c>
      <c r="F126" s="52"/>
      <c r="G126" s="53"/>
      <c r="H126" s="212"/>
      <c r="I126" s="55"/>
      <c r="J126" s="54"/>
      <c r="K126" s="54"/>
      <c r="L126" s="54"/>
      <c r="M126" s="54"/>
      <c r="N126" s="54"/>
      <c r="O126" s="54"/>
      <c r="P126" s="54"/>
      <c r="Q126" s="55"/>
      <c r="R126" s="54"/>
      <c r="S126" s="56">
        <f t="shared" si="24"/>
        <v>0</v>
      </c>
      <c r="T126" s="56">
        <f t="shared" si="21"/>
        <v>0</v>
      </c>
      <c r="U126" s="56">
        <f t="shared" si="25"/>
        <v>0</v>
      </c>
      <c r="V126" s="56">
        <f t="shared" si="22"/>
        <v>0</v>
      </c>
      <c r="W126" s="64" t="str">
        <f t="shared" si="23"/>
        <v/>
      </c>
      <c r="X126" s="56" t="str">
        <f t="shared" si="26"/>
        <v>T</v>
      </c>
    </row>
    <row r="127" spans="1:39" ht="21.75" customHeight="1" x14ac:dyDescent="0.25">
      <c r="C127" s="63"/>
      <c r="D127" s="66" t="str">
        <f t="shared" si="20"/>
        <v/>
      </c>
      <c r="E127" s="69" t="str">
        <f>IFERROR(VLOOKUP(J127,Causa!$A$2:$F$15,6,0),"")</f>
        <v/>
      </c>
      <c r="F127" s="52"/>
      <c r="G127" s="53"/>
      <c r="H127" s="212"/>
      <c r="I127" s="55"/>
      <c r="J127" s="54"/>
      <c r="K127" s="54"/>
      <c r="L127" s="54"/>
      <c r="M127" s="54"/>
      <c r="N127" s="54"/>
      <c r="O127" s="54"/>
      <c r="P127" s="54"/>
      <c r="Q127" s="55"/>
      <c r="R127" s="54"/>
      <c r="S127" s="56">
        <f t="shared" si="24"/>
        <v>0</v>
      </c>
      <c r="T127" s="56">
        <f t="shared" si="21"/>
        <v>0</v>
      </c>
      <c r="U127" s="56">
        <f t="shared" si="25"/>
        <v>0</v>
      </c>
      <c r="V127" s="56">
        <f t="shared" si="22"/>
        <v>0</v>
      </c>
      <c r="W127" s="64" t="str">
        <f t="shared" si="23"/>
        <v/>
      </c>
      <c r="X127" s="56" t="str">
        <f t="shared" si="26"/>
        <v>T</v>
      </c>
    </row>
    <row r="128" spans="1:39" ht="21.75" customHeight="1" x14ac:dyDescent="0.25">
      <c r="C128" s="63"/>
      <c r="D128" s="66" t="str">
        <f t="shared" si="20"/>
        <v/>
      </c>
      <c r="E128" s="69" t="str">
        <f>IFERROR(VLOOKUP(J128,Causa!$A$2:$F$15,6,0),"")</f>
        <v/>
      </c>
      <c r="F128" s="52"/>
      <c r="G128" s="53"/>
      <c r="H128" s="212"/>
      <c r="I128" s="55"/>
      <c r="J128" s="54"/>
      <c r="K128" s="54"/>
      <c r="L128" s="54"/>
      <c r="M128" s="54"/>
      <c r="N128" s="54"/>
      <c r="O128" s="54"/>
      <c r="P128" s="54"/>
      <c r="Q128" s="55"/>
      <c r="R128" s="54"/>
      <c r="S128" s="56">
        <f t="shared" si="24"/>
        <v>0</v>
      </c>
      <c r="T128" s="56">
        <f t="shared" si="21"/>
        <v>0</v>
      </c>
      <c r="U128" s="56">
        <f t="shared" si="25"/>
        <v>0</v>
      </c>
      <c r="V128" s="56">
        <f t="shared" si="22"/>
        <v>0</v>
      </c>
      <c r="W128" s="64" t="str">
        <f t="shared" si="23"/>
        <v/>
      </c>
      <c r="X128" s="56" t="str">
        <f t="shared" si="26"/>
        <v>T</v>
      </c>
    </row>
    <row r="129" spans="3:24" ht="21.75" customHeight="1" x14ac:dyDescent="0.25">
      <c r="C129" s="63"/>
      <c r="D129" s="66" t="str">
        <f t="shared" si="20"/>
        <v/>
      </c>
      <c r="E129" s="69" t="str">
        <f>IFERROR(VLOOKUP(J129,Causa!$A$2:$F$15,6,0),"")</f>
        <v/>
      </c>
      <c r="F129" s="52"/>
      <c r="G129" s="53"/>
      <c r="H129" s="212"/>
      <c r="I129" s="55"/>
      <c r="J129" s="54"/>
      <c r="K129" s="54"/>
      <c r="L129" s="54"/>
      <c r="M129" s="54"/>
      <c r="N129" s="54"/>
      <c r="O129" s="54"/>
      <c r="P129" s="54"/>
      <c r="Q129" s="55"/>
      <c r="R129" s="54"/>
      <c r="S129" s="56">
        <f t="shared" si="24"/>
        <v>0</v>
      </c>
      <c r="T129" s="56">
        <f t="shared" si="21"/>
        <v>0</v>
      </c>
      <c r="U129" s="56">
        <f t="shared" si="25"/>
        <v>0</v>
      </c>
      <c r="V129" s="56">
        <f t="shared" si="22"/>
        <v>0</v>
      </c>
      <c r="W129" s="64" t="str">
        <f t="shared" si="23"/>
        <v/>
      </c>
      <c r="X129" s="56" t="str">
        <f t="shared" si="26"/>
        <v>T</v>
      </c>
    </row>
    <row r="130" spans="3:24" ht="21.75" customHeight="1" x14ac:dyDescent="0.25">
      <c r="C130" s="63"/>
      <c r="D130" s="66" t="str">
        <f t="shared" si="20"/>
        <v/>
      </c>
      <c r="E130" s="69" t="str">
        <f>IFERROR(VLOOKUP(J130,Causa!$A$2:$F$15,6,0),"")</f>
        <v/>
      </c>
      <c r="F130" s="52"/>
      <c r="G130" s="53"/>
      <c r="H130" s="212"/>
      <c r="I130" s="55"/>
      <c r="J130" s="54"/>
      <c r="K130" s="54"/>
      <c r="L130" s="54"/>
      <c r="M130" s="54"/>
      <c r="N130" s="54"/>
      <c r="O130" s="54"/>
      <c r="P130" s="54"/>
      <c r="Q130" s="55"/>
      <c r="R130" s="54"/>
      <c r="S130" s="56">
        <f t="shared" si="24"/>
        <v>0</v>
      </c>
      <c r="T130" s="56">
        <f t="shared" si="21"/>
        <v>0</v>
      </c>
      <c r="U130" s="56">
        <f t="shared" si="25"/>
        <v>0</v>
      </c>
      <c r="V130" s="56">
        <f t="shared" si="22"/>
        <v>0</v>
      </c>
      <c r="W130" s="64" t="str">
        <f t="shared" si="23"/>
        <v/>
      </c>
      <c r="X130" s="56" t="str">
        <f t="shared" si="26"/>
        <v>T</v>
      </c>
    </row>
    <row r="131" spans="3:24" ht="21.75" customHeight="1" x14ac:dyDescent="0.25">
      <c r="C131" s="63"/>
      <c r="D131" s="66" t="str">
        <f t="shared" si="20"/>
        <v/>
      </c>
      <c r="E131" s="69" t="str">
        <f>IFERROR(VLOOKUP(J131,Causa!$A$2:$F$15,6,0),"")</f>
        <v/>
      </c>
      <c r="F131" s="52"/>
      <c r="G131" s="53"/>
      <c r="H131" s="212"/>
      <c r="I131" s="55"/>
      <c r="J131" s="54"/>
      <c r="K131" s="54"/>
      <c r="L131" s="54"/>
      <c r="M131" s="54"/>
      <c r="N131" s="54"/>
      <c r="O131" s="54"/>
      <c r="P131" s="54"/>
      <c r="Q131" s="55"/>
      <c r="R131" s="54"/>
      <c r="S131" s="56">
        <f t="shared" si="24"/>
        <v>0</v>
      </c>
      <c r="T131" s="56">
        <f t="shared" si="21"/>
        <v>0</v>
      </c>
      <c r="U131" s="56">
        <f t="shared" si="25"/>
        <v>0</v>
      </c>
      <c r="V131" s="56">
        <f t="shared" si="22"/>
        <v>0</v>
      </c>
      <c r="W131" s="64" t="str">
        <f t="shared" si="23"/>
        <v/>
      </c>
      <c r="X131" s="56" t="str">
        <f t="shared" si="26"/>
        <v>T</v>
      </c>
    </row>
    <row r="132" spans="3:24" ht="21.75" customHeight="1" x14ac:dyDescent="0.25">
      <c r="C132" s="63"/>
      <c r="D132" s="66" t="str">
        <f t="shared" si="20"/>
        <v/>
      </c>
      <c r="E132" s="69" t="str">
        <f>IFERROR(VLOOKUP(J132,Causa!$A$2:$F$15,6,0),"")</f>
        <v/>
      </c>
      <c r="F132" s="52"/>
      <c r="G132" s="53"/>
      <c r="H132" s="212"/>
      <c r="I132" s="55"/>
      <c r="J132" s="54"/>
      <c r="K132" s="54"/>
      <c r="L132" s="54"/>
      <c r="M132" s="54"/>
      <c r="N132" s="54"/>
      <c r="O132" s="54"/>
      <c r="P132" s="54"/>
      <c r="Q132" s="55"/>
      <c r="R132" s="54"/>
      <c r="S132" s="56">
        <f t="shared" si="24"/>
        <v>0</v>
      </c>
      <c r="T132" s="56">
        <f t="shared" si="21"/>
        <v>0</v>
      </c>
      <c r="U132" s="56">
        <f t="shared" si="25"/>
        <v>0</v>
      </c>
      <c r="V132" s="56">
        <f t="shared" si="22"/>
        <v>0</v>
      </c>
      <c r="W132" s="64" t="str">
        <f t="shared" si="23"/>
        <v/>
      </c>
      <c r="X132" s="56" t="str">
        <f t="shared" si="26"/>
        <v>T</v>
      </c>
    </row>
    <row r="133" spans="3:24" ht="21.75" customHeight="1" x14ac:dyDescent="0.25">
      <c r="C133" s="63"/>
      <c r="D133" s="66" t="str">
        <f t="shared" si="20"/>
        <v/>
      </c>
      <c r="E133" s="69" t="str">
        <f>IFERROR(VLOOKUP(J133,Causa!$A$2:$F$15,6,0),"")</f>
        <v/>
      </c>
      <c r="F133" s="52"/>
      <c r="G133" s="53"/>
      <c r="H133" s="212"/>
      <c r="I133" s="55"/>
      <c r="J133" s="54"/>
      <c r="K133" s="54"/>
      <c r="L133" s="54"/>
      <c r="M133" s="54"/>
      <c r="N133" s="54"/>
      <c r="O133" s="54"/>
      <c r="P133" s="54"/>
      <c r="Q133" s="55"/>
      <c r="R133" s="54"/>
      <c r="S133" s="56">
        <f t="shared" si="24"/>
        <v>0</v>
      </c>
      <c r="T133" s="56">
        <f t="shared" si="21"/>
        <v>0</v>
      </c>
      <c r="U133" s="56">
        <f t="shared" si="25"/>
        <v>0</v>
      </c>
      <c r="V133" s="56">
        <f t="shared" si="22"/>
        <v>0</v>
      </c>
      <c r="W133" s="64" t="str">
        <f t="shared" si="23"/>
        <v/>
      </c>
      <c r="X133" s="56" t="str">
        <f t="shared" si="26"/>
        <v>T</v>
      </c>
    </row>
    <row r="134" spans="3:24" ht="21.75" customHeight="1" x14ac:dyDescent="0.25">
      <c r="C134" s="63"/>
      <c r="D134" s="66" t="str">
        <f t="shared" si="20"/>
        <v/>
      </c>
      <c r="E134" s="69" t="str">
        <f>IFERROR(VLOOKUP(J134,Causa!$A$2:$F$15,6,0),"")</f>
        <v/>
      </c>
      <c r="F134" s="52"/>
      <c r="G134" s="53"/>
      <c r="H134" s="212"/>
      <c r="I134" s="55"/>
      <c r="J134" s="54"/>
      <c r="K134" s="54"/>
      <c r="L134" s="54"/>
      <c r="M134" s="54"/>
      <c r="N134" s="54"/>
      <c r="O134" s="54"/>
      <c r="P134" s="54"/>
      <c r="Q134" s="55"/>
      <c r="R134" s="54"/>
      <c r="S134" s="56">
        <f t="shared" si="24"/>
        <v>0</v>
      </c>
      <c r="T134" s="56">
        <f t="shared" si="21"/>
        <v>0</v>
      </c>
      <c r="U134" s="56">
        <f t="shared" si="25"/>
        <v>0</v>
      </c>
      <c r="V134" s="56">
        <f t="shared" si="22"/>
        <v>0</v>
      </c>
      <c r="W134" s="64" t="str">
        <f t="shared" si="23"/>
        <v/>
      </c>
      <c r="X134" s="56" t="str">
        <f t="shared" si="26"/>
        <v>T</v>
      </c>
    </row>
    <row r="135" spans="3:24" ht="21.75" customHeight="1" x14ac:dyDescent="0.25">
      <c r="C135" s="63"/>
      <c r="D135" s="66" t="str">
        <f t="shared" si="20"/>
        <v/>
      </c>
      <c r="E135" s="69" t="str">
        <f>IFERROR(VLOOKUP(J135,Causa!$A$2:$F$15,6,0),"")</f>
        <v/>
      </c>
      <c r="F135" s="52"/>
      <c r="G135" s="53"/>
      <c r="H135" s="212"/>
      <c r="I135" s="55"/>
      <c r="J135" s="54"/>
      <c r="K135" s="54"/>
      <c r="L135" s="54"/>
      <c r="M135" s="54"/>
      <c r="N135" s="54"/>
      <c r="O135" s="54"/>
      <c r="P135" s="54"/>
      <c r="Q135" s="55"/>
      <c r="R135" s="54"/>
      <c r="S135" s="56">
        <f t="shared" si="24"/>
        <v>0</v>
      </c>
      <c r="T135" s="56">
        <f t="shared" si="21"/>
        <v>0</v>
      </c>
      <c r="U135" s="56">
        <f t="shared" si="25"/>
        <v>0</v>
      </c>
      <c r="V135" s="56">
        <f t="shared" si="22"/>
        <v>0</v>
      </c>
      <c r="W135" s="64" t="str">
        <f t="shared" si="23"/>
        <v/>
      </c>
      <c r="X135" s="56" t="str">
        <f t="shared" si="26"/>
        <v>T</v>
      </c>
    </row>
    <row r="136" spans="3:24" ht="21.75" customHeight="1" x14ac:dyDescent="0.25">
      <c r="C136" s="63"/>
      <c r="D136" s="66" t="str">
        <f t="shared" si="20"/>
        <v/>
      </c>
      <c r="E136" s="69" t="str">
        <f>IFERROR(VLOOKUP(J136,Causa!$A$2:$F$15,6,0),"")</f>
        <v/>
      </c>
      <c r="F136" s="52"/>
      <c r="G136" s="53"/>
      <c r="H136" s="212"/>
      <c r="I136" s="55"/>
      <c r="J136" s="54"/>
      <c r="K136" s="54"/>
      <c r="L136" s="54"/>
      <c r="M136" s="54"/>
      <c r="N136" s="54"/>
      <c r="O136" s="54"/>
      <c r="P136" s="54"/>
      <c r="Q136" s="55"/>
      <c r="R136" s="54"/>
      <c r="S136" s="56">
        <f t="shared" si="24"/>
        <v>0</v>
      </c>
      <c r="T136" s="56">
        <f t="shared" si="21"/>
        <v>0</v>
      </c>
      <c r="U136" s="56">
        <f t="shared" si="25"/>
        <v>0</v>
      </c>
      <c r="V136" s="56">
        <f t="shared" si="22"/>
        <v>0</v>
      </c>
      <c r="W136" s="64" t="str">
        <f t="shared" si="23"/>
        <v/>
      </c>
      <c r="X136" s="56" t="str">
        <f t="shared" si="26"/>
        <v>T</v>
      </c>
    </row>
    <row r="137" spans="3:24" ht="21.75" customHeight="1" x14ac:dyDescent="0.25">
      <c r="C137" s="63"/>
      <c r="D137" s="66" t="str">
        <f t="shared" si="20"/>
        <v/>
      </c>
      <c r="E137" s="69" t="str">
        <f>IFERROR(VLOOKUP(J137,Causa!$A$2:$F$15,6,0),"")</f>
        <v/>
      </c>
      <c r="F137" s="52"/>
      <c r="G137" s="53"/>
      <c r="H137" s="212"/>
      <c r="I137" s="55"/>
      <c r="J137" s="54"/>
      <c r="K137" s="54"/>
      <c r="L137" s="54"/>
      <c r="M137" s="54"/>
      <c r="N137" s="54"/>
      <c r="O137" s="54"/>
      <c r="P137" s="54"/>
      <c r="Q137" s="55"/>
      <c r="R137" s="54"/>
      <c r="S137" s="56">
        <f t="shared" si="24"/>
        <v>0</v>
      </c>
      <c r="T137" s="56">
        <f t="shared" si="21"/>
        <v>0</v>
      </c>
      <c r="U137" s="56">
        <f t="shared" si="25"/>
        <v>0</v>
      </c>
      <c r="V137" s="56">
        <f t="shared" si="22"/>
        <v>0</v>
      </c>
      <c r="W137" s="64" t="str">
        <f t="shared" si="23"/>
        <v/>
      </c>
      <c r="X137" s="56" t="str">
        <f t="shared" si="26"/>
        <v>T</v>
      </c>
    </row>
    <row r="138" spans="3:24" ht="21.75" customHeight="1" x14ac:dyDescent="0.25">
      <c r="C138" s="63"/>
      <c r="D138" s="66" t="str">
        <f t="shared" si="20"/>
        <v/>
      </c>
      <c r="E138" s="69" t="str">
        <f>IFERROR(VLOOKUP(J138,Causa!$A$2:$F$15,6,0),"")</f>
        <v/>
      </c>
      <c r="F138" s="52"/>
      <c r="G138" s="53"/>
      <c r="H138" s="212"/>
      <c r="I138" s="55"/>
      <c r="J138" s="54"/>
      <c r="K138" s="54"/>
      <c r="L138" s="54"/>
      <c r="M138" s="54"/>
      <c r="N138" s="54"/>
      <c r="O138" s="54"/>
      <c r="P138" s="54"/>
      <c r="Q138" s="55"/>
      <c r="R138" s="54"/>
      <c r="S138" s="56">
        <f t="shared" si="24"/>
        <v>0</v>
      </c>
      <c r="T138" s="56">
        <f t="shared" si="21"/>
        <v>0</v>
      </c>
      <c r="U138" s="56">
        <f t="shared" si="25"/>
        <v>0</v>
      </c>
      <c r="V138" s="56">
        <f t="shared" si="22"/>
        <v>0</v>
      </c>
      <c r="W138" s="64" t="str">
        <f t="shared" si="23"/>
        <v/>
      </c>
      <c r="X138" s="56" t="str">
        <f t="shared" si="26"/>
        <v>T</v>
      </c>
    </row>
    <row r="139" spans="3:24" ht="21.75" customHeight="1" x14ac:dyDescent="0.25">
      <c r="C139" s="63"/>
      <c r="D139" s="66" t="str">
        <f t="shared" si="20"/>
        <v/>
      </c>
      <c r="E139" s="69" t="str">
        <f>IFERROR(VLOOKUP(J139,Causa!$A$2:$F$15,6,0),"")</f>
        <v/>
      </c>
      <c r="F139" s="52"/>
      <c r="G139" s="53"/>
      <c r="H139" s="212"/>
      <c r="I139" s="55"/>
      <c r="J139" s="54"/>
      <c r="K139" s="54"/>
      <c r="L139" s="54"/>
      <c r="M139" s="54"/>
      <c r="N139" s="54"/>
      <c r="O139" s="54"/>
      <c r="P139" s="54"/>
      <c r="Q139" s="55"/>
      <c r="R139" s="54"/>
      <c r="S139" s="56">
        <f t="shared" si="24"/>
        <v>0</v>
      </c>
      <c r="T139" s="56">
        <f t="shared" si="21"/>
        <v>0</v>
      </c>
      <c r="U139" s="56">
        <f t="shared" si="25"/>
        <v>0</v>
      </c>
      <c r="V139" s="56">
        <f t="shared" si="22"/>
        <v>0</v>
      </c>
      <c r="W139" s="64" t="str">
        <f t="shared" si="23"/>
        <v/>
      </c>
      <c r="X139" s="56" t="str">
        <f t="shared" si="26"/>
        <v>T</v>
      </c>
    </row>
    <row r="140" spans="3:24" ht="21.75" customHeight="1" x14ac:dyDescent="0.25">
      <c r="C140" s="63"/>
      <c r="D140" s="66" t="str">
        <f t="shared" si="20"/>
        <v/>
      </c>
      <c r="E140" s="69" t="str">
        <f>IFERROR(VLOOKUP(J140,Causa!$A$2:$F$15,6,0),"")</f>
        <v/>
      </c>
      <c r="F140" s="52"/>
      <c r="G140" s="53"/>
      <c r="H140" s="212"/>
      <c r="I140" s="55"/>
      <c r="J140" s="54"/>
      <c r="K140" s="54"/>
      <c r="L140" s="54"/>
      <c r="M140" s="54"/>
      <c r="N140" s="54"/>
      <c r="O140" s="54"/>
      <c r="P140" s="54"/>
      <c r="Q140" s="55"/>
      <c r="R140" s="54"/>
      <c r="S140" s="56">
        <f t="shared" si="24"/>
        <v>0</v>
      </c>
      <c r="T140" s="56">
        <f t="shared" si="21"/>
        <v>0</v>
      </c>
      <c r="U140" s="56">
        <f t="shared" si="25"/>
        <v>0</v>
      </c>
      <c r="V140" s="56">
        <f t="shared" si="22"/>
        <v>0</v>
      </c>
      <c r="W140" s="64" t="str">
        <f t="shared" si="23"/>
        <v/>
      </c>
      <c r="X140" s="56" t="str">
        <f t="shared" si="26"/>
        <v>T</v>
      </c>
    </row>
    <row r="141" spans="3:24" ht="21.75" customHeight="1" x14ac:dyDescent="0.25">
      <c r="C141" s="63"/>
      <c r="D141" s="66" t="str">
        <f t="shared" si="20"/>
        <v/>
      </c>
      <c r="E141" s="69" t="str">
        <f>IFERROR(VLOOKUP(J141,Causa!$A$2:$F$15,6,0),"")</f>
        <v/>
      </c>
      <c r="F141" s="52"/>
      <c r="G141" s="53"/>
      <c r="H141" s="212"/>
      <c r="I141" s="55"/>
      <c r="J141" s="54"/>
      <c r="K141" s="54"/>
      <c r="L141" s="54"/>
      <c r="M141" s="54"/>
      <c r="N141" s="54"/>
      <c r="O141" s="54"/>
      <c r="P141" s="54"/>
      <c r="Q141" s="55"/>
      <c r="R141" s="54"/>
      <c r="S141" s="56">
        <f t="shared" si="24"/>
        <v>0</v>
      </c>
      <c r="T141" s="56">
        <f t="shared" si="21"/>
        <v>0</v>
      </c>
      <c r="U141" s="56">
        <f t="shared" si="25"/>
        <v>0</v>
      </c>
      <c r="V141" s="56">
        <f t="shared" si="22"/>
        <v>0</v>
      </c>
      <c r="W141" s="64" t="str">
        <f t="shared" si="23"/>
        <v/>
      </c>
      <c r="X141" s="56" t="str">
        <f t="shared" si="26"/>
        <v>T</v>
      </c>
    </row>
    <row r="142" spans="3:24" ht="21.75" customHeight="1" x14ac:dyDescent="0.25">
      <c r="C142" s="63"/>
      <c r="D142" s="66" t="str">
        <f t="shared" si="20"/>
        <v/>
      </c>
      <c r="E142" s="69" t="str">
        <f>IFERROR(VLOOKUP(J142,Causa!$A$2:$F$15,6,0),"")</f>
        <v/>
      </c>
      <c r="F142" s="52"/>
      <c r="G142" s="53"/>
      <c r="H142" s="212"/>
      <c r="I142" s="55"/>
      <c r="J142" s="54"/>
      <c r="K142" s="54"/>
      <c r="L142" s="54"/>
      <c r="M142" s="54"/>
      <c r="N142" s="54"/>
      <c r="O142" s="54"/>
      <c r="P142" s="54"/>
      <c r="Q142" s="55"/>
      <c r="R142" s="54"/>
      <c r="S142" s="56">
        <f t="shared" si="24"/>
        <v>0</v>
      </c>
      <c r="T142" s="56">
        <f t="shared" si="21"/>
        <v>0</v>
      </c>
      <c r="U142" s="56">
        <f t="shared" si="25"/>
        <v>0</v>
      </c>
      <c r="V142" s="56">
        <f t="shared" si="22"/>
        <v>0</v>
      </c>
      <c r="W142" s="64" t="str">
        <f t="shared" si="23"/>
        <v/>
      </c>
      <c r="X142" s="56" t="str">
        <f t="shared" si="26"/>
        <v>T</v>
      </c>
    </row>
    <row r="143" spans="3:24" ht="21.75" customHeight="1" x14ac:dyDescent="0.25">
      <c r="C143" s="63"/>
      <c r="D143" s="66" t="str">
        <f t="shared" si="20"/>
        <v/>
      </c>
      <c r="E143" s="69" t="str">
        <f>IFERROR(VLOOKUP(J143,Causa!$A$2:$F$15,6,0),"")</f>
        <v/>
      </c>
      <c r="F143" s="52"/>
      <c r="G143" s="53"/>
      <c r="H143" s="212"/>
      <c r="I143" s="55"/>
      <c r="J143" s="54"/>
      <c r="K143" s="54"/>
      <c r="L143" s="54"/>
      <c r="M143" s="54"/>
      <c r="N143" s="54"/>
      <c r="O143" s="54"/>
      <c r="P143" s="54"/>
      <c r="Q143" s="55"/>
      <c r="R143" s="54"/>
      <c r="S143" s="56">
        <f t="shared" si="24"/>
        <v>0</v>
      </c>
      <c r="T143" s="56">
        <f t="shared" si="21"/>
        <v>0</v>
      </c>
      <c r="U143" s="56">
        <f t="shared" si="25"/>
        <v>0</v>
      </c>
      <c r="V143" s="56">
        <f t="shared" si="22"/>
        <v>0</v>
      </c>
      <c r="W143" s="64" t="str">
        <f t="shared" si="23"/>
        <v/>
      </c>
      <c r="X143" s="56" t="str">
        <f t="shared" si="26"/>
        <v>T</v>
      </c>
    </row>
    <row r="144" spans="3:24" ht="21.75" customHeight="1" x14ac:dyDescent="0.25">
      <c r="C144" s="63"/>
      <c r="D144" s="66" t="str">
        <f t="shared" si="20"/>
        <v/>
      </c>
      <c r="E144" s="69" t="str">
        <f>IFERROR(VLOOKUP(J144,Causa!$A$2:$F$15,6,0),"")</f>
        <v/>
      </c>
      <c r="F144" s="52"/>
      <c r="G144" s="53"/>
      <c r="H144" s="212"/>
      <c r="I144" s="55"/>
      <c r="J144" s="54"/>
      <c r="K144" s="54"/>
      <c r="L144" s="54"/>
      <c r="M144" s="54"/>
      <c r="N144" s="54"/>
      <c r="O144" s="54"/>
      <c r="P144" s="54"/>
      <c r="Q144" s="55"/>
      <c r="R144" s="54"/>
      <c r="S144" s="56">
        <f t="shared" si="24"/>
        <v>0</v>
      </c>
      <c r="T144" s="56">
        <f t="shared" si="21"/>
        <v>0</v>
      </c>
      <c r="U144" s="56">
        <f t="shared" si="25"/>
        <v>0</v>
      </c>
      <c r="V144" s="56">
        <f t="shared" si="22"/>
        <v>0</v>
      </c>
      <c r="W144" s="64" t="str">
        <f t="shared" si="23"/>
        <v/>
      </c>
      <c r="X144" s="56" t="str">
        <f t="shared" si="26"/>
        <v>T</v>
      </c>
    </row>
    <row r="145" spans="3:24" ht="21.75" customHeight="1" x14ac:dyDescent="0.25">
      <c r="C145" s="63"/>
      <c r="D145" s="66" t="str">
        <f t="shared" si="20"/>
        <v/>
      </c>
      <c r="E145" s="69" t="str">
        <f>IFERROR(VLOOKUP(J145,Causa!$A$2:$F$15,6,0),"")</f>
        <v/>
      </c>
      <c r="F145" s="52"/>
      <c r="G145" s="53"/>
      <c r="H145" s="212"/>
      <c r="I145" s="55"/>
      <c r="J145" s="54"/>
      <c r="K145" s="54"/>
      <c r="L145" s="54"/>
      <c r="M145" s="54"/>
      <c r="N145" s="54"/>
      <c r="O145" s="54"/>
      <c r="P145" s="54"/>
      <c r="Q145" s="55"/>
      <c r="R145" s="54"/>
      <c r="S145" s="56">
        <f t="shared" si="24"/>
        <v>0</v>
      </c>
      <c r="T145" s="56">
        <f t="shared" si="21"/>
        <v>0</v>
      </c>
      <c r="U145" s="56">
        <f t="shared" si="25"/>
        <v>0</v>
      </c>
      <c r="V145" s="56">
        <f t="shared" si="22"/>
        <v>0</v>
      </c>
      <c r="W145" s="64" t="str">
        <f t="shared" si="23"/>
        <v/>
      </c>
      <c r="X145" s="56" t="str">
        <f t="shared" si="26"/>
        <v>T</v>
      </c>
    </row>
    <row r="146" spans="3:24" ht="21.75" customHeight="1" x14ac:dyDescent="0.25">
      <c r="C146" s="63"/>
      <c r="D146" s="66" t="str">
        <f t="shared" si="20"/>
        <v/>
      </c>
      <c r="E146" s="69" t="str">
        <f>IFERROR(VLOOKUP(J146,Causa!$A$2:$F$15,6,0),"")</f>
        <v/>
      </c>
      <c r="F146" s="52"/>
      <c r="G146" s="53"/>
      <c r="H146" s="212"/>
      <c r="I146" s="55"/>
      <c r="J146" s="54"/>
      <c r="K146" s="54"/>
      <c r="L146" s="54"/>
      <c r="M146" s="54"/>
      <c r="N146" s="54"/>
      <c r="O146" s="54"/>
      <c r="P146" s="54"/>
      <c r="Q146" s="55"/>
      <c r="R146" s="54"/>
      <c r="S146" s="56">
        <f t="shared" si="24"/>
        <v>0</v>
      </c>
      <c r="T146" s="56">
        <f t="shared" si="21"/>
        <v>0</v>
      </c>
      <c r="U146" s="56">
        <f t="shared" si="25"/>
        <v>0</v>
      </c>
      <c r="V146" s="56">
        <f t="shared" si="22"/>
        <v>0</v>
      </c>
      <c r="W146" s="64" t="str">
        <f t="shared" si="23"/>
        <v/>
      </c>
      <c r="X146" s="56" t="str">
        <f t="shared" si="26"/>
        <v>T</v>
      </c>
    </row>
    <row r="147" spans="3:24" ht="21.75" customHeight="1" x14ac:dyDescent="0.25">
      <c r="C147" s="63"/>
      <c r="D147" s="66" t="str">
        <f t="shared" si="20"/>
        <v/>
      </c>
      <c r="E147" s="69" t="str">
        <f>IFERROR(VLOOKUP(J147,Causa!$A$2:$F$15,6,0),"")</f>
        <v/>
      </c>
      <c r="F147" s="52"/>
      <c r="G147" s="53"/>
      <c r="H147" s="212"/>
      <c r="I147" s="55"/>
      <c r="J147" s="54"/>
      <c r="K147" s="54"/>
      <c r="L147" s="54"/>
      <c r="M147" s="54"/>
      <c r="N147" s="54"/>
      <c r="O147" s="54"/>
      <c r="P147" s="54"/>
      <c r="Q147" s="55"/>
      <c r="R147" s="54"/>
      <c r="S147" s="56">
        <f t="shared" si="24"/>
        <v>0</v>
      </c>
      <c r="T147" s="56">
        <f t="shared" si="21"/>
        <v>0</v>
      </c>
      <c r="U147" s="56">
        <f t="shared" si="25"/>
        <v>0</v>
      </c>
      <c r="V147" s="56">
        <f t="shared" si="22"/>
        <v>0</v>
      </c>
      <c r="W147" s="64" t="str">
        <f t="shared" si="23"/>
        <v/>
      </c>
      <c r="X147" s="56" t="str">
        <f t="shared" si="26"/>
        <v>T</v>
      </c>
    </row>
    <row r="148" spans="3:24" ht="21.75" customHeight="1" x14ac:dyDescent="0.25">
      <c r="C148" s="63"/>
      <c r="D148" s="66" t="str">
        <f t="shared" si="20"/>
        <v/>
      </c>
      <c r="E148" s="69" t="str">
        <f>IFERROR(VLOOKUP(J148,Causa!$A$2:$F$15,6,0),"")</f>
        <v/>
      </c>
      <c r="F148" s="52"/>
      <c r="G148" s="53"/>
      <c r="H148" s="212"/>
      <c r="I148" s="55"/>
      <c r="J148" s="54"/>
      <c r="K148" s="54"/>
      <c r="L148" s="54"/>
      <c r="M148" s="54"/>
      <c r="N148" s="54"/>
      <c r="O148" s="54"/>
      <c r="P148" s="54"/>
      <c r="Q148" s="55"/>
      <c r="R148" s="54"/>
      <c r="S148" s="56">
        <f t="shared" si="24"/>
        <v>0</v>
      </c>
      <c r="T148" s="56">
        <f t="shared" si="21"/>
        <v>0</v>
      </c>
      <c r="U148" s="56">
        <f t="shared" si="25"/>
        <v>0</v>
      </c>
      <c r="V148" s="56">
        <f t="shared" si="22"/>
        <v>0</v>
      </c>
      <c r="W148" s="64" t="str">
        <f t="shared" si="23"/>
        <v/>
      </c>
      <c r="X148" s="56" t="str">
        <f t="shared" si="26"/>
        <v>T</v>
      </c>
    </row>
    <row r="149" spans="3:24" ht="21.75" customHeight="1" x14ac:dyDescent="0.25">
      <c r="C149" s="63"/>
      <c r="D149" s="66" t="str">
        <f t="shared" si="20"/>
        <v/>
      </c>
      <c r="E149" s="69" t="str">
        <f>IFERROR(VLOOKUP(J149,Causa!$A$2:$F$15,6,0),"")</f>
        <v/>
      </c>
      <c r="F149" s="52"/>
      <c r="G149" s="53"/>
      <c r="H149" s="212"/>
      <c r="I149" s="55"/>
      <c r="J149" s="54"/>
      <c r="K149" s="54"/>
      <c r="L149" s="54"/>
      <c r="M149" s="54"/>
      <c r="N149" s="54"/>
      <c r="O149" s="54"/>
      <c r="P149" s="54"/>
      <c r="Q149" s="55"/>
      <c r="R149" s="54"/>
      <c r="S149" s="56">
        <f t="shared" si="24"/>
        <v>0</v>
      </c>
      <c r="T149" s="56">
        <f t="shared" si="21"/>
        <v>0</v>
      </c>
      <c r="U149" s="56">
        <f t="shared" si="25"/>
        <v>0</v>
      </c>
      <c r="V149" s="56">
        <f t="shared" si="22"/>
        <v>0</v>
      </c>
      <c r="W149" s="64" t="str">
        <f t="shared" si="23"/>
        <v/>
      </c>
      <c r="X149" s="56" t="str">
        <f t="shared" si="26"/>
        <v>T</v>
      </c>
    </row>
    <row r="150" spans="3:24" ht="21.75" customHeight="1" x14ac:dyDescent="0.25">
      <c r="C150" s="63"/>
      <c r="D150" s="66" t="str">
        <f t="shared" si="20"/>
        <v/>
      </c>
      <c r="E150" s="69" t="str">
        <f>IFERROR(VLOOKUP(J150,Causa!$A$2:$F$15,6,0),"")</f>
        <v/>
      </c>
      <c r="F150" s="52"/>
      <c r="G150" s="53"/>
      <c r="H150" s="212"/>
      <c r="I150" s="55"/>
      <c r="J150" s="54"/>
      <c r="K150" s="54"/>
      <c r="L150" s="54"/>
      <c r="M150" s="54"/>
      <c r="N150" s="54"/>
      <c r="O150" s="54"/>
      <c r="P150" s="54"/>
      <c r="Q150" s="55"/>
      <c r="R150" s="54"/>
      <c r="S150" s="56">
        <f t="shared" si="24"/>
        <v>0</v>
      </c>
      <c r="T150" s="56">
        <f t="shared" si="21"/>
        <v>0</v>
      </c>
      <c r="U150" s="56">
        <f t="shared" si="25"/>
        <v>0</v>
      </c>
      <c r="V150" s="56">
        <f t="shared" si="22"/>
        <v>0</v>
      </c>
      <c r="W150" s="64" t="str">
        <f t="shared" si="23"/>
        <v/>
      </c>
      <c r="X150" s="56" t="str">
        <f t="shared" si="26"/>
        <v>T</v>
      </c>
    </row>
    <row r="151" spans="3:24" ht="21.75" customHeight="1" x14ac:dyDescent="0.25">
      <c r="C151" s="63"/>
      <c r="D151" s="66" t="str">
        <f t="shared" si="20"/>
        <v/>
      </c>
      <c r="E151" s="69" t="str">
        <f>IFERROR(VLOOKUP(J151,Causa!$A$2:$F$15,6,0),"")</f>
        <v/>
      </c>
      <c r="F151" s="52"/>
      <c r="G151" s="53"/>
      <c r="H151" s="212"/>
      <c r="I151" s="55"/>
      <c r="J151" s="54"/>
      <c r="K151" s="54"/>
      <c r="L151" s="54"/>
      <c r="M151" s="54"/>
      <c r="N151" s="54"/>
      <c r="O151" s="54"/>
      <c r="P151" s="54"/>
      <c r="Q151" s="55"/>
      <c r="R151" s="54"/>
      <c r="S151" s="56">
        <f t="shared" si="24"/>
        <v>0</v>
      </c>
      <c r="T151" s="56">
        <f t="shared" si="21"/>
        <v>0</v>
      </c>
      <c r="U151" s="56">
        <f t="shared" si="25"/>
        <v>0</v>
      </c>
      <c r="V151" s="56">
        <f t="shared" si="22"/>
        <v>0</v>
      </c>
      <c r="W151" s="64" t="str">
        <f t="shared" si="23"/>
        <v/>
      </c>
      <c r="X151" s="56" t="str">
        <f t="shared" si="26"/>
        <v>T</v>
      </c>
    </row>
    <row r="152" spans="3:24" ht="21.75" customHeight="1" x14ac:dyDescent="0.25">
      <c r="C152" s="63"/>
      <c r="D152" s="66" t="str">
        <f t="shared" si="20"/>
        <v/>
      </c>
      <c r="E152" s="69" t="str">
        <f>IFERROR(VLOOKUP(J152,Causa!$A$2:$F$15,6,0),"")</f>
        <v/>
      </c>
      <c r="F152" s="52"/>
      <c r="G152" s="53"/>
      <c r="H152" s="212"/>
      <c r="I152" s="55"/>
      <c r="J152" s="54"/>
      <c r="K152" s="54"/>
      <c r="L152" s="54"/>
      <c r="M152" s="54"/>
      <c r="N152" s="54"/>
      <c r="O152" s="54"/>
      <c r="P152" s="54"/>
      <c r="Q152" s="55"/>
      <c r="R152" s="54"/>
      <c r="S152" s="56">
        <f t="shared" si="24"/>
        <v>0</v>
      </c>
      <c r="T152" s="56">
        <f t="shared" si="21"/>
        <v>0</v>
      </c>
      <c r="U152" s="56">
        <f t="shared" si="25"/>
        <v>0</v>
      </c>
      <c r="V152" s="56">
        <f t="shared" si="22"/>
        <v>0</v>
      </c>
      <c r="W152" s="64" t="str">
        <f t="shared" si="23"/>
        <v/>
      </c>
      <c r="X152" s="56" t="str">
        <f t="shared" si="26"/>
        <v>T</v>
      </c>
    </row>
    <row r="153" spans="3:24" ht="21.75" customHeight="1" x14ac:dyDescent="0.25">
      <c r="C153" s="63"/>
      <c r="D153" s="66" t="str">
        <f t="shared" si="20"/>
        <v/>
      </c>
      <c r="E153" s="69" t="str">
        <f>IFERROR(VLOOKUP(J153,Causa!$A$2:$F$15,6,0),"")</f>
        <v/>
      </c>
      <c r="F153" s="52"/>
      <c r="G153" s="53"/>
      <c r="H153" s="212"/>
      <c r="I153" s="55"/>
      <c r="J153" s="54"/>
      <c r="K153" s="54"/>
      <c r="L153" s="54"/>
      <c r="M153" s="54"/>
      <c r="N153" s="54"/>
      <c r="O153" s="54"/>
      <c r="P153" s="54"/>
      <c r="Q153" s="55"/>
      <c r="R153" s="54"/>
      <c r="S153" s="56">
        <f t="shared" si="24"/>
        <v>0</v>
      </c>
      <c r="T153" s="56">
        <f t="shared" si="21"/>
        <v>0</v>
      </c>
      <c r="U153" s="56">
        <f t="shared" si="25"/>
        <v>0</v>
      </c>
      <c r="V153" s="56">
        <f t="shared" si="22"/>
        <v>0</v>
      </c>
      <c r="W153" s="64" t="str">
        <f t="shared" si="23"/>
        <v/>
      </c>
      <c r="X153" s="56" t="str">
        <f t="shared" si="26"/>
        <v>T</v>
      </c>
    </row>
    <row r="154" spans="3:24" ht="21.75" customHeight="1" x14ac:dyDescent="0.25">
      <c r="C154" s="63"/>
      <c r="D154" s="66" t="str">
        <f t="shared" si="20"/>
        <v/>
      </c>
      <c r="E154" s="69" t="str">
        <f>IFERROR(VLOOKUP(J154,Causa!$A$2:$F$15,6,0),"")</f>
        <v/>
      </c>
      <c r="F154" s="52"/>
      <c r="G154" s="53"/>
      <c r="H154" s="212"/>
      <c r="I154" s="55"/>
      <c r="J154" s="54"/>
      <c r="K154" s="54"/>
      <c r="L154" s="54"/>
      <c r="M154" s="54"/>
      <c r="N154" s="54"/>
      <c r="O154" s="54"/>
      <c r="P154" s="54"/>
      <c r="Q154" s="55"/>
      <c r="R154" s="54"/>
      <c r="S154" s="56">
        <f t="shared" si="24"/>
        <v>0</v>
      </c>
      <c r="T154" s="56">
        <f t="shared" si="21"/>
        <v>0</v>
      </c>
      <c r="U154" s="56">
        <f t="shared" si="25"/>
        <v>0</v>
      </c>
      <c r="V154" s="56">
        <f t="shared" si="22"/>
        <v>0</v>
      </c>
      <c r="W154" s="64" t="str">
        <f t="shared" si="23"/>
        <v/>
      </c>
      <c r="X154" s="56" t="str">
        <f t="shared" si="26"/>
        <v>T</v>
      </c>
    </row>
    <row r="155" spans="3:24" ht="21.75" customHeight="1" x14ac:dyDescent="0.25">
      <c r="C155" s="63"/>
      <c r="D155" s="66" t="str">
        <f t="shared" si="20"/>
        <v/>
      </c>
      <c r="E155" s="69" t="str">
        <f>IFERROR(VLOOKUP(J155,Causa!$A$2:$F$15,6,0),"")</f>
        <v/>
      </c>
      <c r="F155" s="52"/>
      <c r="G155" s="53"/>
      <c r="H155" s="212"/>
      <c r="I155" s="55"/>
      <c r="J155" s="54"/>
      <c r="K155" s="54"/>
      <c r="L155" s="54"/>
      <c r="M155" s="54"/>
      <c r="N155" s="54"/>
      <c r="O155" s="54"/>
      <c r="P155" s="54"/>
      <c r="Q155" s="55"/>
      <c r="R155" s="54"/>
      <c r="S155" s="56">
        <f t="shared" si="24"/>
        <v>0</v>
      </c>
      <c r="T155" s="56">
        <f t="shared" si="21"/>
        <v>0</v>
      </c>
      <c r="U155" s="56">
        <f t="shared" si="25"/>
        <v>0</v>
      </c>
      <c r="V155" s="56">
        <f t="shared" si="22"/>
        <v>0</v>
      </c>
      <c r="W155" s="64" t="str">
        <f t="shared" si="23"/>
        <v/>
      </c>
      <c r="X155" s="56" t="str">
        <f t="shared" si="26"/>
        <v>T</v>
      </c>
    </row>
    <row r="156" spans="3:24" ht="21.75" customHeight="1" x14ac:dyDescent="0.25">
      <c r="C156" s="63"/>
      <c r="D156" s="66" t="str">
        <f t="shared" si="20"/>
        <v/>
      </c>
      <c r="E156" s="69" t="str">
        <f>IFERROR(VLOOKUP(J156,Causa!$A$2:$F$15,6,0),"")</f>
        <v/>
      </c>
      <c r="F156" s="52"/>
      <c r="G156" s="53"/>
      <c r="H156" s="212"/>
      <c r="I156" s="55"/>
      <c r="J156" s="54"/>
      <c r="K156" s="54"/>
      <c r="L156" s="54"/>
      <c r="M156" s="54"/>
      <c r="N156" s="54"/>
      <c r="O156" s="54"/>
      <c r="P156" s="54"/>
      <c r="Q156" s="55"/>
      <c r="R156" s="54"/>
      <c r="S156" s="56">
        <f t="shared" si="24"/>
        <v>0</v>
      </c>
      <c r="T156" s="56">
        <f t="shared" si="21"/>
        <v>0</v>
      </c>
      <c r="U156" s="56">
        <f t="shared" si="25"/>
        <v>0</v>
      </c>
      <c r="V156" s="56">
        <f t="shared" si="22"/>
        <v>0</v>
      </c>
      <c r="W156" s="64" t="str">
        <f t="shared" si="23"/>
        <v/>
      </c>
      <c r="X156" s="56" t="str">
        <f t="shared" si="26"/>
        <v>T</v>
      </c>
    </row>
    <row r="157" spans="3:24" ht="21.75" customHeight="1" x14ac:dyDescent="0.25">
      <c r="C157" s="63"/>
      <c r="D157" s="66" t="str">
        <f t="shared" si="20"/>
        <v/>
      </c>
      <c r="E157" s="69" t="str">
        <f>IFERROR(VLOOKUP(J157,Causa!$A$2:$F$15,6,0),"")</f>
        <v/>
      </c>
      <c r="F157" s="52"/>
      <c r="G157" s="53"/>
      <c r="H157" s="212"/>
      <c r="I157" s="55"/>
      <c r="J157" s="54"/>
      <c r="K157" s="54"/>
      <c r="L157" s="54"/>
      <c r="M157" s="54"/>
      <c r="N157" s="54"/>
      <c r="O157" s="54"/>
      <c r="P157" s="54"/>
      <c r="Q157" s="55"/>
      <c r="R157" s="54"/>
      <c r="S157" s="56">
        <f t="shared" si="24"/>
        <v>0</v>
      </c>
      <c r="T157" s="56">
        <f t="shared" si="21"/>
        <v>0</v>
      </c>
      <c r="U157" s="56">
        <f t="shared" si="25"/>
        <v>0</v>
      </c>
      <c r="V157" s="56">
        <f t="shared" si="22"/>
        <v>0</v>
      </c>
      <c r="W157" s="64" t="str">
        <f t="shared" si="23"/>
        <v/>
      </c>
      <c r="X157" s="56" t="str">
        <f t="shared" si="26"/>
        <v>T</v>
      </c>
    </row>
    <row r="158" spans="3:24" ht="21.75" customHeight="1" x14ac:dyDescent="0.25">
      <c r="C158" s="63"/>
      <c r="D158" s="66" t="str">
        <f t="shared" si="20"/>
        <v/>
      </c>
      <c r="E158" s="69" t="str">
        <f>IFERROR(VLOOKUP(J158,Causa!$A$2:$F$15,6,0),"")</f>
        <v/>
      </c>
      <c r="F158" s="52"/>
      <c r="G158" s="53"/>
      <c r="H158" s="212"/>
      <c r="I158" s="55"/>
      <c r="J158" s="54"/>
      <c r="K158" s="54"/>
      <c r="L158" s="54"/>
      <c r="M158" s="54"/>
      <c r="N158" s="54"/>
      <c r="O158" s="54"/>
      <c r="P158" s="54"/>
      <c r="Q158" s="55"/>
      <c r="R158" s="54"/>
      <c r="S158" s="56">
        <f t="shared" si="24"/>
        <v>0</v>
      </c>
      <c r="T158" s="56">
        <f t="shared" si="21"/>
        <v>0</v>
      </c>
      <c r="U158" s="56">
        <f t="shared" si="25"/>
        <v>0</v>
      </c>
      <c r="V158" s="56">
        <f t="shared" si="22"/>
        <v>0</v>
      </c>
      <c r="W158" s="64" t="str">
        <f t="shared" si="23"/>
        <v/>
      </c>
      <c r="X158" s="56" t="str">
        <f t="shared" si="26"/>
        <v>T</v>
      </c>
    </row>
    <row r="159" spans="3:24" ht="21.75" customHeight="1" x14ac:dyDescent="0.25">
      <c r="C159" s="63"/>
      <c r="D159" s="66" t="str">
        <f t="shared" si="20"/>
        <v/>
      </c>
      <c r="E159" s="69" t="str">
        <f>IFERROR(VLOOKUP(J159,Causa!$A$2:$F$15,6,0),"")</f>
        <v/>
      </c>
      <c r="F159" s="52"/>
      <c r="G159" s="53"/>
      <c r="H159" s="212"/>
      <c r="I159" s="55"/>
      <c r="J159" s="54"/>
      <c r="K159" s="54"/>
      <c r="L159" s="54"/>
      <c r="M159" s="54"/>
      <c r="N159" s="54"/>
      <c r="O159" s="54"/>
      <c r="P159" s="54"/>
      <c r="Q159" s="55"/>
      <c r="R159" s="54"/>
      <c r="S159" s="56">
        <f t="shared" si="24"/>
        <v>0</v>
      </c>
      <c r="T159" s="56">
        <f t="shared" si="21"/>
        <v>0</v>
      </c>
      <c r="U159" s="56">
        <f t="shared" si="25"/>
        <v>0</v>
      </c>
      <c r="V159" s="56">
        <f t="shared" si="22"/>
        <v>0</v>
      </c>
      <c r="W159" s="64" t="str">
        <f t="shared" si="23"/>
        <v/>
      </c>
      <c r="X159" s="56" t="str">
        <f t="shared" si="26"/>
        <v>T</v>
      </c>
    </row>
    <row r="160" spans="3:24" ht="21.75" customHeight="1" x14ac:dyDescent="0.25">
      <c r="C160" s="63"/>
      <c r="D160" s="66" t="str">
        <f t="shared" si="20"/>
        <v/>
      </c>
      <c r="E160" s="69" t="str">
        <f>IFERROR(VLOOKUP(J160,Causa!$A$2:$F$15,6,0),"")</f>
        <v/>
      </c>
      <c r="F160" s="52"/>
      <c r="G160" s="53"/>
      <c r="H160" s="212"/>
      <c r="I160" s="55"/>
      <c r="J160" s="54"/>
      <c r="K160" s="54"/>
      <c r="L160" s="54"/>
      <c r="M160" s="54"/>
      <c r="N160" s="54"/>
      <c r="O160" s="54"/>
      <c r="P160" s="54"/>
      <c r="Q160" s="55"/>
      <c r="R160" s="54"/>
      <c r="S160" s="56">
        <f t="shared" si="24"/>
        <v>0</v>
      </c>
      <c r="T160" s="56">
        <f t="shared" si="21"/>
        <v>0</v>
      </c>
      <c r="U160" s="56">
        <f t="shared" si="25"/>
        <v>0</v>
      </c>
      <c r="V160" s="56">
        <f t="shared" si="22"/>
        <v>0</v>
      </c>
      <c r="W160" s="64" t="str">
        <f t="shared" si="23"/>
        <v/>
      </c>
      <c r="X160" s="56" t="str">
        <f t="shared" si="26"/>
        <v>T</v>
      </c>
    </row>
    <row r="161" spans="3:24" ht="21.75" customHeight="1" x14ac:dyDescent="0.25">
      <c r="C161" s="63"/>
      <c r="D161" s="66" t="str">
        <f t="shared" si="20"/>
        <v/>
      </c>
      <c r="E161" s="69" t="str">
        <f>IFERROR(VLOOKUP(J161,Causa!$A$2:$F$15,6,0),"")</f>
        <v/>
      </c>
      <c r="F161" s="52"/>
      <c r="G161" s="53"/>
      <c r="H161" s="212"/>
      <c r="I161" s="55"/>
      <c r="J161" s="54"/>
      <c r="K161" s="54"/>
      <c r="L161" s="54"/>
      <c r="M161" s="54"/>
      <c r="N161" s="54"/>
      <c r="O161" s="54"/>
      <c r="P161" s="54"/>
      <c r="Q161" s="55"/>
      <c r="R161" s="54"/>
      <c r="S161" s="56">
        <f t="shared" si="24"/>
        <v>0</v>
      </c>
      <c r="T161" s="56">
        <f t="shared" si="21"/>
        <v>0</v>
      </c>
      <c r="U161" s="56">
        <f t="shared" si="25"/>
        <v>0</v>
      </c>
      <c r="V161" s="56">
        <f t="shared" si="22"/>
        <v>0</v>
      </c>
      <c r="W161" s="64" t="str">
        <f t="shared" si="23"/>
        <v/>
      </c>
      <c r="X161" s="56" t="str">
        <f t="shared" si="26"/>
        <v>T</v>
      </c>
    </row>
    <row r="162" spans="3:24" ht="21.75" customHeight="1" x14ac:dyDescent="0.25">
      <c r="C162" s="63"/>
      <c r="D162" s="66" t="str">
        <f t="shared" si="20"/>
        <v/>
      </c>
      <c r="E162" s="69" t="str">
        <f>IFERROR(VLOOKUP(J162,Causa!$A$2:$F$15,6,0),"")</f>
        <v/>
      </c>
      <c r="F162" s="52"/>
      <c r="G162" s="53"/>
      <c r="H162" s="212"/>
      <c r="I162" s="55"/>
      <c r="J162" s="54"/>
      <c r="K162" s="54"/>
      <c r="L162" s="54"/>
      <c r="M162" s="54"/>
      <c r="N162" s="54"/>
      <c r="O162" s="54"/>
      <c r="P162" s="54"/>
      <c r="Q162" s="55"/>
      <c r="R162" s="54"/>
      <c r="S162" s="56">
        <f t="shared" si="24"/>
        <v>0</v>
      </c>
      <c r="T162" s="56">
        <f t="shared" si="21"/>
        <v>0</v>
      </c>
      <c r="U162" s="56">
        <f t="shared" si="25"/>
        <v>0</v>
      </c>
      <c r="V162" s="56">
        <f t="shared" si="22"/>
        <v>0</v>
      </c>
      <c r="W162" s="64" t="str">
        <f t="shared" si="23"/>
        <v/>
      </c>
      <c r="X162" s="56" t="str">
        <f t="shared" si="26"/>
        <v>T</v>
      </c>
    </row>
    <row r="163" spans="3:24" ht="21.75" customHeight="1" x14ac:dyDescent="0.25">
      <c r="C163" s="63"/>
      <c r="D163" s="66" t="str">
        <f t="shared" ref="D163:D188" si="27">IF(E163="","",IF(E163=1,IF(COUNTA(F163:P163)=9,1,0),IF(J163="OPERACIO",IF(COUNTA(F163:P163)=7,1,0),IF(COUNTA(F163:P163)=7,1,0))))</f>
        <v/>
      </c>
      <c r="E163" s="69" t="str">
        <f>IFERROR(VLOOKUP(J163,Causa!$A$2:$F$15,6,0),"")</f>
        <v/>
      </c>
      <c r="F163" s="52"/>
      <c r="G163" s="53"/>
      <c r="H163" s="212"/>
      <c r="I163" s="55"/>
      <c r="J163" s="54"/>
      <c r="K163" s="54"/>
      <c r="L163" s="54"/>
      <c r="M163" s="54"/>
      <c r="N163" s="54"/>
      <c r="O163" s="54"/>
      <c r="P163" s="54"/>
      <c r="Q163" s="55"/>
      <c r="R163" s="54"/>
      <c r="S163" s="56">
        <f t="shared" si="24"/>
        <v>0</v>
      </c>
      <c r="T163" s="56">
        <f t="shared" ref="T163:T188" si="28">IF(J163="Programa",P163,0)-S163</f>
        <v>0</v>
      </c>
      <c r="U163" s="56">
        <f t="shared" si="25"/>
        <v>0</v>
      </c>
      <c r="V163" s="56">
        <f t="shared" ref="V163:V188" si="29">IF(J163="ELECTRIC",P163,0)+IF(J163="INSTRUME",P163,0)+IF(J163="MECANICA",P163,0)+IF(J163="OPERACIO",P163,0)+IF(J163="AUTOMATI",P163,0)</f>
        <v>0</v>
      </c>
      <c r="W163" s="64" t="str">
        <f t="shared" ref="W163:W188" si="30">IF(F163="","",HOUR(F163))</f>
        <v/>
      </c>
      <c r="X163" s="56" t="str">
        <f t="shared" si="26"/>
        <v>T</v>
      </c>
    </row>
    <row r="164" spans="3:24" ht="21.75" customHeight="1" x14ac:dyDescent="0.25">
      <c r="C164" s="63"/>
      <c r="D164" s="66" t="str">
        <f t="shared" si="27"/>
        <v/>
      </c>
      <c r="E164" s="69" t="str">
        <f>IFERROR(VLOOKUP(J164,Causa!$A$2:$F$15,6,0),"")</f>
        <v/>
      </c>
      <c r="F164" s="52"/>
      <c r="G164" s="53"/>
      <c r="H164" s="212"/>
      <c r="I164" s="55"/>
      <c r="J164" s="54"/>
      <c r="K164" s="54"/>
      <c r="L164" s="54"/>
      <c r="M164" s="54"/>
      <c r="N164" s="54"/>
      <c r="O164" s="54"/>
      <c r="P164" s="54"/>
      <c r="Q164" s="55"/>
      <c r="R164" s="54"/>
      <c r="S164" s="56">
        <f t="shared" ref="S164:S188" si="31">IF(K164="tiempo no programado",P164,0)</f>
        <v>0</v>
      </c>
      <c r="T164" s="56">
        <f t="shared" si="28"/>
        <v>0</v>
      </c>
      <c r="U164" s="56">
        <f t="shared" ref="U164:U188" si="32">IF(J164="CALIDAD",P164,0)+IF(J164="LOGISTIC",P164,0)+IF(J164="REPUESTO",P164,0)+IF(J164="SALAMAQ",P164,0)</f>
        <v>0</v>
      </c>
      <c r="V164" s="56">
        <f t="shared" si="29"/>
        <v>0</v>
      </c>
      <c r="W164" s="64" t="str">
        <f t="shared" si="30"/>
        <v/>
      </c>
      <c r="X164" s="56" t="str">
        <f t="shared" ref="X164:X188" si="33">IF(OR(W164=23,W164&lt;7),"N",IF(AND(W164&gt;=7,W164&lt;15),"M","T"))</f>
        <v>T</v>
      </c>
    </row>
    <row r="165" spans="3:24" ht="21.75" customHeight="1" x14ac:dyDescent="0.25">
      <c r="C165" s="63"/>
      <c r="D165" s="66" t="str">
        <f t="shared" si="27"/>
        <v/>
      </c>
      <c r="E165" s="69" t="str">
        <f>IFERROR(VLOOKUP(J165,Causa!$A$2:$F$15,6,0),"")</f>
        <v/>
      </c>
      <c r="F165" s="52"/>
      <c r="G165" s="53"/>
      <c r="H165" s="212"/>
      <c r="I165" s="55"/>
      <c r="J165" s="54"/>
      <c r="K165" s="54"/>
      <c r="L165" s="54"/>
      <c r="M165" s="54"/>
      <c r="N165" s="54"/>
      <c r="O165" s="54"/>
      <c r="P165" s="54"/>
      <c r="Q165" s="55"/>
      <c r="R165" s="54"/>
      <c r="S165" s="56">
        <f t="shared" si="31"/>
        <v>0</v>
      </c>
      <c r="T165" s="56">
        <f t="shared" si="28"/>
        <v>0</v>
      </c>
      <c r="U165" s="56">
        <f t="shared" si="32"/>
        <v>0</v>
      </c>
      <c r="V165" s="56">
        <f t="shared" si="29"/>
        <v>0</v>
      </c>
      <c r="W165" s="64" t="str">
        <f t="shared" si="30"/>
        <v/>
      </c>
      <c r="X165" s="56" t="str">
        <f t="shared" si="33"/>
        <v>T</v>
      </c>
    </row>
    <row r="166" spans="3:24" ht="21.75" customHeight="1" x14ac:dyDescent="0.25">
      <c r="C166" s="63"/>
      <c r="D166" s="66" t="str">
        <f t="shared" si="27"/>
        <v/>
      </c>
      <c r="E166" s="69" t="str">
        <f>IFERROR(VLOOKUP(J166,Causa!$A$2:$F$15,6,0),"")</f>
        <v/>
      </c>
      <c r="F166" s="52"/>
      <c r="G166" s="53"/>
      <c r="H166" s="212"/>
      <c r="I166" s="55"/>
      <c r="J166" s="54"/>
      <c r="K166" s="54"/>
      <c r="L166" s="54"/>
      <c r="M166" s="54"/>
      <c r="N166" s="54"/>
      <c r="O166" s="54"/>
      <c r="P166" s="54"/>
      <c r="Q166" s="55"/>
      <c r="R166" s="54"/>
      <c r="S166" s="56">
        <f t="shared" si="31"/>
        <v>0</v>
      </c>
      <c r="T166" s="56">
        <f t="shared" si="28"/>
        <v>0</v>
      </c>
      <c r="U166" s="56">
        <f t="shared" si="32"/>
        <v>0</v>
      </c>
      <c r="V166" s="56">
        <f t="shared" si="29"/>
        <v>0</v>
      </c>
      <c r="W166" s="64" t="str">
        <f t="shared" si="30"/>
        <v/>
      </c>
      <c r="X166" s="56" t="str">
        <f t="shared" si="33"/>
        <v>T</v>
      </c>
    </row>
    <row r="167" spans="3:24" ht="21.75" customHeight="1" x14ac:dyDescent="0.25">
      <c r="C167" s="63"/>
      <c r="D167" s="66" t="str">
        <f t="shared" si="27"/>
        <v/>
      </c>
      <c r="E167" s="69" t="str">
        <f>IFERROR(VLOOKUP(J167,Causa!$A$2:$F$15,6,0),"")</f>
        <v/>
      </c>
      <c r="F167" s="52"/>
      <c r="G167" s="53"/>
      <c r="H167" s="212"/>
      <c r="I167" s="55"/>
      <c r="J167" s="54"/>
      <c r="K167" s="54"/>
      <c r="L167" s="54"/>
      <c r="M167" s="54"/>
      <c r="N167" s="54"/>
      <c r="O167" s="54"/>
      <c r="P167" s="54"/>
      <c r="Q167" s="55"/>
      <c r="R167" s="54"/>
      <c r="S167" s="56">
        <f t="shared" si="31"/>
        <v>0</v>
      </c>
      <c r="T167" s="56">
        <f t="shared" si="28"/>
        <v>0</v>
      </c>
      <c r="U167" s="56">
        <f t="shared" si="32"/>
        <v>0</v>
      </c>
      <c r="V167" s="56">
        <f t="shared" si="29"/>
        <v>0</v>
      </c>
      <c r="W167" s="64" t="str">
        <f t="shared" si="30"/>
        <v/>
      </c>
      <c r="X167" s="56" t="str">
        <f t="shared" si="33"/>
        <v>T</v>
      </c>
    </row>
    <row r="168" spans="3:24" ht="21.75" customHeight="1" x14ac:dyDescent="0.25">
      <c r="C168" s="63"/>
      <c r="D168" s="66" t="str">
        <f t="shared" si="27"/>
        <v/>
      </c>
      <c r="E168" s="69" t="str">
        <f>IFERROR(VLOOKUP(J168,Causa!$A$2:$F$15,6,0),"")</f>
        <v/>
      </c>
      <c r="F168" s="52"/>
      <c r="G168" s="53"/>
      <c r="H168" s="212"/>
      <c r="I168" s="55"/>
      <c r="J168" s="54"/>
      <c r="K168" s="54"/>
      <c r="L168" s="54"/>
      <c r="M168" s="54"/>
      <c r="N168" s="54"/>
      <c r="O168" s="54"/>
      <c r="P168" s="54"/>
      <c r="Q168" s="55"/>
      <c r="R168" s="54"/>
      <c r="S168" s="56">
        <f t="shared" si="31"/>
        <v>0</v>
      </c>
      <c r="T168" s="56">
        <f t="shared" si="28"/>
        <v>0</v>
      </c>
      <c r="U168" s="56">
        <f t="shared" si="32"/>
        <v>0</v>
      </c>
      <c r="V168" s="56">
        <f t="shared" si="29"/>
        <v>0</v>
      </c>
      <c r="W168" s="64" t="str">
        <f t="shared" si="30"/>
        <v/>
      </c>
      <c r="X168" s="56" t="str">
        <f t="shared" si="33"/>
        <v>T</v>
      </c>
    </row>
    <row r="169" spans="3:24" ht="21.75" customHeight="1" x14ac:dyDescent="0.25">
      <c r="C169" s="63"/>
      <c r="D169" s="66" t="str">
        <f t="shared" si="27"/>
        <v/>
      </c>
      <c r="E169" s="69" t="str">
        <f>IFERROR(VLOOKUP(J169,Causa!$A$2:$F$15,6,0),"")</f>
        <v/>
      </c>
      <c r="F169" s="52"/>
      <c r="G169" s="53"/>
      <c r="H169" s="212"/>
      <c r="I169" s="55"/>
      <c r="J169" s="54"/>
      <c r="K169" s="54"/>
      <c r="L169" s="54"/>
      <c r="M169" s="54"/>
      <c r="N169" s="54"/>
      <c r="O169" s="54"/>
      <c r="P169" s="54"/>
      <c r="Q169" s="55"/>
      <c r="R169" s="54"/>
      <c r="S169" s="56">
        <f t="shared" si="31"/>
        <v>0</v>
      </c>
      <c r="T169" s="56">
        <f t="shared" si="28"/>
        <v>0</v>
      </c>
      <c r="U169" s="56">
        <f t="shared" si="32"/>
        <v>0</v>
      </c>
      <c r="V169" s="56">
        <f t="shared" si="29"/>
        <v>0</v>
      </c>
      <c r="W169" s="64" t="str">
        <f t="shared" si="30"/>
        <v/>
      </c>
      <c r="X169" s="56" t="str">
        <f t="shared" si="33"/>
        <v>T</v>
      </c>
    </row>
    <row r="170" spans="3:24" ht="21.75" customHeight="1" x14ac:dyDescent="0.25">
      <c r="C170" s="63"/>
      <c r="D170" s="66" t="str">
        <f t="shared" si="27"/>
        <v/>
      </c>
      <c r="E170" s="69" t="str">
        <f>IFERROR(VLOOKUP(J170,Causa!$A$2:$F$15,6,0),"")</f>
        <v/>
      </c>
      <c r="F170" s="52"/>
      <c r="G170" s="53"/>
      <c r="H170" s="212"/>
      <c r="I170" s="55"/>
      <c r="J170" s="54"/>
      <c r="K170" s="54"/>
      <c r="L170" s="54"/>
      <c r="M170" s="54"/>
      <c r="N170" s="54"/>
      <c r="O170" s="54"/>
      <c r="P170" s="54"/>
      <c r="Q170" s="55"/>
      <c r="R170" s="54"/>
      <c r="S170" s="56">
        <f t="shared" si="31"/>
        <v>0</v>
      </c>
      <c r="T170" s="56">
        <f t="shared" si="28"/>
        <v>0</v>
      </c>
      <c r="U170" s="56">
        <f t="shared" si="32"/>
        <v>0</v>
      </c>
      <c r="V170" s="56">
        <f t="shared" si="29"/>
        <v>0</v>
      </c>
      <c r="W170" s="64" t="str">
        <f t="shared" si="30"/>
        <v/>
      </c>
      <c r="X170" s="56" t="str">
        <f t="shared" si="33"/>
        <v>T</v>
      </c>
    </row>
    <row r="171" spans="3:24" ht="21.75" customHeight="1" x14ac:dyDescent="0.25">
      <c r="C171" s="63"/>
      <c r="D171" s="66" t="str">
        <f t="shared" si="27"/>
        <v/>
      </c>
      <c r="E171" s="69" t="str">
        <f>IFERROR(VLOOKUP(J171,Causa!$A$2:$F$15,6,0),"")</f>
        <v/>
      </c>
      <c r="F171" s="52"/>
      <c r="G171" s="53"/>
      <c r="H171" s="212"/>
      <c r="I171" s="55"/>
      <c r="J171" s="54"/>
      <c r="K171" s="54"/>
      <c r="L171" s="54"/>
      <c r="M171" s="54"/>
      <c r="N171" s="54"/>
      <c r="O171" s="54"/>
      <c r="P171" s="54"/>
      <c r="Q171" s="55"/>
      <c r="R171" s="54"/>
      <c r="S171" s="56">
        <f t="shared" si="31"/>
        <v>0</v>
      </c>
      <c r="T171" s="56">
        <f t="shared" si="28"/>
        <v>0</v>
      </c>
      <c r="U171" s="56">
        <f t="shared" si="32"/>
        <v>0</v>
      </c>
      <c r="V171" s="56">
        <f t="shared" si="29"/>
        <v>0</v>
      </c>
      <c r="W171" s="64" t="str">
        <f t="shared" si="30"/>
        <v/>
      </c>
      <c r="X171" s="56" t="str">
        <f t="shared" si="33"/>
        <v>T</v>
      </c>
    </row>
    <row r="172" spans="3:24" ht="21.75" customHeight="1" x14ac:dyDescent="0.25">
      <c r="C172" s="63"/>
      <c r="D172" s="66" t="str">
        <f t="shared" si="27"/>
        <v/>
      </c>
      <c r="E172" s="69" t="str">
        <f>IFERROR(VLOOKUP(J172,Causa!$A$2:$F$15,6,0),"")</f>
        <v/>
      </c>
      <c r="F172" s="52"/>
      <c r="G172" s="53"/>
      <c r="H172" s="212"/>
      <c r="I172" s="55"/>
      <c r="J172" s="54"/>
      <c r="K172" s="54"/>
      <c r="L172" s="54"/>
      <c r="M172" s="54"/>
      <c r="N172" s="54"/>
      <c r="O172" s="54"/>
      <c r="P172" s="54"/>
      <c r="Q172" s="55"/>
      <c r="R172" s="54"/>
      <c r="S172" s="56">
        <f t="shared" si="31"/>
        <v>0</v>
      </c>
      <c r="T172" s="56">
        <f t="shared" si="28"/>
        <v>0</v>
      </c>
      <c r="U172" s="56">
        <f t="shared" si="32"/>
        <v>0</v>
      </c>
      <c r="V172" s="56">
        <f t="shared" si="29"/>
        <v>0</v>
      </c>
      <c r="W172" s="64" t="str">
        <f t="shared" si="30"/>
        <v/>
      </c>
      <c r="X172" s="56" t="str">
        <f t="shared" si="33"/>
        <v>T</v>
      </c>
    </row>
    <row r="173" spans="3:24" ht="21.75" customHeight="1" x14ac:dyDescent="0.25">
      <c r="C173" s="63"/>
      <c r="D173" s="66" t="str">
        <f t="shared" si="27"/>
        <v/>
      </c>
      <c r="E173" s="69" t="str">
        <f>IFERROR(VLOOKUP(J173,Causa!$A$2:$F$15,6,0),"")</f>
        <v/>
      </c>
      <c r="F173" s="52"/>
      <c r="G173" s="53"/>
      <c r="H173" s="212"/>
      <c r="I173" s="55"/>
      <c r="J173" s="54"/>
      <c r="K173" s="54"/>
      <c r="L173" s="54"/>
      <c r="M173" s="54"/>
      <c r="N173" s="54"/>
      <c r="O173" s="54"/>
      <c r="P173" s="54"/>
      <c r="Q173" s="55"/>
      <c r="R173" s="54"/>
      <c r="S173" s="56">
        <f t="shared" si="31"/>
        <v>0</v>
      </c>
      <c r="T173" s="56">
        <f t="shared" si="28"/>
        <v>0</v>
      </c>
      <c r="U173" s="56">
        <f t="shared" si="32"/>
        <v>0</v>
      </c>
      <c r="V173" s="56">
        <f t="shared" si="29"/>
        <v>0</v>
      </c>
      <c r="W173" s="64" t="str">
        <f t="shared" si="30"/>
        <v/>
      </c>
      <c r="X173" s="56" t="str">
        <f t="shared" si="33"/>
        <v>T</v>
      </c>
    </row>
    <row r="174" spans="3:24" ht="21.75" customHeight="1" x14ac:dyDescent="0.25">
      <c r="C174" s="63"/>
      <c r="D174" s="66" t="str">
        <f t="shared" si="27"/>
        <v/>
      </c>
      <c r="E174" s="69" t="str">
        <f>IFERROR(VLOOKUP(J174,Causa!$A$2:$F$15,6,0),"")</f>
        <v/>
      </c>
      <c r="F174" s="52"/>
      <c r="G174" s="53"/>
      <c r="H174" s="212"/>
      <c r="I174" s="55"/>
      <c r="J174" s="54"/>
      <c r="K174" s="54"/>
      <c r="L174" s="54"/>
      <c r="M174" s="54"/>
      <c r="N174" s="54"/>
      <c r="O174" s="54"/>
      <c r="P174" s="54"/>
      <c r="Q174" s="55"/>
      <c r="R174" s="54"/>
      <c r="S174" s="56">
        <f t="shared" si="31"/>
        <v>0</v>
      </c>
      <c r="T174" s="56">
        <f t="shared" si="28"/>
        <v>0</v>
      </c>
      <c r="U174" s="56">
        <f t="shared" si="32"/>
        <v>0</v>
      </c>
      <c r="V174" s="56">
        <f t="shared" si="29"/>
        <v>0</v>
      </c>
      <c r="W174" s="64" t="str">
        <f t="shared" si="30"/>
        <v/>
      </c>
      <c r="X174" s="56" t="str">
        <f t="shared" si="33"/>
        <v>T</v>
      </c>
    </row>
    <row r="175" spans="3:24" ht="21.75" customHeight="1" x14ac:dyDescent="0.25">
      <c r="C175" s="63"/>
      <c r="D175" s="66" t="str">
        <f t="shared" si="27"/>
        <v/>
      </c>
      <c r="E175" s="69" t="str">
        <f>IFERROR(VLOOKUP(J175,Causa!$A$2:$F$15,6,0),"")</f>
        <v/>
      </c>
      <c r="F175" s="52"/>
      <c r="G175" s="53"/>
      <c r="H175" s="212"/>
      <c r="I175" s="55"/>
      <c r="J175" s="54"/>
      <c r="K175" s="54"/>
      <c r="L175" s="54"/>
      <c r="M175" s="54"/>
      <c r="N175" s="54"/>
      <c r="O175" s="54"/>
      <c r="P175" s="54"/>
      <c r="Q175" s="55"/>
      <c r="R175" s="54"/>
      <c r="S175" s="56">
        <f t="shared" si="31"/>
        <v>0</v>
      </c>
      <c r="T175" s="56">
        <f t="shared" si="28"/>
        <v>0</v>
      </c>
      <c r="U175" s="56">
        <f t="shared" si="32"/>
        <v>0</v>
      </c>
      <c r="V175" s="56">
        <f t="shared" si="29"/>
        <v>0</v>
      </c>
      <c r="W175" s="64" t="str">
        <f t="shared" si="30"/>
        <v/>
      </c>
      <c r="X175" s="56" t="str">
        <f t="shared" si="33"/>
        <v>T</v>
      </c>
    </row>
    <row r="176" spans="3:24" ht="21.75" customHeight="1" x14ac:dyDescent="0.25">
      <c r="C176" s="63"/>
      <c r="D176" s="66" t="str">
        <f t="shared" si="27"/>
        <v/>
      </c>
      <c r="E176" s="69" t="str">
        <f>IFERROR(VLOOKUP(J176,Causa!$A$2:$F$15,6,0),"")</f>
        <v/>
      </c>
      <c r="F176" s="52"/>
      <c r="G176" s="53"/>
      <c r="H176" s="212"/>
      <c r="I176" s="55"/>
      <c r="J176" s="54"/>
      <c r="K176" s="54"/>
      <c r="L176" s="54"/>
      <c r="M176" s="54"/>
      <c r="N176" s="54"/>
      <c r="O176" s="54"/>
      <c r="P176" s="54"/>
      <c r="Q176" s="55"/>
      <c r="R176" s="54"/>
      <c r="S176" s="56">
        <f t="shared" si="31"/>
        <v>0</v>
      </c>
      <c r="T176" s="56">
        <f t="shared" si="28"/>
        <v>0</v>
      </c>
      <c r="U176" s="56">
        <f t="shared" si="32"/>
        <v>0</v>
      </c>
      <c r="V176" s="56">
        <f t="shared" si="29"/>
        <v>0</v>
      </c>
      <c r="W176" s="64" t="str">
        <f t="shared" si="30"/>
        <v/>
      </c>
      <c r="X176" s="56" t="str">
        <f t="shared" si="33"/>
        <v>T</v>
      </c>
    </row>
    <row r="177" spans="3:24" ht="21.75" customHeight="1" x14ac:dyDescent="0.25">
      <c r="C177" s="63"/>
      <c r="D177" s="66" t="str">
        <f t="shared" si="27"/>
        <v/>
      </c>
      <c r="E177" s="69" t="str">
        <f>IFERROR(VLOOKUP(J177,Causa!$A$2:$F$15,6,0),"")</f>
        <v/>
      </c>
      <c r="F177" s="52"/>
      <c r="G177" s="53"/>
      <c r="H177" s="212"/>
      <c r="I177" s="55"/>
      <c r="J177" s="54"/>
      <c r="K177" s="54"/>
      <c r="L177" s="54"/>
      <c r="M177" s="54"/>
      <c r="N177" s="54"/>
      <c r="O177" s="54"/>
      <c r="P177" s="54"/>
      <c r="Q177" s="55"/>
      <c r="R177" s="54"/>
      <c r="S177" s="56">
        <f t="shared" si="31"/>
        <v>0</v>
      </c>
      <c r="T177" s="56">
        <f t="shared" si="28"/>
        <v>0</v>
      </c>
      <c r="U177" s="56">
        <f t="shared" si="32"/>
        <v>0</v>
      </c>
      <c r="V177" s="56">
        <f t="shared" si="29"/>
        <v>0</v>
      </c>
      <c r="W177" s="64" t="str">
        <f t="shared" si="30"/>
        <v/>
      </c>
      <c r="X177" s="56" t="str">
        <f t="shared" si="33"/>
        <v>T</v>
      </c>
    </row>
    <row r="178" spans="3:24" ht="21.75" customHeight="1" x14ac:dyDescent="0.25">
      <c r="C178" s="63"/>
      <c r="D178" s="66" t="str">
        <f t="shared" si="27"/>
        <v/>
      </c>
      <c r="E178" s="69" t="str">
        <f>IFERROR(VLOOKUP(J178,Causa!$A$2:$F$15,6,0),"")</f>
        <v/>
      </c>
      <c r="F178" s="52"/>
      <c r="G178" s="53"/>
      <c r="H178" s="212"/>
      <c r="I178" s="55"/>
      <c r="J178" s="54"/>
      <c r="K178" s="54"/>
      <c r="L178" s="54"/>
      <c r="M178" s="54"/>
      <c r="N178" s="54"/>
      <c r="O178" s="54"/>
      <c r="P178" s="54"/>
      <c r="Q178" s="55"/>
      <c r="R178" s="54"/>
      <c r="S178" s="56">
        <f t="shared" si="31"/>
        <v>0</v>
      </c>
      <c r="T178" s="56">
        <f t="shared" si="28"/>
        <v>0</v>
      </c>
      <c r="U178" s="56">
        <f t="shared" si="32"/>
        <v>0</v>
      </c>
      <c r="V178" s="56">
        <f t="shared" si="29"/>
        <v>0</v>
      </c>
      <c r="W178" s="64" t="str">
        <f t="shared" si="30"/>
        <v/>
      </c>
      <c r="X178" s="56" t="str">
        <f t="shared" si="33"/>
        <v>T</v>
      </c>
    </row>
    <row r="179" spans="3:24" ht="21.75" customHeight="1" x14ac:dyDescent="0.25">
      <c r="C179" s="63"/>
      <c r="D179" s="66" t="str">
        <f t="shared" si="27"/>
        <v/>
      </c>
      <c r="E179" s="69" t="str">
        <f>IFERROR(VLOOKUP(J179,Causa!$A$2:$F$15,6,0),"")</f>
        <v/>
      </c>
      <c r="F179" s="52"/>
      <c r="G179" s="53"/>
      <c r="H179" s="212"/>
      <c r="I179" s="55"/>
      <c r="J179" s="54"/>
      <c r="K179" s="54"/>
      <c r="L179" s="54"/>
      <c r="M179" s="54"/>
      <c r="N179" s="54"/>
      <c r="O179" s="54"/>
      <c r="P179" s="54"/>
      <c r="Q179" s="55"/>
      <c r="R179" s="54"/>
      <c r="S179" s="56">
        <f t="shared" si="31"/>
        <v>0</v>
      </c>
      <c r="T179" s="56">
        <f t="shared" si="28"/>
        <v>0</v>
      </c>
      <c r="U179" s="56">
        <f t="shared" si="32"/>
        <v>0</v>
      </c>
      <c r="V179" s="56">
        <f t="shared" si="29"/>
        <v>0</v>
      </c>
      <c r="W179" s="64" t="str">
        <f t="shared" si="30"/>
        <v/>
      </c>
      <c r="X179" s="56" t="str">
        <f t="shared" si="33"/>
        <v>T</v>
      </c>
    </row>
    <row r="180" spans="3:24" ht="21.75" customHeight="1" x14ac:dyDescent="0.25">
      <c r="C180" s="63"/>
      <c r="D180" s="66" t="str">
        <f t="shared" si="27"/>
        <v/>
      </c>
      <c r="E180" s="69" t="str">
        <f>IFERROR(VLOOKUP(J180,Causa!$A$2:$F$15,6,0),"")</f>
        <v/>
      </c>
      <c r="F180" s="52"/>
      <c r="G180" s="53"/>
      <c r="H180" s="212"/>
      <c r="I180" s="55"/>
      <c r="J180" s="54"/>
      <c r="K180" s="54"/>
      <c r="L180" s="54"/>
      <c r="M180" s="54"/>
      <c r="N180" s="54"/>
      <c r="O180" s="54"/>
      <c r="P180" s="54"/>
      <c r="Q180" s="55"/>
      <c r="R180" s="54"/>
      <c r="S180" s="56">
        <f t="shared" si="31"/>
        <v>0</v>
      </c>
      <c r="T180" s="56">
        <f t="shared" si="28"/>
        <v>0</v>
      </c>
      <c r="U180" s="56">
        <f t="shared" si="32"/>
        <v>0</v>
      </c>
      <c r="V180" s="56">
        <f t="shared" si="29"/>
        <v>0</v>
      </c>
      <c r="W180" s="64" t="str">
        <f t="shared" si="30"/>
        <v/>
      </c>
      <c r="X180" s="56" t="str">
        <f t="shared" si="33"/>
        <v>T</v>
      </c>
    </row>
    <row r="181" spans="3:24" ht="21.75" customHeight="1" x14ac:dyDescent="0.25">
      <c r="C181" s="63"/>
      <c r="D181" s="66" t="str">
        <f t="shared" si="27"/>
        <v/>
      </c>
      <c r="E181" s="69" t="str">
        <f>IFERROR(VLOOKUP(J181,Causa!$A$2:$F$15,6,0),"")</f>
        <v/>
      </c>
      <c r="F181" s="52"/>
      <c r="G181" s="53"/>
      <c r="H181" s="212"/>
      <c r="I181" s="55"/>
      <c r="J181" s="54"/>
      <c r="K181" s="54"/>
      <c r="L181" s="54"/>
      <c r="M181" s="54"/>
      <c r="N181" s="54"/>
      <c r="O181" s="54"/>
      <c r="P181" s="54"/>
      <c r="Q181" s="55"/>
      <c r="R181" s="54"/>
      <c r="S181" s="56">
        <f t="shared" si="31"/>
        <v>0</v>
      </c>
      <c r="T181" s="56">
        <f t="shared" si="28"/>
        <v>0</v>
      </c>
      <c r="U181" s="56">
        <f t="shared" si="32"/>
        <v>0</v>
      </c>
      <c r="V181" s="56">
        <f t="shared" si="29"/>
        <v>0</v>
      </c>
      <c r="W181" s="64" t="str">
        <f t="shared" si="30"/>
        <v/>
      </c>
      <c r="X181" s="56" t="str">
        <f t="shared" si="33"/>
        <v>T</v>
      </c>
    </row>
    <row r="182" spans="3:24" ht="21.75" customHeight="1" x14ac:dyDescent="0.25">
      <c r="C182" s="63"/>
      <c r="D182" s="66" t="str">
        <f t="shared" si="27"/>
        <v/>
      </c>
      <c r="E182" s="69" t="str">
        <f>IFERROR(VLOOKUP(J182,Causa!$A$2:$F$15,6,0),"")</f>
        <v/>
      </c>
      <c r="F182" s="52"/>
      <c r="G182" s="53"/>
      <c r="H182" s="212"/>
      <c r="I182" s="55"/>
      <c r="J182" s="54"/>
      <c r="K182" s="54"/>
      <c r="L182" s="54"/>
      <c r="M182" s="54"/>
      <c r="N182" s="54"/>
      <c r="O182" s="54"/>
      <c r="P182" s="54"/>
      <c r="Q182" s="55"/>
      <c r="R182" s="54"/>
      <c r="S182" s="56">
        <f t="shared" si="31"/>
        <v>0</v>
      </c>
      <c r="T182" s="56">
        <f t="shared" si="28"/>
        <v>0</v>
      </c>
      <c r="U182" s="56">
        <f t="shared" si="32"/>
        <v>0</v>
      </c>
      <c r="V182" s="56">
        <f t="shared" si="29"/>
        <v>0</v>
      </c>
      <c r="W182" s="64" t="str">
        <f t="shared" si="30"/>
        <v/>
      </c>
      <c r="X182" s="56" t="str">
        <f t="shared" si="33"/>
        <v>T</v>
      </c>
    </row>
    <row r="183" spans="3:24" ht="21.75" customHeight="1" x14ac:dyDescent="0.25">
      <c r="C183" s="63"/>
      <c r="D183" s="66" t="str">
        <f t="shared" si="27"/>
        <v/>
      </c>
      <c r="E183" s="69" t="str">
        <f>IFERROR(VLOOKUP(J183,Causa!$A$2:$F$15,6,0),"")</f>
        <v/>
      </c>
      <c r="F183" s="52"/>
      <c r="G183" s="53"/>
      <c r="H183" s="212"/>
      <c r="I183" s="55"/>
      <c r="J183" s="54"/>
      <c r="K183" s="54"/>
      <c r="L183" s="54"/>
      <c r="M183" s="54"/>
      <c r="N183" s="54"/>
      <c r="O183" s="54"/>
      <c r="P183" s="54"/>
      <c r="Q183" s="55"/>
      <c r="R183" s="54"/>
      <c r="S183" s="56">
        <f t="shared" si="31"/>
        <v>0</v>
      </c>
      <c r="T183" s="56">
        <f t="shared" si="28"/>
        <v>0</v>
      </c>
      <c r="U183" s="56">
        <f t="shared" si="32"/>
        <v>0</v>
      </c>
      <c r="V183" s="56">
        <f t="shared" si="29"/>
        <v>0</v>
      </c>
      <c r="W183" s="64" t="str">
        <f t="shared" si="30"/>
        <v/>
      </c>
      <c r="X183" s="56" t="str">
        <f t="shared" si="33"/>
        <v>T</v>
      </c>
    </row>
    <row r="184" spans="3:24" ht="21.75" customHeight="1" x14ac:dyDescent="0.25">
      <c r="C184" s="63"/>
      <c r="D184" s="66" t="str">
        <f t="shared" si="27"/>
        <v/>
      </c>
      <c r="E184" s="69" t="str">
        <f>IFERROR(VLOOKUP(J184,Causa!$A$2:$F$15,6,0),"")</f>
        <v/>
      </c>
      <c r="F184" s="52"/>
      <c r="G184" s="53"/>
      <c r="H184" s="212"/>
      <c r="I184" s="55"/>
      <c r="J184" s="54"/>
      <c r="K184" s="54"/>
      <c r="L184" s="54"/>
      <c r="M184" s="54"/>
      <c r="N184" s="54"/>
      <c r="O184" s="54"/>
      <c r="P184" s="54"/>
      <c r="Q184" s="55"/>
      <c r="R184" s="54"/>
      <c r="S184" s="56">
        <f t="shared" si="31"/>
        <v>0</v>
      </c>
      <c r="T184" s="56">
        <f t="shared" si="28"/>
        <v>0</v>
      </c>
      <c r="U184" s="56">
        <f t="shared" si="32"/>
        <v>0</v>
      </c>
      <c r="V184" s="56">
        <f t="shared" si="29"/>
        <v>0</v>
      </c>
      <c r="W184" s="64" t="str">
        <f t="shared" si="30"/>
        <v/>
      </c>
      <c r="X184" s="56" t="str">
        <f t="shared" si="33"/>
        <v>T</v>
      </c>
    </row>
    <row r="185" spans="3:24" ht="21.75" customHeight="1" x14ac:dyDescent="0.25">
      <c r="C185" s="63"/>
      <c r="D185" s="66" t="str">
        <f t="shared" si="27"/>
        <v/>
      </c>
      <c r="E185" s="69" t="str">
        <f>IFERROR(VLOOKUP(J185,Causa!$A$2:$F$15,6,0),"")</f>
        <v/>
      </c>
      <c r="F185" s="52"/>
      <c r="G185" s="53"/>
      <c r="H185" s="212"/>
      <c r="I185" s="55"/>
      <c r="J185" s="54"/>
      <c r="K185" s="54"/>
      <c r="L185" s="54"/>
      <c r="M185" s="54"/>
      <c r="N185" s="54"/>
      <c r="O185" s="54"/>
      <c r="P185" s="54"/>
      <c r="Q185" s="55"/>
      <c r="R185" s="54"/>
      <c r="S185" s="56">
        <f t="shared" si="31"/>
        <v>0</v>
      </c>
      <c r="T185" s="56">
        <f t="shared" si="28"/>
        <v>0</v>
      </c>
      <c r="U185" s="56">
        <f t="shared" si="32"/>
        <v>0</v>
      </c>
      <c r="V185" s="56">
        <f t="shared" si="29"/>
        <v>0</v>
      </c>
      <c r="W185" s="64" t="str">
        <f t="shared" si="30"/>
        <v/>
      </c>
      <c r="X185" s="56" t="str">
        <f t="shared" si="33"/>
        <v>T</v>
      </c>
    </row>
    <row r="186" spans="3:24" ht="21.75" customHeight="1" x14ac:dyDescent="0.25">
      <c r="C186" s="63"/>
      <c r="D186" s="66" t="str">
        <f t="shared" si="27"/>
        <v/>
      </c>
      <c r="E186" s="69" t="str">
        <f>IFERROR(VLOOKUP(J186,Causa!$A$2:$F$15,6,0),"")</f>
        <v/>
      </c>
      <c r="F186" s="52"/>
      <c r="G186" s="53"/>
      <c r="H186" s="212"/>
      <c r="I186" s="55"/>
      <c r="J186" s="54"/>
      <c r="K186" s="54"/>
      <c r="L186" s="54"/>
      <c r="M186" s="54"/>
      <c r="N186" s="54"/>
      <c r="O186" s="54"/>
      <c r="P186" s="54"/>
      <c r="Q186" s="55"/>
      <c r="R186" s="54"/>
      <c r="S186" s="56">
        <f t="shared" si="31"/>
        <v>0</v>
      </c>
      <c r="T186" s="56">
        <f t="shared" si="28"/>
        <v>0</v>
      </c>
      <c r="U186" s="56">
        <f t="shared" si="32"/>
        <v>0</v>
      </c>
      <c r="V186" s="56">
        <f t="shared" si="29"/>
        <v>0</v>
      </c>
      <c r="W186" s="64" t="str">
        <f t="shared" si="30"/>
        <v/>
      </c>
      <c r="X186" s="56" t="str">
        <f t="shared" si="33"/>
        <v>T</v>
      </c>
    </row>
    <row r="187" spans="3:24" ht="21.75" customHeight="1" x14ac:dyDescent="0.25">
      <c r="C187" s="63"/>
      <c r="D187" s="66" t="str">
        <f t="shared" si="27"/>
        <v/>
      </c>
      <c r="E187" s="69" t="str">
        <f>IFERROR(VLOOKUP(J187,Causa!$A$2:$F$15,6,0),"")</f>
        <v/>
      </c>
      <c r="F187" s="52"/>
      <c r="G187" s="53"/>
      <c r="H187" s="212"/>
      <c r="I187" s="55"/>
      <c r="J187" s="54"/>
      <c r="K187" s="54"/>
      <c r="L187" s="54"/>
      <c r="M187" s="54"/>
      <c r="N187" s="54"/>
      <c r="O187" s="54"/>
      <c r="P187" s="54"/>
      <c r="Q187" s="55"/>
      <c r="R187" s="54"/>
      <c r="S187" s="56">
        <f t="shared" si="31"/>
        <v>0</v>
      </c>
      <c r="T187" s="56">
        <f t="shared" si="28"/>
        <v>0</v>
      </c>
      <c r="U187" s="56">
        <f t="shared" si="32"/>
        <v>0</v>
      </c>
      <c r="V187" s="56">
        <f t="shared" si="29"/>
        <v>0</v>
      </c>
      <c r="W187" s="64" t="str">
        <f t="shared" si="30"/>
        <v/>
      </c>
      <c r="X187" s="56" t="str">
        <f t="shared" si="33"/>
        <v>T</v>
      </c>
    </row>
    <row r="188" spans="3:24" ht="21.75" customHeight="1" x14ac:dyDescent="0.25">
      <c r="C188" s="63"/>
      <c r="D188" s="66" t="str">
        <f t="shared" si="27"/>
        <v/>
      </c>
      <c r="E188" s="69" t="str">
        <f>IFERROR(VLOOKUP(J188,Causa!$A$2:$F$15,6,0),"")</f>
        <v/>
      </c>
      <c r="F188" s="52"/>
      <c r="G188" s="53"/>
      <c r="H188" s="212"/>
      <c r="I188" s="55"/>
      <c r="J188" s="54"/>
      <c r="K188" s="54"/>
      <c r="L188" s="54"/>
      <c r="M188" s="54"/>
      <c r="N188" s="54"/>
      <c r="O188" s="54"/>
      <c r="P188" s="54"/>
      <c r="Q188" s="55"/>
      <c r="R188" s="54"/>
      <c r="S188" s="56">
        <f t="shared" si="31"/>
        <v>0</v>
      </c>
      <c r="T188" s="56">
        <f t="shared" si="28"/>
        <v>0</v>
      </c>
      <c r="U188" s="56">
        <f t="shared" si="32"/>
        <v>0</v>
      </c>
      <c r="V188" s="56">
        <f t="shared" si="29"/>
        <v>0</v>
      </c>
      <c r="W188" s="64" t="str">
        <f t="shared" si="30"/>
        <v/>
      </c>
      <c r="X188" s="56" t="str">
        <f t="shared" si="33"/>
        <v>T</v>
      </c>
    </row>
  </sheetData>
  <mergeCells count="15">
    <mergeCell ref="C33:D33"/>
    <mergeCell ref="T33:W33"/>
    <mergeCell ref="Y113:Z113"/>
    <mergeCell ref="AD7:AD8"/>
    <mergeCell ref="Q8:S8"/>
    <mergeCell ref="T7:Z7"/>
    <mergeCell ref="AA7:AB7"/>
    <mergeCell ref="AC7:AC8"/>
    <mergeCell ref="A9:A15"/>
    <mergeCell ref="R9:S15"/>
    <mergeCell ref="A16:A23"/>
    <mergeCell ref="A24:A31"/>
    <mergeCell ref="G3:L3"/>
    <mergeCell ref="F4:G4"/>
    <mergeCell ref="C7:S7"/>
  </mergeCells>
  <conditionalFormatting sqref="R9:S15">
    <cfRule type="cellIs" priority="42" stopIfTrue="1" operator="equal">
      <formula>0</formula>
    </cfRule>
    <cfRule type="cellIs" dxfId="1235" priority="54" stopIfTrue="1" operator="lessThan">
      <formula>0.8477</formula>
    </cfRule>
    <cfRule type="cellIs" dxfId="1234" priority="55" stopIfTrue="1" operator="greaterThanOrEqual">
      <formula>0.8477</formula>
    </cfRule>
  </conditionalFormatting>
  <conditionalFormatting sqref="R24">
    <cfRule type="cellIs" dxfId="1233" priority="52" stopIfTrue="1" operator="lessThan">
      <formula>0.8477</formula>
    </cfRule>
    <cfRule type="cellIs" dxfId="1232" priority="53" stopIfTrue="1" operator="greaterThanOrEqual">
      <formula>0.8477</formula>
    </cfRule>
  </conditionalFormatting>
  <conditionalFormatting sqref="G5">
    <cfRule type="cellIs" priority="45" stopIfTrue="1" operator="equal">
      <formula>0</formula>
    </cfRule>
    <cfRule type="cellIs" dxfId="1231" priority="50" stopIfTrue="1" operator="lessThan">
      <formula>0.635</formula>
    </cfRule>
    <cfRule type="cellIs" dxfId="1230" priority="51" stopIfTrue="1" operator="greaterThanOrEqual">
      <formula>0.635</formula>
    </cfRule>
  </conditionalFormatting>
  <conditionalFormatting sqref="I5">
    <cfRule type="cellIs" priority="44" stopIfTrue="1" operator="equal">
      <formula>0</formula>
    </cfRule>
    <cfRule type="cellIs" dxfId="1229" priority="48" stopIfTrue="1" operator="lessThan">
      <formula>0.8477</formula>
    </cfRule>
    <cfRule type="cellIs" dxfId="1228" priority="49" stopIfTrue="1" operator="greaterThanOrEqual">
      <formula>0.8477</formula>
    </cfRule>
  </conditionalFormatting>
  <conditionalFormatting sqref="E5">
    <cfRule type="cellIs" priority="43" stopIfTrue="1" operator="equal">
      <formula>0</formula>
    </cfRule>
    <cfRule type="cellIs" dxfId="1227" priority="46" stopIfTrue="1" operator="lessThan">
      <formula>0.8898</formula>
    </cfRule>
    <cfRule type="cellIs" dxfId="1226" priority="47" stopIfTrue="1" operator="greaterThanOrEqual">
      <formula>0.8898</formula>
    </cfRule>
  </conditionalFormatting>
  <conditionalFormatting sqref="R24:S30">
    <cfRule type="cellIs" priority="41" stopIfTrue="1" operator="equal">
      <formula>0</formula>
    </cfRule>
  </conditionalFormatting>
  <conditionalFormatting sqref="L9">
    <cfRule type="cellIs" priority="38" stopIfTrue="1" operator="equal">
      <formula>0</formula>
    </cfRule>
    <cfRule type="cellIs" dxfId="1225" priority="39" stopIfTrue="1" operator="lessThan">
      <formula>0.635</formula>
    </cfRule>
    <cfRule type="cellIs" dxfId="1224" priority="40" stopIfTrue="1" operator="greaterThanOrEqual">
      <formula>0.635</formula>
    </cfRule>
  </conditionalFormatting>
  <conditionalFormatting sqref="O9:P32 M9:M32">
    <cfRule type="cellIs" priority="35" stopIfTrue="1" operator="equal">
      <formula>0</formula>
    </cfRule>
    <cfRule type="cellIs" dxfId="1223" priority="36" stopIfTrue="1" operator="lessThan">
      <formula>0.8477</formula>
    </cfRule>
    <cfRule type="cellIs" dxfId="1222" priority="37" stopIfTrue="1" operator="greaterThanOrEqual">
      <formula>0.8477</formula>
    </cfRule>
  </conditionalFormatting>
  <conditionalFormatting sqref="L10:L32">
    <cfRule type="cellIs" priority="32" stopIfTrue="1" operator="equal">
      <formula>0</formula>
    </cfRule>
    <cfRule type="cellIs" dxfId="1221" priority="33" stopIfTrue="1" operator="lessThan">
      <formula>0.635</formula>
    </cfRule>
    <cfRule type="cellIs" dxfId="1220" priority="34" stopIfTrue="1" operator="greaterThanOrEqual">
      <formula>0.635</formula>
    </cfRule>
  </conditionalFormatting>
  <conditionalFormatting sqref="M10:M32">
    <cfRule type="cellIs" priority="29" stopIfTrue="1" operator="equal">
      <formula>0</formula>
    </cfRule>
    <cfRule type="cellIs" dxfId="1219" priority="30" stopIfTrue="1" operator="lessThan">
      <formula>0.8477</formula>
    </cfRule>
    <cfRule type="cellIs" dxfId="1218" priority="31" stopIfTrue="1" operator="greaterThanOrEqual">
      <formula>0.8477</formula>
    </cfRule>
  </conditionalFormatting>
  <conditionalFormatting sqref="R16">
    <cfRule type="cellIs" priority="26" stopIfTrue="1" operator="equal">
      <formula>0</formula>
    </cfRule>
    <cfRule type="cellIs" dxfId="1217" priority="27" stopIfTrue="1" operator="lessThan">
      <formula>0.8477</formula>
    </cfRule>
    <cfRule type="cellIs" dxfId="1216" priority="28" stopIfTrue="1" operator="greaterThanOrEqual">
      <formula>0.8477</formula>
    </cfRule>
  </conditionalFormatting>
  <conditionalFormatting sqref="N9">
    <cfRule type="containsText" dxfId="1215" priority="24" stopIfTrue="1" operator="containsText" text="Avisar al planner">
      <formula>NOT(ISERROR(SEARCH("Avisar al planner",N9)))</formula>
    </cfRule>
    <cfRule type="containsText" dxfId="1214" priority="25" stopIfTrue="1" operator="containsText" text="OK">
      <formula>NOT(ISERROR(SEARCH("OK",N9)))</formula>
    </cfRule>
  </conditionalFormatting>
  <conditionalFormatting sqref="N9:N32">
    <cfRule type="cellIs" dxfId="1213" priority="21" stopIfTrue="1" operator="lessThanOrEqual">
      <formula>155</formula>
    </cfRule>
    <cfRule type="cellIs" dxfId="1212" priority="22" stopIfTrue="1" operator="between">
      <formula>155</formula>
      <formula>185</formula>
    </cfRule>
    <cfRule type="cellIs" dxfId="1211" priority="23" stopIfTrue="1" operator="greaterThanOrEqual">
      <formula>185</formula>
    </cfRule>
  </conditionalFormatting>
  <conditionalFormatting sqref="N10:N32">
    <cfRule type="containsText" dxfId="1210" priority="19" stopIfTrue="1" operator="containsText" text="Avisar al planner">
      <formula>NOT(ISERROR(SEARCH("Avisar al planner",N10)))</formula>
    </cfRule>
    <cfRule type="containsText" dxfId="1209" priority="20" stopIfTrue="1" operator="containsText" text="OK">
      <formula>NOT(ISERROR(SEARCH("OK",N10)))</formula>
    </cfRule>
  </conditionalFormatting>
  <conditionalFormatting sqref="N10:N32">
    <cfRule type="containsText" dxfId="1208" priority="17" stopIfTrue="1" operator="containsText" text="Avisar al planner">
      <formula>NOT(ISERROR(SEARCH("Avisar al planner",N10)))</formula>
    </cfRule>
    <cfRule type="containsText" dxfId="1207" priority="18" stopIfTrue="1" operator="containsText" text="OK">
      <formula>NOT(ISERROR(SEARCH("OK",N10)))</formula>
    </cfRule>
  </conditionalFormatting>
  <conditionalFormatting sqref="N10:N32">
    <cfRule type="containsText" dxfId="1206" priority="15" stopIfTrue="1" operator="containsText" text="Avisar al planner">
      <formula>NOT(ISERROR(SEARCH("Avisar al planner",N10)))</formula>
    </cfRule>
    <cfRule type="containsText" dxfId="1205" priority="16" stopIfTrue="1" operator="containsText" text="OK">
      <formula>NOT(ISERROR(SEARCH("OK",N10)))</formula>
    </cfRule>
  </conditionalFormatting>
  <conditionalFormatting sqref="D35:D188">
    <cfRule type="cellIs" dxfId="1204" priority="13" operator="equal">
      <formula>0</formula>
    </cfRule>
    <cfRule type="cellIs" dxfId="1203" priority="14" operator="equal">
      <formula>1</formula>
    </cfRule>
  </conditionalFormatting>
  <conditionalFormatting sqref="C9:C32">
    <cfRule type="cellIs" dxfId="1202" priority="11" operator="equal">
      <formula>0</formula>
    </cfRule>
    <cfRule type="cellIs" dxfId="1201" priority="12" operator="notEqual">
      <formula>0</formula>
    </cfRule>
  </conditionalFormatting>
  <conditionalFormatting sqref="C9:C32">
    <cfRule type="cellIs" priority="10" operator="equal">
      <formula>""""""</formula>
    </cfRule>
  </conditionalFormatting>
  <conditionalFormatting sqref="G6">
    <cfRule type="cellIs" priority="3" stopIfTrue="1" operator="equal">
      <formula>0</formula>
    </cfRule>
    <cfRule type="cellIs" dxfId="1200" priority="8" stopIfTrue="1" operator="lessThan">
      <formula>0.635</formula>
    </cfRule>
    <cfRule type="cellIs" dxfId="1199" priority="9" stopIfTrue="1" operator="greaterThanOrEqual">
      <formula>0.635</formula>
    </cfRule>
  </conditionalFormatting>
  <conditionalFormatting sqref="I6">
    <cfRule type="cellIs" priority="2" stopIfTrue="1" operator="equal">
      <formula>0</formula>
    </cfRule>
    <cfRule type="cellIs" dxfId="1198" priority="6" stopIfTrue="1" operator="lessThan">
      <formula>0.8477</formula>
    </cfRule>
    <cfRule type="cellIs" dxfId="1197" priority="7" stopIfTrue="1" operator="greaterThanOrEqual">
      <formula>0.8477</formula>
    </cfRule>
  </conditionalFormatting>
  <conditionalFormatting sqref="E6">
    <cfRule type="cellIs" priority="1" stopIfTrue="1" operator="equal">
      <formula>0</formula>
    </cfRule>
    <cfRule type="cellIs" dxfId="1196" priority="4" stopIfTrue="1" operator="lessThan">
      <formula>0.8898</formula>
    </cfRule>
    <cfRule type="cellIs" dxfId="1195" priority="5" stopIfTrue="1" operator="greaterThanOrEqual">
      <formula>0.8898</formula>
    </cfRule>
  </conditionalFormatting>
  <dataValidations xWindow="1211" yWindow="264" count="4">
    <dataValidation allowBlank="1" showErrorMessage="1" promptTitle="Numero de Orden" sqref="G35:G188 G9:G32" xr:uid="{83503946-A4CA-4D50-9FAB-65E0E9EC2A39}"/>
    <dataValidation type="time" allowBlank="1" showInputMessage="1" showErrorMessage="1" error="POR FAVOR INGRESE DATOS EN FORMATO DE HORA_x000a_" sqref="F35:F188" xr:uid="{044DE0FA-8AD3-4CB1-BAD7-EE481018C845}">
      <formula1>0</formula1>
      <formula2>0.999988425925926</formula2>
    </dataValidation>
    <dataValidation type="decimal" allowBlank="1" showInputMessage="1" showErrorMessage="1" error="POR FAVOR INGRESE DATOS EN FORMATO DE NUMEROS_x000a_" promptTitle="Producción Acumulada" prompt="Ingrese la producción Acumulada (contometro Llenadora por hora)" sqref="E9:E32" xr:uid="{18FDE3A0-43B1-4ADB-BCAD-2D40C9EA4E62}">
      <formula1>0</formula1>
      <formula2>10000000000</formula2>
    </dataValidation>
    <dataValidation type="list" allowBlank="1" showInputMessage="1" showErrorMessage="1" sqref="AB9:AB32" xr:uid="{D86D9D75-80D8-4F5B-A96A-F20241301AA6}">
      <formula1>"P,T,A,  "</formula1>
    </dataValidation>
  </dataValidations>
  <pageMargins left="0.75" right="0.75" top="1" bottom="1" header="0" footer="0"/>
  <pageSetup paperSize="9" orientation="portrait" r:id="rId1"/>
  <headerFooter alignWithMargins="0"/>
  <drawing r:id="rId2"/>
  <extLst>
    <ext xmlns:x14="http://schemas.microsoft.com/office/spreadsheetml/2009/9/main" uri="{CCE6A557-97BC-4b89-ADB6-D9C93CAAB3DF}">
      <x14:dataValidations xmlns:xm="http://schemas.microsoft.com/office/excel/2006/main" xWindow="1211" yWindow="264" count="10">
        <x14:dataValidation type="list" allowBlank="1" showInputMessage="1" showErrorMessage="1" xr:uid="{A284B12F-1BC1-463A-91E8-ADEB315A6BEB}">
          <x14:formula1>
            <xm:f>INDIRECT(VLOOKUP(J35,Causa!$A$2:$E$15,5,0))</xm:f>
          </x14:formula1>
          <xm:sqref>K35:K188</xm:sqref>
        </x14:dataValidation>
        <x14:dataValidation type="list" allowBlank="1" showInputMessage="1" showErrorMessage="1" xr:uid="{895504DB-3C0C-4697-9228-8B6AF3ABAAED}">
          <x14:formula1>
            <xm:f>Causa!$A$97:$A$107</xm:f>
          </x14:formula1>
          <xm:sqref>F4</xm:sqref>
        </x14:dataValidation>
        <x14:dataValidation type="list" allowBlank="1" showInputMessage="1" showErrorMessage="1" promptTitle="Ingreso de Turnos" prompt="PMTURNOA_x000a_PMTURNOB_x000a_PMTURNOC_x000a_PMTURNOD_x000a_" xr:uid="{6066624B-AA2F-4556-8E2A-C9A9C921F067}">
          <x14:formula1>
            <xm:f>Causa!$A$71:$A$74</xm:f>
          </x14:formula1>
          <xm:sqref>I9:I32</xm:sqref>
        </x14:dataValidation>
        <x14:dataValidation type="list" allowBlank="1" showInputMessage="1" showErrorMessage="1" xr:uid="{D053C803-B887-4747-BAEF-49A6174C8449}">
          <x14:formula1>
            <xm:f>Causa!$A$78:$A$81</xm:f>
          </x14:formula1>
          <xm:sqref>J9:J32</xm:sqref>
        </x14:dataValidation>
        <x14:dataValidation type="list" allowBlank="1" showInputMessage="1" showErrorMessage="1" xr:uid="{16744FF0-8E23-4443-B9D5-1897852BB6BC}">
          <x14:formula1>
            <xm:f>Causa!$A$71:$A$74</xm:f>
          </x14:formula1>
          <xm:sqref>I35:I188</xm:sqref>
        </x14:dataValidation>
        <x14:dataValidation type="list" allowBlank="1" showInputMessage="1" showErrorMessage="1" xr:uid="{677DAE91-C51F-499A-A0AD-177A2C89F278}">
          <x14:formula1>
            <xm:f>Causa!$A$2:$A$15</xm:f>
          </x14:formula1>
          <xm:sqref>J35:J188</xm:sqref>
        </x14:dataValidation>
        <x14:dataValidation type="list" allowBlank="1" showInputMessage="1" showErrorMessage="1" xr:uid="{3252E411-BA79-438B-BCAA-C4FE82835C2F}">
          <x14:formula1>
            <xm:f>IF(OR(E35=1,E35=2),Causa!$A$28:$A$61,Causa!$A$28)</xm:f>
          </x14:formula1>
          <xm:sqref>L35:L188</xm:sqref>
        </x14:dataValidation>
        <x14:dataValidation type="list" allowBlank="1" showInputMessage="1" showErrorMessage="1" xr:uid="{7FCB6AEC-0441-4BE7-8ECA-55AD8365C3F1}">
          <x14:formula1>
            <xm:f>IF(E35=1,INDIRECT(VLOOKUP(N35,Causa!$AA:$AE,5,0)),INDIRECT(VLOOKUP(J35,Causa!$X:$AE,8,0)))</xm:f>
          </x14:formula1>
          <xm:sqref>O35:O188</xm:sqref>
        </x14:dataValidation>
        <x14:dataValidation type="list" allowBlank="1" showInputMessage="1" showErrorMessage="1" xr:uid="{6025658C-1F36-499C-B44E-C066665B24EF}">
          <x14:formula1>
            <xm:f>INDIRECT(VLOOKUP(M35,Causa!$T$2:$U$16,2,0))</xm:f>
          </x14:formula1>
          <xm:sqref>N35:N188</xm:sqref>
        </x14:dataValidation>
        <x14:dataValidation type="list" allowBlank="1" showInputMessage="1" showErrorMessage="1" xr:uid="{EAAD485E-E93D-43CA-9A7E-47BF821ADE22}">
          <x14:formula1>
            <xm:f>IF(E35=1,Causa!$T$2:$T$16,Causa!$W$1)</xm:f>
          </x14:formula1>
          <xm:sqref>M35:M188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318091-81BD-4C3A-B5D2-B3F26A97A006}">
  <sheetPr codeName="Hoja68"/>
  <dimension ref="A1:AR188"/>
  <sheetViews>
    <sheetView showGridLines="0" showRowColHeaders="0" topLeftCell="A12" zoomScale="109" zoomScaleNormal="109" workbookViewId="0">
      <pane xSplit="4" ySplit="12" topLeftCell="E51" activePane="bottomRight" state="frozen"/>
      <selection activeCell="A12" sqref="A12"/>
      <selection pane="topRight" activeCell="E12" sqref="E12"/>
      <selection pane="bottomLeft" activeCell="A24" sqref="A24"/>
      <selection pane="bottomRight" activeCell="F33" sqref="F33"/>
    </sheetView>
  </sheetViews>
  <sheetFormatPr baseColWidth="10" defaultColWidth="7.77734375" defaultRowHeight="21.75" customHeight="1" x14ac:dyDescent="0.25"/>
  <cols>
    <col min="1" max="1" width="2.77734375" style="148" customWidth="1"/>
    <col min="2" max="2" width="11.21875" style="87" hidden="1" customWidth="1"/>
    <col min="3" max="3" width="8.77734375" style="87" customWidth="1"/>
    <col min="4" max="4" width="13.77734375" style="87" customWidth="1"/>
    <col min="5" max="5" width="10.21875" style="87" customWidth="1"/>
    <col min="6" max="6" width="13.77734375" style="87" customWidth="1"/>
    <col min="7" max="7" width="15.77734375" style="87" customWidth="1"/>
    <col min="8" max="8" width="13.21875" style="87" bestFit="1" customWidth="1"/>
    <col min="9" max="9" width="13.21875" style="87" customWidth="1"/>
    <col min="10" max="10" width="13.77734375" style="87" customWidth="1"/>
    <col min="11" max="11" width="12" style="87" customWidth="1"/>
    <col min="12" max="12" width="22.77734375" style="87" customWidth="1"/>
    <col min="13" max="13" width="18.21875" style="87" customWidth="1"/>
    <col min="14" max="15" width="15.77734375" style="87" customWidth="1"/>
    <col min="16" max="16" width="15.21875" style="87" customWidth="1"/>
    <col min="17" max="17" width="39.77734375" style="87" customWidth="1"/>
    <col min="18" max="18" width="34.21875" style="87" customWidth="1"/>
    <col min="19" max="19" width="16.77734375" style="87" customWidth="1"/>
    <col min="20" max="21" width="13.77734375" style="87" customWidth="1"/>
    <col min="22" max="22" width="17.77734375" style="87" bestFit="1" customWidth="1"/>
    <col min="23" max="24" width="13.77734375" style="87" customWidth="1"/>
    <col min="25" max="25" width="9.21875" style="87" bestFit="1" customWidth="1"/>
    <col min="26" max="26" width="9.44140625" style="87" customWidth="1"/>
    <col min="27" max="27" width="15.21875" style="87" customWidth="1"/>
    <col min="28" max="28" width="20.77734375" style="87" bestFit="1" customWidth="1"/>
    <col min="29" max="29" width="14.77734375" style="87" customWidth="1"/>
    <col min="30" max="30" width="19" style="87" bestFit="1" customWidth="1"/>
    <col min="31" max="31" width="5.21875" style="87" customWidth="1"/>
    <col min="32" max="32" width="21.77734375" style="87" bestFit="1" customWidth="1"/>
    <col min="33" max="33" width="14.21875" style="87" customWidth="1"/>
    <col min="34" max="34" width="18.77734375" style="87" bestFit="1" customWidth="1"/>
    <col min="35" max="41" width="15.77734375" style="87" customWidth="1"/>
    <col min="42" max="42" width="30.5546875" style="87" bestFit="1" customWidth="1"/>
    <col min="43" max="44" width="15.77734375" style="87" customWidth="1"/>
    <col min="45" max="16384" width="7.77734375" style="87"/>
  </cols>
  <sheetData>
    <row r="1" spans="1:44" ht="6.75" hidden="1" customHeight="1" x14ac:dyDescent="0.25">
      <c r="A1" s="147"/>
      <c r="B1" s="89"/>
      <c r="C1" s="89"/>
      <c r="D1" s="89"/>
      <c r="E1" s="89"/>
      <c r="F1" s="89"/>
      <c r="G1" s="89"/>
      <c r="H1" s="89"/>
      <c r="I1" s="89"/>
      <c r="J1" s="89"/>
      <c r="K1" s="89"/>
      <c r="L1" s="89"/>
      <c r="M1" s="195" t="s">
        <v>1770</v>
      </c>
      <c r="N1" s="89"/>
      <c r="O1" s="89"/>
      <c r="P1" s="89"/>
      <c r="Q1" s="89"/>
      <c r="R1" s="89"/>
      <c r="S1" s="89"/>
      <c r="T1" s="89"/>
      <c r="U1" s="89"/>
      <c r="V1" s="89"/>
      <c r="W1" s="89"/>
      <c r="X1" s="89"/>
      <c r="Y1" s="89"/>
      <c r="Z1" s="89"/>
      <c r="AA1" s="89"/>
      <c r="AE1" s="88"/>
    </row>
    <row r="2" spans="1:44" ht="3.75" customHeight="1" thickBot="1" x14ac:dyDescent="0.3">
      <c r="AE2" s="88"/>
    </row>
    <row r="3" spans="1:44" ht="21" customHeight="1" thickBot="1" x14ac:dyDescent="0.45">
      <c r="E3" s="217" t="s">
        <v>0</v>
      </c>
      <c r="F3" s="37">
        <v>44443</v>
      </c>
      <c r="G3" s="268" t="s">
        <v>1759</v>
      </c>
      <c r="H3" s="263"/>
      <c r="I3" s="263"/>
      <c r="J3" s="263"/>
      <c r="K3" s="263"/>
      <c r="L3" s="269"/>
      <c r="M3" s="202" t="s">
        <v>1848</v>
      </c>
      <c r="N3" s="202" t="s">
        <v>1849</v>
      </c>
      <c r="O3" s="91"/>
      <c r="P3" s="91"/>
      <c r="Q3" s="91"/>
      <c r="R3" s="91"/>
      <c r="S3" s="39"/>
      <c r="AE3" s="88"/>
    </row>
    <row r="4" spans="1:44" ht="18.75" customHeight="1" thickBot="1" x14ac:dyDescent="0.3">
      <c r="D4" s="90"/>
      <c r="E4" s="217" t="s">
        <v>1762</v>
      </c>
      <c r="F4" s="264" t="s">
        <v>1780</v>
      </c>
      <c r="G4" s="265"/>
      <c r="H4" s="28">
        <f>IFERROR(VLOOKUP(F4,Causa!$A$97:$B$108,2,0),0)</f>
        <v>41905</v>
      </c>
      <c r="I4" s="90"/>
      <c r="J4" s="92"/>
      <c r="K4" s="92"/>
      <c r="L4" s="201" t="s">
        <v>1845</v>
      </c>
      <c r="M4" s="203">
        <f>+SUMIFS(P:P,L:L,$M$1,X:X,"M")</f>
        <v>0</v>
      </c>
      <c r="N4" s="203">
        <f>COUNTIFS(N7:N30,"&gt;180",AA7:AA30,"M")</f>
        <v>1</v>
      </c>
      <c r="O4" s="91"/>
      <c r="P4" s="91"/>
      <c r="Q4" s="90"/>
      <c r="R4" s="94"/>
      <c r="AE4" s="88"/>
    </row>
    <row r="5" spans="1:44" ht="18.75" customHeight="1" x14ac:dyDescent="0.25">
      <c r="D5" s="95" t="s">
        <v>1752</v>
      </c>
      <c r="E5" s="78">
        <f>IFERROR(SUM(T9:T32)/(SUM(Y9:Y32)-SUM(U9:U32)-SUM(V9:V32)-SUM(W9:W32)),0)</f>
        <v>0.61956521739130421</v>
      </c>
      <c r="F5" s="95" t="s">
        <v>1751</v>
      </c>
      <c r="G5" s="27">
        <f>IFERROR(SUM(T9:T32)/(SUM(Y9:Y32)-SUM(U9:U32)),0)</f>
        <v>0.30843333333333328</v>
      </c>
      <c r="H5" s="95" t="s">
        <v>1753</v>
      </c>
      <c r="I5" s="78">
        <f>IFERROR(SUM(T9:T32)/(SUM(Y9:Y32)-SUM(U9:U32)-SUM(V9:V32)),0)</f>
        <v>0.5874920634920634</v>
      </c>
      <c r="J5" s="93"/>
      <c r="K5" s="93"/>
      <c r="L5" s="201" t="s">
        <v>1846</v>
      </c>
      <c r="M5" s="203">
        <f>+SUMIFS(P:P,L:L,$M$1,X:X,"T")</f>
        <v>0</v>
      </c>
      <c r="N5" s="203">
        <f>COUNTIFS(N8:N31,"&gt;180",AA8:AA31,"t")</f>
        <v>0</v>
      </c>
      <c r="O5" s="95"/>
      <c r="P5" s="95"/>
      <c r="T5" s="192" t="s">
        <v>11</v>
      </c>
      <c r="U5" s="192" t="s">
        <v>12</v>
      </c>
      <c r="V5" s="192" t="s">
        <v>13</v>
      </c>
      <c r="W5" s="192" t="s">
        <v>14</v>
      </c>
      <c r="X5" s="192" t="s">
        <v>15</v>
      </c>
      <c r="Y5" s="192" t="s">
        <v>16</v>
      </c>
      <c r="AE5" s="97"/>
      <c r="AF5" s="98"/>
    </row>
    <row r="6" spans="1:44" ht="18.75" customHeight="1" thickBot="1" x14ac:dyDescent="0.3">
      <c r="C6" s="87" t="s">
        <v>1799</v>
      </c>
      <c r="D6" s="95" t="s">
        <v>1752</v>
      </c>
      <c r="E6" s="78">
        <f>IFERROR(SUM(T9:T16)/(SUM(Y9:Y16)-SUM(U9:U16)-SUM(V9:V16)-SUM(W9:W16)),0)</f>
        <v>0.61308848231715618</v>
      </c>
      <c r="F6" s="95" t="s">
        <v>1751</v>
      </c>
      <c r="G6" s="27">
        <f>IFERROR(SUM(T9:T16)/(SUM(Y9:Y16)-SUM(U9:U16)),0)</f>
        <v>0.5626874999999999</v>
      </c>
      <c r="H6" s="95" t="s">
        <v>1753</v>
      </c>
      <c r="I6" s="78">
        <f>IFERROR(SUM(T9:T16)/(SUM(Y9:Y16)-SUM(U9:U16)-SUM(V9:V16)),0)</f>
        <v>0.58083870967741935</v>
      </c>
      <c r="J6" s="99"/>
      <c r="K6" s="99"/>
      <c r="L6" s="201" t="s">
        <v>1847</v>
      </c>
      <c r="M6" s="204">
        <f>+SUMIFS(P:P,L:L,$M$1,X:X,"N")</f>
        <v>11</v>
      </c>
      <c r="N6" s="204">
        <f>COUNTIFS(N9:N32,"&gt;180",AA9:AA32,"n")</f>
        <v>1</v>
      </c>
      <c r="O6" s="99"/>
      <c r="P6" s="99"/>
      <c r="T6" s="191">
        <f>SUM(T9:T32)</f>
        <v>277.58999999999997</v>
      </c>
      <c r="U6" s="191">
        <f t="shared" ref="U6:Y6" si="0">SUM(U9:U32)</f>
        <v>0</v>
      </c>
      <c r="V6" s="191">
        <f t="shared" si="0"/>
        <v>427.5</v>
      </c>
      <c r="W6" s="191">
        <f t="shared" si="0"/>
        <v>24.46</v>
      </c>
      <c r="X6" s="191">
        <f t="shared" si="0"/>
        <v>170.45</v>
      </c>
      <c r="Y6" s="191">
        <f t="shared" si="0"/>
        <v>900</v>
      </c>
      <c r="Z6" s="100"/>
      <c r="AA6" s="119"/>
      <c r="AB6" s="119"/>
      <c r="AC6" s="119"/>
      <c r="AD6" s="96"/>
      <c r="AE6" s="97"/>
      <c r="AF6" s="98"/>
    </row>
    <row r="7" spans="1:44" ht="26.25" customHeight="1" thickBot="1" x14ac:dyDescent="0.3">
      <c r="C7" s="266" t="s">
        <v>1</v>
      </c>
      <c r="D7" s="257"/>
      <c r="E7" s="257"/>
      <c r="F7" s="257"/>
      <c r="G7" s="257"/>
      <c r="H7" s="257"/>
      <c r="I7" s="257"/>
      <c r="J7" s="257"/>
      <c r="K7" s="257"/>
      <c r="L7" s="257"/>
      <c r="M7" s="270"/>
      <c r="N7" s="270"/>
      <c r="O7" s="257"/>
      <c r="P7" s="257"/>
      <c r="Q7" s="257"/>
      <c r="R7" s="257"/>
      <c r="S7" s="267"/>
      <c r="T7" s="256" t="s">
        <v>2</v>
      </c>
      <c r="U7" s="257"/>
      <c r="V7" s="257"/>
      <c r="W7" s="257"/>
      <c r="X7" s="257"/>
      <c r="Y7" s="257"/>
      <c r="Z7" s="258"/>
      <c r="AA7" s="252"/>
      <c r="AB7" s="252"/>
      <c r="AC7" s="252"/>
      <c r="AD7" s="252"/>
      <c r="AE7" s="97"/>
      <c r="AF7" s="98"/>
    </row>
    <row r="8" spans="1:44" s="104" customFormat="1" ht="42" customHeight="1" thickBot="1" x14ac:dyDescent="0.3">
      <c r="A8" s="149"/>
      <c r="B8" s="77" t="s">
        <v>1738</v>
      </c>
      <c r="C8" s="23" t="s">
        <v>1737</v>
      </c>
      <c r="D8" s="132" t="s">
        <v>1742</v>
      </c>
      <c r="E8" s="132" t="s">
        <v>3</v>
      </c>
      <c r="F8" s="132" t="s">
        <v>4</v>
      </c>
      <c r="G8" s="132" t="s">
        <v>6</v>
      </c>
      <c r="H8" s="132" t="s">
        <v>7</v>
      </c>
      <c r="I8" s="132" t="s">
        <v>8</v>
      </c>
      <c r="J8" s="132" t="s">
        <v>5</v>
      </c>
      <c r="K8" s="144" t="s">
        <v>1745</v>
      </c>
      <c r="L8" s="132" t="s">
        <v>9</v>
      </c>
      <c r="M8" s="132" t="s">
        <v>1746</v>
      </c>
      <c r="N8" s="132" t="s">
        <v>119</v>
      </c>
      <c r="O8" s="132" t="s">
        <v>1743</v>
      </c>
      <c r="P8" s="132" t="s">
        <v>1744</v>
      </c>
      <c r="Q8" s="253" t="s">
        <v>10</v>
      </c>
      <c r="R8" s="254"/>
      <c r="S8" s="255"/>
      <c r="T8" s="132" t="s">
        <v>11</v>
      </c>
      <c r="U8" s="132" t="s">
        <v>12</v>
      </c>
      <c r="V8" s="132" t="s">
        <v>13</v>
      </c>
      <c r="W8" s="144" t="s">
        <v>14</v>
      </c>
      <c r="X8" s="144" t="s">
        <v>15</v>
      </c>
      <c r="Y8" s="132" t="s">
        <v>16</v>
      </c>
      <c r="Z8" s="145" t="s">
        <v>4</v>
      </c>
      <c r="AA8" s="101"/>
      <c r="AB8" s="219"/>
      <c r="AC8" s="252"/>
      <c r="AD8" s="252"/>
      <c r="AE8" s="102"/>
      <c r="AF8" s="103"/>
    </row>
    <row r="9" spans="1:44" s="108" customFormat="1" ht="17.25" customHeight="1" x14ac:dyDescent="0.25">
      <c r="A9" s="259" t="s">
        <v>1761</v>
      </c>
      <c r="B9" s="46"/>
      <c r="C9" s="48">
        <f>IF(D9="","",Y9-60)</f>
        <v>0</v>
      </c>
      <c r="D9" s="40">
        <f>IFERROR(IF(H9="","",(1-(H9/(VLOOKUP(J9,Causa!$A$78:$B$80,2,0))))*60),"FALTA CALIBRE")</f>
        <v>20.455384615384613</v>
      </c>
      <c r="E9" s="41">
        <v>25704</v>
      </c>
      <c r="F9" s="42">
        <v>4.0972222222222222E-2</v>
      </c>
      <c r="G9" s="133">
        <v>700000872475</v>
      </c>
      <c r="H9" s="122">
        <f>IF(E9="","",E9)</f>
        <v>25704</v>
      </c>
      <c r="I9" s="146" t="s">
        <v>56</v>
      </c>
      <c r="J9" s="43" t="s">
        <v>24</v>
      </c>
      <c r="K9" s="159" t="str">
        <f>IFERROR("Promedio Vol. De 00:00 a 08:00: " &amp; ROUND(AVERAGE(N9:N16),1) &amp; "  - GLY Promedio: " &amp; ROUND(AVERAGE(L9:L16),3)*100,"")</f>
        <v>Promedio Vol. De 00:00 a 08:00: 136.1  - GLY Promedio: 56.3</v>
      </c>
      <c r="L9" s="123">
        <f t="shared" ref="L9:L32" si="1">IF(T9=0,0,ROUND((T9/(60-U9)),3))</f>
        <v>0.65900000000000003</v>
      </c>
      <c r="M9" s="123">
        <f t="shared" ref="M9:M32" si="2">IF(T9=0,0,ROUND((T9/(60-U9-V9-W9)),3))</f>
        <v>0.83199999999999996</v>
      </c>
      <c r="N9" s="44">
        <f>IF(E9="","",H9/12*VLOOKUP(J9,Causa!$A$78:$C$80,3,0))</f>
        <v>159.36479999999997</v>
      </c>
      <c r="O9" s="44">
        <f t="shared" ref="O9:O32" si="3">+X9</f>
        <v>8</v>
      </c>
      <c r="P9" s="44">
        <f t="shared" ref="P9:P32" si="4">+W9</f>
        <v>2.46</v>
      </c>
      <c r="Q9" s="160"/>
      <c r="R9" s="262">
        <f>IFERROR(SUM(T9:T15)/(SUM(Y9:Y15)-SUM(U9:U15)-SUM(V9:V15)),0)</f>
        <v>0.54538271604938271</v>
      </c>
      <c r="S9" s="262"/>
      <c r="T9" s="161">
        <f>IF(H9="",0,ROUND(H9/VLOOKUP(J9,Causa!$A$78:$B$80,2,0)*60,2))</f>
        <v>39.54</v>
      </c>
      <c r="U9" s="161">
        <f>SUMIF($W$35:$W$188,Z9,$S$35:$S$188)</f>
        <v>0</v>
      </c>
      <c r="V9" s="161">
        <f>SUMIF($W$35:$W$188,Z9,$T$35:$T$188)</f>
        <v>10</v>
      </c>
      <c r="W9" s="161">
        <f>SUMIF($W$35:$W$188,Z9,$U$35:$U$188)</f>
        <v>2.46</v>
      </c>
      <c r="X9" s="161">
        <f>SUMIF($W$35:$W$188,Z9,$V$35:$V$188)</f>
        <v>8</v>
      </c>
      <c r="Y9" s="161">
        <f t="shared" ref="Y9:Y32" si="5">SUM(T9:X9)</f>
        <v>60</v>
      </c>
      <c r="Z9" s="162">
        <v>0</v>
      </c>
      <c r="AA9" s="105" t="s">
        <v>517</v>
      </c>
      <c r="AB9" s="106"/>
      <c r="AC9" s="106"/>
      <c r="AD9" s="106"/>
      <c r="AE9" s="107">
        <v>0</v>
      </c>
      <c r="AP9" s="87"/>
      <c r="AQ9" s="87"/>
      <c r="AR9" s="87"/>
    </row>
    <row r="10" spans="1:44" s="108" customFormat="1" ht="17.25" customHeight="1" x14ac:dyDescent="0.25">
      <c r="A10" s="260"/>
      <c r="B10" s="47"/>
      <c r="C10" s="49">
        <f t="shared" ref="C10:C32" si="6">IF(D10="","",Y10-60)</f>
        <v>0</v>
      </c>
      <c r="D10" s="40">
        <f>IFERROR(IF(H10="","",(1-(H10/(VLOOKUP(J10,Causa!$A$78:$B$80,2,0))))*60),"FALTA CALIBRE")</f>
        <v>14.301538461538462</v>
      </c>
      <c r="E10" s="41">
        <v>55408</v>
      </c>
      <c r="F10" s="42">
        <v>8.2638888888888887E-2</v>
      </c>
      <c r="G10" s="133">
        <v>700000872475</v>
      </c>
      <c r="H10" s="122">
        <f t="shared" ref="H10:H32" si="7">IF(E10=0,"",(E10-E9))</f>
        <v>29704</v>
      </c>
      <c r="I10" s="146" t="s">
        <v>56</v>
      </c>
      <c r="J10" s="43" t="s">
        <v>24</v>
      </c>
      <c r="K10" s="159"/>
      <c r="L10" s="123">
        <f t="shared" si="1"/>
        <v>0.76200000000000001</v>
      </c>
      <c r="M10" s="123">
        <f t="shared" si="2"/>
        <v>0.81599999999999995</v>
      </c>
      <c r="N10" s="44">
        <f>IF(E10="","",H10/12*VLOOKUP(J10,Causa!$A$78:$C$80,3,0))</f>
        <v>184.16479999999999</v>
      </c>
      <c r="O10" s="44">
        <f t="shared" si="3"/>
        <v>10.3</v>
      </c>
      <c r="P10" s="44">
        <f t="shared" si="4"/>
        <v>4</v>
      </c>
      <c r="Q10" s="160"/>
      <c r="R10" s="262"/>
      <c r="S10" s="262"/>
      <c r="T10" s="161">
        <f>IF(H10="",0,ROUND(H10/VLOOKUP(J10,Causa!$A$78:$B$80,2,0)*60,2))</f>
        <v>45.7</v>
      </c>
      <c r="U10" s="161">
        <f t="shared" ref="U10:U32" si="8">SUMIF($W$35:$W$188,Z10,$S$35:$S$188)</f>
        <v>0</v>
      </c>
      <c r="V10" s="161">
        <f t="shared" ref="V10:V32" si="9">SUMIF($W$35:$W$188,Z10,$T$35:$T$188)</f>
        <v>0</v>
      </c>
      <c r="W10" s="161">
        <f t="shared" ref="W10:W32" si="10">SUMIF($W$35:$W$188,Z10,$U$35:$U$188)</f>
        <v>4</v>
      </c>
      <c r="X10" s="161">
        <f t="shared" ref="X10:X32" si="11">SUMIF($W$35:$W$188,Z10,$V$35:$V$188)</f>
        <v>10.3</v>
      </c>
      <c r="Y10" s="161">
        <f t="shared" si="5"/>
        <v>60</v>
      </c>
      <c r="Z10" s="162">
        <v>1</v>
      </c>
      <c r="AA10" s="105" t="s">
        <v>517</v>
      </c>
      <c r="AB10" s="106"/>
      <c r="AC10" s="106"/>
      <c r="AD10" s="106"/>
      <c r="AE10" s="107">
        <f t="shared" ref="AE10:AE32" si="12">+AE9+1</f>
        <v>1</v>
      </c>
      <c r="AP10" s="109"/>
      <c r="AQ10" s="109"/>
      <c r="AR10" s="109"/>
    </row>
    <row r="11" spans="1:44" s="108" customFormat="1" ht="17.25" customHeight="1" x14ac:dyDescent="0.25">
      <c r="A11" s="260"/>
      <c r="B11" s="47"/>
      <c r="C11" s="49">
        <f t="shared" si="6"/>
        <v>0</v>
      </c>
      <c r="D11" s="40">
        <f>IFERROR(IF(H11="","",(1-(H11/(VLOOKUP(J11,Causa!$A$78:$B$80,2,0))))*60),"FALTA CALIBRE")</f>
        <v>19.107692307692307</v>
      </c>
      <c r="E11" s="41">
        <v>81988</v>
      </c>
      <c r="F11" s="42">
        <v>0.124305555555556</v>
      </c>
      <c r="G11" s="133">
        <v>700000872475</v>
      </c>
      <c r="H11" s="122">
        <f t="shared" si="7"/>
        <v>26580</v>
      </c>
      <c r="I11" s="146" t="s">
        <v>56</v>
      </c>
      <c r="J11" s="43" t="s">
        <v>24</v>
      </c>
      <c r="K11" s="159"/>
      <c r="L11" s="123">
        <f t="shared" si="1"/>
        <v>0.68200000000000005</v>
      </c>
      <c r="M11" s="123">
        <f t="shared" si="2"/>
        <v>0.68200000000000005</v>
      </c>
      <c r="N11" s="44">
        <f>IF(E11="","",H11/12*VLOOKUP(J11,Causa!$A$78:$C$80,3,0))</f>
        <v>164.79599999999999</v>
      </c>
      <c r="O11" s="44">
        <f t="shared" si="3"/>
        <v>19.11</v>
      </c>
      <c r="P11" s="44">
        <f t="shared" si="4"/>
        <v>0</v>
      </c>
      <c r="Q11" s="160"/>
      <c r="R11" s="262"/>
      <c r="S11" s="262"/>
      <c r="T11" s="161">
        <f>IF(H11="",0,ROUND(H11/VLOOKUP(J11,Causa!$A$78:$B$80,2,0)*60,2))</f>
        <v>40.89</v>
      </c>
      <c r="U11" s="161">
        <f t="shared" si="8"/>
        <v>0</v>
      </c>
      <c r="V11" s="161">
        <f t="shared" si="9"/>
        <v>0</v>
      </c>
      <c r="W11" s="161">
        <f t="shared" si="10"/>
        <v>0</v>
      </c>
      <c r="X11" s="161">
        <f t="shared" si="11"/>
        <v>19.11</v>
      </c>
      <c r="Y11" s="161">
        <f t="shared" si="5"/>
        <v>60</v>
      </c>
      <c r="Z11" s="162">
        <v>2</v>
      </c>
      <c r="AA11" s="105" t="s">
        <v>517</v>
      </c>
      <c r="AB11" s="106"/>
      <c r="AC11" s="106"/>
      <c r="AD11" s="106"/>
      <c r="AE11" s="107">
        <f t="shared" si="12"/>
        <v>2</v>
      </c>
      <c r="AP11" s="87"/>
      <c r="AQ11" s="87"/>
      <c r="AR11" s="87"/>
    </row>
    <row r="12" spans="1:44" s="108" customFormat="1" ht="17.25" customHeight="1" x14ac:dyDescent="0.25">
      <c r="A12" s="260"/>
      <c r="B12" s="47"/>
      <c r="C12" s="49">
        <f t="shared" si="6"/>
        <v>0</v>
      </c>
      <c r="D12" s="40">
        <f>IFERROR(IF(H12="","",(1-(H12/(VLOOKUP(J12,Causa!$A$78:$B$80,2,0))))*60),"FALTA CALIBRE")</f>
        <v>45.330769230769235</v>
      </c>
      <c r="E12" s="41">
        <v>91523</v>
      </c>
      <c r="F12" s="42">
        <v>0.16597222222222199</v>
      </c>
      <c r="G12" s="133">
        <v>700000872475</v>
      </c>
      <c r="H12" s="122">
        <f t="shared" si="7"/>
        <v>9535</v>
      </c>
      <c r="I12" s="146" t="s">
        <v>56</v>
      </c>
      <c r="J12" s="43" t="s">
        <v>24</v>
      </c>
      <c r="K12" s="159"/>
      <c r="L12" s="123">
        <f t="shared" si="1"/>
        <v>0.245</v>
      </c>
      <c r="M12" s="123">
        <f t="shared" si="2"/>
        <v>0.245</v>
      </c>
      <c r="N12" s="44">
        <f>IF(E12="","",H12/12*VLOOKUP(J12,Causa!$A$78:$C$80,3,0))</f>
        <v>59.116999999999997</v>
      </c>
      <c r="O12" s="44">
        <f t="shared" si="3"/>
        <v>45.33</v>
      </c>
      <c r="P12" s="44">
        <f t="shared" si="4"/>
        <v>0</v>
      </c>
      <c r="Q12" s="160"/>
      <c r="R12" s="262"/>
      <c r="S12" s="262"/>
      <c r="T12" s="161">
        <f>IF(H12="",0,ROUND(H12/VLOOKUP(J12,Causa!$A$78:$B$80,2,0)*60,2))</f>
        <v>14.67</v>
      </c>
      <c r="U12" s="161">
        <f t="shared" si="8"/>
        <v>0</v>
      </c>
      <c r="V12" s="161">
        <f t="shared" si="9"/>
        <v>0</v>
      </c>
      <c r="W12" s="161">
        <f t="shared" si="10"/>
        <v>0</v>
      </c>
      <c r="X12" s="161">
        <f t="shared" si="11"/>
        <v>45.33</v>
      </c>
      <c r="Y12" s="161">
        <f t="shared" si="5"/>
        <v>60</v>
      </c>
      <c r="Z12" s="162">
        <v>3</v>
      </c>
      <c r="AA12" s="105" t="s">
        <v>517</v>
      </c>
      <c r="AB12" s="106"/>
      <c r="AC12" s="106"/>
      <c r="AD12" s="106"/>
      <c r="AE12" s="107">
        <f t="shared" si="12"/>
        <v>3</v>
      </c>
      <c r="AP12" s="87"/>
      <c r="AQ12" s="87"/>
      <c r="AR12" s="87"/>
    </row>
    <row r="13" spans="1:44" s="108" customFormat="1" ht="17.25" customHeight="1" x14ac:dyDescent="0.25">
      <c r="A13" s="260"/>
      <c r="B13" s="47"/>
      <c r="C13" s="49">
        <f t="shared" si="6"/>
        <v>0</v>
      </c>
      <c r="D13" s="40">
        <f>IFERROR(IF(H13="","",(1-(H13/(VLOOKUP(J13,Causa!$A$78:$B$80,2,0))))*60),"FALTA CALIBRE")</f>
        <v>24.169230769230769</v>
      </c>
      <c r="E13" s="41">
        <v>114813</v>
      </c>
      <c r="F13" s="42">
        <v>0.20763888888888901</v>
      </c>
      <c r="G13" s="133">
        <v>700000872475</v>
      </c>
      <c r="H13" s="122">
        <f t="shared" si="7"/>
        <v>23290</v>
      </c>
      <c r="I13" s="146" t="s">
        <v>56</v>
      </c>
      <c r="J13" s="43" t="s">
        <v>24</v>
      </c>
      <c r="K13" s="159"/>
      <c r="L13" s="123">
        <f t="shared" si="1"/>
        <v>0.59699999999999998</v>
      </c>
      <c r="M13" s="123">
        <f t="shared" si="2"/>
        <v>0.59699999999999998</v>
      </c>
      <c r="N13" s="44">
        <f>IF(E13="","",H13/12*VLOOKUP(J13,Causa!$A$78:$C$80,3,0))</f>
        <v>144.398</v>
      </c>
      <c r="O13" s="44">
        <f t="shared" si="3"/>
        <v>24.17</v>
      </c>
      <c r="P13" s="44">
        <f t="shared" si="4"/>
        <v>0</v>
      </c>
      <c r="Q13" s="160"/>
      <c r="R13" s="262"/>
      <c r="S13" s="262"/>
      <c r="T13" s="161">
        <f>IF(H13="",0,ROUND(H13/VLOOKUP(J13,Causa!$A$78:$B$80,2,0)*60,2))</f>
        <v>35.83</v>
      </c>
      <c r="U13" s="161">
        <f t="shared" si="8"/>
        <v>0</v>
      </c>
      <c r="V13" s="161">
        <f t="shared" si="9"/>
        <v>0</v>
      </c>
      <c r="W13" s="161">
        <f t="shared" si="10"/>
        <v>0</v>
      </c>
      <c r="X13" s="161">
        <f t="shared" si="11"/>
        <v>24.17</v>
      </c>
      <c r="Y13" s="161">
        <f t="shared" si="5"/>
        <v>60</v>
      </c>
      <c r="Z13" s="162">
        <v>4</v>
      </c>
      <c r="AA13" s="105" t="s">
        <v>517</v>
      </c>
      <c r="AB13" s="106"/>
      <c r="AC13" s="106"/>
      <c r="AD13" s="106"/>
      <c r="AE13" s="107">
        <f t="shared" si="12"/>
        <v>4</v>
      </c>
      <c r="AP13" s="87"/>
      <c r="AQ13" s="87"/>
      <c r="AR13" s="87"/>
    </row>
    <row r="14" spans="1:44" s="108" customFormat="1" ht="17.25" customHeight="1" x14ac:dyDescent="0.25">
      <c r="A14" s="260"/>
      <c r="B14" s="47"/>
      <c r="C14" s="49">
        <f t="shared" si="6"/>
        <v>0</v>
      </c>
      <c r="D14" s="40">
        <f>IFERROR(IF(H14="","",(1-(H14/(VLOOKUP(J14,Causa!$A$78:$B$80,2,0))))*60),"FALTA CALIBRE")</f>
        <v>37.976923076923072</v>
      </c>
      <c r="E14" s="41">
        <v>129128</v>
      </c>
      <c r="F14" s="42">
        <v>0.249305555555556</v>
      </c>
      <c r="G14" s="133">
        <v>700000872475</v>
      </c>
      <c r="H14" s="122">
        <f t="shared" si="7"/>
        <v>14315</v>
      </c>
      <c r="I14" s="146" t="s">
        <v>56</v>
      </c>
      <c r="J14" s="43" t="s">
        <v>24</v>
      </c>
      <c r="K14" s="159"/>
      <c r="L14" s="123">
        <f t="shared" si="1"/>
        <v>0.36699999999999999</v>
      </c>
      <c r="M14" s="123">
        <f t="shared" si="2"/>
        <v>0.52400000000000002</v>
      </c>
      <c r="N14" s="44">
        <f>IF(E14="","",H14/12*VLOOKUP(J14,Causa!$A$78:$C$80,3,0))</f>
        <v>88.753</v>
      </c>
      <c r="O14" s="44">
        <f t="shared" si="3"/>
        <v>19.98</v>
      </c>
      <c r="P14" s="44">
        <f t="shared" si="4"/>
        <v>18</v>
      </c>
      <c r="Q14" s="160"/>
      <c r="R14" s="262"/>
      <c r="S14" s="262"/>
      <c r="T14" s="161">
        <f>IF(H14="",0,ROUND(H14/VLOOKUP(J14,Causa!$A$78:$B$80,2,0)*60,2))</f>
        <v>22.02</v>
      </c>
      <c r="U14" s="161">
        <f t="shared" si="8"/>
        <v>0</v>
      </c>
      <c r="V14" s="161">
        <f t="shared" si="9"/>
        <v>0</v>
      </c>
      <c r="W14" s="161">
        <f t="shared" si="10"/>
        <v>18</v>
      </c>
      <c r="X14" s="161">
        <f t="shared" si="11"/>
        <v>19.98</v>
      </c>
      <c r="Y14" s="161">
        <f t="shared" si="5"/>
        <v>60</v>
      </c>
      <c r="Z14" s="162">
        <v>5</v>
      </c>
      <c r="AA14" s="105" t="s">
        <v>517</v>
      </c>
      <c r="AB14" s="106"/>
      <c r="AC14" s="106"/>
      <c r="AD14" s="106"/>
      <c r="AE14" s="107">
        <f t="shared" si="12"/>
        <v>5</v>
      </c>
      <c r="AP14" s="87"/>
      <c r="AQ14" s="87"/>
      <c r="AR14" s="87"/>
    </row>
    <row r="15" spans="1:44" s="108" customFormat="1" ht="17.25" customHeight="1" thickBot="1" x14ac:dyDescent="0.3">
      <c r="A15" s="261"/>
      <c r="B15" s="47"/>
      <c r="C15" s="49">
        <f t="shared" si="6"/>
        <v>0</v>
      </c>
      <c r="D15" s="40">
        <f>IFERROR(IF(H15="","",(1-(H15/(VLOOKUP(J15,Causa!$A$78:$B$80,2,0))))*60),"FALTA CALIBRE")</f>
        <v>37.766153846153848</v>
      </c>
      <c r="E15" s="41">
        <v>143580</v>
      </c>
      <c r="F15" s="42">
        <v>0.29097222222222202</v>
      </c>
      <c r="G15" s="133">
        <v>700000872475</v>
      </c>
      <c r="H15" s="122">
        <f t="shared" si="7"/>
        <v>14452</v>
      </c>
      <c r="I15" s="146" t="s">
        <v>56</v>
      </c>
      <c r="J15" s="43" t="s">
        <v>24</v>
      </c>
      <c r="K15" s="159"/>
      <c r="L15" s="123">
        <f t="shared" si="1"/>
        <v>0.371</v>
      </c>
      <c r="M15" s="123">
        <f t="shared" si="2"/>
        <v>0.40400000000000003</v>
      </c>
      <c r="N15" s="44">
        <f>IF(E15="","",H15/12*VLOOKUP(J15,Causa!$A$78:$C$80,3,0))</f>
        <v>89.602399999999989</v>
      </c>
      <c r="O15" s="44">
        <f t="shared" si="3"/>
        <v>32.770000000000003</v>
      </c>
      <c r="P15" s="44">
        <f t="shared" si="4"/>
        <v>0</v>
      </c>
      <c r="Q15" s="160"/>
      <c r="R15" s="262"/>
      <c r="S15" s="262"/>
      <c r="T15" s="161">
        <f>IF(H15="",0,ROUND(H15/VLOOKUP(J15,Causa!$A$78:$B$80,2,0)*60,2))</f>
        <v>22.23</v>
      </c>
      <c r="U15" s="161">
        <f t="shared" si="8"/>
        <v>0</v>
      </c>
      <c r="V15" s="161">
        <f t="shared" si="9"/>
        <v>5</v>
      </c>
      <c r="W15" s="161">
        <f t="shared" si="10"/>
        <v>0</v>
      </c>
      <c r="X15" s="161">
        <f t="shared" si="11"/>
        <v>32.770000000000003</v>
      </c>
      <c r="Y15" s="161">
        <f t="shared" si="5"/>
        <v>60</v>
      </c>
      <c r="Z15" s="162">
        <v>6</v>
      </c>
      <c r="AA15" s="105" t="s">
        <v>517</v>
      </c>
      <c r="AB15" s="106"/>
      <c r="AC15" s="106"/>
      <c r="AD15" s="106"/>
      <c r="AE15" s="107">
        <f t="shared" si="12"/>
        <v>6</v>
      </c>
      <c r="AP15" s="87"/>
      <c r="AQ15" s="87"/>
      <c r="AR15" s="87"/>
    </row>
    <row r="16" spans="1:44" s="108" customFormat="1" ht="21" customHeight="1" x14ac:dyDescent="0.25">
      <c r="A16" s="259" t="s">
        <v>1763</v>
      </c>
      <c r="B16" s="47"/>
      <c r="C16" s="48">
        <f t="shared" si="6"/>
        <v>0</v>
      </c>
      <c r="D16" s="40">
        <f>IFERROR(IF(H16="","",(1-(H16/(VLOOKUP(J16,Causa!$A$78:$B$80,2,0))))*60),"FALTA CALIBRE")</f>
        <v>10.786153846153848</v>
      </c>
      <c r="E16" s="41">
        <v>175569</v>
      </c>
      <c r="F16" s="42">
        <v>0.33263888888888898</v>
      </c>
      <c r="G16" s="133">
        <v>700000872475</v>
      </c>
      <c r="H16" s="122">
        <f t="shared" si="7"/>
        <v>31989</v>
      </c>
      <c r="I16" s="146" t="s">
        <v>57</v>
      </c>
      <c r="J16" s="43" t="s">
        <v>24</v>
      </c>
      <c r="K16" s="159"/>
      <c r="L16" s="123">
        <f t="shared" si="1"/>
        <v>0.82</v>
      </c>
      <c r="M16" s="123">
        <f t="shared" si="2"/>
        <v>0.82</v>
      </c>
      <c r="N16" s="44">
        <f>IF(E16="","",H16/12*VLOOKUP(J16,Causa!$A$78:$C$80,3,0))</f>
        <v>198.33179999999999</v>
      </c>
      <c r="O16" s="44">
        <f t="shared" si="3"/>
        <v>10.79</v>
      </c>
      <c r="P16" s="44">
        <f t="shared" si="4"/>
        <v>0</v>
      </c>
      <c r="Q16" s="160"/>
      <c r="R16" s="45">
        <f>IFERROR(SUM(T16:T23)/(SUM(Y16:Y23)-SUM(U16:U23)-SUM(V16:V23)),0)</f>
        <v>0.8401481481481482</v>
      </c>
      <c r="S16" s="45"/>
      <c r="T16" s="161">
        <f>IF(H16="",0,ROUND(H16/VLOOKUP(J16,Causa!$A$78:$B$80,2,0)*60,2))</f>
        <v>49.21</v>
      </c>
      <c r="U16" s="161">
        <f t="shared" si="8"/>
        <v>0</v>
      </c>
      <c r="V16" s="161">
        <f t="shared" si="9"/>
        <v>0</v>
      </c>
      <c r="W16" s="161">
        <f t="shared" si="10"/>
        <v>0</v>
      </c>
      <c r="X16" s="161">
        <f t="shared" si="11"/>
        <v>10.79</v>
      </c>
      <c r="Y16" s="161">
        <f t="shared" si="5"/>
        <v>60</v>
      </c>
      <c r="Z16" s="162">
        <v>7</v>
      </c>
      <c r="AA16" s="105" t="s">
        <v>515</v>
      </c>
      <c r="AB16" s="106"/>
      <c r="AC16" s="106"/>
      <c r="AD16" s="106"/>
      <c r="AE16" s="107">
        <f t="shared" si="12"/>
        <v>7</v>
      </c>
      <c r="AP16" s="87"/>
      <c r="AQ16" s="87"/>
      <c r="AR16" s="87"/>
    </row>
    <row r="17" spans="1:44" s="108" customFormat="1" ht="24.75" customHeight="1" x14ac:dyDescent="0.25">
      <c r="A17" s="260"/>
      <c r="B17" s="47"/>
      <c r="C17" s="49">
        <f t="shared" si="6"/>
        <v>0</v>
      </c>
      <c r="D17" s="40">
        <f>IFERROR(IF(H17="","",(1-(H17/(VLOOKUP(J17,Causa!$A$78:$B$80,2,0))))*60),"FALTA CALIBRE")</f>
        <v>52.504615384615384</v>
      </c>
      <c r="E17" s="41">
        <v>180441</v>
      </c>
      <c r="F17" s="42">
        <v>0.374305555555556</v>
      </c>
      <c r="G17" s="133">
        <v>700000872475</v>
      </c>
      <c r="H17" s="122">
        <f t="shared" si="7"/>
        <v>4872</v>
      </c>
      <c r="I17" s="146" t="s">
        <v>57</v>
      </c>
      <c r="J17" s="43" t="s">
        <v>24</v>
      </c>
      <c r="K17" s="159" t="str">
        <f>IFERROR("Promedio Vol. De 00:00 a 08:00: " &amp; ROUND(AVERAGE(N17:N24),1) &amp; "  - GLY Promedio: " &amp; ROUND(AVERAGE(L17:L24),3)*100,"")</f>
        <v>Promedio Vol. De 00:00 a 08:00: 4.3  - GLY Promedio: 1.6</v>
      </c>
      <c r="L17" s="123">
        <f t="shared" si="1"/>
        <v>0.125</v>
      </c>
      <c r="M17" s="123">
        <f t="shared" si="2"/>
        <v>1</v>
      </c>
      <c r="N17" s="44">
        <f>IF(E17="","",H17/12*VLOOKUP(J17,Causa!$A$78:$C$80,3,0))</f>
        <v>30.206399999999999</v>
      </c>
      <c r="O17" s="44">
        <f t="shared" si="3"/>
        <v>0</v>
      </c>
      <c r="P17" s="44">
        <f t="shared" si="4"/>
        <v>0</v>
      </c>
      <c r="Q17" s="160"/>
      <c r="R17" s="45"/>
      <c r="S17" s="45"/>
      <c r="T17" s="161">
        <f>IF(H17="",0,ROUND(H17/VLOOKUP(J17,Causa!$A$78:$B$80,2,0)*60,2))</f>
        <v>7.5</v>
      </c>
      <c r="U17" s="161">
        <f t="shared" si="8"/>
        <v>0</v>
      </c>
      <c r="V17" s="161">
        <f t="shared" si="9"/>
        <v>52.5</v>
      </c>
      <c r="W17" s="161">
        <f t="shared" si="10"/>
        <v>0</v>
      </c>
      <c r="X17" s="161">
        <f t="shared" si="11"/>
        <v>0</v>
      </c>
      <c r="Y17" s="161">
        <f t="shared" si="5"/>
        <v>60</v>
      </c>
      <c r="Z17" s="162">
        <v>8</v>
      </c>
      <c r="AA17" s="105" t="s">
        <v>515</v>
      </c>
      <c r="AB17" s="106"/>
      <c r="AC17" s="106"/>
      <c r="AD17" s="106"/>
      <c r="AE17" s="107">
        <f t="shared" si="12"/>
        <v>8</v>
      </c>
      <c r="AP17" s="87"/>
      <c r="AQ17" s="87"/>
      <c r="AR17" s="87"/>
    </row>
    <row r="18" spans="1:44" s="108" customFormat="1" ht="24.75" customHeight="1" x14ac:dyDescent="0.25">
      <c r="A18" s="260"/>
      <c r="B18" s="47"/>
      <c r="C18" s="49">
        <f t="shared" si="6"/>
        <v>0</v>
      </c>
      <c r="D18" s="40">
        <f>IFERROR(IF(H18="","",(1-(H18/(VLOOKUP(J18,Causa!$A$78:$B$80,2,0))))*60),"FALTA CALIBRE")</f>
        <v>60</v>
      </c>
      <c r="E18" s="41">
        <v>180441</v>
      </c>
      <c r="F18" s="42">
        <v>0.41597222222222202</v>
      </c>
      <c r="G18" s="133">
        <v>700000872475</v>
      </c>
      <c r="H18" s="122">
        <f t="shared" si="7"/>
        <v>0</v>
      </c>
      <c r="I18" s="146" t="s">
        <v>57</v>
      </c>
      <c r="J18" s="43" t="s">
        <v>24</v>
      </c>
      <c r="K18" s="159"/>
      <c r="L18" s="123">
        <f t="shared" si="1"/>
        <v>0</v>
      </c>
      <c r="M18" s="123">
        <f t="shared" si="2"/>
        <v>0</v>
      </c>
      <c r="N18" s="44">
        <f>IF(E18="","",H18/12*VLOOKUP(J18,Causa!$A$78:$C$80,3,0))</f>
        <v>0</v>
      </c>
      <c r="O18" s="44">
        <f t="shared" si="3"/>
        <v>0</v>
      </c>
      <c r="P18" s="44">
        <f t="shared" si="4"/>
        <v>0</v>
      </c>
      <c r="Q18" s="160"/>
      <c r="R18" s="45"/>
      <c r="S18" s="45"/>
      <c r="T18" s="161">
        <f>IF(H18="",0,ROUND(H18/VLOOKUP(J18,Causa!$A$78:$B$80,2,0)*60,2))</f>
        <v>0</v>
      </c>
      <c r="U18" s="161">
        <f t="shared" si="8"/>
        <v>0</v>
      </c>
      <c r="V18" s="161">
        <f t="shared" si="9"/>
        <v>60</v>
      </c>
      <c r="W18" s="161">
        <f t="shared" si="10"/>
        <v>0</v>
      </c>
      <c r="X18" s="161">
        <f t="shared" si="11"/>
        <v>0</v>
      </c>
      <c r="Y18" s="161">
        <f t="shared" si="5"/>
        <v>60</v>
      </c>
      <c r="Z18" s="162">
        <v>9</v>
      </c>
      <c r="AA18" s="105" t="s">
        <v>515</v>
      </c>
      <c r="AB18" s="106"/>
      <c r="AC18" s="106"/>
      <c r="AD18" s="106"/>
      <c r="AE18" s="107">
        <f t="shared" si="12"/>
        <v>9</v>
      </c>
      <c r="AP18" s="87"/>
      <c r="AQ18" s="87"/>
      <c r="AR18" s="87"/>
    </row>
    <row r="19" spans="1:44" s="108" customFormat="1" ht="24.75" customHeight="1" x14ac:dyDescent="0.25">
      <c r="A19" s="260"/>
      <c r="B19" s="47"/>
      <c r="C19" s="49">
        <f t="shared" si="6"/>
        <v>0</v>
      </c>
      <c r="D19" s="40">
        <f>IFERROR(IF(H19="","",(1-(H19/(VLOOKUP(J19,Causa!$A$78:$B$80,2,0))))*60),"FALTA CALIBRE")</f>
        <v>60</v>
      </c>
      <c r="E19" s="41">
        <v>180441</v>
      </c>
      <c r="F19" s="42">
        <v>0.45763888888888898</v>
      </c>
      <c r="G19" s="133">
        <v>700000872475</v>
      </c>
      <c r="H19" s="122">
        <f t="shared" si="7"/>
        <v>0</v>
      </c>
      <c r="I19" s="146" t="s">
        <v>57</v>
      </c>
      <c r="J19" s="43" t="s">
        <v>24</v>
      </c>
      <c r="K19" s="159"/>
      <c r="L19" s="123">
        <f t="shared" si="1"/>
        <v>0</v>
      </c>
      <c r="M19" s="123">
        <f t="shared" si="2"/>
        <v>0</v>
      </c>
      <c r="N19" s="44">
        <f>IF(E19="","",H19/12*VLOOKUP(J19,Causa!$A$78:$C$80,3,0))</f>
        <v>0</v>
      </c>
      <c r="O19" s="44">
        <f t="shared" si="3"/>
        <v>0</v>
      </c>
      <c r="P19" s="44">
        <f t="shared" si="4"/>
        <v>0</v>
      </c>
      <c r="Q19" s="160"/>
      <c r="R19" s="45"/>
      <c r="S19" s="45"/>
      <c r="T19" s="161">
        <f>IF(H19="",0,ROUND(H19/VLOOKUP(J19,Causa!$A$78:$B$80,2,0)*60,2))</f>
        <v>0</v>
      </c>
      <c r="U19" s="161">
        <f t="shared" si="8"/>
        <v>0</v>
      </c>
      <c r="V19" s="161">
        <f t="shared" si="9"/>
        <v>60</v>
      </c>
      <c r="W19" s="161">
        <f t="shared" si="10"/>
        <v>0</v>
      </c>
      <c r="X19" s="161">
        <f t="shared" si="11"/>
        <v>0</v>
      </c>
      <c r="Y19" s="161">
        <f t="shared" si="5"/>
        <v>60</v>
      </c>
      <c r="Z19" s="162">
        <v>10</v>
      </c>
      <c r="AA19" s="105" t="s">
        <v>515</v>
      </c>
      <c r="AB19" s="106"/>
      <c r="AC19" s="106"/>
      <c r="AD19" s="106"/>
      <c r="AE19" s="107">
        <f t="shared" si="12"/>
        <v>10</v>
      </c>
      <c r="AP19" s="87"/>
      <c r="AQ19" s="87"/>
      <c r="AR19" s="87"/>
    </row>
    <row r="20" spans="1:44" s="108" customFormat="1" ht="24.75" customHeight="1" x14ac:dyDescent="0.25">
      <c r="A20" s="260"/>
      <c r="B20" s="47"/>
      <c r="C20" s="49">
        <f t="shared" si="6"/>
        <v>0</v>
      </c>
      <c r="D20" s="40">
        <f>IFERROR(IF(H20="","",(1-(H20/(VLOOKUP(J20,Causa!$A$78:$B$80,2,0))))*60),"FALTA CALIBRE")</f>
        <v>60</v>
      </c>
      <c r="E20" s="41">
        <v>180441</v>
      </c>
      <c r="F20" s="42">
        <v>0.499305555555556</v>
      </c>
      <c r="G20" s="133">
        <v>700000872475</v>
      </c>
      <c r="H20" s="122">
        <f t="shared" si="7"/>
        <v>0</v>
      </c>
      <c r="I20" s="146" t="s">
        <v>57</v>
      </c>
      <c r="J20" s="43" t="s">
        <v>24</v>
      </c>
      <c r="K20" s="159"/>
      <c r="L20" s="123">
        <f t="shared" si="1"/>
        <v>0</v>
      </c>
      <c r="M20" s="123">
        <f t="shared" si="2"/>
        <v>0</v>
      </c>
      <c r="N20" s="44">
        <f>IF(E20="","",H20/12*VLOOKUP(J20,Causa!$A$78:$C$80,3,0))</f>
        <v>0</v>
      </c>
      <c r="O20" s="44">
        <f t="shared" si="3"/>
        <v>0</v>
      </c>
      <c r="P20" s="44">
        <f t="shared" si="4"/>
        <v>0</v>
      </c>
      <c r="Q20" s="160"/>
      <c r="R20" s="45"/>
      <c r="S20" s="45"/>
      <c r="T20" s="161">
        <f>IF(H20="",0,ROUND(H20/VLOOKUP(J20,Causa!$A$78:$B$80,2,0)*60,2))</f>
        <v>0</v>
      </c>
      <c r="U20" s="161">
        <f t="shared" si="8"/>
        <v>0</v>
      </c>
      <c r="V20" s="161">
        <f t="shared" si="9"/>
        <v>60</v>
      </c>
      <c r="W20" s="161">
        <f t="shared" si="10"/>
        <v>0</v>
      </c>
      <c r="X20" s="161">
        <f t="shared" si="11"/>
        <v>0</v>
      </c>
      <c r="Y20" s="161">
        <f t="shared" si="5"/>
        <v>60</v>
      </c>
      <c r="Z20" s="162">
        <v>11</v>
      </c>
      <c r="AA20" s="105" t="s">
        <v>515</v>
      </c>
      <c r="AB20" s="106"/>
      <c r="AC20" s="106"/>
      <c r="AD20" s="106"/>
      <c r="AE20" s="107">
        <f t="shared" si="12"/>
        <v>11</v>
      </c>
      <c r="AP20" s="87"/>
      <c r="AQ20" s="87"/>
      <c r="AR20" s="87"/>
    </row>
    <row r="21" spans="1:44" s="108" customFormat="1" ht="24.75" customHeight="1" x14ac:dyDescent="0.25">
      <c r="A21" s="260"/>
      <c r="B21" s="47"/>
      <c r="C21" s="49">
        <f t="shared" si="6"/>
        <v>0</v>
      </c>
      <c r="D21" s="40">
        <f>IFERROR(IF(H21="","",(1-(H21/(VLOOKUP(J21,Causa!$A$78:$B$80,2,0))))*60),"FALTA CALIBRE")</f>
        <v>60</v>
      </c>
      <c r="E21" s="41">
        <v>180441</v>
      </c>
      <c r="F21" s="42">
        <v>0.54097222222222197</v>
      </c>
      <c r="G21" s="133">
        <v>700000872475</v>
      </c>
      <c r="H21" s="122">
        <f t="shared" si="7"/>
        <v>0</v>
      </c>
      <c r="I21" s="146" t="s">
        <v>57</v>
      </c>
      <c r="J21" s="43" t="s">
        <v>24</v>
      </c>
      <c r="K21" s="159"/>
      <c r="L21" s="123">
        <f t="shared" si="1"/>
        <v>0</v>
      </c>
      <c r="M21" s="123">
        <f t="shared" si="2"/>
        <v>0</v>
      </c>
      <c r="N21" s="44">
        <f>IF(E21="","",H21/12*VLOOKUP(J21,Causa!$A$78:$C$80,3,0))</f>
        <v>0</v>
      </c>
      <c r="O21" s="44">
        <f t="shared" si="3"/>
        <v>0</v>
      </c>
      <c r="P21" s="44">
        <f t="shared" si="4"/>
        <v>0</v>
      </c>
      <c r="Q21" s="160"/>
      <c r="R21" s="45"/>
      <c r="S21" s="45"/>
      <c r="T21" s="161">
        <f>IF(H21="",0,ROUND(H21/VLOOKUP(J21,Causa!$A$78:$B$80,2,0)*60,2))</f>
        <v>0</v>
      </c>
      <c r="U21" s="161">
        <f t="shared" si="8"/>
        <v>0</v>
      </c>
      <c r="V21" s="161">
        <f t="shared" si="9"/>
        <v>60</v>
      </c>
      <c r="W21" s="161">
        <f t="shared" si="10"/>
        <v>0</v>
      </c>
      <c r="X21" s="161">
        <f t="shared" si="11"/>
        <v>0</v>
      </c>
      <c r="Y21" s="161">
        <f t="shared" si="5"/>
        <v>60</v>
      </c>
      <c r="Z21" s="162">
        <v>12</v>
      </c>
      <c r="AA21" s="110" t="s">
        <v>515</v>
      </c>
      <c r="AB21" s="106"/>
      <c r="AC21" s="106"/>
      <c r="AD21" s="106"/>
      <c r="AE21" s="107">
        <f t="shared" si="12"/>
        <v>12</v>
      </c>
      <c r="AP21" s="87"/>
      <c r="AQ21" s="87"/>
      <c r="AR21" s="87"/>
    </row>
    <row r="22" spans="1:44" s="108" customFormat="1" ht="24.75" customHeight="1" x14ac:dyDescent="0.25">
      <c r="A22" s="260"/>
      <c r="B22" s="47"/>
      <c r="C22" s="49">
        <f t="shared" si="6"/>
        <v>0</v>
      </c>
      <c r="D22" s="40">
        <f>IFERROR(IF(H22="","",(1-(H22/(VLOOKUP(J22,Causa!$A$78:$B$80,2,0))))*60),"FALTA CALIBRE")</f>
        <v>60</v>
      </c>
      <c r="E22" s="41">
        <v>180441</v>
      </c>
      <c r="F22" s="42">
        <v>0.58263888888888904</v>
      </c>
      <c r="G22" s="133">
        <v>700000872475</v>
      </c>
      <c r="H22" s="122">
        <f t="shared" si="7"/>
        <v>0</v>
      </c>
      <c r="I22" s="146" t="s">
        <v>57</v>
      </c>
      <c r="J22" s="43" t="s">
        <v>24</v>
      </c>
      <c r="K22" s="159"/>
      <c r="L22" s="123">
        <f t="shared" si="1"/>
        <v>0</v>
      </c>
      <c r="M22" s="123">
        <f t="shared" si="2"/>
        <v>0</v>
      </c>
      <c r="N22" s="44">
        <f>IF(E22="","",H22/12*VLOOKUP(J22,Causa!$A$78:$C$80,3,0))</f>
        <v>0</v>
      </c>
      <c r="O22" s="44">
        <f t="shared" si="3"/>
        <v>0</v>
      </c>
      <c r="P22" s="44">
        <f t="shared" si="4"/>
        <v>0</v>
      </c>
      <c r="Q22" s="160"/>
      <c r="R22" s="45"/>
      <c r="S22" s="45"/>
      <c r="T22" s="161">
        <f>IF(H22="",0,ROUND(H22/VLOOKUP(J22,Causa!$A$78:$B$80,2,0)*60,2))</f>
        <v>0</v>
      </c>
      <c r="U22" s="161">
        <f t="shared" si="8"/>
        <v>0</v>
      </c>
      <c r="V22" s="161">
        <f t="shared" si="9"/>
        <v>60</v>
      </c>
      <c r="W22" s="161">
        <f t="shared" si="10"/>
        <v>0</v>
      </c>
      <c r="X22" s="161">
        <f t="shared" si="11"/>
        <v>0</v>
      </c>
      <c r="Y22" s="161">
        <f t="shared" si="5"/>
        <v>60</v>
      </c>
      <c r="Z22" s="162">
        <v>13</v>
      </c>
      <c r="AA22" s="110" t="s">
        <v>515</v>
      </c>
      <c r="AB22" s="106"/>
      <c r="AC22" s="106"/>
      <c r="AD22" s="106"/>
      <c r="AE22" s="107">
        <f t="shared" si="12"/>
        <v>13</v>
      </c>
      <c r="AP22" s="87"/>
      <c r="AQ22" s="87"/>
      <c r="AR22" s="87"/>
    </row>
    <row r="23" spans="1:44" s="108" customFormat="1" ht="24.75" customHeight="1" thickBot="1" x14ac:dyDescent="0.3">
      <c r="A23" s="261"/>
      <c r="B23" s="47"/>
      <c r="C23" s="50">
        <f t="shared" si="6"/>
        <v>0</v>
      </c>
      <c r="D23" s="40">
        <f>IFERROR(IF(H23="","",(1-(H23/(VLOOKUP(J23,Causa!$A$78:$B$80,2,0))))*60),"FALTA CALIBRE")</f>
        <v>60</v>
      </c>
      <c r="E23" s="41">
        <v>180441</v>
      </c>
      <c r="F23" s="42">
        <v>0.624305555555556</v>
      </c>
      <c r="G23" s="133">
        <v>700000872475</v>
      </c>
      <c r="H23" s="122">
        <f t="shared" si="7"/>
        <v>0</v>
      </c>
      <c r="I23" s="146" t="s">
        <v>57</v>
      </c>
      <c r="J23" s="43" t="s">
        <v>24</v>
      </c>
      <c r="K23" s="159"/>
      <c r="L23" s="123">
        <f t="shared" si="1"/>
        <v>0</v>
      </c>
      <c r="M23" s="123">
        <f t="shared" si="2"/>
        <v>0</v>
      </c>
      <c r="N23" s="44">
        <f>IF(E23="","",H23/12*VLOOKUP(J23,Causa!$A$78:$C$80,3,0))</f>
        <v>0</v>
      </c>
      <c r="O23" s="44">
        <f t="shared" si="3"/>
        <v>0</v>
      </c>
      <c r="P23" s="44">
        <f t="shared" si="4"/>
        <v>0</v>
      </c>
      <c r="Q23" s="160"/>
      <c r="R23" s="45"/>
      <c r="S23" s="45"/>
      <c r="T23" s="161">
        <f>IF(H23="",0,ROUND(H23/VLOOKUP(J23,Causa!$A$78:$B$80,2,0)*60,2))</f>
        <v>0</v>
      </c>
      <c r="U23" s="161">
        <f t="shared" si="8"/>
        <v>0</v>
      </c>
      <c r="V23" s="161">
        <f t="shared" si="9"/>
        <v>60</v>
      </c>
      <c r="W23" s="161">
        <f t="shared" si="10"/>
        <v>0</v>
      </c>
      <c r="X23" s="161">
        <f t="shared" si="11"/>
        <v>0</v>
      </c>
      <c r="Y23" s="161">
        <f t="shared" si="5"/>
        <v>60</v>
      </c>
      <c r="Z23" s="162">
        <v>14</v>
      </c>
      <c r="AA23" s="110" t="s">
        <v>515</v>
      </c>
      <c r="AB23" s="106"/>
      <c r="AC23" s="106"/>
      <c r="AD23" s="106"/>
      <c r="AE23" s="107">
        <f t="shared" si="12"/>
        <v>14</v>
      </c>
      <c r="AP23" s="87"/>
      <c r="AQ23" s="87"/>
      <c r="AR23" s="87"/>
    </row>
    <row r="24" spans="1:44" s="108" customFormat="1" ht="24.75" customHeight="1" x14ac:dyDescent="0.25">
      <c r="A24" s="259" t="s">
        <v>1764</v>
      </c>
      <c r="B24" s="47"/>
      <c r="C24" s="48" t="str">
        <f t="shared" si="6"/>
        <v/>
      </c>
      <c r="D24" s="40" t="str">
        <f>IFERROR(IF(H24="","",(1-(H24/(VLOOKUP(J24,Causa!$A$78:$B$80,2,0))))*60),"FALTA CALIBRE")</f>
        <v/>
      </c>
      <c r="E24" s="41"/>
      <c r="F24" s="42">
        <v>0.66597222222222197</v>
      </c>
      <c r="G24" s="133"/>
      <c r="H24" s="122" t="str">
        <f t="shared" si="7"/>
        <v/>
      </c>
      <c r="I24" s="146" t="s">
        <v>56</v>
      </c>
      <c r="J24" s="43"/>
      <c r="K24" s="159"/>
      <c r="L24" s="123">
        <f t="shared" si="1"/>
        <v>0</v>
      </c>
      <c r="M24" s="123">
        <f t="shared" si="2"/>
        <v>0</v>
      </c>
      <c r="N24" s="44" t="str">
        <f>IF(E24="","",H24/12*VLOOKUP(J24,Causa!$A$78:$C$80,3,0))</f>
        <v/>
      </c>
      <c r="O24" s="44">
        <f t="shared" si="3"/>
        <v>0</v>
      </c>
      <c r="P24" s="44">
        <f t="shared" si="4"/>
        <v>0</v>
      </c>
      <c r="Q24" s="160"/>
      <c r="R24" s="45">
        <f>IFERROR(SUM(T24:T32)/(SUM(Y24:Y32)-SUM(U24:U32)-SUM(V24:V32)),0)</f>
        <v>0</v>
      </c>
      <c r="S24" s="45"/>
      <c r="T24" s="161">
        <f>IF(H24="",0,ROUND(H24/VLOOKUP(J24,Causa!$A$78:$B$80,2,0)*60,2))</f>
        <v>0</v>
      </c>
      <c r="U24" s="161">
        <f t="shared" si="8"/>
        <v>0</v>
      </c>
      <c r="V24" s="161">
        <f t="shared" si="9"/>
        <v>0</v>
      </c>
      <c r="W24" s="161">
        <f t="shared" si="10"/>
        <v>0</v>
      </c>
      <c r="X24" s="161">
        <f t="shared" si="11"/>
        <v>0</v>
      </c>
      <c r="Y24" s="161">
        <f t="shared" si="5"/>
        <v>0</v>
      </c>
      <c r="Z24" s="162">
        <v>15</v>
      </c>
      <c r="AA24" s="110" t="s">
        <v>1850</v>
      </c>
      <c r="AB24" s="106"/>
      <c r="AC24" s="106"/>
      <c r="AD24" s="106"/>
      <c r="AE24" s="107">
        <f t="shared" si="12"/>
        <v>15</v>
      </c>
      <c r="AP24" s="111"/>
      <c r="AQ24" s="111"/>
      <c r="AR24" s="111"/>
    </row>
    <row r="25" spans="1:44" s="108" customFormat="1" ht="24.75" customHeight="1" x14ac:dyDescent="0.25">
      <c r="A25" s="260"/>
      <c r="B25" s="47"/>
      <c r="C25" s="49" t="str">
        <f t="shared" si="6"/>
        <v/>
      </c>
      <c r="D25" s="40" t="str">
        <f>IFERROR(IF(H25="","",(1-(H25/(VLOOKUP(J25,Causa!$A$78:$B$80,2,0))))*60),"FALTA CALIBRE")</f>
        <v/>
      </c>
      <c r="E25" s="41"/>
      <c r="F25" s="42">
        <v>0.70763888888888904</v>
      </c>
      <c r="G25" s="133"/>
      <c r="H25" s="122" t="str">
        <f t="shared" si="7"/>
        <v/>
      </c>
      <c r="I25" s="146" t="s">
        <v>56</v>
      </c>
      <c r="J25" s="43"/>
      <c r="K25" s="159" t="str">
        <f>IFERROR("Promedio Vol. De 00:00 a 08:00: " &amp; ROUND(AVERAGE(N25:N32),1) &amp; "  - GLY Promedio: " &amp; ROUND(AVERAGE(L25:L32),3)*100,"")</f>
        <v/>
      </c>
      <c r="L25" s="123">
        <f t="shared" si="1"/>
        <v>0</v>
      </c>
      <c r="M25" s="123">
        <f t="shared" si="2"/>
        <v>0</v>
      </c>
      <c r="N25" s="44" t="str">
        <f>IF(E25="","",H25/12*VLOOKUP(J25,Causa!$A$78:$C$80,3,0))</f>
        <v/>
      </c>
      <c r="O25" s="44">
        <f t="shared" si="3"/>
        <v>0</v>
      </c>
      <c r="P25" s="44">
        <f t="shared" si="4"/>
        <v>0</v>
      </c>
      <c r="Q25" s="160"/>
      <c r="R25" s="45"/>
      <c r="S25" s="45"/>
      <c r="T25" s="161">
        <f>IF(H25="",0,ROUND(H25/VLOOKUP(J25,Causa!$A$78:$B$80,2,0)*60,2))</f>
        <v>0</v>
      </c>
      <c r="U25" s="161">
        <f t="shared" si="8"/>
        <v>0</v>
      </c>
      <c r="V25" s="161">
        <f t="shared" si="9"/>
        <v>0</v>
      </c>
      <c r="W25" s="161">
        <f t="shared" si="10"/>
        <v>0</v>
      </c>
      <c r="X25" s="161">
        <f t="shared" si="11"/>
        <v>0</v>
      </c>
      <c r="Y25" s="161">
        <f t="shared" si="5"/>
        <v>0</v>
      </c>
      <c r="Z25" s="162">
        <v>16</v>
      </c>
      <c r="AA25" s="110" t="s">
        <v>1850</v>
      </c>
      <c r="AB25" s="106"/>
      <c r="AC25" s="106"/>
      <c r="AD25" s="106"/>
      <c r="AE25" s="107">
        <f t="shared" si="12"/>
        <v>16</v>
      </c>
      <c r="AP25" s="91"/>
      <c r="AQ25" s="91"/>
      <c r="AR25" s="91"/>
    </row>
    <row r="26" spans="1:44" s="108" customFormat="1" ht="24.75" customHeight="1" x14ac:dyDescent="0.25">
      <c r="A26" s="260"/>
      <c r="B26" s="47"/>
      <c r="C26" s="49" t="str">
        <f t="shared" si="6"/>
        <v/>
      </c>
      <c r="D26" s="40" t="str">
        <f>IFERROR(IF(H26="","",(1-(H26/(VLOOKUP(J26,Causa!$A$78:$B$80,2,0))))*60),"FALTA CALIBRE")</f>
        <v/>
      </c>
      <c r="E26" s="41"/>
      <c r="F26" s="42">
        <v>0.749305555555556</v>
      </c>
      <c r="G26" s="133"/>
      <c r="H26" s="122" t="str">
        <f t="shared" si="7"/>
        <v/>
      </c>
      <c r="I26" s="146" t="s">
        <v>56</v>
      </c>
      <c r="J26" s="43"/>
      <c r="K26" s="159"/>
      <c r="L26" s="123">
        <f t="shared" si="1"/>
        <v>0</v>
      </c>
      <c r="M26" s="123">
        <f t="shared" si="2"/>
        <v>0</v>
      </c>
      <c r="N26" s="44" t="str">
        <f>IF(E26="","",H26/12*VLOOKUP(J26,Causa!$A$78:$C$80,3,0))</f>
        <v/>
      </c>
      <c r="O26" s="44">
        <f t="shared" si="3"/>
        <v>0</v>
      </c>
      <c r="P26" s="44">
        <f t="shared" si="4"/>
        <v>0</v>
      </c>
      <c r="Q26" s="160"/>
      <c r="R26" s="45"/>
      <c r="S26" s="45"/>
      <c r="T26" s="161">
        <f>IF(H26="",0,ROUND(H26/VLOOKUP(J26,Causa!$A$78:$B$80,2,0)*60,2))</f>
        <v>0</v>
      </c>
      <c r="U26" s="161">
        <f t="shared" si="8"/>
        <v>0</v>
      </c>
      <c r="V26" s="161">
        <f t="shared" si="9"/>
        <v>0</v>
      </c>
      <c r="W26" s="161">
        <f t="shared" si="10"/>
        <v>0</v>
      </c>
      <c r="X26" s="161">
        <f t="shared" si="11"/>
        <v>0</v>
      </c>
      <c r="Y26" s="161">
        <f t="shared" si="5"/>
        <v>0</v>
      </c>
      <c r="Z26" s="162">
        <v>17</v>
      </c>
      <c r="AA26" s="110" t="s">
        <v>1850</v>
      </c>
      <c r="AB26" s="106"/>
      <c r="AC26" s="106"/>
      <c r="AD26" s="106"/>
      <c r="AE26" s="107">
        <f t="shared" si="12"/>
        <v>17</v>
      </c>
      <c r="AP26" s="91"/>
      <c r="AQ26" s="91"/>
      <c r="AR26" s="91"/>
    </row>
    <row r="27" spans="1:44" s="108" customFormat="1" ht="24.75" customHeight="1" x14ac:dyDescent="0.25">
      <c r="A27" s="260"/>
      <c r="B27" s="47"/>
      <c r="C27" s="49" t="str">
        <f t="shared" si="6"/>
        <v/>
      </c>
      <c r="D27" s="40" t="str">
        <f>IFERROR(IF(H27="","",(1-(H27/(VLOOKUP(J27,Causa!$A$78:$B$80,2,0))))*60),"FALTA CALIBRE")</f>
        <v/>
      </c>
      <c r="E27" s="41"/>
      <c r="F27" s="42">
        <v>0.79097222222222197</v>
      </c>
      <c r="G27" s="133"/>
      <c r="H27" s="122" t="str">
        <f t="shared" si="7"/>
        <v/>
      </c>
      <c r="I27" s="146" t="s">
        <v>56</v>
      </c>
      <c r="J27" s="43"/>
      <c r="K27" s="159"/>
      <c r="L27" s="123">
        <f t="shared" si="1"/>
        <v>0</v>
      </c>
      <c r="M27" s="123">
        <f t="shared" si="2"/>
        <v>0</v>
      </c>
      <c r="N27" s="44" t="str">
        <f>IF(E27="","",H27/12*VLOOKUP(J27,Causa!$A$78:$C$80,3,0))</f>
        <v/>
      </c>
      <c r="O27" s="44">
        <f t="shared" si="3"/>
        <v>0</v>
      </c>
      <c r="P27" s="44">
        <f t="shared" si="4"/>
        <v>0</v>
      </c>
      <c r="Q27" s="160"/>
      <c r="R27" s="45"/>
      <c r="S27" s="45"/>
      <c r="T27" s="161">
        <f>IF(H27="",0,ROUND(H27/VLOOKUP(J27,Causa!$A$78:$B$80,2,0)*60,2))</f>
        <v>0</v>
      </c>
      <c r="U27" s="161">
        <f t="shared" si="8"/>
        <v>0</v>
      </c>
      <c r="V27" s="161">
        <f t="shared" si="9"/>
        <v>0</v>
      </c>
      <c r="W27" s="161">
        <f t="shared" si="10"/>
        <v>0</v>
      </c>
      <c r="X27" s="161">
        <f t="shared" si="11"/>
        <v>0</v>
      </c>
      <c r="Y27" s="161">
        <f t="shared" si="5"/>
        <v>0</v>
      </c>
      <c r="Z27" s="162">
        <v>18</v>
      </c>
      <c r="AA27" s="106" t="s">
        <v>1850</v>
      </c>
      <c r="AB27" s="106"/>
      <c r="AC27" s="106"/>
      <c r="AD27" s="106"/>
      <c r="AE27" s="107">
        <f t="shared" si="12"/>
        <v>18</v>
      </c>
      <c r="AP27" s="91"/>
      <c r="AQ27" s="91"/>
      <c r="AR27" s="91"/>
    </row>
    <row r="28" spans="1:44" s="108" customFormat="1" ht="24.75" customHeight="1" x14ac:dyDescent="0.25">
      <c r="A28" s="260"/>
      <c r="B28" s="47"/>
      <c r="C28" s="49" t="str">
        <f t="shared" si="6"/>
        <v/>
      </c>
      <c r="D28" s="40" t="str">
        <f>IFERROR(IF(H28="","",(1-(H28/(VLOOKUP(J28,Causa!$A$78:$B$80,2,0))))*60),"FALTA CALIBRE")</f>
        <v/>
      </c>
      <c r="E28" s="41"/>
      <c r="F28" s="42">
        <v>0.83263888888888904</v>
      </c>
      <c r="G28" s="133"/>
      <c r="H28" s="122" t="str">
        <f t="shared" si="7"/>
        <v/>
      </c>
      <c r="I28" s="146" t="s">
        <v>56</v>
      </c>
      <c r="J28" s="43"/>
      <c r="K28" s="159"/>
      <c r="L28" s="123">
        <f t="shared" si="1"/>
        <v>0</v>
      </c>
      <c r="M28" s="123">
        <f t="shared" si="2"/>
        <v>0</v>
      </c>
      <c r="N28" s="44" t="str">
        <f>IF(E28="","",H28/12*VLOOKUP(J28,Causa!$A$78:$C$80,3,0))</f>
        <v/>
      </c>
      <c r="O28" s="44">
        <f t="shared" si="3"/>
        <v>0</v>
      </c>
      <c r="P28" s="44">
        <f t="shared" si="4"/>
        <v>0</v>
      </c>
      <c r="Q28" s="160"/>
      <c r="R28" s="45"/>
      <c r="S28" s="45"/>
      <c r="T28" s="161">
        <f>IF(H28="",0,ROUND(H28/VLOOKUP(J28,Causa!$A$78:$B$80,2,0)*60,2))</f>
        <v>0</v>
      </c>
      <c r="U28" s="161">
        <f t="shared" si="8"/>
        <v>0</v>
      </c>
      <c r="V28" s="161">
        <f t="shared" si="9"/>
        <v>0</v>
      </c>
      <c r="W28" s="161">
        <f t="shared" si="10"/>
        <v>0</v>
      </c>
      <c r="X28" s="161">
        <f t="shared" si="11"/>
        <v>0</v>
      </c>
      <c r="Y28" s="161">
        <f t="shared" si="5"/>
        <v>0</v>
      </c>
      <c r="Z28" s="162">
        <v>19</v>
      </c>
      <c r="AA28" s="106" t="s">
        <v>1850</v>
      </c>
      <c r="AB28" s="106"/>
      <c r="AC28" s="106"/>
      <c r="AD28" s="106"/>
      <c r="AE28" s="107">
        <f t="shared" si="12"/>
        <v>19</v>
      </c>
      <c r="AP28" s="91"/>
      <c r="AQ28" s="91"/>
      <c r="AR28" s="91"/>
    </row>
    <row r="29" spans="1:44" s="108" customFormat="1" ht="24.75" customHeight="1" x14ac:dyDescent="0.25">
      <c r="A29" s="260"/>
      <c r="B29" s="47"/>
      <c r="C29" s="49" t="str">
        <f t="shared" si="6"/>
        <v/>
      </c>
      <c r="D29" s="40" t="str">
        <f>IFERROR(IF(H29="","",(1-(H29/(VLOOKUP(J29,Causa!$A$78:$B$80,2,0))))*60),"FALTA CALIBRE")</f>
        <v/>
      </c>
      <c r="E29" s="41"/>
      <c r="F29" s="42">
        <v>0.874305555555556</v>
      </c>
      <c r="G29" s="133"/>
      <c r="H29" s="122" t="str">
        <f t="shared" si="7"/>
        <v/>
      </c>
      <c r="I29" s="146" t="s">
        <v>56</v>
      </c>
      <c r="J29" s="43"/>
      <c r="K29" s="159"/>
      <c r="L29" s="123">
        <f t="shared" si="1"/>
        <v>0</v>
      </c>
      <c r="M29" s="123">
        <f t="shared" si="2"/>
        <v>0</v>
      </c>
      <c r="N29" s="44" t="str">
        <f>IF(E29="","",H29/12*VLOOKUP(J29,Causa!$A$78:$C$80,3,0))</f>
        <v/>
      </c>
      <c r="O29" s="44">
        <f t="shared" si="3"/>
        <v>0</v>
      </c>
      <c r="P29" s="44">
        <f t="shared" si="4"/>
        <v>0</v>
      </c>
      <c r="Q29" s="160"/>
      <c r="R29" s="45"/>
      <c r="S29" s="45"/>
      <c r="T29" s="161">
        <f>IF(H29="",0,ROUND(H29/VLOOKUP(J29,Causa!$A$78:$B$80,2,0)*60,2))</f>
        <v>0</v>
      </c>
      <c r="U29" s="161">
        <f t="shared" si="8"/>
        <v>0</v>
      </c>
      <c r="V29" s="161">
        <f t="shared" si="9"/>
        <v>0</v>
      </c>
      <c r="W29" s="161">
        <f t="shared" si="10"/>
        <v>0</v>
      </c>
      <c r="X29" s="161">
        <f t="shared" si="11"/>
        <v>0</v>
      </c>
      <c r="Y29" s="161">
        <f t="shared" si="5"/>
        <v>0</v>
      </c>
      <c r="Z29" s="162">
        <v>20</v>
      </c>
      <c r="AA29" s="106" t="s">
        <v>1850</v>
      </c>
      <c r="AB29" s="106"/>
      <c r="AC29" s="106"/>
      <c r="AD29" s="106"/>
      <c r="AE29" s="107">
        <f t="shared" si="12"/>
        <v>20</v>
      </c>
      <c r="AP29" s="91"/>
      <c r="AQ29" s="91"/>
      <c r="AR29" s="91"/>
    </row>
    <row r="30" spans="1:44" s="108" customFormat="1" ht="24.75" customHeight="1" x14ac:dyDescent="0.25">
      <c r="A30" s="260"/>
      <c r="B30" s="47"/>
      <c r="C30" s="49" t="str">
        <f t="shared" si="6"/>
        <v/>
      </c>
      <c r="D30" s="40" t="str">
        <f>IFERROR(IF(H30="","",(1-(H30/(VLOOKUP(J30,Causa!$A$78:$B$80,2,0))))*60),"FALTA CALIBRE")</f>
        <v/>
      </c>
      <c r="E30" s="41"/>
      <c r="F30" s="42">
        <v>0.91597222222222197</v>
      </c>
      <c r="G30" s="133"/>
      <c r="H30" s="122" t="str">
        <f t="shared" si="7"/>
        <v/>
      </c>
      <c r="I30" s="146" t="s">
        <v>56</v>
      </c>
      <c r="J30" s="43"/>
      <c r="K30" s="159"/>
      <c r="L30" s="123">
        <f t="shared" si="1"/>
        <v>0</v>
      </c>
      <c r="M30" s="123">
        <f t="shared" si="2"/>
        <v>0</v>
      </c>
      <c r="N30" s="44" t="str">
        <f>IF(E30="","",H30/12*VLOOKUP(J30,Causa!$A$78:$C$80,3,0))</f>
        <v/>
      </c>
      <c r="O30" s="44">
        <f t="shared" si="3"/>
        <v>0</v>
      </c>
      <c r="P30" s="44">
        <f t="shared" si="4"/>
        <v>0</v>
      </c>
      <c r="Q30" s="160"/>
      <c r="R30" s="45"/>
      <c r="S30" s="45"/>
      <c r="T30" s="161">
        <f>IF(H30="",0,ROUND(H30/VLOOKUP(J30,Causa!$A$78:$B$80,2,0)*60,2))</f>
        <v>0</v>
      </c>
      <c r="U30" s="161">
        <f t="shared" si="8"/>
        <v>0</v>
      </c>
      <c r="V30" s="161">
        <f t="shared" si="9"/>
        <v>0</v>
      </c>
      <c r="W30" s="161">
        <f t="shared" si="10"/>
        <v>0</v>
      </c>
      <c r="X30" s="161">
        <f t="shared" si="11"/>
        <v>0</v>
      </c>
      <c r="Y30" s="161">
        <f t="shared" si="5"/>
        <v>0</v>
      </c>
      <c r="Z30" s="162">
        <v>21</v>
      </c>
      <c r="AA30" s="106" t="s">
        <v>1850</v>
      </c>
      <c r="AB30" s="106"/>
      <c r="AC30" s="106"/>
      <c r="AD30" s="106"/>
      <c r="AE30" s="107">
        <f t="shared" si="12"/>
        <v>21</v>
      </c>
      <c r="AP30" s="91"/>
      <c r="AQ30" s="91"/>
      <c r="AR30" s="91"/>
    </row>
    <row r="31" spans="1:44" s="108" customFormat="1" ht="24.75" customHeight="1" thickBot="1" x14ac:dyDescent="0.3">
      <c r="A31" s="261"/>
      <c r="B31" s="47"/>
      <c r="C31" s="50" t="str">
        <f t="shared" si="6"/>
        <v/>
      </c>
      <c r="D31" s="40" t="str">
        <f>IFERROR(IF(H31="","",(1-(H31/(VLOOKUP(J31,Causa!$A$78:$B$80,2,0))))*60),"FALTA CALIBRE")</f>
        <v/>
      </c>
      <c r="E31" s="41"/>
      <c r="F31" s="42">
        <v>0.95763888888888904</v>
      </c>
      <c r="G31" s="133"/>
      <c r="H31" s="122" t="str">
        <f t="shared" si="7"/>
        <v/>
      </c>
      <c r="I31" s="146" t="s">
        <v>56</v>
      </c>
      <c r="J31" s="43"/>
      <c r="K31" s="159"/>
      <c r="L31" s="123">
        <f t="shared" si="1"/>
        <v>0</v>
      </c>
      <c r="M31" s="123">
        <f t="shared" si="2"/>
        <v>0</v>
      </c>
      <c r="N31" s="44" t="str">
        <f>IF(E31="","",H31/12*VLOOKUP(J31,Causa!$A$78:$C$80,3,0))</f>
        <v/>
      </c>
      <c r="O31" s="44">
        <f t="shared" si="3"/>
        <v>0</v>
      </c>
      <c r="P31" s="44">
        <f t="shared" si="4"/>
        <v>0</v>
      </c>
      <c r="Q31" s="160"/>
      <c r="R31" s="45"/>
      <c r="S31" s="45"/>
      <c r="T31" s="161">
        <f>IF(H31="",0,ROUND(H31/VLOOKUP(J31,Causa!$A$78:$B$80,2,0)*60,2))</f>
        <v>0</v>
      </c>
      <c r="U31" s="161">
        <f t="shared" si="8"/>
        <v>0</v>
      </c>
      <c r="V31" s="161">
        <f t="shared" si="9"/>
        <v>0</v>
      </c>
      <c r="W31" s="161">
        <f t="shared" si="10"/>
        <v>0</v>
      </c>
      <c r="X31" s="161">
        <f t="shared" si="11"/>
        <v>0</v>
      </c>
      <c r="Y31" s="161">
        <f t="shared" si="5"/>
        <v>0</v>
      </c>
      <c r="Z31" s="162">
        <v>22</v>
      </c>
      <c r="AA31" s="106" t="s">
        <v>1850</v>
      </c>
      <c r="AB31" s="106"/>
      <c r="AC31" s="106"/>
      <c r="AD31" s="106"/>
      <c r="AE31" s="107">
        <f t="shared" si="12"/>
        <v>22</v>
      </c>
      <c r="AP31" s="91"/>
      <c r="AQ31" s="91"/>
      <c r="AR31" s="91"/>
    </row>
    <row r="32" spans="1:44" s="108" customFormat="1" ht="24.75" customHeight="1" thickBot="1" x14ac:dyDescent="0.3">
      <c r="A32" s="51" t="s">
        <v>1795</v>
      </c>
      <c r="B32" s="47"/>
      <c r="C32" s="134" t="str">
        <f t="shared" si="6"/>
        <v/>
      </c>
      <c r="D32" s="135" t="str">
        <f>IFERROR(IF(H32="","",(1-(H32/(VLOOKUP(J32,Causa!$A$78:$B$80,2,0))))*60),"FALTA CALIBRE")</f>
        <v/>
      </c>
      <c r="E32" s="136"/>
      <c r="F32" s="137">
        <v>0.999305555555556</v>
      </c>
      <c r="G32" s="133"/>
      <c r="H32" s="138" t="str">
        <f t="shared" si="7"/>
        <v/>
      </c>
      <c r="I32" s="146"/>
      <c r="J32" s="43"/>
      <c r="K32" s="184"/>
      <c r="L32" s="123">
        <f t="shared" si="1"/>
        <v>0</v>
      </c>
      <c r="M32" s="123">
        <f t="shared" si="2"/>
        <v>0</v>
      </c>
      <c r="N32" s="44" t="str">
        <f>IF(E32="","",H32/12*VLOOKUP(J32,Causa!$A$78:$C$80,3,0))</f>
        <v/>
      </c>
      <c r="O32" s="44">
        <f t="shared" si="3"/>
        <v>0</v>
      </c>
      <c r="P32" s="44">
        <f t="shared" si="4"/>
        <v>0</v>
      </c>
      <c r="Q32" s="160"/>
      <c r="R32" s="45"/>
      <c r="S32" s="45"/>
      <c r="T32" s="161">
        <f>IF(H32="",0,ROUND(H32/VLOOKUP(J32,Causa!$A$78:$B$80,2,0)*60,2))</f>
        <v>0</v>
      </c>
      <c r="U32" s="161">
        <f t="shared" si="8"/>
        <v>0</v>
      </c>
      <c r="V32" s="161">
        <f t="shared" si="9"/>
        <v>0</v>
      </c>
      <c r="W32" s="161">
        <f t="shared" si="10"/>
        <v>0</v>
      </c>
      <c r="X32" s="161">
        <f t="shared" si="11"/>
        <v>0</v>
      </c>
      <c r="Y32" s="161">
        <f t="shared" si="5"/>
        <v>0</v>
      </c>
      <c r="Z32" s="162">
        <v>23</v>
      </c>
      <c r="AA32" s="106" t="s">
        <v>517</v>
      </c>
      <c r="AB32" s="106"/>
      <c r="AC32" s="106"/>
      <c r="AD32" s="106"/>
      <c r="AE32" s="107">
        <f t="shared" si="12"/>
        <v>23</v>
      </c>
      <c r="AP32" s="91"/>
      <c r="AQ32" s="91"/>
      <c r="AR32" s="91"/>
    </row>
    <row r="33" spans="1:44" s="108" customFormat="1" ht="26.25" customHeight="1" thickBot="1" x14ac:dyDescent="0.3">
      <c r="A33" s="152"/>
      <c r="B33" s="139" t="s">
        <v>1750</v>
      </c>
      <c r="C33" s="247">
        <f>+F33+H33+J33</f>
        <v>1118.7342000000001</v>
      </c>
      <c r="D33" s="248"/>
      <c r="E33" s="140" t="s">
        <v>1747</v>
      </c>
      <c r="F33" s="141">
        <f>SUM(N9:N15,N32)</f>
        <v>890.19600000000003</v>
      </c>
      <c r="G33" s="140" t="s">
        <v>1748</v>
      </c>
      <c r="H33" s="142">
        <f>SUM(N16:N23)</f>
        <v>228.53819999999999</v>
      </c>
      <c r="I33" s="140" t="s">
        <v>1749</v>
      </c>
      <c r="J33" s="143">
        <f>SUM(N24:N31)</f>
        <v>0</v>
      </c>
      <c r="K33" s="143">
        <f>COUNTIF($M$9:$M$32,"100%")</f>
        <v>1</v>
      </c>
      <c r="L33" s="156"/>
      <c r="M33" s="157"/>
      <c r="N33" s="157"/>
      <c r="O33" s="157"/>
      <c r="P33" s="157"/>
      <c r="Q33" s="157"/>
      <c r="R33" s="157"/>
      <c r="S33" s="158"/>
      <c r="T33" s="249" t="s">
        <v>2</v>
      </c>
      <c r="U33" s="250"/>
      <c r="V33" s="250"/>
      <c r="W33" s="250"/>
      <c r="X33" s="18"/>
      <c r="Y33" s="124"/>
      <c r="Z33" s="124"/>
      <c r="AA33" s="112"/>
      <c r="AB33" s="112"/>
      <c r="AJ33" s="113"/>
      <c r="AK33" s="114"/>
      <c r="AL33" s="114"/>
      <c r="AM33" s="114"/>
      <c r="AN33" s="91"/>
      <c r="AO33" s="91"/>
      <c r="AP33" s="91"/>
      <c r="AQ33" s="91"/>
      <c r="AR33" s="91"/>
    </row>
    <row r="34" spans="1:44" s="108" customFormat="1" ht="35.25" customHeight="1" thickBot="1" x14ac:dyDescent="0.3">
      <c r="A34" s="150"/>
      <c r="C34" s="23" t="s">
        <v>1739</v>
      </c>
      <c r="D34" s="210" t="s">
        <v>1736</v>
      </c>
      <c r="E34" s="210" t="s">
        <v>1740</v>
      </c>
      <c r="F34" s="210" t="s">
        <v>4</v>
      </c>
      <c r="G34" s="210" t="s">
        <v>6</v>
      </c>
      <c r="H34" s="210" t="s">
        <v>7</v>
      </c>
      <c r="I34" s="132" t="s">
        <v>8</v>
      </c>
      <c r="J34" s="132" t="s">
        <v>17</v>
      </c>
      <c r="K34" s="144" t="s">
        <v>18</v>
      </c>
      <c r="L34" s="213" t="s">
        <v>19</v>
      </c>
      <c r="M34" s="214" t="s">
        <v>116</v>
      </c>
      <c r="N34" s="132" t="s">
        <v>117</v>
      </c>
      <c r="O34" s="132" t="s">
        <v>118</v>
      </c>
      <c r="P34" s="132" t="s">
        <v>20</v>
      </c>
      <c r="Q34" s="132" t="s">
        <v>21</v>
      </c>
      <c r="R34" s="215" t="s">
        <v>22</v>
      </c>
      <c r="S34" s="221" t="s">
        <v>12</v>
      </c>
      <c r="T34" s="120" t="s">
        <v>13</v>
      </c>
      <c r="U34" s="220" t="s">
        <v>14</v>
      </c>
      <c r="V34" s="220" t="s">
        <v>15</v>
      </c>
      <c r="W34" s="120" t="s">
        <v>4</v>
      </c>
      <c r="X34" s="120" t="s">
        <v>8</v>
      </c>
      <c r="Y34" s="125"/>
      <c r="Z34" s="126"/>
      <c r="AA34" s="91"/>
      <c r="AB34" s="115"/>
      <c r="AJ34" s="113"/>
      <c r="AK34" s="114"/>
      <c r="AL34" s="114"/>
      <c r="AM34" s="114"/>
      <c r="AN34" s="91"/>
      <c r="AO34" s="91"/>
      <c r="AP34" s="91"/>
      <c r="AQ34" s="91"/>
      <c r="AR34" s="91"/>
    </row>
    <row r="35" spans="1:44" s="17" customFormat="1" ht="20.25" customHeight="1" x14ac:dyDescent="0.2">
      <c r="A35" s="150"/>
      <c r="C35" s="205"/>
      <c r="D35" s="206">
        <f t="shared" ref="D35:D98" si="13">IF(E35="","",IF(E35=1,IF(COUNTA(F35:P35)=9,1,0),IF(J35="OPERACIO",IF(COUNTA(F35:P35)=7,1,0),IF(COUNTA(F35:P35)=7,1,0))))</f>
        <v>1</v>
      </c>
      <c r="E35" s="207">
        <f>IFERROR(VLOOKUP(J35,Causa!$A$2:$F$15,6,0),"")</f>
        <v>3</v>
      </c>
      <c r="F35" s="208">
        <v>6.9444444444444447E-4</v>
      </c>
      <c r="G35" s="209"/>
      <c r="H35" s="211"/>
      <c r="I35" s="55" t="s">
        <v>56</v>
      </c>
      <c r="J35" s="54" t="s">
        <v>47</v>
      </c>
      <c r="K35" s="54" t="s">
        <v>96</v>
      </c>
      <c r="L35" s="54" t="s">
        <v>1793</v>
      </c>
      <c r="M35" s="54"/>
      <c r="N35" s="54"/>
      <c r="O35" s="54" t="s">
        <v>1720</v>
      </c>
      <c r="P35" s="54">
        <v>10</v>
      </c>
      <c r="Q35" s="55" t="s">
        <v>1860</v>
      </c>
      <c r="R35" s="54"/>
      <c r="S35" s="61">
        <f>IF(K35="tiempo no programado",P35,0)</f>
        <v>0</v>
      </c>
      <c r="T35" s="61">
        <f t="shared" ref="T35:T98" si="14">IF(J35="Programa",P35,0)-S35</f>
        <v>10</v>
      </c>
      <c r="U35" s="61">
        <f>IF(J35="CALIDAD",P35,0)+IF(J35="LOGISTIC",P35,0)+IF(J35="REPUESTO",P35,0)+IF(J35="SALAMAQ",P35,0)+IF(J35="PROCESO",P35,0)</f>
        <v>0</v>
      </c>
      <c r="V35" s="61">
        <f t="shared" ref="V35:V98" si="15">IF(J35="ELECTRIC",P35,0)+IF(J35="INSTRUME",P35,0)+IF(J35="MECANICA",P35,0)+IF(J35="OPERACIO",P35,0)+IF(J35="AUTOMATI",P35,0)</f>
        <v>0</v>
      </c>
      <c r="W35" s="62">
        <f t="shared" ref="W35:W98" si="16">IF(F35="","",HOUR(F35))</f>
        <v>0</v>
      </c>
      <c r="X35" s="61" t="str">
        <f>IF(OR(W35=23,W35&lt;7),"N",IF(AND(W35&gt;=7,W35&lt;15),"M","T"))</f>
        <v>N</v>
      </c>
      <c r="Y35" s="18"/>
      <c r="Z35" s="19"/>
      <c r="AA35" s="20"/>
      <c r="AB35" s="19"/>
      <c r="AC35" s="21"/>
      <c r="AJ35" s="22"/>
      <c r="AK35" s="22"/>
      <c r="AL35" s="22"/>
      <c r="AM35" s="22"/>
      <c r="AN35" s="20"/>
      <c r="AO35" s="20"/>
      <c r="AP35" s="20"/>
      <c r="AQ35" s="20"/>
      <c r="AR35" s="20"/>
    </row>
    <row r="36" spans="1:44" s="17" customFormat="1" ht="20.25" customHeight="1" x14ac:dyDescent="0.2">
      <c r="A36" s="150"/>
      <c r="C36" s="63"/>
      <c r="D36" s="66">
        <f t="shared" si="13"/>
        <v>1</v>
      </c>
      <c r="E36" s="69">
        <f>IFERROR(VLOOKUP(J36,Causa!$A$2:$F$15,6,0),"")</f>
        <v>2</v>
      </c>
      <c r="F36" s="52">
        <v>1.0416666666666666E-2</v>
      </c>
      <c r="G36" s="53"/>
      <c r="H36" s="212"/>
      <c r="I36" s="55" t="s">
        <v>56</v>
      </c>
      <c r="J36" s="54" t="s">
        <v>41</v>
      </c>
      <c r="K36" s="54" t="s">
        <v>42</v>
      </c>
      <c r="L36" s="54" t="s">
        <v>444</v>
      </c>
      <c r="M36" s="54"/>
      <c r="N36" s="54"/>
      <c r="O36" s="54" t="s">
        <v>423</v>
      </c>
      <c r="P36" s="54">
        <v>8</v>
      </c>
      <c r="Q36" s="55" t="s">
        <v>1953</v>
      </c>
      <c r="R36" s="54"/>
      <c r="S36" s="56">
        <f t="shared" ref="S36:S99" si="17">IF(K36="tiempo no programado",P36,0)</f>
        <v>0</v>
      </c>
      <c r="T36" s="56">
        <f t="shared" si="14"/>
        <v>0</v>
      </c>
      <c r="U36" s="56">
        <f t="shared" ref="U36:U99" si="18">IF(J36="CALIDAD",P36,0)+IF(J36="LOGISTIC",P36,0)+IF(J36="REPUESTO",P36,0)+IF(J36="SALAMAQ",P36,0)</f>
        <v>0</v>
      </c>
      <c r="V36" s="56">
        <f t="shared" si="15"/>
        <v>8</v>
      </c>
      <c r="W36" s="64">
        <f t="shared" si="16"/>
        <v>0</v>
      </c>
      <c r="X36" s="56" t="str">
        <f t="shared" ref="X36:X99" si="19">IF(OR(W36=23,W36&lt;7),"N",IF(AND(W36&gt;=7,W36&lt;15),"M","T"))</f>
        <v>N</v>
      </c>
      <c r="Y36" s="18"/>
      <c r="Z36" s="19"/>
      <c r="AA36" s="20"/>
      <c r="AB36" s="19"/>
      <c r="AC36" s="21"/>
      <c r="AJ36" s="22"/>
      <c r="AK36" s="22"/>
      <c r="AL36" s="22"/>
      <c r="AM36" s="22"/>
      <c r="AN36" s="20"/>
      <c r="AO36" s="20"/>
      <c r="AP36" s="20"/>
      <c r="AQ36" s="20"/>
      <c r="AR36" s="20"/>
    </row>
    <row r="37" spans="1:44" s="17" customFormat="1" ht="20.25" customHeight="1" x14ac:dyDescent="0.2">
      <c r="A37" s="150"/>
      <c r="C37" s="63"/>
      <c r="D37" s="66">
        <f t="shared" si="13"/>
        <v>1</v>
      </c>
      <c r="E37" s="69">
        <f>IFERROR(VLOOKUP(J37,Causa!$A$2:$F$15,6,0),"")</f>
        <v>3</v>
      </c>
      <c r="F37" s="52">
        <v>2.7083333333333334E-2</v>
      </c>
      <c r="G37" s="53"/>
      <c r="H37" s="212"/>
      <c r="I37" s="55" t="s">
        <v>56</v>
      </c>
      <c r="J37" s="54" t="s">
        <v>29</v>
      </c>
      <c r="K37" s="54" t="s">
        <v>1854</v>
      </c>
      <c r="L37" s="54" t="s">
        <v>1793</v>
      </c>
      <c r="M37" s="54"/>
      <c r="N37" s="54"/>
      <c r="O37" s="54" t="s">
        <v>429</v>
      </c>
      <c r="P37" s="54">
        <v>2.46</v>
      </c>
      <c r="Q37" s="55" t="s">
        <v>1899</v>
      </c>
      <c r="R37" s="54"/>
      <c r="S37" s="56">
        <f t="shared" si="17"/>
        <v>0</v>
      </c>
      <c r="T37" s="56">
        <f t="shared" si="14"/>
        <v>0</v>
      </c>
      <c r="U37" s="56">
        <f t="shared" si="18"/>
        <v>2.46</v>
      </c>
      <c r="V37" s="56">
        <f t="shared" si="15"/>
        <v>0</v>
      </c>
      <c r="W37" s="64">
        <f t="shared" si="16"/>
        <v>0</v>
      </c>
      <c r="X37" s="56" t="str">
        <f t="shared" si="19"/>
        <v>N</v>
      </c>
      <c r="Y37" s="18"/>
      <c r="Z37" s="19"/>
      <c r="AA37" s="20"/>
      <c r="AB37" s="19"/>
      <c r="AC37" s="21"/>
      <c r="AJ37" s="22"/>
      <c r="AK37" s="22"/>
      <c r="AL37" s="22"/>
      <c r="AM37" s="22"/>
      <c r="AN37" s="20"/>
      <c r="AO37" s="20"/>
      <c r="AP37" s="20"/>
      <c r="AQ37" s="20"/>
      <c r="AR37" s="20"/>
    </row>
    <row r="38" spans="1:44" s="17" customFormat="1" ht="20.25" customHeight="1" x14ac:dyDescent="0.2">
      <c r="A38" s="150"/>
      <c r="C38" s="63"/>
      <c r="D38" s="66">
        <f t="shared" si="13"/>
        <v>1</v>
      </c>
      <c r="E38" s="69">
        <f>IFERROR(VLOOKUP(J38,Causa!$A$2:$F$15,6,0),"")</f>
        <v>2</v>
      </c>
      <c r="F38" s="52">
        <v>4.8611111111111112E-2</v>
      </c>
      <c r="G38" s="53"/>
      <c r="H38" s="212"/>
      <c r="I38" s="55" t="s">
        <v>56</v>
      </c>
      <c r="J38" s="54" t="s">
        <v>41</v>
      </c>
      <c r="K38" s="54" t="s">
        <v>42</v>
      </c>
      <c r="L38" s="54" t="s">
        <v>444</v>
      </c>
      <c r="M38" s="54"/>
      <c r="N38" s="54"/>
      <c r="O38" s="54" t="s">
        <v>423</v>
      </c>
      <c r="P38" s="54">
        <v>10.3</v>
      </c>
      <c r="Q38" s="55" t="s">
        <v>1953</v>
      </c>
      <c r="R38" s="54"/>
      <c r="S38" s="56">
        <f t="shared" si="17"/>
        <v>0</v>
      </c>
      <c r="T38" s="56">
        <f t="shared" si="14"/>
        <v>0</v>
      </c>
      <c r="U38" s="56">
        <f t="shared" si="18"/>
        <v>0</v>
      </c>
      <c r="V38" s="56">
        <f t="shared" si="15"/>
        <v>10.3</v>
      </c>
      <c r="W38" s="64">
        <f t="shared" si="16"/>
        <v>1</v>
      </c>
      <c r="X38" s="56" t="str">
        <f t="shared" si="19"/>
        <v>N</v>
      </c>
      <c r="Y38" s="18"/>
      <c r="Z38" s="19"/>
      <c r="AA38" s="20"/>
      <c r="AB38" s="19"/>
      <c r="AC38" s="21"/>
      <c r="AJ38" s="22"/>
      <c r="AK38" s="22"/>
      <c r="AL38" s="22"/>
      <c r="AM38" s="22"/>
      <c r="AN38" s="20"/>
      <c r="AO38" s="20"/>
      <c r="AP38" s="20"/>
      <c r="AQ38" s="20"/>
      <c r="AR38" s="20"/>
    </row>
    <row r="39" spans="1:44" s="17" customFormat="1" ht="20.25" customHeight="1" x14ac:dyDescent="0.2">
      <c r="A39" s="150"/>
      <c r="C39" s="63"/>
      <c r="D39" s="66">
        <f t="shared" si="13"/>
        <v>1</v>
      </c>
      <c r="E39" s="69">
        <f>IFERROR(VLOOKUP(J39,Causa!$A$2:$F$15,6,0),"")</f>
        <v>3</v>
      </c>
      <c r="F39" s="52">
        <v>7.7777777777777779E-2</v>
      </c>
      <c r="G39" s="53"/>
      <c r="H39" s="212"/>
      <c r="I39" s="55" t="s">
        <v>56</v>
      </c>
      <c r="J39" s="54" t="s">
        <v>29</v>
      </c>
      <c r="K39" s="54" t="s">
        <v>1854</v>
      </c>
      <c r="L39" s="54" t="s">
        <v>1793</v>
      </c>
      <c r="M39" s="54"/>
      <c r="N39" s="54"/>
      <c r="O39" s="54" t="s">
        <v>429</v>
      </c>
      <c r="P39" s="54">
        <v>4</v>
      </c>
      <c r="Q39" s="55" t="s">
        <v>1899</v>
      </c>
      <c r="R39" s="54"/>
      <c r="S39" s="56">
        <f t="shared" si="17"/>
        <v>0</v>
      </c>
      <c r="T39" s="56">
        <f t="shared" si="14"/>
        <v>0</v>
      </c>
      <c r="U39" s="56">
        <f t="shared" si="18"/>
        <v>4</v>
      </c>
      <c r="V39" s="56">
        <f t="shared" si="15"/>
        <v>0</v>
      </c>
      <c r="W39" s="64">
        <f t="shared" si="16"/>
        <v>1</v>
      </c>
      <c r="X39" s="56" t="str">
        <f t="shared" si="19"/>
        <v>N</v>
      </c>
      <c r="Y39" s="18"/>
      <c r="Z39" s="19"/>
      <c r="AA39" s="20"/>
      <c r="AB39" s="19"/>
      <c r="AC39" s="21"/>
      <c r="AJ39" s="22"/>
      <c r="AK39" s="22"/>
      <c r="AL39" s="22"/>
      <c r="AM39" s="22"/>
      <c r="AN39" s="20"/>
      <c r="AO39" s="20"/>
      <c r="AP39" s="20"/>
      <c r="AQ39" s="20"/>
      <c r="AR39" s="20"/>
    </row>
    <row r="40" spans="1:44" s="17" customFormat="1" ht="20.25" customHeight="1" x14ac:dyDescent="0.2">
      <c r="A40" s="150"/>
      <c r="C40" s="63"/>
      <c r="D40" s="66">
        <f t="shared" si="13"/>
        <v>1</v>
      </c>
      <c r="E40" s="69">
        <f>IFERROR(VLOOKUP(J40,Causa!$A$2:$F$15,6,0),"")</f>
        <v>2</v>
      </c>
      <c r="F40" s="52">
        <v>9.5138888888888884E-2</v>
      </c>
      <c r="G40" s="53"/>
      <c r="H40" s="212"/>
      <c r="I40" s="55" t="s">
        <v>56</v>
      </c>
      <c r="J40" s="54" t="s">
        <v>41</v>
      </c>
      <c r="K40" s="54" t="s">
        <v>42</v>
      </c>
      <c r="L40" s="54" t="s">
        <v>444</v>
      </c>
      <c r="M40" s="54"/>
      <c r="N40" s="54"/>
      <c r="O40" s="54" t="s">
        <v>423</v>
      </c>
      <c r="P40" s="54">
        <v>8</v>
      </c>
      <c r="Q40" s="55" t="s">
        <v>1953</v>
      </c>
      <c r="R40" s="54"/>
      <c r="S40" s="56">
        <f t="shared" si="17"/>
        <v>0</v>
      </c>
      <c r="T40" s="56">
        <f t="shared" si="14"/>
        <v>0</v>
      </c>
      <c r="U40" s="56">
        <f t="shared" si="18"/>
        <v>0</v>
      </c>
      <c r="V40" s="56">
        <f t="shared" si="15"/>
        <v>8</v>
      </c>
      <c r="W40" s="64">
        <f t="shared" si="16"/>
        <v>2</v>
      </c>
      <c r="X40" s="56" t="str">
        <f t="shared" si="19"/>
        <v>N</v>
      </c>
      <c r="Y40" s="18"/>
      <c r="Z40" s="19"/>
      <c r="AA40" s="20"/>
      <c r="AB40" s="19"/>
      <c r="AC40" s="21"/>
      <c r="AJ40" s="22"/>
      <c r="AK40" s="22"/>
      <c r="AL40" s="22"/>
      <c r="AM40" s="22"/>
      <c r="AN40" s="20"/>
      <c r="AO40" s="20"/>
      <c r="AP40" s="20"/>
      <c r="AQ40" s="20"/>
      <c r="AR40" s="20"/>
    </row>
    <row r="41" spans="1:44" s="17" customFormat="1" ht="20.25" customHeight="1" x14ac:dyDescent="0.2">
      <c r="A41" s="150"/>
      <c r="C41" s="63"/>
      <c r="D41" s="66">
        <f t="shared" si="13"/>
        <v>1</v>
      </c>
      <c r="E41" s="69">
        <f>IFERROR(VLOOKUP(J41,Causa!$A$2:$F$15,6,0),"")</f>
        <v>2</v>
      </c>
      <c r="F41" s="52">
        <v>0.10069444444444443</v>
      </c>
      <c r="G41" s="53"/>
      <c r="H41" s="212"/>
      <c r="I41" s="55" t="s">
        <v>56</v>
      </c>
      <c r="J41" s="54" t="s">
        <v>41</v>
      </c>
      <c r="K41" s="54" t="s">
        <v>42</v>
      </c>
      <c r="L41" s="54" t="s">
        <v>1770</v>
      </c>
      <c r="M41" s="54"/>
      <c r="N41" s="54"/>
      <c r="O41" s="54" t="s">
        <v>399</v>
      </c>
      <c r="P41" s="54">
        <v>5</v>
      </c>
      <c r="Q41" s="55" t="s">
        <v>1900</v>
      </c>
      <c r="R41" s="54"/>
      <c r="S41" s="56">
        <f t="shared" si="17"/>
        <v>0</v>
      </c>
      <c r="T41" s="56">
        <f t="shared" si="14"/>
        <v>0</v>
      </c>
      <c r="U41" s="56">
        <f t="shared" si="18"/>
        <v>0</v>
      </c>
      <c r="V41" s="56">
        <f t="shared" si="15"/>
        <v>5</v>
      </c>
      <c r="W41" s="64">
        <f t="shared" si="16"/>
        <v>2</v>
      </c>
      <c r="X41" s="56" t="str">
        <f t="shared" si="19"/>
        <v>N</v>
      </c>
      <c r="Y41" s="18"/>
      <c r="Z41" s="19"/>
      <c r="AA41" s="20"/>
      <c r="AB41" s="19"/>
      <c r="AC41" s="21"/>
      <c r="AJ41" s="22"/>
      <c r="AK41" s="22"/>
      <c r="AL41" s="22"/>
      <c r="AM41" s="22"/>
      <c r="AN41" s="20"/>
      <c r="AO41" s="20"/>
      <c r="AP41" s="20"/>
      <c r="AQ41" s="20"/>
      <c r="AR41" s="20"/>
    </row>
    <row r="42" spans="1:44" s="17" customFormat="1" ht="20.25" customHeight="1" x14ac:dyDescent="0.2">
      <c r="A42" s="150"/>
      <c r="C42" s="63"/>
      <c r="D42" s="66">
        <f t="shared" si="13"/>
        <v>1</v>
      </c>
      <c r="E42" s="69">
        <f>IFERROR(VLOOKUP(J42,Causa!$A$2:$F$15,6,0),"")</f>
        <v>2</v>
      </c>
      <c r="F42" s="52">
        <v>0.11944444444444445</v>
      </c>
      <c r="G42" s="53"/>
      <c r="H42" s="212"/>
      <c r="I42" s="55" t="s">
        <v>56</v>
      </c>
      <c r="J42" s="54" t="s">
        <v>41</v>
      </c>
      <c r="K42" s="54" t="s">
        <v>42</v>
      </c>
      <c r="L42" s="54" t="s">
        <v>1760</v>
      </c>
      <c r="M42" s="54"/>
      <c r="N42" s="54"/>
      <c r="O42" s="54" t="s">
        <v>402</v>
      </c>
      <c r="P42" s="54">
        <v>6.11</v>
      </c>
      <c r="Q42" s="55" t="s">
        <v>1954</v>
      </c>
      <c r="R42" s="54"/>
      <c r="S42" s="56">
        <f t="shared" si="17"/>
        <v>0</v>
      </c>
      <c r="T42" s="56">
        <f t="shared" si="14"/>
        <v>0</v>
      </c>
      <c r="U42" s="56">
        <f t="shared" si="18"/>
        <v>0</v>
      </c>
      <c r="V42" s="56">
        <f t="shared" si="15"/>
        <v>6.11</v>
      </c>
      <c r="W42" s="64">
        <f t="shared" si="16"/>
        <v>2</v>
      </c>
      <c r="X42" s="56" t="str">
        <f t="shared" si="19"/>
        <v>N</v>
      </c>
      <c r="Y42" s="18"/>
      <c r="Z42" s="19"/>
      <c r="AA42" s="20"/>
      <c r="AB42" s="19"/>
      <c r="AC42" s="21"/>
      <c r="AJ42" s="22"/>
      <c r="AK42" s="22"/>
      <c r="AL42" s="22"/>
      <c r="AM42" s="22"/>
      <c r="AN42" s="20"/>
      <c r="AO42" s="20"/>
      <c r="AP42" s="20"/>
      <c r="AQ42" s="20"/>
      <c r="AR42" s="20"/>
    </row>
    <row r="43" spans="1:44" s="17" customFormat="1" ht="20.25" customHeight="1" x14ac:dyDescent="0.2">
      <c r="A43" s="150"/>
      <c r="C43" s="63"/>
      <c r="D43" s="66">
        <f t="shared" si="13"/>
        <v>1</v>
      </c>
      <c r="E43" s="69">
        <f>IFERROR(VLOOKUP(J43,Causa!$A$2:$F$15,6,0),"")</f>
        <v>1</v>
      </c>
      <c r="F43" s="52">
        <v>0.13541666666666666</v>
      </c>
      <c r="G43" s="53"/>
      <c r="H43" s="212"/>
      <c r="I43" s="55" t="s">
        <v>56</v>
      </c>
      <c r="J43" s="54" t="s">
        <v>39</v>
      </c>
      <c r="K43" s="54" t="s">
        <v>40</v>
      </c>
      <c r="L43" s="54" t="s">
        <v>448</v>
      </c>
      <c r="M43" s="54" t="s">
        <v>410</v>
      </c>
      <c r="N43" s="54" t="s">
        <v>306</v>
      </c>
      <c r="O43" s="54" t="s">
        <v>308</v>
      </c>
      <c r="P43" s="54">
        <v>36</v>
      </c>
      <c r="Q43" s="55" t="s">
        <v>1955</v>
      </c>
      <c r="R43" s="54"/>
      <c r="S43" s="56">
        <f t="shared" si="17"/>
        <v>0</v>
      </c>
      <c r="T43" s="56">
        <f t="shared" si="14"/>
        <v>0</v>
      </c>
      <c r="U43" s="56">
        <f t="shared" si="18"/>
        <v>0</v>
      </c>
      <c r="V43" s="56">
        <f t="shared" si="15"/>
        <v>36</v>
      </c>
      <c r="W43" s="64">
        <f t="shared" si="16"/>
        <v>3</v>
      </c>
      <c r="X43" s="56" t="str">
        <f t="shared" si="19"/>
        <v>N</v>
      </c>
      <c r="Y43" s="18"/>
      <c r="Z43" s="19"/>
      <c r="AA43" s="20"/>
      <c r="AB43" s="19"/>
      <c r="AC43" s="21"/>
      <c r="AJ43" s="22"/>
      <c r="AK43" s="22"/>
      <c r="AL43" s="22"/>
      <c r="AM43" s="22"/>
      <c r="AN43" s="20"/>
      <c r="AO43" s="20"/>
      <c r="AP43" s="20"/>
      <c r="AQ43" s="20"/>
      <c r="AR43" s="20"/>
    </row>
    <row r="44" spans="1:44" s="17" customFormat="1" ht="20.25" customHeight="1" x14ac:dyDescent="0.2">
      <c r="A44" s="150"/>
      <c r="C44" s="63"/>
      <c r="D44" s="66">
        <f t="shared" si="13"/>
        <v>1</v>
      </c>
      <c r="E44" s="69">
        <f>IFERROR(VLOOKUP(J44,Causa!$A$2:$F$15,6,0),"")</f>
        <v>2</v>
      </c>
      <c r="F44" s="52">
        <v>0.15972222222222224</v>
      </c>
      <c r="G44" s="53"/>
      <c r="H44" s="212"/>
      <c r="I44" s="55" t="s">
        <v>56</v>
      </c>
      <c r="J44" s="54" t="s">
        <v>41</v>
      </c>
      <c r="K44" s="54" t="s">
        <v>42</v>
      </c>
      <c r="L44" s="54" t="s">
        <v>444</v>
      </c>
      <c r="M44" s="54"/>
      <c r="N44" s="54"/>
      <c r="O44" s="54" t="s">
        <v>423</v>
      </c>
      <c r="P44" s="54">
        <v>9.33</v>
      </c>
      <c r="Q44" s="55" t="s">
        <v>1953</v>
      </c>
      <c r="R44" s="54"/>
      <c r="S44" s="56">
        <f t="shared" si="17"/>
        <v>0</v>
      </c>
      <c r="T44" s="56">
        <f t="shared" si="14"/>
        <v>0</v>
      </c>
      <c r="U44" s="56">
        <f t="shared" si="18"/>
        <v>0</v>
      </c>
      <c r="V44" s="56">
        <f t="shared" si="15"/>
        <v>9.33</v>
      </c>
      <c r="W44" s="64">
        <f t="shared" si="16"/>
        <v>3</v>
      </c>
      <c r="X44" s="56" t="str">
        <f t="shared" si="19"/>
        <v>N</v>
      </c>
      <c r="Y44" s="18"/>
      <c r="Z44" s="19"/>
      <c r="AA44" s="20"/>
      <c r="AB44" s="19"/>
      <c r="AC44" s="21"/>
      <c r="AJ44" s="22"/>
      <c r="AK44" s="22"/>
      <c r="AL44" s="22"/>
      <c r="AM44" s="22"/>
      <c r="AN44" s="20"/>
      <c r="AO44" s="20"/>
      <c r="AP44" s="20"/>
      <c r="AQ44" s="20"/>
      <c r="AR44" s="20"/>
    </row>
    <row r="45" spans="1:44" s="17" customFormat="1" ht="20.25" customHeight="1" x14ac:dyDescent="0.2">
      <c r="A45" s="150"/>
      <c r="C45" s="63"/>
      <c r="D45" s="66">
        <f t="shared" si="13"/>
        <v>1</v>
      </c>
      <c r="E45" s="69">
        <f>IFERROR(VLOOKUP(J45,Causa!$A$2:$F$15,6,0),"")</f>
        <v>2</v>
      </c>
      <c r="F45" s="52">
        <v>0.17361111111111113</v>
      </c>
      <c r="G45" s="53"/>
      <c r="H45" s="212"/>
      <c r="I45" s="55" t="s">
        <v>56</v>
      </c>
      <c r="J45" s="54" t="s">
        <v>41</v>
      </c>
      <c r="K45" s="54" t="s">
        <v>42</v>
      </c>
      <c r="L45" s="54" t="s">
        <v>444</v>
      </c>
      <c r="M45" s="54"/>
      <c r="N45" s="54"/>
      <c r="O45" s="54" t="s">
        <v>423</v>
      </c>
      <c r="P45" s="54">
        <v>11.17</v>
      </c>
      <c r="Q45" s="55" t="s">
        <v>1953</v>
      </c>
      <c r="R45" s="54"/>
      <c r="S45" s="56">
        <f t="shared" si="17"/>
        <v>0</v>
      </c>
      <c r="T45" s="56">
        <f t="shared" si="14"/>
        <v>0</v>
      </c>
      <c r="U45" s="56">
        <f t="shared" si="18"/>
        <v>0</v>
      </c>
      <c r="V45" s="56">
        <f t="shared" si="15"/>
        <v>11.17</v>
      </c>
      <c r="W45" s="64">
        <f t="shared" si="16"/>
        <v>4</v>
      </c>
      <c r="X45" s="56" t="str">
        <f t="shared" si="19"/>
        <v>N</v>
      </c>
      <c r="Y45" s="18"/>
      <c r="Z45" s="19"/>
      <c r="AA45" s="20"/>
      <c r="AB45" s="19"/>
      <c r="AC45" s="21"/>
      <c r="AJ45" s="22"/>
      <c r="AK45" s="22"/>
      <c r="AL45" s="22"/>
      <c r="AM45" s="22"/>
      <c r="AN45" s="20"/>
      <c r="AO45" s="20"/>
      <c r="AP45" s="20"/>
      <c r="AQ45" s="20"/>
      <c r="AR45" s="20"/>
    </row>
    <row r="46" spans="1:44" s="17" customFormat="1" ht="20.25" customHeight="1" x14ac:dyDescent="0.2">
      <c r="A46" s="150"/>
      <c r="C46" s="63"/>
      <c r="D46" s="66">
        <f t="shared" si="13"/>
        <v>1</v>
      </c>
      <c r="E46" s="69">
        <f>IFERROR(VLOOKUP(J46,Causa!$A$2:$F$15,6,0),"")</f>
        <v>2</v>
      </c>
      <c r="F46" s="52">
        <v>0.1875</v>
      </c>
      <c r="G46" s="53"/>
      <c r="H46" s="212"/>
      <c r="I46" s="55" t="s">
        <v>56</v>
      </c>
      <c r="J46" s="54" t="s">
        <v>41</v>
      </c>
      <c r="K46" s="54" t="s">
        <v>42</v>
      </c>
      <c r="L46" s="54" t="s">
        <v>1760</v>
      </c>
      <c r="M46" s="54"/>
      <c r="N46" s="54"/>
      <c r="O46" s="54" t="s">
        <v>402</v>
      </c>
      <c r="P46" s="54">
        <v>7</v>
      </c>
      <c r="Q46" s="55" t="s">
        <v>1956</v>
      </c>
      <c r="R46" s="54"/>
      <c r="S46" s="56">
        <f t="shared" si="17"/>
        <v>0</v>
      </c>
      <c r="T46" s="56">
        <f t="shared" si="14"/>
        <v>0</v>
      </c>
      <c r="U46" s="56">
        <f t="shared" si="18"/>
        <v>0</v>
      </c>
      <c r="V46" s="56">
        <f t="shared" si="15"/>
        <v>7</v>
      </c>
      <c r="W46" s="64">
        <f t="shared" si="16"/>
        <v>4</v>
      </c>
      <c r="X46" s="56" t="str">
        <f t="shared" si="19"/>
        <v>N</v>
      </c>
      <c r="Y46" s="18"/>
      <c r="Z46" s="19"/>
      <c r="AA46" s="20"/>
      <c r="AB46" s="19"/>
      <c r="AC46" s="21"/>
      <c r="AJ46" s="22"/>
      <c r="AK46" s="22"/>
      <c r="AL46" s="22"/>
      <c r="AM46" s="22"/>
      <c r="AN46" s="20"/>
      <c r="AO46" s="20"/>
      <c r="AP46" s="20"/>
      <c r="AQ46" s="20"/>
      <c r="AR46" s="20"/>
    </row>
    <row r="47" spans="1:44" s="17" customFormat="1" ht="20.25" customHeight="1" x14ac:dyDescent="0.2">
      <c r="A47" s="150"/>
      <c r="C47" s="63"/>
      <c r="D47" s="66">
        <f t="shared" si="13"/>
        <v>1</v>
      </c>
      <c r="E47" s="69">
        <f>IFERROR(VLOOKUP(J47,Causa!$A$2:$F$15,6,0),"")</f>
        <v>2</v>
      </c>
      <c r="F47" s="52">
        <v>0.19444444444444445</v>
      </c>
      <c r="G47" s="53"/>
      <c r="H47" s="212"/>
      <c r="I47" s="55" t="s">
        <v>56</v>
      </c>
      <c r="J47" s="54" t="s">
        <v>41</v>
      </c>
      <c r="K47" s="54" t="s">
        <v>42</v>
      </c>
      <c r="L47" s="54" t="s">
        <v>1770</v>
      </c>
      <c r="M47" s="54"/>
      <c r="N47" s="54"/>
      <c r="O47" s="54" t="s">
        <v>399</v>
      </c>
      <c r="P47" s="54">
        <v>6</v>
      </c>
      <c r="Q47" s="55" t="s">
        <v>1900</v>
      </c>
      <c r="R47" s="54"/>
      <c r="S47" s="56">
        <f t="shared" si="17"/>
        <v>0</v>
      </c>
      <c r="T47" s="56">
        <f t="shared" si="14"/>
        <v>0</v>
      </c>
      <c r="U47" s="56">
        <f t="shared" si="18"/>
        <v>0</v>
      </c>
      <c r="V47" s="56">
        <f t="shared" si="15"/>
        <v>6</v>
      </c>
      <c r="W47" s="64">
        <f t="shared" si="16"/>
        <v>4</v>
      </c>
      <c r="X47" s="56" t="str">
        <f t="shared" si="19"/>
        <v>N</v>
      </c>
      <c r="Y47" s="18"/>
      <c r="Z47" s="19"/>
      <c r="AA47" s="20"/>
      <c r="AB47" s="19"/>
      <c r="AC47" s="21"/>
      <c r="AJ47" s="22"/>
      <c r="AK47" s="22"/>
      <c r="AL47" s="22"/>
      <c r="AM47" s="22"/>
      <c r="AN47" s="20"/>
      <c r="AO47" s="20"/>
      <c r="AP47" s="20"/>
      <c r="AQ47" s="20"/>
      <c r="AR47" s="20"/>
    </row>
    <row r="48" spans="1:44" s="17" customFormat="1" ht="20.25" customHeight="1" x14ac:dyDescent="0.2">
      <c r="A48" s="150"/>
      <c r="C48" s="63"/>
      <c r="D48" s="66">
        <f t="shared" si="13"/>
        <v>1</v>
      </c>
      <c r="E48" s="69">
        <f>IFERROR(VLOOKUP(J48,Causa!$A$2:$F$15,6,0),"")</f>
        <v>3</v>
      </c>
      <c r="F48" s="52">
        <v>0.21875</v>
      </c>
      <c r="G48" s="53"/>
      <c r="H48" s="212"/>
      <c r="I48" s="55" t="s">
        <v>56</v>
      </c>
      <c r="J48" s="54" t="s">
        <v>37</v>
      </c>
      <c r="K48" s="54" t="s">
        <v>68</v>
      </c>
      <c r="L48" s="54" t="s">
        <v>1793</v>
      </c>
      <c r="M48" s="54"/>
      <c r="N48" s="54"/>
      <c r="O48" s="54" t="s">
        <v>427</v>
      </c>
      <c r="P48" s="54">
        <v>18</v>
      </c>
      <c r="Q48" s="55" t="s">
        <v>1957</v>
      </c>
      <c r="R48" s="54"/>
      <c r="S48" s="56">
        <f t="shared" si="17"/>
        <v>0</v>
      </c>
      <c r="T48" s="56">
        <f t="shared" si="14"/>
        <v>0</v>
      </c>
      <c r="U48" s="56">
        <f t="shared" si="18"/>
        <v>18</v>
      </c>
      <c r="V48" s="56">
        <f t="shared" si="15"/>
        <v>0</v>
      </c>
      <c r="W48" s="64">
        <f t="shared" si="16"/>
        <v>5</v>
      </c>
      <c r="X48" s="56" t="str">
        <f t="shared" si="19"/>
        <v>N</v>
      </c>
      <c r="Y48" s="18"/>
      <c r="Z48" s="19"/>
      <c r="AA48" s="20"/>
      <c r="AB48" s="19"/>
      <c r="AC48" s="21"/>
      <c r="AJ48" s="22"/>
      <c r="AK48" s="22"/>
      <c r="AL48" s="22"/>
      <c r="AM48" s="22"/>
      <c r="AN48" s="20"/>
      <c r="AO48" s="20"/>
      <c r="AP48" s="20"/>
      <c r="AQ48" s="20"/>
      <c r="AR48" s="20"/>
    </row>
    <row r="49" spans="1:44" s="17" customFormat="1" ht="20.25" customHeight="1" x14ac:dyDescent="0.2">
      <c r="A49" s="150"/>
      <c r="C49" s="63"/>
      <c r="D49" s="66">
        <f t="shared" si="13"/>
        <v>1</v>
      </c>
      <c r="E49" s="69">
        <f>IFERROR(VLOOKUP(J49,Causa!$A$2:$F$15,6,0),"")</f>
        <v>2</v>
      </c>
      <c r="F49" s="52">
        <v>0.22708333333333333</v>
      </c>
      <c r="G49" s="53"/>
      <c r="H49" s="212"/>
      <c r="I49" s="55" t="s">
        <v>56</v>
      </c>
      <c r="J49" s="54" t="s">
        <v>41</v>
      </c>
      <c r="K49" s="54" t="s">
        <v>42</v>
      </c>
      <c r="L49" s="54" t="s">
        <v>1760</v>
      </c>
      <c r="M49" s="54"/>
      <c r="N49" s="54"/>
      <c r="O49" s="54" t="s">
        <v>420</v>
      </c>
      <c r="P49" s="54">
        <v>19.98</v>
      </c>
      <c r="Q49" s="55" t="s">
        <v>1958</v>
      </c>
      <c r="R49" s="54"/>
      <c r="S49" s="56">
        <f t="shared" si="17"/>
        <v>0</v>
      </c>
      <c r="T49" s="56">
        <f t="shared" si="14"/>
        <v>0</v>
      </c>
      <c r="U49" s="56">
        <f t="shared" si="18"/>
        <v>0</v>
      </c>
      <c r="V49" s="56">
        <f t="shared" si="15"/>
        <v>19.98</v>
      </c>
      <c r="W49" s="64">
        <f t="shared" si="16"/>
        <v>5</v>
      </c>
      <c r="X49" s="56" t="str">
        <f t="shared" si="19"/>
        <v>N</v>
      </c>
      <c r="Y49" s="18"/>
      <c r="Z49" s="19"/>
      <c r="AA49" s="20"/>
      <c r="AB49" s="19"/>
      <c r="AC49" s="21"/>
      <c r="AJ49" s="22"/>
      <c r="AK49" s="22"/>
      <c r="AL49" s="22"/>
      <c r="AM49" s="22"/>
      <c r="AN49" s="20"/>
      <c r="AO49" s="20"/>
      <c r="AP49" s="20"/>
      <c r="AQ49" s="20"/>
      <c r="AR49" s="20"/>
    </row>
    <row r="50" spans="1:44" s="17" customFormat="1" ht="20.25" customHeight="1" x14ac:dyDescent="0.2">
      <c r="A50" s="150"/>
      <c r="C50" s="63"/>
      <c r="D50" s="66">
        <f t="shared" si="13"/>
        <v>1</v>
      </c>
      <c r="E50" s="69">
        <f>IFERROR(VLOOKUP(J50,Causa!$A$2:$F$15,6,0),"")</f>
        <v>1</v>
      </c>
      <c r="F50" s="52">
        <v>0.25069444444444444</v>
      </c>
      <c r="G50" s="53"/>
      <c r="H50" s="212"/>
      <c r="I50" s="55" t="s">
        <v>56</v>
      </c>
      <c r="J50" s="54" t="s">
        <v>31</v>
      </c>
      <c r="K50" s="54" t="s">
        <v>32</v>
      </c>
      <c r="L50" s="54" t="s">
        <v>1760</v>
      </c>
      <c r="M50" s="54" t="s">
        <v>405</v>
      </c>
      <c r="N50" s="54" t="s">
        <v>250</v>
      </c>
      <c r="O50" s="54" t="s">
        <v>198</v>
      </c>
      <c r="P50" s="54">
        <v>32.770000000000003</v>
      </c>
      <c r="Q50" s="55" t="s">
        <v>1959</v>
      </c>
      <c r="R50" s="54"/>
      <c r="S50" s="56">
        <f t="shared" si="17"/>
        <v>0</v>
      </c>
      <c r="T50" s="56">
        <f t="shared" si="14"/>
        <v>0</v>
      </c>
      <c r="U50" s="56">
        <f t="shared" si="18"/>
        <v>0</v>
      </c>
      <c r="V50" s="56">
        <f t="shared" si="15"/>
        <v>32.770000000000003</v>
      </c>
      <c r="W50" s="64">
        <f t="shared" si="16"/>
        <v>6</v>
      </c>
      <c r="X50" s="56" t="str">
        <f t="shared" si="19"/>
        <v>N</v>
      </c>
      <c r="Y50" s="20"/>
      <c r="Z50" s="19"/>
      <c r="AA50" s="20"/>
      <c r="AB50" s="19"/>
      <c r="AC50" s="21"/>
      <c r="AJ50" s="22"/>
      <c r="AK50" s="22"/>
      <c r="AL50" s="22"/>
      <c r="AM50" s="22"/>
      <c r="AN50" s="20"/>
      <c r="AO50" s="20"/>
      <c r="AP50" s="20"/>
      <c r="AQ50" s="20"/>
      <c r="AR50" s="20"/>
    </row>
    <row r="51" spans="1:44" s="17" customFormat="1" ht="20.25" customHeight="1" x14ac:dyDescent="0.2">
      <c r="A51" s="150"/>
      <c r="C51" s="63"/>
      <c r="D51" s="66">
        <f t="shared" si="13"/>
        <v>1</v>
      </c>
      <c r="E51" s="69">
        <f>IFERROR(VLOOKUP(J51,Causa!$A$2:$F$15,6,0),"")</f>
        <v>3</v>
      </c>
      <c r="F51" s="52">
        <v>0.26458333333333334</v>
      </c>
      <c r="G51" s="53"/>
      <c r="H51" s="212"/>
      <c r="I51" s="55" t="s">
        <v>56</v>
      </c>
      <c r="J51" s="54" t="s">
        <v>47</v>
      </c>
      <c r="K51" s="54" t="s">
        <v>82</v>
      </c>
      <c r="L51" s="54" t="s">
        <v>1793</v>
      </c>
      <c r="M51" s="54"/>
      <c r="N51" s="54"/>
      <c r="O51" s="54" t="s">
        <v>1725</v>
      </c>
      <c r="P51" s="54">
        <v>5</v>
      </c>
      <c r="Q51" s="55" t="s">
        <v>1870</v>
      </c>
      <c r="R51" s="54"/>
      <c r="S51" s="56">
        <f t="shared" si="17"/>
        <v>0</v>
      </c>
      <c r="T51" s="56">
        <f t="shared" si="14"/>
        <v>5</v>
      </c>
      <c r="U51" s="56">
        <f t="shared" si="18"/>
        <v>0</v>
      </c>
      <c r="V51" s="56">
        <f t="shared" si="15"/>
        <v>0</v>
      </c>
      <c r="W51" s="64">
        <f t="shared" si="16"/>
        <v>6</v>
      </c>
      <c r="X51" s="56" t="str">
        <f t="shared" si="19"/>
        <v>N</v>
      </c>
      <c r="Y51" s="20"/>
      <c r="Z51" s="19"/>
      <c r="AA51" s="20"/>
      <c r="AB51" s="19"/>
      <c r="AC51" s="21"/>
      <c r="AJ51" s="22"/>
      <c r="AK51" s="22"/>
      <c r="AL51" s="22"/>
      <c r="AM51" s="22"/>
      <c r="AN51" s="20"/>
      <c r="AO51" s="20"/>
      <c r="AP51" s="20"/>
      <c r="AQ51" s="20"/>
      <c r="AR51" s="20"/>
    </row>
    <row r="52" spans="1:44" s="17" customFormat="1" ht="20.25" customHeight="1" x14ac:dyDescent="0.2">
      <c r="A52" s="150"/>
      <c r="C52" s="63"/>
      <c r="D52" s="66">
        <f t="shared" si="13"/>
        <v>1</v>
      </c>
      <c r="E52" s="69">
        <f>IFERROR(VLOOKUP(J52,Causa!$A$2:$F$15,6,0),"")</f>
        <v>2</v>
      </c>
      <c r="F52" s="52">
        <v>0.29236111111111113</v>
      </c>
      <c r="G52" s="53"/>
      <c r="H52" s="212"/>
      <c r="I52" s="55" t="s">
        <v>57</v>
      </c>
      <c r="J52" s="54" t="s">
        <v>41</v>
      </c>
      <c r="K52" s="54" t="s">
        <v>42</v>
      </c>
      <c r="L52" s="54" t="s">
        <v>1760</v>
      </c>
      <c r="M52" s="54"/>
      <c r="N52" s="54"/>
      <c r="O52" s="54" t="s">
        <v>402</v>
      </c>
      <c r="P52" s="54">
        <v>10.79</v>
      </c>
      <c r="Q52" s="55" t="s">
        <v>1960</v>
      </c>
      <c r="R52" s="54"/>
      <c r="S52" s="56">
        <f t="shared" si="17"/>
        <v>0</v>
      </c>
      <c r="T52" s="56">
        <f t="shared" si="14"/>
        <v>0</v>
      </c>
      <c r="U52" s="56">
        <f t="shared" si="18"/>
        <v>0</v>
      </c>
      <c r="V52" s="56">
        <f t="shared" si="15"/>
        <v>10.79</v>
      </c>
      <c r="W52" s="64">
        <f t="shared" si="16"/>
        <v>7</v>
      </c>
      <c r="X52" s="56" t="str">
        <f t="shared" si="19"/>
        <v>M</v>
      </c>
      <c r="Y52" s="20"/>
      <c r="Z52" s="19"/>
      <c r="AA52" s="20"/>
      <c r="AB52" s="19"/>
      <c r="AC52" s="21"/>
      <c r="AJ52" s="22"/>
      <c r="AK52" s="22"/>
      <c r="AL52" s="22"/>
      <c r="AM52" s="22"/>
      <c r="AN52" s="20"/>
      <c r="AO52" s="20"/>
      <c r="AP52" s="20"/>
      <c r="AQ52" s="20"/>
      <c r="AR52" s="20"/>
    </row>
    <row r="53" spans="1:44" s="17" customFormat="1" ht="20.25" customHeight="1" x14ac:dyDescent="0.2">
      <c r="A53" s="150"/>
      <c r="C53" s="63"/>
      <c r="D53" s="66">
        <f t="shared" si="13"/>
        <v>1</v>
      </c>
      <c r="E53" s="69">
        <f>IFERROR(VLOOKUP(J53,Causa!$A$2:$F$15,6,0),"")</f>
        <v>3</v>
      </c>
      <c r="F53" s="52">
        <v>0.33819444444444446</v>
      </c>
      <c r="G53" s="53"/>
      <c r="H53" s="212"/>
      <c r="I53" s="55" t="s">
        <v>57</v>
      </c>
      <c r="J53" s="54" t="s">
        <v>47</v>
      </c>
      <c r="K53" s="54" t="s">
        <v>103</v>
      </c>
      <c r="L53" s="54" t="s">
        <v>1793</v>
      </c>
      <c r="M53" s="54"/>
      <c r="N53" s="54"/>
      <c r="O53" s="54" t="s">
        <v>1720</v>
      </c>
      <c r="P53" s="54">
        <v>52.5</v>
      </c>
      <c r="Q53" s="55" t="s">
        <v>1961</v>
      </c>
      <c r="R53" s="54" t="s">
        <v>1962</v>
      </c>
      <c r="S53" s="56">
        <f t="shared" si="17"/>
        <v>0</v>
      </c>
      <c r="T53" s="56">
        <f t="shared" si="14"/>
        <v>52.5</v>
      </c>
      <c r="U53" s="56">
        <f t="shared" si="18"/>
        <v>0</v>
      </c>
      <c r="V53" s="56">
        <f t="shared" si="15"/>
        <v>0</v>
      </c>
      <c r="W53" s="64">
        <f t="shared" si="16"/>
        <v>8</v>
      </c>
      <c r="X53" s="56" t="str">
        <f t="shared" si="19"/>
        <v>M</v>
      </c>
      <c r="Y53" s="20"/>
      <c r="Z53" s="19"/>
      <c r="AA53" s="20"/>
      <c r="AB53" s="19"/>
      <c r="AC53" s="21"/>
      <c r="AJ53" s="22"/>
      <c r="AK53" s="22"/>
      <c r="AL53" s="22"/>
      <c r="AM53" s="22"/>
      <c r="AN53" s="20"/>
      <c r="AO53" s="20"/>
      <c r="AP53" s="20"/>
      <c r="AQ53" s="20"/>
      <c r="AR53" s="20"/>
    </row>
    <row r="54" spans="1:44" s="17" customFormat="1" ht="20.25" customHeight="1" x14ac:dyDescent="0.2">
      <c r="A54" s="150"/>
      <c r="C54" s="63"/>
      <c r="D54" s="66">
        <f t="shared" si="13"/>
        <v>1</v>
      </c>
      <c r="E54" s="69">
        <f>IFERROR(VLOOKUP(J54,Causa!$A$2:$F$15,6,0),"")</f>
        <v>3</v>
      </c>
      <c r="F54" s="52">
        <v>0.3756944444444445</v>
      </c>
      <c r="G54" s="53"/>
      <c r="H54" s="212"/>
      <c r="I54" s="55" t="s">
        <v>57</v>
      </c>
      <c r="J54" s="54" t="s">
        <v>47</v>
      </c>
      <c r="K54" s="54" t="s">
        <v>92</v>
      </c>
      <c r="L54" s="54" t="s">
        <v>1793</v>
      </c>
      <c r="M54" s="54"/>
      <c r="N54" s="54"/>
      <c r="O54" s="54" t="s">
        <v>1706</v>
      </c>
      <c r="P54" s="54">
        <v>60</v>
      </c>
      <c r="Q54" s="55" t="s">
        <v>1963</v>
      </c>
      <c r="R54" s="54"/>
      <c r="S54" s="56">
        <f t="shared" si="17"/>
        <v>0</v>
      </c>
      <c r="T54" s="56">
        <f t="shared" si="14"/>
        <v>60</v>
      </c>
      <c r="U54" s="56">
        <f t="shared" si="18"/>
        <v>0</v>
      </c>
      <c r="V54" s="56">
        <f t="shared" si="15"/>
        <v>0</v>
      </c>
      <c r="W54" s="64">
        <f t="shared" si="16"/>
        <v>9</v>
      </c>
      <c r="X54" s="56" t="str">
        <f t="shared" si="19"/>
        <v>M</v>
      </c>
      <c r="Y54" s="20"/>
      <c r="Z54" s="19"/>
      <c r="AA54" s="20"/>
      <c r="AB54" s="19"/>
      <c r="AC54" s="21"/>
      <c r="AJ54" s="22"/>
      <c r="AK54" s="22"/>
      <c r="AL54" s="22"/>
      <c r="AM54" s="22"/>
      <c r="AN54" s="20"/>
      <c r="AO54" s="20"/>
      <c r="AP54" s="20"/>
      <c r="AQ54" s="20"/>
      <c r="AR54" s="20"/>
    </row>
    <row r="55" spans="1:44" s="17" customFormat="1" ht="20.25" customHeight="1" x14ac:dyDescent="0.2">
      <c r="A55" s="150"/>
      <c r="C55" s="63"/>
      <c r="D55" s="66">
        <f t="shared" si="13"/>
        <v>1</v>
      </c>
      <c r="E55" s="69">
        <f>IFERROR(VLOOKUP(J55,Causa!$A$2:$F$15,6,0),"")</f>
        <v>3</v>
      </c>
      <c r="F55" s="52">
        <v>0.41736111111111102</v>
      </c>
      <c r="G55" s="53"/>
      <c r="H55" s="212"/>
      <c r="I55" s="55" t="s">
        <v>57</v>
      </c>
      <c r="J55" s="54" t="s">
        <v>47</v>
      </c>
      <c r="K55" s="54" t="s">
        <v>92</v>
      </c>
      <c r="L55" s="54" t="s">
        <v>1793</v>
      </c>
      <c r="M55" s="54"/>
      <c r="N55" s="54"/>
      <c r="O55" s="54" t="s">
        <v>1706</v>
      </c>
      <c r="P55" s="54">
        <v>60</v>
      </c>
      <c r="Q55" s="55" t="s">
        <v>1963</v>
      </c>
      <c r="R55" s="54"/>
      <c r="S55" s="56">
        <f t="shared" si="17"/>
        <v>0</v>
      </c>
      <c r="T55" s="56">
        <f t="shared" si="14"/>
        <v>60</v>
      </c>
      <c r="U55" s="56">
        <f t="shared" si="18"/>
        <v>0</v>
      </c>
      <c r="V55" s="56">
        <f t="shared" si="15"/>
        <v>0</v>
      </c>
      <c r="W55" s="64">
        <f t="shared" si="16"/>
        <v>10</v>
      </c>
      <c r="X55" s="56" t="str">
        <f t="shared" si="19"/>
        <v>M</v>
      </c>
      <c r="Y55" s="20"/>
      <c r="Z55" s="19"/>
      <c r="AA55" s="20"/>
      <c r="AB55" s="19"/>
      <c r="AC55" s="21"/>
      <c r="AJ55" s="22"/>
      <c r="AK55" s="22"/>
      <c r="AL55" s="22"/>
      <c r="AM55" s="22"/>
      <c r="AN55" s="20"/>
      <c r="AO55" s="20"/>
      <c r="AP55" s="20"/>
      <c r="AQ55" s="20"/>
      <c r="AR55" s="20"/>
    </row>
    <row r="56" spans="1:44" s="17" customFormat="1" ht="20.25" customHeight="1" x14ac:dyDescent="0.2">
      <c r="A56" s="150"/>
      <c r="C56" s="63"/>
      <c r="D56" s="66">
        <f t="shared" si="13"/>
        <v>1</v>
      </c>
      <c r="E56" s="69">
        <f>IFERROR(VLOOKUP(J56,Causa!$A$2:$F$15,6,0),"")</f>
        <v>3</v>
      </c>
      <c r="F56" s="52">
        <v>0.45902777777777798</v>
      </c>
      <c r="G56" s="53"/>
      <c r="H56" s="212"/>
      <c r="I56" s="55" t="s">
        <v>57</v>
      </c>
      <c r="J56" s="54" t="s">
        <v>47</v>
      </c>
      <c r="K56" s="54" t="s">
        <v>92</v>
      </c>
      <c r="L56" s="54" t="s">
        <v>1793</v>
      </c>
      <c r="M56" s="54"/>
      <c r="N56" s="54"/>
      <c r="O56" s="54" t="s">
        <v>1706</v>
      </c>
      <c r="P56" s="54">
        <v>60</v>
      </c>
      <c r="Q56" s="55" t="s">
        <v>1963</v>
      </c>
      <c r="R56" s="54"/>
      <c r="S56" s="56">
        <f t="shared" si="17"/>
        <v>0</v>
      </c>
      <c r="T56" s="56">
        <f t="shared" si="14"/>
        <v>60</v>
      </c>
      <c r="U56" s="56">
        <f t="shared" si="18"/>
        <v>0</v>
      </c>
      <c r="V56" s="56">
        <f t="shared" si="15"/>
        <v>0</v>
      </c>
      <c r="W56" s="64">
        <f t="shared" si="16"/>
        <v>11</v>
      </c>
      <c r="X56" s="56" t="str">
        <f t="shared" si="19"/>
        <v>M</v>
      </c>
      <c r="Y56" s="20"/>
      <c r="Z56" s="19"/>
      <c r="AA56" s="20"/>
      <c r="AB56" s="19"/>
      <c r="AC56" s="21"/>
      <c r="AJ56" s="22"/>
      <c r="AK56" s="22"/>
      <c r="AL56" s="22"/>
      <c r="AM56" s="22"/>
      <c r="AN56" s="20"/>
      <c r="AO56" s="20"/>
      <c r="AP56" s="20"/>
      <c r="AQ56" s="20"/>
      <c r="AR56" s="20"/>
    </row>
    <row r="57" spans="1:44" s="17" customFormat="1" ht="20.25" customHeight="1" x14ac:dyDescent="0.2">
      <c r="A57" s="150"/>
      <c r="C57" s="63"/>
      <c r="D57" s="66">
        <f t="shared" si="13"/>
        <v>1</v>
      </c>
      <c r="E57" s="69">
        <f>IFERROR(VLOOKUP(J57,Causa!$A$2:$F$15,6,0),"")</f>
        <v>3</v>
      </c>
      <c r="F57" s="52">
        <v>0.500694444444445</v>
      </c>
      <c r="G57" s="53"/>
      <c r="H57" s="212"/>
      <c r="I57" s="55" t="s">
        <v>57</v>
      </c>
      <c r="J57" s="54" t="s">
        <v>47</v>
      </c>
      <c r="K57" s="54" t="s">
        <v>92</v>
      </c>
      <c r="L57" s="54" t="s">
        <v>1793</v>
      </c>
      <c r="M57" s="54"/>
      <c r="N57" s="54"/>
      <c r="O57" s="54" t="s">
        <v>1706</v>
      </c>
      <c r="P57" s="54">
        <v>60</v>
      </c>
      <c r="Q57" s="55" t="s">
        <v>1963</v>
      </c>
      <c r="R57" s="54"/>
      <c r="S57" s="56">
        <f t="shared" si="17"/>
        <v>0</v>
      </c>
      <c r="T57" s="56">
        <f t="shared" si="14"/>
        <v>60</v>
      </c>
      <c r="U57" s="56">
        <f t="shared" si="18"/>
        <v>0</v>
      </c>
      <c r="V57" s="56">
        <f t="shared" si="15"/>
        <v>0</v>
      </c>
      <c r="W57" s="64">
        <f t="shared" si="16"/>
        <v>12</v>
      </c>
      <c r="X57" s="56" t="str">
        <f t="shared" si="19"/>
        <v>M</v>
      </c>
      <c r="Y57" s="20"/>
      <c r="Z57" s="19"/>
      <c r="AA57" s="20"/>
      <c r="AB57" s="19"/>
      <c r="AC57" s="21"/>
      <c r="AJ57" s="22"/>
      <c r="AK57" s="22"/>
      <c r="AL57" s="22"/>
      <c r="AM57" s="22"/>
      <c r="AN57" s="20"/>
      <c r="AO57" s="20"/>
      <c r="AP57" s="20"/>
      <c r="AQ57" s="20"/>
      <c r="AR57" s="20"/>
    </row>
    <row r="58" spans="1:44" s="17" customFormat="1" ht="20.25" customHeight="1" x14ac:dyDescent="0.2">
      <c r="A58" s="150"/>
      <c r="C58" s="63"/>
      <c r="D58" s="66">
        <f t="shared" si="13"/>
        <v>1</v>
      </c>
      <c r="E58" s="69">
        <f>IFERROR(VLOOKUP(J58,Causa!$A$2:$F$15,6,0),"")</f>
        <v>3</v>
      </c>
      <c r="F58" s="52">
        <v>0.54236111111111096</v>
      </c>
      <c r="G58" s="53"/>
      <c r="H58" s="212"/>
      <c r="I58" s="55" t="s">
        <v>57</v>
      </c>
      <c r="J58" s="54" t="s">
        <v>47</v>
      </c>
      <c r="K58" s="54" t="s">
        <v>92</v>
      </c>
      <c r="L58" s="54" t="s">
        <v>1793</v>
      </c>
      <c r="M58" s="54"/>
      <c r="N58" s="54"/>
      <c r="O58" s="54" t="s">
        <v>1706</v>
      </c>
      <c r="P58" s="54">
        <v>60</v>
      </c>
      <c r="Q58" s="55" t="s">
        <v>1963</v>
      </c>
      <c r="R58" s="54"/>
      <c r="S58" s="56">
        <f t="shared" si="17"/>
        <v>0</v>
      </c>
      <c r="T58" s="56">
        <f t="shared" si="14"/>
        <v>60</v>
      </c>
      <c r="U58" s="56">
        <f t="shared" si="18"/>
        <v>0</v>
      </c>
      <c r="V58" s="56">
        <f t="shared" si="15"/>
        <v>0</v>
      </c>
      <c r="W58" s="64">
        <f t="shared" si="16"/>
        <v>13</v>
      </c>
      <c r="X58" s="56" t="str">
        <f t="shared" si="19"/>
        <v>M</v>
      </c>
      <c r="Y58" s="20"/>
      <c r="Z58" s="19"/>
      <c r="AA58" s="20"/>
      <c r="AB58" s="19"/>
      <c r="AC58" s="21"/>
      <c r="AJ58" s="22"/>
      <c r="AK58" s="22"/>
      <c r="AL58" s="22"/>
      <c r="AM58" s="22"/>
      <c r="AN58" s="20"/>
      <c r="AO58" s="20"/>
      <c r="AP58" s="20"/>
      <c r="AQ58" s="20"/>
      <c r="AR58" s="20"/>
    </row>
    <row r="59" spans="1:44" s="17" customFormat="1" ht="20.25" customHeight="1" x14ac:dyDescent="0.2">
      <c r="A59" s="150"/>
      <c r="C59" s="63"/>
      <c r="D59" s="66">
        <f t="shared" si="13"/>
        <v>1</v>
      </c>
      <c r="E59" s="69">
        <f>IFERROR(VLOOKUP(J59,Causa!$A$2:$F$15,6,0),"")</f>
        <v>3</v>
      </c>
      <c r="F59" s="52">
        <v>0.58402777777777803</v>
      </c>
      <c r="G59" s="53"/>
      <c r="H59" s="212"/>
      <c r="I59" s="55" t="s">
        <v>57</v>
      </c>
      <c r="J59" s="54" t="s">
        <v>47</v>
      </c>
      <c r="K59" s="54" t="s">
        <v>108</v>
      </c>
      <c r="L59" s="54" t="s">
        <v>1793</v>
      </c>
      <c r="M59" s="54"/>
      <c r="N59" s="54"/>
      <c r="O59" s="54" t="s">
        <v>1725</v>
      </c>
      <c r="P59" s="54">
        <v>60</v>
      </c>
      <c r="Q59" s="55" t="s">
        <v>1964</v>
      </c>
      <c r="R59" s="54"/>
      <c r="S59" s="56">
        <f t="shared" si="17"/>
        <v>0</v>
      </c>
      <c r="T59" s="56">
        <f t="shared" si="14"/>
        <v>60</v>
      </c>
      <c r="U59" s="56">
        <f t="shared" si="18"/>
        <v>0</v>
      </c>
      <c r="V59" s="56">
        <f t="shared" si="15"/>
        <v>0</v>
      </c>
      <c r="W59" s="64">
        <f t="shared" si="16"/>
        <v>14</v>
      </c>
      <c r="X59" s="56" t="str">
        <f t="shared" si="19"/>
        <v>M</v>
      </c>
      <c r="Y59" s="20"/>
      <c r="Z59" s="19"/>
      <c r="AA59" s="20"/>
      <c r="AB59" s="19"/>
      <c r="AC59" s="21"/>
      <c r="AJ59" s="22"/>
      <c r="AK59" s="22"/>
      <c r="AL59" s="22"/>
      <c r="AM59" s="22"/>
      <c r="AN59" s="20"/>
      <c r="AO59" s="20"/>
      <c r="AP59" s="20"/>
      <c r="AQ59" s="20"/>
      <c r="AR59" s="20"/>
    </row>
    <row r="60" spans="1:44" s="17" customFormat="1" ht="20.25" customHeight="1" x14ac:dyDescent="0.2">
      <c r="A60" s="150"/>
      <c r="C60" s="63"/>
      <c r="D60" s="66" t="str">
        <f t="shared" si="13"/>
        <v/>
      </c>
      <c r="E60" s="69" t="str">
        <f>IFERROR(VLOOKUP(J60,Causa!$A$2:$F$15,6,0),"")</f>
        <v/>
      </c>
      <c r="F60" s="52"/>
      <c r="G60" s="53"/>
      <c r="H60" s="212"/>
      <c r="I60" s="55" t="s">
        <v>57</v>
      </c>
      <c r="J60" s="54"/>
      <c r="K60" s="54"/>
      <c r="L60" s="54"/>
      <c r="M60" s="54"/>
      <c r="N60" s="54"/>
      <c r="O60" s="54"/>
      <c r="P60" s="54"/>
      <c r="Q60" s="55"/>
      <c r="R60" s="54"/>
      <c r="S60" s="56">
        <f t="shared" si="17"/>
        <v>0</v>
      </c>
      <c r="T60" s="56">
        <f t="shared" si="14"/>
        <v>0</v>
      </c>
      <c r="U60" s="56">
        <f t="shared" si="18"/>
        <v>0</v>
      </c>
      <c r="V60" s="56">
        <f t="shared" si="15"/>
        <v>0</v>
      </c>
      <c r="W60" s="64" t="str">
        <f t="shared" si="16"/>
        <v/>
      </c>
      <c r="X60" s="56" t="str">
        <f t="shared" si="19"/>
        <v>T</v>
      </c>
      <c r="Y60" s="20"/>
      <c r="Z60" s="19"/>
      <c r="AA60" s="20"/>
      <c r="AB60" s="19"/>
      <c r="AC60" s="21"/>
      <c r="AJ60" s="22"/>
      <c r="AK60" s="22"/>
      <c r="AL60" s="22"/>
      <c r="AM60" s="22"/>
      <c r="AN60" s="20"/>
      <c r="AO60" s="20"/>
      <c r="AP60" s="20"/>
      <c r="AQ60" s="20"/>
      <c r="AR60" s="20"/>
    </row>
    <row r="61" spans="1:44" s="17" customFormat="1" ht="30.75" customHeight="1" x14ac:dyDescent="0.2">
      <c r="A61" s="150"/>
      <c r="C61" s="63"/>
      <c r="D61" s="66" t="str">
        <f t="shared" si="13"/>
        <v/>
      </c>
      <c r="E61" s="69" t="str">
        <f>IFERROR(VLOOKUP(J61,Causa!$A$2:$F$15,6,0),"")</f>
        <v/>
      </c>
      <c r="F61" s="52"/>
      <c r="G61" s="53"/>
      <c r="H61" s="212"/>
      <c r="I61" s="55" t="s">
        <v>57</v>
      </c>
      <c r="J61" s="54"/>
      <c r="K61" s="54"/>
      <c r="L61" s="54"/>
      <c r="M61" s="54"/>
      <c r="N61" s="54"/>
      <c r="O61" s="54"/>
      <c r="P61" s="54"/>
      <c r="Q61" s="55"/>
      <c r="R61" s="54"/>
      <c r="S61" s="56">
        <f t="shared" si="17"/>
        <v>0</v>
      </c>
      <c r="T61" s="56">
        <f t="shared" si="14"/>
        <v>0</v>
      </c>
      <c r="U61" s="56">
        <f t="shared" si="18"/>
        <v>0</v>
      </c>
      <c r="V61" s="56">
        <f t="shared" si="15"/>
        <v>0</v>
      </c>
      <c r="W61" s="64" t="str">
        <f t="shared" si="16"/>
        <v/>
      </c>
      <c r="X61" s="56" t="str">
        <f t="shared" si="19"/>
        <v>T</v>
      </c>
      <c r="Y61" s="20"/>
      <c r="Z61" s="19"/>
      <c r="AA61" s="20"/>
      <c r="AB61" s="19"/>
      <c r="AC61" s="21"/>
      <c r="AJ61" s="22"/>
      <c r="AK61" s="22"/>
      <c r="AL61" s="22"/>
      <c r="AM61" s="22"/>
      <c r="AN61" s="20"/>
      <c r="AO61" s="20"/>
      <c r="AP61" s="20"/>
      <c r="AQ61" s="20"/>
      <c r="AR61" s="20"/>
    </row>
    <row r="62" spans="1:44" s="17" customFormat="1" ht="30.75" customHeight="1" x14ac:dyDescent="0.2">
      <c r="A62" s="150"/>
      <c r="C62" s="63"/>
      <c r="D62" s="66" t="str">
        <f t="shared" si="13"/>
        <v/>
      </c>
      <c r="E62" s="69" t="str">
        <f>IFERROR(VLOOKUP(J62,Causa!$A$2:$F$15,6,0),"")</f>
        <v/>
      </c>
      <c r="F62" s="52"/>
      <c r="G62" s="53"/>
      <c r="H62" s="212"/>
      <c r="I62" s="55" t="s">
        <v>57</v>
      </c>
      <c r="J62" s="54"/>
      <c r="K62" s="54"/>
      <c r="L62" s="54"/>
      <c r="M62" s="54"/>
      <c r="N62" s="54"/>
      <c r="O62" s="54"/>
      <c r="P62" s="54"/>
      <c r="Q62" s="55"/>
      <c r="R62" s="54"/>
      <c r="S62" s="56">
        <f t="shared" si="17"/>
        <v>0</v>
      </c>
      <c r="T62" s="56">
        <f t="shared" si="14"/>
        <v>0</v>
      </c>
      <c r="U62" s="56">
        <f t="shared" si="18"/>
        <v>0</v>
      </c>
      <c r="V62" s="56">
        <f t="shared" si="15"/>
        <v>0</v>
      </c>
      <c r="W62" s="64" t="str">
        <f t="shared" si="16"/>
        <v/>
      </c>
      <c r="X62" s="56" t="str">
        <f t="shared" si="19"/>
        <v>T</v>
      </c>
      <c r="Y62" s="20"/>
      <c r="Z62" s="19"/>
      <c r="AA62" s="20"/>
      <c r="AB62" s="19"/>
      <c r="AC62" s="21"/>
      <c r="AJ62" s="22"/>
      <c r="AK62" s="22"/>
      <c r="AL62" s="22"/>
      <c r="AM62" s="22"/>
      <c r="AN62" s="20"/>
      <c r="AO62" s="20"/>
      <c r="AP62" s="20"/>
      <c r="AQ62" s="20"/>
      <c r="AR62" s="20"/>
    </row>
    <row r="63" spans="1:44" s="17" customFormat="1" ht="30.75" customHeight="1" x14ac:dyDescent="0.2">
      <c r="A63" s="150"/>
      <c r="C63" s="63"/>
      <c r="D63" s="66" t="str">
        <f t="shared" si="13"/>
        <v/>
      </c>
      <c r="E63" s="69" t="str">
        <f>IFERROR(VLOOKUP(J63,Causa!$A$2:$F$15,6,0),"")</f>
        <v/>
      </c>
      <c r="F63" s="52"/>
      <c r="G63" s="53"/>
      <c r="H63" s="212"/>
      <c r="I63" s="55" t="s">
        <v>57</v>
      </c>
      <c r="J63" s="54"/>
      <c r="K63" s="54"/>
      <c r="L63" s="54"/>
      <c r="M63" s="54"/>
      <c r="N63" s="54"/>
      <c r="O63" s="54"/>
      <c r="P63" s="54"/>
      <c r="Q63" s="55"/>
      <c r="R63" s="54"/>
      <c r="S63" s="56">
        <f t="shared" si="17"/>
        <v>0</v>
      </c>
      <c r="T63" s="56">
        <f t="shared" si="14"/>
        <v>0</v>
      </c>
      <c r="U63" s="56">
        <f t="shared" si="18"/>
        <v>0</v>
      </c>
      <c r="V63" s="56">
        <f t="shared" si="15"/>
        <v>0</v>
      </c>
      <c r="W63" s="64" t="str">
        <f t="shared" si="16"/>
        <v/>
      </c>
      <c r="X63" s="56" t="str">
        <f t="shared" si="19"/>
        <v>T</v>
      </c>
      <c r="Y63" s="20"/>
      <c r="Z63" s="19"/>
      <c r="AA63" s="20"/>
      <c r="AB63" s="19"/>
      <c r="AC63" s="21"/>
      <c r="AJ63" s="22"/>
      <c r="AK63" s="22"/>
      <c r="AL63" s="22"/>
      <c r="AM63" s="22"/>
      <c r="AN63" s="20"/>
      <c r="AO63" s="20"/>
      <c r="AP63" s="20"/>
      <c r="AQ63" s="20"/>
      <c r="AR63" s="20"/>
    </row>
    <row r="64" spans="1:44" s="17" customFormat="1" ht="30.75" customHeight="1" x14ac:dyDescent="0.2">
      <c r="A64" s="150"/>
      <c r="C64" s="63"/>
      <c r="D64" s="66" t="str">
        <f t="shared" si="13"/>
        <v/>
      </c>
      <c r="E64" s="69" t="str">
        <f>IFERROR(VLOOKUP(J64,Causa!$A$2:$F$15,6,0),"")</f>
        <v/>
      </c>
      <c r="F64" s="52"/>
      <c r="G64" s="53"/>
      <c r="H64" s="212"/>
      <c r="I64" s="55" t="s">
        <v>57</v>
      </c>
      <c r="J64" s="54"/>
      <c r="K64" s="54"/>
      <c r="L64" s="54"/>
      <c r="M64" s="54"/>
      <c r="N64" s="54"/>
      <c r="O64" s="54"/>
      <c r="P64" s="54"/>
      <c r="Q64" s="55"/>
      <c r="R64" s="54"/>
      <c r="S64" s="56">
        <f t="shared" si="17"/>
        <v>0</v>
      </c>
      <c r="T64" s="56">
        <f t="shared" si="14"/>
        <v>0</v>
      </c>
      <c r="U64" s="56">
        <f t="shared" si="18"/>
        <v>0</v>
      </c>
      <c r="V64" s="56">
        <f t="shared" si="15"/>
        <v>0</v>
      </c>
      <c r="W64" s="64" t="str">
        <f t="shared" si="16"/>
        <v/>
      </c>
      <c r="X64" s="56" t="str">
        <f t="shared" si="19"/>
        <v>T</v>
      </c>
      <c r="Y64" s="20"/>
      <c r="Z64" s="19"/>
      <c r="AA64" s="20"/>
      <c r="AB64" s="19"/>
      <c r="AC64" s="21"/>
      <c r="AJ64" s="22"/>
      <c r="AK64" s="22"/>
      <c r="AL64" s="22"/>
      <c r="AM64" s="22"/>
      <c r="AN64" s="20"/>
      <c r="AO64" s="20"/>
      <c r="AP64" s="20"/>
      <c r="AQ64" s="20"/>
      <c r="AR64" s="20"/>
    </row>
    <row r="65" spans="1:44" s="17" customFormat="1" ht="30.75" customHeight="1" x14ac:dyDescent="0.2">
      <c r="A65" s="150"/>
      <c r="C65" s="63"/>
      <c r="D65" s="66" t="str">
        <f t="shared" si="13"/>
        <v/>
      </c>
      <c r="E65" s="69" t="str">
        <f>IFERROR(VLOOKUP(J65,Causa!$A$2:$F$15,6,0),"")</f>
        <v/>
      </c>
      <c r="F65" s="52"/>
      <c r="G65" s="53"/>
      <c r="H65" s="212"/>
      <c r="I65" s="55" t="s">
        <v>57</v>
      </c>
      <c r="J65" s="54"/>
      <c r="K65" s="54"/>
      <c r="L65" s="54"/>
      <c r="M65" s="54"/>
      <c r="N65" s="54"/>
      <c r="O65" s="54"/>
      <c r="P65" s="54"/>
      <c r="Q65" s="55"/>
      <c r="R65" s="54"/>
      <c r="S65" s="56">
        <f t="shared" si="17"/>
        <v>0</v>
      </c>
      <c r="T65" s="56">
        <f t="shared" si="14"/>
        <v>0</v>
      </c>
      <c r="U65" s="56">
        <f t="shared" si="18"/>
        <v>0</v>
      </c>
      <c r="V65" s="56">
        <f t="shared" si="15"/>
        <v>0</v>
      </c>
      <c r="W65" s="64" t="str">
        <f t="shared" si="16"/>
        <v/>
      </c>
      <c r="X65" s="56" t="str">
        <f t="shared" si="19"/>
        <v>T</v>
      </c>
      <c r="Y65" s="20"/>
      <c r="Z65" s="19"/>
      <c r="AA65" s="20"/>
      <c r="AB65" s="19"/>
      <c r="AC65" s="21"/>
      <c r="AJ65" s="22"/>
      <c r="AK65" s="22"/>
      <c r="AL65" s="22"/>
      <c r="AM65" s="22"/>
      <c r="AN65" s="20"/>
      <c r="AO65" s="20"/>
      <c r="AP65" s="20"/>
      <c r="AQ65" s="20"/>
      <c r="AR65" s="20"/>
    </row>
    <row r="66" spans="1:44" s="17" customFormat="1" ht="30.75" customHeight="1" x14ac:dyDescent="0.2">
      <c r="A66" s="150"/>
      <c r="C66" s="63"/>
      <c r="D66" s="66" t="str">
        <f t="shared" si="13"/>
        <v/>
      </c>
      <c r="E66" s="69" t="str">
        <f>IFERROR(VLOOKUP(J66,Causa!$A$2:$F$15,6,0),"")</f>
        <v/>
      </c>
      <c r="F66" s="52"/>
      <c r="G66" s="53"/>
      <c r="H66" s="212"/>
      <c r="I66" s="55" t="s">
        <v>57</v>
      </c>
      <c r="J66" s="54"/>
      <c r="K66" s="54"/>
      <c r="L66" s="54"/>
      <c r="M66" s="54"/>
      <c r="N66" s="54"/>
      <c r="O66" s="54"/>
      <c r="P66" s="54"/>
      <c r="Q66" s="55"/>
      <c r="R66" s="54"/>
      <c r="S66" s="56">
        <f t="shared" si="17"/>
        <v>0</v>
      </c>
      <c r="T66" s="56">
        <f t="shared" si="14"/>
        <v>0</v>
      </c>
      <c r="U66" s="56">
        <f t="shared" si="18"/>
        <v>0</v>
      </c>
      <c r="V66" s="56">
        <f t="shared" si="15"/>
        <v>0</v>
      </c>
      <c r="W66" s="64" t="str">
        <f t="shared" si="16"/>
        <v/>
      </c>
      <c r="X66" s="56" t="str">
        <f t="shared" si="19"/>
        <v>T</v>
      </c>
      <c r="Y66" s="20"/>
      <c r="Z66" s="19"/>
      <c r="AA66" s="20"/>
      <c r="AB66" s="19"/>
      <c r="AC66" s="21"/>
      <c r="AJ66" s="22"/>
      <c r="AK66" s="22"/>
      <c r="AL66" s="22"/>
      <c r="AM66" s="22"/>
      <c r="AN66" s="20"/>
      <c r="AO66" s="20"/>
      <c r="AP66" s="20"/>
      <c r="AQ66" s="20"/>
      <c r="AR66" s="20"/>
    </row>
    <row r="67" spans="1:44" s="17" customFormat="1" ht="30.75" customHeight="1" x14ac:dyDescent="0.2">
      <c r="A67" s="150"/>
      <c r="C67" s="63"/>
      <c r="D67" s="66" t="str">
        <f t="shared" si="13"/>
        <v/>
      </c>
      <c r="E67" s="69" t="str">
        <f>IFERROR(VLOOKUP(J67,Causa!$A$2:$F$15,6,0),"")</f>
        <v/>
      </c>
      <c r="F67" s="52"/>
      <c r="G67" s="53"/>
      <c r="H67" s="212"/>
      <c r="I67" s="55" t="s">
        <v>57</v>
      </c>
      <c r="J67" s="54"/>
      <c r="K67" s="54"/>
      <c r="L67" s="54"/>
      <c r="M67" s="54"/>
      <c r="N67" s="54"/>
      <c r="O67" s="54"/>
      <c r="P67" s="54"/>
      <c r="Q67" s="55"/>
      <c r="R67" s="54"/>
      <c r="S67" s="56">
        <f t="shared" si="17"/>
        <v>0</v>
      </c>
      <c r="T67" s="56">
        <f t="shared" si="14"/>
        <v>0</v>
      </c>
      <c r="U67" s="56">
        <f t="shared" si="18"/>
        <v>0</v>
      </c>
      <c r="V67" s="56">
        <f t="shared" si="15"/>
        <v>0</v>
      </c>
      <c r="W67" s="64" t="str">
        <f t="shared" si="16"/>
        <v/>
      </c>
      <c r="X67" s="56" t="str">
        <f t="shared" si="19"/>
        <v>T</v>
      </c>
      <c r="Y67" s="20"/>
      <c r="Z67" s="19"/>
      <c r="AA67" s="20"/>
      <c r="AB67" s="19"/>
      <c r="AC67" s="21"/>
      <c r="AJ67" s="22"/>
      <c r="AK67" s="22"/>
      <c r="AL67" s="22"/>
      <c r="AM67" s="22"/>
      <c r="AN67" s="20"/>
      <c r="AO67" s="20"/>
      <c r="AP67" s="20"/>
      <c r="AQ67" s="20"/>
      <c r="AR67" s="20"/>
    </row>
    <row r="68" spans="1:44" s="17" customFormat="1" ht="30.75" customHeight="1" x14ac:dyDescent="0.2">
      <c r="A68" s="150"/>
      <c r="C68" s="63"/>
      <c r="D68" s="66" t="str">
        <f t="shared" si="13"/>
        <v/>
      </c>
      <c r="E68" s="69" t="str">
        <f>IFERROR(VLOOKUP(J68,Causa!$A$2:$F$15,6,0),"")</f>
        <v/>
      </c>
      <c r="F68" s="52"/>
      <c r="G68" s="53"/>
      <c r="H68" s="212"/>
      <c r="I68" s="55" t="s">
        <v>57</v>
      </c>
      <c r="J68" s="54"/>
      <c r="K68" s="54"/>
      <c r="L68" s="54"/>
      <c r="M68" s="54"/>
      <c r="N68" s="54"/>
      <c r="O68" s="54"/>
      <c r="P68" s="54"/>
      <c r="Q68" s="55"/>
      <c r="R68" s="54"/>
      <c r="S68" s="56">
        <f t="shared" si="17"/>
        <v>0</v>
      </c>
      <c r="T68" s="56">
        <f t="shared" si="14"/>
        <v>0</v>
      </c>
      <c r="U68" s="56">
        <f t="shared" si="18"/>
        <v>0</v>
      </c>
      <c r="V68" s="56">
        <f t="shared" si="15"/>
        <v>0</v>
      </c>
      <c r="W68" s="64" t="str">
        <f t="shared" si="16"/>
        <v/>
      </c>
      <c r="X68" s="56" t="str">
        <f t="shared" si="19"/>
        <v>T</v>
      </c>
      <c r="Y68" s="20"/>
      <c r="Z68" s="19"/>
      <c r="AA68" s="20"/>
      <c r="AB68" s="19"/>
      <c r="AC68" s="21"/>
      <c r="AJ68" s="22"/>
      <c r="AK68" s="22"/>
      <c r="AL68" s="22"/>
      <c r="AM68" s="22"/>
      <c r="AN68" s="20"/>
      <c r="AO68" s="20"/>
      <c r="AP68" s="20"/>
      <c r="AQ68" s="20"/>
      <c r="AR68" s="20"/>
    </row>
    <row r="69" spans="1:44" s="17" customFormat="1" ht="30.75" customHeight="1" x14ac:dyDescent="0.2">
      <c r="A69" s="150"/>
      <c r="C69" s="63"/>
      <c r="D69" s="66" t="str">
        <f t="shared" si="13"/>
        <v/>
      </c>
      <c r="E69" s="69" t="str">
        <f>IFERROR(VLOOKUP(J69,Causa!$A$2:$F$15,6,0),"")</f>
        <v/>
      </c>
      <c r="F69" s="52"/>
      <c r="G69" s="53"/>
      <c r="H69" s="212"/>
      <c r="I69" s="55" t="s">
        <v>57</v>
      </c>
      <c r="J69" s="54"/>
      <c r="K69" s="54"/>
      <c r="L69" s="54"/>
      <c r="M69" s="54"/>
      <c r="N69" s="54"/>
      <c r="O69" s="54"/>
      <c r="P69" s="54"/>
      <c r="Q69" s="55"/>
      <c r="R69" s="54"/>
      <c r="S69" s="56">
        <f t="shared" si="17"/>
        <v>0</v>
      </c>
      <c r="T69" s="56">
        <f t="shared" si="14"/>
        <v>0</v>
      </c>
      <c r="U69" s="56">
        <f t="shared" si="18"/>
        <v>0</v>
      </c>
      <c r="V69" s="56">
        <f t="shared" si="15"/>
        <v>0</v>
      </c>
      <c r="W69" s="64" t="str">
        <f t="shared" si="16"/>
        <v/>
      </c>
      <c r="X69" s="56" t="str">
        <f t="shared" si="19"/>
        <v>T</v>
      </c>
      <c r="Y69" s="20"/>
      <c r="Z69" s="19"/>
      <c r="AA69" s="20"/>
      <c r="AB69" s="19"/>
      <c r="AC69" s="21"/>
      <c r="AJ69" s="22"/>
      <c r="AK69" s="22"/>
      <c r="AL69" s="22"/>
      <c r="AM69" s="22"/>
      <c r="AN69" s="20"/>
      <c r="AO69" s="20"/>
      <c r="AP69" s="20"/>
      <c r="AQ69" s="20"/>
      <c r="AR69" s="20"/>
    </row>
    <row r="70" spans="1:44" s="17" customFormat="1" ht="30.75" customHeight="1" x14ac:dyDescent="0.2">
      <c r="A70" s="150"/>
      <c r="C70" s="63"/>
      <c r="D70" s="66" t="str">
        <f t="shared" si="13"/>
        <v/>
      </c>
      <c r="E70" s="69" t="str">
        <f>IFERROR(VLOOKUP(J70,Causa!$A$2:$F$15,6,0),"")</f>
        <v/>
      </c>
      <c r="F70" s="52"/>
      <c r="G70" s="53"/>
      <c r="H70" s="212"/>
      <c r="I70" s="55" t="s">
        <v>57</v>
      </c>
      <c r="J70" s="54"/>
      <c r="K70" s="54"/>
      <c r="L70" s="54"/>
      <c r="M70" s="54"/>
      <c r="N70" s="54"/>
      <c r="O70" s="54"/>
      <c r="P70" s="54"/>
      <c r="Q70" s="55"/>
      <c r="R70" s="54"/>
      <c r="S70" s="56">
        <f t="shared" si="17"/>
        <v>0</v>
      </c>
      <c r="T70" s="56">
        <f t="shared" si="14"/>
        <v>0</v>
      </c>
      <c r="U70" s="56">
        <f t="shared" si="18"/>
        <v>0</v>
      </c>
      <c r="V70" s="56">
        <f t="shared" si="15"/>
        <v>0</v>
      </c>
      <c r="W70" s="64" t="str">
        <f t="shared" si="16"/>
        <v/>
      </c>
      <c r="X70" s="56" t="str">
        <f t="shared" si="19"/>
        <v>T</v>
      </c>
      <c r="Y70" s="20"/>
      <c r="Z70" s="19"/>
      <c r="AA70" s="20"/>
      <c r="AB70" s="19"/>
      <c r="AC70" s="21"/>
      <c r="AJ70" s="22"/>
      <c r="AK70" s="22"/>
      <c r="AL70" s="22"/>
      <c r="AM70" s="22"/>
      <c r="AN70" s="20"/>
      <c r="AO70" s="20"/>
      <c r="AP70" s="20"/>
      <c r="AQ70" s="20"/>
      <c r="AR70" s="20"/>
    </row>
    <row r="71" spans="1:44" s="17" customFormat="1" ht="30.75" customHeight="1" x14ac:dyDescent="0.2">
      <c r="A71" s="150"/>
      <c r="C71" s="63"/>
      <c r="D71" s="66" t="str">
        <f t="shared" si="13"/>
        <v/>
      </c>
      <c r="E71" s="69" t="str">
        <f>IFERROR(VLOOKUP(J71,Causa!$A$2:$F$15,6,0),"")</f>
        <v/>
      </c>
      <c r="F71" s="52"/>
      <c r="G71" s="53"/>
      <c r="H71" s="212"/>
      <c r="I71" s="55" t="s">
        <v>57</v>
      </c>
      <c r="J71" s="54"/>
      <c r="K71" s="54"/>
      <c r="L71" s="54"/>
      <c r="M71" s="54"/>
      <c r="N71" s="54"/>
      <c r="O71" s="54"/>
      <c r="P71" s="54"/>
      <c r="Q71" s="55"/>
      <c r="R71" s="54"/>
      <c r="S71" s="56">
        <f t="shared" si="17"/>
        <v>0</v>
      </c>
      <c r="T71" s="56">
        <f t="shared" si="14"/>
        <v>0</v>
      </c>
      <c r="U71" s="56">
        <f t="shared" si="18"/>
        <v>0</v>
      </c>
      <c r="V71" s="56">
        <f t="shared" si="15"/>
        <v>0</v>
      </c>
      <c r="W71" s="64" t="str">
        <f t="shared" si="16"/>
        <v/>
      </c>
      <c r="X71" s="56" t="str">
        <f t="shared" si="19"/>
        <v>T</v>
      </c>
      <c r="Y71" s="20"/>
      <c r="Z71" s="19"/>
      <c r="AA71" s="20"/>
      <c r="AB71" s="19"/>
      <c r="AC71" s="21"/>
      <c r="AJ71" s="22"/>
      <c r="AK71" s="22"/>
      <c r="AL71" s="22"/>
      <c r="AM71" s="22"/>
      <c r="AN71" s="20"/>
      <c r="AO71" s="20"/>
      <c r="AP71" s="20"/>
      <c r="AQ71" s="20"/>
      <c r="AR71" s="20"/>
    </row>
    <row r="72" spans="1:44" s="17" customFormat="1" ht="30.75" customHeight="1" x14ac:dyDescent="0.2">
      <c r="A72" s="150"/>
      <c r="C72" s="63"/>
      <c r="D72" s="66" t="str">
        <f t="shared" si="13"/>
        <v/>
      </c>
      <c r="E72" s="69" t="str">
        <f>IFERROR(VLOOKUP(J72,Causa!$A$2:$F$15,6,0),"")</f>
        <v/>
      </c>
      <c r="F72" s="52"/>
      <c r="G72" s="53"/>
      <c r="H72" s="212"/>
      <c r="I72" s="55" t="s">
        <v>57</v>
      </c>
      <c r="J72" s="54"/>
      <c r="K72" s="54"/>
      <c r="L72" s="54"/>
      <c r="M72" s="54"/>
      <c r="N72" s="54"/>
      <c r="O72" s="54"/>
      <c r="P72" s="54"/>
      <c r="Q72" s="55"/>
      <c r="R72" s="54"/>
      <c r="S72" s="56">
        <f t="shared" si="17"/>
        <v>0</v>
      </c>
      <c r="T72" s="56">
        <f t="shared" si="14"/>
        <v>0</v>
      </c>
      <c r="U72" s="56">
        <f t="shared" si="18"/>
        <v>0</v>
      </c>
      <c r="V72" s="56">
        <f t="shared" si="15"/>
        <v>0</v>
      </c>
      <c r="W72" s="64" t="str">
        <f t="shared" si="16"/>
        <v/>
      </c>
      <c r="X72" s="56" t="str">
        <f t="shared" si="19"/>
        <v>T</v>
      </c>
      <c r="Y72" s="20"/>
      <c r="Z72" s="19"/>
      <c r="AA72" s="20"/>
      <c r="AB72" s="19"/>
      <c r="AC72" s="21"/>
      <c r="AJ72" s="22"/>
      <c r="AK72" s="22"/>
      <c r="AL72" s="22"/>
      <c r="AM72" s="22"/>
      <c r="AN72" s="20"/>
      <c r="AO72" s="20"/>
      <c r="AP72" s="20"/>
      <c r="AQ72" s="20"/>
      <c r="AR72" s="20"/>
    </row>
    <row r="73" spans="1:44" s="17" customFormat="1" ht="30.75" customHeight="1" x14ac:dyDescent="0.2">
      <c r="A73" s="150"/>
      <c r="C73" s="63"/>
      <c r="D73" s="66" t="str">
        <f t="shared" si="13"/>
        <v/>
      </c>
      <c r="E73" s="69" t="str">
        <f>IFERROR(VLOOKUP(J73,Causa!$A$2:$F$15,6,0),"")</f>
        <v/>
      </c>
      <c r="F73" s="52"/>
      <c r="G73" s="53"/>
      <c r="H73" s="212"/>
      <c r="I73" s="55" t="s">
        <v>57</v>
      </c>
      <c r="J73" s="54"/>
      <c r="K73" s="54"/>
      <c r="L73" s="54"/>
      <c r="M73" s="54"/>
      <c r="N73" s="54"/>
      <c r="O73" s="54"/>
      <c r="P73" s="54"/>
      <c r="Q73" s="55"/>
      <c r="R73" s="54"/>
      <c r="S73" s="56">
        <f t="shared" si="17"/>
        <v>0</v>
      </c>
      <c r="T73" s="56">
        <f t="shared" si="14"/>
        <v>0</v>
      </c>
      <c r="U73" s="56">
        <f t="shared" si="18"/>
        <v>0</v>
      </c>
      <c r="V73" s="56">
        <f t="shared" si="15"/>
        <v>0</v>
      </c>
      <c r="W73" s="64" t="str">
        <f t="shared" si="16"/>
        <v/>
      </c>
      <c r="X73" s="56" t="str">
        <f t="shared" si="19"/>
        <v>T</v>
      </c>
      <c r="Y73" s="20"/>
      <c r="Z73" s="19"/>
      <c r="AA73" s="20"/>
      <c r="AB73" s="19"/>
      <c r="AC73" s="21"/>
      <c r="AJ73" s="22"/>
      <c r="AK73" s="22"/>
      <c r="AL73" s="22"/>
      <c r="AM73" s="22"/>
      <c r="AN73" s="20"/>
      <c r="AO73" s="20"/>
      <c r="AP73" s="20"/>
      <c r="AQ73" s="20"/>
      <c r="AR73" s="20"/>
    </row>
    <row r="74" spans="1:44" s="17" customFormat="1" ht="30.75" customHeight="1" x14ac:dyDescent="0.2">
      <c r="A74" s="150"/>
      <c r="C74" s="63"/>
      <c r="D74" s="66" t="str">
        <f t="shared" si="13"/>
        <v/>
      </c>
      <c r="E74" s="69" t="str">
        <f>IFERROR(VLOOKUP(J74,Causa!$A$2:$F$15,6,0),"")</f>
        <v/>
      </c>
      <c r="F74" s="52"/>
      <c r="G74" s="53"/>
      <c r="H74" s="212"/>
      <c r="I74" s="55" t="s">
        <v>57</v>
      </c>
      <c r="J74" s="54"/>
      <c r="K74" s="54"/>
      <c r="L74" s="54"/>
      <c r="M74" s="54"/>
      <c r="N74" s="54"/>
      <c r="O74" s="54"/>
      <c r="P74" s="54"/>
      <c r="Q74" s="55"/>
      <c r="R74" s="54"/>
      <c r="S74" s="56">
        <f t="shared" si="17"/>
        <v>0</v>
      </c>
      <c r="T74" s="56">
        <f t="shared" si="14"/>
        <v>0</v>
      </c>
      <c r="U74" s="56">
        <f t="shared" si="18"/>
        <v>0</v>
      </c>
      <c r="V74" s="56">
        <f t="shared" si="15"/>
        <v>0</v>
      </c>
      <c r="W74" s="64" t="str">
        <f t="shared" si="16"/>
        <v/>
      </c>
      <c r="X74" s="56" t="str">
        <f t="shared" si="19"/>
        <v>T</v>
      </c>
      <c r="Y74" s="20"/>
      <c r="Z74" s="19"/>
      <c r="AA74" s="20"/>
      <c r="AB74" s="19"/>
      <c r="AC74" s="21"/>
      <c r="AJ74" s="22"/>
      <c r="AK74" s="22"/>
      <c r="AL74" s="22"/>
      <c r="AM74" s="22"/>
      <c r="AN74" s="20"/>
      <c r="AO74" s="20"/>
      <c r="AP74" s="20"/>
      <c r="AQ74" s="20"/>
      <c r="AR74" s="20"/>
    </row>
    <row r="75" spans="1:44" s="17" customFormat="1" ht="30.75" customHeight="1" x14ac:dyDescent="0.2">
      <c r="A75" s="150"/>
      <c r="C75" s="63"/>
      <c r="D75" s="66" t="str">
        <f t="shared" si="13"/>
        <v/>
      </c>
      <c r="E75" s="69" t="str">
        <f>IFERROR(VLOOKUP(J75,Causa!$A$2:$F$15,6,0),"")</f>
        <v/>
      </c>
      <c r="F75" s="52"/>
      <c r="G75" s="53"/>
      <c r="H75" s="212"/>
      <c r="I75" s="55" t="s">
        <v>57</v>
      </c>
      <c r="J75" s="54"/>
      <c r="K75" s="54"/>
      <c r="L75" s="54"/>
      <c r="M75" s="54"/>
      <c r="N75" s="54"/>
      <c r="O75" s="54"/>
      <c r="P75" s="54"/>
      <c r="Q75" s="55"/>
      <c r="R75" s="54"/>
      <c r="S75" s="56">
        <f t="shared" si="17"/>
        <v>0</v>
      </c>
      <c r="T75" s="56">
        <f t="shared" si="14"/>
        <v>0</v>
      </c>
      <c r="U75" s="56">
        <f t="shared" si="18"/>
        <v>0</v>
      </c>
      <c r="V75" s="56">
        <f t="shared" si="15"/>
        <v>0</v>
      </c>
      <c r="W75" s="64" t="str">
        <f t="shared" si="16"/>
        <v/>
      </c>
      <c r="X75" s="56" t="str">
        <f t="shared" si="19"/>
        <v>T</v>
      </c>
      <c r="Y75" s="20"/>
      <c r="Z75" s="19"/>
      <c r="AA75" s="20"/>
      <c r="AB75" s="19"/>
      <c r="AC75" s="21"/>
      <c r="AJ75" s="22"/>
      <c r="AK75" s="22"/>
      <c r="AL75" s="22"/>
      <c r="AM75" s="22"/>
      <c r="AN75" s="20"/>
      <c r="AO75" s="20"/>
      <c r="AP75" s="20"/>
      <c r="AQ75" s="20"/>
      <c r="AR75" s="20"/>
    </row>
    <row r="76" spans="1:44" s="17" customFormat="1" ht="30.75" customHeight="1" x14ac:dyDescent="0.2">
      <c r="A76" s="150"/>
      <c r="C76" s="63"/>
      <c r="D76" s="66" t="str">
        <f t="shared" si="13"/>
        <v/>
      </c>
      <c r="E76" s="69" t="str">
        <f>IFERROR(VLOOKUP(J76,Causa!$A$2:$F$15,6,0),"")</f>
        <v/>
      </c>
      <c r="F76" s="52"/>
      <c r="G76" s="53"/>
      <c r="H76" s="212"/>
      <c r="I76" s="55"/>
      <c r="J76" s="54"/>
      <c r="K76" s="54"/>
      <c r="L76" s="54"/>
      <c r="M76" s="54"/>
      <c r="N76" s="54"/>
      <c r="O76" s="54"/>
      <c r="P76" s="54"/>
      <c r="Q76" s="55"/>
      <c r="R76" s="54"/>
      <c r="S76" s="56">
        <f t="shared" si="17"/>
        <v>0</v>
      </c>
      <c r="T76" s="56">
        <f t="shared" si="14"/>
        <v>0</v>
      </c>
      <c r="U76" s="56">
        <f t="shared" si="18"/>
        <v>0</v>
      </c>
      <c r="V76" s="56">
        <f t="shared" si="15"/>
        <v>0</v>
      </c>
      <c r="W76" s="64" t="str">
        <f t="shared" si="16"/>
        <v/>
      </c>
      <c r="X76" s="56" t="str">
        <f t="shared" si="19"/>
        <v>T</v>
      </c>
      <c r="Y76" s="20"/>
      <c r="Z76" s="19"/>
      <c r="AA76" s="20"/>
      <c r="AB76" s="19"/>
      <c r="AC76" s="21"/>
      <c r="AJ76" s="22"/>
      <c r="AK76" s="22"/>
      <c r="AL76" s="22"/>
      <c r="AM76" s="22"/>
      <c r="AN76" s="20"/>
      <c r="AO76" s="20"/>
      <c r="AP76" s="20"/>
      <c r="AQ76" s="20"/>
      <c r="AR76" s="20"/>
    </row>
    <row r="77" spans="1:44" s="17" customFormat="1" ht="30.75" customHeight="1" x14ac:dyDescent="0.2">
      <c r="A77" s="150"/>
      <c r="C77" s="63"/>
      <c r="D77" s="66" t="str">
        <f t="shared" si="13"/>
        <v/>
      </c>
      <c r="E77" s="69" t="str">
        <f>IFERROR(VLOOKUP(J77,Causa!$A$2:$F$15,6,0),"")</f>
        <v/>
      </c>
      <c r="F77" s="52"/>
      <c r="G77" s="53"/>
      <c r="H77" s="212"/>
      <c r="I77" s="55"/>
      <c r="J77" s="54"/>
      <c r="K77" s="54"/>
      <c r="L77" s="54"/>
      <c r="M77" s="54"/>
      <c r="N77" s="54"/>
      <c r="O77" s="54"/>
      <c r="P77" s="54"/>
      <c r="Q77" s="55"/>
      <c r="R77" s="54"/>
      <c r="S77" s="56">
        <f t="shared" si="17"/>
        <v>0</v>
      </c>
      <c r="T77" s="56">
        <f t="shared" si="14"/>
        <v>0</v>
      </c>
      <c r="U77" s="56">
        <f t="shared" si="18"/>
        <v>0</v>
      </c>
      <c r="V77" s="56">
        <f t="shared" si="15"/>
        <v>0</v>
      </c>
      <c r="W77" s="64" t="str">
        <f t="shared" si="16"/>
        <v/>
      </c>
      <c r="X77" s="56" t="str">
        <f t="shared" si="19"/>
        <v>T</v>
      </c>
      <c r="Y77" s="20"/>
      <c r="Z77" s="19"/>
      <c r="AA77" s="20"/>
      <c r="AB77" s="19"/>
      <c r="AC77" s="21"/>
      <c r="AJ77" s="22"/>
      <c r="AK77" s="22"/>
      <c r="AL77" s="22"/>
      <c r="AM77" s="22"/>
      <c r="AN77" s="20"/>
      <c r="AO77" s="20"/>
      <c r="AP77" s="20"/>
      <c r="AQ77" s="20"/>
      <c r="AR77" s="20"/>
    </row>
    <row r="78" spans="1:44" s="17" customFormat="1" ht="30.75" customHeight="1" x14ac:dyDescent="0.2">
      <c r="A78" s="150"/>
      <c r="C78" s="63"/>
      <c r="D78" s="66" t="str">
        <f t="shared" si="13"/>
        <v/>
      </c>
      <c r="E78" s="69" t="str">
        <f>IFERROR(VLOOKUP(J78,Causa!$A$2:$F$15,6,0),"")</f>
        <v/>
      </c>
      <c r="F78" s="52"/>
      <c r="G78" s="53"/>
      <c r="H78" s="212"/>
      <c r="I78" s="55"/>
      <c r="J78" s="54"/>
      <c r="K78" s="54"/>
      <c r="L78" s="54"/>
      <c r="M78" s="54"/>
      <c r="N78" s="54"/>
      <c r="O78" s="54"/>
      <c r="P78" s="54"/>
      <c r="Q78" s="55"/>
      <c r="R78" s="54"/>
      <c r="S78" s="56">
        <f t="shared" si="17"/>
        <v>0</v>
      </c>
      <c r="T78" s="56">
        <f t="shared" si="14"/>
        <v>0</v>
      </c>
      <c r="U78" s="56">
        <f t="shared" si="18"/>
        <v>0</v>
      </c>
      <c r="V78" s="56">
        <f t="shared" si="15"/>
        <v>0</v>
      </c>
      <c r="W78" s="64" t="str">
        <f t="shared" si="16"/>
        <v/>
      </c>
      <c r="X78" s="56" t="str">
        <f t="shared" si="19"/>
        <v>T</v>
      </c>
      <c r="Y78" s="20"/>
      <c r="Z78" s="19"/>
      <c r="AA78" s="20"/>
      <c r="AB78" s="19"/>
      <c r="AC78" s="21"/>
      <c r="AJ78" s="22"/>
      <c r="AK78" s="22"/>
      <c r="AL78" s="22"/>
      <c r="AM78" s="22"/>
      <c r="AN78" s="20"/>
      <c r="AO78" s="20"/>
      <c r="AP78" s="20"/>
      <c r="AQ78" s="20"/>
      <c r="AR78" s="20"/>
    </row>
    <row r="79" spans="1:44" s="17" customFormat="1" ht="30.75" customHeight="1" x14ac:dyDescent="0.2">
      <c r="A79" s="150"/>
      <c r="C79" s="63"/>
      <c r="D79" s="66" t="str">
        <f t="shared" si="13"/>
        <v/>
      </c>
      <c r="E79" s="69" t="str">
        <f>IFERROR(VLOOKUP(J79,Causa!$A$2:$F$15,6,0),"")</f>
        <v/>
      </c>
      <c r="F79" s="52"/>
      <c r="G79" s="53"/>
      <c r="H79" s="212"/>
      <c r="I79" s="55"/>
      <c r="J79" s="54"/>
      <c r="K79" s="54"/>
      <c r="L79" s="54"/>
      <c r="M79" s="54"/>
      <c r="N79" s="54"/>
      <c r="O79" s="54"/>
      <c r="P79" s="54"/>
      <c r="Q79" s="55"/>
      <c r="R79" s="54"/>
      <c r="S79" s="56">
        <f t="shared" si="17"/>
        <v>0</v>
      </c>
      <c r="T79" s="56">
        <f t="shared" si="14"/>
        <v>0</v>
      </c>
      <c r="U79" s="56">
        <f t="shared" si="18"/>
        <v>0</v>
      </c>
      <c r="V79" s="56">
        <f t="shared" si="15"/>
        <v>0</v>
      </c>
      <c r="W79" s="64" t="str">
        <f t="shared" si="16"/>
        <v/>
      </c>
      <c r="X79" s="56" t="str">
        <f t="shared" si="19"/>
        <v>T</v>
      </c>
      <c r="Y79" s="20"/>
      <c r="Z79" s="19"/>
      <c r="AA79" s="20"/>
      <c r="AB79" s="19"/>
      <c r="AC79" s="21"/>
      <c r="AJ79" s="22"/>
      <c r="AK79" s="22"/>
      <c r="AL79" s="22"/>
      <c r="AM79" s="22"/>
      <c r="AN79" s="20"/>
      <c r="AO79" s="20"/>
      <c r="AP79" s="20"/>
      <c r="AQ79" s="20"/>
      <c r="AR79" s="20"/>
    </row>
    <row r="80" spans="1:44" s="17" customFormat="1" ht="30.75" customHeight="1" x14ac:dyDescent="0.2">
      <c r="A80" s="150"/>
      <c r="C80" s="63"/>
      <c r="D80" s="66" t="str">
        <f t="shared" si="13"/>
        <v/>
      </c>
      <c r="E80" s="69" t="str">
        <f>IFERROR(VLOOKUP(J80,Causa!$A$2:$F$15,6,0),"")</f>
        <v/>
      </c>
      <c r="F80" s="52"/>
      <c r="G80" s="53"/>
      <c r="H80" s="212"/>
      <c r="I80" s="55"/>
      <c r="J80" s="54"/>
      <c r="K80" s="54"/>
      <c r="L80" s="54"/>
      <c r="M80" s="54"/>
      <c r="N80" s="54"/>
      <c r="O80" s="54"/>
      <c r="P80" s="54"/>
      <c r="Q80" s="55"/>
      <c r="R80" s="54"/>
      <c r="S80" s="56">
        <f t="shared" si="17"/>
        <v>0</v>
      </c>
      <c r="T80" s="56">
        <f t="shared" si="14"/>
        <v>0</v>
      </c>
      <c r="U80" s="56">
        <f t="shared" si="18"/>
        <v>0</v>
      </c>
      <c r="V80" s="56">
        <f t="shared" si="15"/>
        <v>0</v>
      </c>
      <c r="W80" s="64" t="str">
        <f t="shared" si="16"/>
        <v/>
      </c>
      <c r="X80" s="56" t="str">
        <f t="shared" si="19"/>
        <v>T</v>
      </c>
      <c r="Y80" s="20"/>
      <c r="Z80" s="19"/>
      <c r="AA80" s="20"/>
      <c r="AB80" s="19"/>
      <c r="AC80" s="21"/>
      <c r="AJ80" s="22"/>
      <c r="AK80" s="22"/>
      <c r="AL80" s="22"/>
      <c r="AM80" s="22"/>
      <c r="AN80" s="20"/>
      <c r="AO80" s="20"/>
      <c r="AP80" s="20"/>
      <c r="AQ80" s="20"/>
      <c r="AR80" s="20"/>
    </row>
    <row r="81" spans="1:44" s="17" customFormat="1" ht="30.75" customHeight="1" x14ac:dyDescent="0.2">
      <c r="A81" s="150"/>
      <c r="C81" s="63"/>
      <c r="D81" s="66" t="str">
        <f t="shared" si="13"/>
        <v/>
      </c>
      <c r="E81" s="69" t="str">
        <f>IFERROR(VLOOKUP(J81,Causa!$A$2:$F$15,6,0),"")</f>
        <v/>
      </c>
      <c r="F81" s="52"/>
      <c r="G81" s="53"/>
      <c r="H81" s="212"/>
      <c r="I81" s="55"/>
      <c r="J81" s="54"/>
      <c r="K81" s="54"/>
      <c r="L81" s="54"/>
      <c r="M81" s="54"/>
      <c r="N81" s="54"/>
      <c r="O81" s="54"/>
      <c r="P81" s="54"/>
      <c r="Q81" s="55"/>
      <c r="R81" s="54"/>
      <c r="S81" s="56">
        <f t="shared" si="17"/>
        <v>0</v>
      </c>
      <c r="T81" s="56">
        <f t="shared" si="14"/>
        <v>0</v>
      </c>
      <c r="U81" s="56">
        <f t="shared" si="18"/>
        <v>0</v>
      </c>
      <c r="V81" s="56">
        <f t="shared" si="15"/>
        <v>0</v>
      </c>
      <c r="W81" s="64" t="str">
        <f t="shared" si="16"/>
        <v/>
      </c>
      <c r="X81" s="56" t="str">
        <f t="shared" si="19"/>
        <v>T</v>
      </c>
      <c r="Y81" s="20"/>
      <c r="Z81" s="19"/>
      <c r="AA81" s="20"/>
      <c r="AB81" s="19"/>
      <c r="AC81" s="21"/>
      <c r="AJ81" s="22"/>
      <c r="AK81" s="22"/>
      <c r="AL81" s="22"/>
      <c r="AM81" s="22"/>
      <c r="AN81" s="20"/>
      <c r="AO81" s="20"/>
      <c r="AP81" s="20"/>
      <c r="AQ81" s="20"/>
      <c r="AR81" s="20"/>
    </row>
    <row r="82" spans="1:44" s="17" customFormat="1" ht="30.75" customHeight="1" x14ac:dyDescent="0.2">
      <c r="A82" s="150"/>
      <c r="C82" s="63"/>
      <c r="D82" s="66" t="str">
        <f t="shared" si="13"/>
        <v/>
      </c>
      <c r="E82" s="69" t="str">
        <f>IFERROR(VLOOKUP(J82,Causa!$A$2:$F$15,6,0),"")</f>
        <v/>
      </c>
      <c r="F82" s="52"/>
      <c r="G82" s="53"/>
      <c r="H82" s="212"/>
      <c r="I82" s="55"/>
      <c r="J82" s="54"/>
      <c r="K82" s="54"/>
      <c r="L82" s="54"/>
      <c r="M82" s="54"/>
      <c r="N82" s="54"/>
      <c r="O82" s="54"/>
      <c r="P82" s="54"/>
      <c r="Q82" s="55"/>
      <c r="R82" s="54"/>
      <c r="S82" s="56">
        <f t="shared" si="17"/>
        <v>0</v>
      </c>
      <c r="T82" s="56">
        <f t="shared" si="14"/>
        <v>0</v>
      </c>
      <c r="U82" s="56">
        <f t="shared" si="18"/>
        <v>0</v>
      </c>
      <c r="V82" s="56">
        <f t="shared" si="15"/>
        <v>0</v>
      </c>
      <c r="W82" s="64" t="str">
        <f t="shared" si="16"/>
        <v/>
      </c>
      <c r="X82" s="56" t="str">
        <f t="shared" si="19"/>
        <v>T</v>
      </c>
      <c r="Y82" s="20"/>
      <c r="Z82" s="19"/>
      <c r="AA82" s="20"/>
      <c r="AB82" s="19"/>
      <c r="AC82" s="21"/>
      <c r="AJ82" s="22"/>
      <c r="AK82" s="22"/>
      <c r="AL82" s="22"/>
      <c r="AM82" s="22"/>
      <c r="AN82" s="20"/>
      <c r="AO82" s="20"/>
      <c r="AP82" s="20"/>
      <c r="AQ82" s="20"/>
      <c r="AR82" s="20"/>
    </row>
    <row r="83" spans="1:44" s="17" customFormat="1" ht="30.75" customHeight="1" x14ac:dyDescent="0.2">
      <c r="A83" s="150"/>
      <c r="C83" s="63"/>
      <c r="D83" s="66" t="str">
        <f t="shared" si="13"/>
        <v/>
      </c>
      <c r="E83" s="69" t="str">
        <f>IFERROR(VLOOKUP(J83,Causa!$A$2:$F$15,6,0),"")</f>
        <v/>
      </c>
      <c r="F83" s="52"/>
      <c r="G83" s="53"/>
      <c r="H83" s="212"/>
      <c r="I83" s="55"/>
      <c r="J83" s="54"/>
      <c r="K83" s="54"/>
      <c r="L83" s="54"/>
      <c r="M83" s="54"/>
      <c r="N83" s="54"/>
      <c r="O83" s="54"/>
      <c r="P83" s="54"/>
      <c r="Q83" s="55"/>
      <c r="R83" s="54"/>
      <c r="S83" s="56">
        <f t="shared" si="17"/>
        <v>0</v>
      </c>
      <c r="T83" s="56">
        <f t="shared" si="14"/>
        <v>0</v>
      </c>
      <c r="U83" s="56">
        <f t="shared" si="18"/>
        <v>0</v>
      </c>
      <c r="V83" s="56">
        <f t="shared" si="15"/>
        <v>0</v>
      </c>
      <c r="W83" s="64" t="str">
        <f t="shared" si="16"/>
        <v/>
      </c>
      <c r="X83" s="56" t="str">
        <f t="shared" si="19"/>
        <v>T</v>
      </c>
      <c r="Y83" s="20"/>
      <c r="Z83" s="19"/>
      <c r="AA83" s="20"/>
      <c r="AB83" s="19"/>
      <c r="AC83" s="21"/>
      <c r="AJ83" s="22"/>
      <c r="AK83" s="22"/>
      <c r="AL83" s="22"/>
      <c r="AM83" s="22"/>
      <c r="AN83" s="20"/>
      <c r="AO83" s="20"/>
      <c r="AP83" s="20"/>
      <c r="AQ83" s="20"/>
      <c r="AR83" s="20"/>
    </row>
    <row r="84" spans="1:44" s="17" customFormat="1" ht="30.75" customHeight="1" x14ac:dyDescent="0.2">
      <c r="A84" s="150"/>
      <c r="C84" s="63"/>
      <c r="D84" s="66" t="str">
        <f t="shared" si="13"/>
        <v/>
      </c>
      <c r="E84" s="69" t="str">
        <f>IFERROR(VLOOKUP(J84,Causa!$A$2:$F$15,6,0),"")</f>
        <v/>
      </c>
      <c r="F84" s="52"/>
      <c r="G84" s="53"/>
      <c r="H84" s="212"/>
      <c r="I84" s="55"/>
      <c r="J84" s="54"/>
      <c r="K84" s="54"/>
      <c r="L84" s="54"/>
      <c r="M84" s="54"/>
      <c r="N84" s="54"/>
      <c r="O84" s="54"/>
      <c r="P84" s="54"/>
      <c r="Q84" s="55"/>
      <c r="R84" s="54"/>
      <c r="S84" s="56">
        <f t="shared" si="17"/>
        <v>0</v>
      </c>
      <c r="T84" s="56">
        <f t="shared" si="14"/>
        <v>0</v>
      </c>
      <c r="U84" s="56">
        <f t="shared" si="18"/>
        <v>0</v>
      </c>
      <c r="V84" s="56">
        <f t="shared" si="15"/>
        <v>0</v>
      </c>
      <c r="W84" s="64" t="str">
        <f t="shared" si="16"/>
        <v/>
      </c>
      <c r="X84" s="56" t="str">
        <f t="shared" si="19"/>
        <v>T</v>
      </c>
      <c r="Y84" s="20"/>
      <c r="Z84" s="19"/>
      <c r="AA84" s="20"/>
      <c r="AB84" s="19"/>
      <c r="AC84" s="21"/>
      <c r="AJ84" s="22"/>
      <c r="AK84" s="22"/>
      <c r="AL84" s="22"/>
      <c r="AM84" s="22"/>
      <c r="AN84" s="20"/>
      <c r="AO84" s="20"/>
      <c r="AP84" s="20"/>
      <c r="AQ84" s="20"/>
      <c r="AR84" s="20"/>
    </row>
    <row r="85" spans="1:44" s="17" customFormat="1" ht="30.75" customHeight="1" x14ac:dyDescent="0.2">
      <c r="A85" s="150"/>
      <c r="C85" s="63"/>
      <c r="D85" s="66" t="str">
        <f t="shared" si="13"/>
        <v/>
      </c>
      <c r="E85" s="69" t="str">
        <f>IFERROR(VLOOKUP(J85,Causa!$A$2:$F$15,6,0),"")</f>
        <v/>
      </c>
      <c r="F85" s="52"/>
      <c r="G85" s="53"/>
      <c r="H85" s="212"/>
      <c r="I85" s="55"/>
      <c r="J85" s="54"/>
      <c r="K85" s="54"/>
      <c r="L85" s="54"/>
      <c r="M85" s="54"/>
      <c r="N85" s="54"/>
      <c r="O85" s="54"/>
      <c r="P85" s="54"/>
      <c r="Q85" s="55"/>
      <c r="R85" s="54"/>
      <c r="S85" s="56">
        <f t="shared" si="17"/>
        <v>0</v>
      </c>
      <c r="T85" s="56">
        <f t="shared" si="14"/>
        <v>0</v>
      </c>
      <c r="U85" s="56">
        <f t="shared" si="18"/>
        <v>0</v>
      </c>
      <c r="V85" s="56">
        <f t="shared" si="15"/>
        <v>0</v>
      </c>
      <c r="W85" s="64" t="str">
        <f t="shared" si="16"/>
        <v/>
      </c>
      <c r="X85" s="56" t="str">
        <f t="shared" si="19"/>
        <v>T</v>
      </c>
      <c r="Y85" s="20"/>
      <c r="Z85" s="19"/>
      <c r="AA85" s="20"/>
      <c r="AB85" s="19"/>
      <c r="AC85" s="21"/>
      <c r="AJ85" s="22"/>
      <c r="AK85" s="22"/>
      <c r="AL85" s="22"/>
      <c r="AM85" s="22"/>
      <c r="AN85" s="20"/>
      <c r="AO85" s="20"/>
      <c r="AP85" s="20"/>
      <c r="AQ85" s="20"/>
      <c r="AR85" s="20"/>
    </row>
    <row r="86" spans="1:44" s="17" customFormat="1" ht="30.75" customHeight="1" x14ac:dyDescent="0.2">
      <c r="A86" s="150"/>
      <c r="C86" s="63"/>
      <c r="D86" s="66" t="str">
        <f t="shared" si="13"/>
        <v/>
      </c>
      <c r="E86" s="69" t="str">
        <f>IFERROR(VLOOKUP(J86,Causa!$A$2:$F$15,6,0),"")</f>
        <v/>
      </c>
      <c r="F86" s="52"/>
      <c r="G86" s="53"/>
      <c r="H86" s="212"/>
      <c r="I86" s="55"/>
      <c r="J86" s="54"/>
      <c r="K86" s="54"/>
      <c r="L86" s="54"/>
      <c r="M86" s="54"/>
      <c r="N86" s="54"/>
      <c r="O86" s="54"/>
      <c r="P86" s="54"/>
      <c r="Q86" s="55"/>
      <c r="R86" s="54"/>
      <c r="S86" s="56">
        <f t="shared" si="17"/>
        <v>0</v>
      </c>
      <c r="T86" s="56">
        <f t="shared" si="14"/>
        <v>0</v>
      </c>
      <c r="U86" s="56">
        <f t="shared" si="18"/>
        <v>0</v>
      </c>
      <c r="V86" s="56">
        <f t="shared" si="15"/>
        <v>0</v>
      </c>
      <c r="W86" s="64" t="str">
        <f t="shared" si="16"/>
        <v/>
      </c>
      <c r="X86" s="56" t="str">
        <f t="shared" si="19"/>
        <v>T</v>
      </c>
      <c r="Y86" s="20"/>
      <c r="Z86" s="19"/>
      <c r="AA86" s="20"/>
      <c r="AB86" s="19"/>
      <c r="AC86" s="21"/>
      <c r="AJ86" s="22"/>
      <c r="AK86" s="22"/>
      <c r="AL86" s="22"/>
      <c r="AM86" s="22"/>
      <c r="AN86" s="20"/>
      <c r="AO86" s="20"/>
      <c r="AP86" s="20"/>
      <c r="AQ86" s="20"/>
      <c r="AR86" s="20"/>
    </row>
    <row r="87" spans="1:44" s="17" customFormat="1" ht="30.75" customHeight="1" x14ac:dyDescent="0.2">
      <c r="A87" s="150"/>
      <c r="C87" s="63"/>
      <c r="D87" s="66" t="str">
        <f t="shared" si="13"/>
        <v/>
      </c>
      <c r="E87" s="69" t="str">
        <f>IFERROR(VLOOKUP(J87,Causa!$A$2:$F$15,6,0),"")</f>
        <v/>
      </c>
      <c r="F87" s="52"/>
      <c r="G87" s="53"/>
      <c r="H87" s="212"/>
      <c r="I87" s="55"/>
      <c r="J87" s="54"/>
      <c r="K87" s="54"/>
      <c r="L87" s="54"/>
      <c r="M87" s="54"/>
      <c r="N87" s="54"/>
      <c r="O87" s="54"/>
      <c r="P87" s="54"/>
      <c r="Q87" s="55"/>
      <c r="R87" s="54"/>
      <c r="S87" s="56">
        <f t="shared" si="17"/>
        <v>0</v>
      </c>
      <c r="T87" s="56">
        <f t="shared" si="14"/>
        <v>0</v>
      </c>
      <c r="U87" s="56">
        <f t="shared" si="18"/>
        <v>0</v>
      </c>
      <c r="V87" s="56">
        <f t="shared" si="15"/>
        <v>0</v>
      </c>
      <c r="W87" s="64" t="str">
        <f t="shared" si="16"/>
        <v/>
      </c>
      <c r="X87" s="56" t="str">
        <f t="shared" si="19"/>
        <v>T</v>
      </c>
      <c r="Y87" s="20"/>
      <c r="Z87" s="19"/>
      <c r="AA87" s="20"/>
      <c r="AB87" s="19"/>
      <c r="AC87" s="21"/>
      <c r="AJ87" s="22"/>
      <c r="AK87" s="22"/>
      <c r="AL87" s="22"/>
      <c r="AM87" s="22"/>
      <c r="AN87" s="20"/>
      <c r="AO87" s="20"/>
      <c r="AP87" s="20"/>
      <c r="AQ87" s="20"/>
      <c r="AR87" s="20"/>
    </row>
    <row r="88" spans="1:44" s="17" customFormat="1" ht="30.75" customHeight="1" x14ac:dyDescent="0.2">
      <c r="A88" s="150"/>
      <c r="C88" s="63"/>
      <c r="D88" s="66" t="str">
        <f t="shared" si="13"/>
        <v/>
      </c>
      <c r="E88" s="69" t="str">
        <f>IFERROR(VLOOKUP(J88,Causa!$A$2:$F$15,6,0),"")</f>
        <v/>
      </c>
      <c r="F88" s="52"/>
      <c r="G88" s="53"/>
      <c r="H88" s="212"/>
      <c r="I88" s="55"/>
      <c r="J88" s="54"/>
      <c r="K88" s="54"/>
      <c r="L88" s="54"/>
      <c r="M88" s="54"/>
      <c r="N88" s="54"/>
      <c r="O88" s="54"/>
      <c r="P88" s="54"/>
      <c r="Q88" s="55"/>
      <c r="R88" s="54"/>
      <c r="S88" s="56">
        <f t="shared" si="17"/>
        <v>0</v>
      </c>
      <c r="T88" s="56">
        <f t="shared" si="14"/>
        <v>0</v>
      </c>
      <c r="U88" s="56">
        <f t="shared" si="18"/>
        <v>0</v>
      </c>
      <c r="V88" s="56">
        <f t="shared" si="15"/>
        <v>0</v>
      </c>
      <c r="W88" s="64" t="str">
        <f t="shared" si="16"/>
        <v/>
      </c>
      <c r="X88" s="56" t="str">
        <f t="shared" si="19"/>
        <v>T</v>
      </c>
      <c r="Y88" s="20"/>
      <c r="Z88" s="19"/>
      <c r="AA88" s="20"/>
      <c r="AB88" s="19"/>
      <c r="AC88" s="21"/>
      <c r="AJ88" s="22"/>
      <c r="AK88" s="22"/>
      <c r="AL88" s="22"/>
      <c r="AM88" s="22"/>
      <c r="AN88" s="20"/>
      <c r="AO88" s="20"/>
      <c r="AP88" s="20"/>
      <c r="AQ88" s="20"/>
      <c r="AR88" s="20"/>
    </row>
    <row r="89" spans="1:44" s="17" customFormat="1" ht="30.75" customHeight="1" x14ac:dyDescent="0.2">
      <c r="A89" s="150"/>
      <c r="C89" s="63"/>
      <c r="D89" s="66" t="str">
        <f t="shared" si="13"/>
        <v/>
      </c>
      <c r="E89" s="69" t="str">
        <f>IFERROR(VLOOKUP(J89,Causa!$A$2:$F$15,6,0),"")</f>
        <v/>
      </c>
      <c r="F89" s="52"/>
      <c r="G89" s="53"/>
      <c r="H89" s="212"/>
      <c r="I89" s="55"/>
      <c r="J89" s="54"/>
      <c r="K89" s="54"/>
      <c r="L89" s="54"/>
      <c r="M89" s="54"/>
      <c r="N89" s="54"/>
      <c r="O89" s="54"/>
      <c r="P89" s="54"/>
      <c r="Q89" s="55"/>
      <c r="R89" s="54"/>
      <c r="S89" s="56">
        <f t="shared" si="17"/>
        <v>0</v>
      </c>
      <c r="T89" s="56">
        <f t="shared" si="14"/>
        <v>0</v>
      </c>
      <c r="U89" s="56">
        <f t="shared" si="18"/>
        <v>0</v>
      </c>
      <c r="V89" s="56">
        <f t="shared" si="15"/>
        <v>0</v>
      </c>
      <c r="W89" s="64" t="str">
        <f t="shared" si="16"/>
        <v/>
      </c>
      <c r="X89" s="56" t="str">
        <f t="shared" si="19"/>
        <v>T</v>
      </c>
      <c r="Y89" s="20"/>
      <c r="Z89" s="19"/>
      <c r="AA89" s="20"/>
      <c r="AB89" s="19"/>
      <c r="AC89" s="21"/>
      <c r="AJ89" s="22"/>
      <c r="AK89" s="22"/>
      <c r="AL89" s="22"/>
      <c r="AM89" s="22"/>
      <c r="AN89" s="20"/>
      <c r="AO89" s="20"/>
      <c r="AP89" s="20"/>
      <c r="AQ89" s="20"/>
      <c r="AR89" s="20"/>
    </row>
    <row r="90" spans="1:44" s="17" customFormat="1" ht="30.75" customHeight="1" x14ac:dyDescent="0.2">
      <c r="A90" s="150"/>
      <c r="C90" s="63"/>
      <c r="D90" s="66" t="str">
        <f t="shared" si="13"/>
        <v/>
      </c>
      <c r="E90" s="69" t="str">
        <f>IFERROR(VLOOKUP(J90,Causa!$A$2:$F$15,6,0),"")</f>
        <v/>
      </c>
      <c r="F90" s="52"/>
      <c r="G90" s="53"/>
      <c r="H90" s="212"/>
      <c r="I90" s="55"/>
      <c r="J90" s="54"/>
      <c r="K90" s="54"/>
      <c r="L90" s="54"/>
      <c r="M90" s="54"/>
      <c r="N90" s="54"/>
      <c r="O90" s="54"/>
      <c r="P90" s="54"/>
      <c r="Q90" s="55"/>
      <c r="R90" s="54"/>
      <c r="S90" s="56">
        <f t="shared" si="17"/>
        <v>0</v>
      </c>
      <c r="T90" s="56">
        <f t="shared" si="14"/>
        <v>0</v>
      </c>
      <c r="U90" s="56">
        <f t="shared" si="18"/>
        <v>0</v>
      </c>
      <c r="V90" s="56">
        <f t="shared" si="15"/>
        <v>0</v>
      </c>
      <c r="W90" s="64" t="str">
        <f t="shared" si="16"/>
        <v/>
      </c>
      <c r="X90" s="56" t="str">
        <f t="shared" si="19"/>
        <v>T</v>
      </c>
      <c r="Y90" s="20"/>
      <c r="Z90" s="19"/>
      <c r="AA90" s="20"/>
      <c r="AB90" s="19"/>
      <c r="AC90" s="21"/>
      <c r="AJ90" s="22"/>
      <c r="AK90" s="22"/>
      <c r="AL90" s="22"/>
      <c r="AM90" s="22"/>
      <c r="AN90" s="20"/>
      <c r="AO90" s="20"/>
      <c r="AP90" s="20"/>
      <c r="AQ90" s="20"/>
      <c r="AR90" s="20"/>
    </row>
    <row r="91" spans="1:44" s="17" customFormat="1" ht="30.75" customHeight="1" x14ac:dyDescent="0.2">
      <c r="A91" s="150"/>
      <c r="C91" s="63"/>
      <c r="D91" s="66" t="str">
        <f t="shared" si="13"/>
        <v/>
      </c>
      <c r="E91" s="69" t="str">
        <f>IFERROR(VLOOKUP(J91,Causa!$A$2:$F$15,6,0),"")</f>
        <v/>
      </c>
      <c r="F91" s="52"/>
      <c r="G91" s="53"/>
      <c r="H91" s="212"/>
      <c r="I91" s="55"/>
      <c r="J91" s="54"/>
      <c r="K91" s="54"/>
      <c r="L91" s="54"/>
      <c r="M91" s="54"/>
      <c r="N91" s="54"/>
      <c r="O91" s="54"/>
      <c r="P91" s="54"/>
      <c r="Q91" s="55"/>
      <c r="R91" s="54"/>
      <c r="S91" s="56">
        <f t="shared" si="17"/>
        <v>0</v>
      </c>
      <c r="T91" s="56">
        <f t="shared" si="14"/>
        <v>0</v>
      </c>
      <c r="U91" s="56">
        <f t="shared" si="18"/>
        <v>0</v>
      </c>
      <c r="V91" s="56">
        <f t="shared" si="15"/>
        <v>0</v>
      </c>
      <c r="W91" s="64" t="str">
        <f t="shared" si="16"/>
        <v/>
      </c>
      <c r="X91" s="56" t="str">
        <f t="shared" si="19"/>
        <v>T</v>
      </c>
      <c r="Y91" s="20"/>
      <c r="Z91" s="19"/>
      <c r="AA91" s="20"/>
      <c r="AB91" s="19"/>
      <c r="AC91" s="21"/>
      <c r="AJ91" s="22"/>
      <c r="AK91" s="22"/>
      <c r="AL91" s="22"/>
      <c r="AM91" s="22"/>
      <c r="AN91" s="20"/>
      <c r="AO91" s="20"/>
      <c r="AP91" s="20"/>
      <c r="AQ91" s="20"/>
      <c r="AR91" s="20"/>
    </row>
    <row r="92" spans="1:44" s="17" customFormat="1" ht="30.75" customHeight="1" x14ac:dyDescent="0.2">
      <c r="A92" s="150"/>
      <c r="C92" s="63"/>
      <c r="D92" s="66" t="str">
        <f t="shared" si="13"/>
        <v/>
      </c>
      <c r="E92" s="69" t="str">
        <f>IFERROR(VLOOKUP(J92,Causa!$A$2:$F$15,6,0),"")</f>
        <v/>
      </c>
      <c r="F92" s="52"/>
      <c r="G92" s="53"/>
      <c r="H92" s="212"/>
      <c r="I92" s="55"/>
      <c r="J92" s="54"/>
      <c r="K92" s="54"/>
      <c r="L92" s="54"/>
      <c r="M92" s="54"/>
      <c r="N92" s="54"/>
      <c r="O92" s="54"/>
      <c r="P92" s="54"/>
      <c r="Q92" s="55"/>
      <c r="R92" s="54"/>
      <c r="S92" s="56">
        <f t="shared" si="17"/>
        <v>0</v>
      </c>
      <c r="T92" s="56">
        <f t="shared" si="14"/>
        <v>0</v>
      </c>
      <c r="U92" s="56">
        <f t="shared" si="18"/>
        <v>0</v>
      </c>
      <c r="V92" s="56">
        <f t="shared" si="15"/>
        <v>0</v>
      </c>
      <c r="W92" s="64" t="str">
        <f t="shared" si="16"/>
        <v/>
      </c>
      <c r="X92" s="56" t="str">
        <f t="shared" si="19"/>
        <v>T</v>
      </c>
      <c r="Y92" s="20"/>
      <c r="Z92" s="19"/>
      <c r="AA92" s="20"/>
      <c r="AB92" s="19"/>
      <c r="AC92" s="21"/>
      <c r="AJ92" s="22"/>
      <c r="AK92" s="22"/>
      <c r="AL92" s="22"/>
      <c r="AM92" s="22"/>
      <c r="AN92" s="20"/>
      <c r="AO92" s="20"/>
      <c r="AP92" s="20"/>
      <c r="AQ92" s="20"/>
      <c r="AR92" s="20"/>
    </row>
    <row r="93" spans="1:44" s="17" customFormat="1" ht="30.75" customHeight="1" x14ac:dyDescent="0.2">
      <c r="A93" s="150"/>
      <c r="C93" s="63"/>
      <c r="D93" s="66" t="str">
        <f t="shared" si="13"/>
        <v/>
      </c>
      <c r="E93" s="69" t="str">
        <f>IFERROR(VLOOKUP(J93,Causa!$A$2:$F$15,6,0),"")</f>
        <v/>
      </c>
      <c r="F93" s="52"/>
      <c r="G93" s="53"/>
      <c r="H93" s="212"/>
      <c r="I93" s="55"/>
      <c r="J93" s="54"/>
      <c r="K93" s="54"/>
      <c r="L93" s="54"/>
      <c r="M93" s="54"/>
      <c r="N93" s="54"/>
      <c r="O93" s="54"/>
      <c r="P93" s="54"/>
      <c r="Q93" s="55"/>
      <c r="R93" s="54"/>
      <c r="S93" s="56">
        <f t="shared" si="17"/>
        <v>0</v>
      </c>
      <c r="T93" s="56">
        <f t="shared" si="14"/>
        <v>0</v>
      </c>
      <c r="U93" s="56">
        <f t="shared" si="18"/>
        <v>0</v>
      </c>
      <c r="V93" s="56">
        <f t="shared" si="15"/>
        <v>0</v>
      </c>
      <c r="W93" s="64" t="str">
        <f t="shared" si="16"/>
        <v/>
      </c>
      <c r="X93" s="56" t="str">
        <f t="shared" si="19"/>
        <v>T</v>
      </c>
      <c r="Y93" s="20"/>
      <c r="Z93" s="19"/>
      <c r="AA93" s="20"/>
      <c r="AB93" s="19"/>
      <c r="AC93" s="21"/>
      <c r="AJ93" s="22"/>
      <c r="AK93" s="22"/>
      <c r="AL93" s="22"/>
      <c r="AM93" s="22"/>
      <c r="AN93" s="20"/>
      <c r="AO93" s="20"/>
      <c r="AP93" s="20"/>
      <c r="AQ93" s="20"/>
      <c r="AR93" s="20"/>
    </row>
    <row r="94" spans="1:44" s="17" customFormat="1" ht="30.75" customHeight="1" x14ac:dyDescent="0.2">
      <c r="A94" s="150"/>
      <c r="C94" s="63"/>
      <c r="D94" s="66" t="str">
        <f t="shared" si="13"/>
        <v/>
      </c>
      <c r="E94" s="69" t="str">
        <f>IFERROR(VLOOKUP(J94,Causa!$A$2:$F$15,6,0),"")</f>
        <v/>
      </c>
      <c r="F94" s="52"/>
      <c r="G94" s="53"/>
      <c r="H94" s="212"/>
      <c r="I94" s="55"/>
      <c r="J94" s="54"/>
      <c r="K94" s="54"/>
      <c r="L94" s="54"/>
      <c r="M94" s="54"/>
      <c r="N94" s="54"/>
      <c r="O94" s="54"/>
      <c r="P94" s="54"/>
      <c r="Q94" s="55"/>
      <c r="R94" s="54"/>
      <c r="S94" s="56">
        <f t="shared" si="17"/>
        <v>0</v>
      </c>
      <c r="T94" s="56">
        <f t="shared" si="14"/>
        <v>0</v>
      </c>
      <c r="U94" s="56">
        <f t="shared" si="18"/>
        <v>0</v>
      </c>
      <c r="V94" s="56">
        <f t="shared" si="15"/>
        <v>0</v>
      </c>
      <c r="W94" s="64" t="str">
        <f t="shared" si="16"/>
        <v/>
      </c>
      <c r="X94" s="56" t="str">
        <f t="shared" si="19"/>
        <v>T</v>
      </c>
      <c r="Y94" s="20"/>
      <c r="Z94" s="19"/>
      <c r="AA94" s="20"/>
      <c r="AB94" s="19"/>
      <c r="AC94" s="21"/>
      <c r="AJ94" s="22"/>
      <c r="AK94" s="22"/>
      <c r="AL94" s="22"/>
      <c r="AM94" s="22"/>
      <c r="AN94" s="20"/>
      <c r="AO94" s="20"/>
      <c r="AP94" s="20"/>
      <c r="AQ94" s="20"/>
      <c r="AR94" s="20"/>
    </row>
    <row r="95" spans="1:44" s="17" customFormat="1" ht="30.75" customHeight="1" x14ac:dyDescent="0.2">
      <c r="A95" s="150"/>
      <c r="C95" s="63"/>
      <c r="D95" s="66" t="str">
        <f t="shared" si="13"/>
        <v/>
      </c>
      <c r="E95" s="69" t="str">
        <f>IFERROR(VLOOKUP(J95,Causa!$A$2:$F$15,6,0),"")</f>
        <v/>
      </c>
      <c r="F95" s="52"/>
      <c r="G95" s="53"/>
      <c r="H95" s="212"/>
      <c r="I95" s="55"/>
      <c r="J95" s="54"/>
      <c r="K95" s="54"/>
      <c r="L95" s="54"/>
      <c r="M95" s="54"/>
      <c r="N95" s="54"/>
      <c r="O95" s="54"/>
      <c r="P95" s="54"/>
      <c r="Q95" s="55"/>
      <c r="R95" s="54"/>
      <c r="S95" s="56">
        <f t="shared" si="17"/>
        <v>0</v>
      </c>
      <c r="T95" s="56">
        <f t="shared" si="14"/>
        <v>0</v>
      </c>
      <c r="U95" s="56">
        <f t="shared" si="18"/>
        <v>0</v>
      </c>
      <c r="V95" s="56">
        <f t="shared" si="15"/>
        <v>0</v>
      </c>
      <c r="W95" s="64" t="str">
        <f t="shared" si="16"/>
        <v/>
      </c>
      <c r="X95" s="56" t="str">
        <f t="shared" si="19"/>
        <v>T</v>
      </c>
      <c r="Y95" s="20"/>
      <c r="Z95" s="19"/>
      <c r="AA95" s="20"/>
      <c r="AB95" s="19"/>
      <c r="AC95" s="21"/>
      <c r="AJ95" s="22"/>
      <c r="AK95" s="22"/>
      <c r="AL95" s="22"/>
      <c r="AM95" s="22"/>
      <c r="AN95" s="20"/>
      <c r="AO95" s="20"/>
      <c r="AP95" s="20"/>
      <c r="AQ95" s="20"/>
      <c r="AR95" s="20"/>
    </row>
    <row r="96" spans="1:44" s="17" customFormat="1" ht="30.75" customHeight="1" x14ac:dyDescent="0.2">
      <c r="A96" s="150"/>
      <c r="C96" s="63"/>
      <c r="D96" s="66" t="str">
        <f t="shared" si="13"/>
        <v/>
      </c>
      <c r="E96" s="69" t="str">
        <f>IFERROR(VLOOKUP(J96,Causa!$A$2:$F$15,6,0),"")</f>
        <v/>
      </c>
      <c r="F96" s="52"/>
      <c r="G96" s="53"/>
      <c r="H96" s="212"/>
      <c r="I96" s="55"/>
      <c r="J96" s="54"/>
      <c r="K96" s="54"/>
      <c r="L96" s="54"/>
      <c r="M96" s="54"/>
      <c r="N96" s="54"/>
      <c r="O96" s="54"/>
      <c r="P96" s="54"/>
      <c r="Q96" s="55"/>
      <c r="R96" s="54"/>
      <c r="S96" s="56">
        <f t="shared" si="17"/>
        <v>0</v>
      </c>
      <c r="T96" s="56">
        <f t="shared" si="14"/>
        <v>0</v>
      </c>
      <c r="U96" s="56">
        <f t="shared" si="18"/>
        <v>0</v>
      </c>
      <c r="V96" s="56">
        <f t="shared" si="15"/>
        <v>0</v>
      </c>
      <c r="W96" s="64" t="str">
        <f t="shared" si="16"/>
        <v/>
      </c>
      <c r="X96" s="56" t="str">
        <f t="shared" si="19"/>
        <v>T</v>
      </c>
      <c r="Y96" s="20"/>
      <c r="Z96" s="19"/>
      <c r="AA96" s="20"/>
      <c r="AB96" s="19"/>
      <c r="AC96" s="21"/>
      <c r="AJ96" s="22"/>
      <c r="AK96" s="22"/>
      <c r="AL96" s="22"/>
      <c r="AM96" s="22"/>
      <c r="AN96" s="20"/>
      <c r="AO96" s="20"/>
      <c r="AP96" s="20"/>
      <c r="AQ96" s="20"/>
      <c r="AR96" s="20"/>
    </row>
    <row r="97" spans="1:44" s="17" customFormat="1" ht="30.75" customHeight="1" x14ac:dyDescent="0.2">
      <c r="A97" s="150"/>
      <c r="C97" s="63"/>
      <c r="D97" s="66" t="str">
        <f t="shared" si="13"/>
        <v/>
      </c>
      <c r="E97" s="69" t="str">
        <f>IFERROR(VLOOKUP(J97,Causa!$A$2:$F$15,6,0),"")</f>
        <v/>
      </c>
      <c r="F97" s="52"/>
      <c r="G97" s="53"/>
      <c r="H97" s="212"/>
      <c r="I97" s="55"/>
      <c r="J97" s="54"/>
      <c r="K97" s="54"/>
      <c r="L97" s="54"/>
      <c r="M97" s="54"/>
      <c r="N97" s="54"/>
      <c r="O97" s="54"/>
      <c r="P97" s="54"/>
      <c r="Q97" s="55"/>
      <c r="R97" s="54"/>
      <c r="S97" s="56">
        <f t="shared" si="17"/>
        <v>0</v>
      </c>
      <c r="T97" s="56">
        <f t="shared" si="14"/>
        <v>0</v>
      </c>
      <c r="U97" s="56">
        <f t="shared" si="18"/>
        <v>0</v>
      </c>
      <c r="V97" s="56">
        <f t="shared" si="15"/>
        <v>0</v>
      </c>
      <c r="W97" s="64" t="str">
        <f t="shared" si="16"/>
        <v/>
      </c>
      <c r="X97" s="56" t="str">
        <f t="shared" si="19"/>
        <v>T</v>
      </c>
      <c r="Y97" s="20"/>
      <c r="Z97" s="19"/>
      <c r="AA97" s="20"/>
      <c r="AB97" s="19"/>
      <c r="AC97" s="21"/>
      <c r="AJ97" s="22"/>
      <c r="AK97" s="22"/>
      <c r="AL97" s="22"/>
      <c r="AM97" s="22"/>
      <c r="AN97" s="20"/>
      <c r="AO97" s="20"/>
      <c r="AP97" s="20"/>
      <c r="AQ97" s="20"/>
      <c r="AR97" s="20"/>
    </row>
    <row r="98" spans="1:44" s="17" customFormat="1" ht="30.75" customHeight="1" x14ac:dyDescent="0.2">
      <c r="A98" s="150"/>
      <c r="C98" s="63"/>
      <c r="D98" s="66" t="str">
        <f t="shared" si="13"/>
        <v/>
      </c>
      <c r="E98" s="69" t="str">
        <f>IFERROR(VLOOKUP(J98,Causa!$A$2:$F$15,6,0),"")</f>
        <v/>
      </c>
      <c r="F98" s="52"/>
      <c r="G98" s="53"/>
      <c r="H98" s="212"/>
      <c r="I98" s="55"/>
      <c r="J98" s="54"/>
      <c r="K98" s="54"/>
      <c r="L98" s="54"/>
      <c r="M98" s="54"/>
      <c r="N98" s="54"/>
      <c r="O98" s="54"/>
      <c r="P98" s="54"/>
      <c r="Q98" s="55"/>
      <c r="R98" s="54"/>
      <c r="S98" s="56">
        <f t="shared" si="17"/>
        <v>0</v>
      </c>
      <c r="T98" s="56">
        <f t="shared" si="14"/>
        <v>0</v>
      </c>
      <c r="U98" s="56">
        <f t="shared" si="18"/>
        <v>0</v>
      </c>
      <c r="V98" s="56">
        <f t="shared" si="15"/>
        <v>0</v>
      </c>
      <c r="W98" s="64" t="str">
        <f t="shared" si="16"/>
        <v/>
      </c>
      <c r="X98" s="56" t="str">
        <f t="shared" si="19"/>
        <v>T</v>
      </c>
      <c r="Y98" s="20"/>
      <c r="Z98" s="19"/>
      <c r="AA98" s="20"/>
      <c r="AB98" s="19"/>
      <c r="AC98" s="21"/>
      <c r="AJ98" s="22"/>
      <c r="AK98" s="22"/>
      <c r="AL98" s="22"/>
      <c r="AM98" s="22"/>
      <c r="AN98" s="20"/>
      <c r="AO98" s="20"/>
      <c r="AP98" s="20"/>
      <c r="AQ98" s="20"/>
      <c r="AR98" s="20"/>
    </row>
    <row r="99" spans="1:44" s="17" customFormat="1" ht="30.75" customHeight="1" x14ac:dyDescent="0.2">
      <c r="A99" s="150"/>
      <c r="C99" s="63"/>
      <c r="D99" s="66" t="str">
        <f t="shared" ref="D99:D162" si="20">IF(E99="","",IF(E99=1,IF(COUNTA(F99:P99)=9,1,0),IF(J99="OPERACIO",IF(COUNTA(F99:P99)=7,1,0),IF(COUNTA(F99:P99)=7,1,0))))</f>
        <v/>
      </c>
      <c r="E99" s="69" t="str">
        <f>IFERROR(VLOOKUP(J99,Causa!$A$2:$F$15,6,0),"")</f>
        <v/>
      </c>
      <c r="F99" s="52"/>
      <c r="G99" s="53"/>
      <c r="H99" s="212"/>
      <c r="I99" s="55"/>
      <c r="J99" s="54"/>
      <c r="K99" s="54"/>
      <c r="L99" s="54"/>
      <c r="M99" s="54"/>
      <c r="N99" s="54"/>
      <c r="O99" s="54"/>
      <c r="P99" s="54"/>
      <c r="Q99" s="55"/>
      <c r="R99" s="54"/>
      <c r="S99" s="56">
        <f t="shared" si="17"/>
        <v>0</v>
      </c>
      <c r="T99" s="56">
        <f t="shared" ref="T99:T162" si="21">IF(J99="Programa",P99,0)-S99</f>
        <v>0</v>
      </c>
      <c r="U99" s="56">
        <f t="shared" si="18"/>
        <v>0</v>
      </c>
      <c r="V99" s="56">
        <f t="shared" ref="V99:V162" si="22">IF(J99="ELECTRIC",P99,0)+IF(J99="INSTRUME",P99,0)+IF(J99="MECANICA",P99,0)+IF(J99="OPERACIO",P99,0)+IF(J99="AUTOMATI",P99,0)</f>
        <v>0</v>
      </c>
      <c r="W99" s="64" t="str">
        <f t="shared" ref="W99:W162" si="23">IF(F99="","",HOUR(F99))</f>
        <v/>
      </c>
      <c r="X99" s="56" t="str">
        <f t="shared" si="19"/>
        <v>T</v>
      </c>
      <c r="Y99" s="20"/>
      <c r="Z99" s="19"/>
      <c r="AA99" s="20"/>
      <c r="AB99" s="19"/>
      <c r="AC99" s="21"/>
      <c r="AJ99" s="22"/>
      <c r="AK99" s="22"/>
      <c r="AL99" s="22"/>
      <c r="AM99" s="22"/>
      <c r="AN99" s="20"/>
      <c r="AO99" s="20"/>
      <c r="AP99" s="20"/>
      <c r="AQ99" s="20"/>
      <c r="AR99" s="20"/>
    </row>
    <row r="100" spans="1:44" s="17" customFormat="1" ht="30.75" customHeight="1" x14ac:dyDescent="0.2">
      <c r="A100" s="150"/>
      <c r="C100" s="63"/>
      <c r="D100" s="66" t="str">
        <f t="shared" si="20"/>
        <v/>
      </c>
      <c r="E100" s="69" t="str">
        <f>IFERROR(VLOOKUP(J100,Causa!$A$2:$F$15,6,0),"")</f>
        <v/>
      </c>
      <c r="F100" s="52"/>
      <c r="G100" s="53"/>
      <c r="H100" s="212"/>
      <c r="I100" s="55"/>
      <c r="J100" s="54"/>
      <c r="K100" s="54"/>
      <c r="L100" s="54"/>
      <c r="M100" s="54"/>
      <c r="N100" s="54"/>
      <c r="O100" s="54"/>
      <c r="P100" s="54"/>
      <c r="Q100" s="55"/>
      <c r="R100" s="54"/>
      <c r="S100" s="56">
        <f t="shared" ref="S100:S163" si="24">IF(K100="tiempo no programado",P100,0)</f>
        <v>0</v>
      </c>
      <c r="T100" s="56">
        <f t="shared" si="21"/>
        <v>0</v>
      </c>
      <c r="U100" s="56">
        <f t="shared" ref="U100:U163" si="25">IF(J100="CALIDAD",P100,0)+IF(J100="LOGISTIC",P100,0)+IF(J100="REPUESTO",P100,0)+IF(J100="SALAMAQ",P100,0)</f>
        <v>0</v>
      </c>
      <c r="V100" s="56">
        <f t="shared" si="22"/>
        <v>0</v>
      </c>
      <c r="W100" s="64" t="str">
        <f t="shared" si="23"/>
        <v/>
      </c>
      <c r="X100" s="56" t="str">
        <f t="shared" ref="X100:X163" si="26">IF(OR(W100=23,W100&lt;7),"N",IF(AND(W100&gt;=7,W100&lt;15),"M","T"))</f>
        <v>T</v>
      </c>
      <c r="Y100" s="20"/>
      <c r="Z100" s="19"/>
      <c r="AA100" s="20"/>
      <c r="AB100" s="19"/>
      <c r="AC100" s="21"/>
      <c r="AJ100" s="22"/>
      <c r="AK100" s="22"/>
      <c r="AL100" s="22"/>
      <c r="AM100" s="22"/>
      <c r="AN100" s="20"/>
      <c r="AO100" s="20"/>
      <c r="AP100" s="20"/>
      <c r="AQ100" s="20"/>
      <c r="AR100" s="20"/>
    </row>
    <row r="101" spans="1:44" s="17" customFormat="1" ht="30.75" customHeight="1" x14ac:dyDescent="0.2">
      <c r="A101" s="150"/>
      <c r="C101" s="63"/>
      <c r="D101" s="66" t="str">
        <f t="shared" si="20"/>
        <v/>
      </c>
      <c r="E101" s="69" t="str">
        <f>IFERROR(VLOOKUP(J101,Causa!$A$2:$F$15,6,0),"")</f>
        <v/>
      </c>
      <c r="F101" s="52"/>
      <c r="G101" s="53"/>
      <c r="H101" s="212"/>
      <c r="I101" s="55"/>
      <c r="J101" s="54"/>
      <c r="K101" s="54"/>
      <c r="L101" s="54"/>
      <c r="M101" s="54"/>
      <c r="N101" s="54"/>
      <c r="O101" s="54"/>
      <c r="P101" s="54"/>
      <c r="Q101" s="55"/>
      <c r="R101" s="54"/>
      <c r="S101" s="56">
        <f t="shared" si="24"/>
        <v>0</v>
      </c>
      <c r="T101" s="56">
        <f t="shared" si="21"/>
        <v>0</v>
      </c>
      <c r="U101" s="56">
        <f t="shared" si="25"/>
        <v>0</v>
      </c>
      <c r="V101" s="56">
        <f t="shared" si="22"/>
        <v>0</v>
      </c>
      <c r="W101" s="64" t="str">
        <f t="shared" si="23"/>
        <v/>
      </c>
      <c r="X101" s="56" t="str">
        <f t="shared" si="26"/>
        <v>T</v>
      </c>
      <c r="Y101" s="20"/>
      <c r="Z101" s="19"/>
      <c r="AA101" s="20"/>
      <c r="AB101" s="19"/>
      <c r="AC101" s="21"/>
      <c r="AJ101" s="22"/>
      <c r="AK101" s="22"/>
      <c r="AL101" s="22"/>
      <c r="AM101" s="22"/>
      <c r="AN101" s="20"/>
      <c r="AO101" s="20"/>
      <c r="AP101" s="20"/>
      <c r="AQ101" s="20"/>
      <c r="AR101" s="20"/>
    </row>
    <row r="102" spans="1:44" s="17" customFormat="1" ht="30.75" customHeight="1" x14ac:dyDescent="0.2">
      <c r="A102" s="150"/>
      <c r="C102" s="63"/>
      <c r="D102" s="66" t="str">
        <f t="shared" si="20"/>
        <v/>
      </c>
      <c r="E102" s="69" t="str">
        <f>IFERROR(VLOOKUP(J102,Causa!$A$2:$F$15,6,0),"")</f>
        <v/>
      </c>
      <c r="F102" s="52"/>
      <c r="G102" s="53"/>
      <c r="H102" s="212"/>
      <c r="I102" s="55"/>
      <c r="J102" s="54"/>
      <c r="K102" s="54"/>
      <c r="L102" s="54"/>
      <c r="M102" s="54"/>
      <c r="N102" s="54"/>
      <c r="O102" s="54"/>
      <c r="P102" s="54"/>
      <c r="Q102" s="55"/>
      <c r="R102" s="54"/>
      <c r="S102" s="56">
        <f t="shared" si="24"/>
        <v>0</v>
      </c>
      <c r="T102" s="56">
        <f t="shared" si="21"/>
        <v>0</v>
      </c>
      <c r="U102" s="56">
        <f t="shared" si="25"/>
        <v>0</v>
      </c>
      <c r="V102" s="56">
        <f t="shared" si="22"/>
        <v>0</v>
      </c>
      <c r="W102" s="64" t="str">
        <f t="shared" si="23"/>
        <v/>
      </c>
      <c r="X102" s="56" t="str">
        <f t="shared" si="26"/>
        <v>T</v>
      </c>
      <c r="Y102" s="20"/>
      <c r="Z102" s="19"/>
      <c r="AA102" s="20"/>
      <c r="AB102" s="19"/>
      <c r="AC102" s="21"/>
      <c r="AJ102" s="22"/>
      <c r="AK102" s="22"/>
      <c r="AL102" s="22"/>
      <c r="AM102" s="22"/>
      <c r="AN102" s="20"/>
      <c r="AO102" s="20"/>
      <c r="AP102" s="20"/>
      <c r="AQ102" s="20"/>
      <c r="AR102" s="20"/>
    </row>
    <row r="103" spans="1:44" s="17" customFormat="1" ht="30.75" customHeight="1" x14ac:dyDescent="0.2">
      <c r="A103" s="150"/>
      <c r="C103" s="63"/>
      <c r="D103" s="66" t="str">
        <f t="shared" si="20"/>
        <v/>
      </c>
      <c r="E103" s="69" t="str">
        <f>IFERROR(VLOOKUP(J103,Causa!$A$2:$F$15,6,0),"")</f>
        <v/>
      </c>
      <c r="F103" s="52"/>
      <c r="G103" s="53"/>
      <c r="H103" s="212"/>
      <c r="I103" s="55"/>
      <c r="J103" s="54"/>
      <c r="K103" s="54"/>
      <c r="L103" s="54"/>
      <c r="M103" s="54"/>
      <c r="N103" s="54"/>
      <c r="O103" s="54"/>
      <c r="P103" s="54"/>
      <c r="Q103" s="55"/>
      <c r="R103" s="54"/>
      <c r="S103" s="56">
        <f t="shared" si="24"/>
        <v>0</v>
      </c>
      <c r="T103" s="56">
        <f t="shared" si="21"/>
        <v>0</v>
      </c>
      <c r="U103" s="56">
        <f t="shared" si="25"/>
        <v>0</v>
      </c>
      <c r="V103" s="56">
        <f t="shared" si="22"/>
        <v>0</v>
      </c>
      <c r="W103" s="64" t="str">
        <f t="shared" si="23"/>
        <v/>
      </c>
      <c r="X103" s="56" t="str">
        <f t="shared" si="26"/>
        <v>T</v>
      </c>
      <c r="Y103" s="20"/>
      <c r="Z103" s="19"/>
      <c r="AA103" s="20"/>
      <c r="AB103" s="19"/>
      <c r="AC103" s="21"/>
      <c r="AJ103" s="22"/>
      <c r="AK103" s="22"/>
      <c r="AL103" s="22"/>
      <c r="AM103" s="22"/>
      <c r="AN103" s="20"/>
      <c r="AO103" s="20"/>
      <c r="AP103" s="20"/>
      <c r="AQ103" s="20"/>
      <c r="AR103" s="20"/>
    </row>
    <row r="104" spans="1:44" s="17" customFormat="1" ht="30.75" customHeight="1" x14ac:dyDescent="0.2">
      <c r="A104" s="150"/>
      <c r="C104" s="63"/>
      <c r="D104" s="66" t="str">
        <f t="shared" si="20"/>
        <v/>
      </c>
      <c r="E104" s="69" t="str">
        <f>IFERROR(VLOOKUP(J104,Causa!$A$2:$F$15,6,0),"")</f>
        <v/>
      </c>
      <c r="F104" s="52"/>
      <c r="G104" s="53"/>
      <c r="H104" s="212"/>
      <c r="I104" s="55"/>
      <c r="J104" s="54"/>
      <c r="K104" s="54"/>
      <c r="L104" s="54"/>
      <c r="M104" s="54"/>
      <c r="N104" s="54"/>
      <c r="O104" s="54"/>
      <c r="P104" s="54"/>
      <c r="Q104" s="55"/>
      <c r="R104" s="54"/>
      <c r="S104" s="56">
        <f t="shared" si="24"/>
        <v>0</v>
      </c>
      <c r="T104" s="56">
        <f t="shared" si="21"/>
        <v>0</v>
      </c>
      <c r="U104" s="56">
        <f t="shared" si="25"/>
        <v>0</v>
      </c>
      <c r="V104" s="56">
        <f t="shared" si="22"/>
        <v>0</v>
      </c>
      <c r="W104" s="64" t="str">
        <f t="shared" si="23"/>
        <v/>
      </c>
      <c r="X104" s="56" t="str">
        <f t="shared" si="26"/>
        <v>T</v>
      </c>
      <c r="Y104" s="20"/>
      <c r="Z104" s="19"/>
      <c r="AA104" s="20"/>
      <c r="AB104" s="19"/>
      <c r="AC104" s="21"/>
      <c r="AJ104" s="22"/>
      <c r="AK104" s="22"/>
      <c r="AL104" s="22"/>
      <c r="AM104" s="22"/>
      <c r="AN104" s="20"/>
      <c r="AO104" s="20"/>
      <c r="AP104" s="20"/>
      <c r="AQ104" s="20"/>
      <c r="AR104" s="20"/>
    </row>
    <row r="105" spans="1:44" s="17" customFormat="1" ht="30.75" customHeight="1" x14ac:dyDescent="0.2">
      <c r="A105" s="150"/>
      <c r="C105" s="63"/>
      <c r="D105" s="66" t="str">
        <f t="shared" si="20"/>
        <v/>
      </c>
      <c r="E105" s="69" t="str">
        <f>IFERROR(VLOOKUP(J105,Causa!$A$2:$F$15,6,0),"")</f>
        <v/>
      </c>
      <c r="F105" s="52"/>
      <c r="G105" s="53"/>
      <c r="H105" s="212"/>
      <c r="I105" s="55"/>
      <c r="J105" s="54"/>
      <c r="K105" s="54"/>
      <c r="L105" s="54"/>
      <c r="M105" s="54"/>
      <c r="N105" s="54"/>
      <c r="O105" s="54"/>
      <c r="P105" s="54"/>
      <c r="Q105" s="55"/>
      <c r="R105" s="54"/>
      <c r="S105" s="56">
        <f t="shared" si="24"/>
        <v>0</v>
      </c>
      <c r="T105" s="56">
        <f t="shared" si="21"/>
        <v>0</v>
      </c>
      <c r="U105" s="56">
        <f t="shared" si="25"/>
        <v>0</v>
      </c>
      <c r="V105" s="56">
        <f t="shared" si="22"/>
        <v>0</v>
      </c>
      <c r="W105" s="64" t="str">
        <f t="shared" si="23"/>
        <v/>
      </c>
      <c r="X105" s="56" t="str">
        <f t="shared" si="26"/>
        <v>T</v>
      </c>
      <c r="Y105" s="20"/>
      <c r="Z105" s="19"/>
      <c r="AA105" s="20"/>
      <c r="AB105" s="19"/>
      <c r="AC105" s="21"/>
      <c r="AJ105" s="22"/>
      <c r="AK105" s="22"/>
      <c r="AL105" s="22"/>
      <c r="AM105" s="22"/>
      <c r="AN105" s="20"/>
      <c r="AO105" s="20"/>
      <c r="AP105" s="20"/>
      <c r="AQ105" s="20"/>
      <c r="AR105" s="20"/>
    </row>
    <row r="106" spans="1:44" s="17" customFormat="1" ht="30.75" customHeight="1" x14ac:dyDescent="0.2">
      <c r="A106" s="150"/>
      <c r="C106" s="63"/>
      <c r="D106" s="66" t="str">
        <f t="shared" si="20"/>
        <v/>
      </c>
      <c r="E106" s="69" t="str">
        <f>IFERROR(VLOOKUP(J106,Causa!$A$2:$F$15,6,0),"")</f>
        <v/>
      </c>
      <c r="F106" s="52"/>
      <c r="G106" s="53"/>
      <c r="H106" s="212"/>
      <c r="I106" s="55"/>
      <c r="J106" s="54"/>
      <c r="K106" s="54"/>
      <c r="L106" s="54"/>
      <c r="M106" s="54"/>
      <c r="N106" s="54"/>
      <c r="O106" s="54"/>
      <c r="P106" s="54"/>
      <c r="Q106" s="55"/>
      <c r="R106" s="54"/>
      <c r="S106" s="56">
        <f t="shared" si="24"/>
        <v>0</v>
      </c>
      <c r="T106" s="56">
        <f t="shared" si="21"/>
        <v>0</v>
      </c>
      <c r="U106" s="56">
        <f t="shared" si="25"/>
        <v>0</v>
      </c>
      <c r="V106" s="56">
        <f t="shared" si="22"/>
        <v>0</v>
      </c>
      <c r="W106" s="64" t="str">
        <f t="shared" si="23"/>
        <v/>
      </c>
      <c r="X106" s="56" t="str">
        <f t="shared" si="26"/>
        <v>T</v>
      </c>
      <c r="Y106" s="20"/>
      <c r="Z106" s="19"/>
      <c r="AA106" s="20"/>
      <c r="AB106" s="19"/>
      <c r="AC106" s="21"/>
      <c r="AJ106" s="22"/>
      <c r="AK106" s="22"/>
      <c r="AL106" s="22"/>
      <c r="AM106" s="22"/>
      <c r="AN106" s="20"/>
      <c r="AO106" s="20"/>
      <c r="AP106" s="20"/>
      <c r="AQ106" s="20"/>
      <c r="AR106" s="20"/>
    </row>
    <row r="107" spans="1:44" s="17" customFormat="1" ht="30.75" customHeight="1" x14ac:dyDescent="0.2">
      <c r="A107" s="150"/>
      <c r="C107" s="63"/>
      <c r="D107" s="66" t="str">
        <f t="shared" si="20"/>
        <v/>
      </c>
      <c r="E107" s="69" t="str">
        <f>IFERROR(VLOOKUP(J107,Causa!$A$2:$F$15,6,0),"")</f>
        <v/>
      </c>
      <c r="F107" s="52"/>
      <c r="G107" s="53"/>
      <c r="H107" s="212"/>
      <c r="I107" s="55"/>
      <c r="J107" s="54"/>
      <c r="K107" s="54"/>
      <c r="L107" s="54"/>
      <c r="M107" s="54"/>
      <c r="N107" s="54"/>
      <c r="O107" s="54"/>
      <c r="P107" s="54"/>
      <c r="Q107" s="55"/>
      <c r="R107" s="54"/>
      <c r="S107" s="56">
        <f t="shared" si="24"/>
        <v>0</v>
      </c>
      <c r="T107" s="56">
        <f t="shared" si="21"/>
        <v>0</v>
      </c>
      <c r="U107" s="56">
        <f t="shared" si="25"/>
        <v>0</v>
      </c>
      <c r="V107" s="56">
        <f t="shared" si="22"/>
        <v>0</v>
      </c>
      <c r="W107" s="64" t="str">
        <f t="shared" si="23"/>
        <v/>
      </c>
      <c r="X107" s="56" t="str">
        <f t="shared" si="26"/>
        <v>T</v>
      </c>
      <c r="Y107" s="20"/>
      <c r="Z107" s="19"/>
      <c r="AA107" s="20"/>
      <c r="AB107" s="19"/>
      <c r="AC107" s="21"/>
      <c r="AJ107" s="22"/>
      <c r="AK107" s="22"/>
      <c r="AL107" s="22"/>
      <c r="AM107" s="22"/>
      <c r="AN107" s="20"/>
      <c r="AO107" s="20"/>
      <c r="AP107" s="20"/>
      <c r="AQ107" s="20"/>
      <c r="AR107" s="20"/>
    </row>
    <row r="108" spans="1:44" s="17" customFormat="1" ht="30.75" customHeight="1" x14ac:dyDescent="0.2">
      <c r="A108" s="150"/>
      <c r="C108" s="63"/>
      <c r="D108" s="66" t="str">
        <f t="shared" si="20"/>
        <v/>
      </c>
      <c r="E108" s="69" t="str">
        <f>IFERROR(VLOOKUP(J108,Causa!$A$2:$F$15,6,0),"")</f>
        <v/>
      </c>
      <c r="F108" s="52"/>
      <c r="G108" s="53"/>
      <c r="H108" s="212"/>
      <c r="I108" s="55"/>
      <c r="J108" s="54"/>
      <c r="K108" s="54"/>
      <c r="L108" s="54"/>
      <c r="M108" s="54"/>
      <c r="N108" s="54"/>
      <c r="O108" s="54"/>
      <c r="P108" s="54"/>
      <c r="Q108" s="55"/>
      <c r="R108" s="54"/>
      <c r="S108" s="56">
        <f t="shared" si="24"/>
        <v>0</v>
      </c>
      <c r="T108" s="56">
        <f t="shared" si="21"/>
        <v>0</v>
      </c>
      <c r="U108" s="56">
        <f t="shared" si="25"/>
        <v>0</v>
      </c>
      <c r="V108" s="56">
        <f t="shared" si="22"/>
        <v>0</v>
      </c>
      <c r="W108" s="64" t="str">
        <f t="shared" si="23"/>
        <v/>
      </c>
      <c r="X108" s="56" t="str">
        <f t="shared" si="26"/>
        <v>T</v>
      </c>
      <c r="Y108" s="20"/>
      <c r="Z108" s="19"/>
      <c r="AA108" s="20"/>
      <c r="AB108" s="19"/>
      <c r="AC108" s="21"/>
      <c r="AJ108" s="22"/>
      <c r="AK108" s="22"/>
      <c r="AL108" s="22"/>
      <c r="AM108" s="22"/>
      <c r="AN108" s="20"/>
      <c r="AO108" s="20"/>
      <c r="AP108" s="20"/>
      <c r="AQ108" s="20"/>
      <c r="AR108" s="20"/>
    </row>
    <row r="109" spans="1:44" s="17" customFormat="1" ht="30.75" customHeight="1" x14ac:dyDescent="0.2">
      <c r="A109" s="150"/>
      <c r="C109" s="63"/>
      <c r="D109" s="66" t="str">
        <f t="shared" si="20"/>
        <v/>
      </c>
      <c r="E109" s="69" t="str">
        <f>IFERROR(VLOOKUP(J109,Causa!$A$2:$F$15,6,0),"")</f>
        <v/>
      </c>
      <c r="F109" s="52"/>
      <c r="G109" s="53"/>
      <c r="H109" s="212"/>
      <c r="I109" s="55"/>
      <c r="J109" s="54"/>
      <c r="K109" s="54"/>
      <c r="L109" s="54"/>
      <c r="M109" s="54"/>
      <c r="N109" s="54"/>
      <c r="O109" s="54"/>
      <c r="P109" s="54"/>
      <c r="Q109" s="55"/>
      <c r="R109" s="54"/>
      <c r="S109" s="56">
        <f t="shared" si="24"/>
        <v>0</v>
      </c>
      <c r="T109" s="56">
        <f t="shared" si="21"/>
        <v>0</v>
      </c>
      <c r="U109" s="56">
        <f t="shared" si="25"/>
        <v>0</v>
      </c>
      <c r="V109" s="56">
        <f t="shared" si="22"/>
        <v>0</v>
      </c>
      <c r="W109" s="64" t="str">
        <f t="shared" si="23"/>
        <v/>
      </c>
      <c r="X109" s="56" t="str">
        <f t="shared" si="26"/>
        <v>T</v>
      </c>
      <c r="Y109" s="20"/>
      <c r="Z109" s="19"/>
      <c r="AA109" s="20"/>
      <c r="AB109" s="19"/>
      <c r="AC109" s="21"/>
      <c r="AJ109" s="22"/>
      <c r="AK109" s="22"/>
      <c r="AL109" s="22"/>
      <c r="AM109" s="22"/>
      <c r="AN109" s="20"/>
      <c r="AO109" s="20"/>
      <c r="AP109" s="20"/>
      <c r="AQ109" s="20"/>
      <c r="AR109" s="20"/>
    </row>
    <row r="110" spans="1:44" s="17" customFormat="1" ht="30.75" customHeight="1" x14ac:dyDescent="0.2">
      <c r="A110" s="150"/>
      <c r="C110" s="63"/>
      <c r="D110" s="66" t="str">
        <f t="shared" si="20"/>
        <v/>
      </c>
      <c r="E110" s="69" t="str">
        <f>IFERROR(VLOOKUP(J110,Causa!$A$2:$F$15,6,0),"")</f>
        <v/>
      </c>
      <c r="F110" s="52"/>
      <c r="G110" s="53"/>
      <c r="H110" s="212"/>
      <c r="I110" s="55"/>
      <c r="J110" s="54"/>
      <c r="K110" s="54"/>
      <c r="L110" s="54"/>
      <c r="M110" s="54"/>
      <c r="N110" s="54"/>
      <c r="O110" s="54"/>
      <c r="P110" s="54"/>
      <c r="Q110" s="55"/>
      <c r="R110" s="54"/>
      <c r="S110" s="56">
        <f t="shared" si="24"/>
        <v>0</v>
      </c>
      <c r="T110" s="56">
        <f t="shared" si="21"/>
        <v>0</v>
      </c>
      <c r="U110" s="56">
        <f t="shared" si="25"/>
        <v>0</v>
      </c>
      <c r="V110" s="56">
        <f t="shared" si="22"/>
        <v>0</v>
      </c>
      <c r="W110" s="64" t="str">
        <f t="shared" si="23"/>
        <v/>
      </c>
      <c r="X110" s="56" t="str">
        <f t="shared" si="26"/>
        <v>T</v>
      </c>
      <c r="Y110" s="20"/>
      <c r="Z110" s="19"/>
      <c r="AA110" s="20"/>
      <c r="AB110" s="19"/>
      <c r="AC110" s="21"/>
      <c r="AJ110" s="22"/>
      <c r="AK110" s="22"/>
      <c r="AL110" s="22"/>
      <c r="AM110" s="22"/>
      <c r="AN110" s="20"/>
      <c r="AO110" s="20"/>
      <c r="AP110" s="20"/>
      <c r="AQ110" s="20"/>
      <c r="AR110" s="20"/>
    </row>
    <row r="111" spans="1:44" s="17" customFormat="1" ht="30.75" customHeight="1" x14ac:dyDescent="0.2">
      <c r="A111" s="150"/>
      <c r="C111" s="63"/>
      <c r="D111" s="66" t="str">
        <f t="shared" si="20"/>
        <v/>
      </c>
      <c r="E111" s="69" t="str">
        <f>IFERROR(VLOOKUP(J111,Causa!$A$2:$F$15,6,0),"")</f>
        <v/>
      </c>
      <c r="F111" s="52"/>
      <c r="G111" s="53"/>
      <c r="H111" s="212"/>
      <c r="I111" s="55"/>
      <c r="J111" s="54"/>
      <c r="K111" s="54"/>
      <c r="L111" s="54"/>
      <c r="M111" s="54"/>
      <c r="N111" s="54"/>
      <c r="O111" s="54"/>
      <c r="P111" s="54"/>
      <c r="Q111" s="55"/>
      <c r="R111" s="54"/>
      <c r="S111" s="56">
        <f t="shared" si="24"/>
        <v>0</v>
      </c>
      <c r="T111" s="56">
        <f t="shared" si="21"/>
        <v>0</v>
      </c>
      <c r="U111" s="56">
        <f t="shared" si="25"/>
        <v>0</v>
      </c>
      <c r="V111" s="56">
        <f t="shared" si="22"/>
        <v>0</v>
      </c>
      <c r="W111" s="64" t="str">
        <f t="shared" si="23"/>
        <v/>
      </c>
      <c r="X111" s="56" t="str">
        <f t="shared" si="26"/>
        <v>T</v>
      </c>
      <c r="Y111" s="20"/>
      <c r="Z111" s="19"/>
      <c r="AA111" s="20"/>
      <c r="AB111" s="19"/>
      <c r="AC111" s="21"/>
      <c r="AJ111" s="22"/>
      <c r="AK111" s="22"/>
      <c r="AL111" s="22"/>
      <c r="AM111" s="22"/>
      <c r="AN111" s="20"/>
      <c r="AO111" s="20"/>
      <c r="AP111" s="20"/>
      <c r="AQ111" s="20"/>
      <c r="AR111" s="20"/>
    </row>
    <row r="112" spans="1:44" s="17" customFormat="1" ht="30.75" customHeight="1" x14ac:dyDescent="0.2">
      <c r="A112" s="150"/>
      <c r="C112" s="63"/>
      <c r="D112" s="66" t="str">
        <f t="shared" si="20"/>
        <v/>
      </c>
      <c r="E112" s="69" t="str">
        <f>IFERROR(VLOOKUP(J112,Causa!$A$2:$F$15,6,0),"")</f>
        <v/>
      </c>
      <c r="F112" s="52"/>
      <c r="G112" s="53"/>
      <c r="H112" s="212"/>
      <c r="I112" s="55"/>
      <c r="J112" s="54"/>
      <c r="K112" s="54"/>
      <c r="L112" s="54"/>
      <c r="M112" s="54"/>
      <c r="N112" s="54"/>
      <c r="O112" s="54"/>
      <c r="P112" s="54"/>
      <c r="Q112" s="55"/>
      <c r="R112" s="54"/>
      <c r="S112" s="56">
        <f t="shared" si="24"/>
        <v>0</v>
      </c>
      <c r="T112" s="56">
        <f t="shared" si="21"/>
        <v>0</v>
      </c>
      <c r="U112" s="56">
        <f t="shared" si="25"/>
        <v>0</v>
      </c>
      <c r="V112" s="56">
        <f t="shared" si="22"/>
        <v>0</v>
      </c>
      <c r="W112" s="64" t="str">
        <f t="shared" si="23"/>
        <v/>
      </c>
      <c r="X112" s="56" t="str">
        <f t="shared" si="26"/>
        <v>T</v>
      </c>
      <c r="Y112" s="20"/>
      <c r="Z112" s="19"/>
      <c r="AA112" s="20"/>
      <c r="AB112" s="19"/>
      <c r="AC112" s="21"/>
      <c r="AJ112" s="22"/>
      <c r="AK112" s="22"/>
      <c r="AL112" s="22"/>
      <c r="AM112" s="22"/>
      <c r="AN112" s="20"/>
      <c r="AO112" s="20"/>
      <c r="AP112" s="20"/>
      <c r="AQ112" s="20"/>
      <c r="AR112" s="20"/>
    </row>
    <row r="113" spans="1:39" s="91" customFormat="1" ht="13.2" x14ac:dyDescent="0.25">
      <c r="A113" s="151"/>
      <c r="C113" s="63"/>
      <c r="D113" s="66" t="str">
        <f t="shared" si="20"/>
        <v/>
      </c>
      <c r="E113" s="69" t="str">
        <f>IFERROR(VLOOKUP(J113,Causa!$A$2:$F$15,6,0),"")</f>
        <v/>
      </c>
      <c r="F113" s="52"/>
      <c r="G113" s="53"/>
      <c r="H113" s="212"/>
      <c r="I113" s="55"/>
      <c r="J113" s="54"/>
      <c r="K113" s="54"/>
      <c r="L113" s="54"/>
      <c r="M113" s="54"/>
      <c r="N113" s="54"/>
      <c r="O113" s="54"/>
      <c r="P113" s="54"/>
      <c r="Q113" s="55"/>
      <c r="R113" s="54"/>
      <c r="S113" s="56">
        <f t="shared" si="24"/>
        <v>0</v>
      </c>
      <c r="T113" s="56">
        <f t="shared" si="21"/>
        <v>0</v>
      </c>
      <c r="U113" s="56">
        <f t="shared" si="25"/>
        <v>0</v>
      </c>
      <c r="V113" s="56">
        <f t="shared" si="22"/>
        <v>0</v>
      </c>
      <c r="W113" s="64" t="str">
        <f t="shared" si="23"/>
        <v/>
      </c>
      <c r="X113" s="56" t="str">
        <f t="shared" si="26"/>
        <v>T</v>
      </c>
      <c r="Y113" s="251"/>
      <c r="Z113" s="251"/>
      <c r="AB113" s="116"/>
      <c r="AC113" s="117"/>
      <c r="AJ113" s="118"/>
      <c r="AK113" s="118"/>
      <c r="AL113" s="118"/>
      <c r="AM113" s="118"/>
    </row>
    <row r="114" spans="1:39" s="91" customFormat="1" ht="13.2" x14ac:dyDescent="0.25">
      <c r="A114" s="151"/>
      <c r="C114" s="63"/>
      <c r="D114" s="66" t="str">
        <f t="shared" si="20"/>
        <v/>
      </c>
      <c r="E114" s="69" t="str">
        <f>IFERROR(VLOOKUP(J114,Causa!$A$2:$F$15,6,0),"")</f>
        <v/>
      </c>
      <c r="F114" s="52"/>
      <c r="G114" s="53"/>
      <c r="H114" s="212"/>
      <c r="I114" s="55"/>
      <c r="J114" s="54"/>
      <c r="K114" s="54"/>
      <c r="L114" s="54"/>
      <c r="M114" s="54"/>
      <c r="N114" s="54"/>
      <c r="O114" s="54"/>
      <c r="P114" s="54"/>
      <c r="Q114" s="55"/>
      <c r="R114" s="54"/>
      <c r="S114" s="56">
        <f t="shared" si="24"/>
        <v>0</v>
      </c>
      <c r="T114" s="56">
        <f t="shared" si="21"/>
        <v>0</v>
      </c>
      <c r="U114" s="56">
        <f t="shared" si="25"/>
        <v>0</v>
      </c>
      <c r="V114" s="56">
        <f t="shared" si="22"/>
        <v>0</v>
      </c>
      <c r="W114" s="64" t="str">
        <f t="shared" si="23"/>
        <v/>
      </c>
      <c r="X114" s="56" t="str">
        <f t="shared" si="26"/>
        <v>T</v>
      </c>
      <c r="Y114" s="218"/>
      <c r="Z114" s="218"/>
      <c r="AB114" s="116"/>
      <c r="AC114" s="117"/>
      <c r="AJ114" s="118"/>
      <c r="AK114" s="118"/>
      <c r="AL114" s="118"/>
      <c r="AM114" s="118"/>
    </row>
    <row r="115" spans="1:39" ht="21.75" customHeight="1" x14ac:dyDescent="0.25">
      <c r="C115" s="63"/>
      <c r="D115" s="66" t="str">
        <f t="shared" si="20"/>
        <v/>
      </c>
      <c r="E115" s="69" t="str">
        <f>IFERROR(VLOOKUP(J115,Causa!$A$2:$F$15,6,0),"")</f>
        <v/>
      </c>
      <c r="F115" s="52"/>
      <c r="G115" s="53"/>
      <c r="H115" s="212"/>
      <c r="I115" s="55"/>
      <c r="J115" s="54"/>
      <c r="K115" s="54"/>
      <c r="L115" s="54"/>
      <c r="M115" s="54"/>
      <c r="N115" s="54"/>
      <c r="O115" s="54"/>
      <c r="P115" s="54"/>
      <c r="Q115" s="55"/>
      <c r="R115" s="54"/>
      <c r="S115" s="56">
        <f t="shared" si="24"/>
        <v>0</v>
      </c>
      <c r="T115" s="56">
        <f t="shared" si="21"/>
        <v>0</v>
      </c>
      <c r="U115" s="56">
        <f t="shared" si="25"/>
        <v>0</v>
      </c>
      <c r="V115" s="56">
        <f t="shared" si="22"/>
        <v>0</v>
      </c>
      <c r="W115" s="64" t="str">
        <f t="shared" si="23"/>
        <v/>
      </c>
      <c r="X115" s="56" t="str">
        <f t="shared" si="26"/>
        <v>T</v>
      </c>
    </row>
    <row r="116" spans="1:39" ht="21.75" customHeight="1" x14ac:dyDescent="0.25">
      <c r="C116" s="63"/>
      <c r="D116" s="66" t="str">
        <f t="shared" si="20"/>
        <v/>
      </c>
      <c r="E116" s="69" t="str">
        <f>IFERROR(VLOOKUP(J116,Causa!$A$2:$F$15,6,0),"")</f>
        <v/>
      </c>
      <c r="F116" s="52"/>
      <c r="G116" s="53"/>
      <c r="H116" s="212"/>
      <c r="I116" s="55"/>
      <c r="J116" s="54"/>
      <c r="K116" s="54"/>
      <c r="L116" s="54"/>
      <c r="M116" s="54"/>
      <c r="N116" s="54"/>
      <c r="O116" s="54"/>
      <c r="P116" s="54"/>
      <c r="Q116" s="55"/>
      <c r="R116" s="54"/>
      <c r="S116" s="56">
        <f t="shared" si="24"/>
        <v>0</v>
      </c>
      <c r="T116" s="56">
        <f t="shared" si="21"/>
        <v>0</v>
      </c>
      <c r="U116" s="56">
        <f t="shared" si="25"/>
        <v>0</v>
      </c>
      <c r="V116" s="56">
        <f t="shared" si="22"/>
        <v>0</v>
      </c>
      <c r="W116" s="64" t="str">
        <f t="shared" si="23"/>
        <v/>
      </c>
      <c r="X116" s="56" t="str">
        <f t="shared" si="26"/>
        <v>T</v>
      </c>
    </row>
    <row r="117" spans="1:39" ht="21.75" customHeight="1" x14ac:dyDescent="0.25">
      <c r="C117" s="63"/>
      <c r="D117" s="66" t="str">
        <f t="shared" si="20"/>
        <v/>
      </c>
      <c r="E117" s="69" t="str">
        <f>IFERROR(VLOOKUP(J117,Causa!$A$2:$F$15,6,0),"")</f>
        <v/>
      </c>
      <c r="F117" s="52"/>
      <c r="G117" s="53"/>
      <c r="H117" s="212"/>
      <c r="I117" s="55"/>
      <c r="J117" s="54"/>
      <c r="K117" s="54"/>
      <c r="L117" s="54"/>
      <c r="M117" s="54"/>
      <c r="N117" s="54"/>
      <c r="O117" s="54"/>
      <c r="P117" s="54"/>
      <c r="Q117" s="55"/>
      <c r="R117" s="54"/>
      <c r="S117" s="56">
        <f t="shared" si="24"/>
        <v>0</v>
      </c>
      <c r="T117" s="56">
        <f t="shared" si="21"/>
        <v>0</v>
      </c>
      <c r="U117" s="56">
        <f t="shared" si="25"/>
        <v>0</v>
      </c>
      <c r="V117" s="56">
        <f t="shared" si="22"/>
        <v>0</v>
      </c>
      <c r="W117" s="64" t="str">
        <f t="shared" si="23"/>
        <v/>
      </c>
      <c r="X117" s="56" t="str">
        <f t="shared" si="26"/>
        <v>T</v>
      </c>
    </row>
    <row r="118" spans="1:39" ht="21.75" customHeight="1" x14ac:dyDescent="0.25">
      <c r="C118" s="63"/>
      <c r="D118" s="66" t="str">
        <f t="shared" si="20"/>
        <v/>
      </c>
      <c r="E118" s="69" t="str">
        <f>IFERROR(VLOOKUP(J118,Causa!$A$2:$F$15,6,0),"")</f>
        <v/>
      </c>
      <c r="F118" s="52"/>
      <c r="G118" s="53"/>
      <c r="H118" s="212"/>
      <c r="I118" s="55"/>
      <c r="J118" s="54"/>
      <c r="K118" s="54"/>
      <c r="L118" s="54"/>
      <c r="M118" s="54"/>
      <c r="N118" s="54"/>
      <c r="O118" s="54"/>
      <c r="P118" s="54"/>
      <c r="Q118" s="55"/>
      <c r="R118" s="54"/>
      <c r="S118" s="56">
        <f t="shared" si="24"/>
        <v>0</v>
      </c>
      <c r="T118" s="56">
        <f t="shared" si="21"/>
        <v>0</v>
      </c>
      <c r="U118" s="56">
        <f t="shared" si="25"/>
        <v>0</v>
      </c>
      <c r="V118" s="56">
        <f t="shared" si="22"/>
        <v>0</v>
      </c>
      <c r="W118" s="64" t="str">
        <f t="shared" si="23"/>
        <v/>
      </c>
      <c r="X118" s="56" t="str">
        <f t="shared" si="26"/>
        <v>T</v>
      </c>
    </row>
    <row r="119" spans="1:39" ht="21.75" customHeight="1" x14ac:dyDescent="0.25">
      <c r="C119" s="63"/>
      <c r="D119" s="66" t="str">
        <f t="shared" si="20"/>
        <v/>
      </c>
      <c r="E119" s="69" t="str">
        <f>IFERROR(VLOOKUP(J119,Causa!$A$2:$F$15,6,0),"")</f>
        <v/>
      </c>
      <c r="F119" s="52"/>
      <c r="G119" s="53"/>
      <c r="H119" s="212"/>
      <c r="I119" s="55"/>
      <c r="J119" s="54"/>
      <c r="K119" s="54"/>
      <c r="L119" s="54"/>
      <c r="M119" s="54"/>
      <c r="N119" s="54"/>
      <c r="O119" s="54"/>
      <c r="P119" s="54"/>
      <c r="Q119" s="55"/>
      <c r="R119" s="54"/>
      <c r="S119" s="56">
        <f t="shared" si="24"/>
        <v>0</v>
      </c>
      <c r="T119" s="56">
        <f t="shared" si="21"/>
        <v>0</v>
      </c>
      <c r="U119" s="56">
        <f t="shared" si="25"/>
        <v>0</v>
      </c>
      <c r="V119" s="56">
        <f t="shared" si="22"/>
        <v>0</v>
      </c>
      <c r="W119" s="64" t="str">
        <f t="shared" si="23"/>
        <v/>
      </c>
      <c r="X119" s="56" t="str">
        <f t="shared" si="26"/>
        <v>T</v>
      </c>
    </row>
    <row r="120" spans="1:39" ht="21.75" customHeight="1" x14ac:dyDescent="0.25">
      <c r="C120" s="63"/>
      <c r="D120" s="66" t="str">
        <f t="shared" si="20"/>
        <v/>
      </c>
      <c r="E120" s="69" t="str">
        <f>IFERROR(VLOOKUP(J120,Causa!$A$2:$F$15,6,0),"")</f>
        <v/>
      </c>
      <c r="F120" s="52"/>
      <c r="G120" s="53"/>
      <c r="H120" s="212"/>
      <c r="I120" s="55"/>
      <c r="J120" s="54"/>
      <c r="K120" s="54"/>
      <c r="L120" s="54"/>
      <c r="M120" s="54"/>
      <c r="N120" s="54"/>
      <c r="O120" s="54"/>
      <c r="P120" s="54"/>
      <c r="Q120" s="55"/>
      <c r="R120" s="54"/>
      <c r="S120" s="56">
        <f t="shared" si="24"/>
        <v>0</v>
      </c>
      <c r="T120" s="56">
        <f t="shared" si="21"/>
        <v>0</v>
      </c>
      <c r="U120" s="56">
        <f t="shared" si="25"/>
        <v>0</v>
      </c>
      <c r="V120" s="56">
        <f t="shared" si="22"/>
        <v>0</v>
      </c>
      <c r="W120" s="64" t="str">
        <f t="shared" si="23"/>
        <v/>
      </c>
      <c r="X120" s="56" t="str">
        <f t="shared" si="26"/>
        <v>T</v>
      </c>
    </row>
    <row r="121" spans="1:39" ht="21.75" customHeight="1" x14ac:dyDescent="0.25">
      <c r="C121" s="63"/>
      <c r="D121" s="66" t="str">
        <f t="shared" si="20"/>
        <v/>
      </c>
      <c r="E121" s="69" t="str">
        <f>IFERROR(VLOOKUP(J121,Causa!$A$2:$F$15,6,0),"")</f>
        <v/>
      </c>
      <c r="F121" s="52"/>
      <c r="G121" s="53"/>
      <c r="H121" s="212"/>
      <c r="I121" s="55"/>
      <c r="J121" s="54"/>
      <c r="K121" s="54"/>
      <c r="L121" s="54"/>
      <c r="M121" s="54"/>
      <c r="N121" s="54"/>
      <c r="O121" s="54"/>
      <c r="P121" s="54"/>
      <c r="Q121" s="55"/>
      <c r="R121" s="54"/>
      <c r="S121" s="56">
        <f t="shared" si="24"/>
        <v>0</v>
      </c>
      <c r="T121" s="56">
        <f t="shared" si="21"/>
        <v>0</v>
      </c>
      <c r="U121" s="56">
        <f t="shared" si="25"/>
        <v>0</v>
      </c>
      <c r="V121" s="56">
        <f t="shared" si="22"/>
        <v>0</v>
      </c>
      <c r="W121" s="64" t="str">
        <f t="shared" si="23"/>
        <v/>
      </c>
      <c r="X121" s="56" t="str">
        <f t="shared" si="26"/>
        <v>T</v>
      </c>
    </row>
    <row r="122" spans="1:39" ht="21.75" customHeight="1" x14ac:dyDescent="0.25">
      <c r="C122" s="63"/>
      <c r="D122" s="66" t="str">
        <f t="shared" si="20"/>
        <v/>
      </c>
      <c r="E122" s="69" t="str">
        <f>IFERROR(VLOOKUP(J122,Causa!$A$2:$F$15,6,0),"")</f>
        <v/>
      </c>
      <c r="F122" s="52"/>
      <c r="G122" s="53"/>
      <c r="H122" s="212"/>
      <c r="I122" s="55"/>
      <c r="J122" s="54"/>
      <c r="K122" s="54"/>
      <c r="L122" s="54"/>
      <c r="M122" s="54"/>
      <c r="N122" s="54"/>
      <c r="O122" s="54"/>
      <c r="P122" s="54"/>
      <c r="Q122" s="55"/>
      <c r="R122" s="54"/>
      <c r="S122" s="56">
        <f t="shared" si="24"/>
        <v>0</v>
      </c>
      <c r="T122" s="56">
        <f t="shared" si="21"/>
        <v>0</v>
      </c>
      <c r="U122" s="56">
        <f t="shared" si="25"/>
        <v>0</v>
      </c>
      <c r="V122" s="56">
        <f t="shared" si="22"/>
        <v>0</v>
      </c>
      <c r="W122" s="64" t="str">
        <f t="shared" si="23"/>
        <v/>
      </c>
      <c r="X122" s="56" t="str">
        <f t="shared" si="26"/>
        <v>T</v>
      </c>
    </row>
    <row r="123" spans="1:39" ht="21.75" customHeight="1" x14ac:dyDescent="0.25">
      <c r="C123" s="63"/>
      <c r="D123" s="66" t="str">
        <f t="shared" si="20"/>
        <v/>
      </c>
      <c r="E123" s="69" t="str">
        <f>IFERROR(VLOOKUP(J123,Causa!$A$2:$F$15,6,0),"")</f>
        <v/>
      </c>
      <c r="F123" s="52"/>
      <c r="G123" s="53"/>
      <c r="H123" s="212"/>
      <c r="I123" s="55"/>
      <c r="J123" s="54"/>
      <c r="K123" s="54"/>
      <c r="L123" s="54"/>
      <c r="M123" s="54"/>
      <c r="N123" s="54"/>
      <c r="O123" s="54"/>
      <c r="P123" s="54"/>
      <c r="Q123" s="55"/>
      <c r="R123" s="54"/>
      <c r="S123" s="56">
        <f t="shared" si="24"/>
        <v>0</v>
      </c>
      <c r="T123" s="56">
        <f t="shared" si="21"/>
        <v>0</v>
      </c>
      <c r="U123" s="56">
        <f t="shared" si="25"/>
        <v>0</v>
      </c>
      <c r="V123" s="56">
        <f t="shared" si="22"/>
        <v>0</v>
      </c>
      <c r="W123" s="64" t="str">
        <f t="shared" si="23"/>
        <v/>
      </c>
      <c r="X123" s="56" t="str">
        <f t="shared" si="26"/>
        <v>T</v>
      </c>
    </row>
    <row r="124" spans="1:39" ht="21.75" customHeight="1" x14ac:dyDescent="0.25">
      <c r="C124" s="63"/>
      <c r="D124" s="66" t="str">
        <f t="shared" si="20"/>
        <v/>
      </c>
      <c r="E124" s="69" t="str">
        <f>IFERROR(VLOOKUP(J124,Causa!$A$2:$F$15,6,0),"")</f>
        <v/>
      </c>
      <c r="F124" s="52"/>
      <c r="G124" s="53"/>
      <c r="H124" s="212"/>
      <c r="I124" s="55"/>
      <c r="J124" s="54"/>
      <c r="K124" s="54"/>
      <c r="L124" s="54"/>
      <c r="M124" s="54"/>
      <c r="N124" s="54"/>
      <c r="O124" s="54"/>
      <c r="P124" s="54"/>
      <c r="Q124" s="55"/>
      <c r="R124" s="54"/>
      <c r="S124" s="56">
        <f t="shared" si="24"/>
        <v>0</v>
      </c>
      <c r="T124" s="56">
        <f t="shared" si="21"/>
        <v>0</v>
      </c>
      <c r="U124" s="56">
        <f t="shared" si="25"/>
        <v>0</v>
      </c>
      <c r="V124" s="56">
        <f t="shared" si="22"/>
        <v>0</v>
      </c>
      <c r="W124" s="64" t="str">
        <f t="shared" si="23"/>
        <v/>
      </c>
      <c r="X124" s="56" t="str">
        <f t="shared" si="26"/>
        <v>T</v>
      </c>
    </row>
    <row r="125" spans="1:39" ht="21.75" customHeight="1" x14ac:dyDescent="0.25">
      <c r="C125" s="63"/>
      <c r="D125" s="66" t="str">
        <f t="shared" si="20"/>
        <v/>
      </c>
      <c r="E125" s="69" t="str">
        <f>IFERROR(VLOOKUP(J125,Causa!$A$2:$F$15,6,0),"")</f>
        <v/>
      </c>
      <c r="F125" s="52"/>
      <c r="G125" s="53"/>
      <c r="H125" s="212"/>
      <c r="I125" s="55"/>
      <c r="J125" s="54"/>
      <c r="K125" s="54"/>
      <c r="L125" s="54"/>
      <c r="M125" s="54"/>
      <c r="N125" s="54"/>
      <c r="O125" s="54"/>
      <c r="P125" s="54"/>
      <c r="Q125" s="55"/>
      <c r="R125" s="54"/>
      <c r="S125" s="56">
        <f t="shared" si="24"/>
        <v>0</v>
      </c>
      <c r="T125" s="56">
        <f t="shared" si="21"/>
        <v>0</v>
      </c>
      <c r="U125" s="56">
        <f t="shared" si="25"/>
        <v>0</v>
      </c>
      <c r="V125" s="56">
        <f t="shared" si="22"/>
        <v>0</v>
      </c>
      <c r="W125" s="64" t="str">
        <f t="shared" si="23"/>
        <v/>
      </c>
      <c r="X125" s="56" t="str">
        <f t="shared" si="26"/>
        <v>T</v>
      </c>
    </row>
    <row r="126" spans="1:39" ht="21.75" customHeight="1" x14ac:dyDescent="0.25">
      <c r="C126" s="63"/>
      <c r="D126" s="66" t="str">
        <f t="shared" si="20"/>
        <v/>
      </c>
      <c r="E126" s="69" t="str">
        <f>IFERROR(VLOOKUP(J126,Causa!$A$2:$F$15,6,0),"")</f>
        <v/>
      </c>
      <c r="F126" s="52"/>
      <c r="G126" s="53"/>
      <c r="H126" s="212"/>
      <c r="I126" s="55"/>
      <c r="J126" s="54"/>
      <c r="K126" s="54"/>
      <c r="L126" s="54"/>
      <c r="M126" s="54"/>
      <c r="N126" s="54"/>
      <c r="O126" s="54"/>
      <c r="P126" s="54"/>
      <c r="Q126" s="55"/>
      <c r="R126" s="54"/>
      <c r="S126" s="56">
        <f t="shared" si="24"/>
        <v>0</v>
      </c>
      <c r="T126" s="56">
        <f t="shared" si="21"/>
        <v>0</v>
      </c>
      <c r="U126" s="56">
        <f t="shared" si="25"/>
        <v>0</v>
      </c>
      <c r="V126" s="56">
        <f t="shared" si="22"/>
        <v>0</v>
      </c>
      <c r="W126" s="64" t="str">
        <f t="shared" si="23"/>
        <v/>
      </c>
      <c r="X126" s="56" t="str">
        <f t="shared" si="26"/>
        <v>T</v>
      </c>
    </row>
    <row r="127" spans="1:39" ht="21.75" customHeight="1" x14ac:dyDescent="0.25">
      <c r="C127" s="63"/>
      <c r="D127" s="66" t="str">
        <f t="shared" si="20"/>
        <v/>
      </c>
      <c r="E127" s="69" t="str">
        <f>IFERROR(VLOOKUP(J127,Causa!$A$2:$F$15,6,0),"")</f>
        <v/>
      </c>
      <c r="F127" s="52"/>
      <c r="G127" s="53"/>
      <c r="H127" s="212"/>
      <c r="I127" s="55"/>
      <c r="J127" s="54"/>
      <c r="K127" s="54"/>
      <c r="L127" s="54"/>
      <c r="M127" s="54"/>
      <c r="N127" s="54"/>
      <c r="O127" s="54"/>
      <c r="P127" s="54"/>
      <c r="Q127" s="55"/>
      <c r="R127" s="54"/>
      <c r="S127" s="56">
        <f t="shared" si="24"/>
        <v>0</v>
      </c>
      <c r="T127" s="56">
        <f t="shared" si="21"/>
        <v>0</v>
      </c>
      <c r="U127" s="56">
        <f t="shared" si="25"/>
        <v>0</v>
      </c>
      <c r="V127" s="56">
        <f t="shared" si="22"/>
        <v>0</v>
      </c>
      <c r="W127" s="64" t="str">
        <f t="shared" si="23"/>
        <v/>
      </c>
      <c r="X127" s="56" t="str">
        <f t="shared" si="26"/>
        <v>T</v>
      </c>
    </row>
    <row r="128" spans="1:39" ht="21.75" customHeight="1" x14ac:dyDescent="0.25">
      <c r="C128" s="63"/>
      <c r="D128" s="66" t="str">
        <f t="shared" si="20"/>
        <v/>
      </c>
      <c r="E128" s="69" t="str">
        <f>IFERROR(VLOOKUP(J128,Causa!$A$2:$F$15,6,0),"")</f>
        <v/>
      </c>
      <c r="F128" s="52"/>
      <c r="G128" s="53"/>
      <c r="H128" s="212"/>
      <c r="I128" s="55"/>
      <c r="J128" s="54"/>
      <c r="K128" s="54"/>
      <c r="L128" s="54"/>
      <c r="M128" s="54"/>
      <c r="N128" s="54"/>
      <c r="O128" s="54"/>
      <c r="P128" s="54"/>
      <c r="Q128" s="55"/>
      <c r="R128" s="54"/>
      <c r="S128" s="56">
        <f t="shared" si="24"/>
        <v>0</v>
      </c>
      <c r="T128" s="56">
        <f t="shared" si="21"/>
        <v>0</v>
      </c>
      <c r="U128" s="56">
        <f t="shared" si="25"/>
        <v>0</v>
      </c>
      <c r="V128" s="56">
        <f t="shared" si="22"/>
        <v>0</v>
      </c>
      <c r="W128" s="64" t="str">
        <f t="shared" si="23"/>
        <v/>
      </c>
      <c r="X128" s="56" t="str">
        <f t="shared" si="26"/>
        <v>T</v>
      </c>
    </row>
    <row r="129" spans="3:24" ht="21.75" customHeight="1" x14ac:dyDescent="0.25">
      <c r="C129" s="63"/>
      <c r="D129" s="66" t="str">
        <f t="shared" si="20"/>
        <v/>
      </c>
      <c r="E129" s="69" t="str">
        <f>IFERROR(VLOOKUP(J129,Causa!$A$2:$F$15,6,0),"")</f>
        <v/>
      </c>
      <c r="F129" s="52"/>
      <c r="G129" s="53"/>
      <c r="H129" s="212"/>
      <c r="I129" s="55"/>
      <c r="J129" s="54"/>
      <c r="K129" s="54"/>
      <c r="L129" s="54"/>
      <c r="M129" s="54"/>
      <c r="N129" s="54"/>
      <c r="O129" s="54"/>
      <c r="P129" s="54"/>
      <c r="Q129" s="55"/>
      <c r="R129" s="54"/>
      <c r="S129" s="56">
        <f t="shared" si="24"/>
        <v>0</v>
      </c>
      <c r="T129" s="56">
        <f t="shared" si="21"/>
        <v>0</v>
      </c>
      <c r="U129" s="56">
        <f t="shared" si="25"/>
        <v>0</v>
      </c>
      <c r="V129" s="56">
        <f t="shared" si="22"/>
        <v>0</v>
      </c>
      <c r="W129" s="64" t="str">
        <f t="shared" si="23"/>
        <v/>
      </c>
      <c r="X129" s="56" t="str">
        <f t="shared" si="26"/>
        <v>T</v>
      </c>
    </row>
    <row r="130" spans="3:24" ht="21.75" customHeight="1" x14ac:dyDescent="0.25">
      <c r="C130" s="63"/>
      <c r="D130" s="66" t="str">
        <f t="shared" si="20"/>
        <v/>
      </c>
      <c r="E130" s="69" t="str">
        <f>IFERROR(VLOOKUP(J130,Causa!$A$2:$F$15,6,0),"")</f>
        <v/>
      </c>
      <c r="F130" s="52"/>
      <c r="G130" s="53"/>
      <c r="H130" s="212"/>
      <c r="I130" s="55"/>
      <c r="J130" s="54"/>
      <c r="K130" s="54"/>
      <c r="L130" s="54"/>
      <c r="M130" s="54"/>
      <c r="N130" s="54"/>
      <c r="O130" s="54"/>
      <c r="P130" s="54"/>
      <c r="Q130" s="55"/>
      <c r="R130" s="54"/>
      <c r="S130" s="56">
        <f t="shared" si="24"/>
        <v>0</v>
      </c>
      <c r="T130" s="56">
        <f t="shared" si="21"/>
        <v>0</v>
      </c>
      <c r="U130" s="56">
        <f t="shared" si="25"/>
        <v>0</v>
      </c>
      <c r="V130" s="56">
        <f t="shared" si="22"/>
        <v>0</v>
      </c>
      <c r="W130" s="64" t="str">
        <f t="shared" si="23"/>
        <v/>
      </c>
      <c r="X130" s="56" t="str">
        <f t="shared" si="26"/>
        <v>T</v>
      </c>
    </row>
    <row r="131" spans="3:24" ht="21.75" customHeight="1" x14ac:dyDescent="0.25">
      <c r="C131" s="63"/>
      <c r="D131" s="66" t="str">
        <f t="shared" si="20"/>
        <v/>
      </c>
      <c r="E131" s="69" t="str">
        <f>IFERROR(VLOOKUP(J131,Causa!$A$2:$F$15,6,0),"")</f>
        <v/>
      </c>
      <c r="F131" s="52"/>
      <c r="G131" s="53"/>
      <c r="H131" s="212"/>
      <c r="I131" s="55"/>
      <c r="J131" s="54"/>
      <c r="K131" s="54"/>
      <c r="L131" s="54"/>
      <c r="M131" s="54"/>
      <c r="N131" s="54"/>
      <c r="O131" s="54"/>
      <c r="P131" s="54"/>
      <c r="Q131" s="55"/>
      <c r="R131" s="54"/>
      <c r="S131" s="56">
        <f t="shared" si="24"/>
        <v>0</v>
      </c>
      <c r="T131" s="56">
        <f t="shared" si="21"/>
        <v>0</v>
      </c>
      <c r="U131" s="56">
        <f t="shared" si="25"/>
        <v>0</v>
      </c>
      <c r="V131" s="56">
        <f t="shared" si="22"/>
        <v>0</v>
      </c>
      <c r="W131" s="64" t="str">
        <f t="shared" si="23"/>
        <v/>
      </c>
      <c r="X131" s="56" t="str">
        <f t="shared" si="26"/>
        <v>T</v>
      </c>
    </row>
    <row r="132" spans="3:24" ht="21.75" customHeight="1" x14ac:dyDescent="0.25">
      <c r="C132" s="63"/>
      <c r="D132" s="66" t="str">
        <f t="shared" si="20"/>
        <v/>
      </c>
      <c r="E132" s="69" t="str">
        <f>IFERROR(VLOOKUP(J132,Causa!$A$2:$F$15,6,0),"")</f>
        <v/>
      </c>
      <c r="F132" s="52"/>
      <c r="G132" s="53"/>
      <c r="H132" s="212"/>
      <c r="I132" s="55"/>
      <c r="J132" s="54"/>
      <c r="K132" s="54"/>
      <c r="L132" s="54"/>
      <c r="M132" s="54"/>
      <c r="N132" s="54"/>
      <c r="O132" s="54"/>
      <c r="P132" s="54"/>
      <c r="Q132" s="55"/>
      <c r="R132" s="54"/>
      <c r="S132" s="56">
        <f t="shared" si="24"/>
        <v>0</v>
      </c>
      <c r="T132" s="56">
        <f t="shared" si="21"/>
        <v>0</v>
      </c>
      <c r="U132" s="56">
        <f t="shared" si="25"/>
        <v>0</v>
      </c>
      <c r="V132" s="56">
        <f t="shared" si="22"/>
        <v>0</v>
      </c>
      <c r="W132" s="64" t="str">
        <f t="shared" si="23"/>
        <v/>
      </c>
      <c r="X132" s="56" t="str">
        <f t="shared" si="26"/>
        <v>T</v>
      </c>
    </row>
    <row r="133" spans="3:24" ht="21.75" customHeight="1" x14ac:dyDescent="0.25">
      <c r="C133" s="63"/>
      <c r="D133" s="66" t="str">
        <f t="shared" si="20"/>
        <v/>
      </c>
      <c r="E133" s="69" t="str">
        <f>IFERROR(VLOOKUP(J133,Causa!$A$2:$F$15,6,0),"")</f>
        <v/>
      </c>
      <c r="F133" s="52"/>
      <c r="G133" s="53"/>
      <c r="H133" s="212"/>
      <c r="I133" s="55"/>
      <c r="J133" s="54"/>
      <c r="K133" s="54"/>
      <c r="L133" s="54"/>
      <c r="M133" s="54"/>
      <c r="N133" s="54"/>
      <c r="O133" s="54"/>
      <c r="P133" s="54"/>
      <c r="Q133" s="55"/>
      <c r="R133" s="54"/>
      <c r="S133" s="56">
        <f t="shared" si="24"/>
        <v>0</v>
      </c>
      <c r="T133" s="56">
        <f t="shared" si="21"/>
        <v>0</v>
      </c>
      <c r="U133" s="56">
        <f t="shared" si="25"/>
        <v>0</v>
      </c>
      <c r="V133" s="56">
        <f t="shared" si="22"/>
        <v>0</v>
      </c>
      <c r="W133" s="64" t="str">
        <f t="shared" si="23"/>
        <v/>
      </c>
      <c r="X133" s="56" t="str">
        <f t="shared" si="26"/>
        <v>T</v>
      </c>
    </row>
    <row r="134" spans="3:24" ht="21.75" customHeight="1" x14ac:dyDescent="0.25">
      <c r="C134" s="63"/>
      <c r="D134" s="66" t="str">
        <f t="shared" si="20"/>
        <v/>
      </c>
      <c r="E134" s="69" t="str">
        <f>IFERROR(VLOOKUP(J134,Causa!$A$2:$F$15,6,0),"")</f>
        <v/>
      </c>
      <c r="F134" s="52"/>
      <c r="G134" s="53"/>
      <c r="H134" s="212"/>
      <c r="I134" s="55"/>
      <c r="J134" s="54"/>
      <c r="K134" s="54"/>
      <c r="L134" s="54"/>
      <c r="M134" s="54"/>
      <c r="N134" s="54"/>
      <c r="O134" s="54"/>
      <c r="P134" s="54"/>
      <c r="Q134" s="55"/>
      <c r="R134" s="54"/>
      <c r="S134" s="56">
        <f t="shared" si="24"/>
        <v>0</v>
      </c>
      <c r="T134" s="56">
        <f t="shared" si="21"/>
        <v>0</v>
      </c>
      <c r="U134" s="56">
        <f t="shared" si="25"/>
        <v>0</v>
      </c>
      <c r="V134" s="56">
        <f t="shared" si="22"/>
        <v>0</v>
      </c>
      <c r="W134" s="64" t="str">
        <f t="shared" si="23"/>
        <v/>
      </c>
      <c r="X134" s="56" t="str">
        <f t="shared" si="26"/>
        <v>T</v>
      </c>
    </row>
    <row r="135" spans="3:24" ht="21.75" customHeight="1" x14ac:dyDescent="0.25">
      <c r="C135" s="63"/>
      <c r="D135" s="66" t="str">
        <f t="shared" si="20"/>
        <v/>
      </c>
      <c r="E135" s="69" t="str">
        <f>IFERROR(VLOOKUP(J135,Causa!$A$2:$F$15,6,0),"")</f>
        <v/>
      </c>
      <c r="F135" s="52"/>
      <c r="G135" s="53"/>
      <c r="H135" s="212"/>
      <c r="I135" s="55"/>
      <c r="J135" s="54"/>
      <c r="K135" s="54"/>
      <c r="L135" s="54"/>
      <c r="M135" s="54"/>
      <c r="N135" s="54"/>
      <c r="O135" s="54"/>
      <c r="P135" s="54"/>
      <c r="Q135" s="55"/>
      <c r="R135" s="54"/>
      <c r="S135" s="56">
        <f t="shared" si="24"/>
        <v>0</v>
      </c>
      <c r="T135" s="56">
        <f t="shared" si="21"/>
        <v>0</v>
      </c>
      <c r="U135" s="56">
        <f t="shared" si="25"/>
        <v>0</v>
      </c>
      <c r="V135" s="56">
        <f t="shared" si="22"/>
        <v>0</v>
      </c>
      <c r="W135" s="64" t="str">
        <f t="shared" si="23"/>
        <v/>
      </c>
      <c r="X135" s="56" t="str">
        <f t="shared" si="26"/>
        <v>T</v>
      </c>
    </row>
    <row r="136" spans="3:24" ht="21.75" customHeight="1" x14ac:dyDescent="0.25">
      <c r="C136" s="63"/>
      <c r="D136" s="66" t="str">
        <f t="shared" si="20"/>
        <v/>
      </c>
      <c r="E136" s="69" t="str">
        <f>IFERROR(VLOOKUP(J136,Causa!$A$2:$F$15,6,0),"")</f>
        <v/>
      </c>
      <c r="F136" s="52"/>
      <c r="G136" s="53"/>
      <c r="H136" s="212"/>
      <c r="I136" s="55"/>
      <c r="J136" s="54"/>
      <c r="K136" s="54"/>
      <c r="L136" s="54"/>
      <c r="M136" s="54"/>
      <c r="N136" s="54"/>
      <c r="O136" s="54"/>
      <c r="P136" s="54"/>
      <c r="Q136" s="55"/>
      <c r="R136" s="54"/>
      <c r="S136" s="56">
        <f t="shared" si="24"/>
        <v>0</v>
      </c>
      <c r="T136" s="56">
        <f t="shared" si="21"/>
        <v>0</v>
      </c>
      <c r="U136" s="56">
        <f t="shared" si="25"/>
        <v>0</v>
      </c>
      <c r="V136" s="56">
        <f t="shared" si="22"/>
        <v>0</v>
      </c>
      <c r="W136" s="64" t="str">
        <f t="shared" si="23"/>
        <v/>
      </c>
      <c r="X136" s="56" t="str">
        <f t="shared" si="26"/>
        <v>T</v>
      </c>
    </row>
    <row r="137" spans="3:24" ht="21.75" customHeight="1" x14ac:dyDescent="0.25">
      <c r="C137" s="63"/>
      <c r="D137" s="66" t="str">
        <f t="shared" si="20"/>
        <v/>
      </c>
      <c r="E137" s="69" t="str">
        <f>IFERROR(VLOOKUP(J137,Causa!$A$2:$F$15,6,0),"")</f>
        <v/>
      </c>
      <c r="F137" s="52"/>
      <c r="G137" s="53"/>
      <c r="H137" s="212"/>
      <c r="I137" s="55"/>
      <c r="J137" s="54"/>
      <c r="K137" s="54"/>
      <c r="L137" s="54"/>
      <c r="M137" s="54"/>
      <c r="N137" s="54"/>
      <c r="O137" s="54"/>
      <c r="P137" s="54"/>
      <c r="Q137" s="55"/>
      <c r="R137" s="54"/>
      <c r="S137" s="56">
        <f t="shared" si="24"/>
        <v>0</v>
      </c>
      <c r="T137" s="56">
        <f t="shared" si="21"/>
        <v>0</v>
      </c>
      <c r="U137" s="56">
        <f t="shared" si="25"/>
        <v>0</v>
      </c>
      <c r="V137" s="56">
        <f t="shared" si="22"/>
        <v>0</v>
      </c>
      <c r="W137" s="64" t="str">
        <f t="shared" si="23"/>
        <v/>
      </c>
      <c r="X137" s="56" t="str">
        <f t="shared" si="26"/>
        <v>T</v>
      </c>
    </row>
    <row r="138" spans="3:24" ht="21.75" customHeight="1" x14ac:dyDescent="0.25">
      <c r="C138" s="63"/>
      <c r="D138" s="66" t="str">
        <f t="shared" si="20"/>
        <v/>
      </c>
      <c r="E138" s="69" t="str">
        <f>IFERROR(VLOOKUP(J138,Causa!$A$2:$F$15,6,0),"")</f>
        <v/>
      </c>
      <c r="F138" s="52"/>
      <c r="G138" s="53"/>
      <c r="H138" s="212"/>
      <c r="I138" s="55"/>
      <c r="J138" s="54"/>
      <c r="K138" s="54"/>
      <c r="L138" s="54"/>
      <c r="M138" s="54"/>
      <c r="N138" s="54"/>
      <c r="O138" s="54"/>
      <c r="P138" s="54"/>
      <c r="Q138" s="55"/>
      <c r="R138" s="54"/>
      <c r="S138" s="56">
        <f t="shared" si="24"/>
        <v>0</v>
      </c>
      <c r="T138" s="56">
        <f t="shared" si="21"/>
        <v>0</v>
      </c>
      <c r="U138" s="56">
        <f t="shared" si="25"/>
        <v>0</v>
      </c>
      <c r="V138" s="56">
        <f t="shared" si="22"/>
        <v>0</v>
      </c>
      <c r="W138" s="64" t="str">
        <f t="shared" si="23"/>
        <v/>
      </c>
      <c r="X138" s="56" t="str">
        <f t="shared" si="26"/>
        <v>T</v>
      </c>
    </row>
    <row r="139" spans="3:24" ht="21.75" customHeight="1" x14ac:dyDescent="0.25">
      <c r="C139" s="63"/>
      <c r="D139" s="66" t="str">
        <f t="shared" si="20"/>
        <v/>
      </c>
      <c r="E139" s="69" t="str">
        <f>IFERROR(VLOOKUP(J139,Causa!$A$2:$F$15,6,0),"")</f>
        <v/>
      </c>
      <c r="F139" s="52"/>
      <c r="G139" s="53"/>
      <c r="H139" s="212"/>
      <c r="I139" s="55"/>
      <c r="J139" s="54"/>
      <c r="K139" s="54"/>
      <c r="L139" s="54"/>
      <c r="M139" s="54"/>
      <c r="N139" s="54"/>
      <c r="O139" s="54"/>
      <c r="P139" s="54"/>
      <c r="Q139" s="55"/>
      <c r="R139" s="54"/>
      <c r="S139" s="56">
        <f t="shared" si="24"/>
        <v>0</v>
      </c>
      <c r="T139" s="56">
        <f t="shared" si="21"/>
        <v>0</v>
      </c>
      <c r="U139" s="56">
        <f t="shared" si="25"/>
        <v>0</v>
      </c>
      <c r="V139" s="56">
        <f t="shared" si="22"/>
        <v>0</v>
      </c>
      <c r="W139" s="64" t="str">
        <f t="shared" si="23"/>
        <v/>
      </c>
      <c r="X139" s="56" t="str">
        <f t="shared" si="26"/>
        <v>T</v>
      </c>
    </row>
    <row r="140" spans="3:24" ht="21.75" customHeight="1" x14ac:dyDescent="0.25">
      <c r="C140" s="63"/>
      <c r="D140" s="66" t="str">
        <f t="shared" si="20"/>
        <v/>
      </c>
      <c r="E140" s="69" t="str">
        <f>IFERROR(VLOOKUP(J140,Causa!$A$2:$F$15,6,0),"")</f>
        <v/>
      </c>
      <c r="F140" s="52"/>
      <c r="G140" s="53"/>
      <c r="H140" s="212"/>
      <c r="I140" s="55"/>
      <c r="J140" s="54"/>
      <c r="K140" s="54"/>
      <c r="L140" s="54"/>
      <c r="M140" s="54"/>
      <c r="N140" s="54"/>
      <c r="O140" s="54"/>
      <c r="P140" s="54"/>
      <c r="Q140" s="55"/>
      <c r="R140" s="54"/>
      <c r="S140" s="56">
        <f t="shared" si="24"/>
        <v>0</v>
      </c>
      <c r="T140" s="56">
        <f t="shared" si="21"/>
        <v>0</v>
      </c>
      <c r="U140" s="56">
        <f t="shared" si="25"/>
        <v>0</v>
      </c>
      <c r="V140" s="56">
        <f t="shared" si="22"/>
        <v>0</v>
      </c>
      <c r="W140" s="64" t="str">
        <f t="shared" si="23"/>
        <v/>
      </c>
      <c r="X140" s="56" t="str">
        <f t="shared" si="26"/>
        <v>T</v>
      </c>
    </row>
    <row r="141" spans="3:24" ht="21.75" customHeight="1" x14ac:dyDescent="0.25">
      <c r="C141" s="63"/>
      <c r="D141" s="66" t="str">
        <f t="shared" si="20"/>
        <v/>
      </c>
      <c r="E141" s="69" t="str">
        <f>IFERROR(VLOOKUP(J141,Causa!$A$2:$F$15,6,0),"")</f>
        <v/>
      </c>
      <c r="F141" s="52"/>
      <c r="G141" s="53"/>
      <c r="H141" s="212"/>
      <c r="I141" s="55"/>
      <c r="J141" s="54"/>
      <c r="K141" s="54"/>
      <c r="L141" s="54"/>
      <c r="M141" s="54"/>
      <c r="N141" s="54"/>
      <c r="O141" s="54"/>
      <c r="P141" s="54"/>
      <c r="Q141" s="55"/>
      <c r="R141" s="54"/>
      <c r="S141" s="56">
        <f t="shared" si="24"/>
        <v>0</v>
      </c>
      <c r="T141" s="56">
        <f t="shared" si="21"/>
        <v>0</v>
      </c>
      <c r="U141" s="56">
        <f t="shared" si="25"/>
        <v>0</v>
      </c>
      <c r="V141" s="56">
        <f t="shared" si="22"/>
        <v>0</v>
      </c>
      <c r="W141" s="64" t="str">
        <f t="shared" si="23"/>
        <v/>
      </c>
      <c r="X141" s="56" t="str">
        <f t="shared" si="26"/>
        <v>T</v>
      </c>
    </row>
    <row r="142" spans="3:24" ht="21.75" customHeight="1" x14ac:dyDescent="0.25">
      <c r="C142" s="63"/>
      <c r="D142" s="66" t="str">
        <f t="shared" si="20"/>
        <v/>
      </c>
      <c r="E142" s="69" t="str">
        <f>IFERROR(VLOOKUP(J142,Causa!$A$2:$F$15,6,0),"")</f>
        <v/>
      </c>
      <c r="F142" s="52"/>
      <c r="G142" s="53"/>
      <c r="H142" s="212"/>
      <c r="I142" s="55"/>
      <c r="J142" s="54"/>
      <c r="K142" s="54"/>
      <c r="L142" s="54"/>
      <c r="M142" s="54"/>
      <c r="N142" s="54"/>
      <c r="O142" s="54"/>
      <c r="P142" s="54"/>
      <c r="Q142" s="55"/>
      <c r="R142" s="54"/>
      <c r="S142" s="56">
        <f t="shared" si="24"/>
        <v>0</v>
      </c>
      <c r="T142" s="56">
        <f t="shared" si="21"/>
        <v>0</v>
      </c>
      <c r="U142" s="56">
        <f t="shared" si="25"/>
        <v>0</v>
      </c>
      <c r="V142" s="56">
        <f t="shared" si="22"/>
        <v>0</v>
      </c>
      <c r="W142" s="64" t="str">
        <f t="shared" si="23"/>
        <v/>
      </c>
      <c r="X142" s="56" t="str">
        <f t="shared" si="26"/>
        <v>T</v>
      </c>
    </row>
    <row r="143" spans="3:24" ht="21.75" customHeight="1" x14ac:dyDescent="0.25">
      <c r="C143" s="63"/>
      <c r="D143" s="66" t="str">
        <f t="shared" si="20"/>
        <v/>
      </c>
      <c r="E143" s="69" t="str">
        <f>IFERROR(VLOOKUP(J143,Causa!$A$2:$F$15,6,0),"")</f>
        <v/>
      </c>
      <c r="F143" s="52"/>
      <c r="G143" s="53"/>
      <c r="H143" s="212"/>
      <c r="I143" s="55"/>
      <c r="J143" s="54"/>
      <c r="K143" s="54"/>
      <c r="L143" s="54"/>
      <c r="M143" s="54"/>
      <c r="N143" s="54"/>
      <c r="O143" s="54"/>
      <c r="P143" s="54"/>
      <c r="Q143" s="55"/>
      <c r="R143" s="54"/>
      <c r="S143" s="56">
        <f t="shared" si="24"/>
        <v>0</v>
      </c>
      <c r="T143" s="56">
        <f t="shared" si="21"/>
        <v>0</v>
      </c>
      <c r="U143" s="56">
        <f t="shared" si="25"/>
        <v>0</v>
      </c>
      <c r="V143" s="56">
        <f t="shared" si="22"/>
        <v>0</v>
      </c>
      <c r="W143" s="64" t="str">
        <f t="shared" si="23"/>
        <v/>
      </c>
      <c r="X143" s="56" t="str">
        <f t="shared" si="26"/>
        <v>T</v>
      </c>
    </row>
    <row r="144" spans="3:24" ht="21.75" customHeight="1" x14ac:dyDescent="0.25">
      <c r="C144" s="63"/>
      <c r="D144" s="66" t="str">
        <f t="shared" si="20"/>
        <v/>
      </c>
      <c r="E144" s="69" t="str">
        <f>IFERROR(VLOOKUP(J144,Causa!$A$2:$F$15,6,0),"")</f>
        <v/>
      </c>
      <c r="F144" s="52"/>
      <c r="G144" s="53"/>
      <c r="H144" s="212"/>
      <c r="I144" s="55"/>
      <c r="J144" s="54"/>
      <c r="K144" s="54"/>
      <c r="L144" s="54"/>
      <c r="M144" s="54"/>
      <c r="N144" s="54"/>
      <c r="O144" s="54"/>
      <c r="P144" s="54"/>
      <c r="Q144" s="55"/>
      <c r="R144" s="54"/>
      <c r="S144" s="56">
        <f t="shared" si="24"/>
        <v>0</v>
      </c>
      <c r="T144" s="56">
        <f t="shared" si="21"/>
        <v>0</v>
      </c>
      <c r="U144" s="56">
        <f t="shared" si="25"/>
        <v>0</v>
      </c>
      <c r="V144" s="56">
        <f t="shared" si="22"/>
        <v>0</v>
      </c>
      <c r="W144" s="64" t="str">
        <f t="shared" si="23"/>
        <v/>
      </c>
      <c r="X144" s="56" t="str">
        <f t="shared" si="26"/>
        <v>T</v>
      </c>
    </row>
    <row r="145" spans="3:24" ht="21.75" customHeight="1" x14ac:dyDescent="0.25">
      <c r="C145" s="63"/>
      <c r="D145" s="66" t="str">
        <f t="shared" si="20"/>
        <v/>
      </c>
      <c r="E145" s="69" t="str">
        <f>IFERROR(VLOOKUP(J145,Causa!$A$2:$F$15,6,0),"")</f>
        <v/>
      </c>
      <c r="F145" s="52"/>
      <c r="G145" s="53"/>
      <c r="H145" s="212"/>
      <c r="I145" s="55"/>
      <c r="J145" s="54"/>
      <c r="K145" s="54"/>
      <c r="L145" s="54"/>
      <c r="M145" s="54"/>
      <c r="N145" s="54"/>
      <c r="O145" s="54"/>
      <c r="P145" s="54"/>
      <c r="Q145" s="55"/>
      <c r="R145" s="54"/>
      <c r="S145" s="56">
        <f t="shared" si="24"/>
        <v>0</v>
      </c>
      <c r="T145" s="56">
        <f t="shared" si="21"/>
        <v>0</v>
      </c>
      <c r="U145" s="56">
        <f t="shared" si="25"/>
        <v>0</v>
      </c>
      <c r="V145" s="56">
        <f t="shared" si="22"/>
        <v>0</v>
      </c>
      <c r="W145" s="64" t="str">
        <f t="shared" si="23"/>
        <v/>
      </c>
      <c r="X145" s="56" t="str">
        <f t="shared" si="26"/>
        <v>T</v>
      </c>
    </row>
    <row r="146" spans="3:24" ht="21.75" customHeight="1" x14ac:dyDescent="0.25">
      <c r="C146" s="63"/>
      <c r="D146" s="66" t="str">
        <f t="shared" si="20"/>
        <v/>
      </c>
      <c r="E146" s="69" t="str">
        <f>IFERROR(VLOOKUP(J146,Causa!$A$2:$F$15,6,0),"")</f>
        <v/>
      </c>
      <c r="F146" s="52"/>
      <c r="G146" s="53"/>
      <c r="H146" s="212"/>
      <c r="I146" s="55"/>
      <c r="J146" s="54"/>
      <c r="K146" s="54"/>
      <c r="L146" s="54"/>
      <c r="M146" s="54"/>
      <c r="N146" s="54"/>
      <c r="O146" s="54"/>
      <c r="P146" s="54"/>
      <c r="Q146" s="55"/>
      <c r="R146" s="54"/>
      <c r="S146" s="56">
        <f t="shared" si="24"/>
        <v>0</v>
      </c>
      <c r="T146" s="56">
        <f t="shared" si="21"/>
        <v>0</v>
      </c>
      <c r="U146" s="56">
        <f t="shared" si="25"/>
        <v>0</v>
      </c>
      <c r="V146" s="56">
        <f t="shared" si="22"/>
        <v>0</v>
      </c>
      <c r="W146" s="64" t="str">
        <f t="shared" si="23"/>
        <v/>
      </c>
      <c r="X146" s="56" t="str">
        <f t="shared" si="26"/>
        <v>T</v>
      </c>
    </row>
    <row r="147" spans="3:24" ht="21.75" customHeight="1" x14ac:dyDescent="0.25">
      <c r="C147" s="63"/>
      <c r="D147" s="66" t="str">
        <f t="shared" si="20"/>
        <v/>
      </c>
      <c r="E147" s="69" t="str">
        <f>IFERROR(VLOOKUP(J147,Causa!$A$2:$F$15,6,0),"")</f>
        <v/>
      </c>
      <c r="F147" s="52"/>
      <c r="G147" s="53"/>
      <c r="H147" s="212"/>
      <c r="I147" s="55"/>
      <c r="J147" s="54"/>
      <c r="K147" s="54"/>
      <c r="L147" s="54"/>
      <c r="M147" s="54"/>
      <c r="N147" s="54"/>
      <c r="O147" s="54"/>
      <c r="P147" s="54"/>
      <c r="Q147" s="55"/>
      <c r="R147" s="54"/>
      <c r="S147" s="56">
        <f t="shared" si="24"/>
        <v>0</v>
      </c>
      <c r="T147" s="56">
        <f t="shared" si="21"/>
        <v>0</v>
      </c>
      <c r="U147" s="56">
        <f t="shared" si="25"/>
        <v>0</v>
      </c>
      <c r="V147" s="56">
        <f t="shared" si="22"/>
        <v>0</v>
      </c>
      <c r="W147" s="64" t="str">
        <f t="shared" si="23"/>
        <v/>
      </c>
      <c r="X147" s="56" t="str">
        <f t="shared" si="26"/>
        <v>T</v>
      </c>
    </row>
    <row r="148" spans="3:24" ht="21.75" customHeight="1" x14ac:dyDescent="0.25">
      <c r="C148" s="63"/>
      <c r="D148" s="66" t="str">
        <f t="shared" si="20"/>
        <v/>
      </c>
      <c r="E148" s="69" t="str">
        <f>IFERROR(VLOOKUP(J148,Causa!$A$2:$F$15,6,0),"")</f>
        <v/>
      </c>
      <c r="F148" s="52"/>
      <c r="G148" s="53"/>
      <c r="H148" s="212"/>
      <c r="I148" s="55"/>
      <c r="J148" s="54"/>
      <c r="K148" s="54"/>
      <c r="L148" s="54"/>
      <c r="M148" s="54"/>
      <c r="N148" s="54"/>
      <c r="O148" s="54"/>
      <c r="P148" s="54"/>
      <c r="Q148" s="55"/>
      <c r="R148" s="54"/>
      <c r="S148" s="56">
        <f t="shared" si="24"/>
        <v>0</v>
      </c>
      <c r="T148" s="56">
        <f t="shared" si="21"/>
        <v>0</v>
      </c>
      <c r="U148" s="56">
        <f t="shared" si="25"/>
        <v>0</v>
      </c>
      <c r="V148" s="56">
        <f t="shared" si="22"/>
        <v>0</v>
      </c>
      <c r="W148" s="64" t="str">
        <f t="shared" si="23"/>
        <v/>
      </c>
      <c r="X148" s="56" t="str">
        <f t="shared" si="26"/>
        <v>T</v>
      </c>
    </row>
    <row r="149" spans="3:24" ht="21.75" customHeight="1" x14ac:dyDescent="0.25">
      <c r="C149" s="63"/>
      <c r="D149" s="66" t="str">
        <f t="shared" si="20"/>
        <v/>
      </c>
      <c r="E149" s="69" t="str">
        <f>IFERROR(VLOOKUP(J149,Causa!$A$2:$F$15,6,0),"")</f>
        <v/>
      </c>
      <c r="F149" s="52"/>
      <c r="G149" s="53"/>
      <c r="H149" s="212"/>
      <c r="I149" s="55"/>
      <c r="J149" s="54"/>
      <c r="K149" s="54"/>
      <c r="L149" s="54"/>
      <c r="M149" s="54"/>
      <c r="N149" s="54"/>
      <c r="O149" s="54"/>
      <c r="P149" s="54"/>
      <c r="Q149" s="55"/>
      <c r="R149" s="54"/>
      <c r="S149" s="56">
        <f t="shared" si="24"/>
        <v>0</v>
      </c>
      <c r="T149" s="56">
        <f t="shared" si="21"/>
        <v>0</v>
      </c>
      <c r="U149" s="56">
        <f t="shared" si="25"/>
        <v>0</v>
      </c>
      <c r="V149" s="56">
        <f t="shared" si="22"/>
        <v>0</v>
      </c>
      <c r="W149" s="64" t="str">
        <f t="shared" si="23"/>
        <v/>
      </c>
      <c r="X149" s="56" t="str">
        <f t="shared" si="26"/>
        <v>T</v>
      </c>
    </row>
    <row r="150" spans="3:24" ht="21.75" customHeight="1" x14ac:dyDescent="0.25">
      <c r="C150" s="63"/>
      <c r="D150" s="66" t="str">
        <f t="shared" si="20"/>
        <v/>
      </c>
      <c r="E150" s="69" t="str">
        <f>IFERROR(VLOOKUP(J150,Causa!$A$2:$F$15,6,0),"")</f>
        <v/>
      </c>
      <c r="F150" s="52"/>
      <c r="G150" s="53"/>
      <c r="H150" s="212"/>
      <c r="I150" s="55"/>
      <c r="J150" s="54"/>
      <c r="K150" s="54"/>
      <c r="L150" s="54"/>
      <c r="M150" s="54"/>
      <c r="N150" s="54"/>
      <c r="O150" s="54"/>
      <c r="P150" s="54"/>
      <c r="Q150" s="55"/>
      <c r="R150" s="54"/>
      <c r="S150" s="56">
        <f t="shared" si="24"/>
        <v>0</v>
      </c>
      <c r="T150" s="56">
        <f t="shared" si="21"/>
        <v>0</v>
      </c>
      <c r="U150" s="56">
        <f t="shared" si="25"/>
        <v>0</v>
      </c>
      <c r="V150" s="56">
        <f t="shared" si="22"/>
        <v>0</v>
      </c>
      <c r="W150" s="64" t="str">
        <f t="shared" si="23"/>
        <v/>
      </c>
      <c r="X150" s="56" t="str">
        <f t="shared" si="26"/>
        <v>T</v>
      </c>
    </row>
    <row r="151" spans="3:24" ht="21.75" customHeight="1" x14ac:dyDescent="0.25">
      <c r="C151" s="63"/>
      <c r="D151" s="66" t="str">
        <f t="shared" si="20"/>
        <v/>
      </c>
      <c r="E151" s="69" t="str">
        <f>IFERROR(VLOOKUP(J151,Causa!$A$2:$F$15,6,0),"")</f>
        <v/>
      </c>
      <c r="F151" s="52"/>
      <c r="G151" s="53"/>
      <c r="H151" s="212"/>
      <c r="I151" s="55"/>
      <c r="J151" s="54"/>
      <c r="K151" s="54"/>
      <c r="L151" s="54"/>
      <c r="M151" s="54"/>
      <c r="N151" s="54"/>
      <c r="O151" s="54"/>
      <c r="P151" s="54"/>
      <c r="Q151" s="55"/>
      <c r="R151" s="54"/>
      <c r="S151" s="56">
        <f t="shared" si="24"/>
        <v>0</v>
      </c>
      <c r="T151" s="56">
        <f t="shared" si="21"/>
        <v>0</v>
      </c>
      <c r="U151" s="56">
        <f t="shared" si="25"/>
        <v>0</v>
      </c>
      <c r="V151" s="56">
        <f t="shared" si="22"/>
        <v>0</v>
      </c>
      <c r="W151" s="64" t="str">
        <f t="shared" si="23"/>
        <v/>
      </c>
      <c r="X151" s="56" t="str">
        <f t="shared" si="26"/>
        <v>T</v>
      </c>
    </row>
    <row r="152" spans="3:24" ht="21.75" customHeight="1" x14ac:dyDescent="0.25">
      <c r="C152" s="63"/>
      <c r="D152" s="66" t="str">
        <f t="shared" si="20"/>
        <v/>
      </c>
      <c r="E152" s="69" t="str">
        <f>IFERROR(VLOOKUP(J152,Causa!$A$2:$F$15,6,0),"")</f>
        <v/>
      </c>
      <c r="F152" s="52"/>
      <c r="G152" s="53"/>
      <c r="H152" s="212"/>
      <c r="I152" s="55"/>
      <c r="J152" s="54"/>
      <c r="K152" s="54"/>
      <c r="L152" s="54"/>
      <c r="M152" s="54"/>
      <c r="N152" s="54"/>
      <c r="O152" s="54"/>
      <c r="P152" s="54"/>
      <c r="Q152" s="55"/>
      <c r="R152" s="54"/>
      <c r="S152" s="56">
        <f t="shared" si="24"/>
        <v>0</v>
      </c>
      <c r="T152" s="56">
        <f t="shared" si="21"/>
        <v>0</v>
      </c>
      <c r="U152" s="56">
        <f t="shared" si="25"/>
        <v>0</v>
      </c>
      <c r="V152" s="56">
        <f t="shared" si="22"/>
        <v>0</v>
      </c>
      <c r="W152" s="64" t="str">
        <f t="shared" si="23"/>
        <v/>
      </c>
      <c r="X152" s="56" t="str">
        <f t="shared" si="26"/>
        <v>T</v>
      </c>
    </row>
    <row r="153" spans="3:24" ht="21.75" customHeight="1" x14ac:dyDescent="0.25">
      <c r="C153" s="63"/>
      <c r="D153" s="66" t="str">
        <f t="shared" si="20"/>
        <v/>
      </c>
      <c r="E153" s="69" t="str">
        <f>IFERROR(VLOOKUP(J153,Causa!$A$2:$F$15,6,0),"")</f>
        <v/>
      </c>
      <c r="F153" s="52"/>
      <c r="G153" s="53"/>
      <c r="H153" s="212"/>
      <c r="I153" s="55"/>
      <c r="J153" s="54"/>
      <c r="K153" s="54"/>
      <c r="L153" s="54"/>
      <c r="M153" s="54"/>
      <c r="N153" s="54"/>
      <c r="O153" s="54"/>
      <c r="P153" s="54"/>
      <c r="Q153" s="55"/>
      <c r="R153" s="54"/>
      <c r="S153" s="56">
        <f t="shared" si="24"/>
        <v>0</v>
      </c>
      <c r="T153" s="56">
        <f t="shared" si="21"/>
        <v>0</v>
      </c>
      <c r="U153" s="56">
        <f t="shared" si="25"/>
        <v>0</v>
      </c>
      <c r="V153" s="56">
        <f t="shared" si="22"/>
        <v>0</v>
      </c>
      <c r="W153" s="64" t="str">
        <f t="shared" si="23"/>
        <v/>
      </c>
      <c r="X153" s="56" t="str">
        <f t="shared" si="26"/>
        <v>T</v>
      </c>
    </row>
    <row r="154" spans="3:24" ht="21.75" customHeight="1" x14ac:dyDescent="0.25">
      <c r="C154" s="63"/>
      <c r="D154" s="66" t="str">
        <f t="shared" si="20"/>
        <v/>
      </c>
      <c r="E154" s="69" t="str">
        <f>IFERROR(VLOOKUP(J154,Causa!$A$2:$F$15,6,0),"")</f>
        <v/>
      </c>
      <c r="F154" s="52"/>
      <c r="G154" s="53"/>
      <c r="H154" s="212"/>
      <c r="I154" s="55"/>
      <c r="J154" s="54"/>
      <c r="K154" s="54"/>
      <c r="L154" s="54"/>
      <c r="M154" s="54"/>
      <c r="N154" s="54"/>
      <c r="O154" s="54"/>
      <c r="P154" s="54"/>
      <c r="Q154" s="55"/>
      <c r="R154" s="54"/>
      <c r="S154" s="56">
        <f t="shared" si="24"/>
        <v>0</v>
      </c>
      <c r="T154" s="56">
        <f t="shared" si="21"/>
        <v>0</v>
      </c>
      <c r="U154" s="56">
        <f t="shared" si="25"/>
        <v>0</v>
      </c>
      <c r="V154" s="56">
        <f t="shared" si="22"/>
        <v>0</v>
      </c>
      <c r="W154" s="64" t="str">
        <f t="shared" si="23"/>
        <v/>
      </c>
      <c r="X154" s="56" t="str">
        <f t="shared" si="26"/>
        <v>T</v>
      </c>
    </row>
    <row r="155" spans="3:24" ht="21.75" customHeight="1" x14ac:dyDescent="0.25">
      <c r="C155" s="63"/>
      <c r="D155" s="66" t="str">
        <f t="shared" si="20"/>
        <v/>
      </c>
      <c r="E155" s="69" t="str">
        <f>IFERROR(VLOOKUP(J155,Causa!$A$2:$F$15,6,0),"")</f>
        <v/>
      </c>
      <c r="F155" s="52"/>
      <c r="G155" s="53"/>
      <c r="H155" s="212"/>
      <c r="I155" s="55"/>
      <c r="J155" s="54"/>
      <c r="K155" s="54"/>
      <c r="L155" s="54"/>
      <c r="M155" s="54"/>
      <c r="N155" s="54"/>
      <c r="O155" s="54"/>
      <c r="P155" s="54"/>
      <c r="Q155" s="55"/>
      <c r="R155" s="54"/>
      <c r="S155" s="56">
        <f t="shared" si="24"/>
        <v>0</v>
      </c>
      <c r="T155" s="56">
        <f t="shared" si="21"/>
        <v>0</v>
      </c>
      <c r="U155" s="56">
        <f t="shared" si="25"/>
        <v>0</v>
      </c>
      <c r="V155" s="56">
        <f t="shared" si="22"/>
        <v>0</v>
      </c>
      <c r="W155" s="64" t="str">
        <f t="shared" si="23"/>
        <v/>
      </c>
      <c r="X155" s="56" t="str">
        <f t="shared" si="26"/>
        <v>T</v>
      </c>
    </row>
    <row r="156" spans="3:24" ht="21.75" customHeight="1" x14ac:dyDescent="0.25">
      <c r="C156" s="63"/>
      <c r="D156" s="66" t="str">
        <f t="shared" si="20"/>
        <v/>
      </c>
      <c r="E156" s="69" t="str">
        <f>IFERROR(VLOOKUP(J156,Causa!$A$2:$F$15,6,0),"")</f>
        <v/>
      </c>
      <c r="F156" s="52"/>
      <c r="G156" s="53"/>
      <c r="H156" s="212"/>
      <c r="I156" s="55"/>
      <c r="J156" s="54"/>
      <c r="K156" s="54"/>
      <c r="L156" s="54"/>
      <c r="M156" s="54"/>
      <c r="N156" s="54"/>
      <c r="O156" s="54"/>
      <c r="P156" s="54"/>
      <c r="Q156" s="55"/>
      <c r="R156" s="54"/>
      <c r="S156" s="56">
        <f t="shared" si="24"/>
        <v>0</v>
      </c>
      <c r="T156" s="56">
        <f t="shared" si="21"/>
        <v>0</v>
      </c>
      <c r="U156" s="56">
        <f t="shared" si="25"/>
        <v>0</v>
      </c>
      <c r="V156" s="56">
        <f t="shared" si="22"/>
        <v>0</v>
      </c>
      <c r="W156" s="64" t="str">
        <f t="shared" si="23"/>
        <v/>
      </c>
      <c r="X156" s="56" t="str">
        <f t="shared" si="26"/>
        <v>T</v>
      </c>
    </row>
    <row r="157" spans="3:24" ht="21.75" customHeight="1" x14ac:dyDescent="0.25">
      <c r="C157" s="63"/>
      <c r="D157" s="66" t="str">
        <f t="shared" si="20"/>
        <v/>
      </c>
      <c r="E157" s="69" t="str">
        <f>IFERROR(VLOOKUP(J157,Causa!$A$2:$F$15,6,0),"")</f>
        <v/>
      </c>
      <c r="F157" s="52"/>
      <c r="G157" s="53"/>
      <c r="H157" s="212"/>
      <c r="I157" s="55"/>
      <c r="J157" s="54"/>
      <c r="K157" s="54"/>
      <c r="L157" s="54"/>
      <c r="M157" s="54"/>
      <c r="N157" s="54"/>
      <c r="O157" s="54"/>
      <c r="P157" s="54"/>
      <c r="Q157" s="55"/>
      <c r="R157" s="54"/>
      <c r="S157" s="56">
        <f t="shared" si="24"/>
        <v>0</v>
      </c>
      <c r="T157" s="56">
        <f t="shared" si="21"/>
        <v>0</v>
      </c>
      <c r="U157" s="56">
        <f t="shared" si="25"/>
        <v>0</v>
      </c>
      <c r="V157" s="56">
        <f t="shared" si="22"/>
        <v>0</v>
      </c>
      <c r="W157" s="64" t="str">
        <f t="shared" si="23"/>
        <v/>
      </c>
      <c r="X157" s="56" t="str">
        <f t="shared" si="26"/>
        <v>T</v>
      </c>
    </row>
    <row r="158" spans="3:24" ht="21.75" customHeight="1" x14ac:dyDescent="0.25">
      <c r="C158" s="63"/>
      <c r="D158" s="66" t="str">
        <f t="shared" si="20"/>
        <v/>
      </c>
      <c r="E158" s="69" t="str">
        <f>IFERROR(VLOOKUP(J158,Causa!$A$2:$F$15,6,0),"")</f>
        <v/>
      </c>
      <c r="F158" s="52"/>
      <c r="G158" s="53"/>
      <c r="H158" s="212"/>
      <c r="I158" s="55"/>
      <c r="J158" s="54"/>
      <c r="K158" s="54"/>
      <c r="L158" s="54"/>
      <c r="M158" s="54"/>
      <c r="N158" s="54"/>
      <c r="O158" s="54"/>
      <c r="P158" s="54"/>
      <c r="Q158" s="55"/>
      <c r="R158" s="54"/>
      <c r="S158" s="56">
        <f t="shared" si="24"/>
        <v>0</v>
      </c>
      <c r="T158" s="56">
        <f t="shared" si="21"/>
        <v>0</v>
      </c>
      <c r="U158" s="56">
        <f t="shared" si="25"/>
        <v>0</v>
      </c>
      <c r="V158" s="56">
        <f t="shared" si="22"/>
        <v>0</v>
      </c>
      <c r="W158" s="64" t="str">
        <f t="shared" si="23"/>
        <v/>
      </c>
      <c r="X158" s="56" t="str">
        <f t="shared" si="26"/>
        <v>T</v>
      </c>
    </row>
    <row r="159" spans="3:24" ht="21.75" customHeight="1" x14ac:dyDescent="0.25">
      <c r="C159" s="63"/>
      <c r="D159" s="66" t="str">
        <f t="shared" si="20"/>
        <v/>
      </c>
      <c r="E159" s="69" t="str">
        <f>IFERROR(VLOOKUP(J159,Causa!$A$2:$F$15,6,0),"")</f>
        <v/>
      </c>
      <c r="F159" s="52"/>
      <c r="G159" s="53"/>
      <c r="H159" s="212"/>
      <c r="I159" s="55"/>
      <c r="J159" s="54"/>
      <c r="K159" s="54"/>
      <c r="L159" s="54"/>
      <c r="M159" s="54"/>
      <c r="N159" s="54"/>
      <c r="O159" s="54"/>
      <c r="P159" s="54"/>
      <c r="Q159" s="55"/>
      <c r="R159" s="54"/>
      <c r="S159" s="56">
        <f t="shared" si="24"/>
        <v>0</v>
      </c>
      <c r="T159" s="56">
        <f t="shared" si="21"/>
        <v>0</v>
      </c>
      <c r="U159" s="56">
        <f t="shared" si="25"/>
        <v>0</v>
      </c>
      <c r="V159" s="56">
        <f t="shared" si="22"/>
        <v>0</v>
      </c>
      <c r="W159" s="64" t="str">
        <f t="shared" si="23"/>
        <v/>
      </c>
      <c r="X159" s="56" t="str">
        <f t="shared" si="26"/>
        <v>T</v>
      </c>
    </row>
    <row r="160" spans="3:24" ht="21.75" customHeight="1" x14ac:dyDescent="0.25">
      <c r="C160" s="63"/>
      <c r="D160" s="66" t="str">
        <f t="shared" si="20"/>
        <v/>
      </c>
      <c r="E160" s="69" t="str">
        <f>IFERROR(VLOOKUP(J160,Causa!$A$2:$F$15,6,0),"")</f>
        <v/>
      </c>
      <c r="F160" s="52"/>
      <c r="G160" s="53"/>
      <c r="H160" s="212"/>
      <c r="I160" s="55"/>
      <c r="J160" s="54"/>
      <c r="K160" s="54"/>
      <c r="L160" s="54"/>
      <c r="M160" s="54"/>
      <c r="N160" s="54"/>
      <c r="O160" s="54"/>
      <c r="P160" s="54"/>
      <c r="Q160" s="55"/>
      <c r="R160" s="54"/>
      <c r="S160" s="56">
        <f t="shared" si="24"/>
        <v>0</v>
      </c>
      <c r="T160" s="56">
        <f t="shared" si="21"/>
        <v>0</v>
      </c>
      <c r="U160" s="56">
        <f t="shared" si="25"/>
        <v>0</v>
      </c>
      <c r="V160" s="56">
        <f t="shared" si="22"/>
        <v>0</v>
      </c>
      <c r="W160" s="64" t="str">
        <f t="shared" si="23"/>
        <v/>
      </c>
      <c r="X160" s="56" t="str">
        <f t="shared" si="26"/>
        <v>T</v>
      </c>
    </row>
    <row r="161" spans="3:24" ht="21.75" customHeight="1" x14ac:dyDescent="0.25">
      <c r="C161" s="63"/>
      <c r="D161" s="66" t="str">
        <f t="shared" si="20"/>
        <v/>
      </c>
      <c r="E161" s="69" t="str">
        <f>IFERROR(VLOOKUP(J161,Causa!$A$2:$F$15,6,0),"")</f>
        <v/>
      </c>
      <c r="F161" s="52"/>
      <c r="G161" s="53"/>
      <c r="H161" s="212"/>
      <c r="I161" s="55"/>
      <c r="J161" s="54"/>
      <c r="K161" s="54"/>
      <c r="L161" s="54"/>
      <c r="M161" s="54"/>
      <c r="N161" s="54"/>
      <c r="O161" s="54"/>
      <c r="P161" s="54"/>
      <c r="Q161" s="55"/>
      <c r="R161" s="54"/>
      <c r="S161" s="56">
        <f t="shared" si="24"/>
        <v>0</v>
      </c>
      <c r="T161" s="56">
        <f t="shared" si="21"/>
        <v>0</v>
      </c>
      <c r="U161" s="56">
        <f t="shared" si="25"/>
        <v>0</v>
      </c>
      <c r="V161" s="56">
        <f t="shared" si="22"/>
        <v>0</v>
      </c>
      <c r="W161" s="64" t="str">
        <f t="shared" si="23"/>
        <v/>
      </c>
      <c r="X161" s="56" t="str">
        <f t="shared" si="26"/>
        <v>T</v>
      </c>
    </row>
    <row r="162" spans="3:24" ht="21.75" customHeight="1" x14ac:dyDescent="0.25">
      <c r="C162" s="63"/>
      <c r="D162" s="66" t="str">
        <f t="shared" si="20"/>
        <v/>
      </c>
      <c r="E162" s="69" t="str">
        <f>IFERROR(VLOOKUP(J162,Causa!$A$2:$F$15,6,0),"")</f>
        <v/>
      </c>
      <c r="F162" s="52"/>
      <c r="G162" s="53"/>
      <c r="H162" s="212"/>
      <c r="I162" s="55"/>
      <c r="J162" s="54"/>
      <c r="K162" s="54"/>
      <c r="L162" s="54"/>
      <c r="M162" s="54"/>
      <c r="N162" s="54"/>
      <c r="O162" s="54"/>
      <c r="P162" s="54"/>
      <c r="Q162" s="55"/>
      <c r="R162" s="54"/>
      <c r="S162" s="56">
        <f t="shared" si="24"/>
        <v>0</v>
      </c>
      <c r="T162" s="56">
        <f t="shared" si="21"/>
        <v>0</v>
      </c>
      <c r="U162" s="56">
        <f t="shared" si="25"/>
        <v>0</v>
      </c>
      <c r="V162" s="56">
        <f t="shared" si="22"/>
        <v>0</v>
      </c>
      <c r="W162" s="64" t="str">
        <f t="shared" si="23"/>
        <v/>
      </c>
      <c r="X162" s="56" t="str">
        <f t="shared" si="26"/>
        <v>T</v>
      </c>
    </row>
    <row r="163" spans="3:24" ht="21.75" customHeight="1" x14ac:dyDescent="0.25">
      <c r="C163" s="63"/>
      <c r="D163" s="66" t="str">
        <f t="shared" ref="D163:D188" si="27">IF(E163="","",IF(E163=1,IF(COUNTA(F163:P163)=9,1,0),IF(J163="OPERACIO",IF(COUNTA(F163:P163)=7,1,0),IF(COUNTA(F163:P163)=7,1,0))))</f>
        <v/>
      </c>
      <c r="E163" s="69" t="str">
        <f>IFERROR(VLOOKUP(J163,Causa!$A$2:$F$15,6,0),"")</f>
        <v/>
      </c>
      <c r="F163" s="52"/>
      <c r="G163" s="53"/>
      <c r="H163" s="212"/>
      <c r="I163" s="55"/>
      <c r="J163" s="54"/>
      <c r="K163" s="54"/>
      <c r="L163" s="54"/>
      <c r="M163" s="54"/>
      <c r="N163" s="54"/>
      <c r="O163" s="54"/>
      <c r="P163" s="54"/>
      <c r="Q163" s="55"/>
      <c r="R163" s="54"/>
      <c r="S163" s="56">
        <f t="shared" si="24"/>
        <v>0</v>
      </c>
      <c r="T163" s="56">
        <f t="shared" ref="T163:T188" si="28">IF(J163="Programa",P163,0)-S163</f>
        <v>0</v>
      </c>
      <c r="U163" s="56">
        <f t="shared" si="25"/>
        <v>0</v>
      </c>
      <c r="V163" s="56">
        <f t="shared" ref="V163:V188" si="29">IF(J163="ELECTRIC",P163,0)+IF(J163="INSTRUME",P163,0)+IF(J163="MECANICA",P163,0)+IF(J163="OPERACIO",P163,0)+IF(J163="AUTOMATI",P163,0)</f>
        <v>0</v>
      </c>
      <c r="W163" s="64" t="str">
        <f t="shared" ref="W163:W188" si="30">IF(F163="","",HOUR(F163))</f>
        <v/>
      </c>
      <c r="X163" s="56" t="str">
        <f t="shared" si="26"/>
        <v>T</v>
      </c>
    </row>
    <row r="164" spans="3:24" ht="21.75" customHeight="1" x14ac:dyDescent="0.25">
      <c r="C164" s="63"/>
      <c r="D164" s="66" t="str">
        <f t="shared" si="27"/>
        <v/>
      </c>
      <c r="E164" s="69" t="str">
        <f>IFERROR(VLOOKUP(J164,Causa!$A$2:$F$15,6,0),"")</f>
        <v/>
      </c>
      <c r="F164" s="52"/>
      <c r="G164" s="53"/>
      <c r="H164" s="212"/>
      <c r="I164" s="55"/>
      <c r="J164" s="54"/>
      <c r="K164" s="54"/>
      <c r="L164" s="54"/>
      <c r="M164" s="54"/>
      <c r="N164" s="54"/>
      <c r="O164" s="54"/>
      <c r="P164" s="54"/>
      <c r="Q164" s="55"/>
      <c r="R164" s="54"/>
      <c r="S164" s="56">
        <f t="shared" ref="S164:S188" si="31">IF(K164="tiempo no programado",P164,0)</f>
        <v>0</v>
      </c>
      <c r="T164" s="56">
        <f t="shared" si="28"/>
        <v>0</v>
      </c>
      <c r="U164" s="56">
        <f t="shared" ref="U164:U188" si="32">IF(J164="CALIDAD",P164,0)+IF(J164="LOGISTIC",P164,0)+IF(J164="REPUESTO",P164,0)+IF(J164="SALAMAQ",P164,0)</f>
        <v>0</v>
      </c>
      <c r="V164" s="56">
        <f t="shared" si="29"/>
        <v>0</v>
      </c>
      <c r="W164" s="64" t="str">
        <f t="shared" si="30"/>
        <v/>
      </c>
      <c r="X164" s="56" t="str">
        <f t="shared" ref="X164:X188" si="33">IF(OR(W164=23,W164&lt;7),"N",IF(AND(W164&gt;=7,W164&lt;15),"M","T"))</f>
        <v>T</v>
      </c>
    </row>
    <row r="165" spans="3:24" ht="21.75" customHeight="1" x14ac:dyDescent="0.25">
      <c r="C165" s="63"/>
      <c r="D165" s="66" t="str">
        <f t="shared" si="27"/>
        <v/>
      </c>
      <c r="E165" s="69" t="str">
        <f>IFERROR(VLOOKUP(J165,Causa!$A$2:$F$15,6,0),"")</f>
        <v/>
      </c>
      <c r="F165" s="52"/>
      <c r="G165" s="53"/>
      <c r="H165" s="212"/>
      <c r="I165" s="55"/>
      <c r="J165" s="54"/>
      <c r="K165" s="54"/>
      <c r="L165" s="54"/>
      <c r="M165" s="54"/>
      <c r="N165" s="54"/>
      <c r="O165" s="54"/>
      <c r="P165" s="54"/>
      <c r="Q165" s="55"/>
      <c r="R165" s="54"/>
      <c r="S165" s="56">
        <f t="shared" si="31"/>
        <v>0</v>
      </c>
      <c r="T165" s="56">
        <f t="shared" si="28"/>
        <v>0</v>
      </c>
      <c r="U165" s="56">
        <f t="shared" si="32"/>
        <v>0</v>
      </c>
      <c r="V165" s="56">
        <f t="shared" si="29"/>
        <v>0</v>
      </c>
      <c r="W165" s="64" t="str">
        <f t="shared" si="30"/>
        <v/>
      </c>
      <c r="X165" s="56" t="str">
        <f t="shared" si="33"/>
        <v>T</v>
      </c>
    </row>
    <row r="166" spans="3:24" ht="21.75" customHeight="1" x14ac:dyDescent="0.25">
      <c r="C166" s="63"/>
      <c r="D166" s="66" t="str">
        <f t="shared" si="27"/>
        <v/>
      </c>
      <c r="E166" s="69" t="str">
        <f>IFERROR(VLOOKUP(J166,Causa!$A$2:$F$15,6,0),"")</f>
        <v/>
      </c>
      <c r="F166" s="52"/>
      <c r="G166" s="53"/>
      <c r="H166" s="212"/>
      <c r="I166" s="55"/>
      <c r="J166" s="54"/>
      <c r="K166" s="54"/>
      <c r="L166" s="54"/>
      <c r="M166" s="54"/>
      <c r="N166" s="54"/>
      <c r="O166" s="54"/>
      <c r="P166" s="54"/>
      <c r="Q166" s="55"/>
      <c r="R166" s="54"/>
      <c r="S166" s="56">
        <f t="shared" si="31"/>
        <v>0</v>
      </c>
      <c r="T166" s="56">
        <f t="shared" si="28"/>
        <v>0</v>
      </c>
      <c r="U166" s="56">
        <f t="shared" si="32"/>
        <v>0</v>
      </c>
      <c r="V166" s="56">
        <f t="shared" si="29"/>
        <v>0</v>
      </c>
      <c r="W166" s="64" t="str">
        <f t="shared" si="30"/>
        <v/>
      </c>
      <c r="X166" s="56" t="str">
        <f t="shared" si="33"/>
        <v>T</v>
      </c>
    </row>
    <row r="167" spans="3:24" ht="21.75" customHeight="1" x14ac:dyDescent="0.25">
      <c r="C167" s="63"/>
      <c r="D167" s="66" t="str">
        <f t="shared" si="27"/>
        <v/>
      </c>
      <c r="E167" s="69" t="str">
        <f>IFERROR(VLOOKUP(J167,Causa!$A$2:$F$15,6,0),"")</f>
        <v/>
      </c>
      <c r="F167" s="52"/>
      <c r="G167" s="53"/>
      <c r="H167" s="212"/>
      <c r="I167" s="55"/>
      <c r="J167" s="54"/>
      <c r="K167" s="54"/>
      <c r="L167" s="54"/>
      <c r="M167" s="54"/>
      <c r="N167" s="54"/>
      <c r="O167" s="54"/>
      <c r="P167" s="54"/>
      <c r="Q167" s="55"/>
      <c r="R167" s="54"/>
      <c r="S167" s="56">
        <f t="shared" si="31"/>
        <v>0</v>
      </c>
      <c r="T167" s="56">
        <f t="shared" si="28"/>
        <v>0</v>
      </c>
      <c r="U167" s="56">
        <f t="shared" si="32"/>
        <v>0</v>
      </c>
      <c r="V167" s="56">
        <f t="shared" si="29"/>
        <v>0</v>
      </c>
      <c r="W167" s="64" t="str">
        <f t="shared" si="30"/>
        <v/>
      </c>
      <c r="X167" s="56" t="str">
        <f t="shared" si="33"/>
        <v>T</v>
      </c>
    </row>
    <row r="168" spans="3:24" ht="21.75" customHeight="1" x14ac:dyDescent="0.25">
      <c r="C168" s="63"/>
      <c r="D168" s="66" t="str">
        <f t="shared" si="27"/>
        <v/>
      </c>
      <c r="E168" s="69" t="str">
        <f>IFERROR(VLOOKUP(J168,Causa!$A$2:$F$15,6,0),"")</f>
        <v/>
      </c>
      <c r="F168" s="52"/>
      <c r="G168" s="53"/>
      <c r="H168" s="212"/>
      <c r="I168" s="55"/>
      <c r="J168" s="54"/>
      <c r="K168" s="54"/>
      <c r="L168" s="54"/>
      <c r="M168" s="54"/>
      <c r="N168" s="54"/>
      <c r="O168" s="54"/>
      <c r="P168" s="54"/>
      <c r="Q168" s="55"/>
      <c r="R168" s="54"/>
      <c r="S168" s="56">
        <f t="shared" si="31"/>
        <v>0</v>
      </c>
      <c r="T168" s="56">
        <f t="shared" si="28"/>
        <v>0</v>
      </c>
      <c r="U168" s="56">
        <f t="shared" si="32"/>
        <v>0</v>
      </c>
      <c r="V168" s="56">
        <f t="shared" si="29"/>
        <v>0</v>
      </c>
      <c r="W168" s="64" t="str">
        <f t="shared" si="30"/>
        <v/>
      </c>
      <c r="X168" s="56" t="str">
        <f t="shared" si="33"/>
        <v>T</v>
      </c>
    </row>
    <row r="169" spans="3:24" ht="21.75" customHeight="1" x14ac:dyDescent="0.25">
      <c r="C169" s="63"/>
      <c r="D169" s="66" t="str">
        <f t="shared" si="27"/>
        <v/>
      </c>
      <c r="E169" s="69" t="str">
        <f>IFERROR(VLOOKUP(J169,Causa!$A$2:$F$15,6,0),"")</f>
        <v/>
      </c>
      <c r="F169" s="52"/>
      <c r="G169" s="53"/>
      <c r="H169" s="212"/>
      <c r="I169" s="55"/>
      <c r="J169" s="54"/>
      <c r="K169" s="54"/>
      <c r="L169" s="54"/>
      <c r="M169" s="54"/>
      <c r="N169" s="54"/>
      <c r="O169" s="54"/>
      <c r="P169" s="54"/>
      <c r="Q169" s="55"/>
      <c r="R169" s="54"/>
      <c r="S169" s="56">
        <f t="shared" si="31"/>
        <v>0</v>
      </c>
      <c r="T169" s="56">
        <f t="shared" si="28"/>
        <v>0</v>
      </c>
      <c r="U169" s="56">
        <f t="shared" si="32"/>
        <v>0</v>
      </c>
      <c r="V169" s="56">
        <f t="shared" si="29"/>
        <v>0</v>
      </c>
      <c r="W169" s="64" t="str">
        <f t="shared" si="30"/>
        <v/>
      </c>
      <c r="X169" s="56" t="str">
        <f t="shared" si="33"/>
        <v>T</v>
      </c>
    </row>
    <row r="170" spans="3:24" ht="21.75" customHeight="1" x14ac:dyDescent="0.25">
      <c r="C170" s="63"/>
      <c r="D170" s="66" t="str">
        <f t="shared" si="27"/>
        <v/>
      </c>
      <c r="E170" s="69" t="str">
        <f>IFERROR(VLOOKUP(J170,Causa!$A$2:$F$15,6,0),"")</f>
        <v/>
      </c>
      <c r="F170" s="52"/>
      <c r="G170" s="53"/>
      <c r="H170" s="212"/>
      <c r="I170" s="55"/>
      <c r="J170" s="54"/>
      <c r="K170" s="54"/>
      <c r="L170" s="54"/>
      <c r="M170" s="54"/>
      <c r="N170" s="54"/>
      <c r="O170" s="54"/>
      <c r="P170" s="54"/>
      <c r="Q170" s="55"/>
      <c r="R170" s="54"/>
      <c r="S170" s="56">
        <f t="shared" si="31"/>
        <v>0</v>
      </c>
      <c r="T170" s="56">
        <f t="shared" si="28"/>
        <v>0</v>
      </c>
      <c r="U170" s="56">
        <f t="shared" si="32"/>
        <v>0</v>
      </c>
      <c r="V170" s="56">
        <f t="shared" si="29"/>
        <v>0</v>
      </c>
      <c r="W170" s="64" t="str">
        <f t="shared" si="30"/>
        <v/>
      </c>
      <c r="X170" s="56" t="str">
        <f t="shared" si="33"/>
        <v>T</v>
      </c>
    </row>
    <row r="171" spans="3:24" ht="21.75" customHeight="1" x14ac:dyDescent="0.25">
      <c r="C171" s="63"/>
      <c r="D171" s="66" t="str">
        <f t="shared" si="27"/>
        <v/>
      </c>
      <c r="E171" s="69" t="str">
        <f>IFERROR(VLOOKUP(J171,Causa!$A$2:$F$15,6,0),"")</f>
        <v/>
      </c>
      <c r="F171" s="52"/>
      <c r="G171" s="53"/>
      <c r="H171" s="212"/>
      <c r="I171" s="55"/>
      <c r="J171" s="54"/>
      <c r="K171" s="54"/>
      <c r="L171" s="54"/>
      <c r="M171" s="54"/>
      <c r="N171" s="54"/>
      <c r="O171" s="54"/>
      <c r="P171" s="54"/>
      <c r="Q171" s="55"/>
      <c r="R171" s="54"/>
      <c r="S171" s="56">
        <f t="shared" si="31"/>
        <v>0</v>
      </c>
      <c r="T171" s="56">
        <f t="shared" si="28"/>
        <v>0</v>
      </c>
      <c r="U171" s="56">
        <f t="shared" si="32"/>
        <v>0</v>
      </c>
      <c r="V171" s="56">
        <f t="shared" si="29"/>
        <v>0</v>
      </c>
      <c r="W171" s="64" t="str">
        <f t="shared" si="30"/>
        <v/>
      </c>
      <c r="X171" s="56" t="str">
        <f t="shared" si="33"/>
        <v>T</v>
      </c>
    </row>
    <row r="172" spans="3:24" ht="21.75" customHeight="1" x14ac:dyDescent="0.25">
      <c r="C172" s="63"/>
      <c r="D172" s="66" t="str">
        <f t="shared" si="27"/>
        <v/>
      </c>
      <c r="E172" s="69" t="str">
        <f>IFERROR(VLOOKUP(J172,Causa!$A$2:$F$15,6,0),"")</f>
        <v/>
      </c>
      <c r="F172" s="52"/>
      <c r="G172" s="53"/>
      <c r="H172" s="212"/>
      <c r="I172" s="55"/>
      <c r="J172" s="54"/>
      <c r="K172" s="54"/>
      <c r="L172" s="54"/>
      <c r="M172" s="54"/>
      <c r="N172" s="54"/>
      <c r="O172" s="54"/>
      <c r="P172" s="54"/>
      <c r="Q172" s="55"/>
      <c r="R172" s="54"/>
      <c r="S172" s="56">
        <f t="shared" si="31"/>
        <v>0</v>
      </c>
      <c r="T172" s="56">
        <f t="shared" si="28"/>
        <v>0</v>
      </c>
      <c r="U172" s="56">
        <f t="shared" si="32"/>
        <v>0</v>
      </c>
      <c r="V172" s="56">
        <f t="shared" si="29"/>
        <v>0</v>
      </c>
      <c r="W172" s="64" t="str">
        <f t="shared" si="30"/>
        <v/>
      </c>
      <c r="X172" s="56" t="str">
        <f t="shared" si="33"/>
        <v>T</v>
      </c>
    </row>
    <row r="173" spans="3:24" ht="21.75" customHeight="1" x14ac:dyDescent="0.25">
      <c r="C173" s="63"/>
      <c r="D173" s="66" t="str">
        <f t="shared" si="27"/>
        <v/>
      </c>
      <c r="E173" s="69" t="str">
        <f>IFERROR(VLOOKUP(J173,Causa!$A$2:$F$15,6,0),"")</f>
        <v/>
      </c>
      <c r="F173" s="52"/>
      <c r="G173" s="53"/>
      <c r="H173" s="212"/>
      <c r="I173" s="55"/>
      <c r="J173" s="54"/>
      <c r="K173" s="54"/>
      <c r="L173" s="54"/>
      <c r="M173" s="54"/>
      <c r="N173" s="54"/>
      <c r="O173" s="54"/>
      <c r="P173" s="54"/>
      <c r="Q173" s="55"/>
      <c r="R173" s="54"/>
      <c r="S173" s="56">
        <f t="shared" si="31"/>
        <v>0</v>
      </c>
      <c r="T173" s="56">
        <f t="shared" si="28"/>
        <v>0</v>
      </c>
      <c r="U173" s="56">
        <f t="shared" si="32"/>
        <v>0</v>
      </c>
      <c r="V173" s="56">
        <f t="shared" si="29"/>
        <v>0</v>
      </c>
      <c r="W173" s="64" t="str">
        <f t="shared" si="30"/>
        <v/>
      </c>
      <c r="X173" s="56" t="str">
        <f t="shared" si="33"/>
        <v>T</v>
      </c>
    </row>
    <row r="174" spans="3:24" ht="21.75" customHeight="1" x14ac:dyDescent="0.25">
      <c r="C174" s="63"/>
      <c r="D174" s="66" t="str">
        <f t="shared" si="27"/>
        <v/>
      </c>
      <c r="E174" s="69" t="str">
        <f>IFERROR(VLOOKUP(J174,Causa!$A$2:$F$15,6,0),"")</f>
        <v/>
      </c>
      <c r="F174" s="52"/>
      <c r="G174" s="53"/>
      <c r="H174" s="212"/>
      <c r="I174" s="55"/>
      <c r="J174" s="54"/>
      <c r="K174" s="54"/>
      <c r="L174" s="54"/>
      <c r="M174" s="54"/>
      <c r="N174" s="54"/>
      <c r="O174" s="54"/>
      <c r="P174" s="54"/>
      <c r="Q174" s="55"/>
      <c r="R174" s="54"/>
      <c r="S174" s="56">
        <f t="shared" si="31"/>
        <v>0</v>
      </c>
      <c r="T174" s="56">
        <f t="shared" si="28"/>
        <v>0</v>
      </c>
      <c r="U174" s="56">
        <f t="shared" si="32"/>
        <v>0</v>
      </c>
      <c r="V174" s="56">
        <f t="shared" si="29"/>
        <v>0</v>
      </c>
      <c r="W174" s="64" t="str">
        <f t="shared" si="30"/>
        <v/>
      </c>
      <c r="X174" s="56" t="str">
        <f t="shared" si="33"/>
        <v>T</v>
      </c>
    </row>
    <row r="175" spans="3:24" ht="21.75" customHeight="1" x14ac:dyDescent="0.25">
      <c r="C175" s="63"/>
      <c r="D175" s="66" t="str">
        <f t="shared" si="27"/>
        <v/>
      </c>
      <c r="E175" s="69" t="str">
        <f>IFERROR(VLOOKUP(J175,Causa!$A$2:$F$15,6,0),"")</f>
        <v/>
      </c>
      <c r="F175" s="52"/>
      <c r="G175" s="53"/>
      <c r="H175" s="212"/>
      <c r="I175" s="55"/>
      <c r="J175" s="54"/>
      <c r="K175" s="54"/>
      <c r="L175" s="54"/>
      <c r="M175" s="54"/>
      <c r="N175" s="54"/>
      <c r="O175" s="54"/>
      <c r="P175" s="54"/>
      <c r="Q175" s="55"/>
      <c r="R175" s="54"/>
      <c r="S175" s="56">
        <f t="shared" si="31"/>
        <v>0</v>
      </c>
      <c r="T175" s="56">
        <f t="shared" si="28"/>
        <v>0</v>
      </c>
      <c r="U175" s="56">
        <f t="shared" si="32"/>
        <v>0</v>
      </c>
      <c r="V175" s="56">
        <f t="shared" si="29"/>
        <v>0</v>
      </c>
      <c r="W175" s="64" t="str">
        <f t="shared" si="30"/>
        <v/>
      </c>
      <c r="X175" s="56" t="str">
        <f t="shared" si="33"/>
        <v>T</v>
      </c>
    </row>
    <row r="176" spans="3:24" ht="21.75" customHeight="1" x14ac:dyDescent="0.25">
      <c r="C176" s="63"/>
      <c r="D176" s="66" t="str">
        <f t="shared" si="27"/>
        <v/>
      </c>
      <c r="E176" s="69" t="str">
        <f>IFERROR(VLOOKUP(J176,Causa!$A$2:$F$15,6,0),"")</f>
        <v/>
      </c>
      <c r="F176" s="52"/>
      <c r="G176" s="53"/>
      <c r="H176" s="212"/>
      <c r="I176" s="55"/>
      <c r="J176" s="54"/>
      <c r="K176" s="54"/>
      <c r="L176" s="54"/>
      <c r="M176" s="54"/>
      <c r="N176" s="54"/>
      <c r="O176" s="54"/>
      <c r="P176" s="54"/>
      <c r="Q176" s="55"/>
      <c r="R176" s="54"/>
      <c r="S176" s="56">
        <f t="shared" si="31"/>
        <v>0</v>
      </c>
      <c r="T176" s="56">
        <f t="shared" si="28"/>
        <v>0</v>
      </c>
      <c r="U176" s="56">
        <f t="shared" si="32"/>
        <v>0</v>
      </c>
      <c r="V176" s="56">
        <f t="shared" si="29"/>
        <v>0</v>
      </c>
      <c r="W176" s="64" t="str">
        <f t="shared" si="30"/>
        <v/>
      </c>
      <c r="X176" s="56" t="str">
        <f t="shared" si="33"/>
        <v>T</v>
      </c>
    </row>
    <row r="177" spans="3:24" ht="21.75" customHeight="1" x14ac:dyDescent="0.25">
      <c r="C177" s="63"/>
      <c r="D177" s="66" t="str">
        <f t="shared" si="27"/>
        <v/>
      </c>
      <c r="E177" s="69" t="str">
        <f>IFERROR(VLOOKUP(J177,Causa!$A$2:$F$15,6,0),"")</f>
        <v/>
      </c>
      <c r="F177" s="52"/>
      <c r="G177" s="53"/>
      <c r="H177" s="212"/>
      <c r="I177" s="55"/>
      <c r="J177" s="54"/>
      <c r="K177" s="54"/>
      <c r="L177" s="54"/>
      <c r="M177" s="54"/>
      <c r="N177" s="54"/>
      <c r="O177" s="54"/>
      <c r="P177" s="54"/>
      <c r="Q177" s="55"/>
      <c r="R177" s="54"/>
      <c r="S177" s="56">
        <f t="shared" si="31"/>
        <v>0</v>
      </c>
      <c r="T177" s="56">
        <f t="shared" si="28"/>
        <v>0</v>
      </c>
      <c r="U177" s="56">
        <f t="shared" si="32"/>
        <v>0</v>
      </c>
      <c r="V177" s="56">
        <f t="shared" si="29"/>
        <v>0</v>
      </c>
      <c r="W177" s="64" t="str">
        <f t="shared" si="30"/>
        <v/>
      </c>
      <c r="X177" s="56" t="str">
        <f t="shared" si="33"/>
        <v>T</v>
      </c>
    </row>
    <row r="178" spans="3:24" ht="21.75" customHeight="1" x14ac:dyDescent="0.25">
      <c r="C178" s="63"/>
      <c r="D178" s="66" t="str">
        <f t="shared" si="27"/>
        <v/>
      </c>
      <c r="E178" s="69" t="str">
        <f>IFERROR(VLOOKUP(J178,Causa!$A$2:$F$15,6,0),"")</f>
        <v/>
      </c>
      <c r="F178" s="52"/>
      <c r="G178" s="53"/>
      <c r="H178" s="212"/>
      <c r="I178" s="55"/>
      <c r="J178" s="54"/>
      <c r="K178" s="54"/>
      <c r="L178" s="54"/>
      <c r="M178" s="54"/>
      <c r="N178" s="54"/>
      <c r="O178" s="54"/>
      <c r="P178" s="54"/>
      <c r="Q178" s="55"/>
      <c r="R178" s="54"/>
      <c r="S178" s="56">
        <f t="shared" si="31"/>
        <v>0</v>
      </c>
      <c r="T178" s="56">
        <f t="shared" si="28"/>
        <v>0</v>
      </c>
      <c r="U178" s="56">
        <f t="shared" si="32"/>
        <v>0</v>
      </c>
      <c r="V178" s="56">
        <f t="shared" si="29"/>
        <v>0</v>
      </c>
      <c r="W178" s="64" t="str">
        <f t="shared" si="30"/>
        <v/>
      </c>
      <c r="X178" s="56" t="str">
        <f t="shared" si="33"/>
        <v>T</v>
      </c>
    </row>
    <row r="179" spans="3:24" ht="21.75" customHeight="1" x14ac:dyDescent="0.25">
      <c r="C179" s="63"/>
      <c r="D179" s="66" t="str">
        <f t="shared" si="27"/>
        <v/>
      </c>
      <c r="E179" s="69" t="str">
        <f>IFERROR(VLOOKUP(J179,Causa!$A$2:$F$15,6,0),"")</f>
        <v/>
      </c>
      <c r="F179" s="52"/>
      <c r="G179" s="53"/>
      <c r="H179" s="212"/>
      <c r="I179" s="55"/>
      <c r="J179" s="54"/>
      <c r="K179" s="54"/>
      <c r="L179" s="54"/>
      <c r="M179" s="54"/>
      <c r="N179" s="54"/>
      <c r="O179" s="54"/>
      <c r="P179" s="54"/>
      <c r="Q179" s="55"/>
      <c r="R179" s="54"/>
      <c r="S179" s="56">
        <f t="shared" si="31"/>
        <v>0</v>
      </c>
      <c r="T179" s="56">
        <f t="shared" si="28"/>
        <v>0</v>
      </c>
      <c r="U179" s="56">
        <f t="shared" si="32"/>
        <v>0</v>
      </c>
      <c r="V179" s="56">
        <f t="shared" si="29"/>
        <v>0</v>
      </c>
      <c r="W179" s="64" t="str">
        <f t="shared" si="30"/>
        <v/>
      </c>
      <c r="X179" s="56" t="str">
        <f t="shared" si="33"/>
        <v>T</v>
      </c>
    </row>
    <row r="180" spans="3:24" ht="21.75" customHeight="1" x14ac:dyDescent="0.25">
      <c r="C180" s="63"/>
      <c r="D180" s="66" t="str">
        <f t="shared" si="27"/>
        <v/>
      </c>
      <c r="E180" s="69" t="str">
        <f>IFERROR(VLOOKUP(J180,Causa!$A$2:$F$15,6,0),"")</f>
        <v/>
      </c>
      <c r="F180" s="52"/>
      <c r="G180" s="53"/>
      <c r="H180" s="212"/>
      <c r="I180" s="55"/>
      <c r="J180" s="54"/>
      <c r="K180" s="54"/>
      <c r="L180" s="54"/>
      <c r="M180" s="54"/>
      <c r="N180" s="54"/>
      <c r="O180" s="54"/>
      <c r="P180" s="54"/>
      <c r="Q180" s="55"/>
      <c r="R180" s="54"/>
      <c r="S180" s="56">
        <f t="shared" si="31"/>
        <v>0</v>
      </c>
      <c r="T180" s="56">
        <f t="shared" si="28"/>
        <v>0</v>
      </c>
      <c r="U180" s="56">
        <f t="shared" si="32"/>
        <v>0</v>
      </c>
      <c r="V180" s="56">
        <f t="shared" si="29"/>
        <v>0</v>
      </c>
      <c r="W180" s="64" t="str">
        <f t="shared" si="30"/>
        <v/>
      </c>
      <c r="X180" s="56" t="str">
        <f t="shared" si="33"/>
        <v>T</v>
      </c>
    </row>
    <row r="181" spans="3:24" ht="21.75" customHeight="1" x14ac:dyDescent="0.25">
      <c r="C181" s="63"/>
      <c r="D181" s="66" t="str">
        <f t="shared" si="27"/>
        <v/>
      </c>
      <c r="E181" s="69" t="str">
        <f>IFERROR(VLOOKUP(J181,Causa!$A$2:$F$15,6,0),"")</f>
        <v/>
      </c>
      <c r="F181" s="52"/>
      <c r="G181" s="53"/>
      <c r="H181" s="212"/>
      <c r="I181" s="55"/>
      <c r="J181" s="54"/>
      <c r="K181" s="54"/>
      <c r="L181" s="54"/>
      <c r="M181" s="54"/>
      <c r="N181" s="54"/>
      <c r="O181" s="54"/>
      <c r="P181" s="54"/>
      <c r="Q181" s="55"/>
      <c r="R181" s="54"/>
      <c r="S181" s="56">
        <f t="shared" si="31"/>
        <v>0</v>
      </c>
      <c r="T181" s="56">
        <f t="shared" si="28"/>
        <v>0</v>
      </c>
      <c r="U181" s="56">
        <f t="shared" si="32"/>
        <v>0</v>
      </c>
      <c r="V181" s="56">
        <f t="shared" si="29"/>
        <v>0</v>
      </c>
      <c r="W181" s="64" t="str">
        <f t="shared" si="30"/>
        <v/>
      </c>
      <c r="X181" s="56" t="str">
        <f t="shared" si="33"/>
        <v>T</v>
      </c>
    </row>
    <row r="182" spans="3:24" ht="21.75" customHeight="1" x14ac:dyDescent="0.25">
      <c r="C182" s="63"/>
      <c r="D182" s="66" t="str">
        <f t="shared" si="27"/>
        <v/>
      </c>
      <c r="E182" s="69" t="str">
        <f>IFERROR(VLOOKUP(J182,Causa!$A$2:$F$15,6,0),"")</f>
        <v/>
      </c>
      <c r="F182" s="52"/>
      <c r="G182" s="53"/>
      <c r="H182" s="212"/>
      <c r="I182" s="55"/>
      <c r="J182" s="54"/>
      <c r="K182" s="54"/>
      <c r="L182" s="54"/>
      <c r="M182" s="54"/>
      <c r="N182" s="54"/>
      <c r="O182" s="54"/>
      <c r="P182" s="54"/>
      <c r="Q182" s="55"/>
      <c r="R182" s="54"/>
      <c r="S182" s="56">
        <f t="shared" si="31"/>
        <v>0</v>
      </c>
      <c r="T182" s="56">
        <f t="shared" si="28"/>
        <v>0</v>
      </c>
      <c r="U182" s="56">
        <f t="shared" si="32"/>
        <v>0</v>
      </c>
      <c r="V182" s="56">
        <f t="shared" si="29"/>
        <v>0</v>
      </c>
      <c r="W182" s="64" t="str">
        <f t="shared" si="30"/>
        <v/>
      </c>
      <c r="X182" s="56" t="str">
        <f t="shared" si="33"/>
        <v>T</v>
      </c>
    </row>
    <row r="183" spans="3:24" ht="21.75" customHeight="1" x14ac:dyDescent="0.25">
      <c r="C183" s="63"/>
      <c r="D183" s="66" t="str">
        <f t="shared" si="27"/>
        <v/>
      </c>
      <c r="E183" s="69" t="str">
        <f>IFERROR(VLOOKUP(J183,Causa!$A$2:$F$15,6,0),"")</f>
        <v/>
      </c>
      <c r="F183" s="52"/>
      <c r="G183" s="53"/>
      <c r="H183" s="212"/>
      <c r="I183" s="55"/>
      <c r="J183" s="54"/>
      <c r="K183" s="54"/>
      <c r="L183" s="54"/>
      <c r="M183" s="54"/>
      <c r="N183" s="54"/>
      <c r="O183" s="54"/>
      <c r="P183" s="54"/>
      <c r="Q183" s="55"/>
      <c r="R183" s="54"/>
      <c r="S183" s="56">
        <f t="shared" si="31"/>
        <v>0</v>
      </c>
      <c r="T183" s="56">
        <f t="shared" si="28"/>
        <v>0</v>
      </c>
      <c r="U183" s="56">
        <f t="shared" si="32"/>
        <v>0</v>
      </c>
      <c r="V183" s="56">
        <f t="shared" si="29"/>
        <v>0</v>
      </c>
      <c r="W183" s="64" t="str">
        <f t="shared" si="30"/>
        <v/>
      </c>
      <c r="X183" s="56" t="str">
        <f t="shared" si="33"/>
        <v>T</v>
      </c>
    </row>
    <row r="184" spans="3:24" ht="21.75" customHeight="1" x14ac:dyDescent="0.25">
      <c r="C184" s="63"/>
      <c r="D184" s="66" t="str">
        <f t="shared" si="27"/>
        <v/>
      </c>
      <c r="E184" s="69" t="str">
        <f>IFERROR(VLOOKUP(J184,Causa!$A$2:$F$15,6,0),"")</f>
        <v/>
      </c>
      <c r="F184" s="52"/>
      <c r="G184" s="53"/>
      <c r="H184" s="212"/>
      <c r="I184" s="55"/>
      <c r="J184" s="54"/>
      <c r="K184" s="54"/>
      <c r="L184" s="54"/>
      <c r="M184" s="54"/>
      <c r="N184" s="54"/>
      <c r="O184" s="54"/>
      <c r="P184" s="54"/>
      <c r="Q184" s="55"/>
      <c r="R184" s="54"/>
      <c r="S184" s="56">
        <f t="shared" si="31"/>
        <v>0</v>
      </c>
      <c r="T184" s="56">
        <f t="shared" si="28"/>
        <v>0</v>
      </c>
      <c r="U184" s="56">
        <f t="shared" si="32"/>
        <v>0</v>
      </c>
      <c r="V184" s="56">
        <f t="shared" si="29"/>
        <v>0</v>
      </c>
      <c r="W184" s="64" t="str">
        <f t="shared" si="30"/>
        <v/>
      </c>
      <c r="X184" s="56" t="str">
        <f t="shared" si="33"/>
        <v>T</v>
      </c>
    </row>
    <row r="185" spans="3:24" ht="21.75" customHeight="1" x14ac:dyDescent="0.25">
      <c r="C185" s="63"/>
      <c r="D185" s="66" t="str">
        <f t="shared" si="27"/>
        <v/>
      </c>
      <c r="E185" s="69" t="str">
        <f>IFERROR(VLOOKUP(J185,Causa!$A$2:$F$15,6,0),"")</f>
        <v/>
      </c>
      <c r="F185" s="52"/>
      <c r="G185" s="53"/>
      <c r="H185" s="212"/>
      <c r="I185" s="55"/>
      <c r="J185" s="54"/>
      <c r="K185" s="54"/>
      <c r="L185" s="54"/>
      <c r="M185" s="54"/>
      <c r="N185" s="54"/>
      <c r="O185" s="54"/>
      <c r="P185" s="54"/>
      <c r="Q185" s="55"/>
      <c r="R185" s="54"/>
      <c r="S185" s="56">
        <f t="shared" si="31"/>
        <v>0</v>
      </c>
      <c r="T185" s="56">
        <f t="shared" si="28"/>
        <v>0</v>
      </c>
      <c r="U185" s="56">
        <f t="shared" si="32"/>
        <v>0</v>
      </c>
      <c r="V185" s="56">
        <f t="shared" si="29"/>
        <v>0</v>
      </c>
      <c r="W185" s="64" t="str">
        <f t="shared" si="30"/>
        <v/>
      </c>
      <c r="X185" s="56" t="str">
        <f t="shared" si="33"/>
        <v>T</v>
      </c>
    </row>
    <row r="186" spans="3:24" ht="21.75" customHeight="1" x14ac:dyDescent="0.25">
      <c r="C186" s="63"/>
      <c r="D186" s="66" t="str">
        <f t="shared" si="27"/>
        <v/>
      </c>
      <c r="E186" s="69" t="str">
        <f>IFERROR(VLOOKUP(J186,Causa!$A$2:$F$15,6,0),"")</f>
        <v/>
      </c>
      <c r="F186" s="52"/>
      <c r="G186" s="53"/>
      <c r="H186" s="212"/>
      <c r="I186" s="55"/>
      <c r="J186" s="54"/>
      <c r="K186" s="54"/>
      <c r="L186" s="54"/>
      <c r="M186" s="54"/>
      <c r="N186" s="54"/>
      <c r="O186" s="54"/>
      <c r="P186" s="54"/>
      <c r="Q186" s="55"/>
      <c r="R186" s="54"/>
      <c r="S186" s="56">
        <f t="shared" si="31"/>
        <v>0</v>
      </c>
      <c r="T186" s="56">
        <f t="shared" si="28"/>
        <v>0</v>
      </c>
      <c r="U186" s="56">
        <f t="shared" si="32"/>
        <v>0</v>
      </c>
      <c r="V186" s="56">
        <f t="shared" si="29"/>
        <v>0</v>
      </c>
      <c r="W186" s="64" t="str">
        <f t="shared" si="30"/>
        <v/>
      </c>
      <c r="X186" s="56" t="str">
        <f t="shared" si="33"/>
        <v>T</v>
      </c>
    </row>
    <row r="187" spans="3:24" ht="21.75" customHeight="1" x14ac:dyDescent="0.25">
      <c r="C187" s="63"/>
      <c r="D187" s="66" t="str">
        <f t="shared" si="27"/>
        <v/>
      </c>
      <c r="E187" s="69" t="str">
        <f>IFERROR(VLOOKUP(J187,Causa!$A$2:$F$15,6,0),"")</f>
        <v/>
      </c>
      <c r="F187" s="52"/>
      <c r="G187" s="53"/>
      <c r="H187" s="212"/>
      <c r="I187" s="55"/>
      <c r="J187" s="54"/>
      <c r="K187" s="54"/>
      <c r="L187" s="54"/>
      <c r="M187" s="54"/>
      <c r="N187" s="54"/>
      <c r="O187" s="54"/>
      <c r="P187" s="54"/>
      <c r="Q187" s="55"/>
      <c r="R187" s="54"/>
      <c r="S187" s="56">
        <f t="shared" si="31"/>
        <v>0</v>
      </c>
      <c r="T187" s="56">
        <f t="shared" si="28"/>
        <v>0</v>
      </c>
      <c r="U187" s="56">
        <f t="shared" si="32"/>
        <v>0</v>
      </c>
      <c r="V187" s="56">
        <f t="shared" si="29"/>
        <v>0</v>
      </c>
      <c r="W187" s="64" t="str">
        <f t="shared" si="30"/>
        <v/>
      </c>
      <c r="X187" s="56" t="str">
        <f t="shared" si="33"/>
        <v>T</v>
      </c>
    </row>
    <row r="188" spans="3:24" ht="21.75" customHeight="1" x14ac:dyDescent="0.25">
      <c r="C188" s="63"/>
      <c r="D188" s="66" t="str">
        <f t="shared" si="27"/>
        <v/>
      </c>
      <c r="E188" s="69" t="str">
        <f>IFERROR(VLOOKUP(J188,Causa!$A$2:$F$15,6,0),"")</f>
        <v/>
      </c>
      <c r="F188" s="52"/>
      <c r="G188" s="53"/>
      <c r="H188" s="212"/>
      <c r="I188" s="55"/>
      <c r="J188" s="54"/>
      <c r="K188" s="54"/>
      <c r="L188" s="54"/>
      <c r="M188" s="54"/>
      <c r="N188" s="54"/>
      <c r="O188" s="54"/>
      <c r="P188" s="54"/>
      <c r="Q188" s="55"/>
      <c r="R188" s="54"/>
      <c r="S188" s="56">
        <f t="shared" si="31"/>
        <v>0</v>
      </c>
      <c r="T188" s="56">
        <f t="shared" si="28"/>
        <v>0</v>
      </c>
      <c r="U188" s="56">
        <f t="shared" si="32"/>
        <v>0</v>
      </c>
      <c r="V188" s="56">
        <f t="shared" si="29"/>
        <v>0</v>
      </c>
      <c r="W188" s="64" t="str">
        <f t="shared" si="30"/>
        <v/>
      </c>
      <c r="X188" s="56" t="str">
        <f t="shared" si="33"/>
        <v>T</v>
      </c>
    </row>
  </sheetData>
  <mergeCells count="15">
    <mergeCell ref="C33:D33"/>
    <mergeCell ref="T33:W33"/>
    <mergeCell ref="Y113:Z113"/>
    <mergeCell ref="AD7:AD8"/>
    <mergeCell ref="Q8:S8"/>
    <mergeCell ref="T7:Z7"/>
    <mergeCell ref="AA7:AB7"/>
    <mergeCell ref="AC7:AC8"/>
    <mergeCell ref="A9:A15"/>
    <mergeCell ref="R9:S15"/>
    <mergeCell ref="A16:A23"/>
    <mergeCell ref="A24:A31"/>
    <mergeCell ref="G3:L3"/>
    <mergeCell ref="F4:G4"/>
    <mergeCell ref="C7:S7"/>
  </mergeCells>
  <conditionalFormatting sqref="R9:S15">
    <cfRule type="cellIs" priority="42" stopIfTrue="1" operator="equal">
      <formula>0</formula>
    </cfRule>
    <cfRule type="cellIs" dxfId="1194" priority="54" stopIfTrue="1" operator="lessThan">
      <formula>0.8477</formula>
    </cfRule>
    <cfRule type="cellIs" dxfId="1193" priority="55" stopIfTrue="1" operator="greaterThanOrEqual">
      <formula>0.8477</formula>
    </cfRule>
  </conditionalFormatting>
  <conditionalFormatting sqref="R24">
    <cfRule type="cellIs" dxfId="1192" priority="52" stopIfTrue="1" operator="lessThan">
      <formula>0.8477</formula>
    </cfRule>
    <cfRule type="cellIs" dxfId="1191" priority="53" stopIfTrue="1" operator="greaterThanOrEqual">
      <formula>0.8477</formula>
    </cfRule>
  </conditionalFormatting>
  <conditionalFormatting sqref="G5">
    <cfRule type="cellIs" priority="45" stopIfTrue="1" operator="equal">
      <formula>0</formula>
    </cfRule>
    <cfRule type="cellIs" dxfId="1190" priority="50" stopIfTrue="1" operator="lessThan">
      <formula>0.635</formula>
    </cfRule>
    <cfRule type="cellIs" dxfId="1189" priority="51" stopIfTrue="1" operator="greaterThanOrEqual">
      <formula>0.635</formula>
    </cfRule>
  </conditionalFormatting>
  <conditionalFormatting sqref="I5">
    <cfRule type="cellIs" priority="44" stopIfTrue="1" operator="equal">
      <formula>0</formula>
    </cfRule>
    <cfRule type="cellIs" dxfId="1188" priority="48" stopIfTrue="1" operator="lessThan">
      <formula>0.8477</formula>
    </cfRule>
    <cfRule type="cellIs" dxfId="1187" priority="49" stopIfTrue="1" operator="greaterThanOrEqual">
      <formula>0.8477</formula>
    </cfRule>
  </conditionalFormatting>
  <conditionalFormatting sqref="E5">
    <cfRule type="cellIs" priority="43" stopIfTrue="1" operator="equal">
      <formula>0</formula>
    </cfRule>
    <cfRule type="cellIs" dxfId="1186" priority="46" stopIfTrue="1" operator="lessThan">
      <formula>0.8898</formula>
    </cfRule>
    <cfRule type="cellIs" dxfId="1185" priority="47" stopIfTrue="1" operator="greaterThanOrEqual">
      <formula>0.8898</formula>
    </cfRule>
  </conditionalFormatting>
  <conditionalFormatting sqref="R24:S30">
    <cfRule type="cellIs" priority="41" stopIfTrue="1" operator="equal">
      <formula>0</formula>
    </cfRule>
  </conditionalFormatting>
  <conditionalFormatting sqref="L9">
    <cfRule type="cellIs" priority="38" stopIfTrue="1" operator="equal">
      <formula>0</formula>
    </cfRule>
    <cfRule type="cellIs" dxfId="1184" priority="39" stopIfTrue="1" operator="lessThan">
      <formula>0.635</formula>
    </cfRule>
    <cfRule type="cellIs" dxfId="1183" priority="40" stopIfTrue="1" operator="greaterThanOrEqual">
      <formula>0.635</formula>
    </cfRule>
  </conditionalFormatting>
  <conditionalFormatting sqref="O9:P32 M9:M32">
    <cfRule type="cellIs" priority="35" stopIfTrue="1" operator="equal">
      <formula>0</formula>
    </cfRule>
    <cfRule type="cellIs" dxfId="1182" priority="36" stopIfTrue="1" operator="lessThan">
      <formula>0.8477</formula>
    </cfRule>
    <cfRule type="cellIs" dxfId="1181" priority="37" stopIfTrue="1" operator="greaterThanOrEqual">
      <formula>0.8477</formula>
    </cfRule>
  </conditionalFormatting>
  <conditionalFormatting sqref="L10:L32">
    <cfRule type="cellIs" priority="32" stopIfTrue="1" operator="equal">
      <formula>0</formula>
    </cfRule>
    <cfRule type="cellIs" dxfId="1180" priority="33" stopIfTrue="1" operator="lessThan">
      <formula>0.635</formula>
    </cfRule>
    <cfRule type="cellIs" dxfId="1179" priority="34" stopIfTrue="1" operator="greaterThanOrEqual">
      <formula>0.635</formula>
    </cfRule>
  </conditionalFormatting>
  <conditionalFormatting sqref="M10:M32">
    <cfRule type="cellIs" priority="29" stopIfTrue="1" operator="equal">
      <formula>0</formula>
    </cfRule>
    <cfRule type="cellIs" dxfId="1178" priority="30" stopIfTrue="1" operator="lessThan">
      <formula>0.8477</formula>
    </cfRule>
    <cfRule type="cellIs" dxfId="1177" priority="31" stopIfTrue="1" operator="greaterThanOrEqual">
      <formula>0.8477</formula>
    </cfRule>
  </conditionalFormatting>
  <conditionalFormatting sqref="R16">
    <cfRule type="cellIs" priority="26" stopIfTrue="1" operator="equal">
      <formula>0</formula>
    </cfRule>
    <cfRule type="cellIs" dxfId="1176" priority="27" stopIfTrue="1" operator="lessThan">
      <formula>0.8477</formula>
    </cfRule>
    <cfRule type="cellIs" dxfId="1175" priority="28" stopIfTrue="1" operator="greaterThanOrEqual">
      <formula>0.8477</formula>
    </cfRule>
  </conditionalFormatting>
  <conditionalFormatting sqref="N9">
    <cfRule type="containsText" dxfId="1174" priority="24" stopIfTrue="1" operator="containsText" text="Avisar al planner">
      <formula>NOT(ISERROR(SEARCH("Avisar al planner",N9)))</formula>
    </cfRule>
    <cfRule type="containsText" dxfId="1173" priority="25" stopIfTrue="1" operator="containsText" text="OK">
      <formula>NOT(ISERROR(SEARCH("OK",N9)))</formula>
    </cfRule>
  </conditionalFormatting>
  <conditionalFormatting sqref="N9:N32">
    <cfRule type="cellIs" dxfId="1172" priority="21" stopIfTrue="1" operator="lessThanOrEqual">
      <formula>155</formula>
    </cfRule>
    <cfRule type="cellIs" dxfId="1171" priority="22" stopIfTrue="1" operator="between">
      <formula>155</formula>
      <formula>185</formula>
    </cfRule>
    <cfRule type="cellIs" dxfId="1170" priority="23" stopIfTrue="1" operator="greaterThanOrEqual">
      <formula>185</formula>
    </cfRule>
  </conditionalFormatting>
  <conditionalFormatting sqref="N10:N32">
    <cfRule type="containsText" dxfId="1169" priority="19" stopIfTrue="1" operator="containsText" text="Avisar al planner">
      <formula>NOT(ISERROR(SEARCH("Avisar al planner",N10)))</formula>
    </cfRule>
    <cfRule type="containsText" dxfId="1168" priority="20" stopIfTrue="1" operator="containsText" text="OK">
      <formula>NOT(ISERROR(SEARCH("OK",N10)))</formula>
    </cfRule>
  </conditionalFormatting>
  <conditionalFormatting sqref="N10:N32">
    <cfRule type="containsText" dxfId="1167" priority="17" stopIfTrue="1" operator="containsText" text="Avisar al planner">
      <formula>NOT(ISERROR(SEARCH("Avisar al planner",N10)))</formula>
    </cfRule>
    <cfRule type="containsText" dxfId="1166" priority="18" stopIfTrue="1" operator="containsText" text="OK">
      <formula>NOT(ISERROR(SEARCH("OK",N10)))</formula>
    </cfRule>
  </conditionalFormatting>
  <conditionalFormatting sqref="N10:N32">
    <cfRule type="containsText" dxfId="1165" priority="15" stopIfTrue="1" operator="containsText" text="Avisar al planner">
      <formula>NOT(ISERROR(SEARCH("Avisar al planner",N10)))</formula>
    </cfRule>
    <cfRule type="containsText" dxfId="1164" priority="16" stopIfTrue="1" operator="containsText" text="OK">
      <formula>NOT(ISERROR(SEARCH("OK",N10)))</formula>
    </cfRule>
  </conditionalFormatting>
  <conditionalFormatting sqref="D35:D188">
    <cfRule type="cellIs" dxfId="1163" priority="13" operator="equal">
      <formula>0</formula>
    </cfRule>
    <cfRule type="cellIs" dxfId="1162" priority="14" operator="equal">
      <formula>1</formula>
    </cfRule>
  </conditionalFormatting>
  <conditionalFormatting sqref="C9:C32">
    <cfRule type="cellIs" dxfId="1161" priority="11" operator="equal">
      <formula>0</formula>
    </cfRule>
    <cfRule type="cellIs" dxfId="1160" priority="12" operator="notEqual">
      <formula>0</formula>
    </cfRule>
  </conditionalFormatting>
  <conditionalFormatting sqref="C9:C32">
    <cfRule type="cellIs" priority="10" operator="equal">
      <formula>""""""</formula>
    </cfRule>
  </conditionalFormatting>
  <conditionalFormatting sqref="G6">
    <cfRule type="cellIs" priority="3" stopIfTrue="1" operator="equal">
      <formula>0</formula>
    </cfRule>
    <cfRule type="cellIs" dxfId="1159" priority="8" stopIfTrue="1" operator="lessThan">
      <formula>0.635</formula>
    </cfRule>
    <cfRule type="cellIs" dxfId="1158" priority="9" stopIfTrue="1" operator="greaterThanOrEqual">
      <formula>0.635</formula>
    </cfRule>
  </conditionalFormatting>
  <conditionalFormatting sqref="I6">
    <cfRule type="cellIs" priority="2" stopIfTrue="1" operator="equal">
      <formula>0</formula>
    </cfRule>
    <cfRule type="cellIs" dxfId="1157" priority="6" stopIfTrue="1" operator="lessThan">
      <formula>0.8477</formula>
    </cfRule>
    <cfRule type="cellIs" dxfId="1156" priority="7" stopIfTrue="1" operator="greaterThanOrEqual">
      <formula>0.8477</formula>
    </cfRule>
  </conditionalFormatting>
  <conditionalFormatting sqref="E6">
    <cfRule type="cellIs" priority="1" stopIfTrue="1" operator="equal">
      <formula>0</formula>
    </cfRule>
    <cfRule type="cellIs" dxfId="1155" priority="4" stopIfTrue="1" operator="lessThan">
      <formula>0.8898</formula>
    </cfRule>
    <cfRule type="cellIs" dxfId="1154" priority="5" stopIfTrue="1" operator="greaterThanOrEqual">
      <formula>0.8898</formula>
    </cfRule>
  </conditionalFormatting>
  <dataValidations xWindow="897" yWindow="554" count="4">
    <dataValidation allowBlank="1" showErrorMessage="1" promptTitle="Numero de Orden" sqref="G35:G188 G9:G32" xr:uid="{BC0196FE-8412-4977-81A4-2DDA0B508715}"/>
    <dataValidation type="time" allowBlank="1" showInputMessage="1" showErrorMessage="1" error="POR FAVOR INGRESE DATOS EN FORMATO DE HORA_x000a_" sqref="F35:F188" xr:uid="{D163CE9C-BF8E-472B-BF14-BB85480FDB63}">
      <formula1>0</formula1>
      <formula2>0.999988425925926</formula2>
    </dataValidation>
    <dataValidation type="decimal" allowBlank="1" showInputMessage="1" showErrorMessage="1" error="POR FAVOR INGRESE DATOS EN FORMATO DE NUMEROS_x000a_" promptTitle="Producción Acumulada" prompt="Ingrese la producción Acumulada (contometro Llenadora por hora)" sqref="E9:E32" xr:uid="{3A6B3BC0-31A1-4778-9149-CA12D1A6E11A}">
      <formula1>0</formula1>
      <formula2>10000000000</formula2>
    </dataValidation>
    <dataValidation type="list" allowBlank="1" showInputMessage="1" showErrorMessage="1" sqref="AB9:AB32" xr:uid="{023D4F3C-3614-4637-8842-936C91F3EA5A}">
      <formula1>"P,T,A,  "</formula1>
    </dataValidation>
  </dataValidations>
  <pageMargins left="0.75" right="0.75" top="1" bottom="1" header="0" footer="0"/>
  <pageSetup paperSize="9" orientation="portrait" r:id="rId1"/>
  <headerFooter alignWithMargins="0"/>
  <drawing r:id="rId2"/>
  <extLst>
    <ext xmlns:x14="http://schemas.microsoft.com/office/spreadsheetml/2009/9/main" uri="{CCE6A557-97BC-4b89-ADB6-D9C93CAAB3DF}">
      <x14:dataValidations xmlns:xm="http://schemas.microsoft.com/office/excel/2006/main" xWindow="897" yWindow="554" count="10">
        <x14:dataValidation type="list" allowBlank="1" showInputMessage="1" showErrorMessage="1" xr:uid="{AF704423-C6A2-44AB-9BDA-A8514BE0A0CF}">
          <x14:formula1>
            <xm:f>INDIRECT(VLOOKUP(J35,Causa!$A$2:$E$15,5,0))</xm:f>
          </x14:formula1>
          <xm:sqref>K35:K188</xm:sqref>
        </x14:dataValidation>
        <x14:dataValidation type="list" allowBlank="1" showInputMessage="1" showErrorMessage="1" xr:uid="{3D0E4CCE-8E21-4534-9EE0-9C049530ACCE}">
          <x14:formula1>
            <xm:f>Causa!$A$97:$A$107</xm:f>
          </x14:formula1>
          <xm:sqref>F4</xm:sqref>
        </x14:dataValidation>
        <x14:dataValidation type="list" allowBlank="1" showInputMessage="1" showErrorMessage="1" promptTitle="Ingreso de Turnos" prompt="PMTURNOA_x000a_PMTURNOB_x000a_PMTURNOC_x000a_PMTURNOD_x000a_" xr:uid="{20D3B45E-1E2C-4E85-ABB0-705F8D3D7545}">
          <x14:formula1>
            <xm:f>Causa!$A$71:$A$74</xm:f>
          </x14:formula1>
          <xm:sqref>I9:I32</xm:sqref>
        </x14:dataValidation>
        <x14:dataValidation type="list" allowBlank="1" showInputMessage="1" showErrorMessage="1" xr:uid="{6BDD13DE-E062-42EB-A59B-9F8838DEFD1D}">
          <x14:formula1>
            <xm:f>Causa!$A$78:$A$81</xm:f>
          </x14:formula1>
          <xm:sqref>J9:J32</xm:sqref>
        </x14:dataValidation>
        <x14:dataValidation type="list" allowBlank="1" showInputMessage="1" showErrorMessage="1" xr:uid="{1ABDF529-EBA1-48B6-A5C1-B397D7352EA2}">
          <x14:formula1>
            <xm:f>Causa!$A$71:$A$74</xm:f>
          </x14:formula1>
          <xm:sqref>I35:I188</xm:sqref>
        </x14:dataValidation>
        <x14:dataValidation type="list" allowBlank="1" showInputMessage="1" showErrorMessage="1" xr:uid="{5D63C167-AE79-42DA-87E9-7564A3A1775A}">
          <x14:formula1>
            <xm:f>Causa!$A$2:$A$15</xm:f>
          </x14:formula1>
          <xm:sqref>J35:J188</xm:sqref>
        </x14:dataValidation>
        <x14:dataValidation type="list" allowBlank="1" showInputMessage="1" showErrorMessage="1" xr:uid="{310E67A1-EE12-49C6-8D2C-A07B12F73950}">
          <x14:formula1>
            <xm:f>IF(OR(E35=1,E35=2),Causa!$A$28:$A$61,Causa!$A$28)</xm:f>
          </x14:formula1>
          <xm:sqref>L35:L188</xm:sqref>
        </x14:dataValidation>
        <x14:dataValidation type="list" allowBlank="1" showInputMessage="1" showErrorMessage="1" xr:uid="{5AACAFA5-FFF3-4E12-9662-C65FB234B838}">
          <x14:formula1>
            <xm:f>IF(E35=1,INDIRECT(VLOOKUP(N35,Causa!$AA:$AE,5,0)),INDIRECT(VLOOKUP(J35,Causa!$X:$AE,8,0)))</xm:f>
          </x14:formula1>
          <xm:sqref>O35:O188</xm:sqref>
        </x14:dataValidation>
        <x14:dataValidation type="list" allowBlank="1" showInputMessage="1" showErrorMessage="1" xr:uid="{1FA1F0D7-3324-4D37-AE87-139C764794E9}">
          <x14:formula1>
            <xm:f>INDIRECT(VLOOKUP(M35,Causa!$T$2:$U$16,2,0))</xm:f>
          </x14:formula1>
          <xm:sqref>N35:N188</xm:sqref>
        </x14:dataValidation>
        <x14:dataValidation type="list" allowBlank="1" showInputMessage="1" showErrorMessage="1" xr:uid="{71550592-6C3F-489D-B723-3674D4D16A6A}">
          <x14:formula1>
            <xm:f>IF(E35=1,Causa!$T$2:$T$16,Causa!$W$1)</xm:f>
          </x14:formula1>
          <xm:sqref>M35:M188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71D611-EE97-46FF-860F-1375D46CB114}">
  <sheetPr codeName="Hoja67"/>
  <dimension ref="A1:AR188"/>
  <sheetViews>
    <sheetView showGridLines="0" topLeftCell="B20" zoomScale="103" zoomScaleNormal="40" workbookViewId="0">
      <selection activeCell="K13" sqref="K13"/>
    </sheetView>
  </sheetViews>
  <sheetFormatPr baseColWidth="10" defaultColWidth="7.77734375" defaultRowHeight="21.75" customHeight="1" x14ac:dyDescent="0.25"/>
  <cols>
    <col min="1" max="1" width="8.77734375" style="148" hidden="1" customWidth="1"/>
    <col min="2" max="2" width="11.21875" style="87" customWidth="1"/>
    <col min="3" max="3" width="8.77734375" style="87" customWidth="1"/>
    <col min="4" max="4" width="13.77734375" style="87" customWidth="1"/>
    <col min="5" max="5" width="10.21875" style="87" customWidth="1"/>
    <col min="6" max="6" width="13.77734375" style="87" customWidth="1"/>
    <col min="7" max="7" width="15.77734375" style="87" customWidth="1"/>
    <col min="8" max="8" width="13.21875" style="87" bestFit="1" customWidth="1"/>
    <col min="9" max="9" width="13.21875" style="87" customWidth="1"/>
    <col min="10" max="10" width="13.77734375" style="87" customWidth="1"/>
    <col min="11" max="11" width="12" style="87" customWidth="1"/>
    <col min="12" max="12" width="22.77734375" style="87" customWidth="1"/>
    <col min="13" max="13" width="18.21875" style="87" customWidth="1"/>
    <col min="14" max="15" width="15.77734375" style="87" customWidth="1"/>
    <col min="16" max="16" width="15.21875" style="87" customWidth="1"/>
    <col min="17" max="17" width="39.77734375" style="87" customWidth="1"/>
    <col min="18" max="18" width="34.21875" style="87" customWidth="1"/>
    <col min="19" max="19" width="16.77734375" style="87" customWidth="1"/>
    <col min="20" max="21" width="13.77734375" style="87" customWidth="1"/>
    <col min="22" max="22" width="17.77734375" style="87" bestFit="1" customWidth="1"/>
    <col min="23" max="24" width="13.77734375" style="87" customWidth="1"/>
    <col min="25" max="25" width="9.21875" style="87" bestFit="1" customWidth="1"/>
    <col min="26" max="26" width="9.44140625" style="87" customWidth="1"/>
    <col min="27" max="27" width="15.21875" style="87" customWidth="1"/>
    <col min="28" max="28" width="20.77734375" style="87" bestFit="1" customWidth="1"/>
    <col min="29" max="29" width="14.77734375" style="87" customWidth="1"/>
    <col min="30" max="30" width="19" style="87" bestFit="1" customWidth="1"/>
    <col min="31" max="31" width="5.21875" style="87" customWidth="1"/>
    <col min="32" max="32" width="21.77734375" style="87" bestFit="1" customWidth="1"/>
    <col min="33" max="33" width="14.21875" style="87" customWidth="1"/>
    <col min="34" max="34" width="18.77734375" style="87" bestFit="1" customWidth="1"/>
    <col min="35" max="41" width="15.77734375" style="87" customWidth="1"/>
    <col min="42" max="42" width="30.5546875" style="87" bestFit="1" customWidth="1"/>
    <col min="43" max="44" width="15.77734375" style="87" customWidth="1"/>
    <col min="45" max="16384" width="7.77734375" style="87"/>
  </cols>
  <sheetData>
    <row r="1" spans="1:44" ht="6.75" hidden="1" customHeight="1" x14ac:dyDescent="0.25">
      <c r="A1" s="147"/>
      <c r="B1" s="89"/>
      <c r="C1" s="89"/>
      <c r="D1" s="89"/>
      <c r="E1" s="89"/>
      <c r="F1" s="89"/>
      <c r="G1" s="89"/>
      <c r="H1" s="89"/>
      <c r="I1" s="89"/>
      <c r="J1" s="89"/>
      <c r="K1" s="89"/>
      <c r="L1" s="89"/>
      <c r="M1" s="195" t="s">
        <v>1770</v>
      </c>
      <c r="N1" s="89"/>
      <c r="O1" s="89"/>
      <c r="P1" s="89"/>
      <c r="Q1" s="89"/>
      <c r="R1" s="89"/>
      <c r="S1" s="89"/>
      <c r="T1" s="89"/>
      <c r="U1" s="89"/>
      <c r="V1" s="89"/>
      <c r="W1" s="89"/>
      <c r="X1" s="89"/>
      <c r="Y1" s="89"/>
      <c r="Z1" s="89"/>
      <c r="AA1" s="89"/>
      <c r="AE1" s="88"/>
    </row>
    <row r="2" spans="1:44" ht="3.75" customHeight="1" thickBot="1" x14ac:dyDescent="0.3">
      <c r="AE2" s="88"/>
    </row>
    <row r="3" spans="1:44" ht="21" customHeight="1" thickBot="1" x14ac:dyDescent="0.45">
      <c r="E3" s="217" t="s">
        <v>0</v>
      </c>
      <c r="F3" s="37"/>
      <c r="G3" s="268" t="s">
        <v>1759</v>
      </c>
      <c r="H3" s="263"/>
      <c r="I3" s="263"/>
      <c r="J3" s="263"/>
      <c r="K3" s="263"/>
      <c r="L3" s="269"/>
      <c r="M3" s="202" t="s">
        <v>1848</v>
      </c>
      <c r="N3" s="202" t="s">
        <v>1849</v>
      </c>
      <c r="O3" s="91"/>
      <c r="P3" s="91"/>
      <c r="Q3" s="91"/>
      <c r="R3" s="91"/>
      <c r="S3" s="39"/>
      <c r="AE3" s="88"/>
    </row>
    <row r="4" spans="1:44" ht="18.75" customHeight="1" thickBot="1" x14ac:dyDescent="0.3">
      <c r="D4" s="90"/>
      <c r="E4" s="217" t="s">
        <v>1762</v>
      </c>
      <c r="F4" s="264"/>
      <c r="G4" s="265"/>
      <c r="H4" s="28">
        <f>IFERROR(VLOOKUP(F4,Causa!$A$97:$B$108,2,0),0)</f>
        <v>0</v>
      </c>
      <c r="I4" s="90"/>
      <c r="J4" s="92"/>
      <c r="K4" s="92"/>
      <c r="L4" s="201" t="s">
        <v>1845</v>
      </c>
      <c r="M4" s="203">
        <f>+SUMIFS(P:P,L:L,$M$1,X:X,"M")</f>
        <v>0</v>
      </c>
      <c r="N4" s="203">
        <f>COUNTIFS(N7:N30,"&gt;180",AA7:AA30,"M")</f>
        <v>0</v>
      </c>
      <c r="O4" s="91"/>
      <c r="P4" s="91"/>
      <c r="Q4" s="90"/>
      <c r="R4" s="94"/>
      <c r="AE4" s="88"/>
    </row>
    <row r="5" spans="1:44" ht="18.75" customHeight="1" x14ac:dyDescent="0.25">
      <c r="D5" s="95" t="s">
        <v>1752</v>
      </c>
      <c r="E5" s="78">
        <f>IFERROR(SUM(T9:T32)/(SUM(Y9:Y32)-SUM(U9:U32)-SUM(V9:V32)-SUM(W9:W32)),0)</f>
        <v>0</v>
      </c>
      <c r="F5" s="95" t="s">
        <v>1751</v>
      </c>
      <c r="G5" s="27">
        <f>IFERROR(SUM(T9:T32)/(SUM(Y9:Y32)-SUM(U9:U32)),0)</f>
        <v>0</v>
      </c>
      <c r="H5" s="95" t="s">
        <v>1753</v>
      </c>
      <c r="I5" s="78">
        <f>IFERROR(SUM(T9:T32)/(SUM(Y9:Y32)-SUM(U9:U32)-SUM(V9:V32)),0)</f>
        <v>0</v>
      </c>
      <c r="J5" s="93"/>
      <c r="K5" s="93"/>
      <c r="L5" s="201" t="s">
        <v>1846</v>
      </c>
      <c r="M5" s="203">
        <f>+SUMIFS(P:P,L:L,$M$1,X:X,"T")</f>
        <v>0</v>
      </c>
      <c r="N5" s="203">
        <f>COUNTIFS(N8:N31,"&gt;180",AA8:AA31,"t")</f>
        <v>0</v>
      </c>
      <c r="O5" s="95"/>
      <c r="P5" s="95"/>
      <c r="T5" s="192" t="s">
        <v>11</v>
      </c>
      <c r="U5" s="192" t="s">
        <v>12</v>
      </c>
      <c r="V5" s="192" t="s">
        <v>13</v>
      </c>
      <c r="W5" s="192" t="s">
        <v>14</v>
      </c>
      <c r="X5" s="192" t="s">
        <v>15</v>
      </c>
      <c r="Y5" s="192" t="s">
        <v>16</v>
      </c>
      <c r="AE5" s="97"/>
      <c r="AF5" s="98"/>
    </row>
    <row r="6" spans="1:44" ht="18.75" customHeight="1" thickBot="1" x14ac:dyDescent="0.3">
      <c r="C6" s="87" t="s">
        <v>1799</v>
      </c>
      <c r="D6" s="95" t="s">
        <v>1752</v>
      </c>
      <c r="E6" s="78">
        <f>IFERROR(SUM(T9:T16)/(SUM(Y9:Y16)-SUM(U9:U16)-SUM(V9:V16)-SUM(W9:W16)),0)</f>
        <v>0</v>
      </c>
      <c r="F6" s="95" t="s">
        <v>1751</v>
      </c>
      <c r="G6" s="27">
        <f>IFERROR(SUM(T9:T16)/(SUM(Y9:Y16)-SUM(U9:U16)),0)</f>
        <v>0</v>
      </c>
      <c r="H6" s="95" t="s">
        <v>1753</v>
      </c>
      <c r="I6" s="78">
        <f>IFERROR(SUM(T9:T16)/(SUM(Y9:Y16)-SUM(U9:U16)-SUM(V9:V16)),0)</f>
        <v>0</v>
      </c>
      <c r="J6" s="99"/>
      <c r="K6" s="99"/>
      <c r="L6" s="201" t="s">
        <v>1847</v>
      </c>
      <c r="M6" s="204">
        <f>+SUMIFS(P:P,L:L,$M$1,X:X,"N")</f>
        <v>0</v>
      </c>
      <c r="N6" s="204">
        <f>COUNTIFS(N9:N32,"&gt;180",AA9:AA32,"n")</f>
        <v>0</v>
      </c>
      <c r="O6" s="99"/>
      <c r="P6" s="99"/>
      <c r="T6" s="191">
        <f>SUM(T9:T32)</f>
        <v>0</v>
      </c>
      <c r="U6" s="191">
        <f t="shared" ref="U6:Y6" si="0">SUM(U9:U32)</f>
        <v>0</v>
      </c>
      <c r="V6" s="191">
        <f t="shared" si="0"/>
        <v>0</v>
      </c>
      <c r="W6" s="191">
        <f t="shared" si="0"/>
        <v>0</v>
      </c>
      <c r="X6" s="191">
        <f t="shared" si="0"/>
        <v>0</v>
      </c>
      <c r="Y6" s="191">
        <f t="shared" si="0"/>
        <v>0</v>
      </c>
      <c r="Z6" s="100"/>
      <c r="AA6" s="119"/>
      <c r="AB6" s="119"/>
      <c r="AC6" s="119"/>
      <c r="AD6" s="96"/>
      <c r="AE6" s="97"/>
      <c r="AF6" s="98"/>
    </row>
    <row r="7" spans="1:44" ht="26.25" customHeight="1" thickBot="1" x14ac:dyDescent="0.3">
      <c r="C7" s="266" t="s">
        <v>1</v>
      </c>
      <c r="D7" s="257"/>
      <c r="E7" s="257"/>
      <c r="F7" s="257"/>
      <c r="G7" s="257"/>
      <c r="H7" s="257"/>
      <c r="I7" s="257"/>
      <c r="J7" s="257"/>
      <c r="K7" s="257"/>
      <c r="L7" s="257"/>
      <c r="M7" s="270"/>
      <c r="N7" s="270"/>
      <c r="O7" s="257"/>
      <c r="P7" s="257"/>
      <c r="Q7" s="257"/>
      <c r="R7" s="257"/>
      <c r="S7" s="267"/>
      <c r="T7" s="256" t="s">
        <v>2</v>
      </c>
      <c r="U7" s="257"/>
      <c r="V7" s="257"/>
      <c r="W7" s="257"/>
      <c r="X7" s="257"/>
      <c r="Y7" s="257"/>
      <c r="Z7" s="258"/>
      <c r="AA7" s="252"/>
      <c r="AB7" s="252"/>
      <c r="AC7" s="252"/>
      <c r="AD7" s="252"/>
      <c r="AE7" s="97"/>
      <c r="AF7" s="98"/>
    </row>
    <row r="8" spans="1:44" s="104" customFormat="1" ht="42" customHeight="1" thickBot="1" x14ac:dyDescent="0.3">
      <c r="A8" s="149"/>
      <c r="B8" s="77" t="s">
        <v>1738</v>
      </c>
      <c r="C8" s="23" t="s">
        <v>1737</v>
      </c>
      <c r="D8" s="132" t="s">
        <v>1742</v>
      </c>
      <c r="E8" s="132" t="s">
        <v>3</v>
      </c>
      <c r="F8" s="132" t="s">
        <v>4</v>
      </c>
      <c r="G8" s="132" t="s">
        <v>6</v>
      </c>
      <c r="H8" s="132" t="s">
        <v>7</v>
      </c>
      <c r="I8" s="132" t="s">
        <v>8</v>
      </c>
      <c r="J8" s="132" t="s">
        <v>5</v>
      </c>
      <c r="K8" s="144" t="s">
        <v>1745</v>
      </c>
      <c r="L8" s="132" t="s">
        <v>9</v>
      </c>
      <c r="M8" s="132" t="s">
        <v>1746</v>
      </c>
      <c r="N8" s="132" t="s">
        <v>119</v>
      </c>
      <c r="O8" s="132" t="s">
        <v>1743</v>
      </c>
      <c r="P8" s="132" t="s">
        <v>1744</v>
      </c>
      <c r="Q8" s="253" t="s">
        <v>10</v>
      </c>
      <c r="R8" s="254"/>
      <c r="S8" s="255"/>
      <c r="T8" s="132" t="s">
        <v>11</v>
      </c>
      <c r="U8" s="132" t="s">
        <v>12</v>
      </c>
      <c r="V8" s="132" t="s">
        <v>13</v>
      </c>
      <c r="W8" s="144" t="s">
        <v>14</v>
      </c>
      <c r="X8" s="144" t="s">
        <v>15</v>
      </c>
      <c r="Y8" s="132" t="s">
        <v>16</v>
      </c>
      <c r="Z8" s="145" t="s">
        <v>4</v>
      </c>
      <c r="AA8" s="101"/>
      <c r="AB8" s="219"/>
      <c r="AC8" s="252"/>
      <c r="AD8" s="252"/>
      <c r="AE8" s="102"/>
      <c r="AF8" s="103"/>
    </row>
    <row r="9" spans="1:44" s="108" customFormat="1" ht="17.25" customHeight="1" x14ac:dyDescent="0.25">
      <c r="A9" s="259" t="s">
        <v>1761</v>
      </c>
      <c r="B9" s="46"/>
      <c r="C9" s="48" t="str">
        <f>IF(D9="","",Y9-60)</f>
        <v/>
      </c>
      <c r="D9" s="40" t="str">
        <f>IFERROR(IF(H9="","",(1-(H9/(VLOOKUP(J9,Causa!$A$78:$B$80,2,0))))*60),"FALTA CALIBRE")</f>
        <v/>
      </c>
      <c r="E9" s="41"/>
      <c r="F9" s="42">
        <v>4.0972222222222222E-2</v>
      </c>
      <c r="G9" s="133"/>
      <c r="H9" s="122" t="str">
        <f>IF(E9="","",E9)</f>
        <v/>
      </c>
      <c r="I9" s="146"/>
      <c r="J9" s="43"/>
      <c r="K9" s="159" t="str">
        <f>IFERROR("Promedio Vol. De 00:00 a 08:00: " &amp; ROUND(AVERAGE(N9:N16),1) &amp; "  - GLY Promedio: " &amp; ROUND(AVERAGE(L9:L16),3)*100,"")</f>
        <v/>
      </c>
      <c r="L9" s="123">
        <f t="shared" ref="L9:L32" si="1">IF(T9=0,0,ROUND((T9/(60-U9)),3))</f>
        <v>0</v>
      </c>
      <c r="M9" s="123">
        <f t="shared" ref="M9:M32" si="2">IF(T9=0,0,ROUND((T9/(60-U9-V9-W9)),3))</f>
        <v>0</v>
      </c>
      <c r="N9" s="44" t="str">
        <f>IF(E9="","",H9/12*VLOOKUP(J9,Causa!$A$78:$C$80,3,0))</f>
        <v/>
      </c>
      <c r="O9" s="44">
        <f t="shared" ref="O9:O32" si="3">+X9</f>
        <v>0</v>
      </c>
      <c r="P9" s="44">
        <f t="shared" ref="P9:P32" si="4">+W9</f>
        <v>0</v>
      </c>
      <c r="Q9" s="160"/>
      <c r="R9" s="262">
        <f>IFERROR(SUM(T9:T15)/(SUM(Y9:Y15)-SUM(U9:U15)-SUM(V9:V15)),0)</f>
        <v>0</v>
      </c>
      <c r="S9" s="262"/>
      <c r="T9" s="161">
        <f>IF(H9="",0,ROUND(H9/VLOOKUP(J9,Causa!$A$78:$B$80,2,0)*60,2))</f>
        <v>0</v>
      </c>
      <c r="U9" s="161">
        <f>SUMIF($W$35:$W$188,Z9,$S$35:$S$188)</f>
        <v>0</v>
      </c>
      <c r="V9" s="161">
        <f>SUMIF($W$35:$W$188,Z9,$T$35:$T$188)</f>
        <v>0</v>
      </c>
      <c r="W9" s="161">
        <f>SUMIF($W$35:$W$188,Z9,$U$35:$U$188)</f>
        <v>0</v>
      </c>
      <c r="X9" s="161">
        <f>SUMIF($W$35:$W$188,Z9,$V$35:$V$188)</f>
        <v>0</v>
      </c>
      <c r="Y9" s="161">
        <f t="shared" ref="Y9:Y32" si="5">SUM(T9:X9)</f>
        <v>0</v>
      </c>
      <c r="Z9" s="162">
        <v>0</v>
      </c>
      <c r="AA9" s="105" t="s">
        <v>517</v>
      </c>
      <c r="AB9" s="106"/>
      <c r="AC9" s="106"/>
      <c r="AD9" s="106"/>
      <c r="AE9" s="107">
        <v>0</v>
      </c>
      <c r="AP9" s="87"/>
      <c r="AQ9" s="87"/>
      <c r="AR9" s="87"/>
    </row>
    <row r="10" spans="1:44" s="108" customFormat="1" ht="17.25" customHeight="1" x14ac:dyDescent="0.25">
      <c r="A10" s="260"/>
      <c r="B10" s="47"/>
      <c r="C10" s="49" t="str">
        <f t="shared" ref="C10:C32" si="6">IF(D10="","",Y10-60)</f>
        <v/>
      </c>
      <c r="D10" s="40" t="str">
        <f>IFERROR(IF(H10="","",(1-(H10/(VLOOKUP(J10,Causa!$A$78:$B$80,2,0))))*60),"FALTA CALIBRE")</f>
        <v/>
      </c>
      <c r="E10" s="41"/>
      <c r="F10" s="42">
        <v>8.2638888888888887E-2</v>
      </c>
      <c r="G10" s="133"/>
      <c r="H10" s="122" t="str">
        <f t="shared" ref="H10:H32" si="7">IF(E10=0,"",(E10-E9))</f>
        <v/>
      </c>
      <c r="I10" s="146"/>
      <c r="J10" s="43"/>
      <c r="K10" s="159"/>
      <c r="L10" s="123">
        <f t="shared" si="1"/>
        <v>0</v>
      </c>
      <c r="M10" s="123">
        <f t="shared" si="2"/>
        <v>0</v>
      </c>
      <c r="N10" s="44" t="str">
        <f>IF(E10="","",H10/12*VLOOKUP(J10,Causa!$A$78:$C$80,3,0))</f>
        <v/>
      </c>
      <c r="O10" s="44">
        <f t="shared" si="3"/>
        <v>0</v>
      </c>
      <c r="P10" s="44">
        <f t="shared" si="4"/>
        <v>0</v>
      </c>
      <c r="Q10" s="160"/>
      <c r="R10" s="262"/>
      <c r="S10" s="262"/>
      <c r="T10" s="161">
        <f>IF(H10="",0,ROUND(H10/VLOOKUP(J10,Causa!$A$78:$B$80,2,0)*60,2))</f>
        <v>0</v>
      </c>
      <c r="U10" s="161">
        <f t="shared" ref="U10:U32" si="8">SUMIF($W$35:$W$188,Z10,$S$35:$S$188)</f>
        <v>0</v>
      </c>
      <c r="V10" s="161">
        <f t="shared" ref="V10:V32" si="9">SUMIF($W$35:$W$188,Z10,$T$35:$T$188)</f>
        <v>0</v>
      </c>
      <c r="W10" s="161">
        <f t="shared" ref="W10:W32" si="10">SUMIF($W$35:$W$188,Z10,$U$35:$U$188)</f>
        <v>0</v>
      </c>
      <c r="X10" s="161">
        <f t="shared" ref="X10:X32" si="11">SUMIF($W$35:$W$188,Z10,$V$35:$V$188)</f>
        <v>0</v>
      </c>
      <c r="Y10" s="161">
        <f t="shared" si="5"/>
        <v>0</v>
      </c>
      <c r="Z10" s="162">
        <v>1</v>
      </c>
      <c r="AA10" s="105" t="s">
        <v>517</v>
      </c>
      <c r="AB10" s="106"/>
      <c r="AC10" s="106"/>
      <c r="AD10" s="106"/>
      <c r="AE10" s="107">
        <f t="shared" ref="AE10:AE32" si="12">+AE9+1</f>
        <v>1</v>
      </c>
      <c r="AP10" s="109"/>
      <c r="AQ10" s="109"/>
      <c r="AR10" s="109"/>
    </row>
    <row r="11" spans="1:44" s="108" customFormat="1" ht="17.25" customHeight="1" x14ac:dyDescent="0.25">
      <c r="A11" s="260"/>
      <c r="B11" s="47"/>
      <c r="C11" s="49" t="str">
        <f t="shared" si="6"/>
        <v/>
      </c>
      <c r="D11" s="40" t="str">
        <f>IFERROR(IF(H11="","",(1-(H11/(VLOOKUP(J11,Causa!$A$78:$B$80,2,0))))*60),"FALTA CALIBRE")</f>
        <v/>
      </c>
      <c r="E11" s="41"/>
      <c r="F11" s="42">
        <v>0.124305555555556</v>
      </c>
      <c r="G11" s="133"/>
      <c r="H11" s="122" t="str">
        <f t="shared" si="7"/>
        <v/>
      </c>
      <c r="I11" s="146"/>
      <c r="J11" s="43"/>
      <c r="K11" s="159"/>
      <c r="L11" s="123">
        <f t="shared" si="1"/>
        <v>0</v>
      </c>
      <c r="M11" s="123">
        <f t="shared" si="2"/>
        <v>0</v>
      </c>
      <c r="N11" s="44" t="str">
        <f>IF(E11="","",H11/12*VLOOKUP(J11,Causa!$A$78:$C$80,3,0))</f>
        <v/>
      </c>
      <c r="O11" s="44">
        <f t="shared" si="3"/>
        <v>0</v>
      </c>
      <c r="P11" s="44">
        <f t="shared" si="4"/>
        <v>0</v>
      </c>
      <c r="Q11" s="160"/>
      <c r="R11" s="262"/>
      <c r="S11" s="262"/>
      <c r="T11" s="161">
        <f>IF(H11="",0,ROUND(H11/VLOOKUP(J11,Causa!$A$78:$B$80,2,0)*60,2))</f>
        <v>0</v>
      </c>
      <c r="U11" s="161">
        <f t="shared" si="8"/>
        <v>0</v>
      </c>
      <c r="V11" s="161">
        <f t="shared" si="9"/>
        <v>0</v>
      </c>
      <c r="W11" s="161">
        <f t="shared" si="10"/>
        <v>0</v>
      </c>
      <c r="X11" s="161">
        <f t="shared" si="11"/>
        <v>0</v>
      </c>
      <c r="Y11" s="161">
        <f t="shared" si="5"/>
        <v>0</v>
      </c>
      <c r="Z11" s="162">
        <v>2</v>
      </c>
      <c r="AA11" s="105" t="s">
        <v>517</v>
      </c>
      <c r="AB11" s="106"/>
      <c r="AC11" s="106"/>
      <c r="AD11" s="106"/>
      <c r="AE11" s="107">
        <f t="shared" si="12"/>
        <v>2</v>
      </c>
      <c r="AP11" s="87"/>
      <c r="AQ11" s="87"/>
      <c r="AR11" s="87"/>
    </row>
    <row r="12" spans="1:44" s="108" customFormat="1" ht="17.25" customHeight="1" x14ac:dyDescent="0.25">
      <c r="A12" s="260"/>
      <c r="B12" s="47"/>
      <c r="C12" s="49" t="str">
        <f t="shared" si="6"/>
        <v/>
      </c>
      <c r="D12" s="40" t="str">
        <f>IFERROR(IF(H12="","",(1-(H12/(VLOOKUP(J12,Causa!$A$78:$B$80,2,0))))*60),"FALTA CALIBRE")</f>
        <v/>
      </c>
      <c r="E12" s="41"/>
      <c r="F12" s="42">
        <v>0.16597222222222199</v>
      </c>
      <c r="G12" s="133"/>
      <c r="H12" s="122" t="str">
        <f t="shared" si="7"/>
        <v/>
      </c>
      <c r="I12" s="146"/>
      <c r="J12" s="43"/>
      <c r="K12" s="159"/>
      <c r="L12" s="123">
        <f t="shared" si="1"/>
        <v>0</v>
      </c>
      <c r="M12" s="123">
        <f t="shared" si="2"/>
        <v>0</v>
      </c>
      <c r="N12" s="44" t="str">
        <f>IF(E12="","",H12/12*VLOOKUP(J12,Causa!$A$78:$C$80,3,0))</f>
        <v/>
      </c>
      <c r="O12" s="44">
        <f t="shared" si="3"/>
        <v>0</v>
      </c>
      <c r="P12" s="44">
        <f t="shared" si="4"/>
        <v>0</v>
      </c>
      <c r="Q12" s="160"/>
      <c r="R12" s="262"/>
      <c r="S12" s="262"/>
      <c r="T12" s="161">
        <f>IF(H12="",0,ROUND(H12/VLOOKUP(J12,Causa!$A$78:$B$80,2,0)*60,2))</f>
        <v>0</v>
      </c>
      <c r="U12" s="161">
        <f t="shared" si="8"/>
        <v>0</v>
      </c>
      <c r="V12" s="161">
        <f t="shared" si="9"/>
        <v>0</v>
      </c>
      <c r="W12" s="161">
        <f t="shared" si="10"/>
        <v>0</v>
      </c>
      <c r="X12" s="161">
        <f t="shared" si="11"/>
        <v>0</v>
      </c>
      <c r="Y12" s="161">
        <f t="shared" si="5"/>
        <v>0</v>
      </c>
      <c r="Z12" s="162">
        <v>3</v>
      </c>
      <c r="AA12" s="105" t="s">
        <v>517</v>
      </c>
      <c r="AB12" s="106"/>
      <c r="AC12" s="106"/>
      <c r="AD12" s="106"/>
      <c r="AE12" s="107">
        <f t="shared" si="12"/>
        <v>3</v>
      </c>
      <c r="AP12" s="87"/>
      <c r="AQ12" s="87"/>
      <c r="AR12" s="87"/>
    </row>
    <row r="13" spans="1:44" s="108" customFormat="1" ht="17.25" customHeight="1" x14ac:dyDescent="0.25">
      <c r="A13" s="260"/>
      <c r="B13" s="47"/>
      <c r="C13" s="49" t="str">
        <f t="shared" si="6"/>
        <v/>
      </c>
      <c r="D13" s="40" t="str">
        <f>IFERROR(IF(H13="","",(1-(H13/(VLOOKUP(J13,Causa!$A$78:$B$80,2,0))))*60),"FALTA CALIBRE")</f>
        <v/>
      </c>
      <c r="E13" s="41"/>
      <c r="F13" s="42">
        <v>0.20763888888888901</v>
      </c>
      <c r="G13" s="133"/>
      <c r="H13" s="122" t="str">
        <f t="shared" si="7"/>
        <v/>
      </c>
      <c r="I13" s="146"/>
      <c r="J13" s="43"/>
      <c r="K13" s="159"/>
      <c r="L13" s="123">
        <f t="shared" si="1"/>
        <v>0</v>
      </c>
      <c r="M13" s="123">
        <f t="shared" si="2"/>
        <v>0</v>
      </c>
      <c r="N13" s="44" t="str">
        <f>IF(E13="","",H13/12*VLOOKUP(J13,Causa!$A$78:$C$80,3,0))</f>
        <v/>
      </c>
      <c r="O13" s="44">
        <f t="shared" si="3"/>
        <v>0</v>
      </c>
      <c r="P13" s="44">
        <f t="shared" si="4"/>
        <v>0</v>
      </c>
      <c r="Q13" s="160"/>
      <c r="R13" s="262"/>
      <c r="S13" s="262"/>
      <c r="T13" s="161">
        <f>IF(H13="",0,ROUND(H13/VLOOKUP(J13,Causa!$A$78:$B$80,2,0)*60,2))</f>
        <v>0</v>
      </c>
      <c r="U13" s="161">
        <f t="shared" si="8"/>
        <v>0</v>
      </c>
      <c r="V13" s="161">
        <f t="shared" si="9"/>
        <v>0</v>
      </c>
      <c r="W13" s="161">
        <f t="shared" si="10"/>
        <v>0</v>
      </c>
      <c r="X13" s="161">
        <f t="shared" si="11"/>
        <v>0</v>
      </c>
      <c r="Y13" s="161">
        <f t="shared" si="5"/>
        <v>0</v>
      </c>
      <c r="Z13" s="162">
        <v>4</v>
      </c>
      <c r="AA13" s="105" t="s">
        <v>517</v>
      </c>
      <c r="AB13" s="106"/>
      <c r="AC13" s="106"/>
      <c r="AD13" s="106"/>
      <c r="AE13" s="107">
        <f t="shared" si="12"/>
        <v>4</v>
      </c>
      <c r="AP13" s="87"/>
      <c r="AQ13" s="87"/>
      <c r="AR13" s="87"/>
    </row>
    <row r="14" spans="1:44" s="108" customFormat="1" ht="17.25" customHeight="1" x14ac:dyDescent="0.25">
      <c r="A14" s="260"/>
      <c r="B14" s="47"/>
      <c r="C14" s="49" t="str">
        <f t="shared" si="6"/>
        <v/>
      </c>
      <c r="D14" s="40" t="str">
        <f>IFERROR(IF(H14="","",(1-(H14/(VLOOKUP(J14,Causa!$A$78:$B$80,2,0))))*60),"FALTA CALIBRE")</f>
        <v/>
      </c>
      <c r="E14" s="41"/>
      <c r="F14" s="42">
        <v>0.249305555555556</v>
      </c>
      <c r="G14" s="133"/>
      <c r="H14" s="122" t="str">
        <f t="shared" si="7"/>
        <v/>
      </c>
      <c r="I14" s="146"/>
      <c r="J14" s="43"/>
      <c r="K14" s="159"/>
      <c r="L14" s="123">
        <f t="shared" si="1"/>
        <v>0</v>
      </c>
      <c r="M14" s="123">
        <f t="shared" si="2"/>
        <v>0</v>
      </c>
      <c r="N14" s="44" t="str">
        <f>IF(E14="","",H14/12*VLOOKUP(J14,Causa!$A$78:$C$80,3,0))</f>
        <v/>
      </c>
      <c r="O14" s="44">
        <f t="shared" si="3"/>
        <v>0</v>
      </c>
      <c r="P14" s="44">
        <f t="shared" si="4"/>
        <v>0</v>
      </c>
      <c r="Q14" s="160"/>
      <c r="R14" s="262"/>
      <c r="S14" s="262"/>
      <c r="T14" s="161">
        <f>IF(H14="",0,ROUND(H14/VLOOKUP(J14,Causa!$A$78:$B$80,2,0)*60,2))</f>
        <v>0</v>
      </c>
      <c r="U14" s="161">
        <f t="shared" si="8"/>
        <v>0</v>
      </c>
      <c r="V14" s="161">
        <f t="shared" si="9"/>
        <v>0</v>
      </c>
      <c r="W14" s="161">
        <f t="shared" si="10"/>
        <v>0</v>
      </c>
      <c r="X14" s="161">
        <f t="shared" si="11"/>
        <v>0</v>
      </c>
      <c r="Y14" s="161">
        <f t="shared" si="5"/>
        <v>0</v>
      </c>
      <c r="Z14" s="162">
        <v>5</v>
      </c>
      <c r="AA14" s="105" t="s">
        <v>517</v>
      </c>
      <c r="AB14" s="106"/>
      <c r="AC14" s="106"/>
      <c r="AD14" s="106"/>
      <c r="AE14" s="107">
        <f t="shared" si="12"/>
        <v>5</v>
      </c>
      <c r="AP14" s="87"/>
      <c r="AQ14" s="87"/>
      <c r="AR14" s="87"/>
    </row>
    <row r="15" spans="1:44" s="108" customFormat="1" ht="17.25" customHeight="1" thickBot="1" x14ac:dyDescent="0.3">
      <c r="A15" s="261"/>
      <c r="B15" s="47"/>
      <c r="C15" s="50" t="str">
        <f t="shared" si="6"/>
        <v/>
      </c>
      <c r="D15" s="40" t="str">
        <f>IFERROR(IF(H15="","",(1-(H15/(VLOOKUP(J15,Causa!$A$78:$B$80,2,0))))*60),"FALTA CALIBRE")</f>
        <v/>
      </c>
      <c r="E15" s="41"/>
      <c r="F15" s="42">
        <v>0.29097222222222202</v>
      </c>
      <c r="G15" s="133"/>
      <c r="H15" s="122" t="str">
        <f t="shared" si="7"/>
        <v/>
      </c>
      <c r="I15" s="146"/>
      <c r="J15" s="43"/>
      <c r="K15" s="159"/>
      <c r="L15" s="123">
        <f t="shared" si="1"/>
        <v>0</v>
      </c>
      <c r="M15" s="123">
        <f t="shared" si="2"/>
        <v>0</v>
      </c>
      <c r="N15" s="44" t="str">
        <f>IF(E15="","",H15/12*VLOOKUP(J15,Causa!$A$78:$C$80,3,0))</f>
        <v/>
      </c>
      <c r="O15" s="44">
        <f t="shared" si="3"/>
        <v>0</v>
      </c>
      <c r="P15" s="44">
        <f t="shared" si="4"/>
        <v>0</v>
      </c>
      <c r="Q15" s="160"/>
      <c r="R15" s="262"/>
      <c r="S15" s="262"/>
      <c r="T15" s="161">
        <f>IF(H15="",0,ROUND(H15/VLOOKUP(J15,Causa!$A$78:$B$80,2,0)*60,2))</f>
        <v>0</v>
      </c>
      <c r="U15" s="161">
        <f t="shared" si="8"/>
        <v>0</v>
      </c>
      <c r="V15" s="161">
        <f t="shared" si="9"/>
        <v>0</v>
      </c>
      <c r="W15" s="161">
        <f t="shared" si="10"/>
        <v>0</v>
      </c>
      <c r="X15" s="161">
        <f t="shared" si="11"/>
        <v>0</v>
      </c>
      <c r="Y15" s="161">
        <f t="shared" si="5"/>
        <v>0</v>
      </c>
      <c r="Z15" s="162">
        <v>6</v>
      </c>
      <c r="AA15" s="105" t="s">
        <v>517</v>
      </c>
      <c r="AB15" s="106"/>
      <c r="AC15" s="106"/>
      <c r="AD15" s="106"/>
      <c r="AE15" s="107">
        <f t="shared" si="12"/>
        <v>6</v>
      </c>
      <c r="AP15" s="87"/>
      <c r="AQ15" s="87"/>
      <c r="AR15" s="87"/>
    </row>
    <row r="16" spans="1:44" s="108" customFormat="1" ht="21" customHeight="1" x14ac:dyDescent="0.25">
      <c r="A16" s="259" t="s">
        <v>1763</v>
      </c>
      <c r="B16" s="47"/>
      <c r="C16" s="48" t="str">
        <f t="shared" si="6"/>
        <v/>
      </c>
      <c r="D16" s="40" t="str">
        <f>IFERROR(IF(H16="","",(1-(H16/(VLOOKUP(J16,Causa!$A$78:$B$80,2,0))))*60),"FALTA CALIBRE")</f>
        <v/>
      </c>
      <c r="E16" s="41"/>
      <c r="F16" s="42">
        <v>0.33263888888888898</v>
      </c>
      <c r="G16" s="133"/>
      <c r="H16" s="122" t="str">
        <f t="shared" si="7"/>
        <v/>
      </c>
      <c r="I16" s="146"/>
      <c r="J16" s="43"/>
      <c r="K16" s="159"/>
      <c r="L16" s="123">
        <f t="shared" si="1"/>
        <v>0</v>
      </c>
      <c r="M16" s="123">
        <f t="shared" si="2"/>
        <v>0</v>
      </c>
      <c r="N16" s="44" t="str">
        <f>IF(E16="","",H16/12*VLOOKUP(J16,Causa!$A$78:$C$80,3,0))</f>
        <v/>
      </c>
      <c r="O16" s="44">
        <f t="shared" si="3"/>
        <v>0</v>
      </c>
      <c r="P16" s="44">
        <f t="shared" si="4"/>
        <v>0</v>
      </c>
      <c r="Q16" s="160"/>
      <c r="R16" s="45">
        <f>IFERROR(SUM(T16:T23)/(SUM(Y16:Y23)-SUM(U16:U23)-SUM(V16:V23)),0)</f>
        <v>0</v>
      </c>
      <c r="S16" s="45"/>
      <c r="T16" s="161">
        <f>IF(H16="",0,ROUND(H16/VLOOKUP(J16,Causa!$A$78:$B$80,2,0)*60,2))</f>
        <v>0</v>
      </c>
      <c r="U16" s="161">
        <f t="shared" si="8"/>
        <v>0</v>
      </c>
      <c r="V16" s="161">
        <f t="shared" si="9"/>
        <v>0</v>
      </c>
      <c r="W16" s="161">
        <f t="shared" si="10"/>
        <v>0</v>
      </c>
      <c r="X16" s="161">
        <f t="shared" si="11"/>
        <v>0</v>
      </c>
      <c r="Y16" s="161">
        <f t="shared" si="5"/>
        <v>0</v>
      </c>
      <c r="Z16" s="162">
        <v>7</v>
      </c>
      <c r="AA16" s="105" t="s">
        <v>515</v>
      </c>
      <c r="AB16" s="106"/>
      <c r="AC16" s="106"/>
      <c r="AD16" s="106"/>
      <c r="AE16" s="107">
        <f t="shared" si="12"/>
        <v>7</v>
      </c>
      <c r="AP16" s="87"/>
      <c r="AQ16" s="87"/>
      <c r="AR16" s="87"/>
    </row>
    <row r="17" spans="1:44" s="108" customFormat="1" ht="24.75" customHeight="1" x14ac:dyDescent="0.25">
      <c r="A17" s="260"/>
      <c r="B17" s="47"/>
      <c r="C17" s="49" t="str">
        <f t="shared" si="6"/>
        <v/>
      </c>
      <c r="D17" s="40" t="str">
        <f>IFERROR(IF(H17="","",(1-(H17/(VLOOKUP(J17,Causa!$A$78:$B$80,2,0))))*60),"FALTA CALIBRE")</f>
        <v/>
      </c>
      <c r="E17" s="41"/>
      <c r="F17" s="42">
        <v>0.374305555555556</v>
      </c>
      <c r="G17" s="133"/>
      <c r="H17" s="122" t="str">
        <f t="shared" si="7"/>
        <v/>
      </c>
      <c r="I17" s="146"/>
      <c r="J17" s="43"/>
      <c r="K17" s="159" t="str">
        <f>IFERROR("Promedio Vol. De 00:00 a 08:00: " &amp; ROUND(AVERAGE(N17:N24),1) &amp; "  - GLY Promedio: " &amp; ROUND(AVERAGE(L17:L24),3)*100,"")</f>
        <v/>
      </c>
      <c r="L17" s="123">
        <f t="shared" si="1"/>
        <v>0</v>
      </c>
      <c r="M17" s="123">
        <f t="shared" si="2"/>
        <v>0</v>
      </c>
      <c r="N17" s="44" t="str">
        <f>IF(E17="","",H17/12*VLOOKUP(J17,Causa!$A$78:$C$80,3,0))</f>
        <v/>
      </c>
      <c r="O17" s="44">
        <f t="shared" si="3"/>
        <v>0</v>
      </c>
      <c r="P17" s="44">
        <f t="shared" si="4"/>
        <v>0</v>
      </c>
      <c r="Q17" s="160"/>
      <c r="R17" s="45"/>
      <c r="S17" s="45"/>
      <c r="T17" s="161">
        <f>IF(H17="",0,ROUND(H17/VLOOKUP(J17,Causa!$A$78:$B$80,2,0)*60,2))</f>
        <v>0</v>
      </c>
      <c r="U17" s="161">
        <f t="shared" si="8"/>
        <v>0</v>
      </c>
      <c r="V17" s="161">
        <f t="shared" si="9"/>
        <v>0</v>
      </c>
      <c r="W17" s="161">
        <f t="shared" si="10"/>
        <v>0</v>
      </c>
      <c r="X17" s="161">
        <f t="shared" si="11"/>
        <v>0</v>
      </c>
      <c r="Y17" s="161">
        <f t="shared" si="5"/>
        <v>0</v>
      </c>
      <c r="Z17" s="162">
        <v>8</v>
      </c>
      <c r="AA17" s="105" t="s">
        <v>515</v>
      </c>
      <c r="AB17" s="106"/>
      <c r="AC17" s="106"/>
      <c r="AD17" s="106"/>
      <c r="AE17" s="107">
        <f t="shared" si="12"/>
        <v>8</v>
      </c>
      <c r="AP17" s="87"/>
      <c r="AQ17" s="87"/>
      <c r="AR17" s="87"/>
    </row>
    <row r="18" spans="1:44" s="108" customFormat="1" ht="24.75" customHeight="1" x14ac:dyDescent="0.25">
      <c r="A18" s="260"/>
      <c r="B18" s="47"/>
      <c r="C18" s="49" t="str">
        <f t="shared" si="6"/>
        <v/>
      </c>
      <c r="D18" s="40" t="str">
        <f>IFERROR(IF(H18="","",(1-(H18/(VLOOKUP(J18,Causa!$A$78:$B$80,2,0))))*60),"FALTA CALIBRE")</f>
        <v/>
      </c>
      <c r="E18" s="41"/>
      <c r="F18" s="42">
        <v>0.41597222222222202</v>
      </c>
      <c r="G18" s="133"/>
      <c r="H18" s="122" t="str">
        <f t="shared" si="7"/>
        <v/>
      </c>
      <c r="I18" s="146"/>
      <c r="J18" s="43"/>
      <c r="K18" s="159"/>
      <c r="L18" s="123">
        <f t="shared" si="1"/>
        <v>0</v>
      </c>
      <c r="M18" s="123">
        <f t="shared" si="2"/>
        <v>0</v>
      </c>
      <c r="N18" s="44" t="str">
        <f>IF(E18="","",H18/12*VLOOKUP(J18,Causa!$A$78:$C$80,3,0))</f>
        <v/>
      </c>
      <c r="O18" s="44">
        <f t="shared" si="3"/>
        <v>0</v>
      </c>
      <c r="P18" s="44">
        <f t="shared" si="4"/>
        <v>0</v>
      </c>
      <c r="Q18" s="160"/>
      <c r="R18" s="45"/>
      <c r="S18" s="45"/>
      <c r="T18" s="161">
        <f>IF(H18="",0,ROUND(H18/VLOOKUP(J18,Causa!$A$78:$B$80,2,0)*60,2))</f>
        <v>0</v>
      </c>
      <c r="U18" s="161">
        <f t="shared" si="8"/>
        <v>0</v>
      </c>
      <c r="V18" s="161">
        <f t="shared" si="9"/>
        <v>0</v>
      </c>
      <c r="W18" s="161">
        <f t="shared" si="10"/>
        <v>0</v>
      </c>
      <c r="X18" s="161">
        <f t="shared" si="11"/>
        <v>0</v>
      </c>
      <c r="Y18" s="161">
        <f t="shared" si="5"/>
        <v>0</v>
      </c>
      <c r="Z18" s="162">
        <v>9</v>
      </c>
      <c r="AA18" s="105" t="s">
        <v>515</v>
      </c>
      <c r="AB18" s="106"/>
      <c r="AC18" s="106"/>
      <c r="AD18" s="106"/>
      <c r="AE18" s="107">
        <f t="shared" si="12"/>
        <v>9</v>
      </c>
      <c r="AP18" s="87"/>
      <c r="AQ18" s="87"/>
      <c r="AR18" s="87"/>
    </row>
    <row r="19" spans="1:44" s="108" customFormat="1" ht="24.75" customHeight="1" x14ac:dyDescent="0.25">
      <c r="A19" s="260"/>
      <c r="B19" s="47"/>
      <c r="C19" s="49" t="str">
        <f t="shared" si="6"/>
        <v/>
      </c>
      <c r="D19" s="40" t="str">
        <f>IFERROR(IF(H19="","",(1-(H19/(VLOOKUP(J19,Causa!$A$78:$B$80,2,0))))*60),"FALTA CALIBRE")</f>
        <v/>
      </c>
      <c r="E19" s="41"/>
      <c r="F19" s="42">
        <v>0.45763888888888898</v>
      </c>
      <c r="G19" s="133"/>
      <c r="H19" s="122" t="str">
        <f t="shared" si="7"/>
        <v/>
      </c>
      <c r="I19" s="146"/>
      <c r="J19" s="43"/>
      <c r="K19" s="159"/>
      <c r="L19" s="123">
        <f t="shared" si="1"/>
        <v>0</v>
      </c>
      <c r="M19" s="123">
        <f t="shared" si="2"/>
        <v>0</v>
      </c>
      <c r="N19" s="44" t="str">
        <f>IF(E19="","",H19/12*VLOOKUP(J19,Causa!$A$78:$C$80,3,0))</f>
        <v/>
      </c>
      <c r="O19" s="44">
        <f t="shared" si="3"/>
        <v>0</v>
      </c>
      <c r="P19" s="44">
        <f t="shared" si="4"/>
        <v>0</v>
      </c>
      <c r="Q19" s="160"/>
      <c r="R19" s="45"/>
      <c r="S19" s="45"/>
      <c r="T19" s="161">
        <f>IF(H19="",0,ROUND(H19/VLOOKUP(J19,Causa!$A$78:$B$80,2,0)*60,2))</f>
        <v>0</v>
      </c>
      <c r="U19" s="161">
        <f t="shared" si="8"/>
        <v>0</v>
      </c>
      <c r="V19" s="161">
        <f t="shared" si="9"/>
        <v>0</v>
      </c>
      <c r="W19" s="161">
        <f t="shared" si="10"/>
        <v>0</v>
      </c>
      <c r="X19" s="161">
        <f t="shared" si="11"/>
        <v>0</v>
      </c>
      <c r="Y19" s="161">
        <f t="shared" si="5"/>
        <v>0</v>
      </c>
      <c r="Z19" s="162">
        <v>10</v>
      </c>
      <c r="AA19" s="105" t="s">
        <v>515</v>
      </c>
      <c r="AB19" s="106"/>
      <c r="AC19" s="106"/>
      <c r="AD19" s="106"/>
      <c r="AE19" s="107">
        <f t="shared" si="12"/>
        <v>10</v>
      </c>
      <c r="AP19" s="87"/>
      <c r="AQ19" s="87"/>
      <c r="AR19" s="87"/>
    </row>
    <row r="20" spans="1:44" s="108" customFormat="1" ht="24.75" customHeight="1" x14ac:dyDescent="0.25">
      <c r="A20" s="260"/>
      <c r="B20" s="47"/>
      <c r="C20" s="49" t="str">
        <f t="shared" si="6"/>
        <v/>
      </c>
      <c r="D20" s="40" t="str">
        <f>IFERROR(IF(H20="","",(1-(H20/(VLOOKUP(J20,Causa!$A$78:$B$80,2,0))))*60),"FALTA CALIBRE")</f>
        <v/>
      </c>
      <c r="E20" s="41"/>
      <c r="F20" s="42">
        <v>0.499305555555556</v>
      </c>
      <c r="G20" s="133"/>
      <c r="H20" s="122" t="str">
        <f t="shared" si="7"/>
        <v/>
      </c>
      <c r="I20" s="146"/>
      <c r="J20" s="43"/>
      <c r="K20" s="159"/>
      <c r="L20" s="123">
        <f t="shared" si="1"/>
        <v>0</v>
      </c>
      <c r="M20" s="123">
        <f t="shared" si="2"/>
        <v>0</v>
      </c>
      <c r="N20" s="44" t="str">
        <f>IF(E20="","",H20/12*VLOOKUP(J20,Causa!$A$78:$C$80,3,0))</f>
        <v/>
      </c>
      <c r="O20" s="44">
        <f t="shared" si="3"/>
        <v>0</v>
      </c>
      <c r="P20" s="44">
        <f t="shared" si="4"/>
        <v>0</v>
      </c>
      <c r="Q20" s="160"/>
      <c r="R20" s="45"/>
      <c r="S20" s="45"/>
      <c r="T20" s="161">
        <f>IF(H20="",0,ROUND(H20/VLOOKUP(J20,Causa!$A$78:$B$80,2,0)*60,2))</f>
        <v>0</v>
      </c>
      <c r="U20" s="161">
        <f t="shared" si="8"/>
        <v>0</v>
      </c>
      <c r="V20" s="161">
        <f t="shared" si="9"/>
        <v>0</v>
      </c>
      <c r="W20" s="161">
        <f t="shared" si="10"/>
        <v>0</v>
      </c>
      <c r="X20" s="161">
        <f t="shared" si="11"/>
        <v>0</v>
      </c>
      <c r="Y20" s="161">
        <f t="shared" si="5"/>
        <v>0</v>
      </c>
      <c r="Z20" s="162">
        <v>11</v>
      </c>
      <c r="AA20" s="105" t="s">
        <v>515</v>
      </c>
      <c r="AB20" s="106"/>
      <c r="AC20" s="106"/>
      <c r="AD20" s="106"/>
      <c r="AE20" s="107">
        <f t="shared" si="12"/>
        <v>11</v>
      </c>
      <c r="AP20" s="87"/>
      <c r="AQ20" s="87"/>
      <c r="AR20" s="87"/>
    </row>
    <row r="21" spans="1:44" s="108" customFormat="1" ht="24.75" customHeight="1" x14ac:dyDescent="0.25">
      <c r="A21" s="260"/>
      <c r="B21" s="47"/>
      <c r="C21" s="49" t="str">
        <f t="shared" si="6"/>
        <v/>
      </c>
      <c r="D21" s="40" t="str">
        <f>IFERROR(IF(H21="","",(1-(H21/(VLOOKUP(J21,Causa!$A$78:$B$80,2,0))))*60),"FALTA CALIBRE")</f>
        <v/>
      </c>
      <c r="E21" s="41"/>
      <c r="F21" s="42">
        <v>0.54097222222222197</v>
      </c>
      <c r="G21" s="133"/>
      <c r="H21" s="122" t="str">
        <f t="shared" si="7"/>
        <v/>
      </c>
      <c r="I21" s="146"/>
      <c r="J21" s="43"/>
      <c r="K21" s="159"/>
      <c r="L21" s="123">
        <f t="shared" si="1"/>
        <v>0</v>
      </c>
      <c r="M21" s="123">
        <f t="shared" si="2"/>
        <v>0</v>
      </c>
      <c r="N21" s="44" t="str">
        <f>IF(E21="","",H21/12*VLOOKUP(J21,Causa!$A$78:$C$80,3,0))</f>
        <v/>
      </c>
      <c r="O21" s="44">
        <f t="shared" si="3"/>
        <v>0</v>
      </c>
      <c r="P21" s="44">
        <f t="shared" si="4"/>
        <v>0</v>
      </c>
      <c r="Q21" s="160"/>
      <c r="R21" s="45"/>
      <c r="S21" s="45"/>
      <c r="T21" s="161">
        <f>IF(H21="",0,ROUND(H21/VLOOKUP(J21,Causa!$A$78:$B$80,2,0)*60,2))</f>
        <v>0</v>
      </c>
      <c r="U21" s="161">
        <f t="shared" si="8"/>
        <v>0</v>
      </c>
      <c r="V21" s="161">
        <f t="shared" si="9"/>
        <v>0</v>
      </c>
      <c r="W21" s="161">
        <f t="shared" si="10"/>
        <v>0</v>
      </c>
      <c r="X21" s="161">
        <f t="shared" si="11"/>
        <v>0</v>
      </c>
      <c r="Y21" s="161">
        <f t="shared" si="5"/>
        <v>0</v>
      </c>
      <c r="Z21" s="162">
        <v>12</v>
      </c>
      <c r="AA21" s="110" t="s">
        <v>515</v>
      </c>
      <c r="AB21" s="106"/>
      <c r="AC21" s="106"/>
      <c r="AD21" s="106"/>
      <c r="AE21" s="107">
        <f t="shared" si="12"/>
        <v>12</v>
      </c>
      <c r="AP21" s="87"/>
      <c r="AQ21" s="87"/>
      <c r="AR21" s="87"/>
    </row>
    <row r="22" spans="1:44" s="108" customFormat="1" ht="24.75" customHeight="1" x14ac:dyDescent="0.25">
      <c r="A22" s="260"/>
      <c r="B22" s="47"/>
      <c r="C22" s="49" t="str">
        <f t="shared" si="6"/>
        <v/>
      </c>
      <c r="D22" s="40" t="str">
        <f>IFERROR(IF(H22="","",(1-(H22/(VLOOKUP(J22,Causa!$A$78:$B$80,2,0))))*60),"FALTA CALIBRE")</f>
        <v/>
      </c>
      <c r="E22" s="41"/>
      <c r="F22" s="42">
        <v>0.58263888888888904</v>
      </c>
      <c r="G22" s="133"/>
      <c r="H22" s="122" t="str">
        <f t="shared" si="7"/>
        <v/>
      </c>
      <c r="I22" s="146"/>
      <c r="J22" s="43"/>
      <c r="K22" s="159"/>
      <c r="L22" s="123">
        <f t="shared" si="1"/>
        <v>0</v>
      </c>
      <c r="M22" s="123">
        <f t="shared" si="2"/>
        <v>0</v>
      </c>
      <c r="N22" s="44" t="str">
        <f>IF(E22="","",H22/12*VLOOKUP(J22,Causa!$A$78:$C$80,3,0))</f>
        <v/>
      </c>
      <c r="O22" s="44">
        <f t="shared" si="3"/>
        <v>0</v>
      </c>
      <c r="P22" s="44">
        <f t="shared" si="4"/>
        <v>0</v>
      </c>
      <c r="Q22" s="160"/>
      <c r="R22" s="45"/>
      <c r="S22" s="45"/>
      <c r="T22" s="161">
        <f>IF(H22="",0,ROUND(H22/VLOOKUP(J22,Causa!$A$78:$B$80,2,0)*60,2))</f>
        <v>0</v>
      </c>
      <c r="U22" s="161">
        <f t="shared" si="8"/>
        <v>0</v>
      </c>
      <c r="V22" s="161">
        <f t="shared" si="9"/>
        <v>0</v>
      </c>
      <c r="W22" s="161">
        <f t="shared" si="10"/>
        <v>0</v>
      </c>
      <c r="X22" s="161">
        <f t="shared" si="11"/>
        <v>0</v>
      </c>
      <c r="Y22" s="161">
        <f t="shared" si="5"/>
        <v>0</v>
      </c>
      <c r="Z22" s="162">
        <v>13</v>
      </c>
      <c r="AA22" s="110" t="s">
        <v>515</v>
      </c>
      <c r="AB22" s="106"/>
      <c r="AC22" s="106"/>
      <c r="AD22" s="106"/>
      <c r="AE22" s="107">
        <f t="shared" si="12"/>
        <v>13</v>
      </c>
      <c r="AP22" s="87"/>
      <c r="AQ22" s="87"/>
      <c r="AR22" s="87"/>
    </row>
    <row r="23" spans="1:44" s="108" customFormat="1" ht="24.75" customHeight="1" thickBot="1" x14ac:dyDescent="0.3">
      <c r="A23" s="261"/>
      <c r="B23" s="47"/>
      <c r="C23" s="50" t="str">
        <f t="shared" si="6"/>
        <v/>
      </c>
      <c r="D23" s="40" t="str">
        <f>IFERROR(IF(H23="","",(1-(H23/(VLOOKUP(J23,Causa!$A$78:$B$80,2,0))))*60),"FALTA CALIBRE")</f>
        <v/>
      </c>
      <c r="E23" s="41"/>
      <c r="F23" s="42">
        <v>0.624305555555556</v>
      </c>
      <c r="G23" s="133"/>
      <c r="H23" s="122" t="str">
        <f t="shared" si="7"/>
        <v/>
      </c>
      <c r="I23" s="146"/>
      <c r="J23" s="43"/>
      <c r="K23" s="159"/>
      <c r="L23" s="123">
        <f t="shared" si="1"/>
        <v>0</v>
      </c>
      <c r="M23" s="123">
        <f t="shared" si="2"/>
        <v>0</v>
      </c>
      <c r="N23" s="44" t="str">
        <f>IF(E23="","",H23/12*VLOOKUP(J23,Causa!$A$78:$C$80,3,0))</f>
        <v/>
      </c>
      <c r="O23" s="44">
        <f t="shared" si="3"/>
        <v>0</v>
      </c>
      <c r="P23" s="44">
        <f t="shared" si="4"/>
        <v>0</v>
      </c>
      <c r="Q23" s="160"/>
      <c r="R23" s="45"/>
      <c r="S23" s="45"/>
      <c r="T23" s="161">
        <f>IF(H23="",0,ROUND(H23/VLOOKUP(J23,Causa!$A$78:$B$80,2,0)*60,2))</f>
        <v>0</v>
      </c>
      <c r="U23" s="161">
        <f t="shared" si="8"/>
        <v>0</v>
      </c>
      <c r="V23" s="161">
        <f t="shared" si="9"/>
        <v>0</v>
      </c>
      <c r="W23" s="161">
        <f t="shared" si="10"/>
        <v>0</v>
      </c>
      <c r="X23" s="161">
        <f t="shared" si="11"/>
        <v>0</v>
      </c>
      <c r="Y23" s="161">
        <f t="shared" si="5"/>
        <v>0</v>
      </c>
      <c r="Z23" s="162">
        <v>14</v>
      </c>
      <c r="AA23" s="110" t="s">
        <v>515</v>
      </c>
      <c r="AB23" s="106"/>
      <c r="AC23" s="106"/>
      <c r="AD23" s="106"/>
      <c r="AE23" s="107">
        <f t="shared" si="12"/>
        <v>14</v>
      </c>
      <c r="AP23" s="87"/>
      <c r="AQ23" s="87"/>
      <c r="AR23" s="87"/>
    </row>
    <row r="24" spans="1:44" s="108" customFormat="1" ht="24.75" customHeight="1" x14ac:dyDescent="0.25">
      <c r="A24" s="259" t="s">
        <v>1764</v>
      </c>
      <c r="B24" s="47"/>
      <c r="C24" s="48" t="str">
        <f t="shared" si="6"/>
        <v/>
      </c>
      <c r="D24" s="40" t="str">
        <f>IFERROR(IF(H24="","",(1-(H24/(VLOOKUP(J24,Causa!$A$78:$B$80,2,0))))*60),"FALTA CALIBRE")</f>
        <v/>
      </c>
      <c r="E24" s="41"/>
      <c r="F24" s="42">
        <v>0.66597222222222197</v>
      </c>
      <c r="G24" s="133"/>
      <c r="H24" s="122" t="str">
        <f t="shared" si="7"/>
        <v/>
      </c>
      <c r="I24" s="146"/>
      <c r="J24" s="43"/>
      <c r="K24" s="159"/>
      <c r="L24" s="123">
        <f t="shared" si="1"/>
        <v>0</v>
      </c>
      <c r="M24" s="123">
        <f t="shared" si="2"/>
        <v>0</v>
      </c>
      <c r="N24" s="44" t="str">
        <f>IF(E24="","",H24/12*VLOOKUP(J24,Causa!$A$78:$C$80,3,0))</f>
        <v/>
      </c>
      <c r="O24" s="44">
        <f t="shared" si="3"/>
        <v>0</v>
      </c>
      <c r="P24" s="44">
        <f t="shared" si="4"/>
        <v>0</v>
      </c>
      <c r="Q24" s="160"/>
      <c r="R24" s="45">
        <f>IFERROR(SUM(T24:T32)/(SUM(Y24:Y32)-SUM(U24:U32)-SUM(V24:V32)),0)</f>
        <v>0</v>
      </c>
      <c r="S24" s="45"/>
      <c r="T24" s="161">
        <f>IF(H24="",0,ROUND(H24/VLOOKUP(J24,Causa!$A$78:$B$80,2,0)*60,2))</f>
        <v>0</v>
      </c>
      <c r="U24" s="161">
        <f t="shared" si="8"/>
        <v>0</v>
      </c>
      <c r="V24" s="161">
        <f t="shared" si="9"/>
        <v>0</v>
      </c>
      <c r="W24" s="161">
        <f t="shared" si="10"/>
        <v>0</v>
      </c>
      <c r="X24" s="161">
        <f t="shared" si="11"/>
        <v>0</v>
      </c>
      <c r="Y24" s="161">
        <f t="shared" si="5"/>
        <v>0</v>
      </c>
      <c r="Z24" s="162">
        <v>15</v>
      </c>
      <c r="AA24" s="110" t="s">
        <v>1850</v>
      </c>
      <c r="AB24" s="106"/>
      <c r="AC24" s="106"/>
      <c r="AD24" s="106"/>
      <c r="AE24" s="107">
        <f t="shared" si="12"/>
        <v>15</v>
      </c>
      <c r="AP24" s="111"/>
      <c r="AQ24" s="111"/>
      <c r="AR24" s="111"/>
    </row>
    <row r="25" spans="1:44" s="108" customFormat="1" ht="24.75" customHeight="1" x14ac:dyDescent="0.25">
      <c r="A25" s="260"/>
      <c r="B25" s="47"/>
      <c r="C25" s="49" t="str">
        <f t="shared" si="6"/>
        <v/>
      </c>
      <c r="D25" s="40" t="str">
        <f>IFERROR(IF(H25="","",(1-(H25/(VLOOKUP(J25,Causa!$A$78:$B$80,2,0))))*60),"FALTA CALIBRE")</f>
        <v/>
      </c>
      <c r="E25" s="41"/>
      <c r="F25" s="42">
        <v>0.70763888888888904</v>
      </c>
      <c r="G25" s="133"/>
      <c r="H25" s="122" t="str">
        <f t="shared" si="7"/>
        <v/>
      </c>
      <c r="I25" s="146"/>
      <c r="J25" s="43"/>
      <c r="K25" s="159" t="str">
        <f>IFERROR("Promedio Vol. De 00:00 a 08:00: " &amp; ROUND(AVERAGE(N25:N32),1) &amp; "  - GLY Promedio: " &amp; ROUND(AVERAGE(L25:L32),3)*100,"")</f>
        <v/>
      </c>
      <c r="L25" s="123">
        <f t="shared" si="1"/>
        <v>0</v>
      </c>
      <c r="M25" s="123">
        <f t="shared" si="2"/>
        <v>0</v>
      </c>
      <c r="N25" s="44" t="str">
        <f>IF(E25="","",H25/12*VLOOKUP(J25,Causa!$A$78:$C$80,3,0))</f>
        <v/>
      </c>
      <c r="O25" s="44">
        <f t="shared" si="3"/>
        <v>0</v>
      </c>
      <c r="P25" s="44">
        <f t="shared" si="4"/>
        <v>0</v>
      </c>
      <c r="Q25" s="160"/>
      <c r="R25" s="45"/>
      <c r="S25" s="45"/>
      <c r="T25" s="161">
        <f>IF(H25="",0,ROUND(H25/VLOOKUP(J25,Causa!$A$78:$B$80,2,0)*60,2))</f>
        <v>0</v>
      </c>
      <c r="U25" s="161">
        <f t="shared" si="8"/>
        <v>0</v>
      </c>
      <c r="V25" s="161">
        <f t="shared" si="9"/>
        <v>0</v>
      </c>
      <c r="W25" s="161">
        <f t="shared" si="10"/>
        <v>0</v>
      </c>
      <c r="X25" s="161">
        <f t="shared" si="11"/>
        <v>0</v>
      </c>
      <c r="Y25" s="161">
        <f t="shared" si="5"/>
        <v>0</v>
      </c>
      <c r="Z25" s="162">
        <v>16</v>
      </c>
      <c r="AA25" s="110" t="s">
        <v>1850</v>
      </c>
      <c r="AB25" s="106"/>
      <c r="AC25" s="106"/>
      <c r="AD25" s="106"/>
      <c r="AE25" s="107">
        <f t="shared" si="12"/>
        <v>16</v>
      </c>
      <c r="AP25" s="91"/>
      <c r="AQ25" s="91"/>
      <c r="AR25" s="91"/>
    </row>
    <row r="26" spans="1:44" s="108" customFormat="1" ht="24.75" customHeight="1" x14ac:dyDescent="0.25">
      <c r="A26" s="260"/>
      <c r="B26" s="47"/>
      <c r="C26" s="49" t="str">
        <f t="shared" si="6"/>
        <v/>
      </c>
      <c r="D26" s="40" t="str">
        <f>IFERROR(IF(H26="","",(1-(H26/(VLOOKUP(J26,Causa!$A$78:$B$80,2,0))))*60),"FALTA CALIBRE")</f>
        <v/>
      </c>
      <c r="E26" s="41"/>
      <c r="F26" s="42">
        <v>0.749305555555556</v>
      </c>
      <c r="G26" s="133"/>
      <c r="H26" s="122" t="str">
        <f t="shared" si="7"/>
        <v/>
      </c>
      <c r="I26" s="146"/>
      <c r="J26" s="43"/>
      <c r="K26" s="159"/>
      <c r="L26" s="123">
        <f t="shared" si="1"/>
        <v>0</v>
      </c>
      <c r="M26" s="123">
        <f t="shared" si="2"/>
        <v>0</v>
      </c>
      <c r="N26" s="44" t="str">
        <f>IF(E26="","",H26/12*VLOOKUP(J26,Causa!$A$78:$C$80,3,0))</f>
        <v/>
      </c>
      <c r="O26" s="44">
        <f t="shared" si="3"/>
        <v>0</v>
      </c>
      <c r="P26" s="44">
        <f t="shared" si="4"/>
        <v>0</v>
      </c>
      <c r="Q26" s="160"/>
      <c r="R26" s="45"/>
      <c r="S26" s="45"/>
      <c r="T26" s="161">
        <f>IF(H26="",0,ROUND(H26/VLOOKUP(J26,Causa!$A$78:$B$80,2,0)*60,2))</f>
        <v>0</v>
      </c>
      <c r="U26" s="161">
        <f t="shared" si="8"/>
        <v>0</v>
      </c>
      <c r="V26" s="161">
        <f t="shared" si="9"/>
        <v>0</v>
      </c>
      <c r="W26" s="161">
        <f t="shared" si="10"/>
        <v>0</v>
      </c>
      <c r="X26" s="161">
        <f t="shared" si="11"/>
        <v>0</v>
      </c>
      <c r="Y26" s="161">
        <f t="shared" si="5"/>
        <v>0</v>
      </c>
      <c r="Z26" s="162">
        <v>17</v>
      </c>
      <c r="AA26" s="110" t="s">
        <v>1850</v>
      </c>
      <c r="AB26" s="106"/>
      <c r="AC26" s="106"/>
      <c r="AD26" s="106"/>
      <c r="AE26" s="107">
        <f t="shared" si="12"/>
        <v>17</v>
      </c>
      <c r="AP26" s="91"/>
      <c r="AQ26" s="91"/>
      <c r="AR26" s="91"/>
    </row>
    <row r="27" spans="1:44" s="108" customFormat="1" ht="24.75" customHeight="1" x14ac:dyDescent="0.25">
      <c r="A27" s="260"/>
      <c r="B27" s="47"/>
      <c r="C27" s="49" t="str">
        <f t="shared" si="6"/>
        <v/>
      </c>
      <c r="D27" s="40" t="str">
        <f>IFERROR(IF(H27="","",(1-(H27/(VLOOKUP(J27,Causa!$A$78:$B$80,2,0))))*60),"FALTA CALIBRE")</f>
        <v/>
      </c>
      <c r="E27" s="41"/>
      <c r="F27" s="42">
        <v>0.79097222222222197</v>
      </c>
      <c r="G27" s="133"/>
      <c r="H27" s="122" t="str">
        <f t="shared" si="7"/>
        <v/>
      </c>
      <c r="I27" s="146"/>
      <c r="J27" s="43"/>
      <c r="K27" s="159"/>
      <c r="L27" s="123">
        <f t="shared" si="1"/>
        <v>0</v>
      </c>
      <c r="M27" s="123">
        <f t="shared" si="2"/>
        <v>0</v>
      </c>
      <c r="N27" s="44" t="str">
        <f>IF(E27="","",H27/12*VLOOKUP(J27,Causa!$A$78:$C$80,3,0))</f>
        <v/>
      </c>
      <c r="O27" s="44">
        <f t="shared" si="3"/>
        <v>0</v>
      </c>
      <c r="P27" s="44">
        <f t="shared" si="4"/>
        <v>0</v>
      </c>
      <c r="Q27" s="160"/>
      <c r="R27" s="45"/>
      <c r="S27" s="45"/>
      <c r="T27" s="161">
        <f>IF(H27="",0,ROUND(H27/VLOOKUP(J27,Causa!$A$78:$B$80,2,0)*60,2))</f>
        <v>0</v>
      </c>
      <c r="U27" s="161">
        <f t="shared" si="8"/>
        <v>0</v>
      </c>
      <c r="V27" s="161">
        <f t="shared" si="9"/>
        <v>0</v>
      </c>
      <c r="W27" s="161">
        <f t="shared" si="10"/>
        <v>0</v>
      </c>
      <c r="X27" s="161">
        <f t="shared" si="11"/>
        <v>0</v>
      </c>
      <c r="Y27" s="161">
        <f t="shared" si="5"/>
        <v>0</v>
      </c>
      <c r="Z27" s="162">
        <v>18</v>
      </c>
      <c r="AA27" s="106" t="s">
        <v>1850</v>
      </c>
      <c r="AB27" s="106"/>
      <c r="AC27" s="106"/>
      <c r="AD27" s="106"/>
      <c r="AE27" s="107">
        <f t="shared" si="12"/>
        <v>18</v>
      </c>
      <c r="AP27" s="91"/>
      <c r="AQ27" s="91"/>
      <c r="AR27" s="91"/>
    </row>
    <row r="28" spans="1:44" s="108" customFormat="1" ht="24.75" customHeight="1" x14ac:dyDescent="0.25">
      <c r="A28" s="260"/>
      <c r="B28" s="47"/>
      <c r="C28" s="49" t="str">
        <f t="shared" si="6"/>
        <v/>
      </c>
      <c r="D28" s="40" t="str">
        <f>IFERROR(IF(H28="","",(1-(H28/(VLOOKUP(J28,Causa!$A$78:$B$80,2,0))))*60),"FALTA CALIBRE")</f>
        <v/>
      </c>
      <c r="E28" s="41"/>
      <c r="F28" s="42">
        <v>0.83263888888888904</v>
      </c>
      <c r="G28" s="133"/>
      <c r="H28" s="122" t="str">
        <f t="shared" si="7"/>
        <v/>
      </c>
      <c r="I28" s="146"/>
      <c r="J28" s="43"/>
      <c r="K28" s="159"/>
      <c r="L28" s="123">
        <f t="shared" si="1"/>
        <v>0</v>
      </c>
      <c r="M28" s="123">
        <f t="shared" si="2"/>
        <v>0</v>
      </c>
      <c r="N28" s="44" t="str">
        <f>IF(E28="","",H28/12*VLOOKUP(J28,Causa!$A$78:$C$80,3,0))</f>
        <v/>
      </c>
      <c r="O28" s="44">
        <f t="shared" si="3"/>
        <v>0</v>
      </c>
      <c r="P28" s="44">
        <f t="shared" si="4"/>
        <v>0</v>
      </c>
      <c r="Q28" s="160"/>
      <c r="R28" s="45"/>
      <c r="S28" s="45"/>
      <c r="T28" s="161">
        <f>IF(H28="",0,ROUND(H28/VLOOKUP(J28,Causa!$A$78:$B$80,2,0)*60,2))</f>
        <v>0</v>
      </c>
      <c r="U28" s="161">
        <f t="shared" si="8"/>
        <v>0</v>
      </c>
      <c r="V28" s="161">
        <f t="shared" si="9"/>
        <v>0</v>
      </c>
      <c r="W28" s="161">
        <f t="shared" si="10"/>
        <v>0</v>
      </c>
      <c r="X28" s="161">
        <f t="shared" si="11"/>
        <v>0</v>
      </c>
      <c r="Y28" s="161">
        <f t="shared" si="5"/>
        <v>0</v>
      </c>
      <c r="Z28" s="162">
        <v>19</v>
      </c>
      <c r="AA28" s="106" t="s">
        <v>1850</v>
      </c>
      <c r="AB28" s="106"/>
      <c r="AC28" s="106"/>
      <c r="AD28" s="106"/>
      <c r="AE28" s="107">
        <f t="shared" si="12"/>
        <v>19</v>
      </c>
      <c r="AP28" s="91"/>
      <c r="AQ28" s="91"/>
      <c r="AR28" s="91"/>
    </row>
    <row r="29" spans="1:44" s="108" customFormat="1" ht="24.75" customHeight="1" x14ac:dyDescent="0.25">
      <c r="A29" s="260"/>
      <c r="B29" s="47"/>
      <c r="C29" s="49" t="str">
        <f t="shared" si="6"/>
        <v/>
      </c>
      <c r="D29" s="40" t="str">
        <f>IFERROR(IF(H29="","",(1-(H29/(VLOOKUP(J29,Causa!$A$78:$B$80,2,0))))*60),"FALTA CALIBRE")</f>
        <v/>
      </c>
      <c r="E29" s="41"/>
      <c r="F29" s="42">
        <v>0.874305555555556</v>
      </c>
      <c r="G29" s="133"/>
      <c r="H29" s="122" t="str">
        <f t="shared" si="7"/>
        <v/>
      </c>
      <c r="I29" s="146"/>
      <c r="J29" s="43"/>
      <c r="K29" s="159"/>
      <c r="L29" s="123">
        <f t="shared" si="1"/>
        <v>0</v>
      </c>
      <c r="M29" s="123">
        <f t="shared" si="2"/>
        <v>0</v>
      </c>
      <c r="N29" s="44" t="str">
        <f>IF(E29="","",H29/12*VLOOKUP(J29,Causa!$A$78:$C$80,3,0))</f>
        <v/>
      </c>
      <c r="O29" s="44">
        <f t="shared" si="3"/>
        <v>0</v>
      </c>
      <c r="P29" s="44">
        <f t="shared" si="4"/>
        <v>0</v>
      </c>
      <c r="Q29" s="160"/>
      <c r="R29" s="45"/>
      <c r="S29" s="45"/>
      <c r="T29" s="161">
        <f>IF(H29="",0,ROUND(H29/VLOOKUP(J29,Causa!$A$78:$B$80,2,0)*60,2))</f>
        <v>0</v>
      </c>
      <c r="U29" s="161">
        <f t="shared" si="8"/>
        <v>0</v>
      </c>
      <c r="V29" s="161">
        <f t="shared" si="9"/>
        <v>0</v>
      </c>
      <c r="W29" s="161">
        <f t="shared" si="10"/>
        <v>0</v>
      </c>
      <c r="X29" s="161">
        <f t="shared" si="11"/>
        <v>0</v>
      </c>
      <c r="Y29" s="161">
        <f t="shared" si="5"/>
        <v>0</v>
      </c>
      <c r="Z29" s="162">
        <v>20</v>
      </c>
      <c r="AA29" s="106" t="s">
        <v>1850</v>
      </c>
      <c r="AB29" s="106"/>
      <c r="AC29" s="106"/>
      <c r="AD29" s="106"/>
      <c r="AE29" s="107">
        <f t="shared" si="12"/>
        <v>20</v>
      </c>
      <c r="AP29" s="91"/>
      <c r="AQ29" s="91"/>
      <c r="AR29" s="91"/>
    </row>
    <row r="30" spans="1:44" s="108" customFormat="1" ht="24.75" customHeight="1" x14ac:dyDescent="0.25">
      <c r="A30" s="260"/>
      <c r="B30" s="47"/>
      <c r="C30" s="49" t="str">
        <f t="shared" si="6"/>
        <v/>
      </c>
      <c r="D30" s="40" t="str">
        <f>IFERROR(IF(H30="","",(1-(H30/(VLOOKUP(J30,Causa!$A$78:$B$80,2,0))))*60),"FALTA CALIBRE")</f>
        <v/>
      </c>
      <c r="E30" s="41"/>
      <c r="F30" s="42">
        <v>0.91597222222222197</v>
      </c>
      <c r="G30" s="133"/>
      <c r="H30" s="122" t="str">
        <f t="shared" si="7"/>
        <v/>
      </c>
      <c r="I30" s="146"/>
      <c r="J30" s="43"/>
      <c r="K30" s="159"/>
      <c r="L30" s="123">
        <f t="shared" si="1"/>
        <v>0</v>
      </c>
      <c r="M30" s="123">
        <f t="shared" si="2"/>
        <v>0</v>
      </c>
      <c r="N30" s="44" t="str">
        <f>IF(E30="","",H30/12*VLOOKUP(J30,Causa!$A$78:$C$80,3,0))</f>
        <v/>
      </c>
      <c r="O30" s="44">
        <f t="shared" si="3"/>
        <v>0</v>
      </c>
      <c r="P30" s="44">
        <f t="shared" si="4"/>
        <v>0</v>
      </c>
      <c r="Q30" s="160"/>
      <c r="R30" s="45"/>
      <c r="S30" s="45"/>
      <c r="T30" s="161">
        <f>IF(H30="",0,ROUND(H30/VLOOKUP(J30,Causa!$A$78:$B$80,2,0)*60,2))</f>
        <v>0</v>
      </c>
      <c r="U30" s="161">
        <f t="shared" si="8"/>
        <v>0</v>
      </c>
      <c r="V30" s="161">
        <f t="shared" si="9"/>
        <v>0</v>
      </c>
      <c r="W30" s="161">
        <f t="shared" si="10"/>
        <v>0</v>
      </c>
      <c r="X30" s="161">
        <f t="shared" si="11"/>
        <v>0</v>
      </c>
      <c r="Y30" s="161">
        <f t="shared" si="5"/>
        <v>0</v>
      </c>
      <c r="Z30" s="162">
        <v>21</v>
      </c>
      <c r="AA30" s="106" t="s">
        <v>1850</v>
      </c>
      <c r="AB30" s="106"/>
      <c r="AC30" s="106"/>
      <c r="AD30" s="106"/>
      <c r="AE30" s="107">
        <f t="shared" si="12"/>
        <v>21</v>
      </c>
      <c r="AP30" s="91"/>
      <c r="AQ30" s="91"/>
      <c r="AR30" s="91"/>
    </row>
    <row r="31" spans="1:44" s="108" customFormat="1" ht="24.75" customHeight="1" thickBot="1" x14ac:dyDescent="0.3">
      <c r="A31" s="261"/>
      <c r="B31" s="47"/>
      <c r="C31" s="50" t="str">
        <f t="shared" si="6"/>
        <v/>
      </c>
      <c r="D31" s="40" t="str">
        <f>IFERROR(IF(H31="","",(1-(H31/(VLOOKUP(J31,Causa!$A$78:$B$80,2,0))))*60),"FALTA CALIBRE")</f>
        <v/>
      </c>
      <c r="E31" s="41"/>
      <c r="F31" s="42">
        <v>0.95763888888888904</v>
      </c>
      <c r="G31" s="133"/>
      <c r="H31" s="122" t="str">
        <f t="shared" si="7"/>
        <v/>
      </c>
      <c r="I31" s="146"/>
      <c r="J31" s="43"/>
      <c r="K31" s="159"/>
      <c r="L31" s="123">
        <f t="shared" si="1"/>
        <v>0</v>
      </c>
      <c r="M31" s="123">
        <f t="shared" si="2"/>
        <v>0</v>
      </c>
      <c r="N31" s="44" t="str">
        <f>IF(E31="","",H31/12*VLOOKUP(J31,Causa!$A$78:$C$80,3,0))</f>
        <v/>
      </c>
      <c r="O31" s="44">
        <f t="shared" si="3"/>
        <v>0</v>
      </c>
      <c r="P31" s="44">
        <f t="shared" si="4"/>
        <v>0</v>
      </c>
      <c r="Q31" s="160"/>
      <c r="R31" s="45"/>
      <c r="S31" s="45"/>
      <c r="T31" s="161">
        <f>IF(H31="",0,ROUND(H31/VLOOKUP(J31,Causa!$A$78:$B$80,2,0)*60,2))</f>
        <v>0</v>
      </c>
      <c r="U31" s="161">
        <f t="shared" si="8"/>
        <v>0</v>
      </c>
      <c r="V31" s="161">
        <f t="shared" si="9"/>
        <v>0</v>
      </c>
      <c r="W31" s="161">
        <f t="shared" si="10"/>
        <v>0</v>
      </c>
      <c r="X31" s="161">
        <f t="shared" si="11"/>
        <v>0</v>
      </c>
      <c r="Y31" s="161">
        <f t="shared" si="5"/>
        <v>0</v>
      </c>
      <c r="Z31" s="162">
        <v>22</v>
      </c>
      <c r="AA31" s="106" t="s">
        <v>1850</v>
      </c>
      <c r="AB31" s="106"/>
      <c r="AC31" s="106"/>
      <c r="AD31" s="106"/>
      <c r="AE31" s="107">
        <f t="shared" si="12"/>
        <v>22</v>
      </c>
      <c r="AP31" s="91"/>
      <c r="AQ31" s="91"/>
      <c r="AR31" s="91"/>
    </row>
    <row r="32" spans="1:44" s="108" customFormat="1" ht="24.75" customHeight="1" thickBot="1" x14ac:dyDescent="0.3">
      <c r="A32" s="51" t="s">
        <v>1795</v>
      </c>
      <c r="B32" s="47"/>
      <c r="C32" s="134" t="str">
        <f t="shared" si="6"/>
        <v/>
      </c>
      <c r="D32" s="135" t="str">
        <f>IFERROR(IF(H32="","",(1-(H32/(VLOOKUP(J32,Causa!$A$78:$B$80,2,0))))*60),"FALTA CALIBRE")</f>
        <v/>
      </c>
      <c r="E32" s="136"/>
      <c r="F32" s="137">
        <v>0.999305555555556</v>
      </c>
      <c r="G32" s="133"/>
      <c r="H32" s="138" t="str">
        <f t="shared" si="7"/>
        <v/>
      </c>
      <c r="I32" s="146"/>
      <c r="J32" s="43"/>
      <c r="K32" s="184"/>
      <c r="L32" s="123">
        <f t="shared" si="1"/>
        <v>0</v>
      </c>
      <c r="M32" s="123">
        <f t="shared" si="2"/>
        <v>0</v>
      </c>
      <c r="N32" s="44" t="str">
        <f>IF(E32="","",H32/12*VLOOKUP(J32,Causa!$A$78:$C$80,3,0))</f>
        <v/>
      </c>
      <c r="O32" s="44">
        <f t="shared" si="3"/>
        <v>0</v>
      </c>
      <c r="P32" s="44">
        <f t="shared" si="4"/>
        <v>0</v>
      </c>
      <c r="Q32" s="160"/>
      <c r="R32" s="45"/>
      <c r="S32" s="45"/>
      <c r="T32" s="161">
        <f>IF(H32="",0,ROUND(H32/VLOOKUP(J32,Causa!$A$78:$B$80,2,0)*60,2))</f>
        <v>0</v>
      </c>
      <c r="U32" s="161">
        <f t="shared" si="8"/>
        <v>0</v>
      </c>
      <c r="V32" s="161">
        <f t="shared" si="9"/>
        <v>0</v>
      </c>
      <c r="W32" s="161">
        <f t="shared" si="10"/>
        <v>0</v>
      </c>
      <c r="X32" s="161">
        <f t="shared" si="11"/>
        <v>0</v>
      </c>
      <c r="Y32" s="161">
        <f t="shared" si="5"/>
        <v>0</v>
      </c>
      <c r="Z32" s="162">
        <v>23</v>
      </c>
      <c r="AA32" s="106" t="s">
        <v>517</v>
      </c>
      <c r="AB32" s="106"/>
      <c r="AC32" s="106"/>
      <c r="AD32" s="106"/>
      <c r="AE32" s="107">
        <f t="shared" si="12"/>
        <v>23</v>
      </c>
      <c r="AP32" s="91"/>
      <c r="AQ32" s="91"/>
      <c r="AR32" s="91"/>
    </row>
    <row r="33" spans="1:44" s="108" customFormat="1" ht="26.25" customHeight="1" thickBot="1" x14ac:dyDescent="0.3">
      <c r="A33" s="152"/>
      <c r="B33" s="139" t="s">
        <v>1750</v>
      </c>
      <c r="C33" s="247">
        <f>+F33+H33+J33</f>
        <v>0</v>
      </c>
      <c r="D33" s="248"/>
      <c r="E33" s="140" t="s">
        <v>1747</v>
      </c>
      <c r="F33" s="141">
        <f>SUM(N9:N15,N32)</f>
        <v>0</v>
      </c>
      <c r="G33" s="140" t="s">
        <v>1748</v>
      </c>
      <c r="H33" s="142">
        <f>SUM(N16:N23)</f>
        <v>0</v>
      </c>
      <c r="I33" s="140" t="s">
        <v>1749</v>
      </c>
      <c r="J33" s="143">
        <f>SUM(N24:N31)</f>
        <v>0</v>
      </c>
      <c r="K33" s="143">
        <f>COUNTIF($M$9:$M$32,"100%")</f>
        <v>0</v>
      </c>
      <c r="L33" s="156"/>
      <c r="M33" s="157"/>
      <c r="N33" s="157"/>
      <c r="O33" s="157"/>
      <c r="P33" s="157"/>
      <c r="Q33" s="157"/>
      <c r="R33" s="157"/>
      <c r="S33" s="158"/>
      <c r="T33" s="249" t="s">
        <v>2</v>
      </c>
      <c r="U33" s="250"/>
      <c r="V33" s="250"/>
      <c r="W33" s="250"/>
      <c r="X33" s="18"/>
      <c r="Y33" s="124"/>
      <c r="Z33" s="124"/>
      <c r="AA33" s="112"/>
      <c r="AB33" s="112"/>
      <c r="AJ33" s="113"/>
      <c r="AK33" s="114"/>
      <c r="AL33" s="114"/>
      <c r="AM33" s="114"/>
      <c r="AN33" s="91"/>
      <c r="AO33" s="91"/>
      <c r="AP33" s="91"/>
      <c r="AQ33" s="91"/>
      <c r="AR33" s="91"/>
    </row>
    <row r="34" spans="1:44" s="108" customFormat="1" ht="35.25" customHeight="1" thickBot="1" x14ac:dyDescent="0.3">
      <c r="A34" s="150"/>
      <c r="C34" s="23" t="s">
        <v>1739</v>
      </c>
      <c r="D34" s="210" t="s">
        <v>1736</v>
      </c>
      <c r="E34" s="210" t="s">
        <v>1740</v>
      </c>
      <c r="F34" s="210" t="s">
        <v>4</v>
      </c>
      <c r="G34" s="210" t="s">
        <v>6</v>
      </c>
      <c r="H34" s="210" t="s">
        <v>7</v>
      </c>
      <c r="I34" s="132" t="s">
        <v>8</v>
      </c>
      <c r="J34" s="132" t="s">
        <v>17</v>
      </c>
      <c r="K34" s="144" t="s">
        <v>18</v>
      </c>
      <c r="L34" s="213" t="s">
        <v>19</v>
      </c>
      <c r="M34" s="214" t="s">
        <v>116</v>
      </c>
      <c r="N34" s="132" t="s">
        <v>117</v>
      </c>
      <c r="O34" s="132" t="s">
        <v>118</v>
      </c>
      <c r="P34" s="132" t="s">
        <v>20</v>
      </c>
      <c r="Q34" s="132" t="s">
        <v>21</v>
      </c>
      <c r="R34" s="215" t="s">
        <v>22</v>
      </c>
      <c r="S34" s="221" t="s">
        <v>12</v>
      </c>
      <c r="T34" s="120" t="s">
        <v>13</v>
      </c>
      <c r="U34" s="220" t="s">
        <v>14</v>
      </c>
      <c r="V34" s="220" t="s">
        <v>15</v>
      </c>
      <c r="W34" s="120" t="s">
        <v>4</v>
      </c>
      <c r="X34" s="120" t="s">
        <v>8</v>
      </c>
      <c r="Y34" s="125"/>
      <c r="Z34" s="126"/>
      <c r="AA34" s="91"/>
      <c r="AB34" s="115"/>
      <c r="AJ34" s="113"/>
      <c r="AK34" s="114"/>
      <c r="AL34" s="114"/>
      <c r="AM34" s="114"/>
      <c r="AN34" s="91"/>
      <c r="AO34" s="91"/>
      <c r="AP34" s="91"/>
      <c r="AQ34" s="91"/>
      <c r="AR34" s="91"/>
    </row>
    <row r="35" spans="1:44" s="17" customFormat="1" ht="20.25" customHeight="1" x14ac:dyDescent="0.2">
      <c r="A35" s="150"/>
      <c r="C35" s="205"/>
      <c r="D35" s="206" t="str">
        <f t="shared" ref="D35:D98" si="13">IF(E35="","",IF(E35=1,IF(COUNTA(F35:P35)=9,1,0),IF(J35="OPERACIO",IF(COUNTA(F35:P35)=7,1,0),IF(COUNTA(F35:P35)=7,1,0))))</f>
        <v/>
      </c>
      <c r="E35" s="207" t="str">
        <f>IFERROR(VLOOKUP(J35,Causa!$A$2:$F$15,6,0),"")</f>
        <v/>
      </c>
      <c r="F35" s="208"/>
      <c r="G35" s="209"/>
      <c r="H35" s="211"/>
      <c r="I35" s="55"/>
      <c r="J35" s="54"/>
      <c r="K35" s="54"/>
      <c r="L35" s="54"/>
      <c r="M35" s="54"/>
      <c r="N35" s="54"/>
      <c r="O35" s="54"/>
      <c r="P35" s="54"/>
      <c r="Q35" s="55"/>
      <c r="R35" s="54"/>
      <c r="S35" s="61">
        <f>IF(K35="tiempo no programado",P35,0)</f>
        <v>0</v>
      </c>
      <c r="T35" s="61">
        <f t="shared" ref="T35:T98" si="14">IF(J35="Programa",P35,0)-S35</f>
        <v>0</v>
      </c>
      <c r="U35" s="61">
        <f>IF(J35="CALIDAD",P35,0)+IF(J35="LOGISTIC",P35,0)+IF(J35="REPUESTO",P35,0)+IF(J35="SALAMAQ",P35,0)+IF(J35="PROCESO",P35,0)</f>
        <v>0</v>
      </c>
      <c r="V35" s="61">
        <f t="shared" ref="V35:V98" si="15">IF(J35="ELECTRIC",P35,0)+IF(J35="INSTRUME",P35,0)+IF(J35="MECANICA",P35,0)+IF(J35="OPERACIO",P35,0)+IF(J35="AUTOMATI",P35,0)</f>
        <v>0</v>
      </c>
      <c r="W35" s="62" t="str">
        <f t="shared" ref="W35:W98" si="16">IF(F35="","",HOUR(F35))</f>
        <v/>
      </c>
      <c r="X35" s="61" t="str">
        <f>IF(OR(W35=23,W35&lt;7),"N",IF(AND(W35&gt;=7,W35&lt;15),"M","T"))</f>
        <v>T</v>
      </c>
      <c r="Y35" s="18"/>
      <c r="Z35" s="19"/>
      <c r="AA35" s="20"/>
      <c r="AB35" s="19"/>
      <c r="AC35" s="21"/>
      <c r="AJ35" s="22"/>
      <c r="AK35" s="22"/>
      <c r="AL35" s="22"/>
      <c r="AM35" s="22"/>
      <c r="AN35" s="20"/>
      <c r="AO35" s="20"/>
      <c r="AP35" s="20"/>
      <c r="AQ35" s="20"/>
      <c r="AR35" s="20"/>
    </row>
    <row r="36" spans="1:44" s="17" customFormat="1" ht="20.25" customHeight="1" x14ac:dyDescent="0.2">
      <c r="A36" s="150"/>
      <c r="C36" s="63"/>
      <c r="D36" s="66" t="str">
        <f t="shared" si="13"/>
        <v/>
      </c>
      <c r="E36" s="69" t="str">
        <f>IFERROR(VLOOKUP(J36,Causa!$A$2:$F$15,6,0),"")</f>
        <v/>
      </c>
      <c r="F36" s="52"/>
      <c r="G36" s="53"/>
      <c r="H36" s="212"/>
      <c r="I36" s="55"/>
      <c r="J36" s="54"/>
      <c r="K36" s="54"/>
      <c r="L36" s="54"/>
      <c r="M36" s="54"/>
      <c r="N36" s="54"/>
      <c r="O36" s="54"/>
      <c r="P36" s="54"/>
      <c r="Q36" s="55"/>
      <c r="R36" s="54"/>
      <c r="S36" s="56">
        <f t="shared" ref="S36:S99" si="17">IF(K36="tiempo no programado",P36,0)</f>
        <v>0</v>
      </c>
      <c r="T36" s="56">
        <f t="shared" si="14"/>
        <v>0</v>
      </c>
      <c r="U36" s="56">
        <f t="shared" ref="U36:U99" si="18">IF(J36="CALIDAD",P36,0)+IF(J36="LOGISTIC",P36,0)+IF(J36="REPUESTO",P36,0)+IF(J36="SALAMAQ",P36,0)</f>
        <v>0</v>
      </c>
      <c r="V36" s="56">
        <f t="shared" si="15"/>
        <v>0</v>
      </c>
      <c r="W36" s="64" t="str">
        <f t="shared" si="16"/>
        <v/>
      </c>
      <c r="X36" s="56" t="str">
        <f t="shared" ref="X36:X99" si="19">IF(OR(W36=23,W36&lt;7),"N",IF(AND(W36&gt;=7,W36&lt;15),"M","T"))</f>
        <v>T</v>
      </c>
      <c r="Y36" s="18"/>
      <c r="Z36" s="19"/>
      <c r="AA36" s="20"/>
      <c r="AB36" s="19"/>
      <c r="AC36" s="21"/>
      <c r="AJ36" s="22"/>
      <c r="AK36" s="22"/>
      <c r="AL36" s="22"/>
      <c r="AM36" s="22"/>
      <c r="AN36" s="20"/>
      <c r="AO36" s="20"/>
      <c r="AP36" s="20"/>
      <c r="AQ36" s="20"/>
      <c r="AR36" s="20"/>
    </row>
    <row r="37" spans="1:44" s="17" customFormat="1" ht="20.25" customHeight="1" x14ac:dyDescent="0.2">
      <c r="A37" s="150"/>
      <c r="C37" s="63"/>
      <c r="D37" s="66" t="str">
        <f t="shared" si="13"/>
        <v/>
      </c>
      <c r="E37" s="69" t="str">
        <f>IFERROR(VLOOKUP(J37,Causa!$A$2:$F$15,6,0),"")</f>
        <v/>
      </c>
      <c r="F37" s="52"/>
      <c r="G37" s="53"/>
      <c r="H37" s="212"/>
      <c r="I37" s="55"/>
      <c r="J37" s="54"/>
      <c r="K37" s="54"/>
      <c r="L37" s="54"/>
      <c r="M37" s="54"/>
      <c r="N37" s="54"/>
      <c r="O37" s="54"/>
      <c r="P37" s="54"/>
      <c r="Q37" s="55"/>
      <c r="R37" s="54"/>
      <c r="S37" s="56">
        <f t="shared" si="17"/>
        <v>0</v>
      </c>
      <c r="T37" s="56">
        <f t="shared" si="14"/>
        <v>0</v>
      </c>
      <c r="U37" s="56">
        <f t="shared" si="18"/>
        <v>0</v>
      </c>
      <c r="V37" s="56">
        <f t="shared" si="15"/>
        <v>0</v>
      </c>
      <c r="W37" s="64" t="str">
        <f t="shared" si="16"/>
        <v/>
      </c>
      <c r="X37" s="56" t="str">
        <f t="shared" si="19"/>
        <v>T</v>
      </c>
      <c r="Y37" s="18"/>
      <c r="Z37" s="19"/>
      <c r="AA37" s="20"/>
      <c r="AB37" s="19"/>
      <c r="AC37" s="21"/>
      <c r="AJ37" s="22"/>
      <c r="AK37" s="22"/>
      <c r="AL37" s="22"/>
      <c r="AM37" s="22"/>
      <c r="AN37" s="20"/>
      <c r="AO37" s="20"/>
      <c r="AP37" s="20"/>
      <c r="AQ37" s="20"/>
      <c r="AR37" s="20"/>
    </row>
    <row r="38" spans="1:44" s="17" customFormat="1" ht="20.25" customHeight="1" x14ac:dyDescent="0.2">
      <c r="A38" s="150"/>
      <c r="C38" s="63"/>
      <c r="D38" s="66" t="str">
        <f t="shared" si="13"/>
        <v/>
      </c>
      <c r="E38" s="69" t="str">
        <f>IFERROR(VLOOKUP(J38,Causa!$A$2:$F$15,6,0),"")</f>
        <v/>
      </c>
      <c r="F38" s="52"/>
      <c r="G38" s="53"/>
      <c r="H38" s="212"/>
      <c r="I38" s="55"/>
      <c r="J38" s="54"/>
      <c r="K38" s="54"/>
      <c r="L38" s="54"/>
      <c r="M38" s="54"/>
      <c r="N38" s="54"/>
      <c r="O38" s="54"/>
      <c r="P38" s="54"/>
      <c r="Q38" s="55"/>
      <c r="R38" s="54"/>
      <c r="S38" s="56">
        <f t="shared" si="17"/>
        <v>0</v>
      </c>
      <c r="T38" s="56">
        <f t="shared" si="14"/>
        <v>0</v>
      </c>
      <c r="U38" s="56">
        <f t="shared" si="18"/>
        <v>0</v>
      </c>
      <c r="V38" s="56">
        <f t="shared" si="15"/>
        <v>0</v>
      </c>
      <c r="W38" s="64" t="str">
        <f t="shared" si="16"/>
        <v/>
      </c>
      <c r="X38" s="56" t="str">
        <f t="shared" si="19"/>
        <v>T</v>
      </c>
      <c r="Y38" s="18"/>
      <c r="Z38" s="19"/>
      <c r="AA38" s="20"/>
      <c r="AB38" s="19"/>
      <c r="AC38" s="21"/>
      <c r="AJ38" s="22"/>
      <c r="AK38" s="22"/>
      <c r="AL38" s="22"/>
      <c r="AM38" s="22"/>
      <c r="AN38" s="20"/>
      <c r="AO38" s="20"/>
      <c r="AP38" s="20"/>
      <c r="AQ38" s="20"/>
      <c r="AR38" s="20"/>
    </row>
    <row r="39" spans="1:44" s="17" customFormat="1" ht="20.25" customHeight="1" x14ac:dyDescent="0.2">
      <c r="A39" s="150"/>
      <c r="C39" s="63"/>
      <c r="D39" s="66" t="str">
        <f t="shared" si="13"/>
        <v/>
      </c>
      <c r="E39" s="69" t="str">
        <f>IFERROR(VLOOKUP(J39,Causa!$A$2:$F$15,6,0),"")</f>
        <v/>
      </c>
      <c r="F39" s="52"/>
      <c r="G39" s="53"/>
      <c r="H39" s="212"/>
      <c r="I39" s="55"/>
      <c r="J39" s="54"/>
      <c r="K39" s="54"/>
      <c r="L39" s="54"/>
      <c r="M39" s="54"/>
      <c r="N39" s="54"/>
      <c r="O39" s="54"/>
      <c r="P39" s="54"/>
      <c r="Q39" s="55"/>
      <c r="R39" s="54"/>
      <c r="S39" s="56">
        <f t="shared" si="17"/>
        <v>0</v>
      </c>
      <c r="T39" s="56">
        <f t="shared" si="14"/>
        <v>0</v>
      </c>
      <c r="U39" s="56">
        <f t="shared" si="18"/>
        <v>0</v>
      </c>
      <c r="V39" s="56">
        <f t="shared" si="15"/>
        <v>0</v>
      </c>
      <c r="W39" s="64" t="str">
        <f t="shared" si="16"/>
        <v/>
      </c>
      <c r="X39" s="56" t="str">
        <f t="shared" si="19"/>
        <v>T</v>
      </c>
      <c r="Y39" s="18"/>
      <c r="Z39" s="19"/>
      <c r="AA39" s="20"/>
      <c r="AB39" s="19"/>
      <c r="AC39" s="21"/>
      <c r="AJ39" s="22"/>
      <c r="AK39" s="22"/>
      <c r="AL39" s="22"/>
      <c r="AM39" s="22"/>
      <c r="AN39" s="20"/>
      <c r="AO39" s="20"/>
      <c r="AP39" s="20"/>
      <c r="AQ39" s="20"/>
      <c r="AR39" s="20"/>
    </row>
    <row r="40" spans="1:44" s="17" customFormat="1" ht="20.25" customHeight="1" x14ac:dyDescent="0.2">
      <c r="A40" s="150"/>
      <c r="C40" s="63"/>
      <c r="D40" s="66" t="str">
        <f t="shared" si="13"/>
        <v/>
      </c>
      <c r="E40" s="69" t="str">
        <f>IFERROR(VLOOKUP(J40,Causa!$A$2:$F$15,6,0),"")</f>
        <v/>
      </c>
      <c r="F40" s="52"/>
      <c r="G40" s="53"/>
      <c r="H40" s="212"/>
      <c r="I40" s="55"/>
      <c r="J40" s="54"/>
      <c r="K40" s="54"/>
      <c r="L40" s="54"/>
      <c r="M40" s="54"/>
      <c r="N40" s="54"/>
      <c r="O40" s="54"/>
      <c r="P40" s="54"/>
      <c r="Q40" s="55"/>
      <c r="R40" s="54"/>
      <c r="S40" s="56">
        <f t="shared" si="17"/>
        <v>0</v>
      </c>
      <c r="T40" s="56">
        <f t="shared" si="14"/>
        <v>0</v>
      </c>
      <c r="U40" s="56">
        <f t="shared" si="18"/>
        <v>0</v>
      </c>
      <c r="V40" s="56">
        <f t="shared" si="15"/>
        <v>0</v>
      </c>
      <c r="W40" s="64" t="str">
        <f t="shared" si="16"/>
        <v/>
      </c>
      <c r="X40" s="56" t="str">
        <f t="shared" si="19"/>
        <v>T</v>
      </c>
      <c r="Y40" s="18"/>
      <c r="Z40" s="19"/>
      <c r="AA40" s="20"/>
      <c r="AB40" s="19"/>
      <c r="AC40" s="21"/>
      <c r="AJ40" s="22"/>
      <c r="AK40" s="22"/>
      <c r="AL40" s="22"/>
      <c r="AM40" s="22"/>
      <c r="AN40" s="20"/>
      <c r="AO40" s="20"/>
      <c r="AP40" s="20"/>
      <c r="AQ40" s="20"/>
      <c r="AR40" s="20"/>
    </row>
    <row r="41" spans="1:44" s="17" customFormat="1" ht="20.25" customHeight="1" x14ac:dyDescent="0.2">
      <c r="A41" s="150"/>
      <c r="C41" s="63"/>
      <c r="D41" s="66" t="str">
        <f t="shared" si="13"/>
        <v/>
      </c>
      <c r="E41" s="69" t="str">
        <f>IFERROR(VLOOKUP(J41,Causa!$A$2:$F$15,6,0),"")</f>
        <v/>
      </c>
      <c r="F41" s="52"/>
      <c r="G41" s="53"/>
      <c r="H41" s="212"/>
      <c r="I41" s="55"/>
      <c r="J41" s="54"/>
      <c r="K41" s="54"/>
      <c r="L41" s="54"/>
      <c r="M41" s="54"/>
      <c r="N41" s="54"/>
      <c r="O41" s="54"/>
      <c r="P41" s="54"/>
      <c r="Q41" s="55"/>
      <c r="R41" s="54"/>
      <c r="S41" s="56">
        <f t="shared" si="17"/>
        <v>0</v>
      </c>
      <c r="T41" s="56">
        <f t="shared" si="14"/>
        <v>0</v>
      </c>
      <c r="U41" s="56">
        <f t="shared" si="18"/>
        <v>0</v>
      </c>
      <c r="V41" s="56">
        <f t="shared" si="15"/>
        <v>0</v>
      </c>
      <c r="W41" s="64" t="str">
        <f t="shared" si="16"/>
        <v/>
      </c>
      <c r="X41" s="56" t="str">
        <f t="shared" si="19"/>
        <v>T</v>
      </c>
      <c r="Y41" s="18"/>
      <c r="Z41" s="19"/>
      <c r="AA41" s="20"/>
      <c r="AB41" s="19"/>
      <c r="AC41" s="21"/>
      <c r="AJ41" s="22"/>
      <c r="AK41" s="22"/>
      <c r="AL41" s="22"/>
      <c r="AM41" s="22"/>
      <c r="AN41" s="20"/>
      <c r="AO41" s="20"/>
      <c r="AP41" s="20"/>
      <c r="AQ41" s="20"/>
      <c r="AR41" s="20"/>
    </row>
    <row r="42" spans="1:44" s="17" customFormat="1" ht="20.25" customHeight="1" x14ac:dyDescent="0.2">
      <c r="A42" s="150"/>
      <c r="C42" s="63"/>
      <c r="D42" s="66" t="str">
        <f t="shared" si="13"/>
        <v/>
      </c>
      <c r="E42" s="69" t="str">
        <f>IFERROR(VLOOKUP(J42,Causa!$A$2:$F$15,6,0),"")</f>
        <v/>
      </c>
      <c r="F42" s="52"/>
      <c r="G42" s="53"/>
      <c r="H42" s="212"/>
      <c r="I42" s="55"/>
      <c r="J42" s="54"/>
      <c r="K42" s="54"/>
      <c r="L42" s="54"/>
      <c r="M42" s="54"/>
      <c r="N42" s="54"/>
      <c r="O42" s="54"/>
      <c r="P42" s="54"/>
      <c r="Q42" s="55"/>
      <c r="R42" s="54"/>
      <c r="S42" s="56">
        <f t="shared" si="17"/>
        <v>0</v>
      </c>
      <c r="T42" s="56">
        <f t="shared" si="14"/>
        <v>0</v>
      </c>
      <c r="U42" s="56">
        <f t="shared" si="18"/>
        <v>0</v>
      </c>
      <c r="V42" s="56">
        <f t="shared" si="15"/>
        <v>0</v>
      </c>
      <c r="W42" s="64" t="str">
        <f t="shared" si="16"/>
        <v/>
      </c>
      <c r="X42" s="56" t="str">
        <f t="shared" si="19"/>
        <v>T</v>
      </c>
      <c r="Y42" s="18"/>
      <c r="Z42" s="19"/>
      <c r="AA42" s="20"/>
      <c r="AB42" s="19"/>
      <c r="AC42" s="21"/>
      <c r="AJ42" s="22"/>
      <c r="AK42" s="22"/>
      <c r="AL42" s="22"/>
      <c r="AM42" s="22"/>
      <c r="AN42" s="20"/>
      <c r="AO42" s="20"/>
      <c r="AP42" s="20"/>
      <c r="AQ42" s="20"/>
      <c r="AR42" s="20"/>
    </row>
    <row r="43" spans="1:44" s="17" customFormat="1" ht="20.25" customHeight="1" x14ac:dyDescent="0.2">
      <c r="A43" s="150"/>
      <c r="C43" s="63"/>
      <c r="D43" s="66" t="str">
        <f t="shared" si="13"/>
        <v/>
      </c>
      <c r="E43" s="69" t="str">
        <f>IFERROR(VLOOKUP(J43,Causa!$A$2:$F$15,6,0),"")</f>
        <v/>
      </c>
      <c r="F43" s="52"/>
      <c r="G43" s="53"/>
      <c r="H43" s="212"/>
      <c r="I43" s="55"/>
      <c r="J43" s="54"/>
      <c r="K43" s="54"/>
      <c r="L43" s="54"/>
      <c r="M43" s="54"/>
      <c r="N43" s="54"/>
      <c r="O43" s="54"/>
      <c r="P43" s="54"/>
      <c r="Q43" s="55"/>
      <c r="R43" s="54"/>
      <c r="S43" s="56">
        <f t="shared" si="17"/>
        <v>0</v>
      </c>
      <c r="T43" s="56">
        <f t="shared" si="14"/>
        <v>0</v>
      </c>
      <c r="U43" s="56">
        <f t="shared" si="18"/>
        <v>0</v>
      </c>
      <c r="V43" s="56">
        <f t="shared" si="15"/>
        <v>0</v>
      </c>
      <c r="W43" s="64" t="str">
        <f t="shared" si="16"/>
        <v/>
      </c>
      <c r="X43" s="56" t="str">
        <f t="shared" si="19"/>
        <v>T</v>
      </c>
      <c r="Y43" s="18"/>
      <c r="Z43" s="19"/>
      <c r="AA43" s="20"/>
      <c r="AB43" s="19"/>
      <c r="AC43" s="21"/>
      <c r="AJ43" s="22"/>
      <c r="AK43" s="22"/>
      <c r="AL43" s="22"/>
      <c r="AM43" s="22"/>
      <c r="AN43" s="20"/>
      <c r="AO43" s="20"/>
      <c r="AP43" s="20"/>
      <c r="AQ43" s="20"/>
      <c r="AR43" s="20"/>
    </row>
    <row r="44" spans="1:44" s="17" customFormat="1" ht="20.25" customHeight="1" x14ac:dyDescent="0.2">
      <c r="A44" s="150"/>
      <c r="C44" s="63"/>
      <c r="D44" s="66" t="str">
        <f t="shared" si="13"/>
        <v/>
      </c>
      <c r="E44" s="69" t="str">
        <f>IFERROR(VLOOKUP(J44,Causa!$A$2:$F$15,6,0),"")</f>
        <v/>
      </c>
      <c r="F44" s="52"/>
      <c r="G44" s="53"/>
      <c r="H44" s="212"/>
      <c r="I44" s="55"/>
      <c r="J44" s="54"/>
      <c r="K44" s="54"/>
      <c r="L44" s="54"/>
      <c r="M44" s="54"/>
      <c r="N44" s="54"/>
      <c r="O44" s="54"/>
      <c r="P44" s="54"/>
      <c r="Q44" s="55"/>
      <c r="R44" s="54"/>
      <c r="S44" s="56">
        <f t="shared" si="17"/>
        <v>0</v>
      </c>
      <c r="T44" s="56">
        <f t="shared" si="14"/>
        <v>0</v>
      </c>
      <c r="U44" s="56">
        <f t="shared" si="18"/>
        <v>0</v>
      </c>
      <c r="V44" s="56">
        <f t="shared" si="15"/>
        <v>0</v>
      </c>
      <c r="W44" s="64" t="str">
        <f t="shared" si="16"/>
        <v/>
      </c>
      <c r="X44" s="56" t="str">
        <f t="shared" si="19"/>
        <v>T</v>
      </c>
      <c r="Y44" s="18"/>
      <c r="Z44" s="19"/>
      <c r="AA44" s="20"/>
      <c r="AB44" s="19"/>
      <c r="AC44" s="21"/>
      <c r="AJ44" s="22"/>
      <c r="AK44" s="22"/>
      <c r="AL44" s="22"/>
      <c r="AM44" s="22"/>
      <c r="AN44" s="20"/>
      <c r="AO44" s="20"/>
      <c r="AP44" s="20"/>
      <c r="AQ44" s="20"/>
      <c r="AR44" s="20"/>
    </row>
    <row r="45" spans="1:44" s="17" customFormat="1" ht="20.25" customHeight="1" x14ac:dyDescent="0.2">
      <c r="A45" s="150"/>
      <c r="C45" s="63"/>
      <c r="D45" s="66" t="str">
        <f t="shared" si="13"/>
        <v/>
      </c>
      <c r="E45" s="69" t="str">
        <f>IFERROR(VLOOKUP(J45,Causa!$A$2:$F$15,6,0),"")</f>
        <v/>
      </c>
      <c r="F45" s="52"/>
      <c r="G45" s="53"/>
      <c r="H45" s="212"/>
      <c r="I45" s="55"/>
      <c r="J45" s="54"/>
      <c r="K45" s="54"/>
      <c r="L45" s="54"/>
      <c r="M45" s="54"/>
      <c r="N45" s="54"/>
      <c r="O45" s="54"/>
      <c r="P45" s="54"/>
      <c r="Q45" s="55"/>
      <c r="R45" s="54"/>
      <c r="S45" s="56">
        <f t="shared" si="17"/>
        <v>0</v>
      </c>
      <c r="T45" s="56">
        <f t="shared" si="14"/>
        <v>0</v>
      </c>
      <c r="U45" s="56">
        <f t="shared" si="18"/>
        <v>0</v>
      </c>
      <c r="V45" s="56">
        <f t="shared" si="15"/>
        <v>0</v>
      </c>
      <c r="W45" s="64" t="str">
        <f t="shared" si="16"/>
        <v/>
      </c>
      <c r="X45" s="56" t="str">
        <f t="shared" si="19"/>
        <v>T</v>
      </c>
      <c r="Y45" s="18"/>
      <c r="Z45" s="19"/>
      <c r="AA45" s="20"/>
      <c r="AB45" s="19"/>
      <c r="AC45" s="21"/>
      <c r="AJ45" s="22"/>
      <c r="AK45" s="22"/>
      <c r="AL45" s="22"/>
      <c r="AM45" s="22"/>
      <c r="AN45" s="20"/>
      <c r="AO45" s="20"/>
      <c r="AP45" s="20"/>
      <c r="AQ45" s="20"/>
      <c r="AR45" s="20"/>
    </row>
    <row r="46" spans="1:44" s="17" customFormat="1" ht="20.25" customHeight="1" x14ac:dyDescent="0.2">
      <c r="A46" s="150"/>
      <c r="C46" s="63"/>
      <c r="D46" s="66" t="str">
        <f t="shared" si="13"/>
        <v/>
      </c>
      <c r="E46" s="69" t="str">
        <f>IFERROR(VLOOKUP(J46,Causa!$A$2:$F$15,6,0),"")</f>
        <v/>
      </c>
      <c r="F46" s="52"/>
      <c r="G46" s="53"/>
      <c r="H46" s="212"/>
      <c r="I46" s="55"/>
      <c r="J46" s="54"/>
      <c r="K46" s="54"/>
      <c r="L46" s="54"/>
      <c r="M46" s="54"/>
      <c r="N46" s="54"/>
      <c r="O46" s="54"/>
      <c r="P46" s="54"/>
      <c r="Q46" s="55"/>
      <c r="R46" s="54"/>
      <c r="S46" s="56">
        <f t="shared" si="17"/>
        <v>0</v>
      </c>
      <c r="T46" s="56">
        <f t="shared" si="14"/>
        <v>0</v>
      </c>
      <c r="U46" s="56">
        <f t="shared" si="18"/>
        <v>0</v>
      </c>
      <c r="V46" s="56">
        <f t="shared" si="15"/>
        <v>0</v>
      </c>
      <c r="W46" s="64" t="str">
        <f t="shared" si="16"/>
        <v/>
      </c>
      <c r="X46" s="56" t="str">
        <f t="shared" si="19"/>
        <v>T</v>
      </c>
      <c r="Y46" s="18"/>
      <c r="Z46" s="19"/>
      <c r="AA46" s="20"/>
      <c r="AB46" s="19"/>
      <c r="AC46" s="21"/>
      <c r="AJ46" s="22"/>
      <c r="AK46" s="22"/>
      <c r="AL46" s="22"/>
      <c r="AM46" s="22"/>
      <c r="AN46" s="20"/>
      <c r="AO46" s="20"/>
      <c r="AP46" s="20"/>
      <c r="AQ46" s="20"/>
      <c r="AR46" s="20"/>
    </row>
    <row r="47" spans="1:44" s="17" customFormat="1" ht="20.25" customHeight="1" x14ac:dyDescent="0.2">
      <c r="A47" s="150"/>
      <c r="C47" s="63"/>
      <c r="D47" s="66" t="str">
        <f t="shared" si="13"/>
        <v/>
      </c>
      <c r="E47" s="69" t="str">
        <f>IFERROR(VLOOKUP(J47,Causa!$A$2:$F$15,6,0),"")</f>
        <v/>
      </c>
      <c r="F47" s="52"/>
      <c r="G47" s="53"/>
      <c r="H47" s="212"/>
      <c r="I47" s="55"/>
      <c r="J47" s="54"/>
      <c r="K47" s="54"/>
      <c r="L47" s="54"/>
      <c r="M47" s="54"/>
      <c r="N47" s="54"/>
      <c r="O47" s="54"/>
      <c r="P47" s="54"/>
      <c r="Q47" s="55"/>
      <c r="R47" s="54"/>
      <c r="S47" s="56">
        <f t="shared" si="17"/>
        <v>0</v>
      </c>
      <c r="T47" s="56">
        <f t="shared" si="14"/>
        <v>0</v>
      </c>
      <c r="U47" s="56">
        <f t="shared" si="18"/>
        <v>0</v>
      </c>
      <c r="V47" s="56">
        <f t="shared" si="15"/>
        <v>0</v>
      </c>
      <c r="W47" s="64" t="str">
        <f t="shared" si="16"/>
        <v/>
      </c>
      <c r="X47" s="56" t="str">
        <f t="shared" si="19"/>
        <v>T</v>
      </c>
      <c r="Y47" s="18"/>
      <c r="Z47" s="19"/>
      <c r="AA47" s="20"/>
      <c r="AB47" s="19"/>
      <c r="AC47" s="21"/>
      <c r="AJ47" s="22"/>
      <c r="AK47" s="22"/>
      <c r="AL47" s="22"/>
      <c r="AM47" s="22"/>
      <c r="AN47" s="20"/>
      <c r="AO47" s="20"/>
      <c r="AP47" s="20"/>
      <c r="AQ47" s="20"/>
      <c r="AR47" s="20"/>
    </row>
    <row r="48" spans="1:44" s="17" customFormat="1" ht="20.25" customHeight="1" x14ac:dyDescent="0.2">
      <c r="A48" s="150"/>
      <c r="C48" s="63"/>
      <c r="D48" s="66" t="str">
        <f t="shared" si="13"/>
        <v/>
      </c>
      <c r="E48" s="69" t="str">
        <f>IFERROR(VLOOKUP(J48,Causa!$A$2:$F$15,6,0),"")</f>
        <v/>
      </c>
      <c r="F48" s="52"/>
      <c r="G48" s="53"/>
      <c r="H48" s="212"/>
      <c r="I48" s="55"/>
      <c r="J48" s="54"/>
      <c r="K48" s="54"/>
      <c r="L48" s="54"/>
      <c r="M48" s="54"/>
      <c r="N48" s="54"/>
      <c r="O48" s="54"/>
      <c r="P48" s="54"/>
      <c r="Q48" s="55"/>
      <c r="R48" s="54"/>
      <c r="S48" s="56">
        <f t="shared" si="17"/>
        <v>0</v>
      </c>
      <c r="T48" s="56">
        <f t="shared" si="14"/>
        <v>0</v>
      </c>
      <c r="U48" s="56">
        <f t="shared" si="18"/>
        <v>0</v>
      </c>
      <c r="V48" s="56">
        <f t="shared" si="15"/>
        <v>0</v>
      </c>
      <c r="W48" s="64" t="str">
        <f t="shared" si="16"/>
        <v/>
      </c>
      <c r="X48" s="56" t="str">
        <f t="shared" si="19"/>
        <v>T</v>
      </c>
      <c r="Y48" s="18"/>
      <c r="Z48" s="19"/>
      <c r="AA48" s="20"/>
      <c r="AB48" s="19"/>
      <c r="AC48" s="21"/>
      <c r="AJ48" s="22"/>
      <c r="AK48" s="22"/>
      <c r="AL48" s="22"/>
      <c r="AM48" s="22"/>
      <c r="AN48" s="20"/>
      <c r="AO48" s="20"/>
      <c r="AP48" s="20"/>
      <c r="AQ48" s="20"/>
      <c r="AR48" s="20"/>
    </row>
    <row r="49" spans="1:44" s="17" customFormat="1" ht="20.25" customHeight="1" x14ac:dyDescent="0.2">
      <c r="A49" s="150"/>
      <c r="C49" s="63"/>
      <c r="D49" s="66" t="str">
        <f t="shared" si="13"/>
        <v/>
      </c>
      <c r="E49" s="69" t="str">
        <f>IFERROR(VLOOKUP(J49,Causa!$A$2:$F$15,6,0),"")</f>
        <v/>
      </c>
      <c r="F49" s="52"/>
      <c r="G49" s="53"/>
      <c r="H49" s="212"/>
      <c r="I49" s="55"/>
      <c r="J49" s="54"/>
      <c r="K49" s="54"/>
      <c r="L49" s="54"/>
      <c r="M49" s="54"/>
      <c r="N49" s="54"/>
      <c r="O49" s="54"/>
      <c r="P49" s="54"/>
      <c r="Q49" s="55"/>
      <c r="R49" s="54"/>
      <c r="S49" s="56">
        <f t="shared" si="17"/>
        <v>0</v>
      </c>
      <c r="T49" s="56">
        <f t="shared" si="14"/>
        <v>0</v>
      </c>
      <c r="U49" s="56">
        <f t="shared" si="18"/>
        <v>0</v>
      </c>
      <c r="V49" s="56">
        <f t="shared" si="15"/>
        <v>0</v>
      </c>
      <c r="W49" s="64" t="str">
        <f t="shared" si="16"/>
        <v/>
      </c>
      <c r="X49" s="56" t="str">
        <f t="shared" si="19"/>
        <v>T</v>
      </c>
      <c r="Y49" s="18"/>
      <c r="Z49" s="19"/>
      <c r="AA49" s="20"/>
      <c r="AB49" s="19"/>
      <c r="AC49" s="21"/>
      <c r="AJ49" s="22"/>
      <c r="AK49" s="22"/>
      <c r="AL49" s="22"/>
      <c r="AM49" s="22"/>
      <c r="AN49" s="20"/>
      <c r="AO49" s="20"/>
      <c r="AP49" s="20"/>
      <c r="AQ49" s="20"/>
      <c r="AR49" s="20"/>
    </row>
    <row r="50" spans="1:44" s="17" customFormat="1" ht="20.25" customHeight="1" x14ac:dyDescent="0.2">
      <c r="A50" s="150"/>
      <c r="C50" s="63"/>
      <c r="D50" s="66" t="str">
        <f t="shared" si="13"/>
        <v/>
      </c>
      <c r="E50" s="69" t="str">
        <f>IFERROR(VLOOKUP(J50,Causa!$A$2:$F$15,6,0),"")</f>
        <v/>
      </c>
      <c r="F50" s="52"/>
      <c r="G50" s="53"/>
      <c r="H50" s="212"/>
      <c r="I50" s="55"/>
      <c r="J50" s="54"/>
      <c r="K50" s="54"/>
      <c r="L50" s="54"/>
      <c r="M50" s="54"/>
      <c r="N50" s="54"/>
      <c r="O50" s="54"/>
      <c r="P50" s="54"/>
      <c r="Q50" s="55"/>
      <c r="R50" s="54"/>
      <c r="S50" s="56">
        <f t="shared" si="17"/>
        <v>0</v>
      </c>
      <c r="T50" s="56">
        <f t="shared" si="14"/>
        <v>0</v>
      </c>
      <c r="U50" s="56">
        <f t="shared" si="18"/>
        <v>0</v>
      </c>
      <c r="V50" s="56">
        <f t="shared" si="15"/>
        <v>0</v>
      </c>
      <c r="W50" s="64" t="str">
        <f t="shared" si="16"/>
        <v/>
      </c>
      <c r="X50" s="56" t="str">
        <f t="shared" si="19"/>
        <v>T</v>
      </c>
      <c r="Y50" s="20"/>
      <c r="Z50" s="19"/>
      <c r="AA50" s="20"/>
      <c r="AB50" s="19"/>
      <c r="AC50" s="21"/>
      <c r="AJ50" s="22"/>
      <c r="AK50" s="22"/>
      <c r="AL50" s="22"/>
      <c r="AM50" s="22"/>
      <c r="AN50" s="20"/>
      <c r="AO50" s="20"/>
      <c r="AP50" s="20"/>
      <c r="AQ50" s="20"/>
      <c r="AR50" s="20"/>
    </row>
    <row r="51" spans="1:44" s="17" customFormat="1" ht="20.25" customHeight="1" x14ac:dyDescent="0.2">
      <c r="A51" s="150"/>
      <c r="C51" s="63"/>
      <c r="D51" s="66" t="str">
        <f t="shared" si="13"/>
        <v/>
      </c>
      <c r="E51" s="69" t="str">
        <f>IFERROR(VLOOKUP(J51,Causa!$A$2:$F$15,6,0),"")</f>
        <v/>
      </c>
      <c r="F51" s="52"/>
      <c r="G51" s="53"/>
      <c r="H51" s="212"/>
      <c r="I51" s="55"/>
      <c r="J51" s="54"/>
      <c r="K51" s="54"/>
      <c r="L51" s="54"/>
      <c r="M51" s="54"/>
      <c r="N51" s="54"/>
      <c r="O51" s="54"/>
      <c r="P51" s="54"/>
      <c r="Q51" s="55"/>
      <c r="R51" s="54"/>
      <c r="S51" s="56">
        <f t="shared" si="17"/>
        <v>0</v>
      </c>
      <c r="T51" s="56">
        <f t="shared" si="14"/>
        <v>0</v>
      </c>
      <c r="U51" s="56">
        <f t="shared" si="18"/>
        <v>0</v>
      </c>
      <c r="V51" s="56">
        <f t="shared" si="15"/>
        <v>0</v>
      </c>
      <c r="W51" s="64" t="str">
        <f t="shared" si="16"/>
        <v/>
      </c>
      <c r="X51" s="56" t="str">
        <f t="shared" si="19"/>
        <v>T</v>
      </c>
      <c r="Y51" s="20"/>
      <c r="Z51" s="19"/>
      <c r="AA51" s="20"/>
      <c r="AB51" s="19"/>
      <c r="AC51" s="21"/>
      <c r="AJ51" s="22"/>
      <c r="AK51" s="22"/>
      <c r="AL51" s="22"/>
      <c r="AM51" s="22"/>
      <c r="AN51" s="20"/>
      <c r="AO51" s="20"/>
      <c r="AP51" s="20"/>
      <c r="AQ51" s="20"/>
      <c r="AR51" s="20"/>
    </row>
    <row r="52" spans="1:44" s="17" customFormat="1" ht="20.25" customHeight="1" x14ac:dyDescent="0.2">
      <c r="A52" s="150"/>
      <c r="C52" s="63"/>
      <c r="D52" s="66" t="str">
        <f t="shared" si="13"/>
        <v/>
      </c>
      <c r="E52" s="69" t="str">
        <f>IFERROR(VLOOKUP(J52,Causa!$A$2:$F$15,6,0),"")</f>
        <v/>
      </c>
      <c r="F52" s="52"/>
      <c r="G52" s="53"/>
      <c r="H52" s="212"/>
      <c r="I52" s="55"/>
      <c r="J52" s="54"/>
      <c r="K52" s="54"/>
      <c r="L52" s="54"/>
      <c r="M52" s="54"/>
      <c r="N52" s="54"/>
      <c r="O52" s="54"/>
      <c r="P52" s="54"/>
      <c r="Q52" s="55"/>
      <c r="R52" s="54"/>
      <c r="S52" s="56">
        <f t="shared" si="17"/>
        <v>0</v>
      </c>
      <c r="T52" s="56">
        <f t="shared" si="14"/>
        <v>0</v>
      </c>
      <c r="U52" s="56">
        <f t="shared" si="18"/>
        <v>0</v>
      </c>
      <c r="V52" s="56">
        <f t="shared" si="15"/>
        <v>0</v>
      </c>
      <c r="W52" s="64" t="str">
        <f t="shared" si="16"/>
        <v/>
      </c>
      <c r="X52" s="56" t="str">
        <f t="shared" si="19"/>
        <v>T</v>
      </c>
      <c r="Y52" s="20"/>
      <c r="Z52" s="19"/>
      <c r="AA52" s="20"/>
      <c r="AB52" s="19"/>
      <c r="AC52" s="21"/>
      <c r="AJ52" s="22"/>
      <c r="AK52" s="22"/>
      <c r="AL52" s="22"/>
      <c r="AM52" s="22"/>
      <c r="AN52" s="20"/>
      <c r="AO52" s="20"/>
      <c r="AP52" s="20"/>
      <c r="AQ52" s="20"/>
      <c r="AR52" s="20"/>
    </row>
    <row r="53" spans="1:44" s="17" customFormat="1" ht="20.25" customHeight="1" x14ac:dyDescent="0.2">
      <c r="A53" s="150"/>
      <c r="C53" s="63"/>
      <c r="D53" s="66" t="str">
        <f t="shared" si="13"/>
        <v/>
      </c>
      <c r="E53" s="69" t="str">
        <f>IFERROR(VLOOKUP(J53,Causa!$A$2:$F$15,6,0),"")</f>
        <v/>
      </c>
      <c r="F53" s="52"/>
      <c r="G53" s="53"/>
      <c r="H53" s="212"/>
      <c r="I53" s="55"/>
      <c r="J53" s="54"/>
      <c r="K53" s="54"/>
      <c r="L53" s="54"/>
      <c r="M53" s="54"/>
      <c r="N53" s="54"/>
      <c r="O53" s="54"/>
      <c r="P53" s="54"/>
      <c r="Q53" s="55"/>
      <c r="R53" s="54"/>
      <c r="S53" s="56">
        <f t="shared" si="17"/>
        <v>0</v>
      </c>
      <c r="T53" s="56">
        <f t="shared" si="14"/>
        <v>0</v>
      </c>
      <c r="U53" s="56">
        <f t="shared" si="18"/>
        <v>0</v>
      </c>
      <c r="V53" s="56">
        <f t="shared" si="15"/>
        <v>0</v>
      </c>
      <c r="W53" s="64" t="str">
        <f t="shared" si="16"/>
        <v/>
      </c>
      <c r="X53" s="56" t="str">
        <f t="shared" si="19"/>
        <v>T</v>
      </c>
      <c r="Y53" s="20"/>
      <c r="Z53" s="19"/>
      <c r="AA53" s="20"/>
      <c r="AB53" s="19"/>
      <c r="AC53" s="21"/>
      <c r="AJ53" s="22"/>
      <c r="AK53" s="22"/>
      <c r="AL53" s="22"/>
      <c r="AM53" s="22"/>
      <c r="AN53" s="20"/>
      <c r="AO53" s="20"/>
      <c r="AP53" s="20"/>
      <c r="AQ53" s="20"/>
      <c r="AR53" s="20"/>
    </row>
    <row r="54" spans="1:44" s="17" customFormat="1" ht="20.25" customHeight="1" x14ac:dyDescent="0.2">
      <c r="A54" s="150"/>
      <c r="C54" s="63"/>
      <c r="D54" s="66" t="str">
        <f t="shared" si="13"/>
        <v/>
      </c>
      <c r="E54" s="69" t="str">
        <f>IFERROR(VLOOKUP(J54,Causa!$A$2:$F$15,6,0),"")</f>
        <v/>
      </c>
      <c r="F54" s="52"/>
      <c r="G54" s="53"/>
      <c r="H54" s="212"/>
      <c r="I54" s="55"/>
      <c r="J54" s="54"/>
      <c r="K54" s="54"/>
      <c r="L54" s="54"/>
      <c r="M54" s="54"/>
      <c r="N54" s="54"/>
      <c r="O54" s="54"/>
      <c r="P54" s="54"/>
      <c r="Q54" s="55"/>
      <c r="R54" s="54"/>
      <c r="S54" s="56">
        <f t="shared" si="17"/>
        <v>0</v>
      </c>
      <c r="T54" s="56">
        <f t="shared" si="14"/>
        <v>0</v>
      </c>
      <c r="U54" s="56">
        <f t="shared" si="18"/>
        <v>0</v>
      </c>
      <c r="V54" s="56">
        <f t="shared" si="15"/>
        <v>0</v>
      </c>
      <c r="W54" s="64" t="str">
        <f t="shared" si="16"/>
        <v/>
      </c>
      <c r="X54" s="56" t="str">
        <f t="shared" si="19"/>
        <v>T</v>
      </c>
      <c r="Y54" s="20"/>
      <c r="Z54" s="19"/>
      <c r="AA54" s="20"/>
      <c r="AB54" s="19"/>
      <c r="AC54" s="21"/>
      <c r="AJ54" s="22"/>
      <c r="AK54" s="22"/>
      <c r="AL54" s="22"/>
      <c r="AM54" s="22"/>
      <c r="AN54" s="20"/>
      <c r="AO54" s="20"/>
      <c r="AP54" s="20"/>
      <c r="AQ54" s="20"/>
      <c r="AR54" s="20"/>
    </row>
    <row r="55" spans="1:44" s="17" customFormat="1" ht="20.25" customHeight="1" x14ac:dyDescent="0.2">
      <c r="A55" s="150"/>
      <c r="C55" s="63"/>
      <c r="D55" s="66" t="str">
        <f t="shared" si="13"/>
        <v/>
      </c>
      <c r="E55" s="69" t="str">
        <f>IFERROR(VLOOKUP(J55,Causa!$A$2:$F$15,6,0),"")</f>
        <v/>
      </c>
      <c r="F55" s="52"/>
      <c r="G55" s="53"/>
      <c r="H55" s="212"/>
      <c r="I55" s="55"/>
      <c r="J55" s="54"/>
      <c r="K55" s="54"/>
      <c r="L55" s="54"/>
      <c r="M55" s="54"/>
      <c r="N55" s="54"/>
      <c r="O55" s="54"/>
      <c r="P55" s="54"/>
      <c r="Q55" s="55"/>
      <c r="R55" s="54"/>
      <c r="S55" s="56">
        <f t="shared" si="17"/>
        <v>0</v>
      </c>
      <c r="T55" s="56">
        <f t="shared" si="14"/>
        <v>0</v>
      </c>
      <c r="U55" s="56">
        <f t="shared" si="18"/>
        <v>0</v>
      </c>
      <c r="V55" s="56">
        <f t="shared" si="15"/>
        <v>0</v>
      </c>
      <c r="W55" s="64" t="str">
        <f t="shared" si="16"/>
        <v/>
      </c>
      <c r="X55" s="56" t="str">
        <f t="shared" si="19"/>
        <v>T</v>
      </c>
      <c r="Y55" s="20"/>
      <c r="Z55" s="19"/>
      <c r="AA55" s="20"/>
      <c r="AB55" s="19"/>
      <c r="AC55" s="21"/>
      <c r="AJ55" s="22"/>
      <c r="AK55" s="22"/>
      <c r="AL55" s="22"/>
      <c r="AM55" s="22"/>
      <c r="AN55" s="20"/>
      <c r="AO55" s="20"/>
      <c r="AP55" s="20"/>
      <c r="AQ55" s="20"/>
      <c r="AR55" s="20"/>
    </row>
    <row r="56" spans="1:44" s="17" customFormat="1" ht="20.25" customHeight="1" x14ac:dyDescent="0.2">
      <c r="A56" s="150"/>
      <c r="C56" s="63"/>
      <c r="D56" s="66" t="str">
        <f t="shared" si="13"/>
        <v/>
      </c>
      <c r="E56" s="69" t="str">
        <f>IFERROR(VLOOKUP(J56,Causa!$A$2:$F$15,6,0),"")</f>
        <v/>
      </c>
      <c r="F56" s="52"/>
      <c r="G56" s="53"/>
      <c r="H56" s="212"/>
      <c r="I56" s="55"/>
      <c r="J56" s="54"/>
      <c r="K56" s="54"/>
      <c r="L56" s="54"/>
      <c r="M56" s="54"/>
      <c r="N56" s="54"/>
      <c r="O56" s="54"/>
      <c r="P56" s="54"/>
      <c r="Q56" s="55"/>
      <c r="R56" s="54"/>
      <c r="S56" s="56">
        <f t="shared" si="17"/>
        <v>0</v>
      </c>
      <c r="T56" s="56">
        <f t="shared" si="14"/>
        <v>0</v>
      </c>
      <c r="U56" s="56">
        <f t="shared" si="18"/>
        <v>0</v>
      </c>
      <c r="V56" s="56">
        <f t="shared" si="15"/>
        <v>0</v>
      </c>
      <c r="W56" s="64" t="str">
        <f t="shared" si="16"/>
        <v/>
      </c>
      <c r="X56" s="56" t="str">
        <f t="shared" si="19"/>
        <v>T</v>
      </c>
      <c r="Y56" s="20"/>
      <c r="Z56" s="19"/>
      <c r="AA56" s="20"/>
      <c r="AB56" s="19"/>
      <c r="AC56" s="21"/>
      <c r="AJ56" s="22"/>
      <c r="AK56" s="22"/>
      <c r="AL56" s="22"/>
      <c r="AM56" s="22"/>
      <c r="AN56" s="20"/>
      <c r="AO56" s="20"/>
      <c r="AP56" s="20"/>
      <c r="AQ56" s="20"/>
      <c r="AR56" s="20"/>
    </row>
    <row r="57" spans="1:44" s="17" customFormat="1" ht="20.25" customHeight="1" x14ac:dyDescent="0.2">
      <c r="A57" s="150"/>
      <c r="C57" s="63"/>
      <c r="D57" s="66" t="str">
        <f t="shared" si="13"/>
        <v/>
      </c>
      <c r="E57" s="69" t="str">
        <f>IFERROR(VLOOKUP(J57,Causa!$A$2:$F$15,6,0),"")</f>
        <v/>
      </c>
      <c r="F57" s="52"/>
      <c r="G57" s="53"/>
      <c r="H57" s="212"/>
      <c r="I57" s="55"/>
      <c r="J57" s="54"/>
      <c r="K57" s="54"/>
      <c r="L57" s="54"/>
      <c r="M57" s="54"/>
      <c r="N57" s="54"/>
      <c r="O57" s="54"/>
      <c r="P57" s="54"/>
      <c r="Q57" s="55"/>
      <c r="R57" s="54"/>
      <c r="S57" s="56">
        <f t="shared" si="17"/>
        <v>0</v>
      </c>
      <c r="T57" s="56">
        <f t="shared" si="14"/>
        <v>0</v>
      </c>
      <c r="U57" s="56">
        <f t="shared" si="18"/>
        <v>0</v>
      </c>
      <c r="V57" s="56">
        <f t="shared" si="15"/>
        <v>0</v>
      </c>
      <c r="W57" s="64" t="str">
        <f t="shared" si="16"/>
        <v/>
      </c>
      <c r="X57" s="56" t="str">
        <f t="shared" si="19"/>
        <v>T</v>
      </c>
      <c r="Y57" s="20"/>
      <c r="Z57" s="19"/>
      <c r="AA57" s="20"/>
      <c r="AB57" s="19"/>
      <c r="AC57" s="21"/>
      <c r="AJ57" s="22"/>
      <c r="AK57" s="22"/>
      <c r="AL57" s="22"/>
      <c r="AM57" s="22"/>
      <c r="AN57" s="20"/>
      <c r="AO57" s="20"/>
      <c r="AP57" s="20"/>
      <c r="AQ57" s="20"/>
      <c r="AR57" s="20"/>
    </row>
    <row r="58" spans="1:44" s="17" customFormat="1" ht="20.25" customHeight="1" x14ac:dyDescent="0.2">
      <c r="A58" s="150"/>
      <c r="C58" s="63"/>
      <c r="D58" s="66" t="str">
        <f t="shared" si="13"/>
        <v/>
      </c>
      <c r="E58" s="69" t="str">
        <f>IFERROR(VLOOKUP(J58,Causa!$A$2:$F$15,6,0),"")</f>
        <v/>
      </c>
      <c r="F58" s="52"/>
      <c r="G58" s="53"/>
      <c r="H58" s="212"/>
      <c r="I58" s="55"/>
      <c r="J58" s="54"/>
      <c r="K58" s="54"/>
      <c r="L58" s="54"/>
      <c r="M58" s="54"/>
      <c r="N58" s="54"/>
      <c r="O58" s="54"/>
      <c r="P58" s="54"/>
      <c r="Q58" s="55"/>
      <c r="R58" s="54"/>
      <c r="S58" s="56">
        <f t="shared" si="17"/>
        <v>0</v>
      </c>
      <c r="T58" s="56">
        <f t="shared" si="14"/>
        <v>0</v>
      </c>
      <c r="U58" s="56">
        <f t="shared" si="18"/>
        <v>0</v>
      </c>
      <c r="V58" s="56">
        <f t="shared" si="15"/>
        <v>0</v>
      </c>
      <c r="W58" s="64" t="str">
        <f t="shared" si="16"/>
        <v/>
      </c>
      <c r="X58" s="56" t="str">
        <f t="shared" si="19"/>
        <v>T</v>
      </c>
      <c r="Y58" s="20"/>
      <c r="Z58" s="19"/>
      <c r="AA58" s="20"/>
      <c r="AB58" s="19"/>
      <c r="AC58" s="21"/>
      <c r="AJ58" s="22"/>
      <c r="AK58" s="22"/>
      <c r="AL58" s="22"/>
      <c r="AM58" s="22"/>
      <c r="AN58" s="20"/>
      <c r="AO58" s="20"/>
      <c r="AP58" s="20"/>
      <c r="AQ58" s="20"/>
      <c r="AR58" s="20"/>
    </row>
    <row r="59" spans="1:44" s="17" customFormat="1" ht="20.25" customHeight="1" x14ac:dyDescent="0.2">
      <c r="A59" s="150"/>
      <c r="C59" s="63"/>
      <c r="D59" s="66" t="str">
        <f t="shared" si="13"/>
        <v/>
      </c>
      <c r="E59" s="69" t="str">
        <f>IFERROR(VLOOKUP(J59,Causa!$A$2:$F$15,6,0),"")</f>
        <v/>
      </c>
      <c r="F59" s="52"/>
      <c r="G59" s="53"/>
      <c r="H59" s="212"/>
      <c r="I59" s="55"/>
      <c r="J59" s="54"/>
      <c r="K59" s="54"/>
      <c r="L59" s="54"/>
      <c r="M59" s="54"/>
      <c r="N59" s="54"/>
      <c r="O59" s="54"/>
      <c r="P59" s="54"/>
      <c r="Q59" s="55"/>
      <c r="R59" s="54"/>
      <c r="S59" s="56">
        <f t="shared" si="17"/>
        <v>0</v>
      </c>
      <c r="T59" s="56">
        <f t="shared" si="14"/>
        <v>0</v>
      </c>
      <c r="U59" s="56">
        <f t="shared" si="18"/>
        <v>0</v>
      </c>
      <c r="V59" s="56">
        <f t="shared" si="15"/>
        <v>0</v>
      </c>
      <c r="W59" s="64" t="str">
        <f t="shared" si="16"/>
        <v/>
      </c>
      <c r="X59" s="56" t="str">
        <f t="shared" si="19"/>
        <v>T</v>
      </c>
      <c r="Y59" s="20"/>
      <c r="Z59" s="19"/>
      <c r="AA59" s="20"/>
      <c r="AB59" s="19"/>
      <c r="AC59" s="21"/>
      <c r="AJ59" s="22"/>
      <c r="AK59" s="22"/>
      <c r="AL59" s="22"/>
      <c r="AM59" s="22"/>
      <c r="AN59" s="20"/>
      <c r="AO59" s="20"/>
      <c r="AP59" s="20"/>
      <c r="AQ59" s="20"/>
      <c r="AR59" s="20"/>
    </row>
    <row r="60" spans="1:44" s="17" customFormat="1" ht="20.25" customHeight="1" x14ac:dyDescent="0.2">
      <c r="A60" s="150"/>
      <c r="C60" s="63"/>
      <c r="D60" s="66" t="str">
        <f t="shared" si="13"/>
        <v/>
      </c>
      <c r="E60" s="69" t="str">
        <f>IFERROR(VLOOKUP(J60,Causa!$A$2:$F$15,6,0),"")</f>
        <v/>
      </c>
      <c r="F60" s="52"/>
      <c r="G60" s="53"/>
      <c r="H60" s="212"/>
      <c r="I60" s="55"/>
      <c r="J60" s="54"/>
      <c r="K60" s="54"/>
      <c r="L60" s="54"/>
      <c r="M60" s="54"/>
      <c r="N60" s="54"/>
      <c r="O60" s="54"/>
      <c r="P60" s="54"/>
      <c r="Q60" s="55"/>
      <c r="R60" s="54"/>
      <c r="S60" s="56">
        <f t="shared" si="17"/>
        <v>0</v>
      </c>
      <c r="T60" s="56">
        <f t="shared" si="14"/>
        <v>0</v>
      </c>
      <c r="U60" s="56">
        <f t="shared" si="18"/>
        <v>0</v>
      </c>
      <c r="V60" s="56">
        <f t="shared" si="15"/>
        <v>0</v>
      </c>
      <c r="W60" s="64" t="str">
        <f t="shared" si="16"/>
        <v/>
      </c>
      <c r="X60" s="56" t="str">
        <f t="shared" si="19"/>
        <v>T</v>
      </c>
      <c r="Y60" s="20"/>
      <c r="Z60" s="19"/>
      <c r="AA60" s="20"/>
      <c r="AB60" s="19"/>
      <c r="AC60" s="21"/>
      <c r="AJ60" s="22"/>
      <c r="AK60" s="22"/>
      <c r="AL60" s="22"/>
      <c r="AM60" s="22"/>
      <c r="AN60" s="20"/>
      <c r="AO60" s="20"/>
      <c r="AP60" s="20"/>
      <c r="AQ60" s="20"/>
      <c r="AR60" s="20"/>
    </row>
    <row r="61" spans="1:44" s="17" customFormat="1" ht="30.75" customHeight="1" x14ac:dyDescent="0.2">
      <c r="A61" s="150"/>
      <c r="C61" s="63"/>
      <c r="D61" s="66" t="str">
        <f t="shared" si="13"/>
        <v/>
      </c>
      <c r="E61" s="69" t="str">
        <f>IFERROR(VLOOKUP(J61,Causa!$A$2:$F$15,6,0),"")</f>
        <v/>
      </c>
      <c r="F61" s="52"/>
      <c r="G61" s="53"/>
      <c r="H61" s="212"/>
      <c r="I61" s="55"/>
      <c r="J61" s="54"/>
      <c r="K61" s="54"/>
      <c r="L61" s="54"/>
      <c r="M61" s="54"/>
      <c r="N61" s="54"/>
      <c r="O61" s="54"/>
      <c r="P61" s="54"/>
      <c r="Q61" s="55"/>
      <c r="R61" s="54"/>
      <c r="S61" s="56">
        <f t="shared" si="17"/>
        <v>0</v>
      </c>
      <c r="T61" s="56">
        <f t="shared" si="14"/>
        <v>0</v>
      </c>
      <c r="U61" s="56">
        <f t="shared" si="18"/>
        <v>0</v>
      </c>
      <c r="V61" s="56">
        <f t="shared" si="15"/>
        <v>0</v>
      </c>
      <c r="W61" s="64" t="str">
        <f t="shared" si="16"/>
        <v/>
      </c>
      <c r="X61" s="56" t="str">
        <f t="shared" si="19"/>
        <v>T</v>
      </c>
      <c r="Y61" s="20"/>
      <c r="Z61" s="19"/>
      <c r="AA61" s="20"/>
      <c r="AB61" s="19"/>
      <c r="AC61" s="21"/>
      <c r="AJ61" s="22"/>
      <c r="AK61" s="22"/>
      <c r="AL61" s="22"/>
      <c r="AM61" s="22"/>
      <c r="AN61" s="20"/>
      <c r="AO61" s="20"/>
      <c r="AP61" s="20"/>
      <c r="AQ61" s="20"/>
      <c r="AR61" s="20"/>
    </row>
    <row r="62" spans="1:44" s="17" customFormat="1" ht="30.75" customHeight="1" x14ac:dyDescent="0.2">
      <c r="A62" s="150"/>
      <c r="C62" s="63"/>
      <c r="D62" s="66" t="str">
        <f t="shared" si="13"/>
        <v/>
      </c>
      <c r="E62" s="69" t="str">
        <f>IFERROR(VLOOKUP(J62,Causa!$A$2:$F$15,6,0),"")</f>
        <v/>
      </c>
      <c r="F62" s="52"/>
      <c r="G62" s="53"/>
      <c r="H62" s="212"/>
      <c r="I62" s="55"/>
      <c r="J62" s="54"/>
      <c r="K62" s="54"/>
      <c r="L62" s="54"/>
      <c r="M62" s="54"/>
      <c r="N62" s="54"/>
      <c r="O62" s="54"/>
      <c r="P62" s="54"/>
      <c r="Q62" s="55"/>
      <c r="R62" s="54"/>
      <c r="S62" s="56">
        <f t="shared" si="17"/>
        <v>0</v>
      </c>
      <c r="T62" s="56">
        <f t="shared" si="14"/>
        <v>0</v>
      </c>
      <c r="U62" s="56">
        <f t="shared" si="18"/>
        <v>0</v>
      </c>
      <c r="V62" s="56">
        <f t="shared" si="15"/>
        <v>0</v>
      </c>
      <c r="W62" s="64" t="str">
        <f t="shared" si="16"/>
        <v/>
      </c>
      <c r="X62" s="56" t="str">
        <f t="shared" si="19"/>
        <v>T</v>
      </c>
      <c r="Y62" s="20"/>
      <c r="Z62" s="19"/>
      <c r="AA62" s="20"/>
      <c r="AB62" s="19"/>
      <c r="AC62" s="21"/>
      <c r="AJ62" s="22"/>
      <c r="AK62" s="22"/>
      <c r="AL62" s="22"/>
      <c r="AM62" s="22"/>
      <c r="AN62" s="20"/>
      <c r="AO62" s="20"/>
      <c r="AP62" s="20"/>
      <c r="AQ62" s="20"/>
      <c r="AR62" s="20"/>
    </row>
    <row r="63" spans="1:44" s="17" customFormat="1" ht="30.75" customHeight="1" x14ac:dyDescent="0.2">
      <c r="A63" s="150"/>
      <c r="C63" s="63"/>
      <c r="D63" s="66" t="str">
        <f t="shared" si="13"/>
        <v/>
      </c>
      <c r="E63" s="69" t="str">
        <f>IFERROR(VLOOKUP(J63,Causa!$A$2:$F$15,6,0),"")</f>
        <v/>
      </c>
      <c r="F63" s="52"/>
      <c r="G63" s="53"/>
      <c r="H63" s="212"/>
      <c r="I63" s="55"/>
      <c r="J63" s="54"/>
      <c r="K63" s="54"/>
      <c r="L63" s="54"/>
      <c r="M63" s="54"/>
      <c r="N63" s="54"/>
      <c r="O63" s="54"/>
      <c r="P63" s="54"/>
      <c r="Q63" s="55"/>
      <c r="R63" s="54"/>
      <c r="S63" s="56">
        <f t="shared" si="17"/>
        <v>0</v>
      </c>
      <c r="T63" s="56">
        <f t="shared" si="14"/>
        <v>0</v>
      </c>
      <c r="U63" s="56">
        <f t="shared" si="18"/>
        <v>0</v>
      </c>
      <c r="V63" s="56">
        <f t="shared" si="15"/>
        <v>0</v>
      </c>
      <c r="W63" s="64" t="str">
        <f t="shared" si="16"/>
        <v/>
      </c>
      <c r="X63" s="56" t="str">
        <f t="shared" si="19"/>
        <v>T</v>
      </c>
      <c r="Y63" s="20"/>
      <c r="Z63" s="19"/>
      <c r="AA63" s="20"/>
      <c r="AB63" s="19"/>
      <c r="AC63" s="21"/>
      <c r="AJ63" s="22"/>
      <c r="AK63" s="22"/>
      <c r="AL63" s="22"/>
      <c r="AM63" s="22"/>
      <c r="AN63" s="20"/>
      <c r="AO63" s="20"/>
      <c r="AP63" s="20"/>
      <c r="AQ63" s="20"/>
      <c r="AR63" s="20"/>
    </row>
    <row r="64" spans="1:44" s="17" customFormat="1" ht="30.75" customHeight="1" x14ac:dyDescent="0.2">
      <c r="A64" s="150"/>
      <c r="C64" s="63"/>
      <c r="D64" s="66" t="str">
        <f t="shared" si="13"/>
        <v/>
      </c>
      <c r="E64" s="69" t="str">
        <f>IFERROR(VLOOKUP(J64,Causa!$A$2:$F$15,6,0),"")</f>
        <v/>
      </c>
      <c r="F64" s="52"/>
      <c r="G64" s="53"/>
      <c r="H64" s="212"/>
      <c r="I64" s="55"/>
      <c r="J64" s="54"/>
      <c r="K64" s="54"/>
      <c r="L64" s="54"/>
      <c r="M64" s="54"/>
      <c r="N64" s="54"/>
      <c r="O64" s="54"/>
      <c r="P64" s="54"/>
      <c r="Q64" s="55"/>
      <c r="R64" s="54"/>
      <c r="S64" s="56">
        <f t="shared" si="17"/>
        <v>0</v>
      </c>
      <c r="T64" s="56">
        <f t="shared" si="14"/>
        <v>0</v>
      </c>
      <c r="U64" s="56">
        <f t="shared" si="18"/>
        <v>0</v>
      </c>
      <c r="V64" s="56">
        <f t="shared" si="15"/>
        <v>0</v>
      </c>
      <c r="W64" s="64" t="str">
        <f t="shared" si="16"/>
        <v/>
      </c>
      <c r="X64" s="56" t="str">
        <f t="shared" si="19"/>
        <v>T</v>
      </c>
      <c r="Y64" s="20"/>
      <c r="Z64" s="19"/>
      <c r="AA64" s="20"/>
      <c r="AB64" s="19"/>
      <c r="AC64" s="21"/>
      <c r="AJ64" s="22"/>
      <c r="AK64" s="22"/>
      <c r="AL64" s="22"/>
      <c r="AM64" s="22"/>
      <c r="AN64" s="20"/>
      <c r="AO64" s="20"/>
      <c r="AP64" s="20"/>
      <c r="AQ64" s="20"/>
      <c r="AR64" s="20"/>
    </row>
    <row r="65" spans="1:44" s="17" customFormat="1" ht="30.75" customHeight="1" x14ac:dyDescent="0.2">
      <c r="A65" s="150"/>
      <c r="C65" s="63"/>
      <c r="D65" s="66" t="str">
        <f t="shared" si="13"/>
        <v/>
      </c>
      <c r="E65" s="69" t="str">
        <f>IFERROR(VLOOKUP(J65,Causa!$A$2:$F$15,6,0),"")</f>
        <v/>
      </c>
      <c r="F65" s="52"/>
      <c r="G65" s="53"/>
      <c r="H65" s="212"/>
      <c r="I65" s="55"/>
      <c r="J65" s="54"/>
      <c r="K65" s="54"/>
      <c r="L65" s="54"/>
      <c r="M65" s="54"/>
      <c r="N65" s="54"/>
      <c r="O65" s="54"/>
      <c r="P65" s="54"/>
      <c r="Q65" s="55"/>
      <c r="R65" s="54"/>
      <c r="S65" s="56">
        <f t="shared" si="17"/>
        <v>0</v>
      </c>
      <c r="T65" s="56">
        <f t="shared" si="14"/>
        <v>0</v>
      </c>
      <c r="U65" s="56">
        <f t="shared" si="18"/>
        <v>0</v>
      </c>
      <c r="V65" s="56">
        <f t="shared" si="15"/>
        <v>0</v>
      </c>
      <c r="W65" s="64" t="str">
        <f t="shared" si="16"/>
        <v/>
      </c>
      <c r="X65" s="56" t="str">
        <f t="shared" si="19"/>
        <v>T</v>
      </c>
      <c r="Y65" s="20"/>
      <c r="Z65" s="19"/>
      <c r="AA65" s="20"/>
      <c r="AB65" s="19"/>
      <c r="AC65" s="21"/>
      <c r="AJ65" s="22"/>
      <c r="AK65" s="22"/>
      <c r="AL65" s="22"/>
      <c r="AM65" s="22"/>
      <c r="AN65" s="20"/>
      <c r="AO65" s="20"/>
      <c r="AP65" s="20"/>
      <c r="AQ65" s="20"/>
      <c r="AR65" s="20"/>
    </row>
    <row r="66" spans="1:44" s="17" customFormat="1" ht="30.75" customHeight="1" x14ac:dyDescent="0.2">
      <c r="A66" s="150"/>
      <c r="C66" s="63"/>
      <c r="D66" s="66" t="str">
        <f t="shared" si="13"/>
        <v/>
      </c>
      <c r="E66" s="69" t="str">
        <f>IFERROR(VLOOKUP(J66,Causa!$A$2:$F$15,6,0),"")</f>
        <v/>
      </c>
      <c r="F66" s="52"/>
      <c r="G66" s="53"/>
      <c r="H66" s="212"/>
      <c r="I66" s="55"/>
      <c r="J66" s="54"/>
      <c r="K66" s="54"/>
      <c r="L66" s="54"/>
      <c r="M66" s="54"/>
      <c r="N66" s="54"/>
      <c r="O66" s="54"/>
      <c r="P66" s="54"/>
      <c r="Q66" s="55"/>
      <c r="R66" s="54"/>
      <c r="S66" s="56">
        <f t="shared" si="17"/>
        <v>0</v>
      </c>
      <c r="T66" s="56">
        <f t="shared" si="14"/>
        <v>0</v>
      </c>
      <c r="U66" s="56">
        <f t="shared" si="18"/>
        <v>0</v>
      </c>
      <c r="V66" s="56">
        <f t="shared" si="15"/>
        <v>0</v>
      </c>
      <c r="W66" s="64" t="str">
        <f t="shared" si="16"/>
        <v/>
      </c>
      <c r="X66" s="56" t="str">
        <f t="shared" si="19"/>
        <v>T</v>
      </c>
      <c r="Y66" s="20"/>
      <c r="Z66" s="19"/>
      <c r="AA66" s="20"/>
      <c r="AB66" s="19"/>
      <c r="AC66" s="21"/>
      <c r="AJ66" s="22"/>
      <c r="AK66" s="22"/>
      <c r="AL66" s="22"/>
      <c r="AM66" s="22"/>
      <c r="AN66" s="20"/>
      <c r="AO66" s="20"/>
      <c r="AP66" s="20"/>
      <c r="AQ66" s="20"/>
      <c r="AR66" s="20"/>
    </row>
    <row r="67" spans="1:44" s="17" customFormat="1" ht="30.75" customHeight="1" x14ac:dyDescent="0.2">
      <c r="A67" s="150"/>
      <c r="C67" s="63"/>
      <c r="D67" s="66" t="str">
        <f t="shared" si="13"/>
        <v/>
      </c>
      <c r="E67" s="69" t="str">
        <f>IFERROR(VLOOKUP(J67,Causa!$A$2:$F$15,6,0),"")</f>
        <v/>
      </c>
      <c r="F67" s="52"/>
      <c r="G67" s="53"/>
      <c r="H67" s="212"/>
      <c r="I67" s="55"/>
      <c r="J67" s="54"/>
      <c r="K67" s="54"/>
      <c r="L67" s="54"/>
      <c r="M67" s="54"/>
      <c r="N67" s="54"/>
      <c r="O67" s="54"/>
      <c r="P67" s="54"/>
      <c r="Q67" s="55"/>
      <c r="R67" s="54"/>
      <c r="S67" s="56">
        <f t="shared" si="17"/>
        <v>0</v>
      </c>
      <c r="T67" s="56">
        <f t="shared" si="14"/>
        <v>0</v>
      </c>
      <c r="U67" s="56">
        <f t="shared" si="18"/>
        <v>0</v>
      </c>
      <c r="V67" s="56">
        <f t="shared" si="15"/>
        <v>0</v>
      </c>
      <c r="W67" s="64" t="str">
        <f t="shared" si="16"/>
        <v/>
      </c>
      <c r="X67" s="56" t="str">
        <f t="shared" si="19"/>
        <v>T</v>
      </c>
      <c r="Y67" s="20"/>
      <c r="Z67" s="19"/>
      <c r="AA67" s="20"/>
      <c r="AB67" s="19"/>
      <c r="AC67" s="21"/>
      <c r="AJ67" s="22"/>
      <c r="AK67" s="22"/>
      <c r="AL67" s="22"/>
      <c r="AM67" s="22"/>
      <c r="AN67" s="20"/>
      <c r="AO67" s="20"/>
      <c r="AP67" s="20"/>
      <c r="AQ67" s="20"/>
      <c r="AR67" s="20"/>
    </row>
    <row r="68" spans="1:44" s="17" customFormat="1" ht="30.75" customHeight="1" x14ac:dyDescent="0.2">
      <c r="A68" s="150"/>
      <c r="C68" s="63"/>
      <c r="D68" s="66" t="str">
        <f t="shared" si="13"/>
        <v/>
      </c>
      <c r="E68" s="69" t="str">
        <f>IFERROR(VLOOKUP(J68,Causa!$A$2:$F$15,6,0),"")</f>
        <v/>
      </c>
      <c r="F68" s="52"/>
      <c r="G68" s="53"/>
      <c r="H68" s="212"/>
      <c r="I68" s="55"/>
      <c r="J68" s="54"/>
      <c r="K68" s="54"/>
      <c r="L68" s="54"/>
      <c r="M68" s="54"/>
      <c r="N68" s="54"/>
      <c r="O68" s="54"/>
      <c r="P68" s="54"/>
      <c r="Q68" s="55"/>
      <c r="R68" s="54"/>
      <c r="S68" s="56">
        <f t="shared" si="17"/>
        <v>0</v>
      </c>
      <c r="T68" s="56">
        <f t="shared" si="14"/>
        <v>0</v>
      </c>
      <c r="U68" s="56">
        <f t="shared" si="18"/>
        <v>0</v>
      </c>
      <c r="V68" s="56">
        <f t="shared" si="15"/>
        <v>0</v>
      </c>
      <c r="W68" s="64" t="str">
        <f t="shared" si="16"/>
        <v/>
      </c>
      <c r="X68" s="56" t="str">
        <f t="shared" si="19"/>
        <v>T</v>
      </c>
      <c r="Y68" s="20"/>
      <c r="Z68" s="19"/>
      <c r="AA68" s="20"/>
      <c r="AB68" s="19"/>
      <c r="AC68" s="21"/>
      <c r="AJ68" s="22"/>
      <c r="AK68" s="22"/>
      <c r="AL68" s="22"/>
      <c r="AM68" s="22"/>
      <c r="AN68" s="20"/>
      <c r="AO68" s="20"/>
      <c r="AP68" s="20"/>
      <c r="AQ68" s="20"/>
      <c r="AR68" s="20"/>
    </row>
    <row r="69" spans="1:44" s="17" customFormat="1" ht="30.75" customHeight="1" x14ac:dyDescent="0.2">
      <c r="A69" s="150"/>
      <c r="C69" s="63"/>
      <c r="D69" s="66" t="str">
        <f t="shared" si="13"/>
        <v/>
      </c>
      <c r="E69" s="69" t="str">
        <f>IFERROR(VLOOKUP(J69,Causa!$A$2:$F$15,6,0),"")</f>
        <v/>
      </c>
      <c r="F69" s="52"/>
      <c r="G69" s="53"/>
      <c r="H69" s="212"/>
      <c r="I69" s="55"/>
      <c r="J69" s="54"/>
      <c r="K69" s="54"/>
      <c r="L69" s="54"/>
      <c r="M69" s="54"/>
      <c r="N69" s="54"/>
      <c r="O69" s="54"/>
      <c r="P69" s="54"/>
      <c r="Q69" s="55"/>
      <c r="R69" s="54"/>
      <c r="S69" s="56">
        <f t="shared" si="17"/>
        <v>0</v>
      </c>
      <c r="T69" s="56">
        <f t="shared" si="14"/>
        <v>0</v>
      </c>
      <c r="U69" s="56">
        <f t="shared" si="18"/>
        <v>0</v>
      </c>
      <c r="V69" s="56">
        <f t="shared" si="15"/>
        <v>0</v>
      </c>
      <c r="W69" s="64" t="str">
        <f t="shared" si="16"/>
        <v/>
      </c>
      <c r="X69" s="56" t="str">
        <f t="shared" si="19"/>
        <v>T</v>
      </c>
      <c r="Y69" s="20"/>
      <c r="Z69" s="19"/>
      <c r="AA69" s="20"/>
      <c r="AB69" s="19"/>
      <c r="AC69" s="21"/>
      <c r="AJ69" s="22"/>
      <c r="AK69" s="22"/>
      <c r="AL69" s="22"/>
      <c r="AM69" s="22"/>
      <c r="AN69" s="20"/>
      <c r="AO69" s="20"/>
      <c r="AP69" s="20"/>
      <c r="AQ69" s="20"/>
      <c r="AR69" s="20"/>
    </row>
    <row r="70" spans="1:44" s="17" customFormat="1" ht="30.75" customHeight="1" x14ac:dyDescent="0.2">
      <c r="A70" s="150"/>
      <c r="C70" s="63"/>
      <c r="D70" s="66" t="str">
        <f t="shared" si="13"/>
        <v/>
      </c>
      <c r="E70" s="69" t="str">
        <f>IFERROR(VLOOKUP(J70,Causa!$A$2:$F$15,6,0),"")</f>
        <v/>
      </c>
      <c r="F70" s="52"/>
      <c r="G70" s="53"/>
      <c r="H70" s="212"/>
      <c r="I70" s="55"/>
      <c r="J70" s="54"/>
      <c r="K70" s="54"/>
      <c r="L70" s="54"/>
      <c r="M70" s="54"/>
      <c r="N70" s="54"/>
      <c r="O70" s="54"/>
      <c r="P70" s="54"/>
      <c r="Q70" s="55"/>
      <c r="R70" s="54"/>
      <c r="S70" s="56">
        <f t="shared" si="17"/>
        <v>0</v>
      </c>
      <c r="T70" s="56">
        <f t="shared" si="14"/>
        <v>0</v>
      </c>
      <c r="U70" s="56">
        <f t="shared" si="18"/>
        <v>0</v>
      </c>
      <c r="V70" s="56">
        <f t="shared" si="15"/>
        <v>0</v>
      </c>
      <c r="W70" s="64" t="str">
        <f t="shared" si="16"/>
        <v/>
      </c>
      <c r="X70" s="56" t="str">
        <f t="shared" si="19"/>
        <v>T</v>
      </c>
      <c r="Y70" s="20"/>
      <c r="Z70" s="19"/>
      <c r="AA70" s="20"/>
      <c r="AB70" s="19"/>
      <c r="AC70" s="21"/>
      <c r="AJ70" s="22"/>
      <c r="AK70" s="22"/>
      <c r="AL70" s="22"/>
      <c r="AM70" s="22"/>
      <c r="AN70" s="20"/>
      <c r="AO70" s="20"/>
      <c r="AP70" s="20"/>
      <c r="AQ70" s="20"/>
      <c r="AR70" s="20"/>
    </row>
    <row r="71" spans="1:44" s="17" customFormat="1" ht="30.75" customHeight="1" x14ac:dyDescent="0.2">
      <c r="A71" s="150"/>
      <c r="C71" s="63"/>
      <c r="D71" s="66" t="str">
        <f t="shared" si="13"/>
        <v/>
      </c>
      <c r="E71" s="69" t="str">
        <f>IFERROR(VLOOKUP(J71,Causa!$A$2:$F$15,6,0),"")</f>
        <v/>
      </c>
      <c r="F71" s="52"/>
      <c r="G71" s="53"/>
      <c r="H71" s="212"/>
      <c r="I71" s="55"/>
      <c r="J71" s="54"/>
      <c r="K71" s="54"/>
      <c r="L71" s="54"/>
      <c r="M71" s="54"/>
      <c r="N71" s="54"/>
      <c r="O71" s="54"/>
      <c r="P71" s="54"/>
      <c r="Q71" s="55"/>
      <c r="R71" s="54"/>
      <c r="S71" s="56">
        <f t="shared" si="17"/>
        <v>0</v>
      </c>
      <c r="T71" s="56">
        <f t="shared" si="14"/>
        <v>0</v>
      </c>
      <c r="U71" s="56">
        <f t="shared" si="18"/>
        <v>0</v>
      </c>
      <c r="V71" s="56">
        <f t="shared" si="15"/>
        <v>0</v>
      </c>
      <c r="W71" s="64" t="str">
        <f t="shared" si="16"/>
        <v/>
      </c>
      <c r="X71" s="56" t="str">
        <f t="shared" si="19"/>
        <v>T</v>
      </c>
      <c r="Y71" s="20"/>
      <c r="Z71" s="19"/>
      <c r="AA71" s="20"/>
      <c r="AB71" s="19"/>
      <c r="AC71" s="21"/>
      <c r="AJ71" s="22"/>
      <c r="AK71" s="22"/>
      <c r="AL71" s="22"/>
      <c r="AM71" s="22"/>
      <c r="AN71" s="20"/>
      <c r="AO71" s="20"/>
      <c r="AP71" s="20"/>
      <c r="AQ71" s="20"/>
      <c r="AR71" s="20"/>
    </row>
    <row r="72" spans="1:44" s="17" customFormat="1" ht="30.75" customHeight="1" x14ac:dyDescent="0.2">
      <c r="A72" s="150"/>
      <c r="C72" s="63"/>
      <c r="D72" s="66" t="str">
        <f t="shared" si="13"/>
        <v/>
      </c>
      <c r="E72" s="69" t="str">
        <f>IFERROR(VLOOKUP(J72,Causa!$A$2:$F$15,6,0),"")</f>
        <v/>
      </c>
      <c r="F72" s="52"/>
      <c r="G72" s="53"/>
      <c r="H72" s="212"/>
      <c r="I72" s="55"/>
      <c r="J72" s="54"/>
      <c r="K72" s="54"/>
      <c r="L72" s="54"/>
      <c r="M72" s="54"/>
      <c r="N72" s="54"/>
      <c r="O72" s="54"/>
      <c r="P72" s="54"/>
      <c r="Q72" s="55"/>
      <c r="R72" s="54"/>
      <c r="S72" s="56">
        <f t="shared" si="17"/>
        <v>0</v>
      </c>
      <c r="T72" s="56">
        <f t="shared" si="14"/>
        <v>0</v>
      </c>
      <c r="U72" s="56">
        <f t="shared" si="18"/>
        <v>0</v>
      </c>
      <c r="V72" s="56">
        <f t="shared" si="15"/>
        <v>0</v>
      </c>
      <c r="W72" s="64" t="str">
        <f t="shared" si="16"/>
        <v/>
      </c>
      <c r="X72" s="56" t="str">
        <f t="shared" si="19"/>
        <v>T</v>
      </c>
      <c r="Y72" s="20"/>
      <c r="Z72" s="19"/>
      <c r="AA72" s="20"/>
      <c r="AB72" s="19"/>
      <c r="AC72" s="21"/>
      <c r="AJ72" s="22"/>
      <c r="AK72" s="22"/>
      <c r="AL72" s="22"/>
      <c r="AM72" s="22"/>
      <c r="AN72" s="20"/>
      <c r="AO72" s="20"/>
      <c r="AP72" s="20"/>
      <c r="AQ72" s="20"/>
      <c r="AR72" s="20"/>
    </row>
    <row r="73" spans="1:44" s="17" customFormat="1" ht="30.75" customHeight="1" x14ac:dyDescent="0.2">
      <c r="A73" s="150"/>
      <c r="C73" s="63"/>
      <c r="D73" s="66" t="str">
        <f t="shared" si="13"/>
        <v/>
      </c>
      <c r="E73" s="69" t="str">
        <f>IFERROR(VLOOKUP(J73,Causa!$A$2:$F$15,6,0),"")</f>
        <v/>
      </c>
      <c r="F73" s="52"/>
      <c r="G73" s="53"/>
      <c r="H73" s="212"/>
      <c r="I73" s="55"/>
      <c r="J73" s="54"/>
      <c r="K73" s="54"/>
      <c r="L73" s="54"/>
      <c r="M73" s="54"/>
      <c r="N73" s="54"/>
      <c r="O73" s="54"/>
      <c r="P73" s="54"/>
      <c r="Q73" s="55"/>
      <c r="R73" s="54"/>
      <c r="S73" s="56">
        <f t="shared" si="17"/>
        <v>0</v>
      </c>
      <c r="T73" s="56">
        <f t="shared" si="14"/>
        <v>0</v>
      </c>
      <c r="U73" s="56">
        <f t="shared" si="18"/>
        <v>0</v>
      </c>
      <c r="V73" s="56">
        <f t="shared" si="15"/>
        <v>0</v>
      </c>
      <c r="W73" s="64" t="str">
        <f t="shared" si="16"/>
        <v/>
      </c>
      <c r="X73" s="56" t="str">
        <f t="shared" si="19"/>
        <v>T</v>
      </c>
      <c r="Y73" s="20"/>
      <c r="Z73" s="19"/>
      <c r="AA73" s="20"/>
      <c r="AB73" s="19"/>
      <c r="AC73" s="21"/>
      <c r="AJ73" s="22"/>
      <c r="AK73" s="22"/>
      <c r="AL73" s="22"/>
      <c r="AM73" s="22"/>
      <c r="AN73" s="20"/>
      <c r="AO73" s="20"/>
      <c r="AP73" s="20"/>
      <c r="AQ73" s="20"/>
      <c r="AR73" s="20"/>
    </row>
    <row r="74" spans="1:44" s="17" customFormat="1" ht="30.75" customHeight="1" x14ac:dyDescent="0.2">
      <c r="A74" s="150"/>
      <c r="C74" s="63"/>
      <c r="D74" s="66" t="str">
        <f t="shared" si="13"/>
        <v/>
      </c>
      <c r="E74" s="69" t="str">
        <f>IFERROR(VLOOKUP(J74,Causa!$A$2:$F$15,6,0),"")</f>
        <v/>
      </c>
      <c r="F74" s="52"/>
      <c r="G74" s="53"/>
      <c r="H74" s="212"/>
      <c r="I74" s="55"/>
      <c r="J74" s="54"/>
      <c r="K74" s="54"/>
      <c r="L74" s="54"/>
      <c r="M74" s="54"/>
      <c r="N74" s="54"/>
      <c r="O74" s="54"/>
      <c r="P74" s="54"/>
      <c r="Q74" s="55"/>
      <c r="R74" s="54"/>
      <c r="S74" s="56">
        <f t="shared" si="17"/>
        <v>0</v>
      </c>
      <c r="T74" s="56">
        <f t="shared" si="14"/>
        <v>0</v>
      </c>
      <c r="U74" s="56">
        <f t="shared" si="18"/>
        <v>0</v>
      </c>
      <c r="V74" s="56">
        <f t="shared" si="15"/>
        <v>0</v>
      </c>
      <c r="W74" s="64" t="str">
        <f t="shared" si="16"/>
        <v/>
      </c>
      <c r="X74" s="56" t="str">
        <f t="shared" si="19"/>
        <v>T</v>
      </c>
      <c r="Y74" s="20"/>
      <c r="Z74" s="19"/>
      <c r="AA74" s="20"/>
      <c r="AB74" s="19"/>
      <c r="AC74" s="21"/>
      <c r="AJ74" s="22"/>
      <c r="AK74" s="22"/>
      <c r="AL74" s="22"/>
      <c r="AM74" s="22"/>
      <c r="AN74" s="20"/>
      <c r="AO74" s="20"/>
      <c r="AP74" s="20"/>
      <c r="AQ74" s="20"/>
      <c r="AR74" s="20"/>
    </row>
    <row r="75" spans="1:44" s="17" customFormat="1" ht="30.75" customHeight="1" x14ac:dyDescent="0.2">
      <c r="A75" s="150"/>
      <c r="C75" s="63"/>
      <c r="D75" s="66" t="str">
        <f t="shared" si="13"/>
        <v/>
      </c>
      <c r="E75" s="69" t="str">
        <f>IFERROR(VLOOKUP(J75,Causa!$A$2:$F$15,6,0),"")</f>
        <v/>
      </c>
      <c r="F75" s="52"/>
      <c r="G75" s="53"/>
      <c r="H75" s="212"/>
      <c r="I75" s="55"/>
      <c r="J75" s="54"/>
      <c r="K75" s="54"/>
      <c r="L75" s="54"/>
      <c r="M75" s="54"/>
      <c r="N75" s="54"/>
      <c r="O75" s="54"/>
      <c r="P75" s="54"/>
      <c r="Q75" s="55"/>
      <c r="R75" s="54"/>
      <c r="S75" s="56">
        <f t="shared" si="17"/>
        <v>0</v>
      </c>
      <c r="T75" s="56">
        <f t="shared" si="14"/>
        <v>0</v>
      </c>
      <c r="U75" s="56">
        <f t="shared" si="18"/>
        <v>0</v>
      </c>
      <c r="V75" s="56">
        <f t="shared" si="15"/>
        <v>0</v>
      </c>
      <c r="W75" s="64" t="str">
        <f t="shared" si="16"/>
        <v/>
      </c>
      <c r="X75" s="56" t="str">
        <f t="shared" si="19"/>
        <v>T</v>
      </c>
      <c r="Y75" s="20"/>
      <c r="Z75" s="19"/>
      <c r="AA75" s="20"/>
      <c r="AB75" s="19"/>
      <c r="AC75" s="21"/>
      <c r="AJ75" s="22"/>
      <c r="AK75" s="22"/>
      <c r="AL75" s="22"/>
      <c r="AM75" s="22"/>
      <c r="AN75" s="20"/>
      <c r="AO75" s="20"/>
      <c r="AP75" s="20"/>
      <c r="AQ75" s="20"/>
      <c r="AR75" s="20"/>
    </row>
    <row r="76" spans="1:44" s="17" customFormat="1" ht="30.75" customHeight="1" x14ac:dyDescent="0.2">
      <c r="A76" s="150"/>
      <c r="C76" s="63"/>
      <c r="D76" s="66" t="str">
        <f t="shared" si="13"/>
        <v/>
      </c>
      <c r="E76" s="69" t="str">
        <f>IFERROR(VLOOKUP(J76,Causa!$A$2:$F$15,6,0),"")</f>
        <v/>
      </c>
      <c r="F76" s="52"/>
      <c r="G76" s="53"/>
      <c r="H76" s="212"/>
      <c r="I76" s="55"/>
      <c r="J76" s="54"/>
      <c r="K76" s="54"/>
      <c r="L76" s="54"/>
      <c r="M76" s="54"/>
      <c r="N76" s="54"/>
      <c r="O76" s="54"/>
      <c r="P76" s="54"/>
      <c r="Q76" s="55"/>
      <c r="R76" s="54"/>
      <c r="S76" s="56">
        <f t="shared" si="17"/>
        <v>0</v>
      </c>
      <c r="T76" s="56">
        <f t="shared" si="14"/>
        <v>0</v>
      </c>
      <c r="U76" s="56">
        <f t="shared" si="18"/>
        <v>0</v>
      </c>
      <c r="V76" s="56">
        <f t="shared" si="15"/>
        <v>0</v>
      </c>
      <c r="W76" s="64" t="str">
        <f t="shared" si="16"/>
        <v/>
      </c>
      <c r="X76" s="56" t="str">
        <f t="shared" si="19"/>
        <v>T</v>
      </c>
      <c r="Y76" s="20"/>
      <c r="Z76" s="19"/>
      <c r="AA76" s="20"/>
      <c r="AB76" s="19"/>
      <c r="AC76" s="21"/>
      <c r="AJ76" s="22"/>
      <c r="AK76" s="22"/>
      <c r="AL76" s="22"/>
      <c r="AM76" s="22"/>
      <c r="AN76" s="20"/>
      <c r="AO76" s="20"/>
      <c r="AP76" s="20"/>
      <c r="AQ76" s="20"/>
      <c r="AR76" s="20"/>
    </row>
    <row r="77" spans="1:44" s="17" customFormat="1" ht="30.75" customHeight="1" x14ac:dyDescent="0.2">
      <c r="A77" s="150"/>
      <c r="C77" s="63"/>
      <c r="D77" s="66" t="str">
        <f t="shared" si="13"/>
        <v/>
      </c>
      <c r="E77" s="69" t="str">
        <f>IFERROR(VLOOKUP(J77,Causa!$A$2:$F$15,6,0),"")</f>
        <v/>
      </c>
      <c r="F77" s="52"/>
      <c r="G77" s="53"/>
      <c r="H77" s="212"/>
      <c r="I77" s="55"/>
      <c r="J77" s="54"/>
      <c r="K77" s="54"/>
      <c r="L77" s="54"/>
      <c r="M77" s="54"/>
      <c r="N77" s="54"/>
      <c r="O77" s="54"/>
      <c r="P77" s="54"/>
      <c r="Q77" s="55"/>
      <c r="R77" s="54"/>
      <c r="S77" s="56">
        <f t="shared" si="17"/>
        <v>0</v>
      </c>
      <c r="T77" s="56">
        <f t="shared" si="14"/>
        <v>0</v>
      </c>
      <c r="U77" s="56">
        <f t="shared" si="18"/>
        <v>0</v>
      </c>
      <c r="V77" s="56">
        <f t="shared" si="15"/>
        <v>0</v>
      </c>
      <c r="W77" s="64" t="str">
        <f t="shared" si="16"/>
        <v/>
      </c>
      <c r="X77" s="56" t="str">
        <f t="shared" si="19"/>
        <v>T</v>
      </c>
      <c r="Y77" s="20"/>
      <c r="Z77" s="19"/>
      <c r="AA77" s="20"/>
      <c r="AB77" s="19"/>
      <c r="AC77" s="21"/>
      <c r="AJ77" s="22"/>
      <c r="AK77" s="22"/>
      <c r="AL77" s="22"/>
      <c r="AM77" s="22"/>
      <c r="AN77" s="20"/>
      <c r="AO77" s="20"/>
      <c r="AP77" s="20"/>
      <c r="AQ77" s="20"/>
      <c r="AR77" s="20"/>
    </row>
    <row r="78" spans="1:44" s="17" customFormat="1" ht="30.75" customHeight="1" x14ac:dyDescent="0.2">
      <c r="A78" s="150"/>
      <c r="C78" s="63"/>
      <c r="D78" s="66" t="str">
        <f t="shared" si="13"/>
        <v/>
      </c>
      <c r="E78" s="69" t="str">
        <f>IFERROR(VLOOKUP(J78,Causa!$A$2:$F$15,6,0),"")</f>
        <v/>
      </c>
      <c r="F78" s="52"/>
      <c r="G78" s="53"/>
      <c r="H78" s="212"/>
      <c r="I78" s="55"/>
      <c r="J78" s="54"/>
      <c r="K78" s="54"/>
      <c r="L78" s="54"/>
      <c r="M78" s="54"/>
      <c r="N78" s="54"/>
      <c r="O78" s="54"/>
      <c r="P78" s="54"/>
      <c r="Q78" s="55"/>
      <c r="R78" s="54"/>
      <c r="S78" s="56">
        <f t="shared" si="17"/>
        <v>0</v>
      </c>
      <c r="T78" s="56">
        <f t="shared" si="14"/>
        <v>0</v>
      </c>
      <c r="U78" s="56">
        <f t="shared" si="18"/>
        <v>0</v>
      </c>
      <c r="V78" s="56">
        <f t="shared" si="15"/>
        <v>0</v>
      </c>
      <c r="W78" s="64" t="str">
        <f t="shared" si="16"/>
        <v/>
      </c>
      <c r="X78" s="56" t="str">
        <f t="shared" si="19"/>
        <v>T</v>
      </c>
      <c r="Y78" s="20"/>
      <c r="Z78" s="19"/>
      <c r="AA78" s="20"/>
      <c r="AB78" s="19"/>
      <c r="AC78" s="21"/>
      <c r="AJ78" s="22"/>
      <c r="AK78" s="22"/>
      <c r="AL78" s="22"/>
      <c r="AM78" s="22"/>
      <c r="AN78" s="20"/>
      <c r="AO78" s="20"/>
      <c r="AP78" s="20"/>
      <c r="AQ78" s="20"/>
      <c r="AR78" s="20"/>
    </row>
    <row r="79" spans="1:44" s="17" customFormat="1" ht="30.75" customHeight="1" x14ac:dyDescent="0.2">
      <c r="A79" s="150"/>
      <c r="C79" s="63"/>
      <c r="D79" s="66" t="str">
        <f t="shared" si="13"/>
        <v/>
      </c>
      <c r="E79" s="69" t="str">
        <f>IFERROR(VLOOKUP(J79,Causa!$A$2:$F$15,6,0),"")</f>
        <v/>
      </c>
      <c r="F79" s="52"/>
      <c r="G79" s="53"/>
      <c r="H79" s="212"/>
      <c r="I79" s="55"/>
      <c r="J79" s="54"/>
      <c r="K79" s="54"/>
      <c r="L79" s="54"/>
      <c r="M79" s="54"/>
      <c r="N79" s="54"/>
      <c r="O79" s="54"/>
      <c r="P79" s="54"/>
      <c r="Q79" s="55"/>
      <c r="R79" s="54"/>
      <c r="S79" s="56">
        <f t="shared" si="17"/>
        <v>0</v>
      </c>
      <c r="T79" s="56">
        <f t="shared" si="14"/>
        <v>0</v>
      </c>
      <c r="U79" s="56">
        <f t="shared" si="18"/>
        <v>0</v>
      </c>
      <c r="V79" s="56">
        <f t="shared" si="15"/>
        <v>0</v>
      </c>
      <c r="W79" s="64" t="str">
        <f t="shared" si="16"/>
        <v/>
      </c>
      <c r="X79" s="56" t="str">
        <f t="shared" si="19"/>
        <v>T</v>
      </c>
      <c r="Y79" s="20"/>
      <c r="Z79" s="19"/>
      <c r="AA79" s="20"/>
      <c r="AB79" s="19"/>
      <c r="AC79" s="21"/>
      <c r="AJ79" s="22"/>
      <c r="AK79" s="22"/>
      <c r="AL79" s="22"/>
      <c r="AM79" s="22"/>
      <c r="AN79" s="20"/>
      <c r="AO79" s="20"/>
      <c r="AP79" s="20"/>
      <c r="AQ79" s="20"/>
      <c r="AR79" s="20"/>
    </row>
    <row r="80" spans="1:44" s="17" customFormat="1" ht="30.75" customHeight="1" x14ac:dyDescent="0.2">
      <c r="A80" s="150"/>
      <c r="C80" s="63"/>
      <c r="D80" s="66" t="str">
        <f t="shared" si="13"/>
        <v/>
      </c>
      <c r="E80" s="69" t="str">
        <f>IFERROR(VLOOKUP(J80,Causa!$A$2:$F$15,6,0),"")</f>
        <v/>
      </c>
      <c r="F80" s="52"/>
      <c r="G80" s="53"/>
      <c r="H80" s="212"/>
      <c r="I80" s="55"/>
      <c r="J80" s="54"/>
      <c r="K80" s="54"/>
      <c r="L80" s="54"/>
      <c r="M80" s="54"/>
      <c r="N80" s="54"/>
      <c r="O80" s="54"/>
      <c r="P80" s="54"/>
      <c r="Q80" s="55"/>
      <c r="R80" s="54"/>
      <c r="S80" s="56">
        <f t="shared" si="17"/>
        <v>0</v>
      </c>
      <c r="T80" s="56">
        <f t="shared" si="14"/>
        <v>0</v>
      </c>
      <c r="U80" s="56">
        <f t="shared" si="18"/>
        <v>0</v>
      </c>
      <c r="V80" s="56">
        <f t="shared" si="15"/>
        <v>0</v>
      </c>
      <c r="W80" s="64" t="str">
        <f t="shared" si="16"/>
        <v/>
      </c>
      <c r="X80" s="56" t="str">
        <f t="shared" si="19"/>
        <v>T</v>
      </c>
      <c r="Y80" s="20"/>
      <c r="Z80" s="19"/>
      <c r="AA80" s="20"/>
      <c r="AB80" s="19"/>
      <c r="AC80" s="21"/>
      <c r="AJ80" s="22"/>
      <c r="AK80" s="22"/>
      <c r="AL80" s="22"/>
      <c r="AM80" s="22"/>
      <c r="AN80" s="20"/>
      <c r="AO80" s="20"/>
      <c r="AP80" s="20"/>
      <c r="AQ80" s="20"/>
      <c r="AR80" s="20"/>
    </row>
    <row r="81" spans="1:44" s="17" customFormat="1" ht="30.75" customHeight="1" x14ac:dyDescent="0.2">
      <c r="A81" s="150"/>
      <c r="C81" s="63"/>
      <c r="D81" s="66" t="str">
        <f t="shared" si="13"/>
        <v/>
      </c>
      <c r="E81" s="69" t="str">
        <f>IFERROR(VLOOKUP(J81,Causa!$A$2:$F$15,6,0),"")</f>
        <v/>
      </c>
      <c r="F81" s="52"/>
      <c r="G81" s="53"/>
      <c r="H81" s="212"/>
      <c r="I81" s="55"/>
      <c r="J81" s="54"/>
      <c r="K81" s="54"/>
      <c r="L81" s="54"/>
      <c r="M81" s="54"/>
      <c r="N81" s="54"/>
      <c r="O81" s="54"/>
      <c r="P81" s="54"/>
      <c r="Q81" s="55"/>
      <c r="R81" s="54"/>
      <c r="S81" s="56">
        <f t="shared" si="17"/>
        <v>0</v>
      </c>
      <c r="T81" s="56">
        <f t="shared" si="14"/>
        <v>0</v>
      </c>
      <c r="U81" s="56">
        <f t="shared" si="18"/>
        <v>0</v>
      </c>
      <c r="V81" s="56">
        <f t="shared" si="15"/>
        <v>0</v>
      </c>
      <c r="W81" s="64" t="str">
        <f t="shared" si="16"/>
        <v/>
      </c>
      <c r="X81" s="56" t="str">
        <f t="shared" si="19"/>
        <v>T</v>
      </c>
      <c r="Y81" s="20"/>
      <c r="Z81" s="19"/>
      <c r="AA81" s="20"/>
      <c r="AB81" s="19"/>
      <c r="AC81" s="21"/>
      <c r="AJ81" s="22"/>
      <c r="AK81" s="22"/>
      <c r="AL81" s="22"/>
      <c r="AM81" s="22"/>
      <c r="AN81" s="20"/>
      <c r="AO81" s="20"/>
      <c r="AP81" s="20"/>
      <c r="AQ81" s="20"/>
      <c r="AR81" s="20"/>
    </row>
    <row r="82" spans="1:44" s="17" customFormat="1" ht="30.75" customHeight="1" x14ac:dyDescent="0.2">
      <c r="A82" s="150"/>
      <c r="C82" s="63"/>
      <c r="D82" s="66" t="str">
        <f t="shared" si="13"/>
        <v/>
      </c>
      <c r="E82" s="69" t="str">
        <f>IFERROR(VLOOKUP(J82,Causa!$A$2:$F$15,6,0),"")</f>
        <v/>
      </c>
      <c r="F82" s="52"/>
      <c r="G82" s="53"/>
      <c r="H82" s="212"/>
      <c r="I82" s="55"/>
      <c r="J82" s="54"/>
      <c r="K82" s="54"/>
      <c r="L82" s="54"/>
      <c r="M82" s="54"/>
      <c r="N82" s="54"/>
      <c r="O82" s="54"/>
      <c r="P82" s="54"/>
      <c r="Q82" s="55"/>
      <c r="R82" s="54"/>
      <c r="S82" s="56">
        <f t="shared" si="17"/>
        <v>0</v>
      </c>
      <c r="T82" s="56">
        <f t="shared" si="14"/>
        <v>0</v>
      </c>
      <c r="U82" s="56">
        <f t="shared" si="18"/>
        <v>0</v>
      </c>
      <c r="V82" s="56">
        <f t="shared" si="15"/>
        <v>0</v>
      </c>
      <c r="W82" s="64" t="str">
        <f t="shared" si="16"/>
        <v/>
      </c>
      <c r="X82" s="56" t="str">
        <f t="shared" si="19"/>
        <v>T</v>
      </c>
      <c r="Y82" s="20"/>
      <c r="Z82" s="19"/>
      <c r="AA82" s="20"/>
      <c r="AB82" s="19"/>
      <c r="AC82" s="21"/>
      <c r="AJ82" s="22"/>
      <c r="AK82" s="22"/>
      <c r="AL82" s="22"/>
      <c r="AM82" s="22"/>
      <c r="AN82" s="20"/>
      <c r="AO82" s="20"/>
      <c r="AP82" s="20"/>
      <c r="AQ82" s="20"/>
      <c r="AR82" s="20"/>
    </row>
    <row r="83" spans="1:44" s="17" customFormat="1" ht="30.75" customHeight="1" x14ac:dyDescent="0.2">
      <c r="A83" s="150"/>
      <c r="C83" s="63"/>
      <c r="D83" s="66" t="str">
        <f t="shared" si="13"/>
        <v/>
      </c>
      <c r="E83" s="69" t="str">
        <f>IFERROR(VLOOKUP(J83,Causa!$A$2:$F$15,6,0),"")</f>
        <v/>
      </c>
      <c r="F83" s="52"/>
      <c r="G83" s="53"/>
      <c r="H83" s="212"/>
      <c r="I83" s="55"/>
      <c r="J83" s="54"/>
      <c r="K83" s="54"/>
      <c r="L83" s="54"/>
      <c r="M83" s="54"/>
      <c r="N83" s="54"/>
      <c r="O83" s="54"/>
      <c r="P83" s="54"/>
      <c r="Q83" s="55"/>
      <c r="R83" s="54"/>
      <c r="S83" s="56">
        <f t="shared" si="17"/>
        <v>0</v>
      </c>
      <c r="T83" s="56">
        <f t="shared" si="14"/>
        <v>0</v>
      </c>
      <c r="U83" s="56">
        <f t="shared" si="18"/>
        <v>0</v>
      </c>
      <c r="V83" s="56">
        <f t="shared" si="15"/>
        <v>0</v>
      </c>
      <c r="W83" s="64" t="str">
        <f t="shared" si="16"/>
        <v/>
      </c>
      <c r="X83" s="56" t="str">
        <f t="shared" si="19"/>
        <v>T</v>
      </c>
      <c r="Y83" s="20"/>
      <c r="Z83" s="19"/>
      <c r="AA83" s="20"/>
      <c r="AB83" s="19"/>
      <c r="AC83" s="21"/>
      <c r="AJ83" s="22"/>
      <c r="AK83" s="22"/>
      <c r="AL83" s="22"/>
      <c r="AM83" s="22"/>
      <c r="AN83" s="20"/>
      <c r="AO83" s="20"/>
      <c r="AP83" s="20"/>
      <c r="AQ83" s="20"/>
      <c r="AR83" s="20"/>
    </row>
    <row r="84" spans="1:44" s="17" customFormat="1" ht="30.75" customHeight="1" x14ac:dyDescent="0.2">
      <c r="A84" s="150"/>
      <c r="C84" s="63"/>
      <c r="D84" s="66" t="str">
        <f t="shared" si="13"/>
        <v/>
      </c>
      <c r="E84" s="69" t="str">
        <f>IFERROR(VLOOKUP(J84,Causa!$A$2:$F$15,6,0),"")</f>
        <v/>
      </c>
      <c r="F84" s="52"/>
      <c r="G84" s="53"/>
      <c r="H84" s="212"/>
      <c r="I84" s="55"/>
      <c r="J84" s="54"/>
      <c r="K84" s="54"/>
      <c r="L84" s="54"/>
      <c r="M84" s="54"/>
      <c r="N84" s="54"/>
      <c r="O84" s="54"/>
      <c r="P84" s="54"/>
      <c r="Q84" s="55"/>
      <c r="R84" s="54"/>
      <c r="S84" s="56">
        <f t="shared" si="17"/>
        <v>0</v>
      </c>
      <c r="T84" s="56">
        <f t="shared" si="14"/>
        <v>0</v>
      </c>
      <c r="U84" s="56">
        <f t="shared" si="18"/>
        <v>0</v>
      </c>
      <c r="V84" s="56">
        <f t="shared" si="15"/>
        <v>0</v>
      </c>
      <c r="W84" s="64" t="str">
        <f t="shared" si="16"/>
        <v/>
      </c>
      <c r="X84" s="56" t="str">
        <f t="shared" si="19"/>
        <v>T</v>
      </c>
      <c r="Y84" s="20"/>
      <c r="Z84" s="19"/>
      <c r="AA84" s="20"/>
      <c r="AB84" s="19"/>
      <c r="AC84" s="21"/>
      <c r="AJ84" s="22"/>
      <c r="AK84" s="22"/>
      <c r="AL84" s="22"/>
      <c r="AM84" s="22"/>
      <c r="AN84" s="20"/>
      <c r="AO84" s="20"/>
      <c r="AP84" s="20"/>
      <c r="AQ84" s="20"/>
      <c r="AR84" s="20"/>
    </row>
    <row r="85" spans="1:44" s="17" customFormat="1" ht="30.75" customHeight="1" x14ac:dyDescent="0.2">
      <c r="A85" s="150"/>
      <c r="C85" s="63"/>
      <c r="D85" s="66" t="str">
        <f t="shared" si="13"/>
        <v/>
      </c>
      <c r="E85" s="69" t="str">
        <f>IFERROR(VLOOKUP(J85,Causa!$A$2:$F$15,6,0),"")</f>
        <v/>
      </c>
      <c r="F85" s="52"/>
      <c r="G85" s="53"/>
      <c r="H85" s="212"/>
      <c r="I85" s="55"/>
      <c r="J85" s="54"/>
      <c r="K85" s="54"/>
      <c r="L85" s="54"/>
      <c r="M85" s="54"/>
      <c r="N85" s="54"/>
      <c r="O85" s="54"/>
      <c r="P85" s="54"/>
      <c r="Q85" s="55"/>
      <c r="R85" s="54"/>
      <c r="S85" s="56">
        <f t="shared" si="17"/>
        <v>0</v>
      </c>
      <c r="T85" s="56">
        <f t="shared" si="14"/>
        <v>0</v>
      </c>
      <c r="U85" s="56">
        <f t="shared" si="18"/>
        <v>0</v>
      </c>
      <c r="V85" s="56">
        <f t="shared" si="15"/>
        <v>0</v>
      </c>
      <c r="W85" s="64" t="str">
        <f t="shared" si="16"/>
        <v/>
      </c>
      <c r="X85" s="56" t="str">
        <f t="shared" si="19"/>
        <v>T</v>
      </c>
      <c r="Y85" s="20"/>
      <c r="Z85" s="19"/>
      <c r="AA85" s="20"/>
      <c r="AB85" s="19"/>
      <c r="AC85" s="21"/>
      <c r="AJ85" s="22"/>
      <c r="AK85" s="22"/>
      <c r="AL85" s="22"/>
      <c r="AM85" s="22"/>
      <c r="AN85" s="20"/>
      <c r="AO85" s="20"/>
      <c r="AP85" s="20"/>
      <c r="AQ85" s="20"/>
      <c r="AR85" s="20"/>
    </row>
    <row r="86" spans="1:44" s="17" customFormat="1" ht="30.75" customHeight="1" x14ac:dyDescent="0.2">
      <c r="A86" s="150"/>
      <c r="C86" s="63"/>
      <c r="D86" s="66" t="str">
        <f t="shared" si="13"/>
        <v/>
      </c>
      <c r="E86" s="69" t="str">
        <f>IFERROR(VLOOKUP(J86,Causa!$A$2:$F$15,6,0),"")</f>
        <v/>
      </c>
      <c r="F86" s="52"/>
      <c r="G86" s="53"/>
      <c r="H86" s="212"/>
      <c r="I86" s="55"/>
      <c r="J86" s="54"/>
      <c r="K86" s="54"/>
      <c r="L86" s="54"/>
      <c r="M86" s="54"/>
      <c r="N86" s="54"/>
      <c r="O86" s="54"/>
      <c r="P86" s="54"/>
      <c r="Q86" s="55"/>
      <c r="R86" s="54"/>
      <c r="S86" s="56">
        <f t="shared" si="17"/>
        <v>0</v>
      </c>
      <c r="T86" s="56">
        <f t="shared" si="14"/>
        <v>0</v>
      </c>
      <c r="U86" s="56">
        <f t="shared" si="18"/>
        <v>0</v>
      </c>
      <c r="V86" s="56">
        <f t="shared" si="15"/>
        <v>0</v>
      </c>
      <c r="W86" s="64" t="str">
        <f t="shared" si="16"/>
        <v/>
      </c>
      <c r="X86" s="56" t="str">
        <f t="shared" si="19"/>
        <v>T</v>
      </c>
      <c r="Y86" s="20"/>
      <c r="Z86" s="19"/>
      <c r="AA86" s="20"/>
      <c r="AB86" s="19"/>
      <c r="AC86" s="21"/>
      <c r="AJ86" s="22"/>
      <c r="AK86" s="22"/>
      <c r="AL86" s="22"/>
      <c r="AM86" s="22"/>
      <c r="AN86" s="20"/>
      <c r="AO86" s="20"/>
      <c r="AP86" s="20"/>
      <c r="AQ86" s="20"/>
      <c r="AR86" s="20"/>
    </row>
    <row r="87" spans="1:44" s="17" customFormat="1" ht="30.75" customHeight="1" x14ac:dyDescent="0.2">
      <c r="A87" s="150"/>
      <c r="C87" s="63"/>
      <c r="D87" s="66" t="str">
        <f t="shared" si="13"/>
        <v/>
      </c>
      <c r="E87" s="69" t="str">
        <f>IFERROR(VLOOKUP(J87,Causa!$A$2:$F$15,6,0),"")</f>
        <v/>
      </c>
      <c r="F87" s="52"/>
      <c r="G87" s="53"/>
      <c r="H87" s="212"/>
      <c r="I87" s="55"/>
      <c r="J87" s="54"/>
      <c r="K87" s="54"/>
      <c r="L87" s="54"/>
      <c r="M87" s="54"/>
      <c r="N87" s="54"/>
      <c r="O87" s="54"/>
      <c r="P87" s="54"/>
      <c r="Q87" s="55"/>
      <c r="R87" s="54"/>
      <c r="S87" s="56">
        <f t="shared" si="17"/>
        <v>0</v>
      </c>
      <c r="T87" s="56">
        <f t="shared" si="14"/>
        <v>0</v>
      </c>
      <c r="U87" s="56">
        <f t="shared" si="18"/>
        <v>0</v>
      </c>
      <c r="V87" s="56">
        <f t="shared" si="15"/>
        <v>0</v>
      </c>
      <c r="W87" s="64" t="str">
        <f t="shared" si="16"/>
        <v/>
      </c>
      <c r="X87" s="56" t="str">
        <f t="shared" si="19"/>
        <v>T</v>
      </c>
      <c r="Y87" s="20"/>
      <c r="Z87" s="19"/>
      <c r="AA87" s="20"/>
      <c r="AB87" s="19"/>
      <c r="AC87" s="21"/>
      <c r="AJ87" s="22"/>
      <c r="AK87" s="22"/>
      <c r="AL87" s="22"/>
      <c r="AM87" s="22"/>
      <c r="AN87" s="20"/>
      <c r="AO87" s="20"/>
      <c r="AP87" s="20"/>
      <c r="AQ87" s="20"/>
      <c r="AR87" s="20"/>
    </row>
    <row r="88" spans="1:44" s="17" customFormat="1" ht="30.75" customHeight="1" x14ac:dyDescent="0.2">
      <c r="A88" s="150"/>
      <c r="C88" s="63"/>
      <c r="D88" s="66" t="str">
        <f t="shared" si="13"/>
        <v/>
      </c>
      <c r="E88" s="69" t="str">
        <f>IFERROR(VLOOKUP(J88,Causa!$A$2:$F$15,6,0),"")</f>
        <v/>
      </c>
      <c r="F88" s="52"/>
      <c r="G88" s="53"/>
      <c r="H88" s="212"/>
      <c r="I88" s="55"/>
      <c r="J88" s="54"/>
      <c r="K88" s="54"/>
      <c r="L88" s="54"/>
      <c r="M88" s="54"/>
      <c r="N88" s="54"/>
      <c r="O88" s="54"/>
      <c r="P88" s="54"/>
      <c r="Q88" s="55"/>
      <c r="R88" s="54"/>
      <c r="S88" s="56">
        <f t="shared" si="17"/>
        <v>0</v>
      </c>
      <c r="T88" s="56">
        <f t="shared" si="14"/>
        <v>0</v>
      </c>
      <c r="U88" s="56">
        <f t="shared" si="18"/>
        <v>0</v>
      </c>
      <c r="V88" s="56">
        <f t="shared" si="15"/>
        <v>0</v>
      </c>
      <c r="W88" s="64" t="str">
        <f t="shared" si="16"/>
        <v/>
      </c>
      <c r="X88" s="56" t="str">
        <f t="shared" si="19"/>
        <v>T</v>
      </c>
      <c r="Y88" s="20"/>
      <c r="Z88" s="19"/>
      <c r="AA88" s="20"/>
      <c r="AB88" s="19"/>
      <c r="AC88" s="21"/>
      <c r="AJ88" s="22"/>
      <c r="AK88" s="22"/>
      <c r="AL88" s="22"/>
      <c r="AM88" s="22"/>
      <c r="AN88" s="20"/>
      <c r="AO88" s="20"/>
      <c r="AP88" s="20"/>
      <c r="AQ88" s="20"/>
      <c r="AR88" s="20"/>
    </row>
    <row r="89" spans="1:44" s="17" customFormat="1" ht="30.75" customHeight="1" x14ac:dyDescent="0.2">
      <c r="A89" s="150"/>
      <c r="C89" s="63"/>
      <c r="D89" s="66" t="str">
        <f t="shared" si="13"/>
        <v/>
      </c>
      <c r="E89" s="69" t="str">
        <f>IFERROR(VLOOKUP(J89,Causa!$A$2:$F$15,6,0),"")</f>
        <v/>
      </c>
      <c r="F89" s="52"/>
      <c r="G89" s="53"/>
      <c r="H89" s="212"/>
      <c r="I89" s="55"/>
      <c r="J89" s="54"/>
      <c r="K89" s="54"/>
      <c r="L89" s="54"/>
      <c r="M89" s="54"/>
      <c r="N89" s="54"/>
      <c r="O89" s="54"/>
      <c r="P89" s="54"/>
      <c r="Q89" s="55"/>
      <c r="R89" s="54"/>
      <c r="S89" s="56">
        <f t="shared" si="17"/>
        <v>0</v>
      </c>
      <c r="T89" s="56">
        <f t="shared" si="14"/>
        <v>0</v>
      </c>
      <c r="U89" s="56">
        <f t="shared" si="18"/>
        <v>0</v>
      </c>
      <c r="V89" s="56">
        <f t="shared" si="15"/>
        <v>0</v>
      </c>
      <c r="W89" s="64" t="str">
        <f t="shared" si="16"/>
        <v/>
      </c>
      <c r="X89" s="56" t="str">
        <f t="shared" si="19"/>
        <v>T</v>
      </c>
      <c r="Y89" s="20"/>
      <c r="Z89" s="19"/>
      <c r="AA89" s="20"/>
      <c r="AB89" s="19"/>
      <c r="AC89" s="21"/>
      <c r="AJ89" s="22"/>
      <c r="AK89" s="22"/>
      <c r="AL89" s="22"/>
      <c r="AM89" s="22"/>
      <c r="AN89" s="20"/>
      <c r="AO89" s="20"/>
      <c r="AP89" s="20"/>
      <c r="AQ89" s="20"/>
      <c r="AR89" s="20"/>
    </row>
    <row r="90" spans="1:44" s="17" customFormat="1" ht="30.75" customHeight="1" x14ac:dyDescent="0.2">
      <c r="A90" s="150"/>
      <c r="C90" s="63"/>
      <c r="D90" s="66" t="str">
        <f t="shared" si="13"/>
        <v/>
      </c>
      <c r="E90" s="69" t="str">
        <f>IFERROR(VLOOKUP(J90,Causa!$A$2:$F$15,6,0),"")</f>
        <v/>
      </c>
      <c r="F90" s="52"/>
      <c r="G90" s="53"/>
      <c r="H90" s="212"/>
      <c r="I90" s="55"/>
      <c r="J90" s="54"/>
      <c r="K90" s="54"/>
      <c r="L90" s="54"/>
      <c r="M90" s="54"/>
      <c r="N90" s="54"/>
      <c r="O90" s="54"/>
      <c r="P90" s="54"/>
      <c r="Q90" s="55"/>
      <c r="R90" s="54"/>
      <c r="S90" s="56">
        <f t="shared" si="17"/>
        <v>0</v>
      </c>
      <c r="T90" s="56">
        <f t="shared" si="14"/>
        <v>0</v>
      </c>
      <c r="U90" s="56">
        <f t="shared" si="18"/>
        <v>0</v>
      </c>
      <c r="V90" s="56">
        <f t="shared" si="15"/>
        <v>0</v>
      </c>
      <c r="W90" s="64" t="str">
        <f t="shared" si="16"/>
        <v/>
      </c>
      <c r="X90" s="56" t="str">
        <f t="shared" si="19"/>
        <v>T</v>
      </c>
      <c r="Y90" s="20"/>
      <c r="Z90" s="19"/>
      <c r="AA90" s="20"/>
      <c r="AB90" s="19"/>
      <c r="AC90" s="21"/>
      <c r="AJ90" s="22"/>
      <c r="AK90" s="22"/>
      <c r="AL90" s="22"/>
      <c r="AM90" s="22"/>
      <c r="AN90" s="20"/>
      <c r="AO90" s="20"/>
      <c r="AP90" s="20"/>
      <c r="AQ90" s="20"/>
      <c r="AR90" s="20"/>
    </row>
    <row r="91" spans="1:44" s="17" customFormat="1" ht="30.75" customHeight="1" x14ac:dyDescent="0.2">
      <c r="A91" s="150"/>
      <c r="C91" s="63"/>
      <c r="D91" s="66" t="str">
        <f t="shared" si="13"/>
        <v/>
      </c>
      <c r="E91" s="69" t="str">
        <f>IFERROR(VLOOKUP(J91,Causa!$A$2:$F$15,6,0),"")</f>
        <v/>
      </c>
      <c r="F91" s="52"/>
      <c r="G91" s="53"/>
      <c r="H91" s="212"/>
      <c r="I91" s="55"/>
      <c r="J91" s="54"/>
      <c r="K91" s="54"/>
      <c r="L91" s="54"/>
      <c r="M91" s="54"/>
      <c r="N91" s="54"/>
      <c r="O91" s="54"/>
      <c r="P91" s="54"/>
      <c r="Q91" s="55"/>
      <c r="R91" s="54"/>
      <c r="S91" s="56">
        <f t="shared" si="17"/>
        <v>0</v>
      </c>
      <c r="T91" s="56">
        <f t="shared" si="14"/>
        <v>0</v>
      </c>
      <c r="U91" s="56">
        <f t="shared" si="18"/>
        <v>0</v>
      </c>
      <c r="V91" s="56">
        <f t="shared" si="15"/>
        <v>0</v>
      </c>
      <c r="W91" s="64" t="str">
        <f t="shared" si="16"/>
        <v/>
      </c>
      <c r="X91" s="56" t="str">
        <f t="shared" si="19"/>
        <v>T</v>
      </c>
      <c r="Y91" s="20"/>
      <c r="Z91" s="19"/>
      <c r="AA91" s="20"/>
      <c r="AB91" s="19"/>
      <c r="AC91" s="21"/>
      <c r="AJ91" s="22"/>
      <c r="AK91" s="22"/>
      <c r="AL91" s="22"/>
      <c r="AM91" s="22"/>
      <c r="AN91" s="20"/>
      <c r="AO91" s="20"/>
      <c r="AP91" s="20"/>
      <c r="AQ91" s="20"/>
      <c r="AR91" s="20"/>
    </row>
    <row r="92" spans="1:44" s="17" customFormat="1" ht="30.75" customHeight="1" x14ac:dyDescent="0.2">
      <c r="A92" s="150"/>
      <c r="C92" s="63"/>
      <c r="D92" s="66" t="str">
        <f t="shared" si="13"/>
        <v/>
      </c>
      <c r="E92" s="69" t="str">
        <f>IFERROR(VLOOKUP(J92,Causa!$A$2:$F$15,6,0),"")</f>
        <v/>
      </c>
      <c r="F92" s="52"/>
      <c r="G92" s="53"/>
      <c r="H92" s="212"/>
      <c r="I92" s="55"/>
      <c r="J92" s="54"/>
      <c r="K92" s="54"/>
      <c r="L92" s="54"/>
      <c r="M92" s="54"/>
      <c r="N92" s="54"/>
      <c r="O92" s="54"/>
      <c r="P92" s="54"/>
      <c r="Q92" s="55"/>
      <c r="R92" s="54"/>
      <c r="S92" s="56">
        <f t="shared" si="17"/>
        <v>0</v>
      </c>
      <c r="T92" s="56">
        <f t="shared" si="14"/>
        <v>0</v>
      </c>
      <c r="U92" s="56">
        <f t="shared" si="18"/>
        <v>0</v>
      </c>
      <c r="V92" s="56">
        <f t="shared" si="15"/>
        <v>0</v>
      </c>
      <c r="W92" s="64" t="str">
        <f t="shared" si="16"/>
        <v/>
      </c>
      <c r="X92" s="56" t="str">
        <f t="shared" si="19"/>
        <v>T</v>
      </c>
      <c r="Y92" s="20"/>
      <c r="Z92" s="19"/>
      <c r="AA92" s="20"/>
      <c r="AB92" s="19"/>
      <c r="AC92" s="21"/>
      <c r="AJ92" s="22"/>
      <c r="AK92" s="22"/>
      <c r="AL92" s="22"/>
      <c r="AM92" s="22"/>
      <c r="AN92" s="20"/>
      <c r="AO92" s="20"/>
      <c r="AP92" s="20"/>
      <c r="AQ92" s="20"/>
      <c r="AR92" s="20"/>
    </row>
    <row r="93" spans="1:44" s="17" customFormat="1" ht="30.75" customHeight="1" x14ac:dyDescent="0.2">
      <c r="A93" s="150"/>
      <c r="C93" s="63"/>
      <c r="D93" s="66" t="str">
        <f t="shared" si="13"/>
        <v/>
      </c>
      <c r="E93" s="69" t="str">
        <f>IFERROR(VLOOKUP(J93,Causa!$A$2:$F$15,6,0),"")</f>
        <v/>
      </c>
      <c r="F93" s="52"/>
      <c r="G93" s="53"/>
      <c r="H93" s="212"/>
      <c r="I93" s="55"/>
      <c r="J93" s="54"/>
      <c r="K93" s="54"/>
      <c r="L93" s="54"/>
      <c r="M93" s="54"/>
      <c r="N93" s="54"/>
      <c r="O93" s="54"/>
      <c r="P93" s="54"/>
      <c r="Q93" s="55"/>
      <c r="R93" s="54"/>
      <c r="S93" s="56">
        <f t="shared" si="17"/>
        <v>0</v>
      </c>
      <c r="T93" s="56">
        <f t="shared" si="14"/>
        <v>0</v>
      </c>
      <c r="U93" s="56">
        <f t="shared" si="18"/>
        <v>0</v>
      </c>
      <c r="V93" s="56">
        <f t="shared" si="15"/>
        <v>0</v>
      </c>
      <c r="W93" s="64" t="str">
        <f t="shared" si="16"/>
        <v/>
      </c>
      <c r="X93" s="56" t="str">
        <f t="shared" si="19"/>
        <v>T</v>
      </c>
      <c r="Y93" s="20"/>
      <c r="Z93" s="19"/>
      <c r="AA93" s="20"/>
      <c r="AB93" s="19"/>
      <c r="AC93" s="21"/>
      <c r="AJ93" s="22"/>
      <c r="AK93" s="22"/>
      <c r="AL93" s="22"/>
      <c r="AM93" s="22"/>
      <c r="AN93" s="20"/>
      <c r="AO93" s="20"/>
      <c r="AP93" s="20"/>
      <c r="AQ93" s="20"/>
      <c r="AR93" s="20"/>
    </row>
    <row r="94" spans="1:44" s="17" customFormat="1" ht="30.75" customHeight="1" x14ac:dyDescent="0.2">
      <c r="A94" s="150"/>
      <c r="C94" s="63"/>
      <c r="D94" s="66" t="str">
        <f t="shared" si="13"/>
        <v/>
      </c>
      <c r="E94" s="69" t="str">
        <f>IFERROR(VLOOKUP(J94,Causa!$A$2:$F$15,6,0),"")</f>
        <v/>
      </c>
      <c r="F94" s="52"/>
      <c r="G94" s="53"/>
      <c r="H94" s="212"/>
      <c r="I94" s="55"/>
      <c r="J94" s="54"/>
      <c r="K94" s="54"/>
      <c r="L94" s="54"/>
      <c r="M94" s="54"/>
      <c r="N94" s="54"/>
      <c r="O94" s="54"/>
      <c r="P94" s="54"/>
      <c r="Q94" s="55"/>
      <c r="R94" s="54"/>
      <c r="S94" s="56">
        <f t="shared" si="17"/>
        <v>0</v>
      </c>
      <c r="T94" s="56">
        <f t="shared" si="14"/>
        <v>0</v>
      </c>
      <c r="U94" s="56">
        <f t="shared" si="18"/>
        <v>0</v>
      </c>
      <c r="V94" s="56">
        <f t="shared" si="15"/>
        <v>0</v>
      </c>
      <c r="W94" s="64" t="str">
        <f t="shared" si="16"/>
        <v/>
      </c>
      <c r="X94" s="56" t="str">
        <f t="shared" si="19"/>
        <v>T</v>
      </c>
      <c r="Y94" s="20"/>
      <c r="Z94" s="19"/>
      <c r="AA94" s="20"/>
      <c r="AB94" s="19"/>
      <c r="AC94" s="21"/>
      <c r="AJ94" s="22"/>
      <c r="AK94" s="22"/>
      <c r="AL94" s="22"/>
      <c r="AM94" s="22"/>
      <c r="AN94" s="20"/>
      <c r="AO94" s="20"/>
      <c r="AP94" s="20"/>
      <c r="AQ94" s="20"/>
      <c r="AR94" s="20"/>
    </row>
    <row r="95" spans="1:44" s="17" customFormat="1" ht="30.75" customHeight="1" x14ac:dyDescent="0.2">
      <c r="A95" s="150"/>
      <c r="C95" s="63"/>
      <c r="D95" s="66" t="str">
        <f t="shared" si="13"/>
        <v/>
      </c>
      <c r="E95" s="69" t="str">
        <f>IFERROR(VLOOKUP(J95,Causa!$A$2:$F$15,6,0),"")</f>
        <v/>
      </c>
      <c r="F95" s="52"/>
      <c r="G95" s="53"/>
      <c r="H95" s="212"/>
      <c r="I95" s="55"/>
      <c r="J95" s="54"/>
      <c r="K95" s="54"/>
      <c r="L95" s="54"/>
      <c r="M95" s="54"/>
      <c r="N95" s="54"/>
      <c r="O95" s="54"/>
      <c r="P95" s="54"/>
      <c r="Q95" s="55"/>
      <c r="R95" s="54"/>
      <c r="S95" s="56">
        <f t="shared" si="17"/>
        <v>0</v>
      </c>
      <c r="T95" s="56">
        <f t="shared" si="14"/>
        <v>0</v>
      </c>
      <c r="U95" s="56">
        <f t="shared" si="18"/>
        <v>0</v>
      </c>
      <c r="V95" s="56">
        <f t="shared" si="15"/>
        <v>0</v>
      </c>
      <c r="W95" s="64" t="str">
        <f t="shared" si="16"/>
        <v/>
      </c>
      <c r="X95" s="56" t="str">
        <f t="shared" si="19"/>
        <v>T</v>
      </c>
      <c r="Y95" s="20"/>
      <c r="Z95" s="19"/>
      <c r="AA95" s="20"/>
      <c r="AB95" s="19"/>
      <c r="AC95" s="21"/>
      <c r="AJ95" s="22"/>
      <c r="AK95" s="22"/>
      <c r="AL95" s="22"/>
      <c r="AM95" s="22"/>
      <c r="AN95" s="20"/>
      <c r="AO95" s="20"/>
      <c r="AP95" s="20"/>
      <c r="AQ95" s="20"/>
      <c r="AR95" s="20"/>
    </row>
    <row r="96" spans="1:44" s="17" customFormat="1" ht="30.75" customHeight="1" x14ac:dyDescent="0.2">
      <c r="A96" s="150"/>
      <c r="C96" s="63"/>
      <c r="D96" s="66" t="str">
        <f t="shared" si="13"/>
        <v/>
      </c>
      <c r="E96" s="69" t="str">
        <f>IFERROR(VLOOKUP(J96,Causa!$A$2:$F$15,6,0),"")</f>
        <v/>
      </c>
      <c r="F96" s="52"/>
      <c r="G96" s="53"/>
      <c r="H96" s="212"/>
      <c r="I96" s="55"/>
      <c r="J96" s="54"/>
      <c r="K96" s="54"/>
      <c r="L96" s="54"/>
      <c r="M96" s="54"/>
      <c r="N96" s="54"/>
      <c r="O96" s="54"/>
      <c r="P96" s="54"/>
      <c r="Q96" s="55"/>
      <c r="R96" s="54"/>
      <c r="S96" s="56">
        <f t="shared" si="17"/>
        <v>0</v>
      </c>
      <c r="T96" s="56">
        <f t="shared" si="14"/>
        <v>0</v>
      </c>
      <c r="U96" s="56">
        <f t="shared" si="18"/>
        <v>0</v>
      </c>
      <c r="V96" s="56">
        <f t="shared" si="15"/>
        <v>0</v>
      </c>
      <c r="W96" s="64" t="str">
        <f t="shared" si="16"/>
        <v/>
      </c>
      <c r="X96" s="56" t="str">
        <f t="shared" si="19"/>
        <v>T</v>
      </c>
      <c r="Y96" s="20"/>
      <c r="Z96" s="19"/>
      <c r="AA96" s="20"/>
      <c r="AB96" s="19"/>
      <c r="AC96" s="21"/>
      <c r="AJ96" s="22"/>
      <c r="AK96" s="22"/>
      <c r="AL96" s="22"/>
      <c r="AM96" s="22"/>
      <c r="AN96" s="20"/>
      <c r="AO96" s="20"/>
      <c r="AP96" s="20"/>
      <c r="AQ96" s="20"/>
      <c r="AR96" s="20"/>
    </row>
    <row r="97" spans="1:44" s="17" customFormat="1" ht="30.75" customHeight="1" x14ac:dyDescent="0.2">
      <c r="A97" s="150"/>
      <c r="C97" s="63"/>
      <c r="D97" s="66" t="str">
        <f t="shared" si="13"/>
        <v/>
      </c>
      <c r="E97" s="69" t="str">
        <f>IFERROR(VLOOKUP(J97,Causa!$A$2:$F$15,6,0),"")</f>
        <v/>
      </c>
      <c r="F97" s="52"/>
      <c r="G97" s="53"/>
      <c r="H97" s="212"/>
      <c r="I97" s="55"/>
      <c r="J97" s="54"/>
      <c r="K97" s="54"/>
      <c r="L97" s="54"/>
      <c r="M97" s="54"/>
      <c r="N97" s="54"/>
      <c r="O97" s="54"/>
      <c r="P97" s="54"/>
      <c r="Q97" s="55"/>
      <c r="R97" s="54"/>
      <c r="S97" s="56">
        <f t="shared" si="17"/>
        <v>0</v>
      </c>
      <c r="T97" s="56">
        <f t="shared" si="14"/>
        <v>0</v>
      </c>
      <c r="U97" s="56">
        <f t="shared" si="18"/>
        <v>0</v>
      </c>
      <c r="V97" s="56">
        <f t="shared" si="15"/>
        <v>0</v>
      </c>
      <c r="W97" s="64" t="str">
        <f t="shared" si="16"/>
        <v/>
      </c>
      <c r="X97" s="56" t="str">
        <f t="shared" si="19"/>
        <v>T</v>
      </c>
      <c r="Y97" s="20"/>
      <c r="Z97" s="19"/>
      <c r="AA97" s="20"/>
      <c r="AB97" s="19"/>
      <c r="AC97" s="21"/>
      <c r="AJ97" s="22"/>
      <c r="AK97" s="22"/>
      <c r="AL97" s="22"/>
      <c r="AM97" s="22"/>
      <c r="AN97" s="20"/>
      <c r="AO97" s="20"/>
      <c r="AP97" s="20"/>
      <c r="AQ97" s="20"/>
      <c r="AR97" s="20"/>
    </row>
    <row r="98" spans="1:44" s="17" customFormat="1" ht="30.75" customHeight="1" x14ac:dyDescent="0.2">
      <c r="A98" s="150"/>
      <c r="C98" s="63"/>
      <c r="D98" s="66" t="str">
        <f t="shared" si="13"/>
        <v/>
      </c>
      <c r="E98" s="69" t="str">
        <f>IFERROR(VLOOKUP(J98,Causa!$A$2:$F$15,6,0),"")</f>
        <v/>
      </c>
      <c r="F98" s="52"/>
      <c r="G98" s="53"/>
      <c r="H98" s="212"/>
      <c r="I98" s="55"/>
      <c r="J98" s="54"/>
      <c r="K98" s="54"/>
      <c r="L98" s="54"/>
      <c r="M98" s="54"/>
      <c r="N98" s="54"/>
      <c r="O98" s="54"/>
      <c r="P98" s="54"/>
      <c r="Q98" s="55"/>
      <c r="R98" s="54"/>
      <c r="S98" s="56">
        <f t="shared" si="17"/>
        <v>0</v>
      </c>
      <c r="T98" s="56">
        <f t="shared" si="14"/>
        <v>0</v>
      </c>
      <c r="U98" s="56">
        <f t="shared" si="18"/>
        <v>0</v>
      </c>
      <c r="V98" s="56">
        <f t="shared" si="15"/>
        <v>0</v>
      </c>
      <c r="W98" s="64" t="str">
        <f t="shared" si="16"/>
        <v/>
      </c>
      <c r="X98" s="56" t="str">
        <f t="shared" si="19"/>
        <v>T</v>
      </c>
      <c r="Y98" s="20"/>
      <c r="Z98" s="19"/>
      <c r="AA98" s="20"/>
      <c r="AB98" s="19"/>
      <c r="AC98" s="21"/>
      <c r="AJ98" s="22"/>
      <c r="AK98" s="22"/>
      <c r="AL98" s="22"/>
      <c r="AM98" s="22"/>
      <c r="AN98" s="20"/>
      <c r="AO98" s="20"/>
      <c r="AP98" s="20"/>
      <c r="AQ98" s="20"/>
      <c r="AR98" s="20"/>
    </row>
    <row r="99" spans="1:44" s="17" customFormat="1" ht="30.75" customHeight="1" x14ac:dyDescent="0.2">
      <c r="A99" s="150"/>
      <c r="C99" s="63"/>
      <c r="D99" s="66" t="str">
        <f t="shared" ref="D99:D162" si="20">IF(E99="","",IF(E99=1,IF(COUNTA(F99:P99)=9,1,0),IF(J99="OPERACIO",IF(COUNTA(F99:P99)=7,1,0),IF(COUNTA(F99:P99)=7,1,0))))</f>
        <v/>
      </c>
      <c r="E99" s="69" t="str">
        <f>IFERROR(VLOOKUP(J99,Causa!$A$2:$F$15,6,0),"")</f>
        <v/>
      </c>
      <c r="F99" s="52"/>
      <c r="G99" s="53"/>
      <c r="H99" s="212"/>
      <c r="I99" s="55"/>
      <c r="J99" s="54"/>
      <c r="K99" s="54"/>
      <c r="L99" s="54"/>
      <c r="M99" s="54"/>
      <c r="N99" s="54"/>
      <c r="O99" s="54"/>
      <c r="P99" s="54"/>
      <c r="Q99" s="55"/>
      <c r="R99" s="54"/>
      <c r="S99" s="56">
        <f t="shared" si="17"/>
        <v>0</v>
      </c>
      <c r="T99" s="56">
        <f t="shared" ref="T99:T162" si="21">IF(J99="Programa",P99,0)-S99</f>
        <v>0</v>
      </c>
      <c r="U99" s="56">
        <f t="shared" si="18"/>
        <v>0</v>
      </c>
      <c r="V99" s="56">
        <f t="shared" ref="V99:V162" si="22">IF(J99="ELECTRIC",P99,0)+IF(J99="INSTRUME",P99,0)+IF(J99="MECANICA",P99,0)+IF(J99="OPERACIO",P99,0)+IF(J99="AUTOMATI",P99,0)</f>
        <v>0</v>
      </c>
      <c r="W99" s="64" t="str">
        <f t="shared" ref="W99:W162" si="23">IF(F99="","",HOUR(F99))</f>
        <v/>
      </c>
      <c r="X99" s="56" t="str">
        <f t="shared" si="19"/>
        <v>T</v>
      </c>
      <c r="Y99" s="20"/>
      <c r="Z99" s="19"/>
      <c r="AA99" s="20"/>
      <c r="AB99" s="19"/>
      <c r="AC99" s="21"/>
      <c r="AJ99" s="22"/>
      <c r="AK99" s="22"/>
      <c r="AL99" s="22"/>
      <c r="AM99" s="22"/>
      <c r="AN99" s="20"/>
      <c r="AO99" s="20"/>
      <c r="AP99" s="20"/>
      <c r="AQ99" s="20"/>
      <c r="AR99" s="20"/>
    </row>
    <row r="100" spans="1:44" s="17" customFormat="1" ht="30.75" customHeight="1" x14ac:dyDescent="0.2">
      <c r="A100" s="150"/>
      <c r="C100" s="63"/>
      <c r="D100" s="66" t="str">
        <f t="shared" si="20"/>
        <v/>
      </c>
      <c r="E100" s="69" t="str">
        <f>IFERROR(VLOOKUP(J100,Causa!$A$2:$F$15,6,0),"")</f>
        <v/>
      </c>
      <c r="F100" s="52"/>
      <c r="G100" s="53"/>
      <c r="H100" s="212"/>
      <c r="I100" s="55"/>
      <c r="J100" s="54"/>
      <c r="K100" s="54"/>
      <c r="L100" s="54"/>
      <c r="M100" s="54"/>
      <c r="N100" s="54"/>
      <c r="O100" s="54"/>
      <c r="P100" s="54"/>
      <c r="Q100" s="55"/>
      <c r="R100" s="54"/>
      <c r="S100" s="56">
        <f t="shared" ref="S100:S163" si="24">IF(K100="tiempo no programado",P100,0)</f>
        <v>0</v>
      </c>
      <c r="T100" s="56">
        <f t="shared" si="21"/>
        <v>0</v>
      </c>
      <c r="U100" s="56">
        <f t="shared" ref="U100:U163" si="25">IF(J100="CALIDAD",P100,0)+IF(J100="LOGISTIC",P100,0)+IF(J100="REPUESTO",P100,0)+IF(J100="SALAMAQ",P100,0)</f>
        <v>0</v>
      </c>
      <c r="V100" s="56">
        <f t="shared" si="22"/>
        <v>0</v>
      </c>
      <c r="W100" s="64" t="str">
        <f t="shared" si="23"/>
        <v/>
      </c>
      <c r="X100" s="56" t="str">
        <f t="shared" ref="X100:X163" si="26">IF(OR(W100=23,W100&lt;7),"N",IF(AND(W100&gt;=7,W100&lt;15),"M","T"))</f>
        <v>T</v>
      </c>
      <c r="Y100" s="20"/>
      <c r="Z100" s="19"/>
      <c r="AA100" s="20"/>
      <c r="AB100" s="19"/>
      <c r="AC100" s="21"/>
      <c r="AJ100" s="22"/>
      <c r="AK100" s="22"/>
      <c r="AL100" s="22"/>
      <c r="AM100" s="22"/>
      <c r="AN100" s="20"/>
      <c r="AO100" s="20"/>
      <c r="AP100" s="20"/>
      <c r="AQ100" s="20"/>
      <c r="AR100" s="20"/>
    </row>
    <row r="101" spans="1:44" s="17" customFormat="1" ht="30.75" customHeight="1" x14ac:dyDescent="0.2">
      <c r="A101" s="150"/>
      <c r="C101" s="63"/>
      <c r="D101" s="66" t="str">
        <f t="shared" si="20"/>
        <v/>
      </c>
      <c r="E101" s="69" t="str">
        <f>IFERROR(VLOOKUP(J101,Causa!$A$2:$F$15,6,0),"")</f>
        <v/>
      </c>
      <c r="F101" s="52"/>
      <c r="G101" s="53"/>
      <c r="H101" s="212"/>
      <c r="I101" s="55"/>
      <c r="J101" s="54"/>
      <c r="K101" s="54"/>
      <c r="L101" s="54"/>
      <c r="M101" s="54"/>
      <c r="N101" s="54"/>
      <c r="O101" s="54"/>
      <c r="P101" s="54"/>
      <c r="Q101" s="55"/>
      <c r="R101" s="54"/>
      <c r="S101" s="56">
        <f t="shared" si="24"/>
        <v>0</v>
      </c>
      <c r="T101" s="56">
        <f t="shared" si="21"/>
        <v>0</v>
      </c>
      <c r="U101" s="56">
        <f t="shared" si="25"/>
        <v>0</v>
      </c>
      <c r="V101" s="56">
        <f t="shared" si="22"/>
        <v>0</v>
      </c>
      <c r="W101" s="64" t="str">
        <f t="shared" si="23"/>
        <v/>
      </c>
      <c r="X101" s="56" t="str">
        <f t="shared" si="26"/>
        <v>T</v>
      </c>
      <c r="Y101" s="20"/>
      <c r="Z101" s="19"/>
      <c r="AA101" s="20"/>
      <c r="AB101" s="19"/>
      <c r="AC101" s="21"/>
      <c r="AJ101" s="22"/>
      <c r="AK101" s="22"/>
      <c r="AL101" s="22"/>
      <c r="AM101" s="22"/>
      <c r="AN101" s="20"/>
      <c r="AO101" s="20"/>
      <c r="AP101" s="20"/>
      <c r="AQ101" s="20"/>
      <c r="AR101" s="20"/>
    </row>
    <row r="102" spans="1:44" s="17" customFormat="1" ht="30.75" customHeight="1" x14ac:dyDescent="0.2">
      <c r="A102" s="150"/>
      <c r="C102" s="63"/>
      <c r="D102" s="66" t="str">
        <f t="shared" si="20"/>
        <v/>
      </c>
      <c r="E102" s="69" t="str">
        <f>IFERROR(VLOOKUP(J102,Causa!$A$2:$F$15,6,0),"")</f>
        <v/>
      </c>
      <c r="F102" s="52"/>
      <c r="G102" s="53"/>
      <c r="H102" s="212"/>
      <c r="I102" s="55"/>
      <c r="J102" s="54"/>
      <c r="K102" s="54"/>
      <c r="L102" s="54"/>
      <c r="M102" s="54"/>
      <c r="N102" s="54"/>
      <c r="O102" s="54"/>
      <c r="P102" s="54"/>
      <c r="Q102" s="55"/>
      <c r="R102" s="54"/>
      <c r="S102" s="56">
        <f t="shared" si="24"/>
        <v>0</v>
      </c>
      <c r="T102" s="56">
        <f t="shared" si="21"/>
        <v>0</v>
      </c>
      <c r="U102" s="56">
        <f t="shared" si="25"/>
        <v>0</v>
      </c>
      <c r="V102" s="56">
        <f t="shared" si="22"/>
        <v>0</v>
      </c>
      <c r="W102" s="64" t="str">
        <f t="shared" si="23"/>
        <v/>
      </c>
      <c r="X102" s="56" t="str">
        <f t="shared" si="26"/>
        <v>T</v>
      </c>
      <c r="Y102" s="20"/>
      <c r="Z102" s="19"/>
      <c r="AA102" s="20"/>
      <c r="AB102" s="19"/>
      <c r="AC102" s="21"/>
      <c r="AJ102" s="22"/>
      <c r="AK102" s="22"/>
      <c r="AL102" s="22"/>
      <c r="AM102" s="22"/>
      <c r="AN102" s="20"/>
      <c r="AO102" s="20"/>
      <c r="AP102" s="20"/>
      <c r="AQ102" s="20"/>
      <c r="AR102" s="20"/>
    </row>
    <row r="103" spans="1:44" s="17" customFormat="1" ht="30.75" customHeight="1" x14ac:dyDescent="0.2">
      <c r="A103" s="150"/>
      <c r="C103" s="63"/>
      <c r="D103" s="66" t="str">
        <f t="shared" si="20"/>
        <v/>
      </c>
      <c r="E103" s="69" t="str">
        <f>IFERROR(VLOOKUP(J103,Causa!$A$2:$F$15,6,0),"")</f>
        <v/>
      </c>
      <c r="F103" s="52"/>
      <c r="G103" s="53"/>
      <c r="H103" s="212"/>
      <c r="I103" s="55"/>
      <c r="J103" s="54"/>
      <c r="K103" s="54"/>
      <c r="L103" s="54"/>
      <c r="M103" s="54"/>
      <c r="N103" s="54"/>
      <c r="O103" s="54"/>
      <c r="P103" s="54"/>
      <c r="Q103" s="55"/>
      <c r="R103" s="54"/>
      <c r="S103" s="56">
        <f t="shared" si="24"/>
        <v>0</v>
      </c>
      <c r="T103" s="56">
        <f t="shared" si="21"/>
        <v>0</v>
      </c>
      <c r="U103" s="56">
        <f t="shared" si="25"/>
        <v>0</v>
      </c>
      <c r="V103" s="56">
        <f t="shared" si="22"/>
        <v>0</v>
      </c>
      <c r="W103" s="64" t="str">
        <f t="shared" si="23"/>
        <v/>
      </c>
      <c r="X103" s="56" t="str">
        <f t="shared" si="26"/>
        <v>T</v>
      </c>
      <c r="Y103" s="20"/>
      <c r="Z103" s="19"/>
      <c r="AA103" s="20"/>
      <c r="AB103" s="19"/>
      <c r="AC103" s="21"/>
      <c r="AJ103" s="22"/>
      <c r="AK103" s="22"/>
      <c r="AL103" s="22"/>
      <c r="AM103" s="22"/>
      <c r="AN103" s="20"/>
      <c r="AO103" s="20"/>
      <c r="AP103" s="20"/>
      <c r="AQ103" s="20"/>
      <c r="AR103" s="20"/>
    </row>
    <row r="104" spans="1:44" s="17" customFormat="1" ht="30.75" customHeight="1" x14ac:dyDescent="0.2">
      <c r="A104" s="150"/>
      <c r="C104" s="63"/>
      <c r="D104" s="66" t="str">
        <f t="shared" si="20"/>
        <v/>
      </c>
      <c r="E104" s="69" t="str">
        <f>IFERROR(VLOOKUP(J104,Causa!$A$2:$F$15,6,0),"")</f>
        <v/>
      </c>
      <c r="F104" s="52"/>
      <c r="G104" s="53"/>
      <c r="H104" s="212"/>
      <c r="I104" s="55"/>
      <c r="J104" s="54"/>
      <c r="K104" s="54"/>
      <c r="L104" s="54"/>
      <c r="M104" s="54"/>
      <c r="N104" s="54"/>
      <c r="O104" s="54"/>
      <c r="P104" s="54"/>
      <c r="Q104" s="55"/>
      <c r="R104" s="54"/>
      <c r="S104" s="56">
        <f t="shared" si="24"/>
        <v>0</v>
      </c>
      <c r="T104" s="56">
        <f t="shared" si="21"/>
        <v>0</v>
      </c>
      <c r="U104" s="56">
        <f t="shared" si="25"/>
        <v>0</v>
      </c>
      <c r="V104" s="56">
        <f t="shared" si="22"/>
        <v>0</v>
      </c>
      <c r="W104" s="64" t="str">
        <f t="shared" si="23"/>
        <v/>
      </c>
      <c r="X104" s="56" t="str">
        <f t="shared" si="26"/>
        <v>T</v>
      </c>
      <c r="Y104" s="20"/>
      <c r="Z104" s="19"/>
      <c r="AA104" s="20"/>
      <c r="AB104" s="19"/>
      <c r="AC104" s="21"/>
      <c r="AJ104" s="22"/>
      <c r="AK104" s="22"/>
      <c r="AL104" s="22"/>
      <c r="AM104" s="22"/>
      <c r="AN104" s="20"/>
      <c r="AO104" s="20"/>
      <c r="AP104" s="20"/>
      <c r="AQ104" s="20"/>
      <c r="AR104" s="20"/>
    </row>
    <row r="105" spans="1:44" s="17" customFormat="1" ht="30.75" customHeight="1" x14ac:dyDescent="0.2">
      <c r="A105" s="150"/>
      <c r="C105" s="63"/>
      <c r="D105" s="66" t="str">
        <f t="shared" si="20"/>
        <v/>
      </c>
      <c r="E105" s="69" t="str">
        <f>IFERROR(VLOOKUP(J105,Causa!$A$2:$F$15,6,0),"")</f>
        <v/>
      </c>
      <c r="F105" s="52"/>
      <c r="G105" s="53"/>
      <c r="H105" s="212"/>
      <c r="I105" s="55"/>
      <c r="J105" s="54"/>
      <c r="K105" s="54"/>
      <c r="L105" s="54"/>
      <c r="M105" s="54"/>
      <c r="N105" s="54"/>
      <c r="O105" s="54"/>
      <c r="P105" s="54"/>
      <c r="Q105" s="55"/>
      <c r="R105" s="54"/>
      <c r="S105" s="56">
        <f t="shared" si="24"/>
        <v>0</v>
      </c>
      <c r="T105" s="56">
        <f t="shared" si="21"/>
        <v>0</v>
      </c>
      <c r="U105" s="56">
        <f t="shared" si="25"/>
        <v>0</v>
      </c>
      <c r="V105" s="56">
        <f t="shared" si="22"/>
        <v>0</v>
      </c>
      <c r="W105" s="64" t="str">
        <f t="shared" si="23"/>
        <v/>
      </c>
      <c r="X105" s="56" t="str">
        <f t="shared" si="26"/>
        <v>T</v>
      </c>
      <c r="Y105" s="20"/>
      <c r="Z105" s="19"/>
      <c r="AA105" s="20"/>
      <c r="AB105" s="19"/>
      <c r="AC105" s="21"/>
      <c r="AJ105" s="22"/>
      <c r="AK105" s="22"/>
      <c r="AL105" s="22"/>
      <c r="AM105" s="22"/>
      <c r="AN105" s="20"/>
      <c r="AO105" s="20"/>
      <c r="AP105" s="20"/>
      <c r="AQ105" s="20"/>
      <c r="AR105" s="20"/>
    </row>
    <row r="106" spans="1:44" s="17" customFormat="1" ht="30.75" customHeight="1" x14ac:dyDescent="0.2">
      <c r="A106" s="150"/>
      <c r="C106" s="63"/>
      <c r="D106" s="66" t="str">
        <f t="shared" si="20"/>
        <v/>
      </c>
      <c r="E106" s="69" t="str">
        <f>IFERROR(VLOOKUP(J106,Causa!$A$2:$F$15,6,0),"")</f>
        <v/>
      </c>
      <c r="F106" s="52"/>
      <c r="G106" s="53"/>
      <c r="H106" s="212"/>
      <c r="I106" s="55"/>
      <c r="J106" s="54"/>
      <c r="K106" s="54"/>
      <c r="L106" s="54"/>
      <c r="M106" s="54"/>
      <c r="N106" s="54"/>
      <c r="O106" s="54"/>
      <c r="P106" s="54"/>
      <c r="Q106" s="55"/>
      <c r="R106" s="54"/>
      <c r="S106" s="56">
        <f t="shared" si="24"/>
        <v>0</v>
      </c>
      <c r="T106" s="56">
        <f t="shared" si="21"/>
        <v>0</v>
      </c>
      <c r="U106" s="56">
        <f t="shared" si="25"/>
        <v>0</v>
      </c>
      <c r="V106" s="56">
        <f t="shared" si="22"/>
        <v>0</v>
      </c>
      <c r="W106" s="64" t="str">
        <f t="shared" si="23"/>
        <v/>
      </c>
      <c r="X106" s="56" t="str">
        <f t="shared" si="26"/>
        <v>T</v>
      </c>
      <c r="Y106" s="20"/>
      <c r="Z106" s="19"/>
      <c r="AA106" s="20"/>
      <c r="AB106" s="19"/>
      <c r="AC106" s="21"/>
      <c r="AJ106" s="22"/>
      <c r="AK106" s="22"/>
      <c r="AL106" s="22"/>
      <c r="AM106" s="22"/>
      <c r="AN106" s="20"/>
      <c r="AO106" s="20"/>
      <c r="AP106" s="20"/>
      <c r="AQ106" s="20"/>
      <c r="AR106" s="20"/>
    </row>
    <row r="107" spans="1:44" s="17" customFormat="1" ht="30.75" customHeight="1" x14ac:dyDescent="0.2">
      <c r="A107" s="150"/>
      <c r="C107" s="63"/>
      <c r="D107" s="66" t="str">
        <f t="shared" si="20"/>
        <v/>
      </c>
      <c r="E107" s="69" t="str">
        <f>IFERROR(VLOOKUP(J107,Causa!$A$2:$F$15,6,0),"")</f>
        <v/>
      </c>
      <c r="F107" s="52"/>
      <c r="G107" s="53"/>
      <c r="H107" s="212"/>
      <c r="I107" s="55"/>
      <c r="J107" s="54"/>
      <c r="K107" s="54"/>
      <c r="L107" s="54"/>
      <c r="M107" s="54"/>
      <c r="N107" s="54"/>
      <c r="O107" s="54"/>
      <c r="P107" s="54"/>
      <c r="Q107" s="55"/>
      <c r="R107" s="54"/>
      <c r="S107" s="56">
        <f t="shared" si="24"/>
        <v>0</v>
      </c>
      <c r="T107" s="56">
        <f t="shared" si="21"/>
        <v>0</v>
      </c>
      <c r="U107" s="56">
        <f t="shared" si="25"/>
        <v>0</v>
      </c>
      <c r="V107" s="56">
        <f t="shared" si="22"/>
        <v>0</v>
      </c>
      <c r="W107" s="64" t="str">
        <f t="shared" si="23"/>
        <v/>
      </c>
      <c r="X107" s="56" t="str">
        <f t="shared" si="26"/>
        <v>T</v>
      </c>
      <c r="Y107" s="20"/>
      <c r="Z107" s="19"/>
      <c r="AA107" s="20"/>
      <c r="AB107" s="19"/>
      <c r="AC107" s="21"/>
      <c r="AJ107" s="22"/>
      <c r="AK107" s="22"/>
      <c r="AL107" s="22"/>
      <c r="AM107" s="22"/>
      <c r="AN107" s="20"/>
      <c r="AO107" s="20"/>
      <c r="AP107" s="20"/>
      <c r="AQ107" s="20"/>
      <c r="AR107" s="20"/>
    </row>
    <row r="108" spans="1:44" s="17" customFormat="1" ht="30.75" customHeight="1" x14ac:dyDescent="0.2">
      <c r="A108" s="150"/>
      <c r="C108" s="63"/>
      <c r="D108" s="66" t="str">
        <f t="shared" si="20"/>
        <v/>
      </c>
      <c r="E108" s="69" t="str">
        <f>IFERROR(VLOOKUP(J108,Causa!$A$2:$F$15,6,0),"")</f>
        <v/>
      </c>
      <c r="F108" s="52"/>
      <c r="G108" s="53"/>
      <c r="H108" s="212"/>
      <c r="I108" s="55"/>
      <c r="J108" s="54"/>
      <c r="K108" s="54"/>
      <c r="L108" s="54"/>
      <c r="M108" s="54"/>
      <c r="N108" s="54"/>
      <c r="O108" s="54"/>
      <c r="P108" s="54"/>
      <c r="Q108" s="55"/>
      <c r="R108" s="54"/>
      <c r="S108" s="56">
        <f t="shared" si="24"/>
        <v>0</v>
      </c>
      <c r="T108" s="56">
        <f t="shared" si="21"/>
        <v>0</v>
      </c>
      <c r="U108" s="56">
        <f t="shared" si="25"/>
        <v>0</v>
      </c>
      <c r="V108" s="56">
        <f t="shared" si="22"/>
        <v>0</v>
      </c>
      <c r="W108" s="64" t="str">
        <f t="shared" si="23"/>
        <v/>
      </c>
      <c r="X108" s="56" t="str">
        <f t="shared" si="26"/>
        <v>T</v>
      </c>
      <c r="Y108" s="20"/>
      <c r="Z108" s="19"/>
      <c r="AA108" s="20"/>
      <c r="AB108" s="19"/>
      <c r="AC108" s="21"/>
      <c r="AJ108" s="22"/>
      <c r="AK108" s="22"/>
      <c r="AL108" s="22"/>
      <c r="AM108" s="22"/>
      <c r="AN108" s="20"/>
      <c r="AO108" s="20"/>
      <c r="AP108" s="20"/>
      <c r="AQ108" s="20"/>
      <c r="AR108" s="20"/>
    </row>
    <row r="109" spans="1:44" s="17" customFormat="1" ht="30.75" customHeight="1" x14ac:dyDescent="0.2">
      <c r="A109" s="150"/>
      <c r="C109" s="63"/>
      <c r="D109" s="66" t="str">
        <f t="shared" si="20"/>
        <v/>
      </c>
      <c r="E109" s="69" t="str">
        <f>IFERROR(VLOOKUP(J109,Causa!$A$2:$F$15,6,0),"")</f>
        <v/>
      </c>
      <c r="F109" s="52"/>
      <c r="G109" s="53"/>
      <c r="H109" s="212"/>
      <c r="I109" s="55"/>
      <c r="J109" s="54"/>
      <c r="K109" s="54"/>
      <c r="L109" s="54"/>
      <c r="M109" s="54"/>
      <c r="N109" s="54"/>
      <c r="O109" s="54"/>
      <c r="P109" s="54"/>
      <c r="Q109" s="55"/>
      <c r="R109" s="54"/>
      <c r="S109" s="56">
        <f t="shared" si="24"/>
        <v>0</v>
      </c>
      <c r="T109" s="56">
        <f t="shared" si="21"/>
        <v>0</v>
      </c>
      <c r="U109" s="56">
        <f t="shared" si="25"/>
        <v>0</v>
      </c>
      <c r="V109" s="56">
        <f t="shared" si="22"/>
        <v>0</v>
      </c>
      <c r="W109" s="64" t="str">
        <f t="shared" si="23"/>
        <v/>
      </c>
      <c r="X109" s="56" t="str">
        <f t="shared" si="26"/>
        <v>T</v>
      </c>
      <c r="Y109" s="20"/>
      <c r="Z109" s="19"/>
      <c r="AA109" s="20"/>
      <c r="AB109" s="19"/>
      <c r="AC109" s="21"/>
      <c r="AJ109" s="22"/>
      <c r="AK109" s="22"/>
      <c r="AL109" s="22"/>
      <c r="AM109" s="22"/>
      <c r="AN109" s="20"/>
      <c r="AO109" s="20"/>
      <c r="AP109" s="20"/>
      <c r="AQ109" s="20"/>
      <c r="AR109" s="20"/>
    </row>
    <row r="110" spans="1:44" s="17" customFormat="1" ht="30.75" customHeight="1" x14ac:dyDescent="0.2">
      <c r="A110" s="150"/>
      <c r="C110" s="63"/>
      <c r="D110" s="66" t="str">
        <f t="shared" si="20"/>
        <v/>
      </c>
      <c r="E110" s="69" t="str">
        <f>IFERROR(VLOOKUP(J110,Causa!$A$2:$F$15,6,0),"")</f>
        <v/>
      </c>
      <c r="F110" s="52"/>
      <c r="G110" s="53"/>
      <c r="H110" s="212"/>
      <c r="I110" s="55"/>
      <c r="J110" s="54"/>
      <c r="K110" s="54"/>
      <c r="L110" s="54"/>
      <c r="M110" s="54"/>
      <c r="N110" s="54"/>
      <c r="O110" s="54"/>
      <c r="P110" s="54"/>
      <c r="Q110" s="55"/>
      <c r="R110" s="54"/>
      <c r="S110" s="56">
        <f t="shared" si="24"/>
        <v>0</v>
      </c>
      <c r="T110" s="56">
        <f t="shared" si="21"/>
        <v>0</v>
      </c>
      <c r="U110" s="56">
        <f t="shared" si="25"/>
        <v>0</v>
      </c>
      <c r="V110" s="56">
        <f t="shared" si="22"/>
        <v>0</v>
      </c>
      <c r="W110" s="64" t="str">
        <f t="shared" si="23"/>
        <v/>
      </c>
      <c r="X110" s="56" t="str">
        <f t="shared" si="26"/>
        <v>T</v>
      </c>
      <c r="Y110" s="20"/>
      <c r="Z110" s="19"/>
      <c r="AA110" s="20"/>
      <c r="AB110" s="19"/>
      <c r="AC110" s="21"/>
      <c r="AJ110" s="22"/>
      <c r="AK110" s="22"/>
      <c r="AL110" s="22"/>
      <c r="AM110" s="22"/>
      <c r="AN110" s="20"/>
      <c r="AO110" s="20"/>
      <c r="AP110" s="20"/>
      <c r="AQ110" s="20"/>
      <c r="AR110" s="20"/>
    </row>
    <row r="111" spans="1:44" s="17" customFormat="1" ht="30.75" customHeight="1" x14ac:dyDescent="0.2">
      <c r="A111" s="150"/>
      <c r="C111" s="63"/>
      <c r="D111" s="66" t="str">
        <f t="shared" si="20"/>
        <v/>
      </c>
      <c r="E111" s="69" t="str">
        <f>IFERROR(VLOOKUP(J111,Causa!$A$2:$F$15,6,0),"")</f>
        <v/>
      </c>
      <c r="F111" s="52"/>
      <c r="G111" s="53"/>
      <c r="H111" s="212"/>
      <c r="I111" s="55"/>
      <c r="J111" s="54"/>
      <c r="K111" s="54"/>
      <c r="L111" s="54"/>
      <c r="M111" s="54"/>
      <c r="N111" s="54"/>
      <c r="O111" s="54"/>
      <c r="P111" s="54"/>
      <c r="Q111" s="55"/>
      <c r="R111" s="54"/>
      <c r="S111" s="56">
        <f t="shared" si="24"/>
        <v>0</v>
      </c>
      <c r="T111" s="56">
        <f t="shared" si="21"/>
        <v>0</v>
      </c>
      <c r="U111" s="56">
        <f t="shared" si="25"/>
        <v>0</v>
      </c>
      <c r="V111" s="56">
        <f t="shared" si="22"/>
        <v>0</v>
      </c>
      <c r="W111" s="64" t="str">
        <f t="shared" si="23"/>
        <v/>
      </c>
      <c r="X111" s="56" t="str">
        <f t="shared" si="26"/>
        <v>T</v>
      </c>
      <c r="Y111" s="20"/>
      <c r="Z111" s="19"/>
      <c r="AA111" s="20"/>
      <c r="AB111" s="19"/>
      <c r="AC111" s="21"/>
      <c r="AJ111" s="22"/>
      <c r="AK111" s="22"/>
      <c r="AL111" s="22"/>
      <c r="AM111" s="22"/>
      <c r="AN111" s="20"/>
      <c r="AO111" s="20"/>
      <c r="AP111" s="20"/>
      <c r="AQ111" s="20"/>
      <c r="AR111" s="20"/>
    </row>
    <row r="112" spans="1:44" s="17" customFormat="1" ht="30.75" customHeight="1" x14ac:dyDescent="0.2">
      <c r="A112" s="150"/>
      <c r="C112" s="63"/>
      <c r="D112" s="66" t="str">
        <f t="shared" si="20"/>
        <v/>
      </c>
      <c r="E112" s="69" t="str">
        <f>IFERROR(VLOOKUP(J112,Causa!$A$2:$F$15,6,0),"")</f>
        <v/>
      </c>
      <c r="F112" s="52"/>
      <c r="G112" s="53"/>
      <c r="H112" s="212"/>
      <c r="I112" s="55"/>
      <c r="J112" s="54"/>
      <c r="K112" s="54"/>
      <c r="L112" s="54"/>
      <c r="M112" s="54"/>
      <c r="N112" s="54"/>
      <c r="O112" s="54"/>
      <c r="P112" s="54"/>
      <c r="Q112" s="55"/>
      <c r="R112" s="54"/>
      <c r="S112" s="56">
        <f t="shared" si="24"/>
        <v>0</v>
      </c>
      <c r="T112" s="56">
        <f t="shared" si="21"/>
        <v>0</v>
      </c>
      <c r="U112" s="56">
        <f t="shared" si="25"/>
        <v>0</v>
      </c>
      <c r="V112" s="56">
        <f t="shared" si="22"/>
        <v>0</v>
      </c>
      <c r="W112" s="64" t="str">
        <f t="shared" si="23"/>
        <v/>
      </c>
      <c r="X112" s="56" t="str">
        <f t="shared" si="26"/>
        <v>T</v>
      </c>
      <c r="Y112" s="20"/>
      <c r="Z112" s="19"/>
      <c r="AA112" s="20"/>
      <c r="AB112" s="19"/>
      <c r="AC112" s="21"/>
      <c r="AJ112" s="22"/>
      <c r="AK112" s="22"/>
      <c r="AL112" s="22"/>
      <c r="AM112" s="22"/>
      <c r="AN112" s="20"/>
      <c r="AO112" s="20"/>
      <c r="AP112" s="20"/>
      <c r="AQ112" s="20"/>
      <c r="AR112" s="20"/>
    </row>
    <row r="113" spans="1:39" s="91" customFormat="1" ht="13.2" x14ac:dyDescent="0.25">
      <c r="A113" s="151"/>
      <c r="C113" s="63"/>
      <c r="D113" s="66" t="str">
        <f t="shared" si="20"/>
        <v/>
      </c>
      <c r="E113" s="69" t="str">
        <f>IFERROR(VLOOKUP(J113,Causa!$A$2:$F$15,6,0),"")</f>
        <v/>
      </c>
      <c r="F113" s="52"/>
      <c r="G113" s="53"/>
      <c r="H113" s="212"/>
      <c r="I113" s="55"/>
      <c r="J113" s="54"/>
      <c r="K113" s="54"/>
      <c r="L113" s="54"/>
      <c r="M113" s="54"/>
      <c r="N113" s="54"/>
      <c r="O113" s="54"/>
      <c r="P113" s="54"/>
      <c r="Q113" s="55"/>
      <c r="R113" s="54"/>
      <c r="S113" s="56">
        <f t="shared" si="24"/>
        <v>0</v>
      </c>
      <c r="T113" s="56">
        <f t="shared" si="21"/>
        <v>0</v>
      </c>
      <c r="U113" s="56">
        <f t="shared" si="25"/>
        <v>0</v>
      </c>
      <c r="V113" s="56">
        <f t="shared" si="22"/>
        <v>0</v>
      </c>
      <c r="W113" s="64" t="str">
        <f t="shared" si="23"/>
        <v/>
      </c>
      <c r="X113" s="56" t="str">
        <f t="shared" si="26"/>
        <v>T</v>
      </c>
      <c r="Y113" s="251"/>
      <c r="Z113" s="251"/>
      <c r="AB113" s="116"/>
      <c r="AC113" s="117"/>
      <c r="AJ113" s="118"/>
      <c r="AK113" s="118"/>
      <c r="AL113" s="118"/>
      <c r="AM113" s="118"/>
    </row>
    <row r="114" spans="1:39" s="91" customFormat="1" ht="13.2" x14ac:dyDescent="0.25">
      <c r="A114" s="151"/>
      <c r="C114" s="63"/>
      <c r="D114" s="66" t="str">
        <f t="shared" si="20"/>
        <v/>
      </c>
      <c r="E114" s="69" t="str">
        <f>IFERROR(VLOOKUP(J114,Causa!$A$2:$F$15,6,0),"")</f>
        <v/>
      </c>
      <c r="F114" s="52"/>
      <c r="G114" s="53"/>
      <c r="H114" s="212"/>
      <c r="I114" s="55"/>
      <c r="J114" s="54"/>
      <c r="K114" s="54"/>
      <c r="L114" s="54"/>
      <c r="M114" s="54"/>
      <c r="N114" s="54"/>
      <c r="O114" s="54"/>
      <c r="P114" s="54"/>
      <c r="Q114" s="55"/>
      <c r="R114" s="54"/>
      <c r="S114" s="56">
        <f t="shared" si="24"/>
        <v>0</v>
      </c>
      <c r="T114" s="56">
        <f t="shared" si="21"/>
        <v>0</v>
      </c>
      <c r="U114" s="56">
        <f t="shared" si="25"/>
        <v>0</v>
      </c>
      <c r="V114" s="56">
        <f t="shared" si="22"/>
        <v>0</v>
      </c>
      <c r="W114" s="64" t="str">
        <f t="shared" si="23"/>
        <v/>
      </c>
      <c r="X114" s="56" t="str">
        <f t="shared" si="26"/>
        <v>T</v>
      </c>
      <c r="Y114" s="218"/>
      <c r="Z114" s="218"/>
      <c r="AB114" s="116"/>
      <c r="AC114" s="117"/>
      <c r="AJ114" s="118"/>
      <c r="AK114" s="118"/>
      <c r="AL114" s="118"/>
      <c r="AM114" s="118"/>
    </row>
    <row r="115" spans="1:39" ht="21.75" customHeight="1" x14ac:dyDescent="0.25">
      <c r="C115" s="63"/>
      <c r="D115" s="66" t="str">
        <f t="shared" si="20"/>
        <v/>
      </c>
      <c r="E115" s="69" t="str">
        <f>IFERROR(VLOOKUP(J115,Causa!$A$2:$F$15,6,0),"")</f>
        <v/>
      </c>
      <c r="F115" s="52"/>
      <c r="G115" s="53"/>
      <c r="H115" s="212"/>
      <c r="I115" s="55"/>
      <c r="J115" s="54"/>
      <c r="K115" s="54"/>
      <c r="L115" s="54"/>
      <c r="M115" s="54"/>
      <c r="N115" s="54"/>
      <c r="O115" s="54"/>
      <c r="P115" s="54"/>
      <c r="Q115" s="55"/>
      <c r="R115" s="54"/>
      <c r="S115" s="56">
        <f t="shared" si="24"/>
        <v>0</v>
      </c>
      <c r="T115" s="56">
        <f t="shared" si="21"/>
        <v>0</v>
      </c>
      <c r="U115" s="56">
        <f t="shared" si="25"/>
        <v>0</v>
      </c>
      <c r="V115" s="56">
        <f t="shared" si="22"/>
        <v>0</v>
      </c>
      <c r="W115" s="64" t="str">
        <f t="shared" si="23"/>
        <v/>
      </c>
      <c r="X115" s="56" t="str">
        <f t="shared" si="26"/>
        <v>T</v>
      </c>
    </row>
    <row r="116" spans="1:39" ht="21.75" customHeight="1" x14ac:dyDescent="0.25">
      <c r="C116" s="63"/>
      <c r="D116" s="66" t="str">
        <f t="shared" si="20"/>
        <v/>
      </c>
      <c r="E116" s="69" t="str">
        <f>IFERROR(VLOOKUP(J116,Causa!$A$2:$F$15,6,0),"")</f>
        <v/>
      </c>
      <c r="F116" s="52"/>
      <c r="G116" s="53"/>
      <c r="H116" s="212"/>
      <c r="I116" s="55"/>
      <c r="J116" s="54"/>
      <c r="K116" s="54"/>
      <c r="L116" s="54"/>
      <c r="M116" s="54"/>
      <c r="N116" s="54"/>
      <c r="O116" s="54"/>
      <c r="P116" s="54"/>
      <c r="Q116" s="55"/>
      <c r="R116" s="54"/>
      <c r="S116" s="56">
        <f t="shared" si="24"/>
        <v>0</v>
      </c>
      <c r="T116" s="56">
        <f t="shared" si="21"/>
        <v>0</v>
      </c>
      <c r="U116" s="56">
        <f t="shared" si="25"/>
        <v>0</v>
      </c>
      <c r="V116" s="56">
        <f t="shared" si="22"/>
        <v>0</v>
      </c>
      <c r="W116" s="64" t="str">
        <f t="shared" si="23"/>
        <v/>
      </c>
      <c r="X116" s="56" t="str">
        <f t="shared" si="26"/>
        <v>T</v>
      </c>
    </row>
    <row r="117" spans="1:39" ht="21.75" customHeight="1" x14ac:dyDescent="0.25">
      <c r="C117" s="63"/>
      <c r="D117" s="66" t="str">
        <f t="shared" si="20"/>
        <v/>
      </c>
      <c r="E117" s="69" t="str">
        <f>IFERROR(VLOOKUP(J117,Causa!$A$2:$F$15,6,0),"")</f>
        <v/>
      </c>
      <c r="F117" s="52"/>
      <c r="G117" s="53"/>
      <c r="H117" s="212"/>
      <c r="I117" s="55"/>
      <c r="J117" s="54"/>
      <c r="K117" s="54"/>
      <c r="L117" s="54"/>
      <c r="M117" s="54"/>
      <c r="N117" s="54"/>
      <c r="O117" s="54"/>
      <c r="P117" s="54"/>
      <c r="Q117" s="55"/>
      <c r="R117" s="54"/>
      <c r="S117" s="56">
        <f t="shared" si="24"/>
        <v>0</v>
      </c>
      <c r="T117" s="56">
        <f t="shared" si="21"/>
        <v>0</v>
      </c>
      <c r="U117" s="56">
        <f t="shared" si="25"/>
        <v>0</v>
      </c>
      <c r="V117" s="56">
        <f t="shared" si="22"/>
        <v>0</v>
      </c>
      <c r="W117" s="64" t="str">
        <f t="shared" si="23"/>
        <v/>
      </c>
      <c r="X117" s="56" t="str">
        <f t="shared" si="26"/>
        <v>T</v>
      </c>
    </row>
    <row r="118" spans="1:39" ht="21.75" customHeight="1" x14ac:dyDescent="0.25">
      <c r="C118" s="63"/>
      <c r="D118" s="66" t="str">
        <f t="shared" si="20"/>
        <v/>
      </c>
      <c r="E118" s="69" t="str">
        <f>IFERROR(VLOOKUP(J118,Causa!$A$2:$F$15,6,0),"")</f>
        <v/>
      </c>
      <c r="F118" s="52"/>
      <c r="G118" s="53"/>
      <c r="H118" s="212"/>
      <c r="I118" s="55"/>
      <c r="J118" s="54"/>
      <c r="K118" s="54"/>
      <c r="L118" s="54"/>
      <c r="M118" s="54"/>
      <c r="N118" s="54"/>
      <c r="O118" s="54"/>
      <c r="P118" s="54"/>
      <c r="Q118" s="55"/>
      <c r="R118" s="54"/>
      <c r="S118" s="56">
        <f t="shared" si="24"/>
        <v>0</v>
      </c>
      <c r="T118" s="56">
        <f t="shared" si="21"/>
        <v>0</v>
      </c>
      <c r="U118" s="56">
        <f t="shared" si="25"/>
        <v>0</v>
      </c>
      <c r="V118" s="56">
        <f t="shared" si="22"/>
        <v>0</v>
      </c>
      <c r="W118" s="64" t="str">
        <f t="shared" si="23"/>
        <v/>
      </c>
      <c r="X118" s="56" t="str">
        <f t="shared" si="26"/>
        <v>T</v>
      </c>
    </row>
    <row r="119" spans="1:39" ht="21.75" customHeight="1" x14ac:dyDescent="0.25">
      <c r="C119" s="63"/>
      <c r="D119" s="66" t="str">
        <f t="shared" si="20"/>
        <v/>
      </c>
      <c r="E119" s="69" t="str">
        <f>IFERROR(VLOOKUP(J119,Causa!$A$2:$F$15,6,0),"")</f>
        <v/>
      </c>
      <c r="F119" s="52"/>
      <c r="G119" s="53"/>
      <c r="H119" s="212"/>
      <c r="I119" s="55"/>
      <c r="J119" s="54"/>
      <c r="K119" s="54"/>
      <c r="L119" s="54"/>
      <c r="M119" s="54"/>
      <c r="N119" s="54"/>
      <c r="O119" s="54"/>
      <c r="P119" s="54"/>
      <c r="Q119" s="55"/>
      <c r="R119" s="54"/>
      <c r="S119" s="56">
        <f t="shared" si="24"/>
        <v>0</v>
      </c>
      <c r="T119" s="56">
        <f t="shared" si="21"/>
        <v>0</v>
      </c>
      <c r="U119" s="56">
        <f t="shared" si="25"/>
        <v>0</v>
      </c>
      <c r="V119" s="56">
        <f t="shared" si="22"/>
        <v>0</v>
      </c>
      <c r="W119" s="64" t="str">
        <f t="shared" si="23"/>
        <v/>
      </c>
      <c r="X119" s="56" t="str">
        <f t="shared" si="26"/>
        <v>T</v>
      </c>
    </row>
    <row r="120" spans="1:39" ht="21.75" customHeight="1" x14ac:dyDescent="0.25">
      <c r="C120" s="63"/>
      <c r="D120" s="66" t="str">
        <f t="shared" si="20"/>
        <v/>
      </c>
      <c r="E120" s="69" t="str">
        <f>IFERROR(VLOOKUP(J120,Causa!$A$2:$F$15,6,0),"")</f>
        <v/>
      </c>
      <c r="F120" s="52"/>
      <c r="G120" s="53"/>
      <c r="H120" s="212"/>
      <c r="I120" s="55"/>
      <c r="J120" s="54"/>
      <c r="K120" s="54"/>
      <c r="L120" s="54"/>
      <c r="M120" s="54"/>
      <c r="N120" s="54"/>
      <c r="O120" s="54"/>
      <c r="P120" s="54"/>
      <c r="Q120" s="55"/>
      <c r="R120" s="54"/>
      <c r="S120" s="56">
        <f t="shared" si="24"/>
        <v>0</v>
      </c>
      <c r="T120" s="56">
        <f t="shared" si="21"/>
        <v>0</v>
      </c>
      <c r="U120" s="56">
        <f t="shared" si="25"/>
        <v>0</v>
      </c>
      <c r="V120" s="56">
        <f t="shared" si="22"/>
        <v>0</v>
      </c>
      <c r="W120" s="64" t="str">
        <f t="shared" si="23"/>
        <v/>
      </c>
      <c r="X120" s="56" t="str">
        <f t="shared" si="26"/>
        <v>T</v>
      </c>
    </row>
    <row r="121" spans="1:39" ht="21.75" customHeight="1" x14ac:dyDescent="0.25">
      <c r="C121" s="63"/>
      <c r="D121" s="66" t="str">
        <f t="shared" si="20"/>
        <v/>
      </c>
      <c r="E121" s="69" t="str">
        <f>IFERROR(VLOOKUP(J121,Causa!$A$2:$F$15,6,0),"")</f>
        <v/>
      </c>
      <c r="F121" s="52"/>
      <c r="G121" s="53"/>
      <c r="H121" s="212"/>
      <c r="I121" s="55"/>
      <c r="J121" s="54"/>
      <c r="K121" s="54"/>
      <c r="L121" s="54"/>
      <c r="M121" s="54"/>
      <c r="N121" s="54"/>
      <c r="O121" s="54"/>
      <c r="P121" s="54"/>
      <c r="Q121" s="55"/>
      <c r="R121" s="54"/>
      <c r="S121" s="56">
        <f t="shared" si="24"/>
        <v>0</v>
      </c>
      <c r="T121" s="56">
        <f t="shared" si="21"/>
        <v>0</v>
      </c>
      <c r="U121" s="56">
        <f t="shared" si="25"/>
        <v>0</v>
      </c>
      <c r="V121" s="56">
        <f t="shared" si="22"/>
        <v>0</v>
      </c>
      <c r="W121" s="64" t="str">
        <f t="shared" si="23"/>
        <v/>
      </c>
      <c r="X121" s="56" t="str">
        <f t="shared" si="26"/>
        <v>T</v>
      </c>
    </row>
    <row r="122" spans="1:39" ht="21.75" customHeight="1" x14ac:dyDescent="0.25">
      <c r="C122" s="63"/>
      <c r="D122" s="66" t="str">
        <f t="shared" si="20"/>
        <v/>
      </c>
      <c r="E122" s="69" t="str">
        <f>IFERROR(VLOOKUP(J122,Causa!$A$2:$F$15,6,0),"")</f>
        <v/>
      </c>
      <c r="F122" s="52"/>
      <c r="G122" s="53"/>
      <c r="H122" s="212"/>
      <c r="I122" s="55"/>
      <c r="J122" s="54"/>
      <c r="K122" s="54"/>
      <c r="L122" s="54"/>
      <c r="M122" s="54"/>
      <c r="N122" s="54"/>
      <c r="O122" s="54"/>
      <c r="P122" s="54"/>
      <c r="Q122" s="55"/>
      <c r="R122" s="54"/>
      <c r="S122" s="56">
        <f t="shared" si="24"/>
        <v>0</v>
      </c>
      <c r="T122" s="56">
        <f t="shared" si="21"/>
        <v>0</v>
      </c>
      <c r="U122" s="56">
        <f t="shared" si="25"/>
        <v>0</v>
      </c>
      <c r="V122" s="56">
        <f t="shared" si="22"/>
        <v>0</v>
      </c>
      <c r="W122" s="64" t="str">
        <f t="shared" si="23"/>
        <v/>
      </c>
      <c r="X122" s="56" t="str">
        <f t="shared" si="26"/>
        <v>T</v>
      </c>
    </row>
    <row r="123" spans="1:39" ht="21.75" customHeight="1" x14ac:dyDescent="0.25">
      <c r="C123" s="63"/>
      <c r="D123" s="66" t="str">
        <f t="shared" si="20"/>
        <v/>
      </c>
      <c r="E123" s="69" t="str">
        <f>IFERROR(VLOOKUP(J123,Causa!$A$2:$F$15,6,0),"")</f>
        <v/>
      </c>
      <c r="F123" s="52"/>
      <c r="G123" s="53"/>
      <c r="H123" s="212"/>
      <c r="I123" s="55"/>
      <c r="J123" s="54"/>
      <c r="K123" s="54"/>
      <c r="L123" s="54"/>
      <c r="M123" s="54"/>
      <c r="N123" s="54"/>
      <c r="O123" s="54"/>
      <c r="P123" s="54"/>
      <c r="Q123" s="55"/>
      <c r="R123" s="54"/>
      <c r="S123" s="56">
        <f t="shared" si="24"/>
        <v>0</v>
      </c>
      <c r="T123" s="56">
        <f t="shared" si="21"/>
        <v>0</v>
      </c>
      <c r="U123" s="56">
        <f t="shared" si="25"/>
        <v>0</v>
      </c>
      <c r="V123" s="56">
        <f t="shared" si="22"/>
        <v>0</v>
      </c>
      <c r="W123" s="64" t="str">
        <f t="shared" si="23"/>
        <v/>
      </c>
      <c r="X123" s="56" t="str">
        <f t="shared" si="26"/>
        <v>T</v>
      </c>
    </row>
    <row r="124" spans="1:39" ht="21.75" customHeight="1" x14ac:dyDescent="0.25">
      <c r="C124" s="63"/>
      <c r="D124" s="66" t="str">
        <f t="shared" si="20"/>
        <v/>
      </c>
      <c r="E124" s="69" t="str">
        <f>IFERROR(VLOOKUP(J124,Causa!$A$2:$F$15,6,0),"")</f>
        <v/>
      </c>
      <c r="F124" s="52"/>
      <c r="G124" s="53"/>
      <c r="H124" s="212"/>
      <c r="I124" s="55"/>
      <c r="J124" s="54"/>
      <c r="K124" s="54"/>
      <c r="L124" s="54"/>
      <c r="M124" s="54"/>
      <c r="N124" s="54"/>
      <c r="O124" s="54"/>
      <c r="P124" s="54"/>
      <c r="Q124" s="55"/>
      <c r="R124" s="54"/>
      <c r="S124" s="56">
        <f t="shared" si="24"/>
        <v>0</v>
      </c>
      <c r="T124" s="56">
        <f t="shared" si="21"/>
        <v>0</v>
      </c>
      <c r="U124" s="56">
        <f t="shared" si="25"/>
        <v>0</v>
      </c>
      <c r="V124" s="56">
        <f t="shared" si="22"/>
        <v>0</v>
      </c>
      <c r="W124" s="64" t="str">
        <f t="shared" si="23"/>
        <v/>
      </c>
      <c r="X124" s="56" t="str">
        <f t="shared" si="26"/>
        <v>T</v>
      </c>
    </row>
    <row r="125" spans="1:39" ht="21.75" customHeight="1" x14ac:dyDescent="0.25">
      <c r="C125" s="63"/>
      <c r="D125" s="66" t="str">
        <f t="shared" si="20"/>
        <v/>
      </c>
      <c r="E125" s="69" t="str">
        <f>IFERROR(VLOOKUP(J125,Causa!$A$2:$F$15,6,0),"")</f>
        <v/>
      </c>
      <c r="F125" s="52"/>
      <c r="G125" s="53"/>
      <c r="H125" s="212"/>
      <c r="I125" s="55"/>
      <c r="J125" s="54"/>
      <c r="K125" s="54"/>
      <c r="L125" s="54"/>
      <c r="M125" s="54"/>
      <c r="N125" s="54"/>
      <c r="O125" s="54"/>
      <c r="P125" s="54"/>
      <c r="Q125" s="55"/>
      <c r="R125" s="54"/>
      <c r="S125" s="56">
        <f t="shared" si="24"/>
        <v>0</v>
      </c>
      <c r="T125" s="56">
        <f t="shared" si="21"/>
        <v>0</v>
      </c>
      <c r="U125" s="56">
        <f t="shared" si="25"/>
        <v>0</v>
      </c>
      <c r="V125" s="56">
        <f t="shared" si="22"/>
        <v>0</v>
      </c>
      <c r="W125" s="64" t="str">
        <f t="shared" si="23"/>
        <v/>
      </c>
      <c r="X125" s="56" t="str">
        <f t="shared" si="26"/>
        <v>T</v>
      </c>
    </row>
    <row r="126" spans="1:39" ht="21.75" customHeight="1" x14ac:dyDescent="0.25">
      <c r="C126" s="63"/>
      <c r="D126" s="66" t="str">
        <f t="shared" si="20"/>
        <v/>
      </c>
      <c r="E126" s="69" t="str">
        <f>IFERROR(VLOOKUP(J126,Causa!$A$2:$F$15,6,0),"")</f>
        <v/>
      </c>
      <c r="F126" s="52"/>
      <c r="G126" s="53"/>
      <c r="H126" s="212"/>
      <c r="I126" s="55"/>
      <c r="J126" s="54"/>
      <c r="K126" s="54"/>
      <c r="L126" s="54"/>
      <c r="M126" s="54"/>
      <c r="N126" s="54"/>
      <c r="O126" s="54"/>
      <c r="P126" s="54"/>
      <c r="Q126" s="55"/>
      <c r="R126" s="54"/>
      <c r="S126" s="56">
        <f t="shared" si="24"/>
        <v>0</v>
      </c>
      <c r="T126" s="56">
        <f t="shared" si="21"/>
        <v>0</v>
      </c>
      <c r="U126" s="56">
        <f t="shared" si="25"/>
        <v>0</v>
      </c>
      <c r="V126" s="56">
        <f t="shared" si="22"/>
        <v>0</v>
      </c>
      <c r="W126" s="64" t="str">
        <f t="shared" si="23"/>
        <v/>
      </c>
      <c r="X126" s="56" t="str">
        <f t="shared" si="26"/>
        <v>T</v>
      </c>
    </row>
    <row r="127" spans="1:39" ht="21.75" customHeight="1" x14ac:dyDescent="0.25">
      <c r="C127" s="63"/>
      <c r="D127" s="66" t="str">
        <f t="shared" si="20"/>
        <v/>
      </c>
      <c r="E127" s="69" t="str">
        <f>IFERROR(VLOOKUP(J127,Causa!$A$2:$F$15,6,0),"")</f>
        <v/>
      </c>
      <c r="F127" s="52"/>
      <c r="G127" s="53"/>
      <c r="H127" s="212"/>
      <c r="I127" s="55"/>
      <c r="J127" s="54"/>
      <c r="K127" s="54"/>
      <c r="L127" s="54"/>
      <c r="M127" s="54"/>
      <c r="N127" s="54"/>
      <c r="O127" s="54"/>
      <c r="P127" s="54"/>
      <c r="Q127" s="55"/>
      <c r="R127" s="54"/>
      <c r="S127" s="56">
        <f t="shared" si="24"/>
        <v>0</v>
      </c>
      <c r="T127" s="56">
        <f t="shared" si="21"/>
        <v>0</v>
      </c>
      <c r="U127" s="56">
        <f t="shared" si="25"/>
        <v>0</v>
      </c>
      <c r="V127" s="56">
        <f t="shared" si="22"/>
        <v>0</v>
      </c>
      <c r="W127" s="64" t="str">
        <f t="shared" si="23"/>
        <v/>
      </c>
      <c r="X127" s="56" t="str">
        <f t="shared" si="26"/>
        <v>T</v>
      </c>
    </row>
    <row r="128" spans="1:39" ht="21.75" customHeight="1" x14ac:dyDescent="0.25">
      <c r="C128" s="63"/>
      <c r="D128" s="66" t="str">
        <f t="shared" si="20"/>
        <v/>
      </c>
      <c r="E128" s="69" t="str">
        <f>IFERROR(VLOOKUP(J128,Causa!$A$2:$F$15,6,0),"")</f>
        <v/>
      </c>
      <c r="F128" s="52"/>
      <c r="G128" s="53"/>
      <c r="H128" s="212"/>
      <c r="I128" s="55"/>
      <c r="J128" s="54"/>
      <c r="K128" s="54"/>
      <c r="L128" s="54"/>
      <c r="M128" s="54"/>
      <c r="N128" s="54"/>
      <c r="O128" s="54"/>
      <c r="P128" s="54"/>
      <c r="Q128" s="55"/>
      <c r="R128" s="54"/>
      <c r="S128" s="56">
        <f t="shared" si="24"/>
        <v>0</v>
      </c>
      <c r="T128" s="56">
        <f t="shared" si="21"/>
        <v>0</v>
      </c>
      <c r="U128" s="56">
        <f t="shared" si="25"/>
        <v>0</v>
      </c>
      <c r="V128" s="56">
        <f t="shared" si="22"/>
        <v>0</v>
      </c>
      <c r="W128" s="64" t="str">
        <f t="shared" si="23"/>
        <v/>
      </c>
      <c r="X128" s="56" t="str">
        <f t="shared" si="26"/>
        <v>T</v>
      </c>
    </row>
    <row r="129" spans="3:24" ht="21.75" customHeight="1" x14ac:dyDescent="0.25">
      <c r="C129" s="63"/>
      <c r="D129" s="66" t="str">
        <f t="shared" si="20"/>
        <v/>
      </c>
      <c r="E129" s="69" t="str">
        <f>IFERROR(VLOOKUP(J129,Causa!$A$2:$F$15,6,0),"")</f>
        <v/>
      </c>
      <c r="F129" s="52"/>
      <c r="G129" s="53"/>
      <c r="H129" s="212"/>
      <c r="I129" s="55"/>
      <c r="J129" s="54"/>
      <c r="K129" s="54"/>
      <c r="L129" s="54"/>
      <c r="M129" s="54"/>
      <c r="N129" s="54"/>
      <c r="O129" s="54"/>
      <c r="P129" s="54"/>
      <c r="Q129" s="55"/>
      <c r="R129" s="54"/>
      <c r="S129" s="56">
        <f t="shared" si="24"/>
        <v>0</v>
      </c>
      <c r="T129" s="56">
        <f t="shared" si="21"/>
        <v>0</v>
      </c>
      <c r="U129" s="56">
        <f t="shared" si="25"/>
        <v>0</v>
      </c>
      <c r="V129" s="56">
        <f t="shared" si="22"/>
        <v>0</v>
      </c>
      <c r="W129" s="64" t="str">
        <f t="shared" si="23"/>
        <v/>
      </c>
      <c r="X129" s="56" t="str">
        <f t="shared" si="26"/>
        <v>T</v>
      </c>
    </row>
    <row r="130" spans="3:24" ht="21.75" customHeight="1" x14ac:dyDescent="0.25">
      <c r="C130" s="63"/>
      <c r="D130" s="66" t="str">
        <f t="shared" si="20"/>
        <v/>
      </c>
      <c r="E130" s="69" t="str">
        <f>IFERROR(VLOOKUP(J130,Causa!$A$2:$F$15,6,0),"")</f>
        <v/>
      </c>
      <c r="F130" s="52"/>
      <c r="G130" s="53"/>
      <c r="H130" s="212"/>
      <c r="I130" s="55"/>
      <c r="J130" s="54"/>
      <c r="K130" s="54"/>
      <c r="L130" s="54"/>
      <c r="M130" s="54"/>
      <c r="N130" s="54"/>
      <c r="O130" s="54"/>
      <c r="P130" s="54"/>
      <c r="Q130" s="55"/>
      <c r="R130" s="54"/>
      <c r="S130" s="56">
        <f t="shared" si="24"/>
        <v>0</v>
      </c>
      <c r="T130" s="56">
        <f t="shared" si="21"/>
        <v>0</v>
      </c>
      <c r="U130" s="56">
        <f t="shared" si="25"/>
        <v>0</v>
      </c>
      <c r="V130" s="56">
        <f t="shared" si="22"/>
        <v>0</v>
      </c>
      <c r="W130" s="64" t="str">
        <f t="shared" si="23"/>
        <v/>
      </c>
      <c r="X130" s="56" t="str">
        <f t="shared" si="26"/>
        <v>T</v>
      </c>
    </row>
    <row r="131" spans="3:24" ht="21.75" customHeight="1" x14ac:dyDescent="0.25">
      <c r="C131" s="63"/>
      <c r="D131" s="66" t="str">
        <f t="shared" si="20"/>
        <v/>
      </c>
      <c r="E131" s="69" t="str">
        <f>IFERROR(VLOOKUP(J131,Causa!$A$2:$F$15,6,0),"")</f>
        <v/>
      </c>
      <c r="F131" s="52"/>
      <c r="G131" s="53"/>
      <c r="H131" s="212"/>
      <c r="I131" s="55"/>
      <c r="J131" s="54"/>
      <c r="K131" s="54"/>
      <c r="L131" s="54"/>
      <c r="M131" s="54"/>
      <c r="N131" s="54"/>
      <c r="O131" s="54"/>
      <c r="P131" s="54"/>
      <c r="Q131" s="55"/>
      <c r="R131" s="54"/>
      <c r="S131" s="56">
        <f t="shared" si="24"/>
        <v>0</v>
      </c>
      <c r="T131" s="56">
        <f t="shared" si="21"/>
        <v>0</v>
      </c>
      <c r="U131" s="56">
        <f t="shared" si="25"/>
        <v>0</v>
      </c>
      <c r="V131" s="56">
        <f t="shared" si="22"/>
        <v>0</v>
      </c>
      <c r="W131" s="64" t="str">
        <f t="shared" si="23"/>
        <v/>
      </c>
      <c r="X131" s="56" t="str">
        <f t="shared" si="26"/>
        <v>T</v>
      </c>
    </row>
    <row r="132" spans="3:24" ht="21.75" customHeight="1" x14ac:dyDescent="0.25">
      <c r="C132" s="63"/>
      <c r="D132" s="66" t="str">
        <f t="shared" si="20"/>
        <v/>
      </c>
      <c r="E132" s="69" t="str">
        <f>IFERROR(VLOOKUP(J132,Causa!$A$2:$F$15,6,0),"")</f>
        <v/>
      </c>
      <c r="F132" s="52"/>
      <c r="G132" s="53"/>
      <c r="H132" s="212"/>
      <c r="I132" s="55"/>
      <c r="J132" s="54"/>
      <c r="K132" s="54"/>
      <c r="L132" s="54"/>
      <c r="M132" s="54"/>
      <c r="N132" s="54"/>
      <c r="O132" s="54"/>
      <c r="P132" s="54"/>
      <c r="Q132" s="55"/>
      <c r="R132" s="54"/>
      <c r="S132" s="56">
        <f t="shared" si="24"/>
        <v>0</v>
      </c>
      <c r="T132" s="56">
        <f t="shared" si="21"/>
        <v>0</v>
      </c>
      <c r="U132" s="56">
        <f t="shared" si="25"/>
        <v>0</v>
      </c>
      <c r="V132" s="56">
        <f t="shared" si="22"/>
        <v>0</v>
      </c>
      <c r="W132" s="64" t="str">
        <f t="shared" si="23"/>
        <v/>
      </c>
      <c r="X132" s="56" t="str">
        <f t="shared" si="26"/>
        <v>T</v>
      </c>
    </row>
    <row r="133" spans="3:24" ht="21.75" customHeight="1" x14ac:dyDescent="0.25">
      <c r="C133" s="63"/>
      <c r="D133" s="66" t="str">
        <f t="shared" si="20"/>
        <v/>
      </c>
      <c r="E133" s="69" t="str">
        <f>IFERROR(VLOOKUP(J133,Causa!$A$2:$F$15,6,0),"")</f>
        <v/>
      </c>
      <c r="F133" s="52"/>
      <c r="G133" s="53"/>
      <c r="H133" s="212"/>
      <c r="I133" s="55"/>
      <c r="J133" s="54"/>
      <c r="K133" s="54"/>
      <c r="L133" s="54"/>
      <c r="M133" s="54"/>
      <c r="N133" s="54"/>
      <c r="O133" s="54"/>
      <c r="P133" s="54"/>
      <c r="Q133" s="55"/>
      <c r="R133" s="54"/>
      <c r="S133" s="56">
        <f t="shared" si="24"/>
        <v>0</v>
      </c>
      <c r="T133" s="56">
        <f t="shared" si="21"/>
        <v>0</v>
      </c>
      <c r="U133" s="56">
        <f t="shared" si="25"/>
        <v>0</v>
      </c>
      <c r="V133" s="56">
        <f t="shared" si="22"/>
        <v>0</v>
      </c>
      <c r="W133" s="64" t="str">
        <f t="shared" si="23"/>
        <v/>
      </c>
      <c r="X133" s="56" t="str">
        <f t="shared" si="26"/>
        <v>T</v>
      </c>
    </row>
    <row r="134" spans="3:24" ht="21.75" customHeight="1" x14ac:dyDescent="0.25">
      <c r="C134" s="63"/>
      <c r="D134" s="66" t="str">
        <f t="shared" si="20"/>
        <v/>
      </c>
      <c r="E134" s="69" t="str">
        <f>IFERROR(VLOOKUP(J134,Causa!$A$2:$F$15,6,0),"")</f>
        <v/>
      </c>
      <c r="F134" s="52"/>
      <c r="G134" s="53"/>
      <c r="H134" s="212"/>
      <c r="I134" s="55"/>
      <c r="J134" s="54"/>
      <c r="K134" s="54"/>
      <c r="L134" s="54"/>
      <c r="M134" s="54"/>
      <c r="N134" s="54"/>
      <c r="O134" s="54"/>
      <c r="P134" s="54"/>
      <c r="Q134" s="55"/>
      <c r="R134" s="54"/>
      <c r="S134" s="56">
        <f t="shared" si="24"/>
        <v>0</v>
      </c>
      <c r="T134" s="56">
        <f t="shared" si="21"/>
        <v>0</v>
      </c>
      <c r="U134" s="56">
        <f t="shared" si="25"/>
        <v>0</v>
      </c>
      <c r="V134" s="56">
        <f t="shared" si="22"/>
        <v>0</v>
      </c>
      <c r="W134" s="64" t="str">
        <f t="shared" si="23"/>
        <v/>
      </c>
      <c r="X134" s="56" t="str">
        <f t="shared" si="26"/>
        <v>T</v>
      </c>
    </row>
    <row r="135" spans="3:24" ht="21.75" customHeight="1" x14ac:dyDescent="0.25">
      <c r="C135" s="63"/>
      <c r="D135" s="66" t="str">
        <f t="shared" si="20"/>
        <v/>
      </c>
      <c r="E135" s="69" t="str">
        <f>IFERROR(VLOOKUP(J135,Causa!$A$2:$F$15,6,0),"")</f>
        <v/>
      </c>
      <c r="F135" s="52"/>
      <c r="G135" s="53"/>
      <c r="H135" s="212"/>
      <c r="I135" s="55"/>
      <c r="J135" s="54"/>
      <c r="K135" s="54"/>
      <c r="L135" s="54"/>
      <c r="M135" s="54"/>
      <c r="N135" s="54"/>
      <c r="O135" s="54"/>
      <c r="P135" s="54"/>
      <c r="Q135" s="55"/>
      <c r="R135" s="54"/>
      <c r="S135" s="56">
        <f t="shared" si="24"/>
        <v>0</v>
      </c>
      <c r="T135" s="56">
        <f t="shared" si="21"/>
        <v>0</v>
      </c>
      <c r="U135" s="56">
        <f t="shared" si="25"/>
        <v>0</v>
      </c>
      <c r="V135" s="56">
        <f t="shared" si="22"/>
        <v>0</v>
      </c>
      <c r="W135" s="64" t="str">
        <f t="shared" si="23"/>
        <v/>
      </c>
      <c r="X135" s="56" t="str">
        <f t="shared" si="26"/>
        <v>T</v>
      </c>
    </row>
    <row r="136" spans="3:24" ht="21.75" customHeight="1" x14ac:dyDescent="0.25">
      <c r="C136" s="63"/>
      <c r="D136" s="66" t="str">
        <f t="shared" si="20"/>
        <v/>
      </c>
      <c r="E136" s="69" t="str">
        <f>IFERROR(VLOOKUP(J136,Causa!$A$2:$F$15,6,0),"")</f>
        <v/>
      </c>
      <c r="F136" s="52"/>
      <c r="G136" s="53"/>
      <c r="H136" s="212"/>
      <c r="I136" s="55"/>
      <c r="J136" s="54"/>
      <c r="K136" s="54"/>
      <c r="L136" s="54"/>
      <c r="M136" s="54"/>
      <c r="N136" s="54"/>
      <c r="O136" s="54"/>
      <c r="P136" s="54"/>
      <c r="Q136" s="55"/>
      <c r="R136" s="54"/>
      <c r="S136" s="56">
        <f t="shared" si="24"/>
        <v>0</v>
      </c>
      <c r="T136" s="56">
        <f t="shared" si="21"/>
        <v>0</v>
      </c>
      <c r="U136" s="56">
        <f t="shared" si="25"/>
        <v>0</v>
      </c>
      <c r="V136" s="56">
        <f t="shared" si="22"/>
        <v>0</v>
      </c>
      <c r="W136" s="64" t="str">
        <f t="shared" si="23"/>
        <v/>
      </c>
      <c r="X136" s="56" t="str">
        <f t="shared" si="26"/>
        <v>T</v>
      </c>
    </row>
    <row r="137" spans="3:24" ht="21.75" customHeight="1" x14ac:dyDescent="0.25">
      <c r="C137" s="63"/>
      <c r="D137" s="66" t="str">
        <f t="shared" si="20"/>
        <v/>
      </c>
      <c r="E137" s="69" t="str">
        <f>IFERROR(VLOOKUP(J137,Causa!$A$2:$F$15,6,0),"")</f>
        <v/>
      </c>
      <c r="F137" s="52"/>
      <c r="G137" s="53"/>
      <c r="H137" s="212"/>
      <c r="I137" s="55"/>
      <c r="J137" s="54"/>
      <c r="K137" s="54"/>
      <c r="L137" s="54"/>
      <c r="M137" s="54"/>
      <c r="N137" s="54"/>
      <c r="O137" s="54"/>
      <c r="P137" s="54"/>
      <c r="Q137" s="55"/>
      <c r="R137" s="54"/>
      <c r="S137" s="56">
        <f t="shared" si="24"/>
        <v>0</v>
      </c>
      <c r="T137" s="56">
        <f t="shared" si="21"/>
        <v>0</v>
      </c>
      <c r="U137" s="56">
        <f t="shared" si="25"/>
        <v>0</v>
      </c>
      <c r="V137" s="56">
        <f t="shared" si="22"/>
        <v>0</v>
      </c>
      <c r="W137" s="64" t="str">
        <f t="shared" si="23"/>
        <v/>
      </c>
      <c r="X137" s="56" t="str">
        <f t="shared" si="26"/>
        <v>T</v>
      </c>
    </row>
    <row r="138" spans="3:24" ht="21.75" customHeight="1" x14ac:dyDescent="0.25">
      <c r="C138" s="63"/>
      <c r="D138" s="66" t="str">
        <f t="shared" si="20"/>
        <v/>
      </c>
      <c r="E138" s="69" t="str">
        <f>IFERROR(VLOOKUP(J138,Causa!$A$2:$F$15,6,0),"")</f>
        <v/>
      </c>
      <c r="F138" s="52"/>
      <c r="G138" s="53"/>
      <c r="H138" s="212"/>
      <c r="I138" s="55"/>
      <c r="J138" s="54"/>
      <c r="K138" s="54"/>
      <c r="L138" s="54"/>
      <c r="M138" s="54"/>
      <c r="N138" s="54"/>
      <c r="O138" s="54"/>
      <c r="P138" s="54"/>
      <c r="Q138" s="55"/>
      <c r="R138" s="54"/>
      <c r="S138" s="56">
        <f t="shared" si="24"/>
        <v>0</v>
      </c>
      <c r="T138" s="56">
        <f t="shared" si="21"/>
        <v>0</v>
      </c>
      <c r="U138" s="56">
        <f t="shared" si="25"/>
        <v>0</v>
      </c>
      <c r="V138" s="56">
        <f t="shared" si="22"/>
        <v>0</v>
      </c>
      <c r="W138" s="64" t="str">
        <f t="shared" si="23"/>
        <v/>
      </c>
      <c r="X138" s="56" t="str">
        <f t="shared" si="26"/>
        <v>T</v>
      </c>
    </row>
    <row r="139" spans="3:24" ht="21.75" customHeight="1" x14ac:dyDescent="0.25">
      <c r="C139" s="63"/>
      <c r="D139" s="66" t="str">
        <f t="shared" si="20"/>
        <v/>
      </c>
      <c r="E139" s="69" t="str">
        <f>IFERROR(VLOOKUP(J139,Causa!$A$2:$F$15,6,0),"")</f>
        <v/>
      </c>
      <c r="F139" s="52"/>
      <c r="G139" s="53"/>
      <c r="H139" s="212"/>
      <c r="I139" s="55"/>
      <c r="J139" s="54"/>
      <c r="K139" s="54"/>
      <c r="L139" s="54"/>
      <c r="M139" s="54"/>
      <c r="N139" s="54"/>
      <c r="O139" s="54"/>
      <c r="P139" s="54"/>
      <c r="Q139" s="55"/>
      <c r="R139" s="54"/>
      <c r="S139" s="56">
        <f t="shared" si="24"/>
        <v>0</v>
      </c>
      <c r="T139" s="56">
        <f t="shared" si="21"/>
        <v>0</v>
      </c>
      <c r="U139" s="56">
        <f t="shared" si="25"/>
        <v>0</v>
      </c>
      <c r="V139" s="56">
        <f t="shared" si="22"/>
        <v>0</v>
      </c>
      <c r="W139" s="64" t="str">
        <f t="shared" si="23"/>
        <v/>
      </c>
      <c r="X139" s="56" t="str">
        <f t="shared" si="26"/>
        <v>T</v>
      </c>
    </row>
    <row r="140" spans="3:24" ht="21.75" customHeight="1" x14ac:dyDescent="0.25">
      <c r="C140" s="63"/>
      <c r="D140" s="66" t="str">
        <f t="shared" si="20"/>
        <v/>
      </c>
      <c r="E140" s="69" t="str">
        <f>IFERROR(VLOOKUP(J140,Causa!$A$2:$F$15,6,0),"")</f>
        <v/>
      </c>
      <c r="F140" s="52"/>
      <c r="G140" s="53"/>
      <c r="H140" s="212"/>
      <c r="I140" s="55"/>
      <c r="J140" s="54"/>
      <c r="K140" s="54"/>
      <c r="L140" s="54"/>
      <c r="M140" s="54"/>
      <c r="N140" s="54"/>
      <c r="O140" s="54"/>
      <c r="P140" s="54"/>
      <c r="Q140" s="55"/>
      <c r="R140" s="54"/>
      <c r="S140" s="56">
        <f t="shared" si="24"/>
        <v>0</v>
      </c>
      <c r="T140" s="56">
        <f t="shared" si="21"/>
        <v>0</v>
      </c>
      <c r="U140" s="56">
        <f t="shared" si="25"/>
        <v>0</v>
      </c>
      <c r="V140" s="56">
        <f t="shared" si="22"/>
        <v>0</v>
      </c>
      <c r="W140" s="64" t="str">
        <f t="shared" si="23"/>
        <v/>
      </c>
      <c r="X140" s="56" t="str">
        <f t="shared" si="26"/>
        <v>T</v>
      </c>
    </row>
    <row r="141" spans="3:24" ht="21.75" customHeight="1" x14ac:dyDescent="0.25">
      <c r="C141" s="63"/>
      <c r="D141" s="66" t="str">
        <f t="shared" si="20"/>
        <v/>
      </c>
      <c r="E141" s="69" t="str">
        <f>IFERROR(VLOOKUP(J141,Causa!$A$2:$F$15,6,0),"")</f>
        <v/>
      </c>
      <c r="F141" s="52"/>
      <c r="G141" s="53"/>
      <c r="H141" s="212"/>
      <c r="I141" s="55"/>
      <c r="J141" s="54"/>
      <c r="K141" s="54"/>
      <c r="L141" s="54"/>
      <c r="M141" s="54"/>
      <c r="N141" s="54"/>
      <c r="O141" s="54"/>
      <c r="P141" s="54"/>
      <c r="Q141" s="55"/>
      <c r="R141" s="54"/>
      <c r="S141" s="56">
        <f t="shared" si="24"/>
        <v>0</v>
      </c>
      <c r="T141" s="56">
        <f t="shared" si="21"/>
        <v>0</v>
      </c>
      <c r="U141" s="56">
        <f t="shared" si="25"/>
        <v>0</v>
      </c>
      <c r="V141" s="56">
        <f t="shared" si="22"/>
        <v>0</v>
      </c>
      <c r="W141" s="64" t="str">
        <f t="shared" si="23"/>
        <v/>
      </c>
      <c r="X141" s="56" t="str">
        <f t="shared" si="26"/>
        <v>T</v>
      </c>
    </row>
    <row r="142" spans="3:24" ht="21.75" customHeight="1" x14ac:dyDescent="0.25">
      <c r="C142" s="63"/>
      <c r="D142" s="66" t="str">
        <f t="shared" si="20"/>
        <v/>
      </c>
      <c r="E142" s="69" t="str">
        <f>IFERROR(VLOOKUP(J142,Causa!$A$2:$F$15,6,0),"")</f>
        <v/>
      </c>
      <c r="F142" s="52"/>
      <c r="G142" s="53"/>
      <c r="H142" s="212"/>
      <c r="I142" s="55"/>
      <c r="J142" s="54"/>
      <c r="K142" s="54"/>
      <c r="L142" s="54"/>
      <c r="M142" s="54"/>
      <c r="N142" s="54"/>
      <c r="O142" s="54"/>
      <c r="P142" s="54"/>
      <c r="Q142" s="55"/>
      <c r="R142" s="54"/>
      <c r="S142" s="56">
        <f t="shared" si="24"/>
        <v>0</v>
      </c>
      <c r="T142" s="56">
        <f t="shared" si="21"/>
        <v>0</v>
      </c>
      <c r="U142" s="56">
        <f t="shared" si="25"/>
        <v>0</v>
      </c>
      <c r="V142" s="56">
        <f t="shared" si="22"/>
        <v>0</v>
      </c>
      <c r="W142" s="64" t="str">
        <f t="shared" si="23"/>
        <v/>
      </c>
      <c r="X142" s="56" t="str">
        <f t="shared" si="26"/>
        <v>T</v>
      </c>
    </row>
    <row r="143" spans="3:24" ht="21.75" customHeight="1" x14ac:dyDescent="0.25">
      <c r="C143" s="63"/>
      <c r="D143" s="66" t="str">
        <f t="shared" si="20"/>
        <v/>
      </c>
      <c r="E143" s="69" t="str">
        <f>IFERROR(VLOOKUP(J143,Causa!$A$2:$F$15,6,0),"")</f>
        <v/>
      </c>
      <c r="F143" s="52"/>
      <c r="G143" s="53"/>
      <c r="H143" s="212"/>
      <c r="I143" s="55"/>
      <c r="J143" s="54"/>
      <c r="K143" s="54"/>
      <c r="L143" s="54"/>
      <c r="M143" s="54"/>
      <c r="N143" s="54"/>
      <c r="O143" s="54"/>
      <c r="P143" s="54"/>
      <c r="Q143" s="55"/>
      <c r="R143" s="54"/>
      <c r="S143" s="56">
        <f t="shared" si="24"/>
        <v>0</v>
      </c>
      <c r="T143" s="56">
        <f t="shared" si="21"/>
        <v>0</v>
      </c>
      <c r="U143" s="56">
        <f t="shared" si="25"/>
        <v>0</v>
      </c>
      <c r="V143" s="56">
        <f t="shared" si="22"/>
        <v>0</v>
      </c>
      <c r="W143" s="64" t="str">
        <f t="shared" si="23"/>
        <v/>
      </c>
      <c r="X143" s="56" t="str">
        <f t="shared" si="26"/>
        <v>T</v>
      </c>
    </row>
    <row r="144" spans="3:24" ht="21.75" customHeight="1" x14ac:dyDescent="0.25">
      <c r="C144" s="63"/>
      <c r="D144" s="66" t="str">
        <f t="shared" si="20"/>
        <v/>
      </c>
      <c r="E144" s="69" t="str">
        <f>IFERROR(VLOOKUP(J144,Causa!$A$2:$F$15,6,0),"")</f>
        <v/>
      </c>
      <c r="F144" s="52"/>
      <c r="G144" s="53"/>
      <c r="H144" s="212"/>
      <c r="I144" s="55"/>
      <c r="J144" s="54"/>
      <c r="K144" s="54"/>
      <c r="L144" s="54"/>
      <c r="M144" s="54"/>
      <c r="N144" s="54"/>
      <c r="O144" s="54"/>
      <c r="P144" s="54"/>
      <c r="Q144" s="55"/>
      <c r="R144" s="54"/>
      <c r="S144" s="56">
        <f t="shared" si="24"/>
        <v>0</v>
      </c>
      <c r="T144" s="56">
        <f t="shared" si="21"/>
        <v>0</v>
      </c>
      <c r="U144" s="56">
        <f t="shared" si="25"/>
        <v>0</v>
      </c>
      <c r="V144" s="56">
        <f t="shared" si="22"/>
        <v>0</v>
      </c>
      <c r="W144" s="64" t="str">
        <f t="shared" si="23"/>
        <v/>
      </c>
      <c r="X144" s="56" t="str">
        <f t="shared" si="26"/>
        <v>T</v>
      </c>
    </row>
    <row r="145" spans="3:24" ht="21.75" customHeight="1" x14ac:dyDescent="0.25">
      <c r="C145" s="63"/>
      <c r="D145" s="66" t="str">
        <f t="shared" si="20"/>
        <v/>
      </c>
      <c r="E145" s="69" t="str">
        <f>IFERROR(VLOOKUP(J145,Causa!$A$2:$F$15,6,0),"")</f>
        <v/>
      </c>
      <c r="F145" s="52"/>
      <c r="G145" s="53"/>
      <c r="H145" s="212"/>
      <c r="I145" s="55"/>
      <c r="J145" s="54"/>
      <c r="K145" s="54"/>
      <c r="L145" s="54"/>
      <c r="M145" s="54"/>
      <c r="N145" s="54"/>
      <c r="O145" s="54"/>
      <c r="P145" s="54"/>
      <c r="Q145" s="55"/>
      <c r="R145" s="54"/>
      <c r="S145" s="56">
        <f t="shared" si="24"/>
        <v>0</v>
      </c>
      <c r="T145" s="56">
        <f t="shared" si="21"/>
        <v>0</v>
      </c>
      <c r="U145" s="56">
        <f t="shared" si="25"/>
        <v>0</v>
      </c>
      <c r="V145" s="56">
        <f t="shared" si="22"/>
        <v>0</v>
      </c>
      <c r="W145" s="64" t="str">
        <f t="shared" si="23"/>
        <v/>
      </c>
      <c r="X145" s="56" t="str">
        <f t="shared" si="26"/>
        <v>T</v>
      </c>
    </row>
    <row r="146" spans="3:24" ht="21.75" customHeight="1" x14ac:dyDescent="0.25">
      <c r="C146" s="63"/>
      <c r="D146" s="66" t="str">
        <f t="shared" si="20"/>
        <v/>
      </c>
      <c r="E146" s="69" t="str">
        <f>IFERROR(VLOOKUP(J146,Causa!$A$2:$F$15,6,0),"")</f>
        <v/>
      </c>
      <c r="F146" s="52"/>
      <c r="G146" s="53"/>
      <c r="H146" s="212"/>
      <c r="I146" s="55"/>
      <c r="J146" s="54"/>
      <c r="K146" s="54"/>
      <c r="L146" s="54"/>
      <c r="M146" s="54"/>
      <c r="N146" s="54"/>
      <c r="O146" s="54"/>
      <c r="P146" s="54"/>
      <c r="Q146" s="55"/>
      <c r="R146" s="54"/>
      <c r="S146" s="56">
        <f t="shared" si="24"/>
        <v>0</v>
      </c>
      <c r="T146" s="56">
        <f t="shared" si="21"/>
        <v>0</v>
      </c>
      <c r="U146" s="56">
        <f t="shared" si="25"/>
        <v>0</v>
      </c>
      <c r="V146" s="56">
        <f t="shared" si="22"/>
        <v>0</v>
      </c>
      <c r="W146" s="64" t="str">
        <f t="shared" si="23"/>
        <v/>
      </c>
      <c r="X146" s="56" t="str">
        <f t="shared" si="26"/>
        <v>T</v>
      </c>
    </row>
    <row r="147" spans="3:24" ht="21.75" customHeight="1" x14ac:dyDescent="0.25">
      <c r="C147" s="63"/>
      <c r="D147" s="66" t="str">
        <f t="shared" si="20"/>
        <v/>
      </c>
      <c r="E147" s="69" t="str">
        <f>IFERROR(VLOOKUP(J147,Causa!$A$2:$F$15,6,0),"")</f>
        <v/>
      </c>
      <c r="F147" s="52"/>
      <c r="G147" s="53"/>
      <c r="H147" s="212"/>
      <c r="I147" s="55"/>
      <c r="J147" s="54"/>
      <c r="K147" s="54"/>
      <c r="L147" s="54"/>
      <c r="M147" s="54"/>
      <c r="N147" s="54"/>
      <c r="O147" s="54"/>
      <c r="P147" s="54"/>
      <c r="Q147" s="55"/>
      <c r="R147" s="54"/>
      <c r="S147" s="56">
        <f t="shared" si="24"/>
        <v>0</v>
      </c>
      <c r="T147" s="56">
        <f t="shared" si="21"/>
        <v>0</v>
      </c>
      <c r="U147" s="56">
        <f t="shared" si="25"/>
        <v>0</v>
      </c>
      <c r="V147" s="56">
        <f t="shared" si="22"/>
        <v>0</v>
      </c>
      <c r="W147" s="64" t="str">
        <f t="shared" si="23"/>
        <v/>
      </c>
      <c r="X147" s="56" t="str">
        <f t="shared" si="26"/>
        <v>T</v>
      </c>
    </row>
    <row r="148" spans="3:24" ht="21.75" customHeight="1" x14ac:dyDescent="0.25">
      <c r="C148" s="63"/>
      <c r="D148" s="66" t="str">
        <f t="shared" si="20"/>
        <v/>
      </c>
      <c r="E148" s="69" t="str">
        <f>IFERROR(VLOOKUP(J148,Causa!$A$2:$F$15,6,0),"")</f>
        <v/>
      </c>
      <c r="F148" s="52"/>
      <c r="G148" s="53"/>
      <c r="H148" s="212"/>
      <c r="I148" s="55"/>
      <c r="J148" s="54"/>
      <c r="K148" s="54"/>
      <c r="L148" s="54"/>
      <c r="M148" s="54"/>
      <c r="N148" s="54"/>
      <c r="O148" s="54"/>
      <c r="P148" s="54"/>
      <c r="Q148" s="55"/>
      <c r="R148" s="54"/>
      <c r="S148" s="56">
        <f t="shared" si="24"/>
        <v>0</v>
      </c>
      <c r="T148" s="56">
        <f t="shared" si="21"/>
        <v>0</v>
      </c>
      <c r="U148" s="56">
        <f t="shared" si="25"/>
        <v>0</v>
      </c>
      <c r="V148" s="56">
        <f t="shared" si="22"/>
        <v>0</v>
      </c>
      <c r="W148" s="64" t="str">
        <f t="shared" si="23"/>
        <v/>
      </c>
      <c r="X148" s="56" t="str">
        <f t="shared" si="26"/>
        <v>T</v>
      </c>
    </row>
    <row r="149" spans="3:24" ht="21.75" customHeight="1" x14ac:dyDescent="0.25">
      <c r="C149" s="63"/>
      <c r="D149" s="66" t="str">
        <f t="shared" si="20"/>
        <v/>
      </c>
      <c r="E149" s="69" t="str">
        <f>IFERROR(VLOOKUP(J149,Causa!$A$2:$F$15,6,0),"")</f>
        <v/>
      </c>
      <c r="F149" s="52"/>
      <c r="G149" s="53"/>
      <c r="H149" s="212"/>
      <c r="I149" s="55"/>
      <c r="J149" s="54"/>
      <c r="K149" s="54"/>
      <c r="L149" s="54"/>
      <c r="M149" s="54"/>
      <c r="N149" s="54"/>
      <c r="O149" s="54"/>
      <c r="P149" s="54"/>
      <c r="Q149" s="55"/>
      <c r="R149" s="54"/>
      <c r="S149" s="56">
        <f t="shared" si="24"/>
        <v>0</v>
      </c>
      <c r="T149" s="56">
        <f t="shared" si="21"/>
        <v>0</v>
      </c>
      <c r="U149" s="56">
        <f t="shared" si="25"/>
        <v>0</v>
      </c>
      <c r="V149" s="56">
        <f t="shared" si="22"/>
        <v>0</v>
      </c>
      <c r="W149" s="64" t="str">
        <f t="shared" si="23"/>
        <v/>
      </c>
      <c r="X149" s="56" t="str">
        <f t="shared" si="26"/>
        <v>T</v>
      </c>
    </row>
    <row r="150" spans="3:24" ht="21.75" customHeight="1" x14ac:dyDescent="0.25">
      <c r="C150" s="63"/>
      <c r="D150" s="66" t="str">
        <f t="shared" si="20"/>
        <v/>
      </c>
      <c r="E150" s="69" t="str">
        <f>IFERROR(VLOOKUP(J150,Causa!$A$2:$F$15,6,0),"")</f>
        <v/>
      </c>
      <c r="F150" s="52"/>
      <c r="G150" s="53"/>
      <c r="H150" s="212"/>
      <c r="I150" s="55"/>
      <c r="J150" s="54"/>
      <c r="K150" s="54"/>
      <c r="L150" s="54"/>
      <c r="M150" s="54"/>
      <c r="N150" s="54"/>
      <c r="O150" s="54"/>
      <c r="P150" s="54"/>
      <c r="Q150" s="55"/>
      <c r="R150" s="54"/>
      <c r="S150" s="56">
        <f t="shared" si="24"/>
        <v>0</v>
      </c>
      <c r="T150" s="56">
        <f t="shared" si="21"/>
        <v>0</v>
      </c>
      <c r="U150" s="56">
        <f t="shared" si="25"/>
        <v>0</v>
      </c>
      <c r="V150" s="56">
        <f t="shared" si="22"/>
        <v>0</v>
      </c>
      <c r="W150" s="64" t="str">
        <f t="shared" si="23"/>
        <v/>
      </c>
      <c r="X150" s="56" t="str">
        <f t="shared" si="26"/>
        <v>T</v>
      </c>
    </row>
    <row r="151" spans="3:24" ht="21.75" customHeight="1" x14ac:dyDescent="0.25">
      <c r="C151" s="63"/>
      <c r="D151" s="66" t="str">
        <f t="shared" si="20"/>
        <v/>
      </c>
      <c r="E151" s="69" t="str">
        <f>IFERROR(VLOOKUP(J151,Causa!$A$2:$F$15,6,0),"")</f>
        <v/>
      </c>
      <c r="F151" s="52"/>
      <c r="G151" s="53"/>
      <c r="H151" s="212"/>
      <c r="I151" s="55"/>
      <c r="J151" s="54"/>
      <c r="K151" s="54"/>
      <c r="L151" s="54"/>
      <c r="M151" s="54"/>
      <c r="N151" s="54"/>
      <c r="O151" s="54"/>
      <c r="P151" s="54"/>
      <c r="Q151" s="55"/>
      <c r="R151" s="54"/>
      <c r="S151" s="56">
        <f t="shared" si="24"/>
        <v>0</v>
      </c>
      <c r="T151" s="56">
        <f t="shared" si="21"/>
        <v>0</v>
      </c>
      <c r="U151" s="56">
        <f t="shared" si="25"/>
        <v>0</v>
      </c>
      <c r="V151" s="56">
        <f t="shared" si="22"/>
        <v>0</v>
      </c>
      <c r="W151" s="64" t="str">
        <f t="shared" si="23"/>
        <v/>
      </c>
      <c r="X151" s="56" t="str">
        <f t="shared" si="26"/>
        <v>T</v>
      </c>
    </row>
    <row r="152" spans="3:24" ht="21.75" customHeight="1" x14ac:dyDescent="0.25">
      <c r="C152" s="63"/>
      <c r="D152" s="66" t="str">
        <f t="shared" si="20"/>
        <v/>
      </c>
      <c r="E152" s="69" t="str">
        <f>IFERROR(VLOOKUP(J152,Causa!$A$2:$F$15,6,0),"")</f>
        <v/>
      </c>
      <c r="F152" s="52"/>
      <c r="G152" s="53"/>
      <c r="H152" s="212"/>
      <c r="I152" s="55"/>
      <c r="J152" s="54"/>
      <c r="K152" s="54"/>
      <c r="L152" s="54"/>
      <c r="M152" s="54"/>
      <c r="N152" s="54"/>
      <c r="O152" s="54"/>
      <c r="P152" s="54"/>
      <c r="Q152" s="55"/>
      <c r="R152" s="54"/>
      <c r="S152" s="56">
        <f t="shared" si="24"/>
        <v>0</v>
      </c>
      <c r="T152" s="56">
        <f t="shared" si="21"/>
        <v>0</v>
      </c>
      <c r="U152" s="56">
        <f t="shared" si="25"/>
        <v>0</v>
      </c>
      <c r="V152" s="56">
        <f t="shared" si="22"/>
        <v>0</v>
      </c>
      <c r="W152" s="64" t="str">
        <f t="shared" si="23"/>
        <v/>
      </c>
      <c r="X152" s="56" t="str">
        <f t="shared" si="26"/>
        <v>T</v>
      </c>
    </row>
    <row r="153" spans="3:24" ht="21.75" customHeight="1" x14ac:dyDescent="0.25">
      <c r="C153" s="63"/>
      <c r="D153" s="66" t="str">
        <f t="shared" si="20"/>
        <v/>
      </c>
      <c r="E153" s="69" t="str">
        <f>IFERROR(VLOOKUP(J153,Causa!$A$2:$F$15,6,0),"")</f>
        <v/>
      </c>
      <c r="F153" s="52"/>
      <c r="G153" s="53"/>
      <c r="H153" s="212"/>
      <c r="I153" s="55"/>
      <c r="J153" s="54"/>
      <c r="K153" s="54"/>
      <c r="L153" s="54"/>
      <c r="M153" s="54"/>
      <c r="N153" s="54"/>
      <c r="O153" s="54"/>
      <c r="P153" s="54"/>
      <c r="Q153" s="55"/>
      <c r="R153" s="54"/>
      <c r="S153" s="56">
        <f t="shared" si="24"/>
        <v>0</v>
      </c>
      <c r="T153" s="56">
        <f t="shared" si="21"/>
        <v>0</v>
      </c>
      <c r="U153" s="56">
        <f t="shared" si="25"/>
        <v>0</v>
      </c>
      <c r="V153" s="56">
        <f t="shared" si="22"/>
        <v>0</v>
      </c>
      <c r="W153" s="64" t="str">
        <f t="shared" si="23"/>
        <v/>
      </c>
      <c r="X153" s="56" t="str">
        <f t="shared" si="26"/>
        <v>T</v>
      </c>
    </row>
    <row r="154" spans="3:24" ht="21.75" customHeight="1" x14ac:dyDescent="0.25">
      <c r="C154" s="63"/>
      <c r="D154" s="66" t="str">
        <f t="shared" si="20"/>
        <v/>
      </c>
      <c r="E154" s="69" t="str">
        <f>IFERROR(VLOOKUP(J154,Causa!$A$2:$F$15,6,0),"")</f>
        <v/>
      </c>
      <c r="F154" s="52"/>
      <c r="G154" s="53"/>
      <c r="H154" s="212"/>
      <c r="I154" s="55"/>
      <c r="J154" s="54"/>
      <c r="K154" s="54"/>
      <c r="L154" s="54"/>
      <c r="M154" s="54"/>
      <c r="N154" s="54"/>
      <c r="O154" s="54"/>
      <c r="P154" s="54"/>
      <c r="Q154" s="55"/>
      <c r="R154" s="54"/>
      <c r="S154" s="56">
        <f t="shared" si="24"/>
        <v>0</v>
      </c>
      <c r="T154" s="56">
        <f t="shared" si="21"/>
        <v>0</v>
      </c>
      <c r="U154" s="56">
        <f t="shared" si="25"/>
        <v>0</v>
      </c>
      <c r="V154" s="56">
        <f t="shared" si="22"/>
        <v>0</v>
      </c>
      <c r="W154" s="64" t="str">
        <f t="shared" si="23"/>
        <v/>
      </c>
      <c r="X154" s="56" t="str">
        <f t="shared" si="26"/>
        <v>T</v>
      </c>
    </row>
    <row r="155" spans="3:24" ht="21.75" customHeight="1" x14ac:dyDescent="0.25">
      <c r="C155" s="63"/>
      <c r="D155" s="66" t="str">
        <f t="shared" si="20"/>
        <v/>
      </c>
      <c r="E155" s="69" t="str">
        <f>IFERROR(VLOOKUP(J155,Causa!$A$2:$F$15,6,0),"")</f>
        <v/>
      </c>
      <c r="F155" s="52"/>
      <c r="G155" s="53"/>
      <c r="H155" s="212"/>
      <c r="I155" s="55"/>
      <c r="J155" s="54"/>
      <c r="K155" s="54"/>
      <c r="L155" s="54"/>
      <c r="M155" s="54"/>
      <c r="N155" s="54"/>
      <c r="O155" s="54"/>
      <c r="P155" s="54"/>
      <c r="Q155" s="55"/>
      <c r="R155" s="54"/>
      <c r="S155" s="56">
        <f t="shared" si="24"/>
        <v>0</v>
      </c>
      <c r="T155" s="56">
        <f t="shared" si="21"/>
        <v>0</v>
      </c>
      <c r="U155" s="56">
        <f t="shared" si="25"/>
        <v>0</v>
      </c>
      <c r="V155" s="56">
        <f t="shared" si="22"/>
        <v>0</v>
      </c>
      <c r="W155" s="64" t="str">
        <f t="shared" si="23"/>
        <v/>
      </c>
      <c r="X155" s="56" t="str">
        <f t="shared" si="26"/>
        <v>T</v>
      </c>
    </row>
    <row r="156" spans="3:24" ht="21.75" customHeight="1" x14ac:dyDescent="0.25">
      <c r="C156" s="63"/>
      <c r="D156" s="66" t="str">
        <f t="shared" si="20"/>
        <v/>
      </c>
      <c r="E156" s="69" t="str">
        <f>IFERROR(VLOOKUP(J156,Causa!$A$2:$F$15,6,0),"")</f>
        <v/>
      </c>
      <c r="F156" s="52"/>
      <c r="G156" s="53"/>
      <c r="H156" s="212"/>
      <c r="I156" s="55"/>
      <c r="J156" s="54"/>
      <c r="K156" s="54"/>
      <c r="L156" s="54"/>
      <c r="M156" s="54"/>
      <c r="N156" s="54"/>
      <c r="O156" s="54"/>
      <c r="P156" s="54"/>
      <c r="Q156" s="55"/>
      <c r="R156" s="54"/>
      <c r="S156" s="56">
        <f t="shared" si="24"/>
        <v>0</v>
      </c>
      <c r="T156" s="56">
        <f t="shared" si="21"/>
        <v>0</v>
      </c>
      <c r="U156" s="56">
        <f t="shared" si="25"/>
        <v>0</v>
      </c>
      <c r="V156" s="56">
        <f t="shared" si="22"/>
        <v>0</v>
      </c>
      <c r="W156" s="64" t="str">
        <f t="shared" si="23"/>
        <v/>
      </c>
      <c r="X156" s="56" t="str">
        <f t="shared" si="26"/>
        <v>T</v>
      </c>
    </row>
    <row r="157" spans="3:24" ht="21.75" customHeight="1" x14ac:dyDescent="0.25">
      <c r="C157" s="63"/>
      <c r="D157" s="66" t="str">
        <f t="shared" si="20"/>
        <v/>
      </c>
      <c r="E157" s="69" t="str">
        <f>IFERROR(VLOOKUP(J157,Causa!$A$2:$F$15,6,0),"")</f>
        <v/>
      </c>
      <c r="F157" s="52"/>
      <c r="G157" s="53"/>
      <c r="H157" s="212"/>
      <c r="I157" s="55"/>
      <c r="J157" s="54"/>
      <c r="K157" s="54"/>
      <c r="L157" s="54"/>
      <c r="M157" s="54"/>
      <c r="N157" s="54"/>
      <c r="O157" s="54"/>
      <c r="P157" s="54"/>
      <c r="Q157" s="55"/>
      <c r="R157" s="54"/>
      <c r="S157" s="56">
        <f t="shared" si="24"/>
        <v>0</v>
      </c>
      <c r="T157" s="56">
        <f t="shared" si="21"/>
        <v>0</v>
      </c>
      <c r="U157" s="56">
        <f t="shared" si="25"/>
        <v>0</v>
      </c>
      <c r="V157" s="56">
        <f t="shared" si="22"/>
        <v>0</v>
      </c>
      <c r="W157" s="64" t="str">
        <f t="shared" si="23"/>
        <v/>
      </c>
      <c r="X157" s="56" t="str">
        <f t="shared" si="26"/>
        <v>T</v>
      </c>
    </row>
    <row r="158" spans="3:24" ht="21.75" customHeight="1" x14ac:dyDescent="0.25">
      <c r="C158" s="63"/>
      <c r="D158" s="66" t="str">
        <f t="shared" si="20"/>
        <v/>
      </c>
      <c r="E158" s="69" t="str">
        <f>IFERROR(VLOOKUP(J158,Causa!$A$2:$F$15,6,0),"")</f>
        <v/>
      </c>
      <c r="F158" s="52"/>
      <c r="G158" s="53"/>
      <c r="H158" s="212"/>
      <c r="I158" s="55"/>
      <c r="J158" s="54"/>
      <c r="K158" s="54"/>
      <c r="L158" s="54"/>
      <c r="M158" s="54"/>
      <c r="N158" s="54"/>
      <c r="O158" s="54"/>
      <c r="P158" s="54"/>
      <c r="Q158" s="55"/>
      <c r="R158" s="54"/>
      <c r="S158" s="56">
        <f t="shared" si="24"/>
        <v>0</v>
      </c>
      <c r="T158" s="56">
        <f t="shared" si="21"/>
        <v>0</v>
      </c>
      <c r="U158" s="56">
        <f t="shared" si="25"/>
        <v>0</v>
      </c>
      <c r="V158" s="56">
        <f t="shared" si="22"/>
        <v>0</v>
      </c>
      <c r="W158" s="64" t="str">
        <f t="shared" si="23"/>
        <v/>
      </c>
      <c r="X158" s="56" t="str">
        <f t="shared" si="26"/>
        <v>T</v>
      </c>
    </row>
    <row r="159" spans="3:24" ht="21.75" customHeight="1" x14ac:dyDescent="0.25">
      <c r="C159" s="63"/>
      <c r="D159" s="66" t="str">
        <f t="shared" si="20"/>
        <v/>
      </c>
      <c r="E159" s="69" t="str">
        <f>IFERROR(VLOOKUP(J159,Causa!$A$2:$F$15,6,0),"")</f>
        <v/>
      </c>
      <c r="F159" s="52"/>
      <c r="G159" s="53"/>
      <c r="H159" s="212"/>
      <c r="I159" s="55"/>
      <c r="J159" s="54"/>
      <c r="K159" s="54"/>
      <c r="L159" s="54"/>
      <c r="M159" s="54"/>
      <c r="N159" s="54"/>
      <c r="O159" s="54"/>
      <c r="P159" s="54"/>
      <c r="Q159" s="55"/>
      <c r="R159" s="54"/>
      <c r="S159" s="56">
        <f t="shared" si="24"/>
        <v>0</v>
      </c>
      <c r="T159" s="56">
        <f t="shared" si="21"/>
        <v>0</v>
      </c>
      <c r="U159" s="56">
        <f t="shared" si="25"/>
        <v>0</v>
      </c>
      <c r="V159" s="56">
        <f t="shared" si="22"/>
        <v>0</v>
      </c>
      <c r="W159" s="64" t="str">
        <f t="shared" si="23"/>
        <v/>
      </c>
      <c r="X159" s="56" t="str">
        <f t="shared" si="26"/>
        <v>T</v>
      </c>
    </row>
    <row r="160" spans="3:24" ht="21.75" customHeight="1" x14ac:dyDescent="0.25">
      <c r="C160" s="63"/>
      <c r="D160" s="66" t="str">
        <f t="shared" si="20"/>
        <v/>
      </c>
      <c r="E160" s="69" t="str">
        <f>IFERROR(VLOOKUP(J160,Causa!$A$2:$F$15,6,0),"")</f>
        <v/>
      </c>
      <c r="F160" s="52"/>
      <c r="G160" s="53"/>
      <c r="H160" s="212"/>
      <c r="I160" s="55"/>
      <c r="J160" s="54"/>
      <c r="K160" s="54"/>
      <c r="L160" s="54"/>
      <c r="M160" s="54"/>
      <c r="N160" s="54"/>
      <c r="O160" s="54"/>
      <c r="P160" s="54"/>
      <c r="Q160" s="55"/>
      <c r="R160" s="54"/>
      <c r="S160" s="56">
        <f t="shared" si="24"/>
        <v>0</v>
      </c>
      <c r="T160" s="56">
        <f t="shared" si="21"/>
        <v>0</v>
      </c>
      <c r="U160" s="56">
        <f t="shared" si="25"/>
        <v>0</v>
      </c>
      <c r="V160" s="56">
        <f t="shared" si="22"/>
        <v>0</v>
      </c>
      <c r="W160" s="64" t="str">
        <f t="shared" si="23"/>
        <v/>
      </c>
      <c r="X160" s="56" t="str">
        <f t="shared" si="26"/>
        <v>T</v>
      </c>
    </row>
    <row r="161" spans="3:24" ht="21.75" customHeight="1" x14ac:dyDescent="0.25">
      <c r="C161" s="63"/>
      <c r="D161" s="66" t="str">
        <f t="shared" si="20"/>
        <v/>
      </c>
      <c r="E161" s="69" t="str">
        <f>IFERROR(VLOOKUP(J161,Causa!$A$2:$F$15,6,0),"")</f>
        <v/>
      </c>
      <c r="F161" s="52"/>
      <c r="G161" s="53"/>
      <c r="H161" s="212"/>
      <c r="I161" s="55"/>
      <c r="J161" s="54"/>
      <c r="K161" s="54"/>
      <c r="L161" s="54"/>
      <c r="M161" s="54"/>
      <c r="N161" s="54"/>
      <c r="O161" s="54"/>
      <c r="P161" s="54"/>
      <c r="Q161" s="55"/>
      <c r="R161" s="54"/>
      <c r="S161" s="56">
        <f t="shared" si="24"/>
        <v>0</v>
      </c>
      <c r="T161" s="56">
        <f t="shared" si="21"/>
        <v>0</v>
      </c>
      <c r="U161" s="56">
        <f t="shared" si="25"/>
        <v>0</v>
      </c>
      <c r="V161" s="56">
        <f t="shared" si="22"/>
        <v>0</v>
      </c>
      <c r="W161" s="64" t="str">
        <f t="shared" si="23"/>
        <v/>
      </c>
      <c r="X161" s="56" t="str">
        <f t="shared" si="26"/>
        <v>T</v>
      </c>
    </row>
    <row r="162" spans="3:24" ht="21.75" customHeight="1" x14ac:dyDescent="0.25">
      <c r="C162" s="63"/>
      <c r="D162" s="66" t="str">
        <f t="shared" si="20"/>
        <v/>
      </c>
      <c r="E162" s="69" t="str">
        <f>IFERROR(VLOOKUP(J162,Causa!$A$2:$F$15,6,0),"")</f>
        <v/>
      </c>
      <c r="F162" s="52"/>
      <c r="G162" s="53"/>
      <c r="H162" s="212"/>
      <c r="I162" s="55"/>
      <c r="J162" s="54"/>
      <c r="K162" s="54"/>
      <c r="L162" s="54"/>
      <c r="M162" s="54"/>
      <c r="N162" s="54"/>
      <c r="O162" s="54"/>
      <c r="P162" s="54"/>
      <c r="Q162" s="55"/>
      <c r="R162" s="54"/>
      <c r="S162" s="56">
        <f t="shared" si="24"/>
        <v>0</v>
      </c>
      <c r="T162" s="56">
        <f t="shared" si="21"/>
        <v>0</v>
      </c>
      <c r="U162" s="56">
        <f t="shared" si="25"/>
        <v>0</v>
      </c>
      <c r="V162" s="56">
        <f t="shared" si="22"/>
        <v>0</v>
      </c>
      <c r="W162" s="64" t="str">
        <f t="shared" si="23"/>
        <v/>
      </c>
      <c r="X162" s="56" t="str">
        <f t="shared" si="26"/>
        <v>T</v>
      </c>
    </row>
    <row r="163" spans="3:24" ht="21.75" customHeight="1" x14ac:dyDescent="0.25">
      <c r="C163" s="63"/>
      <c r="D163" s="66" t="str">
        <f t="shared" ref="D163:D188" si="27">IF(E163="","",IF(E163=1,IF(COUNTA(F163:P163)=9,1,0),IF(J163="OPERACIO",IF(COUNTA(F163:P163)=7,1,0),IF(COUNTA(F163:P163)=7,1,0))))</f>
        <v/>
      </c>
      <c r="E163" s="69" t="str">
        <f>IFERROR(VLOOKUP(J163,Causa!$A$2:$F$15,6,0),"")</f>
        <v/>
      </c>
      <c r="F163" s="52"/>
      <c r="G163" s="53"/>
      <c r="H163" s="212"/>
      <c r="I163" s="55"/>
      <c r="J163" s="54"/>
      <c r="K163" s="54"/>
      <c r="L163" s="54"/>
      <c r="M163" s="54"/>
      <c r="N163" s="54"/>
      <c r="O163" s="54"/>
      <c r="P163" s="54"/>
      <c r="Q163" s="55"/>
      <c r="R163" s="54"/>
      <c r="S163" s="56">
        <f t="shared" si="24"/>
        <v>0</v>
      </c>
      <c r="T163" s="56">
        <f t="shared" ref="T163:T188" si="28">IF(J163="Programa",P163,0)-S163</f>
        <v>0</v>
      </c>
      <c r="U163" s="56">
        <f t="shared" si="25"/>
        <v>0</v>
      </c>
      <c r="V163" s="56">
        <f t="shared" ref="V163:V188" si="29">IF(J163="ELECTRIC",P163,0)+IF(J163="INSTRUME",P163,0)+IF(J163="MECANICA",P163,0)+IF(J163="OPERACIO",P163,0)+IF(J163="AUTOMATI",P163,0)</f>
        <v>0</v>
      </c>
      <c r="W163" s="64" t="str">
        <f t="shared" ref="W163:W188" si="30">IF(F163="","",HOUR(F163))</f>
        <v/>
      </c>
      <c r="X163" s="56" t="str">
        <f t="shared" si="26"/>
        <v>T</v>
      </c>
    </row>
    <row r="164" spans="3:24" ht="21.75" customHeight="1" x14ac:dyDescent="0.25">
      <c r="C164" s="63"/>
      <c r="D164" s="66" t="str">
        <f t="shared" si="27"/>
        <v/>
      </c>
      <c r="E164" s="69" t="str">
        <f>IFERROR(VLOOKUP(J164,Causa!$A$2:$F$15,6,0),"")</f>
        <v/>
      </c>
      <c r="F164" s="52"/>
      <c r="G164" s="53"/>
      <c r="H164" s="212"/>
      <c r="I164" s="55"/>
      <c r="J164" s="54"/>
      <c r="K164" s="54"/>
      <c r="L164" s="54"/>
      <c r="M164" s="54"/>
      <c r="N164" s="54"/>
      <c r="O164" s="54"/>
      <c r="P164" s="54"/>
      <c r="Q164" s="55"/>
      <c r="R164" s="54"/>
      <c r="S164" s="56">
        <f t="shared" ref="S164:S188" si="31">IF(K164="tiempo no programado",P164,0)</f>
        <v>0</v>
      </c>
      <c r="T164" s="56">
        <f t="shared" si="28"/>
        <v>0</v>
      </c>
      <c r="U164" s="56">
        <f t="shared" ref="U164:U188" si="32">IF(J164="CALIDAD",P164,0)+IF(J164="LOGISTIC",P164,0)+IF(J164="REPUESTO",P164,0)+IF(J164="SALAMAQ",P164,0)</f>
        <v>0</v>
      </c>
      <c r="V164" s="56">
        <f t="shared" si="29"/>
        <v>0</v>
      </c>
      <c r="W164" s="64" t="str">
        <f t="shared" si="30"/>
        <v/>
      </c>
      <c r="X164" s="56" t="str">
        <f t="shared" ref="X164:X188" si="33">IF(OR(W164=23,W164&lt;7),"N",IF(AND(W164&gt;=7,W164&lt;15),"M","T"))</f>
        <v>T</v>
      </c>
    </row>
    <row r="165" spans="3:24" ht="21.75" customHeight="1" x14ac:dyDescent="0.25">
      <c r="C165" s="63"/>
      <c r="D165" s="66" t="str">
        <f t="shared" si="27"/>
        <v/>
      </c>
      <c r="E165" s="69" t="str">
        <f>IFERROR(VLOOKUP(J165,Causa!$A$2:$F$15,6,0),"")</f>
        <v/>
      </c>
      <c r="F165" s="52"/>
      <c r="G165" s="53"/>
      <c r="H165" s="212"/>
      <c r="I165" s="55"/>
      <c r="J165" s="54"/>
      <c r="K165" s="54"/>
      <c r="L165" s="54"/>
      <c r="M165" s="54"/>
      <c r="N165" s="54"/>
      <c r="O165" s="54"/>
      <c r="P165" s="54"/>
      <c r="Q165" s="55"/>
      <c r="R165" s="54"/>
      <c r="S165" s="56">
        <f t="shared" si="31"/>
        <v>0</v>
      </c>
      <c r="T165" s="56">
        <f t="shared" si="28"/>
        <v>0</v>
      </c>
      <c r="U165" s="56">
        <f t="shared" si="32"/>
        <v>0</v>
      </c>
      <c r="V165" s="56">
        <f t="shared" si="29"/>
        <v>0</v>
      </c>
      <c r="W165" s="64" t="str">
        <f t="shared" si="30"/>
        <v/>
      </c>
      <c r="X165" s="56" t="str">
        <f t="shared" si="33"/>
        <v>T</v>
      </c>
    </row>
    <row r="166" spans="3:24" ht="21.75" customHeight="1" x14ac:dyDescent="0.25">
      <c r="C166" s="63"/>
      <c r="D166" s="66" t="str">
        <f t="shared" si="27"/>
        <v/>
      </c>
      <c r="E166" s="69" t="str">
        <f>IFERROR(VLOOKUP(J166,Causa!$A$2:$F$15,6,0),"")</f>
        <v/>
      </c>
      <c r="F166" s="52"/>
      <c r="G166" s="53"/>
      <c r="H166" s="212"/>
      <c r="I166" s="55"/>
      <c r="J166" s="54"/>
      <c r="K166" s="54"/>
      <c r="L166" s="54"/>
      <c r="M166" s="54"/>
      <c r="N166" s="54"/>
      <c r="O166" s="54"/>
      <c r="P166" s="54"/>
      <c r="Q166" s="55"/>
      <c r="R166" s="54"/>
      <c r="S166" s="56">
        <f t="shared" si="31"/>
        <v>0</v>
      </c>
      <c r="T166" s="56">
        <f t="shared" si="28"/>
        <v>0</v>
      </c>
      <c r="U166" s="56">
        <f t="shared" si="32"/>
        <v>0</v>
      </c>
      <c r="V166" s="56">
        <f t="shared" si="29"/>
        <v>0</v>
      </c>
      <c r="W166" s="64" t="str">
        <f t="shared" si="30"/>
        <v/>
      </c>
      <c r="X166" s="56" t="str">
        <f t="shared" si="33"/>
        <v>T</v>
      </c>
    </row>
    <row r="167" spans="3:24" ht="21.75" customHeight="1" x14ac:dyDescent="0.25">
      <c r="C167" s="63"/>
      <c r="D167" s="66" t="str">
        <f t="shared" si="27"/>
        <v/>
      </c>
      <c r="E167" s="69" t="str">
        <f>IFERROR(VLOOKUP(J167,Causa!$A$2:$F$15,6,0),"")</f>
        <v/>
      </c>
      <c r="F167" s="52"/>
      <c r="G167" s="53"/>
      <c r="H167" s="212"/>
      <c r="I167" s="55"/>
      <c r="J167" s="54"/>
      <c r="K167" s="54"/>
      <c r="L167" s="54"/>
      <c r="M167" s="54"/>
      <c r="N167" s="54"/>
      <c r="O167" s="54"/>
      <c r="P167" s="54"/>
      <c r="Q167" s="55"/>
      <c r="R167" s="54"/>
      <c r="S167" s="56">
        <f t="shared" si="31"/>
        <v>0</v>
      </c>
      <c r="T167" s="56">
        <f t="shared" si="28"/>
        <v>0</v>
      </c>
      <c r="U167" s="56">
        <f t="shared" si="32"/>
        <v>0</v>
      </c>
      <c r="V167" s="56">
        <f t="shared" si="29"/>
        <v>0</v>
      </c>
      <c r="W167" s="64" t="str">
        <f t="shared" si="30"/>
        <v/>
      </c>
      <c r="X167" s="56" t="str">
        <f t="shared" si="33"/>
        <v>T</v>
      </c>
    </row>
    <row r="168" spans="3:24" ht="21.75" customHeight="1" x14ac:dyDescent="0.25">
      <c r="C168" s="63"/>
      <c r="D168" s="66" t="str">
        <f t="shared" si="27"/>
        <v/>
      </c>
      <c r="E168" s="69" t="str">
        <f>IFERROR(VLOOKUP(J168,Causa!$A$2:$F$15,6,0),"")</f>
        <v/>
      </c>
      <c r="F168" s="52"/>
      <c r="G168" s="53"/>
      <c r="H168" s="212"/>
      <c r="I168" s="55"/>
      <c r="J168" s="54"/>
      <c r="K168" s="54"/>
      <c r="L168" s="54"/>
      <c r="M168" s="54"/>
      <c r="N168" s="54"/>
      <c r="O168" s="54"/>
      <c r="P168" s="54"/>
      <c r="Q168" s="55"/>
      <c r="R168" s="54"/>
      <c r="S168" s="56">
        <f t="shared" si="31"/>
        <v>0</v>
      </c>
      <c r="T168" s="56">
        <f t="shared" si="28"/>
        <v>0</v>
      </c>
      <c r="U168" s="56">
        <f t="shared" si="32"/>
        <v>0</v>
      </c>
      <c r="V168" s="56">
        <f t="shared" si="29"/>
        <v>0</v>
      </c>
      <c r="W168" s="64" t="str">
        <f t="shared" si="30"/>
        <v/>
      </c>
      <c r="X168" s="56" t="str">
        <f t="shared" si="33"/>
        <v>T</v>
      </c>
    </row>
    <row r="169" spans="3:24" ht="21.75" customHeight="1" x14ac:dyDescent="0.25">
      <c r="C169" s="63"/>
      <c r="D169" s="66" t="str">
        <f t="shared" si="27"/>
        <v/>
      </c>
      <c r="E169" s="69" t="str">
        <f>IFERROR(VLOOKUP(J169,Causa!$A$2:$F$15,6,0),"")</f>
        <v/>
      </c>
      <c r="F169" s="52"/>
      <c r="G169" s="53"/>
      <c r="H169" s="212"/>
      <c r="I169" s="55"/>
      <c r="J169" s="54"/>
      <c r="K169" s="54"/>
      <c r="L169" s="54"/>
      <c r="M169" s="54"/>
      <c r="N169" s="54"/>
      <c r="O169" s="54"/>
      <c r="P169" s="54"/>
      <c r="Q169" s="55"/>
      <c r="R169" s="54"/>
      <c r="S169" s="56">
        <f t="shared" si="31"/>
        <v>0</v>
      </c>
      <c r="T169" s="56">
        <f t="shared" si="28"/>
        <v>0</v>
      </c>
      <c r="U169" s="56">
        <f t="shared" si="32"/>
        <v>0</v>
      </c>
      <c r="V169" s="56">
        <f t="shared" si="29"/>
        <v>0</v>
      </c>
      <c r="W169" s="64" t="str">
        <f t="shared" si="30"/>
        <v/>
      </c>
      <c r="X169" s="56" t="str">
        <f t="shared" si="33"/>
        <v>T</v>
      </c>
    </row>
    <row r="170" spans="3:24" ht="21.75" customHeight="1" x14ac:dyDescent="0.25">
      <c r="C170" s="63"/>
      <c r="D170" s="66" t="str">
        <f t="shared" si="27"/>
        <v/>
      </c>
      <c r="E170" s="69" t="str">
        <f>IFERROR(VLOOKUP(J170,Causa!$A$2:$F$15,6,0),"")</f>
        <v/>
      </c>
      <c r="F170" s="52"/>
      <c r="G170" s="53"/>
      <c r="H170" s="212"/>
      <c r="I170" s="55"/>
      <c r="J170" s="54"/>
      <c r="K170" s="54"/>
      <c r="L170" s="54"/>
      <c r="M170" s="54"/>
      <c r="N170" s="54"/>
      <c r="O170" s="54"/>
      <c r="P170" s="54"/>
      <c r="Q170" s="55"/>
      <c r="R170" s="54"/>
      <c r="S170" s="56">
        <f t="shared" si="31"/>
        <v>0</v>
      </c>
      <c r="T170" s="56">
        <f t="shared" si="28"/>
        <v>0</v>
      </c>
      <c r="U170" s="56">
        <f t="shared" si="32"/>
        <v>0</v>
      </c>
      <c r="V170" s="56">
        <f t="shared" si="29"/>
        <v>0</v>
      </c>
      <c r="W170" s="64" t="str">
        <f t="shared" si="30"/>
        <v/>
      </c>
      <c r="X170" s="56" t="str">
        <f t="shared" si="33"/>
        <v>T</v>
      </c>
    </row>
    <row r="171" spans="3:24" ht="21.75" customHeight="1" x14ac:dyDescent="0.25">
      <c r="C171" s="63"/>
      <c r="D171" s="66" t="str">
        <f t="shared" si="27"/>
        <v/>
      </c>
      <c r="E171" s="69" t="str">
        <f>IFERROR(VLOOKUP(J171,Causa!$A$2:$F$15,6,0),"")</f>
        <v/>
      </c>
      <c r="F171" s="52"/>
      <c r="G171" s="53"/>
      <c r="H171" s="212"/>
      <c r="I171" s="55"/>
      <c r="J171" s="54"/>
      <c r="K171" s="54"/>
      <c r="L171" s="54"/>
      <c r="M171" s="54"/>
      <c r="N171" s="54"/>
      <c r="O171" s="54"/>
      <c r="P171" s="54"/>
      <c r="Q171" s="55"/>
      <c r="R171" s="54"/>
      <c r="S171" s="56">
        <f t="shared" si="31"/>
        <v>0</v>
      </c>
      <c r="T171" s="56">
        <f t="shared" si="28"/>
        <v>0</v>
      </c>
      <c r="U171" s="56">
        <f t="shared" si="32"/>
        <v>0</v>
      </c>
      <c r="V171" s="56">
        <f t="shared" si="29"/>
        <v>0</v>
      </c>
      <c r="W171" s="64" t="str">
        <f t="shared" si="30"/>
        <v/>
      </c>
      <c r="X171" s="56" t="str">
        <f t="shared" si="33"/>
        <v>T</v>
      </c>
    </row>
    <row r="172" spans="3:24" ht="21.75" customHeight="1" x14ac:dyDescent="0.25">
      <c r="C172" s="63"/>
      <c r="D172" s="66" t="str">
        <f t="shared" si="27"/>
        <v/>
      </c>
      <c r="E172" s="69" t="str">
        <f>IFERROR(VLOOKUP(J172,Causa!$A$2:$F$15,6,0),"")</f>
        <v/>
      </c>
      <c r="F172" s="52"/>
      <c r="G172" s="53"/>
      <c r="H172" s="212"/>
      <c r="I172" s="55"/>
      <c r="J172" s="54"/>
      <c r="K172" s="54"/>
      <c r="L172" s="54"/>
      <c r="M172" s="54"/>
      <c r="N172" s="54"/>
      <c r="O172" s="54"/>
      <c r="P172" s="54"/>
      <c r="Q172" s="55"/>
      <c r="R172" s="54"/>
      <c r="S172" s="56">
        <f t="shared" si="31"/>
        <v>0</v>
      </c>
      <c r="T172" s="56">
        <f t="shared" si="28"/>
        <v>0</v>
      </c>
      <c r="U172" s="56">
        <f t="shared" si="32"/>
        <v>0</v>
      </c>
      <c r="V172" s="56">
        <f t="shared" si="29"/>
        <v>0</v>
      </c>
      <c r="W172" s="64" t="str">
        <f t="shared" si="30"/>
        <v/>
      </c>
      <c r="X172" s="56" t="str">
        <f t="shared" si="33"/>
        <v>T</v>
      </c>
    </row>
    <row r="173" spans="3:24" ht="21.75" customHeight="1" x14ac:dyDescent="0.25">
      <c r="C173" s="63"/>
      <c r="D173" s="66" t="str">
        <f t="shared" si="27"/>
        <v/>
      </c>
      <c r="E173" s="69" t="str">
        <f>IFERROR(VLOOKUP(J173,Causa!$A$2:$F$15,6,0),"")</f>
        <v/>
      </c>
      <c r="F173" s="52"/>
      <c r="G173" s="53"/>
      <c r="H173" s="212"/>
      <c r="I173" s="55"/>
      <c r="J173" s="54"/>
      <c r="K173" s="54"/>
      <c r="L173" s="54"/>
      <c r="M173" s="54"/>
      <c r="N173" s="54"/>
      <c r="O173" s="54"/>
      <c r="P173" s="54"/>
      <c r="Q173" s="55"/>
      <c r="R173" s="54"/>
      <c r="S173" s="56">
        <f t="shared" si="31"/>
        <v>0</v>
      </c>
      <c r="T173" s="56">
        <f t="shared" si="28"/>
        <v>0</v>
      </c>
      <c r="U173" s="56">
        <f t="shared" si="32"/>
        <v>0</v>
      </c>
      <c r="V173" s="56">
        <f t="shared" si="29"/>
        <v>0</v>
      </c>
      <c r="W173" s="64" t="str">
        <f t="shared" si="30"/>
        <v/>
      </c>
      <c r="X173" s="56" t="str">
        <f t="shared" si="33"/>
        <v>T</v>
      </c>
    </row>
    <row r="174" spans="3:24" ht="21.75" customHeight="1" x14ac:dyDescent="0.25">
      <c r="C174" s="63"/>
      <c r="D174" s="66" t="str">
        <f t="shared" si="27"/>
        <v/>
      </c>
      <c r="E174" s="69" t="str">
        <f>IFERROR(VLOOKUP(J174,Causa!$A$2:$F$15,6,0),"")</f>
        <v/>
      </c>
      <c r="F174" s="52"/>
      <c r="G174" s="53"/>
      <c r="H174" s="212"/>
      <c r="I174" s="55"/>
      <c r="J174" s="54"/>
      <c r="K174" s="54"/>
      <c r="L174" s="54"/>
      <c r="M174" s="54"/>
      <c r="N174" s="54"/>
      <c r="O174" s="54"/>
      <c r="P174" s="54"/>
      <c r="Q174" s="55"/>
      <c r="R174" s="54"/>
      <c r="S174" s="56">
        <f t="shared" si="31"/>
        <v>0</v>
      </c>
      <c r="T174" s="56">
        <f t="shared" si="28"/>
        <v>0</v>
      </c>
      <c r="U174" s="56">
        <f t="shared" si="32"/>
        <v>0</v>
      </c>
      <c r="V174" s="56">
        <f t="shared" si="29"/>
        <v>0</v>
      </c>
      <c r="W174" s="64" t="str">
        <f t="shared" si="30"/>
        <v/>
      </c>
      <c r="X174" s="56" t="str">
        <f t="shared" si="33"/>
        <v>T</v>
      </c>
    </row>
    <row r="175" spans="3:24" ht="21.75" customHeight="1" x14ac:dyDescent="0.25">
      <c r="C175" s="63"/>
      <c r="D175" s="66" t="str">
        <f t="shared" si="27"/>
        <v/>
      </c>
      <c r="E175" s="69" t="str">
        <f>IFERROR(VLOOKUP(J175,Causa!$A$2:$F$15,6,0),"")</f>
        <v/>
      </c>
      <c r="F175" s="52"/>
      <c r="G175" s="53"/>
      <c r="H175" s="212"/>
      <c r="I175" s="55"/>
      <c r="J175" s="54"/>
      <c r="K175" s="54"/>
      <c r="L175" s="54"/>
      <c r="M175" s="54"/>
      <c r="N175" s="54"/>
      <c r="O175" s="54"/>
      <c r="P175" s="54"/>
      <c r="Q175" s="55"/>
      <c r="R175" s="54"/>
      <c r="S175" s="56">
        <f t="shared" si="31"/>
        <v>0</v>
      </c>
      <c r="T175" s="56">
        <f t="shared" si="28"/>
        <v>0</v>
      </c>
      <c r="U175" s="56">
        <f t="shared" si="32"/>
        <v>0</v>
      </c>
      <c r="V175" s="56">
        <f t="shared" si="29"/>
        <v>0</v>
      </c>
      <c r="W175" s="64" t="str">
        <f t="shared" si="30"/>
        <v/>
      </c>
      <c r="X175" s="56" t="str">
        <f t="shared" si="33"/>
        <v>T</v>
      </c>
    </row>
    <row r="176" spans="3:24" ht="21.75" customHeight="1" x14ac:dyDescent="0.25">
      <c r="C176" s="63"/>
      <c r="D176" s="66" t="str">
        <f t="shared" si="27"/>
        <v/>
      </c>
      <c r="E176" s="69" t="str">
        <f>IFERROR(VLOOKUP(J176,Causa!$A$2:$F$15,6,0),"")</f>
        <v/>
      </c>
      <c r="F176" s="52"/>
      <c r="G176" s="53"/>
      <c r="H176" s="212"/>
      <c r="I176" s="55"/>
      <c r="J176" s="54"/>
      <c r="K176" s="54"/>
      <c r="L176" s="54"/>
      <c r="M176" s="54"/>
      <c r="N176" s="54"/>
      <c r="O176" s="54"/>
      <c r="P176" s="54"/>
      <c r="Q176" s="55"/>
      <c r="R176" s="54"/>
      <c r="S176" s="56">
        <f t="shared" si="31"/>
        <v>0</v>
      </c>
      <c r="T176" s="56">
        <f t="shared" si="28"/>
        <v>0</v>
      </c>
      <c r="U176" s="56">
        <f t="shared" si="32"/>
        <v>0</v>
      </c>
      <c r="V176" s="56">
        <f t="shared" si="29"/>
        <v>0</v>
      </c>
      <c r="W176" s="64" t="str">
        <f t="shared" si="30"/>
        <v/>
      </c>
      <c r="X176" s="56" t="str">
        <f t="shared" si="33"/>
        <v>T</v>
      </c>
    </row>
    <row r="177" spans="3:24" ht="21.75" customHeight="1" x14ac:dyDescent="0.25">
      <c r="C177" s="63"/>
      <c r="D177" s="66" t="str">
        <f t="shared" si="27"/>
        <v/>
      </c>
      <c r="E177" s="69" t="str">
        <f>IFERROR(VLOOKUP(J177,Causa!$A$2:$F$15,6,0),"")</f>
        <v/>
      </c>
      <c r="F177" s="52"/>
      <c r="G177" s="53"/>
      <c r="H177" s="212"/>
      <c r="I177" s="55"/>
      <c r="J177" s="54"/>
      <c r="K177" s="54"/>
      <c r="L177" s="54"/>
      <c r="M177" s="54"/>
      <c r="N177" s="54"/>
      <c r="O177" s="54"/>
      <c r="P177" s="54"/>
      <c r="Q177" s="55"/>
      <c r="R177" s="54"/>
      <c r="S177" s="56">
        <f t="shared" si="31"/>
        <v>0</v>
      </c>
      <c r="T177" s="56">
        <f t="shared" si="28"/>
        <v>0</v>
      </c>
      <c r="U177" s="56">
        <f t="shared" si="32"/>
        <v>0</v>
      </c>
      <c r="V177" s="56">
        <f t="shared" si="29"/>
        <v>0</v>
      </c>
      <c r="W177" s="64" t="str">
        <f t="shared" si="30"/>
        <v/>
      </c>
      <c r="X177" s="56" t="str">
        <f t="shared" si="33"/>
        <v>T</v>
      </c>
    </row>
    <row r="178" spans="3:24" ht="21.75" customHeight="1" x14ac:dyDescent="0.25">
      <c r="C178" s="63"/>
      <c r="D178" s="66" t="str">
        <f t="shared" si="27"/>
        <v/>
      </c>
      <c r="E178" s="69" t="str">
        <f>IFERROR(VLOOKUP(J178,Causa!$A$2:$F$15,6,0),"")</f>
        <v/>
      </c>
      <c r="F178" s="52"/>
      <c r="G178" s="53"/>
      <c r="H178" s="212"/>
      <c r="I178" s="55"/>
      <c r="J178" s="54"/>
      <c r="K178" s="54"/>
      <c r="L178" s="54"/>
      <c r="M178" s="54"/>
      <c r="N178" s="54"/>
      <c r="O178" s="54"/>
      <c r="P178" s="54"/>
      <c r="Q178" s="55"/>
      <c r="R178" s="54"/>
      <c r="S178" s="56">
        <f t="shared" si="31"/>
        <v>0</v>
      </c>
      <c r="T178" s="56">
        <f t="shared" si="28"/>
        <v>0</v>
      </c>
      <c r="U178" s="56">
        <f t="shared" si="32"/>
        <v>0</v>
      </c>
      <c r="V178" s="56">
        <f t="shared" si="29"/>
        <v>0</v>
      </c>
      <c r="W178" s="64" t="str">
        <f t="shared" si="30"/>
        <v/>
      </c>
      <c r="X178" s="56" t="str">
        <f t="shared" si="33"/>
        <v>T</v>
      </c>
    </row>
    <row r="179" spans="3:24" ht="21.75" customHeight="1" x14ac:dyDescent="0.25">
      <c r="C179" s="63"/>
      <c r="D179" s="66" t="str">
        <f t="shared" si="27"/>
        <v/>
      </c>
      <c r="E179" s="69" t="str">
        <f>IFERROR(VLOOKUP(J179,Causa!$A$2:$F$15,6,0),"")</f>
        <v/>
      </c>
      <c r="F179" s="52"/>
      <c r="G179" s="53"/>
      <c r="H179" s="212"/>
      <c r="I179" s="55"/>
      <c r="J179" s="54"/>
      <c r="K179" s="54"/>
      <c r="L179" s="54"/>
      <c r="M179" s="54"/>
      <c r="N179" s="54"/>
      <c r="O179" s="54"/>
      <c r="P179" s="54"/>
      <c r="Q179" s="55"/>
      <c r="R179" s="54"/>
      <c r="S179" s="56">
        <f t="shared" si="31"/>
        <v>0</v>
      </c>
      <c r="T179" s="56">
        <f t="shared" si="28"/>
        <v>0</v>
      </c>
      <c r="U179" s="56">
        <f t="shared" si="32"/>
        <v>0</v>
      </c>
      <c r="V179" s="56">
        <f t="shared" si="29"/>
        <v>0</v>
      </c>
      <c r="W179" s="64" t="str">
        <f t="shared" si="30"/>
        <v/>
      </c>
      <c r="X179" s="56" t="str">
        <f t="shared" si="33"/>
        <v>T</v>
      </c>
    </row>
    <row r="180" spans="3:24" ht="21.75" customHeight="1" x14ac:dyDescent="0.25">
      <c r="C180" s="63"/>
      <c r="D180" s="66" t="str">
        <f t="shared" si="27"/>
        <v/>
      </c>
      <c r="E180" s="69" t="str">
        <f>IFERROR(VLOOKUP(J180,Causa!$A$2:$F$15,6,0),"")</f>
        <v/>
      </c>
      <c r="F180" s="52"/>
      <c r="G180" s="53"/>
      <c r="H180" s="212"/>
      <c r="I180" s="55"/>
      <c r="J180" s="54"/>
      <c r="K180" s="54"/>
      <c r="L180" s="54"/>
      <c r="M180" s="54"/>
      <c r="N180" s="54"/>
      <c r="O180" s="54"/>
      <c r="P180" s="54"/>
      <c r="Q180" s="55"/>
      <c r="R180" s="54"/>
      <c r="S180" s="56">
        <f t="shared" si="31"/>
        <v>0</v>
      </c>
      <c r="T180" s="56">
        <f t="shared" si="28"/>
        <v>0</v>
      </c>
      <c r="U180" s="56">
        <f t="shared" si="32"/>
        <v>0</v>
      </c>
      <c r="V180" s="56">
        <f t="shared" si="29"/>
        <v>0</v>
      </c>
      <c r="W180" s="64" t="str">
        <f t="shared" si="30"/>
        <v/>
      </c>
      <c r="X180" s="56" t="str">
        <f t="shared" si="33"/>
        <v>T</v>
      </c>
    </row>
    <row r="181" spans="3:24" ht="21.75" customHeight="1" x14ac:dyDescent="0.25">
      <c r="C181" s="63"/>
      <c r="D181" s="66" t="str">
        <f t="shared" si="27"/>
        <v/>
      </c>
      <c r="E181" s="69" t="str">
        <f>IFERROR(VLOOKUP(J181,Causa!$A$2:$F$15,6,0),"")</f>
        <v/>
      </c>
      <c r="F181" s="52"/>
      <c r="G181" s="53"/>
      <c r="H181" s="212"/>
      <c r="I181" s="55"/>
      <c r="J181" s="54"/>
      <c r="K181" s="54"/>
      <c r="L181" s="54"/>
      <c r="M181" s="54"/>
      <c r="N181" s="54"/>
      <c r="O181" s="54"/>
      <c r="P181" s="54"/>
      <c r="Q181" s="55"/>
      <c r="R181" s="54"/>
      <c r="S181" s="56">
        <f t="shared" si="31"/>
        <v>0</v>
      </c>
      <c r="T181" s="56">
        <f t="shared" si="28"/>
        <v>0</v>
      </c>
      <c r="U181" s="56">
        <f t="shared" si="32"/>
        <v>0</v>
      </c>
      <c r="V181" s="56">
        <f t="shared" si="29"/>
        <v>0</v>
      </c>
      <c r="W181" s="64" t="str">
        <f t="shared" si="30"/>
        <v/>
      </c>
      <c r="X181" s="56" t="str">
        <f t="shared" si="33"/>
        <v>T</v>
      </c>
    </row>
    <row r="182" spans="3:24" ht="21.75" customHeight="1" x14ac:dyDescent="0.25">
      <c r="C182" s="63"/>
      <c r="D182" s="66" t="str">
        <f t="shared" si="27"/>
        <v/>
      </c>
      <c r="E182" s="69" t="str">
        <f>IFERROR(VLOOKUP(J182,Causa!$A$2:$F$15,6,0),"")</f>
        <v/>
      </c>
      <c r="F182" s="52"/>
      <c r="G182" s="53"/>
      <c r="H182" s="212"/>
      <c r="I182" s="55"/>
      <c r="J182" s="54"/>
      <c r="K182" s="54"/>
      <c r="L182" s="54"/>
      <c r="M182" s="54"/>
      <c r="N182" s="54"/>
      <c r="O182" s="54"/>
      <c r="P182" s="54"/>
      <c r="Q182" s="55"/>
      <c r="R182" s="54"/>
      <c r="S182" s="56">
        <f t="shared" si="31"/>
        <v>0</v>
      </c>
      <c r="T182" s="56">
        <f t="shared" si="28"/>
        <v>0</v>
      </c>
      <c r="U182" s="56">
        <f t="shared" si="32"/>
        <v>0</v>
      </c>
      <c r="V182" s="56">
        <f t="shared" si="29"/>
        <v>0</v>
      </c>
      <c r="W182" s="64" t="str">
        <f t="shared" si="30"/>
        <v/>
      </c>
      <c r="X182" s="56" t="str">
        <f t="shared" si="33"/>
        <v>T</v>
      </c>
    </row>
    <row r="183" spans="3:24" ht="21.75" customHeight="1" x14ac:dyDescent="0.25">
      <c r="C183" s="63"/>
      <c r="D183" s="66" t="str">
        <f t="shared" si="27"/>
        <v/>
      </c>
      <c r="E183" s="69" t="str">
        <f>IFERROR(VLOOKUP(J183,Causa!$A$2:$F$15,6,0),"")</f>
        <v/>
      </c>
      <c r="F183" s="52"/>
      <c r="G183" s="53"/>
      <c r="H183" s="212"/>
      <c r="I183" s="55"/>
      <c r="J183" s="54"/>
      <c r="K183" s="54"/>
      <c r="L183" s="54"/>
      <c r="M183" s="54"/>
      <c r="N183" s="54"/>
      <c r="O183" s="54"/>
      <c r="P183" s="54"/>
      <c r="Q183" s="55"/>
      <c r="R183" s="54"/>
      <c r="S183" s="56">
        <f t="shared" si="31"/>
        <v>0</v>
      </c>
      <c r="T183" s="56">
        <f t="shared" si="28"/>
        <v>0</v>
      </c>
      <c r="U183" s="56">
        <f t="shared" si="32"/>
        <v>0</v>
      </c>
      <c r="V183" s="56">
        <f t="shared" si="29"/>
        <v>0</v>
      </c>
      <c r="W183" s="64" t="str">
        <f t="shared" si="30"/>
        <v/>
      </c>
      <c r="X183" s="56" t="str">
        <f t="shared" si="33"/>
        <v>T</v>
      </c>
    </row>
    <row r="184" spans="3:24" ht="21.75" customHeight="1" x14ac:dyDescent="0.25">
      <c r="C184" s="63"/>
      <c r="D184" s="66" t="str">
        <f t="shared" si="27"/>
        <v/>
      </c>
      <c r="E184" s="69" t="str">
        <f>IFERROR(VLOOKUP(J184,Causa!$A$2:$F$15,6,0),"")</f>
        <v/>
      </c>
      <c r="F184" s="52"/>
      <c r="G184" s="53"/>
      <c r="H184" s="212"/>
      <c r="I184" s="55"/>
      <c r="J184" s="54"/>
      <c r="K184" s="54"/>
      <c r="L184" s="54"/>
      <c r="M184" s="54"/>
      <c r="N184" s="54"/>
      <c r="O184" s="54"/>
      <c r="P184" s="54"/>
      <c r="Q184" s="55"/>
      <c r="R184" s="54"/>
      <c r="S184" s="56">
        <f t="shared" si="31"/>
        <v>0</v>
      </c>
      <c r="T184" s="56">
        <f t="shared" si="28"/>
        <v>0</v>
      </c>
      <c r="U184" s="56">
        <f t="shared" si="32"/>
        <v>0</v>
      </c>
      <c r="V184" s="56">
        <f t="shared" si="29"/>
        <v>0</v>
      </c>
      <c r="W184" s="64" t="str">
        <f t="shared" si="30"/>
        <v/>
      </c>
      <c r="X184" s="56" t="str">
        <f t="shared" si="33"/>
        <v>T</v>
      </c>
    </row>
    <row r="185" spans="3:24" ht="21.75" customHeight="1" x14ac:dyDescent="0.25">
      <c r="C185" s="63"/>
      <c r="D185" s="66" t="str">
        <f t="shared" si="27"/>
        <v/>
      </c>
      <c r="E185" s="69" t="str">
        <f>IFERROR(VLOOKUP(J185,Causa!$A$2:$F$15,6,0),"")</f>
        <v/>
      </c>
      <c r="F185" s="52"/>
      <c r="G185" s="53"/>
      <c r="H185" s="212"/>
      <c r="I185" s="55"/>
      <c r="J185" s="54"/>
      <c r="K185" s="54"/>
      <c r="L185" s="54"/>
      <c r="M185" s="54"/>
      <c r="N185" s="54"/>
      <c r="O185" s="54"/>
      <c r="P185" s="54"/>
      <c r="Q185" s="55"/>
      <c r="R185" s="54"/>
      <c r="S185" s="56">
        <f t="shared" si="31"/>
        <v>0</v>
      </c>
      <c r="T185" s="56">
        <f t="shared" si="28"/>
        <v>0</v>
      </c>
      <c r="U185" s="56">
        <f t="shared" si="32"/>
        <v>0</v>
      </c>
      <c r="V185" s="56">
        <f t="shared" si="29"/>
        <v>0</v>
      </c>
      <c r="W185" s="64" t="str">
        <f t="shared" si="30"/>
        <v/>
      </c>
      <c r="X185" s="56" t="str">
        <f t="shared" si="33"/>
        <v>T</v>
      </c>
    </row>
    <row r="186" spans="3:24" ht="21.75" customHeight="1" x14ac:dyDescent="0.25">
      <c r="C186" s="63"/>
      <c r="D186" s="66" t="str">
        <f t="shared" si="27"/>
        <v/>
      </c>
      <c r="E186" s="69" t="str">
        <f>IFERROR(VLOOKUP(J186,Causa!$A$2:$F$15,6,0),"")</f>
        <v/>
      </c>
      <c r="F186" s="52"/>
      <c r="G186" s="53"/>
      <c r="H186" s="212"/>
      <c r="I186" s="55"/>
      <c r="J186" s="54"/>
      <c r="K186" s="54"/>
      <c r="L186" s="54"/>
      <c r="M186" s="54"/>
      <c r="N186" s="54"/>
      <c r="O186" s="54"/>
      <c r="P186" s="54"/>
      <c r="Q186" s="55"/>
      <c r="R186" s="54"/>
      <c r="S186" s="56">
        <f t="shared" si="31"/>
        <v>0</v>
      </c>
      <c r="T186" s="56">
        <f t="shared" si="28"/>
        <v>0</v>
      </c>
      <c r="U186" s="56">
        <f t="shared" si="32"/>
        <v>0</v>
      </c>
      <c r="V186" s="56">
        <f t="shared" si="29"/>
        <v>0</v>
      </c>
      <c r="W186" s="64" t="str">
        <f t="shared" si="30"/>
        <v/>
      </c>
      <c r="X186" s="56" t="str">
        <f t="shared" si="33"/>
        <v>T</v>
      </c>
    </row>
    <row r="187" spans="3:24" ht="21.75" customHeight="1" x14ac:dyDescent="0.25">
      <c r="C187" s="63"/>
      <c r="D187" s="66" t="str">
        <f t="shared" si="27"/>
        <v/>
      </c>
      <c r="E187" s="69" t="str">
        <f>IFERROR(VLOOKUP(J187,Causa!$A$2:$F$15,6,0),"")</f>
        <v/>
      </c>
      <c r="F187" s="52"/>
      <c r="G187" s="53"/>
      <c r="H187" s="212"/>
      <c r="I187" s="55"/>
      <c r="J187" s="54"/>
      <c r="K187" s="54"/>
      <c r="L187" s="54"/>
      <c r="M187" s="54"/>
      <c r="N187" s="54"/>
      <c r="O187" s="54"/>
      <c r="P187" s="54"/>
      <c r="Q187" s="55"/>
      <c r="R187" s="54"/>
      <c r="S187" s="56">
        <f t="shared" si="31"/>
        <v>0</v>
      </c>
      <c r="T187" s="56">
        <f t="shared" si="28"/>
        <v>0</v>
      </c>
      <c r="U187" s="56">
        <f t="shared" si="32"/>
        <v>0</v>
      </c>
      <c r="V187" s="56">
        <f t="shared" si="29"/>
        <v>0</v>
      </c>
      <c r="W187" s="64" t="str">
        <f t="shared" si="30"/>
        <v/>
      </c>
      <c r="X187" s="56" t="str">
        <f t="shared" si="33"/>
        <v>T</v>
      </c>
    </row>
    <row r="188" spans="3:24" ht="21.75" customHeight="1" x14ac:dyDescent="0.25">
      <c r="C188" s="63"/>
      <c r="D188" s="66" t="str">
        <f t="shared" si="27"/>
        <v/>
      </c>
      <c r="E188" s="69" t="str">
        <f>IFERROR(VLOOKUP(J188,Causa!$A$2:$F$15,6,0),"")</f>
        <v/>
      </c>
      <c r="F188" s="52"/>
      <c r="G188" s="53"/>
      <c r="H188" s="212"/>
      <c r="I188" s="55"/>
      <c r="J188" s="54"/>
      <c r="K188" s="54"/>
      <c r="L188" s="54"/>
      <c r="M188" s="54"/>
      <c r="N188" s="54"/>
      <c r="O188" s="54"/>
      <c r="P188" s="54"/>
      <c r="Q188" s="55"/>
      <c r="R188" s="54"/>
      <c r="S188" s="56">
        <f t="shared" si="31"/>
        <v>0</v>
      </c>
      <c r="T188" s="56">
        <f t="shared" si="28"/>
        <v>0</v>
      </c>
      <c r="U188" s="56">
        <f t="shared" si="32"/>
        <v>0</v>
      </c>
      <c r="V188" s="56">
        <f t="shared" si="29"/>
        <v>0</v>
      </c>
      <c r="W188" s="64" t="str">
        <f t="shared" si="30"/>
        <v/>
      </c>
      <c r="X188" s="56" t="str">
        <f t="shared" si="33"/>
        <v>T</v>
      </c>
    </row>
  </sheetData>
  <mergeCells count="15">
    <mergeCell ref="C33:D33"/>
    <mergeCell ref="T33:W33"/>
    <mergeCell ref="Y113:Z113"/>
    <mergeCell ref="AD7:AD8"/>
    <mergeCell ref="Q8:S8"/>
    <mergeCell ref="T7:Z7"/>
    <mergeCell ref="AA7:AB7"/>
    <mergeCell ref="AC7:AC8"/>
    <mergeCell ref="A9:A15"/>
    <mergeCell ref="R9:S15"/>
    <mergeCell ref="A16:A23"/>
    <mergeCell ref="A24:A31"/>
    <mergeCell ref="G3:L3"/>
    <mergeCell ref="F4:G4"/>
    <mergeCell ref="C7:S7"/>
  </mergeCells>
  <conditionalFormatting sqref="R9:S15">
    <cfRule type="cellIs" priority="42" stopIfTrue="1" operator="equal">
      <formula>0</formula>
    </cfRule>
    <cfRule type="cellIs" dxfId="1153" priority="54" stopIfTrue="1" operator="lessThan">
      <formula>0.8477</formula>
    </cfRule>
    <cfRule type="cellIs" dxfId="1152" priority="55" stopIfTrue="1" operator="greaterThanOrEqual">
      <formula>0.8477</formula>
    </cfRule>
  </conditionalFormatting>
  <conditionalFormatting sqref="R24">
    <cfRule type="cellIs" dxfId="1151" priority="52" stopIfTrue="1" operator="lessThan">
      <formula>0.8477</formula>
    </cfRule>
    <cfRule type="cellIs" dxfId="1150" priority="53" stopIfTrue="1" operator="greaterThanOrEqual">
      <formula>0.8477</formula>
    </cfRule>
  </conditionalFormatting>
  <conditionalFormatting sqref="G5">
    <cfRule type="cellIs" priority="45" stopIfTrue="1" operator="equal">
      <formula>0</formula>
    </cfRule>
    <cfRule type="cellIs" dxfId="1149" priority="50" stopIfTrue="1" operator="lessThan">
      <formula>0.635</formula>
    </cfRule>
    <cfRule type="cellIs" dxfId="1148" priority="51" stopIfTrue="1" operator="greaterThanOrEqual">
      <formula>0.635</formula>
    </cfRule>
  </conditionalFormatting>
  <conditionalFormatting sqref="I5">
    <cfRule type="cellIs" priority="44" stopIfTrue="1" operator="equal">
      <formula>0</formula>
    </cfRule>
    <cfRule type="cellIs" dxfId="1147" priority="48" stopIfTrue="1" operator="lessThan">
      <formula>0.8477</formula>
    </cfRule>
    <cfRule type="cellIs" dxfId="1146" priority="49" stopIfTrue="1" operator="greaterThanOrEqual">
      <formula>0.8477</formula>
    </cfRule>
  </conditionalFormatting>
  <conditionalFormatting sqref="E5">
    <cfRule type="cellIs" priority="43" stopIfTrue="1" operator="equal">
      <formula>0</formula>
    </cfRule>
    <cfRule type="cellIs" dxfId="1145" priority="46" stopIfTrue="1" operator="lessThan">
      <formula>0.8898</formula>
    </cfRule>
    <cfRule type="cellIs" dxfId="1144" priority="47" stopIfTrue="1" operator="greaterThanOrEqual">
      <formula>0.8898</formula>
    </cfRule>
  </conditionalFormatting>
  <conditionalFormatting sqref="R24:S30">
    <cfRule type="cellIs" priority="41" stopIfTrue="1" operator="equal">
      <formula>0</formula>
    </cfRule>
  </conditionalFormatting>
  <conditionalFormatting sqref="L9">
    <cfRule type="cellIs" priority="38" stopIfTrue="1" operator="equal">
      <formula>0</formula>
    </cfRule>
    <cfRule type="cellIs" dxfId="1143" priority="39" stopIfTrue="1" operator="lessThan">
      <formula>0.635</formula>
    </cfRule>
    <cfRule type="cellIs" dxfId="1142" priority="40" stopIfTrue="1" operator="greaterThanOrEqual">
      <formula>0.635</formula>
    </cfRule>
  </conditionalFormatting>
  <conditionalFormatting sqref="O9:P32 M9:M32">
    <cfRule type="cellIs" priority="35" stopIfTrue="1" operator="equal">
      <formula>0</formula>
    </cfRule>
    <cfRule type="cellIs" dxfId="1141" priority="36" stopIfTrue="1" operator="lessThan">
      <formula>0.8477</formula>
    </cfRule>
    <cfRule type="cellIs" dxfId="1140" priority="37" stopIfTrue="1" operator="greaterThanOrEqual">
      <formula>0.8477</formula>
    </cfRule>
  </conditionalFormatting>
  <conditionalFormatting sqref="L10:L32">
    <cfRule type="cellIs" priority="32" stopIfTrue="1" operator="equal">
      <formula>0</formula>
    </cfRule>
    <cfRule type="cellIs" dxfId="1139" priority="33" stopIfTrue="1" operator="lessThan">
      <formula>0.635</formula>
    </cfRule>
    <cfRule type="cellIs" dxfId="1138" priority="34" stopIfTrue="1" operator="greaterThanOrEqual">
      <formula>0.635</formula>
    </cfRule>
  </conditionalFormatting>
  <conditionalFormatting sqref="M10:M32">
    <cfRule type="cellIs" priority="29" stopIfTrue="1" operator="equal">
      <formula>0</formula>
    </cfRule>
    <cfRule type="cellIs" dxfId="1137" priority="30" stopIfTrue="1" operator="lessThan">
      <formula>0.8477</formula>
    </cfRule>
    <cfRule type="cellIs" dxfId="1136" priority="31" stopIfTrue="1" operator="greaterThanOrEqual">
      <formula>0.8477</formula>
    </cfRule>
  </conditionalFormatting>
  <conditionalFormatting sqref="R16">
    <cfRule type="cellIs" priority="26" stopIfTrue="1" operator="equal">
      <formula>0</formula>
    </cfRule>
    <cfRule type="cellIs" dxfId="1135" priority="27" stopIfTrue="1" operator="lessThan">
      <formula>0.8477</formula>
    </cfRule>
    <cfRule type="cellIs" dxfId="1134" priority="28" stopIfTrue="1" operator="greaterThanOrEqual">
      <formula>0.8477</formula>
    </cfRule>
  </conditionalFormatting>
  <conditionalFormatting sqref="N9">
    <cfRule type="containsText" dxfId="1133" priority="24" stopIfTrue="1" operator="containsText" text="Avisar al planner">
      <formula>NOT(ISERROR(SEARCH("Avisar al planner",N9)))</formula>
    </cfRule>
    <cfRule type="containsText" dxfId="1132" priority="25" stopIfTrue="1" operator="containsText" text="OK">
      <formula>NOT(ISERROR(SEARCH("OK",N9)))</formula>
    </cfRule>
  </conditionalFormatting>
  <conditionalFormatting sqref="N9:N32">
    <cfRule type="cellIs" dxfId="1131" priority="21" stopIfTrue="1" operator="lessThanOrEqual">
      <formula>155</formula>
    </cfRule>
    <cfRule type="cellIs" dxfId="1130" priority="22" stopIfTrue="1" operator="between">
      <formula>155</formula>
      <formula>185</formula>
    </cfRule>
    <cfRule type="cellIs" dxfId="1129" priority="23" stopIfTrue="1" operator="greaterThanOrEqual">
      <formula>185</formula>
    </cfRule>
  </conditionalFormatting>
  <conditionalFormatting sqref="N10:N32">
    <cfRule type="containsText" dxfId="1128" priority="19" stopIfTrue="1" operator="containsText" text="Avisar al planner">
      <formula>NOT(ISERROR(SEARCH("Avisar al planner",N10)))</formula>
    </cfRule>
    <cfRule type="containsText" dxfId="1127" priority="20" stopIfTrue="1" operator="containsText" text="OK">
      <formula>NOT(ISERROR(SEARCH("OK",N10)))</formula>
    </cfRule>
  </conditionalFormatting>
  <conditionalFormatting sqref="N10:N32">
    <cfRule type="containsText" dxfId="1126" priority="17" stopIfTrue="1" operator="containsText" text="Avisar al planner">
      <formula>NOT(ISERROR(SEARCH("Avisar al planner",N10)))</formula>
    </cfRule>
    <cfRule type="containsText" dxfId="1125" priority="18" stopIfTrue="1" operator="containsText" text="OK">
      <formula>NOT(ISERROR(SEARCH("OK",N10)))</formula>
    </cfRule>
  </conditionalFormatting>
  <conditionalFormatting sqref="N10:N32">
    <cfRule type="containsText" dxfId="1124" priority="15" stopIfTrue="1" operator="containsText" text="Avisar al planner">
      <formula>NOT(ISERROR(SEARCH("Avisar al planner",N10)))</formula>
    </cfRule>
    <cfRule type="containsText" dxfId="1123" priority="16" stopIfTrue="1" operator="containsText" text="OK">
      <formula>NOT(ISERROR(SEARCH("OK",N10)))</formula>
    </cfRule>
  </conditionalFormatting>
  <conditionalFormatting sqref="D35:D188">
    <cfRule type="cellIs" dxfId="1122" priority="13" operator="equal">
      <formula>0</formula>
    </cfRule>
    <cfRule type="cellIs" dxfId="1121" priority="14" operator="equal">
      <formula>1</formula>
    </cfRule>
  </conditionalFormatting>
  <conditionalFormatting sqref="C9:C32">
    <cfRule type="cellIs" dxfId="1120" priority="11" operator="equal">
      <formula>0</formula>
    </cfRule>
    <cfRule type="cellIs" dxfId="1119" priority="12" operator="notEqual">
      <formula>0</formula>
    </cfRule>
  </conditionalFormatting>
  <conditionalFormatting sqref="C9:C32">
    <cfRule type="cellIs" priority="10" operator="equal">
      <formula>""""""</formula>
    </cfRule>
  </conditionalFormatting>
  <conditionalFormatting sqref="G6">
    <cfRule type="cellIs" priority="3" stopIfTrue="1" operator="equal">
      <formula>0</formula>
    </cfRule>
    <cfRule type="cellIs" dxfId="1118" priority="8" stopIfTrue="1" operator="lessThan">
      <formula>0.635</formula>
    </cfRule>
    <cfRule type="cellIs" dxfId="1117" priority="9" stopIfTrue="1" operator="greaterThanOrEqual">
      <formula>0.635</formula>
    </cfRule>
  </conditionalFormatting>
  <conditionalFormatting sqref="I6">
    <cfRule type="cellIs" priority="2" stopIfTrue="1" operator="equal">
      <formula>0</formula>
    </cfRule>
    <cfRule type="cellIs" dxfId="1116" priority="6" stopIfTrue="1" operator="lessThan">
      <formula>0.8477</formula>
    </cfRule>
    <cfRule type="cellIs" dxfId="1115" priority="7" stopIfTrue="1" operator="greaterThanOrEqual">
      <formula>0.8477</formula>
    </cfRule>
  </conditionalFormatting>
  <conditionalFormatting sqref="E6">
    <cfRule type="cellIs" priority="1" stopIfTrue="1" operator="equal">
      <formula>0</formula>
    </cfRule>
    <cfRule type="cellIs" dxfId="1114" priority="4" stopIfTrue="1" operator="lessThan">
      <formula>0.8898</formula>
    </cfRule>
    <cfRule type="cellIs" dxfId="1113" priority="5" stopIfTrue="1" operator="greaterThanOrEqual">
      <formula>0.8898</formula>
    </cfRule>
  </conditionalFormatting>
  <dataValidations count="4">
    <dataValidation allowBlank="1" showErrorMessage="1" promptTitle="Numero de Orden" sqref="G9:G32 G35:G188" xr:uid="{0105986E-D8F4-468F-BAE2-F5B4C9CC0D0D}"/>
    <dataValidation type="time" allowBlank="1" showInputMessage="1" showErrorMessage="1" error="POR FAVOR INGRESE DATOS EN FORMATO DE HORA_x000a_" sqref="F35:F188" xr:uid="{9EEEFB24-FE83-4ABF-BFA2-D98BD87C2DDA}">
      <formula1>0</formula1>
      <formula2>0.999988425925926</formula2>
    </dataValidation>
    <dataValidation type="decimal" allowBlank="1" showInputMessage="1" showErrorMessage="1" error="POR FAVOR INGRESE DATOS EN FORMATO DE NUMEROS_x000a_" promptTitle="Producción Acumulada" prompt="Ingrese la producción Acumulada (contometro Llenadora por hora)" sqref="E9:E32" xr:uid="{91608A2B-502F-4155-9E91-715204D5F9BB}">
      <formula1>0</formula1>
      <formula2>10000000000</formula2>
    </dataValidation>
    <dataValidation type="list" allowBlank="1" showInputMessage="1" showErrorMessage="1" sqref="AB9:AB32" xr:uid="{1CF164E1-2B87-4B90-81F1-4ED2C2EC5E73}">
      <formula1>"P,T,A,  "</formula1>
    </dataValidation>
  </dataValidations>
  <pageMargins left="0.75" right="0.75" top="1" bottom="1" header="0" footer="0"/>
  <pageSetup paperSize="9" orientation="portrait" r:id="rId1"/>
  <headerFooter alignWithMargins="0"/>
  <drawing r:id="rId2"/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xr:uid="{D49692E1-3EEA-418D-BA4B-983AF19252FE}">
          <x14:formula1>
            <xm:f>INDIRECT(VLOOKUP(J35,Causa!$A$2:$E$15,5,0))</xm:f>
          </x14:formula1>
          <xm:sqref>K35:K188</xm:sqref>
        </x14:dataValidation>
        <x14:dataValidation type="list" allowBlank="1" showInputMessage="1" showErrorMessage="1" xr:uid="{D4F3D419-6CB4-4F64-AA78-8916A0778177}">
          <x14:formula1>
            <xm:f>Causa!$A$97:$A$107</xm:f>
          </x14:formula1>
          <xm:sqref>F4</xm:sqref>
        </x14:dataValidation>
        <x14:dataValidation type="list" allowBlank="1" showInputMessage="1" showErrorMessage="1" promptTitle="Ingreso de Turnos" prompt="PMTURNOA_x000a_PMTURNOB_x000a_PMTURNOC_x000a_PMTURNOD_x000a_" xr:uid="{B45B37A2-DB77-4841-8B1F-0D78DC321182}">
          <x14:formula1>
            <xm:f>Causa!$A$71:$A$74</xm:f>
          </x14:formula1>
          <xm:sqref>I9:I32</xm:sqref>
        </x14:dataValidation>
        <x14:dataValidation type="list" allowBlank="1" showInputMessage="1" showErrorMessage="1" xr:uid="{3A7B9536-CAC3-47E8-A26E-D074A2BCD822}">
          <x14:formula1>
            <xm:f>Causa!$A$78:$A$81</xm:f>
          </x14:formula1>
          <xm:sqref>J9:J32</xm:sqref>
        </x14:dataValidation>
        <x14:dataValidation type="list" allowBlank="1" showInputMessage="1" showErrorMessage="1" xr:uid="{A5076415-9AE4-492C-8F48-DAA2E3B02748}">
          <x14:formula1>
            <xm:f>Causa!$A$71:$A$74</xm:f>
          </x14:formula1>
          <xm:sqref>I35:I188</xm:sqref>
        </x14:dataValidation>
        <x14:dataValidation type="list" allowBlank="1" showInputMessage="1" showErrorMessage="1" xr:uid="{011CD0E9-323B-40E5-9267-FF1A1B3EEE8F}">
          <x14:formula1>
            <xm:f>Causa!$A$2:$A$15</xm:f>
          </x14:formula1>
          <xm:sqref>J35:J188</xm:sqref>
        </x14:dataValidation>
        <x14:dataValidation type="list" allowBlank="1" showInputMessage="1" showErrorMessage="1" xr:uid="{7EE11B0C-2BCE-408C-959B-E82C3ECBF599}">
          <x14:formula1>
            <xm:f>IF(OR(E35=1,E35=2),Causa!$A$28:$A$61,Causa!$A$28)</xm:f>
          </x14:formula1>
          <xm:sqref>L35:L188</xm:sqref>
        </x14:dataValidation>
        <x14:dataValidation type="list" allowBlank="1" showInputMessage="1" showErrorMessage="1" xr:uid="{B406C6D8-A233-43E0-BC3D-562AF051A65D}">
          <x14:formula1>
            <xm:f>IF(E35=1,INDIRECT(VLOOKUP(N35,Causa!$AA:$AE,5,0)),INDIRECT(VLOOKUP(J35,Causa!$X:$AE,8,0)))</xm:f>
          </x14:formula1>
          <xm:sqref>O35:O188</xm:sqref>
        </x14:dataValidation>
        <x14:dataValidation type="list" allowBlank="1" showInputMessage="1" showErrorMessage="1" xr:uid="{31210477-509B-4A12-A945-533DDF2EB1F8}">
          <x14:formula1>
            <xm:f>INDIRECT(VLOOKUP(M35,Causa!$T$2:$U$16,2,0))</xm:f>
          </x14:formula1>
          <xm:sqref>N35:N188</xm:sqref>
        </x14:dataValidation>
        <x14:dataValidation type="list" allowBlank="1" showInputMessage="1" showErrorMessage="1" xr:uid="{CE86326C-ADDE-4CC4-A88F-2348AB5E2B13}">
          <x14:formula1>
            <xm:f>IF(E35=1,Causa!$T$2:$T$16,Causa!$W$1)</xm:f>
          </x14:formula1>
          <xm:sqref>M35:M188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5D120E-747A-4CA4-BA06-DC7D49A6EF35}">
  <sheetPr codeName="Hoja66"/>
  <dimension ref="A1:AR188"/>
  <sheetViews>
    <sheetView showGridLines="0" topLeftCell="A24" zoomScale="109" zoomScaleNormal="109" workbookViewId="0">
      <pane ySplit="11" topLeftCell="A35" activePane="bottomLeft" state="frozen"/>
      <selection activeCell="A24" sqref="A24"/>
      <selection pane="bottomLeft" activeCell="F52" sqref="F52"/>
    </sheetView>
  </sheetViews>
  <sheetFormatPr baseColWidth="10" defaultColWidth="7.77734375" defaultRowHeight="21.75" customHeight="1" x14ac:dyDescent="0.25"/>
  <cols>
    <col min="1" max="1" width="3" style="148" customWidth="1"/>
    <col min="2" max="2" width="11.21875" style="87" hidden="1" customWidth="1"/>
    <col min="3" max="3" width="8.77734375" style="87" customWidth="1"/>
    <col min="4" max="4" width="11.21875" style="87" customWidth="1"/>
    <col min="5" max="5" width="10.21875" style="87" customWidth="1"/>
    <col min="6" max="6" width="13.77734375" style="87" customWidth="1"/>
    <col min="7" max="7" width="15.77734375" style="87" customWidth="1"/>
    <col min="8" max="8" width="13.21875" style="87" bestFit="1" customWidth="1"/>
    <col min="9" max="9" width="13.21875" style="87" customWidth="1"/>
    <col min="10" max="10" width="13.77734375" style="87" customWidth="1"/>
    <col min="11" max="11" width="12" style="87" customWidth="1"/>
    <col min="12" max="12" width="22.77734375" style="87" customWidth="1"/>
    <col min="13" max="13" width="18.21875" style="87" customWidth="1"/>
    <col min="14" max="15" width="15.77734375" style="87" customWidth="1"/>
    <col min="16" max="16" width="14.5546875" style="87" customWidth="1"/>
    <col min="17" max="17" width="39.77734375" style="87" customWidth="1"/>
    <col min="18" max="18" width="34.21875" style="87" customWidth="1"/>
    <col min="19" max="19" width="16.77734375" style="87" customWidth="1"/>
    <col min="20" max="21" width="13.77734375" style="87" customWidth="1"/>
    <col min="22" max="22" width="17.77734375" style="87" bestFit="1" customWidth="1"/>
    <col min="23" max="24" width="13.77734375" style="87" customWidth="1"/>
    <col min="25" max="25" width="9.21875" style="87" bestFit="1" customWidth="1"/>
    <col min="26" max="26" width="9.44140625" style="87" customWidth="1"/>
    <col min="27" max="27" width="15.21875" style="87" customWidth="1"/>
    <col min="28" max="28" width="20.77734375" style="87" bestFit="1" customWidth="1"/>
    <col min="29" max="29" width="14.77734375" style="87" customWidth="1"/>
    <col min="30" max="30" width="19" style="87" bestFit="1" customWidth="1"/>
    <col min="31" max="31" width="5.21875" style="87" customWidth="1"/>
    <col min="32" max="32" width="21.77734375" style="87" bestFit="1" customWidth="1"/>
    <col min="33" max="33" width="14.21875" style="87" customWidth="1"/>
    <col min="34" max="34" width="18.77734375" style="87" bestFit="1" customWidth="1"/>
    <col min="35" max="41" width="15.77734375" style="87" customWidth="1"/>
    <col min="42" max="42" width="30.5546875" style="87" bestFit="1" customWidth="1"/>
    <col min="43" max="44" width="15.77734375" style="87" customWidth="1"/>
    <col min="45" max="16384" width="7.77734375" style="87"/>
  </cols>
  <sheetData>
    <row r="1" spans="1:44" ht="6.75" hidden="1" customHeight="1" x14ac:dyDescent="0.25">
      <c r="A1" s="147"/>
      <c r="B1" s="89"/>
      <c r="C1" s="89"/>
      <c r="D1" s="89"/>
      <c r="E1" s="89"/>
      <c r="F1" s="89"/>
      <c r="G1" s="89"/>
      <c r="H1" s="89"/>
      <c r="I1" s="89"/>
      <c r="J1" s="89"/>
      <c r="K1" s="89"/>
      <c r="L1" s="89"/>
      <c r="M1" s="195" t="s">
        <v>1770</v>
      </c>
      <c r="N1" s="89"/>
      <c r="O1" s="89"/>
      <c r="P1" s="89"/>
      <c r="Q1" s="89"/>
      <c r="R1" s="89"/>
      <c r="S1" s="89"/>
      <c r="T1" s="89"/>
      <c r="U1" s="89"/>
      <c r="V1" s="89"/>
      <c r="W1" s="89"/>
      <c r="X1" s="89"/>
      <c r="Y1" s="89"/>
      <c r="Z1" s="89"/>
      <c r="AA1" s="89"/>
      <c r="AE1" s="88"/>
    </row>
    <row r="2" spans="1:44" ht="3.75" customHeight="1" thickBot="1" x14ac:dyDescent="0.3">
      <c r="AE2" s="88"/>
    </row>
    <row r="3" spans="1:44" ht="21" customHeight="1" thickBot="1" x14ac:dyDescent="0.45">
      <c r="E3" s="217" t="s">
        <v>0</v>
      </c>
      <c r="F3" s="37">
        <v>44445</v>
      </c>
      <c r="G3" s="268" t="s">
        <v>1759</v>
      </c>
      <c r="H3" s="263"/>
      <c r="I3" s="263"/>
      <c r="J3" s="263"/>
      <c r="K3" s="263"/>
      <c r="L3" s="269"/>
      <c r="M3" s="202" t="s">
        <v>1848</v>
      </c>
      <c r="N3" s="202" t="s">
        <v>1849</v>
      </c>
      <c r="O3" s="91"/>
      <c r="P3" s="91"/>
      <c r="Q3" s="91"/>
      <c r="R3" s="91"/>
      <c r="S3" s="39"/>
      <c r="AE3" s="88"/>
    </row>
    <row r="4" spans="1:44" ht="18.75" customHeight="1" thickBot="1" x14ac:dyDescent="0.3">
      <c r="D4" s="90"/>
      <c r="E4" s="217" t="s">
        <v>1762</v>
      </c>
      <c r="F4" s="264" t="s">
        <v>1779</v>
      </c>
      <c r="G4" s="265"/>
      <c r="H4" s="28">
        <f>IFERROR(VLOOKUP(F4,Causa!$A$97:$B$108,2,0),0)</f>
        <v>42148</v>
      </c>
      <c r="I4" s="90"/>
      <c r="J4" s="92"/>
      <c r="K4" s="92"/>
      <c r="L4" s="201" t="s">
        <v>1845</v>
      </c>
      <c r="M4" s="203">
        <f>+SUMIFS(P:P,L:L,$M$1,X:X,"M")</f>
        <v>0</v>
      </c>
      <c r="N4" s="203">
        <f>COUNTIFS(N7:N30,"&gt;180",AA7:AA30,"M")</f>
        <v>0</v>
      </c>
      <c r="O4" s="91"/>
      <c r="P4" s="91"/>
      <c r="Q4" s="90"/>
      <c r="R4" s="94"/>
      <c r="AE4" s="88"/>
    </row>
    <row r="5" spans="1:44" ht="18.75" customHeight="1" x14ac:dyDescent="0.25">
      <c r="D5" s="95" t="s">
        <v>1752</v>
      </c>
      <c r="E5" s="78">
        <f>IFERROR(SUM(T9:T32)/(SUM(Y9:Y32)-SUM(U9:U32)-SUM(V9:V32)-SUM(W9:W32)),0)</f>
        <v>0.27453846153846151</v>
      </c>
      <c r="F5" s="95" t="s">
        <v>1751</v>
      </c>
      <c r="G5" s="27">
        <f>IFERROR(SUM(T9:T32)/(SUM(Y9:Y32)-SUM(U9:U32)),0)</f>
        <v>0.13218518518518518</v>
      </c>
      <c r="H5" s="95" t="s">
        <v>1753</v>
      </c>
      <c r="I5" s="78">
        <f>IFERROR(SUM(T9:T32)/(SUM(Y9:Y32)-SUM(U9:U32)-SUM(V9:V32)),0)</f>
        <v>0.27091240321846055</v>
      </c>
      <c r="J5" s="93"/>
      <c r="K5" s="93"/>
      <c r="L5" s="201" t="s">
        <v>1846</v>
      </c>
      <c r="M5" s="203">
        <f>+SUMIFS(P:P,L:L,$M$1,X:X,"T")</f>
        <v>9</v>
      </c>
      <c r="N5" s="203">
        <f>COUNTIFS(N8:N31,"&gt;180",AA8:AA31,"t")</f>
        <v>0</v>
      </c>
      <c r="O5" s="95"/>
      <c r="P5" s="95"/>
      <c r="T5" s="192" t="s">
        <v>11</v>
      </c>
      <c r="U5" s="192" t="s">
        <v>12</v>
      </c>
      <c r="V5" s="192" t="s">
        <v>13</v>
      </c>
      <c r="W5" s="192" t="s">
        <v>14</v>
      </c>
      <c r="X5" s="192" t="s">
        <v>15</v>
      </c>
      <c r="Y5" s="192" t="s">
        <v>16</v>
      </c>
      <c r="AE5" s="97"/>
      <c r="AF5" s="98"/>
    </row>
    <row r="6" spans="1:44" ht="18.75" customHeight="1" thickBot="1" x14ac:dyDescent="0.3">
      <c r="C6" s="87" t="s">
        <v>1799</v>
      </c>
      <c r="D6" s="95" t="s">
        <v>1752</v>
      </c>
      <c r="E6" s="78">
        <f>IFERROR(SUM(T9:T16)/(SUM(Y9:Y16)-SUM(U9:U16)-SUM(V9:V16)-SUM(W9:W16)),0)</f>
        <v>0</v>
      </c>
      <c r="F6" s="95" t="s">
        <v>1751</v>
      </c>
      <c r="G6" s="27">
        <f>IFERROR(SUM(T9:T16)/(SUM(Y9:Y16)-SUM(U9:U16)),0)</f>
        <v>0</v>
      </c>
      <c r="H6" s="95" t="s">
        <v>1753</v>
      </c>
      <c r="I6" s="78">
        <f>IFERROR(SUM(T9:T16)/(SUM(Y9:Y16)-SUM(U9:U16)-SUM(V9:V16)),0)</f>
        <v>0</v>
      </c>
      <c r="J6" s="99"/>
      <c r="K6" s="99"/>
      <c r="L6" s="201" t="s">
        <v>1847</v>
      </c>
      <c r="M6" s="204">
        <f>+SUMIFS(P:P,L:L,$M$1,X:X,"N")</f>
        <v>0</v>
      </c>
      <c r="N6" s="204">
        <f>COUNTIFS(N9:N32,"&gt;180",AA9:AA32,"n")</f>
        <v>0</v>
      </c>
      <c r="O6" s="99"/>
      <c r="P6" s="99"/>
      <c r="T6" s="191">
        <f>SUM(T9:T32)</f>
        <v>71.38</v>
      </c>
      <c r="U6" s="191">
        <f t="shared" ref="U6:Y6" si="0">SUM(U9:U32)</f>
        <v>0</v>
      </c>
      <c r="V6" s="191">
        <f t="shared" si="0"/>
        <v>276.52</v>
      </c>
      <c r="W6" s="191">
        <f t="shared" si="0"/>
        <v>3.48</v>
      </c>
      <c r="X6" s="191">
        <f t="shared" si="0"/>
        <v>188.62</v>
      </c>
      <c r="Y6" s="191">
        <f t="shared" si="0"/>
        <v>540</v>
      </c>
      <c r="Z6" s="100"/>
      <c r="AA6" s="119"/>
      <c r="AB6" s="119"/>
      <c r="AC6" s="119"/>
      <c r="AD6" s="96"/>
      <c r="AE6" s="97"/>
      <c r="AF6" s="98"/>
    </row>
    <row r="7" spans="1:44" ht="26.25" customHeight="1" thickBot="1" x14ac:dyDescent="0.3">
      <c r="C7" s="266" t="s">
        <v>1</v>
      </c>
      <c r="D7" s="257"/>
      <c r="E7" s="257"/>
      <c r="F7" s="257"/>
      <c r="G7" s="257"/>
      <c r="H7" s="257"/>
      <c r="I7" s="257"/>
      <c r="J7" s="257"/>
      <c r="K7" s="257"/>
      <c r="L7" s="257"/>
      <c r="M7" s="270"/>
      <c r="N7" s="270"/>
      <c r="O7" s="257"/>
      <c r="P7" s="257"/>
      <c r="Q7" s="257"/>
      <c r="R7" s="257"/>
      <c r="S7" s="267"/>
      <c r="T7" s="256" t="s">
        <v>2</v>
      </c>
      <c r="U7" s="257"/>
      <c r="V7" s="257"/>
      <c r="W7" s="257"/>
      <c r="X7" s="257"/>
      <c r="Y7" s="257"/>
      <c r="Z7" s="258"/>
      <c r="AA7" s="252"/>
      <c r="AB7" s="252"/>
      <c r="AC7" s="252"/>
      <c r="AD7" s="252"/>
      <c r="AE7" s="97"/>
      <c r="AF7" s="98"/>
    </row>
    <row r="8" spans="1:44" s="104" customFormat="1" ht="42" customHeight="1" thickBot="1" x14ac:dyDescent="0.3">
      <c r="A8" s="149"/>
      <c r="B8" s="77" t="s">
        <v>1738</v>
      </c>
      <c r="C8" s="23" t="s">
        <v>1737</v>
      </c>
      <c r="D8" s="132" t="s">
        <v>1742</v>
      </c>
      <c r="E8" s="132" t="s">
        <v>3</v>
      </c>
      <c r="F8" s="132" t="s">
        <v>4</v>
      </c>
      <c r="G8" s="132" t="s">
        <v>6</v>
      </c>
      <c r="H8" s="132" t="s">
        <v>7</v>
      </c>
      <c r="I8" s="132" t="s">
        <v>8</v>
      </c>
      <c r="J8" s="132" t="s">
        <v>5</v>
      </c>
      <c r="K8" s="144" t="s">
        <v>1745</v>
      </c>
      <c r="L8" s="132" t="s">
        <v>9</v>
      </c>
      <c r="M8" s="132" t="s">
        <v>1746</v>
      </c>
      <c r="N8" s="132" t="s">
        <v>119</v>
      </c>
      <c r="O8" s="132" t="s">
        <v>1743</v>
      </c>
      <c r="P8" s="132" t="s">
        <v>1744</v>
      </c>
      <c r="Q8" s="253" t="s">
        <v>10</v>
      </c>
      <c r="R8" s="254"/>
      <c r="S8" s="255"/>
      <c r="T8" s="132" t="s">
        <v>11</v>
      </c>
      <c r="U8" s="132" t="s">
        <v>12</v>
      </c>
      <c r="V8" s="132" t="s">
        <v>13</v>
      </c>
      <c r="W8" s="144" t="s">
        <v>14</v>
      </c>
      <c r="X8" s="144" t="s">
        <v>15</v>
      </c>
      <c r="Y8" s="132" t="s">
        <v>16</v>
      </c>
      <c r="Z8" s="145" t="s">
        <v>4</v>
      </c>
      <c r="AA8" s="101"/>
      <c r="AB8" s="219"/>
      <c r="AC8" s="252"/>
      <c r="AD8" s="252"/>
      <c r="AE8" s="102"/>
      <c r="AF8" s="103"/>
    </row>
    <row r="9" spans="1:44" s="108" customFormat="1" ht="17.25" customHeight="1" x14ac:dyDescent="0.25">
      <c r="A9" s="259" t="s">
        <v>1761</v>
      </c>
      <c r="B9" s="46"/>
      <c r="C9" s="48" t="str">
        <f>IF(D9="","",Y9-60)</f>
        <v/>
      </c>
      <c r="D9" s="40" t="str">
        <f>IFERROR(IF(H9="","",(1-(H9/(VLOOKUP(J9,Causa!$A$78:$B$80,2,0))))*60),"FALTA CALIBRE")</f>
        <v/>
      </c>
      <c r="E9" s="41"/>
      <c r="F9" s="42">
        <v>4.0972222222222222E-2</v>
      </c>
      <c r="G9" s="133"/>
      <c r="H9" s="122" t="str">
        <f>IF(E9="","",E9)</f>
        <v/>
      </c>
      <c r="I9" s="146" t="s">
        <v>56</v>
      </c>
      <c r="J9" s="43"/>
      <c r="K9" s="159" t="str">
        <f>IFERROR("Promedio Vol. De 00:00 a 08:00: " &amp; ROUND(AVERAGE(N9:N16),1) &amp; "  - GLY Promedio: " &amp; ROUND(AVERAGE(L9:L16),3)*100,"")</f>
        <v/>
      </c>
      <c r="L9" s="123">
        <f t="shared" ref="L9:L32" si="1">IF(T9=0,0,ROUND((T9/(60-U9)),3))</f>
        <v>0</v>
      </c>
      <c r="M9" s="123">
        <f t="shared" ref="M9:M32" si="2">IF(T9=0,0,ROUND((T9/(60-U9-V9-W9)),3))</f>
        <v>0</v>
      </c>
      <c r="N9" s="44" t="str">
        <f>IF(E9="","",H9/12*VLOOKUP(J9,Causa!$A$78:$C$80,3,0))</f>
        <v/>
      </c>
      <c r="O9" s="44">
        <f t="shared" ref="O9:O32" si="3">+X9</f>
        <v>0</v>
      </c>
      <c r="P9" s="44">
        <f t="shared" ref="P9:P32" si="4">+W9</f>
        <v>0</v>
      </c>
      <c r="Q9" s="160"/>
      <c r="R9" s="262">
        <f>IFERROR(SUM(T9:T15)/(SUM(Y9:Y15)-SUM(U9:U15)-SUM(V9:V15)),0)</f>
        <v>0</v>
      </c>
      <c r="S9" s="262"/>
      <c r="T9" s="161">
        <f>IF(H9="",0,ROUND(H9/VLOOKUP(J9,Causa!$A$78:$B$80,2,0)*60,2))</f>
        <v>0</v>
      </c>
      <c r="U9" s="161">
        <f>SUMIF($W$35:$W$188,Z9,$S$35:$S$188)</f>
        <v>0</v>
      </c>
      <c r="V9" s="161">
        <f>SUMIF($W$35:$W$188,Z9,$T$35:$T$188)</f>
        <v>0</v>
      </c>
      <c r="W9" s="161">
        <f>SUMIF($W$35:$W$188,Z9,$U$35:$U$188)</f>
        <v>0</v>
      </c>
      <c r="X9" s="161">
        <f>SUMIF($W$35:$W$188,Z9,$V$35:$V$188)</f>
        <v>0</v>
      </c>
      <c r="Y9" s="161">
        <f t="shared" ref="Y9:Y32" si="5">SUM(T9:X9)</f>
        <v>0</v>
      </c>
      <c r="Z9" s="162">
        <v>0</v>
      </c>
      <c r="AA9" s="105" t="s">
        <v>517</v>
      </c>
      <c r="AB9" s="106"/>
      <c r="AC9" s="106"/>
      <c r="AD9" s="106"/>
      <c r="AE9" s="107">
        <v>0</v>
      </c>
      <c r="AP9" s="87"/>
      <c r="AQ9" s="87"/>
      <c r="AR9" s="87"/>
    </row>
    <row r="10" spans="1:44" s="108" customFormat="1" ht="17.25" customHeight="1" x14ac:dyDescent="0.25">
      <c r="A10" s="260"/>
      <c r="B10" s="47"/>
      <c r="C10" s="49" t="str">
        <f t="shared" ref="C10:C32" si="6">IF(D10="","",Y10-60)</f>
        <v/>
      </c>
      <c r="D10" s="40" t="str">
        <f>IFERROR(IF(H10="","",(1-(H10/(VLOOKUP(J10,Causa!$A$78:$B$80,2,0))))*60),"FALTA CALIBRE")</f>
        <v/>
      </c>
      <c r="E10" s="41"/>
      <c r="F10" s="42">
        <v>8.2638888888888887E-2</v>
      </c>
      <c r="G10" s="133"/>
      <c r="H10" s="122" t="str">
        <f t="shared" ref="H10:H32" si="7">IF(E10=0,"",(E10-E9))</f>
        <v/>
      </c>
      <c r="I10" s="146" t="s">
        <v>56</v>
      </c>
      <c r="J10" s="43"/>
      <c r="K10" s="159"/>
      <c r="L10" s="123">
        <f t="shared" si="1"/>
        <v>0</v>
      </c>
      <c r="M10" s="123">
        <f t="shared" si="2"/>
        <v>0</v>
      </c>
      <c r="N10" s="44" t="str">
        <f>IF(E10="","",H10/12*VLOOKUP(J10,Causa!$A$78:$C$80,3,0))</f>
        <v/>
      </c>
      <c r="O10" s="44">
        <f t="shared" si="3"/>
        <v>0</v>
      </c>
      <c r="P10" s="44">
        <f t="shared" si="4"/>
        <v>0</v>
      </c>
      <c r="Q10" s="160"/>
      <c r="R10" s="262"/>
      <c r="S10" s="262"/>
      <c r="T10" s="161">
        <f>IF(H10="",0,ROUND(H10/VLOOKUP(J10,Causa!$A$78:$B$80,2,0)*60,2))</f>
        <v>0</v>
      </c>
      <c r="U10" s="161">
        <f t="shared" ref="U10:U32" si="8">SUMIF($W$35:$W$188,Z10,$S$35:$S$188)</f>
        <v>0</v>
      </c>
      <c r="V10" s="161">
        <f t="shared" ref="V10:V32" si="9">SUMIF($W$35:$W$188,Z10,$T$35:$T$188)</f>
        <v>0</v>
      </c>
      <c r="W10" s="161">
        <f t="shared" ref="W10:W32" si="10">SUMIF($W$35:$W$188,Z10,$U$35:$U$188)</f>
        <v>0</v>
      </c>
      <c r="X10" s="161">
        <f t="shared" ref="X10:X32" si="11">SUMIF($W$35:$W$188,Z10,$V$35:$V$188)</f>
        <v>0</v>
      </c>
      <c r="Y10" s="161">
        <f t="shared" si="5"/>
        <v>0</v>
      </c>
      <c r="Z10" s="162">
        <v>1</v>
      </c>
      <c r="AA10" s="105" t="s">
        <v>517</v>
      </c>
      <c r="AB10" s="106"/>
      <c r="AC10" s="106"/>
      <c r="AD10" s="106"/>
      <c r="AE10" s="107">
        <f t="shared" ref="AE10:AE32" si="12">+AE9+1</f>
        <v>1</v>
      </c>
      <c r="AP10" s="109"/>
      <c r="AQ10" s="109"/>
      <c r="AR10" s="109"/>
    </row>
    <row r="11" spans="1:44" s="108" customFormat="1" ht="17.25" customHeight="1" x14ac:dyDescent="0.25">
      <c r="A11" s="260"/>
      <c r="B11" s="47"/>
      <c r="C11" s="49" t="str">
        <f t="shared" si="6"/>
        <v/>
      </c>
      <c r="D11" s="40" t="str">
        <f>IFERROR(IF(H11="","",(1-(H11/(VLOOKUP(J11,Causa!$A$78:$B$80,2,0))))*60),"FALTA CALIBRE")</f>
        <v/>
      </c>
      <c r="E11" s="41"/>
      <c r="F11" s="42">
        <v>0.124305555555556</v>
      </c>
      <c r="G11" s="133"/>
      <c r="H11" s="122" t="str">
        <f t="shared" si="7"/>
        <v/>
      </c>
      <c r="I11" s="146" t="s">
        <v>56</v>
      </c>
      <c r="J11" s="43"/>
      <c r="K11" s="159"/>
      <c r="L11" s="123">
        <f t="shared" si="1"/>
        <v>0</v>
      </c>
      <c r="M11" s="123">
        <f t="shared" si="2"/>
        <v>0</v>
      </c>
      <c r="N11" s="44" t="str">
        <f>IF(E11="","",H11/12*VLOOKUP(J11,Causa!$A$78:$C$80,3,0))</f>
        <v/>
      </c>
      <c r="O11" s="44">
        <f t="shared" si="3"/>
        <v>0</v>
      </c>
      <c r="P11" s="44">
        <f t="shared" si="4"/>
        <v>0</v>
      </c>
      <c r="Q11" s="160"/>
      <c r="R11" s="262"/>
      <c r="S11" s="262"/>
      <c r="T11" s="161">
        <f>IF(H11="",0,ROUND(H11/VLOOKUP(J11,Causa!$A$78:$B$80,2,0)*60,2))</f>
        <v>0</v>
      </c>
      <c r="U11" s="161">
        <f t="shared" si="8"/>
        <v>0</v>
      </c>
      <c r="V11" s="161">
        <f t="shared" si="9"/>
        <v>0</v>
      </c>
      <c r="W11" s="161">
        <f t="shared" si="10"/>
        <v>0</v>
      </c>
      <c r="X11" s="161">
        <f t="shared" si="11"/>
        <v>0</v>
      </c>
      <c r="Y11" s="161">
        <f t="shared" si="5"/>
        <v>0</v>
      </c>
      <c r="Z11" s="162">
        <v>2</v>
      </c>
      <c r="AA11" s="105" t="s">
        <v>517</v>
      </c>
      <c r="AB11" s="106"/>
      <c r="AC11" s="106"/>
      <c r="AD11" s="106"/>
      <c r="AE11" s="107">
        <f t="shared" si="12"/>
        <v>2</v>
      </c>
      <c r="AP11" s="87"/>
      <c r="AQ11" s="87"/>
      <c r="AR11" s="87"/>
    </row>
    <row r="12" spans="1:44" s="108" customFormat="1" ht="17.25" customHeight="1" x14ac:dyDescent="0.25">
      <c r="A12" s="260"/>
      <c r="B12" s="47"/>
      <c r="C12" s="49" t="str">
        <f t="shared" si="6"/>
        <v/>
      </c>
      <c r="D12" s="40" t="str">
        <f>IFERROR(IF(H12="","",(1-(H12/(VLOOKUP(J12,Causa!$A$78:$B$80,2,0))))*60),"FALTA CALIBRE")</f>
        <v/>
      </c>
      <c r="E12" s="41"/>
      <c r="F12" s="42">
        <v>0.16597222222222199</v>
      </c>
      <c r="G12" s="133"/>
      <c r="H12" s="122" t="str">
        <f t="shared" si="7"/>
        <v/>
      </c>
      <c r="I12" s="146" t="s">
        <v>56</v>
      </c>
      <c r="J12" s="43"/>
      <c r="K12" s="159"/>
      <c r="L12" s="123">
        <f t="shared" si="1"/>
        <v>0</v>
      </c>
      <c r="M12" s="123">
        <f t="shared" si="2"/>
        <v>0</v>
      </c>
      <c r="N12" s="44" t="str">
        <f>IF(E12="","",H12/12*VLOOKUP(J12,Causa!$A$78:$C$80,3,0))</f>
        <v/>
      </c>
      <c r="O12" s="44">
        <f t="shared" si="3"/>
        <v>0</v>
      </c>
      <c r="P12" s="44">
        <f t="shared" si="4"/>
        <v>0</v>
      </c>
      <c r="Q12" s="160"/>
      <c r="R12" s="262"/>
      <c r="S12" s="262"/>
      <c r="T12" s="161">
        <f>IF(H12="",0,ROUND(H12/VLOOKUP(J12,Causa!$A$78:$B$80,2,0)*60,2))</f>
        <v>0</v>
      </c>
      <c r="U12" s="161">
        <f t="shared" si="8"/>
        <v>0</v>
      </c>
      <c r="V12" s="161">
        <f t="shared" si="9"/>
        <v>0</v>
      </c>
      <c r="W12" s="161">
        <f t="shared" si="10"/>
        <v>0</v>
      </c>
      <c r="X12" s="161">
        <f t="shared" si="11"/>
        <v>0</v>
      </c>
      <c r="Y12" s="161">
        <f t="shared" si="5"/>
        <v>0</v>
      </c>
      <c r="Z12" s="162">
        <v>3</v>
      </c>
      <c r="AA12" s="105" t="s">
        <v>517</v>
      </c>
      <c r="AB12" s="106"/>
      <c r="AC12" s="106"/>
      <c r="AD12" s="106"/>
      <c r="AE12" s="107">
        <f t="shared" si="12"/>
        <v>3</v>
      </c>
      <c r="AP12" s="87"/>
      <c r="AQ12" s="87"/>
      <c r="AR12" s="87"/>
    </row>
    <row r="13" spans="1:44" s="108" customFormat="1" ht="17.25" customHeight="1" x14ac:dyDescent="0.25">
      <c r="A13" s="260"/>
      <c r="B13" s="47"/>
      <c r="C13" s="49" t="str">
        <f t="shared" si="6"/>
        <v/>
      </c>
      <c r="D13" s="40" t="str">
        <f>IFERROR(IF(H13="","",(1-(H13/(VLOOKUP(J13,Causa!$A$78:$B$80,2,0))))*60),"FALTA CALIBRE")</f>
        <v/>
      </c>
      <c r="E13" s="41"/>
      <c r="F13" s="42">
        <v>0.20763888888888901</v>
      </c>
      <c r="G13" s="133"/>
      <c r="H13" s="122" t="str">
        <f t="shared" si="7"/>
        <v/>
      </c>
      <c r="I13" s="146" t="s">
        <v>56</v>
      </c>
      <c r="J13" s="43"/>
      <c r="K13" s="159"/>
      <c r="L13" s="123">
        <f t="shared" si="1"/>
        <v>0</v>
      </c>
      <c r="M13" s="123">
        <f t="shared" si="2"/>
        <v>0</v>
      </c>
      <c r="N13" s="44" t="str">
        <f>IF(E13="","",H13/12*VLOOKUP(J13,Causa!$A$78:$C$80,3,0))</f>
        <v/>
      </c>
      <c r="O13" s="44">
        <f t="shared" si="3"/>
        <v>0</v>
      </c>
      <c r="P13" s="44">
        <f t="shared" si="4"/>
        <v>0</v>
      </c>
      <c r="Q13" s="160"/>
      <c r="R13" s="262"/>
      <c r="S13" s="262"/>
      <c r="T13" s="161">
        <f>IF(H13="",0,ROUND(H13/VLOOKUP(J13,Causa!$A$78:$B$80,2,0)*60,2))</f>
        <v>0</v>
      </c>
      <c r="U13" s="161">
        <f t="shared" si="8"/>
        <v>0</v>
      </c>
      <c r="V13" s="161">
        <f t="shared" si="9"/>
        <v>0</v>
      </c>
      <c r="W13" s="161">
        <f t="shared" si="10"/>
        <v>0</v>
      </c>
      <c r="X13" s="161">
        <f t="shared" si="11"/>
        <v>0</v>
      </c>
      <c r="Y13" s="161">
        <f t="shared" si="5"/>
        <v>0</v>
      </c>
      <c r="Z13" s="162">
        <v>4</v>
      </c>
      <c r="AA13" s="105" t="s">
        <v>517</v>
      </c>
      <c r="AB13" s="106"/>
      <c r="AC13" s="106"/>
      <c r="AD13" s="106"/>
      <c r="AE13" s="107">
        <f t="shared" si="12"/>
        <v>4</v>
      </c>
      <c r="AP13" s="87"/>
      <c r="AQ13" s="87"/>
      <c r="AR13" s="87"/>
    </row>
    <row r="14" spans="1:44" s="108" customFormat="1" ht="17.25" customHeight="1" x14ac:dyDescent="0.25">
      <c r="A14" s="260"/>
      <c r="B14" s="47"/>
      <c r="C14" s="49" t="str">
        <f t="shared" si="6"/>
        <v/>
      </c>
      <c r="D14" s="40" t="str">
        <f>IFERROR(IF(H14="","",(1-(H14/(VLOOKUP(J14,Causa!$A$78:$B$80,2,0))))*60),"FALTA CALIBRE")</f>
        <v/>
      </c>
      <c r="E14" s="41"/>
      <c r="F14" s="42">
        <v>0.249305555555556</v>
      </c>
      <c r="G14" s="133"/>
      <c r="H14" s="122" t="str">
        <f t="shared" si="7"/>
        <v/>
      </c>
      <c r="I14" s="146" t="s">
        <v>56</v>
      </c>
      <c r="J14" s="43"/>
      <c r="K14" s="159"/>
      <c r="L14" s="123">
        <f t="shared" si="1"/>
        <v>0</v>
      </c>
      <c r="M14" s="123">
        <f t="shared" si="2"/>
        <v>0</v>
      </c>
      <c r="N14" s="44" t="str">
        <f>IF(E14="","",H14/12*VLOOKUP(J14,Causa!$A$78:$C$80,3,0))</f>
        <v/>
      </c>
      <c r="O14" s="44">
        <f t="shared" si="3"/>
        <v>0</v>
      </c>
      <c r="P14" s="44">
        <f t="shared" si="4"/>
        <v>0</v>
      </c>
      <c r="Q14" s="160"/>
      <c r="R14" s="262"/>
      <c r="S14" s="262"/>
      <c r="T14" s="161">
        <f>IF(H14="",0,ROUND(H14/VLOOKUP(J14,Causa!$A$78:$B$80,2,0)*60,2))</f>
        <v>0</v>
      </c>
      <c r="U14" s="161">
        <f t="shared" si="8"/>
        <v>0</v>
      </c>
      <c r="V14" s="161">
        <f t="shared" si="9"/>
        <v>0</v>
      </c>
      <c r="W14" s="161">
        <f t="shared" si="10"/>
        <v>0</v>
      </c>
      <c r="X14" s="161">
        <f t="shared" si="11"/>
        <v>0</v>
      </c>
      <c r="Y14" s="161">
        <f t="shared" si="5"/>
        <v>0</v>
      </c>
      <c r="Z14" s="162">
        <v>5</v>
      </c>
      <c r="AA14" s="105" t="s">
        <v>517</v>
      </c>
      <c r="AB14" s="106"/>
      <c r="AC14" s="106"/>
      <c r="AD14" s="106"/>
      <c r="AE14" s="107">
        <f t="shared" si="12"/>
        <v>5</v>
      </c>
      <c r="AP14" s="87"/>
      <c r="AQ14" s="87"/>
      <c r="AR14" s="87"/>
    </row>
    <row r="15" spans="1:44" s="108" customFormat="1" ht="17.25" customHeight="1" thickBot="1" x14ac:dyDescent="0.3">
      <c r="A15" s="261"/>
      <c r="B15" s="47"/>
      <c r="C15" s="50" t="str">
        <f t="shared" si="6"/>
        <v/>
      </c>
      <c r="D15" s="40" t="str">
        <f>IFERROR(IF(H15="","",(1-(H15/(VLOOKUP(J15,Causa!$A$78:$B$80,2,0))))*60),"FALTA CALIBRE")</f>
        <v/>
      </c>
      <c r="E15" s="41"/>
      <c r="F15" s="42">
        <v>0.29097222222222202</v>
      </c>
      <c r="G15" s="133"/>
      <c r="H15" s="122" t="str">
        <f t="shared" si="7"/>
        <v/>
      </c>
      <c r="I15" s="146" t="s">
        <v>56</v>
      </c>
      <c r="J15" s="43"/>
      <c r="K15" s="159"/>
      <c r="L15" s="123">
        <f t="shared" si="1"/>
        <v>0</v>
      </c>
      <c r="M15" s="123">
        <f t="shared" si="2"/>
        <v>0</v>
      </c>
      <c r="N15" s="44" t="str">
        <f>IF(E15="","",H15/12*VLOOKUP(J15,Causa!$A$78:$C$80,3,0))</f>
        <v/>
      </c>
      <c r="O15" s="44">
        <f t="shared" si="3"/>
        <v>0</v>
      </c>
      <c r="P15" s="44">
        <f t="shared" si="4"/>
        <v>0</v>
      </c>
      <c r="Q15" s="160"/>
      <c r="R15" s="262"/>
      <c r="S15" s="262"/>
      <c r="T15" s="161">
        <f>IF(H15="",0,ROUND(H15/VLOOKUP(J15,Causa!$A$78:$B$80,2,0)*60,2))</f>
        <v>0</v>
      </c>
      <c r="U15" s="161">
        <f t="shared" si="8"/>
        <v>0</v>
      </c>
      <c r="V15" s="161">
        <f t="shared" si="9"/>
        <v>0</v>
      </c>
      <c r="W15" s="161">
        <f t="shared" si="10"/>
        <v>0</v>
      </c>
      <c r="X15" s="161">
        <f t="shared" si="11"/>
        <v>0</v>
      </c>
      <c r="Y15" s="161">
        <f t="shared" si="5"/>
        <v>0</v>
      </c>
      <c r="Z15" s="162">
        <v>6</v>
      </c>
      <c r="AA15" s="105" t="s">
        <v>517</v>
      </c>
      <c r="AB15" s="106"/>
      <c r="AC15" s="106"/>
      <c r="AD15" s="106"/>
      <c r="AE15" s="107">
        <f t="shared" si="12"/>
        <v>6</v>
      </c>
      <c r="AP15" s="87"/>
      <c r="AQ15" s="87"/>
      <c r="AR15" s="87"/>
    </row>
    <row r="16" spans="1:44" s="108" customFormat="1" ht="21" customHeight="1" x14ac:dyDescent="0.25">
      <c r="A16" s="259" t="s">
        <v>1763</v>
      </c>
      <c r="B16" s="47"/>
      <c r="C16" s="48" t="str">
        <f t="shared" si="6"/>
        <v/>
      </c>
      <c r="D16" s="40" t="str">
        <f>IFERROR(IF(H16="","",(1-(H16/(VLOOKUP(J16,Causa!$A$78:$B$80,2,0))))*60),"FALTA CALIBRE")</f>
        <v/>
      </c>
      <c r="E16" s="41"/>
      <c r="F16" s="42">
        <v>0.33263888888888898</v>
      </c>
      <c r="G16" s="133"/>
      <c r="H16" s="122" t="str">
        <f t="shared" si="7"/>
        <v/>
      </c>
      <c r="I16" s="146"/>
      <c r="J16" s="43"/>
      <c r="K16" s="159"/>
      <c r="L16" s="123">
        <f t="shared" si="1"/>
        <v>0</v>
      </c>
      <c r="M16" s="123">
        <f t="shared" si="2"/>
        <v>0</v>
      </c>
      <c r="N16" s="44" t="str">
        <f>IF(E16="","",H16/12*VLOOKUP(J16,Causa!$A$78:$C$80,3,0))</f>
        <v/>
      </c>
      <c r="O16" s="44">
        <f t="shared" si="3"/>
        <v>0</v>
      </c>
      <c r="P16" s="44">
        <f t="shared" si="4"/>
        <v>0</v>
      </c>
      <c r="Q16" s="160"/>
      <c r="R16" s="45">
        <f>IFERROR(SUM(T16:T23)/(SUM(Y16:Y23)-SUM(U16:U23)-SUM(V16:V23)),0)</f>
        <v>0</v>
      </c>
      <c r="S16" s="45"/>
      <c r="T16" s="161">
        <f>IF(H16="",0,ROUND(H16/VLOOKUP(J16,Causa!$A$78:$B$80,2,0)*60,2))</f>
        <v>0</v>
      </c>
      <c r="U16" s="161">
        <f t="shared" si="8"/>
        <v>0</v>
      </c>
      <c r="V16" s="161">
        <f t="shared" si="9"/>
        <v>0</v>
      </c>
      <c r="W16" s="161">
        <f t="shared" si="10"/>
        <v>0</v>
      </c>
      <c r="X16" s="161">
        <f t="shared" si="11"/>
        <v>0</v>
      </c>
      <c r="Y16" s="161">
        <f t="shared" si="5"/>
        <v>0</v>
      </c>
      <c r="Z16" s="162">
        <v>7</v>
      </c>
      <c r="AA16" s="105" t="s">
        <v>515</v>
      </c>
      <c r="AB16" s="106"/>
      <c r="AC16" s="106"/>
      <c r="AD16" s="106"/>
      <c r="AE16" s="107">
        <f t="shared" si="12"/>
        <v>7</v>
      </c>
      <c r="AP16" s="87"/>
      <c r="AQ16" s="87"/>
      <c r="AR16" s="87"/>
    </row>
    <row r="17" spans="1:44" s="108" customFormat="1" ht="24.75" customHeight="1" x14ac:dyDescent="0.25">
      <c r="A17" s="260"/>
      <c r="B17" s="47"/>
      <c r="C17" s="49" t="str">
        <f t="shared" si="6"/>
        <v/>
      </c>
      <c r="D17" s="40" t="str">
        <f>IFERROR(IF(H17="","",(1-(H17/(VLOOKUP(J17,Causa!$A$78:$B$80,2,0))))*60),"FALTA CALIBRE")</f>
        <v/>
      </c>
      <c r="E17" s="41"/>
      <c r="F17" s="42">
        <v>0.374305555555556</v>
      </c>
      <c r="G17" s="133"/>
      <c r="H17" s="122" t="str">
        <f t="shared" si="7"/>
        <v/>
      </c>
      <c r="I17" s="146"/>
      <c r="J17" s="43"/>
      <c r="K17" s="159" t="str">
        <f>IFERROR("Promedio Vol. De 00:00 a 08:00: " &amp; ROUND(AVERAGE(N17:N24),1) &amp; "  - GLY Promedio: " &amp; ROUND(AVERAGE(L17:L24),3)*100,"")</f>
        <v>Promedio Vol. De 00:00 a 08:00: 0  - GLY Promedio: 0</v>
      </c>
      <c r="L17" s="123">
        <f t="shared" si="1"/>
        <v>0</v>
      </c>
      <c r="M17" s="123">
        <f t="shared" si="2"/>
        <v>0</v>
      </c>
      <c r="N17" s="44" t="str">
        <f>IF(E17="","",H17/12*VLOOKUP(J17,Causa!$A$78:$C$80,3,0))</f>
        <v/>
      </c>
      <c r="O17" s="44">
        <f t="shared" si="3"/>
        <v>0</v>
      </c>
      <c r="P17" s="44">
        <f t="shared" si="4"/>
        <v>0</v>
      </c>
      <c r="Q17" s="160"/>
      <c r="R17" s="45"/>
      <c r="S17" s="45"/>
      <c r="T17" s="161">
        <f>IF(H17="",0,ROUND(H17/VLOOKUP(J17,Causa!$A$78:$B$80,2,0)*60,2))</f>
        <v>0</v>
      </c>
      <c r="U17" s="161">
        <f t="shared" si="8"/>
        <v>0</v>
      </c>
      <c r="V17" s="161">
        <f t="shared" si="9"/>
        <v>0</v>
      </c>
      <c r="W17" s="161">
        <f t="shared" si="10"/>
        <v>0</v>
      </c>
      <c r="X17" s="161">
        <f t="shared" si="11"/>
        <v>0</v>
      </c>
      <c r="Y17" s="161">
        <f t="shared" si="5"/>
        <v>0</v>
      </c>
      <c r="Z17" s="162">
        <v>8</v>
      </c>
      <c r="AA17" s="105" t="s">
        <v>515</v>
      </c>
      <c r="AB17" s="106"/>
      <c r="AC17" s="106"/>
      <c r="AD17" s="106"/>
      <c r="AE17" s="107">
        <f t="shared" si="12"/>
        <v>8</v>
      </c>
      <c r="AP17" s="87"/>
      <c r="AQ17" s="87"/>
      <c r="AR17" s="87"/>
    </row>
    <row r="18" spans="1:44" s="108" customFormat="1" ht="24.75" customHeight="1" x14ac:dyDescent="0.25">
      <c r="A18" s="260"/>
      <c r="B18" s="47"/>
      <c r="C18" s="49" t="str">
        <f t="shared" si="6"/>
        <v/>
      </c>
      <c r="D18" s="40" t="str">
        <f>IFERROR(IF(H18="","",(1-(H18/(VLOOKUP(J18,Causa!$A$78:$B$80,2,0))))*60),"FALTA CALIBRE")</f>
        <v/>
      </c>
      <c r="E18" s="41"/>
      <c r="F18" s="42">
        <v>0.41597222222222202</v>
      </c>
      <c r="G18" s="133"/>
      <c r="H18" s="122" t="str">
        <f t="shared" si="7"/>
        <v/>
      </c>
      <c r="I18" s="146"/>
      <c r="J18" s="43"/>
      <c r="K18" s="159"/>
      <c r="L18" s="123">
        <f t="shared" si="1"/>
        <v>0</v>
      </c>
      <c r="M18" s="123">
        <f t="shared" si="2"/>
        <v>0</v>
      </c>
      <c r="N18" s="44" t="str">
        <f>IF(E18="","",H18/12*VLOOKUP(J18,Causa!$A$78:$C$80,3,0))</f>
        <v/>
      </c>
      <c r="O18" s="44">
        <f t="shared" si="3"/>
        <v>0</v>
      </c>
      <c r="P18" s="44">
        <f t="shared" si="4"/>
        <v>0</v>
      </c>
      <c r="Q18" s="160"/>
      <c r="R18" s="45"/>
      <c r="S18" s="45"/>
      <c r="T18" s="161">
        <f>IF(H18="",0,ROUND(H18/VLOOKUP(J18,Causa!$A$78:$B$80,2,0)*60,2))</f>
        <v>0</v>
      </c>
      <c r="U18" s="161">
        <f t="shared" si="8"/>
        <v>0</v>
      </c>
      <c r="V18" s="161">
        <f t="shared" si="9"/>
        <v>0</v>
      </c>
      <c r="W18" s="161">
        <f t="shared" si="10"/>
        <v>0</v>
      </c>
      <c r="X18" s="161">
        <f t="shared" si="11"/>
        <v>0</v>
      </c>
      <c r="Y18" s="161">
        <f t="shared" si="5"/>
        <v>0</v>
      </c>
      <c r="Z18" s="162">
        <v>9</v>
      </c>
      <c r="AA18" s="105" t="s">
        <v>515</v>
      </c>
      <c r="AB18" s="106"/>
      <c r="AC18" s="106"/>
      <c r="AD18" s="106"/>
      <c r="AE18" s="107">
        <f t="shared" si="12"/>
        <v>9</v>
      </c>
      <c r="AP18" s="87"/>
      <c r="AQ18" s="87"/>
      <c r="AR18" s="87"/>
    </row>
    <row r="19" spans="1:44" s="108" customFormat="1" ht="24.75" customHeight="1" x14ac:dyDescent="0.25">
      <c r="A19" s="260"/>
      <c r="B19" s="47"/>
      <c r="C19" s="49" t="str">
        <f t="shared" si="6"/>
        <v/>
      </c>
      <c r="D19" s="40" t="str">
        <f>IFERROR(IF(H19="","",(1-(H19/(VLOOKUP(J19,Causa!$A$78:$B$80,2,0))))*60),"FALTA CALIBRE")</f>
        <v/>
      </c>
      <c r="E19" s="41"/>
      <c r="F19" s="42">
        <v>0.45763888888888898</v>
      </c>
      <c r="G19" s="133"/>
      <c r="H19" s="122" t="str">
        <f t="shared" si="7"/>
        <v/>
      </c>
      <c r="I19" s="146"/>
      <c r="J19" s="43"/>
      <c r="K19" s="159"/>
      <c r="L19" s="123">
        <f t="shared" si="1"/>
        <v>0</v>
      </c>
      <c r="M19" s="123">
        <f t="shared" si="2"/>
        <v>0</v>
      </c>
      <c r="N19" s="44" t="str">
        <f>IF(E19="","",H19/12*VLOOKUP(J19,Causa!$A$78:$C$80,3,0))</f>
        <v/>
      </c>
      <c r="O19" s="44">
        <f t="shared" si="3"/>
        <v>0</v>
      </c>
      <c r="P19" s="44">
        <f t="shared" si="4"/>
        <v>0</v>
      </c>
      <c r="Q19" s="160"/>
      <c r="R19" s="45"/>
      <c r="S19" s="45"/>
      <c r="T19" s="161">
        <f>IF(H19="",0,ROUND(H19/VLOOKUP(J19,Causa!$A$78:$B$80,2,0)*60,2))</f>
        <v>0</v>
      </c>
      <c r="U19" s="161">
        <f t="shared" si="8"/>
        <v>0</v>
      </c>
      <c r="V19" s="161">
        <f t="shared" si="9"/>
        <v>0</v>
      </c>
      <c r="W19" s="161">
        <f t="shared" si="10"/>
        <v>0</v>
      </c>
      <c r="X19" s="161">
        <f t="shared" si="11"/>
        <v>0</v>
      </c>
      <c r="Y19" s="161">
        <f t="shared" si="5"/>
        <v>0</v>
      </c>
      <c r="Z19" s="162">
        <v>10</v>
      </c>
      <c r="AA19" s="105" t="s">
        <v>515</v>
      </c>
      <c r="AB19" s="106"/>
      <c r="AC19" s="106"/>
      <c r="AD19" s="106"/>
      <c r="AE19" s="107">
        <f t="shared" si="12"/>
        <v>10</v>
      </c>
      <c r="AP19" s="87"/>
      <c r="AQ19" s="87"/>
      <c r="AR19" s="87"/>
    </row>
    <row r="20" spans="1:44" s="108" customFormat="1" ht="24.75" customHeight="1" x14ac:dyDescent="0.25">
      <c r="A20" s="260"/>
      <c r="B20" s="47"/>
      <c r="C20" s="49" t="str">
        <f t="shared" si="6"/>
        <v/>
      </c>
      <c r="D20" s="40" t="str">
        <f>IFERROR(IF(H20="","",(1-(H20/(VLOOKUP(J20,Causa!$A$78:$B$80,2,0))))*60),"FALTA CALIBRE")</f>
        <v/>
      </c>
      <c r="E20" s="41"/>
      <c r="F20" s="42">
        <v>0.499305555555556</v>
      </c>
      <c r="G20" s="133"/>
      <c r="H20" s="122" t="str">
        <f t="shared" si="7"/>
        <v/>
      </c>
      <c r="I20" s="146"/>
      <c r="J20" s="43"/>
      <c r="K20" s="159"/>
      <c r="L20" s="123">
        <f t="shared" si="1"/>
        <v>0</v>
      </c>
      <c r="M20" s="123">
        <f t="shared" si="2"/>
        <v>0</v>
      </c>
      <c r="N20" s="44" t="str">
        <f>IF(E20="","",H20/12*VLOOKUP(J20,Causa!$A$78:$C$80,3,0))</f>
        <v/>
      </c>
      <c r="O20" s="44">
        <f t="shared" si="3"/>
        <v>0</v>
      </c>
      <c r="P20" s="44">
        <f t="shared" si="4"/>
        <v>0</v>
      </c>
      <c r="Q20" s="160"/>
      <c r="R20" s="45"/>
      <c r="S20" s="45"/>
      <c r="T20" s="161">
        <f>IF(H20="",0,ROUND(H20/VLOOKUP(J20,Causa!$A$78:$B$80,2,0)*60,2))</f>
        <v>0</v>
      </c>
      <c r="U20" s="161">
        <f t="shared" si="8"/>
        <v>0</v>
      </c>
      <c r="V20" s="161">
        <f t="shared" si="9"/>
        <v>0</v>
      </c>
      <c r="W20" s="161">
        <f t="shared" si="10"/>
        <v>0</v>
      </c>
      <c r="X20" s="161">
        <f t="shared" si="11"/>
        <v>0</v>
      </c>
      <c r="Y20" s="161">
        <f t="shared" si="5"/>
        <v>0</v>
      </c>
      <c r="Z20" s="162">
        <v>11</v>
      </c>
      <c r="AA20" s="105" t="s">
        <v>515</v>
      </c>
      <c r="AB20" s="106"/>
      <c r="AC20" s="106"/>
      <c r="AD20" s="106"/>
      <c r="AE20" s="107">
        <f t="shared" si="12"/>
        <v>11</v>
      </c>
      <c r="AP20" s="87"/>
      <c r="AQ20" s="87"/>
      <c r="AR20" s="87"/>
    </row>
    <row r="21" spans="1:44" s="108" customFormat="1" ht="24.75" customHeight="1" x14ac:dyDescent="0.25">
      <c r="A21" s="260"/>
      <c r="B21" s="47"/>
      <c r="C21" s="49" t="str">
        <f t="shared" si="6"/>
        <v/>
      </c>
      <c r="D21" s="40" t="str">
        <f>IFERROR(IF(H21="","",(1-(H21/(VLOOKUP(J21,Causa!$A$78:$B$80,2,0))))*60),"FALTA CALIBRE")</f>
        <v/>
      </c>
      <c r="E21" s="41"/>
      <c r="F21" s="42">
        <v>0.54097222222222197</v>
      </c>
      <c r="G21" s="133"/>
      <c r="H21" s="122" t="str">
        <f t="shared" si="7"/>
        <v/>
      </c>
      <c r="I21" s="146"/>
      <c r="J21" s="43"/>
      <c r="K21" s="159"/>
      <c r="L21" s="123">
        <f t="shared" si="1"/>
        <v>0</v>
      </c>
      <c r="M21" s="123">
        <f t="shared" si="2"/>
        <v>0</v>
      </c>
      <c r="N21" s="44" t="str">
        <f>IF(E21="","",H21/12*VLOOKUP(J21,Causa!$A$78:$C$80,3,0))</f>
        <v/>
      </c>
      <c r="O21" s="44">
        <f t="shared" si="3"/>
        <v>0</v>
      </c>
      <c r="P21" s="44">
        <f t="shared" si="4"/>
        <v>0</v>
      </c>
      <c r="Q21" s="160"/>
      <c r="R21" s="45"/>
      <c r="S21" s="45"/>
      <c r="T21" s="161">
        <f>IF(H21="",0,ROUND(H21/VLOOKUP(J21,Causa!$A$78:$B$80,2,0)*60,2))</f>
        <v>0</v>
      </c>
      <c r="U21" s="161">
        <f t="shared" si="8"/>
        <v>0</v>
      </c>
      <c r="V21" s="161">
        <f t="shared" si="9"/>
        <v>0</v>
      </c>
      <c r="W21" s="161">
        <f t="shared" si="10"/>
        <v>0</v>
      </c>
      <c r="X21" s="161">
        <f t="shared" si="11"/>
        <v>0</v>
      </c>
      <c r="Y21" s="161">
        <f t="shared" si="5"/>
        <v>0</v>
      </c>
      <c r="Z21" s="162">
        <v>12</v>
      </c>
      <c r="AA21" s="110" t="s">
        <v>515</v>
      </c>
      <c r="AB21" s="106"/>
      <c r="AC21" s="106"/>
      <c r="AD21" s="106"/>
      <c r="AE21" s="107">
        <f t="shared" si="12"/>
        <v>12</v>
      </c>
      <c r="AP21" s="87"/>
      <c r="AQ21" s="87"/>
      <c r="AR21" s="87"/>
    </row>
    <row r="22" spans="1:44" s="108" customFormat="1" ht="24.75" customHeight="1" x14ac:dyDescent="0.25">
      <c r="A22" s="260"/>
      <c r="B22" s="47"/>
      <c r="C22" s="49" t="str">
        <f t="shared" si="6"/>
        <v/>
      </c>
      <c r="D22" s="40" t="str">
        <f>IFERROR(IF(H22="","",(1-(H22/(VLOOKUP(J22,Causa!$A$78:$B$80,2,0))))*60),"FALTA CALIBRE")</f>
        <v/>
      </c>
      <c r="E22" s="41"/>
      <c r="F22" s="42">
        <v>0.58263888888888904</v>
      </c>
      <c r="G22" s="133"/>
      <c r="H22" s="122" t="str">
        <f t="shared" si="7"/>
        <v/>
      </c>
      <c r="I22" s="146"/>
      <c r="J22" s="43"/>
      <c r="K22" s="159"/>
      <c r="L22" s="123">
        <f t="shared" si="1"/>
        <v>0</v>
      </c>
      <c r="M22" s="123">
        <f t="shared" si="2"/>
        <v>0</v>
      </c>
      <c r="N22" s="44" t="str">
        <f>IF(E22="","",H22/12*VLOOKUP(J22,Causa!$A$78:$C$80,3,0))</f>
        <v/>
      </c>
      <c r="O22" s="44">
        <f t="shared" si="3"/>
        <v>0</v>
      </c>
      <c r="P22" s="44">
        <f t="shared" si="4"/>
        <v>0</v>
      </c>
      <c r="Q22" s="160"/>
      <c r="R22" s="45"/>
      <c r="S22" s="45"/>
      <c r="T22" s="161">
        <f>IF(H22="",0,ROUND(H22/VLOOKUP(J22,Causa!$A$78:$B$80,2,0)*60,2))</f>
        <v>0</v>
      </c>
      <c r="U22" s="161">
        <f t="shared" si="8"/>
        <v>0</v>
      </c>
      <c r="V22" s="161">
        <f t="shared" si="9"/>
        <v>0</v>
      </c>
      <c r="W22" s="161">
        <f t="shared" si="10"/>
        <v>0</v>
      </c>
      <c r="X22" s="161">
        <f t="shared" si="11"/>
        <v>0</v>
      </c>
      <c r="Y22" s="161">
        <f t="shared" si="5"/>
        <v>0</v>
      </c>
      <c r="Z22" s="162">
        <v>13</v>
      </c>
      <c r="AA22" s="110" t="s">
        <v>515</v>
      </c>
      <c r="AB22" s="106"/>
      <c r="AC22" s="106"/>
      <c r="AD22" s="106"/>
      <c r="AE22" s="107">
        <f t="shared" si="12"/>
        <v>13</v>
      </c>
      <c r="AP22" s="87"/>
      <c r="AQ22" s="87"/>
      <c r="AR22" s="87"/>
    </row>
    <row r="23" spans="1:44" s="108" customFormat="1" ht="24.75" customHeight="1" thickBot="1" x14ac:dyDescent="0.3">
      <c r="A23" s="261"/>
      <c r="B23" s="47"/>
      <c r="C23" s="50" t="str">
        <f t="shared" si="6"/>
        <v/>
      </c>
      <c r="D23" s="40" t="str">
        <f>IFERROR(IF(H23="","",(1-(H23/(VLOOKUP(J23,Causa!$A$78:$B$80,2,0))))*60),"FALTA CALIBRE")</f>
        <v/>
      </c>
      <c r="E23" s="41"/>
      <c r="F23" s="42">
        <v>0.624305555555556</v>
      </c>
      <c r="G23" s="133"/>
      <c r="H23" s="122" t="str">
        <f t="shared" si="7"/>
        <v/>
      </c>
      <c r="I23" s="146"/>
      <c r="J23" s="43"/>
      <c r="K23" s="159"/>
      <c r="L23" s="123">
        <f t="shared" si="1"/>
        <v>0</v>
      </c>
      <c r="M23" s="123">
        <f t="shared" si="2"/>
        <v>0</v>
      </c>
      <c r="N23" s="44" t="str">
        <f>IF(E23="","",H23/12*VLOOKUP(J23,Causa!$A$78:$C$80,3,0))</f>
        <v/>
      </c>
      <c r="O23" s="44">
        <f t="shared" si="3"/>
        <v>0</v>
      </c>
      <c r="P23" s="44">
        <f t="shared" si="4"/>
        <v>0</v>
      </c>
      <c r="Q23" s="160"/>
      <c r="R23" s="45"/>
      <c r="S23" s="45"/>
      <c r="T23" s="161">
        <f>IF(H23="",0,ROUND(H23/VLOOKUP(J23,Causa!$A$78:$B$80,2,0)*60,2))</f>
        <v>0</v>
      </c>
      <c r="U23" s="161">
        <f t="shared" si="8"/>
        <v>0</v>
      </c>
      <c r="V23" s="161">
        <f t="shared" si="9"/>
        <v>0</v>
      </c>
      <c r="W23" s="161">
        <f t="shared" si="10"/>
        <v>0</v>
      </c>
      <c r="X23" s="161">
        <f t="shared" si="11"/>
        <v>0</v>
      </c>
      <c r="Y23" s="161">
        <f t="shared" si="5"/>
        <v>0</v>
      </c>
      <c r="Z23" s="162">
        <v>14</v>
      </c>
      <c r="AA23" s="110" t="s">
        <v>515</v>
      </c>
      <c r="AB23" s="106"/>
      <c r="AC23" s="106"/>
      <c r="AD23" s="106"/>
      <c r="AE23" s="107">
        <f t="shared" si="12"/>
        <v>14</v>
      </c>
      <c r="AP23" s="87"/>
      <c r="AQ23" s="87"/>
      <c r="AR23" s="87"/>
    </row>
    <row r="24" spans="1:44" s="108" customFormat="1" ht="24.75" customHeight="1" x14ac:dyDescent="0.25">
      <c r="A24" s="259" t="s">
        <v>1764</v>
      </c>
      <c r="B24" s="47"/>
      <c r="C24" s="48">
        <f t="shared" si="6"/>
        <v>0</v>
      </c>
      <c r="D24" s="40">
        <f>IFERROR(IF(H24="","",(1-(H24/(VLOOKUP(J24,Causa!$A$78:$B$80,2,0))))*60),"FALTA CALIBRE")</f>
        <v>59.998461538461534</v>
      </c>
      <c r="E24" s="41">
        <v>1</v>
      </c>
      <c r="F24" s="42">
        <v>0.66597222222222197</v>
      </c>
      <c r="G24" s="133">
        <v>700000873246</v>
      </c>
      <c r="H24" s="122">
        <f t="shared" si="7"/>
        <v>1</v>
      </c>
      <c r="I24" s="146" t="s">
        <v>56</v>
      </c>
      <c r="J24" s="43" t="s">
        <v>24</v>
      </c>
      <c r="K24" s="159"/>
      <c r="L24" s="123">
        <f t="shared" si="1"/>
        <v>0</v>
      </c>
      <c r="M24" s="123">
        <f t="shared" si="2"/>
        <v>0</v>
      </c>
      <c r="N24" s="44">
        <f>IF(E24="","",H24/12*VLOOKUP(J24,Causa!$A$78:$C$80,3,0))</f>
        <v>6.1999999999999989E-3</v>
      </c>
      <c r="O24" s="44">
        <f t="shared" si="3"/>
        <v>0</v>
      </c>
      <c r="P24" s="44">
        <f t="shared" si="4"/>
        <v>0</v>
      </c>
      <c r="Q24" s="160"/>
      <c r="R24" s="45">
        <f>IFERROR(SUM(T24:T32)/(SUM(Y24:Y32)-SUM(U24:U32)-SUM(V24:V32)),0)</f>
        <v>0.27091240321846055</v>
      </c>
      <c r="S24" s="45"/>
      <c r="T24" s="161">
        <f>IF(H24="",0,ROUND(H24/VLOOKUP(J24,Causa!$A$78:$B$80,2,0)*60,2))</f>
        <v>0</v>
      </c>
      <c r="U24" s="161">
        <f t="shared" si="8"/>
        <v>0</v>
      </c>
      <c r="V24" s="161">
        <f t="shared" si="9"/>
        <v>60</v>
      </c>
      <c r="W24" s="161">
        <f t="shared" si="10"/>
        <v>0</v>
      </c>
      <c r="X24" s="161">
        <f t="shared" si="11"/>
        <v>0</v>
      </c>
      <c r="Y24" s="161">
        <f t="shared" si="5"/>
        <v>60</v>
      </c>
      <c r="Z24" s="162">
        <v>15</v>
      </c>
      <c r="AA24" s="110" t="s">
        <v>1850</v>
      </c>
      <c r="AB24" s="106"/>
      <c r="AC24" s="106"/>
      <c r="AD24" s="106"/>
      <c r="AE24" s="107">
        <f t="shared" si="12"/>
        <v>15</v>
      </c>
      <c r="AP24" s="111"/>
      <c r="AQ24" s="111"/>
      <c r="AR24" s="111"/>
    </row>
    <row r="25" spans="1:44" s="108" customFormat="1" ht="24.75" customHeight="1" x14ac:dyDescent="0.25">
      <c r="A25" s="260"/>
      <c r="B25" s="47"/>
      <c r="C25" s="49">
        <f t="shared" si="6"/>
        <v>0</v>
      </c>
      <c r="D25" s="40">
        <f>IFERROR(IF(H25="","",(1-(H25/(VLOOKUP(J25,Causa!$A$78:$B$80,2,0))))*60),"FALTA CALIBRE")</f>
        <v>60</v>
      </c>
      <c r="E25" s="41">
        <v>1</v>
      </c>
      <c r="F25" s="42">
        <v>0.70763888888888904</v>
      </c>
      <c r="G25" s="133">
        <v>700000873246</v>
      </c>
      <c r="H25" s="122">
        <f t="shared" si="7"/>
        <v>0</v>
      </c>
      <c r="I25" s="146" t="s">
        <v>56</v>
      </c>
      <c r="J25" s="43" t="s">
        <v>24</v>
      </c>
      <c r="K25" s="159" t="str">
        <f>IFERROR("Promedio Vol. De 00:00 a 08:00: " &amp; ROUND(AVERAGE(N25:N32),1) &amp; "  - GLY Promedio: " &amp; ROUND(AVERAGE(L25:L32),3)*100,"")</f>
        <v>Promedio Vol. De 00:00 a 08:00: 36  - GLY Promedio: 14.9</v>
      </c>
      <c r="L25" s="123">
        <f t="shared" si="1"/>
        <v>0</v>
      </c>
      <c r="M25" s="123">
        <f t="shared" si="2"/>
        <v>0</v>
      </c>
      <c r="N25" s="44">
        <f>IF(E25="","",H25/12*VLOOKUP(J25,Causa!$A$78:$C$80,3,0))</f>
        <v>0</v>
      </c>
      <c r="O25" s="44">
        <f t="shared" si="3"/>
        <v>0</v>
      </c>
      <c r="P25" s="44">
        <f t="shared" si="4"/>
        <v>0</v>
      </c>
      <c r="Q25" s="160"/>
      <c r="R25" s="45"/>
      <c r="S25" s="45"/>
      <c r="T25" s="161">
        <f>IF(H25="",0,ROUND(H25/VLOOKUP(J25,Causa!$A$78:$B$80,2,0)*60,2))</f>
        <v>0</v>
      </c>
      <c r="U25" s="161">
        <f t="shared" si="8"/>
        <v>0</v>
      </c>
      <c r="V25" s="161">
        <f t="shared" si="9"/>
        <v>60</v>
      </c>
      <c r="W25" s="161">
        <f t="shared" si="10"/>
        <v>0</v>
      </c>
      <c r="X25" s="161">
        <f t="shared" si="11"/>
        <v>0</v>
      </c>
      <c r="Y25" s="161">
        <f t="shared" si="5"/>
        <v>60</v>
      </c>
      <c r="Z25" s="162">
        <v>16</v>
      </c>
      <c r="AA25" s="110" t="s">
        <v>1850</v>
      </c>
      <c r="AB25" s="106"/>
      <c r="AC25" s="106"/>
      <c r="AD25" s="106"/>
      <c r="AE25" s="107">
        <f t="shared" si="12"/>
        <v>16</v>
      </c>
      <c r="AP25" s="91"/>
      <c r="AQ25" s="91"/>
      <c r="AR25" s="91"/>
    </row>
    <row r="26" spans="1:44" s="108" customFormat="1" ht="24.75" customHeight="1" x14ac:dyDescent="0.25">
      <c r="A26" s="260"/>
      <c r="B26" s="47"/>
      <c r="C26" s="49">
        <f t="shared" si="6"/>
        <v>0</v>
      </c>
      <c r="D26" s="40">
        <f>IFERROR(IF(H26="","",(1-(H26/(VLOOKUP(J26,Causa!$A$78:$B$80,2,0))))*60),"FALTA CALIBRE")</f>
        <v>60</v>
      </c>
      <c r="E26" s="41">
        <v>1</v>
      </c>
      <c r="F26" s="42">
        <v>0.749305555555556</v>
      </c>
      <c r="G26" s="133">
        <v>700000873246</v>
      </c>
      <c r="H26" s="122">
        <f t="shared" si="7"/>
        <v>0</v>
      </c>
      <c r="I26" s="146" t="s">
        <v>56</v>
      </c>
      <c r="J26" s="43" t="s">
        <v>24</v>
      </c>
      <c r="K26" s="159"/>
      <c r="L26" s="123">
        <f t="shared" si="1"/>
        <v>0</v>
      </c>
      <c r="M26" s="123">
        <f t="shared" si="2"/>
        <v>0</v>
      </c>
      <c r="N26" s="44">
        <f>IF(E26="","",H26/12*VLOOKUP(J26,Causa!$A$78:$C$80,3,0))</f>
        <v>0</v>
      </c>
      <c r="O26" s="44">
        <f t="shared" si="3"/>
        <v>0</v>
      </c>
      <c r="P26" s="44">
        <f t="shared" si="4"/>
        <v>0</v>
      </c>
      <c r="Q26" s="160"/>
      <c r="R26" s="45"/>
      <c r="S26" s="45"/>
      <c r="T26" s="161">
        <f>IF(H26="",0,ROUND(H26/VLOOKUP(J26,Causa!$A$78:$B$80,2,0)*60,2))</f>
        <v>0</v>
      </c>
      <c r="U26" s="161">
        <f t="shared" si="8"/>
        <v>0</v>
      </c>
      <c r="V26" s="161">
        <f t="shared" si="9"/>
        <v>60</v>
      </c>
      <c r="W26" s="161">
        <f t="shared" si="10"/>
        <v>0</v>
      </c>
      <c r="X26" s="161">
        <f t="shared" si="11"/>
        <v>0</v>
      </c>
      <c r="Y26" s="161">
        <f t="shared" si="5"/>
        <v>60</v>
      </c>
      <c r="Z26" s="162">
        <v>17</v>
      </c>
      <c r="AA26" s="110" t="s">
        <v>1850</v>
      </c>
      <c r="AB26" s="106"/>
      <c r="AC26" s="106"/>
      <c r="AD26" s="106"/>
      <c r="AE26" s="107">
        <f t="shared" si="12"/>
        <v>17</v>
      </c>
      <c r="AP26" s="91"/>
      <c r="AQ26" s="91"/>
      <c r="AR26" s="91"/>
    </row>
    <row r="27" spans="1:44" s="108" customFormat="1" ht="24.75" customHeight="1" x14ac:dyDescent="0.25">
      <c r="A27" s="260"/>
      <c r="B27" s="47"/>
      <c r="C27" s="49">
        <f t="shared" si="6"/>
        <v>0</v>
      </c>
      <c r="D27" s="40">
        <f>IFERROR(IF(H27="","",(1-(H27/(VLOOKUP(J27,Causa!$A$78:$B$80,2,0))))*60),"FALTA CALIBRE")</f>
        <v>60</v>
      </c>
      <c r="E27" s="41">
        <v>1</v>
      </c>
      <c r="F27" s="42">
        <v>0.79097222222222197</v>
      </c>
      <c r="G27" s="133">
        <v>700000873246</v>
      </c>
      <c r="H27" s="122">
        <f t="shared" si="7"/>
        <v>0</v>
      </c>
      <c r="I27" s="146" t="s">
        <v>56</v>
      </c>
      <c r="J27" s="43" t="s">
        <v>24</v>
      </c>
      <c r="K27" s="159"/>
      <c r="L27" s="123">
        <f t="shared" si="1"/>
        <v>0</v>
      </c>
      <c r="M27" s="123">
        <f t="shared" si="2"/>
        <v>0</v>
      </c>
      <c r="N27" s="44">
        <f>IF(E27="","",H27/12*VLOOKUP(J27,Causa!$A$78:$C$80,3,0))</f>
        <v>0</v>
      </c>
      <c r="O27" s="44">
        <f t="shared" si="3"/>
        <v>0</v>
      </c>
      <c r="P27" s="44">
        <f t="shared" si="4"/>
        <v>0</v>
      </c>
      <c r="Q27" s="160"/>
      <c r="R27" s="45"/>
      <c r="S27" s="45"/>
      <c r="T27" s="161">
        <f>IF(H27="",0,ROUND(H27/VLOOKUP(J27,Causa!$A$78:$B$80,2,0)*60,2))</f>
        <v>0</v>
      </c>
      <c r="U27" s="161">
        <f t="shared" si="8"/>
        <v>0</v>
      </c>
      <c r="V27" s="161">
        <f t="shared" si="9"/>
        <v>60</v>
      </c>
      <c r="W27" s="161">
        <f t="shared" si="10"/>
        <v>0</v>
      </c>
      <c r="X27" s="161">
        <f t="shared" si="11"/>
        <v>0</v>
      </c>
      <c r="Y27" s="161">
        <f t="shared" si="5"/>
        <v>60</v>
      </c>
      <c r="Z27" s="162">
        <v>18</v>
      </c>
      <c r="AA27" s="106" t="s">
        <v>1850</v>
      </c>
      <c r="AB27" s="106"/>
      <c r="AC27" s="106"/>
      <c r="AD27" s="106"/>
      <c r="AE27" s="107">
        <f t="shared" si="12"/>
        <v>18</v>
      </c>
      <c r="AP27" s="91"/>
      <c r="AQ27" s="91"/>
      <c r="AR27" s="91"/>
    </row>
    <row r="28" spans="1:44" s="108" customFormat="1" ht="24.75" customHeight="1" x14ac:dyDescent="0.25">
      <c r="A28" s="260"/>
      <c r="B28" s="47"/>
      <c r="C28" s="49">
        <f t="shared" si="6"/>
        <v>0</v>
      </c>
      <c r="D28" s="40">
        <f>IFERROR(IF(H28="","",(1-(H28/(VLOOKUP(J28,Causa!$A$78:$B$80,2,0))))*60),"FALTA CALIBRE")</f>
        <v>36.515384615384619</v>
      </c>
      <c r="E28" s="41">
        <v>15266</v>
      </c>
      <c r="F28" s="42">
        <v>0.83263888888888904</v>
      </c>
      <c r="G28" s="133">
        <v>700000873246</v>
      </c>
      <c r="H28" s="122">
        <f t="shared" si="7"/>
        <v>15265</v>
      </c>
      <c r="I28" s="146" t="s">
        <v>56</v>
      </c>
      <c r="J28" s="43" t="s">
        <v>24</v>
      </c>
      <c r="K28" s="159"/>
      <c r="L28" s="123">
        <f t="shared" si="1"/>
        <v>0.39100000000000001</v>
      </c>
      <c r="M28" s="123">
        <f t="shared" si="2"/>
        <v>1</v>
      </c>
      <c r="N28" s="44">
        <f>IF(E28="","",H28/12*VLOOKUP(J28,Causa!$A$78:$C$80,3,0))</f>
        <v>94.642999999999986</v>
      </c>
      <c r="O28" s="44">
        <f t="shared" si="3"/>
        <v>0</v>
      </c>
      <c r="P28" s="44">
        <f t="shared" si="4"/>
        <v>0</v>
      </c>
      <c r="Q28" s="160"/>
      <c r="R28" s="45"/>
      <c r="S28" s="45"/>
      <c r="T28" s="161">
        <f>IF(H28="",0,ROUND(H28/VLOOKUP(J28,Causa!$A$78:$B$80,2,0)*60,2))</f>
        <v>23.48</v>
      </c>
      <c r="U28" s="161">
        <f t="shared" si="8"/>
        <v>0</v>
      </c>
      <c r="V28" s="161">
        <f t="shared" si="9"/>
        <v>36.519999999999996</v>
      </c>
      <c r="W28" s="161">
        <f t="shared" si="10"/>
        <v>0</v>
      </c>
      <c r="X28" s="161">
        <f t="shared" si="11"/>
        <v>0</v>
      </c>
      <c r="Y28" s="161">
        <f t="shared" si="5"/>
        <v>60</v>
      </c>
      <c r="Z28" s="162">
        <v>19</v>
      </c>
      <c r="AA28" s="106" t="s">
        <v>1850</v>
      </c>
      <c r="AB28" s="106"/>
      <c r="AC28" s="106"/>
      <c r="AD28" s="106"/>
      <c r="AE28" s="107">
        <f t="shared" si="12"/>
        <v>19</v>
      </c>
      <c r="AP28" s="91"/>
      <c r="AQ28" s="91"/>
      <c r="AR28" s="91"/>
    </row>
    <row r="29" spans="1:44" s="108" customFormat="1" ht="24.75" customHeight="1" x14ac:dyDescent="0.25">
      <c r="A29" s="260"/>
      <c r="B29" s="47"/>
      <c r="C29" s="49">
        <f t="shared" si="6"/>
        <v>0</v>
      </c>
      <c r="D29" s="40">
        <f>IFERROR(IF(H29="","",(1-(H29/(VLOOKUP(J29,Causa!$A$78:$B$80,2,0))))*60),"FALTA CALIBRE")</f>
        <v>33.481538461538463</v>
      </c>
      <c r="E29" s="41">
        <v>32503</v>
      </c>
      <c r="F29" s="42">
        <v>0.874305555555556</v>
      </c>
      <c r="G29" s="133">
        <v>700000873246</v>
      </c>
      <c r="H29" s="122">
        <f t="shared" si="7"/>
        <v>17237</v>
      </c>
      <c r="I29" s="146" t="s">
        <v>56</v>
      </c>
      <c r="J29" s="43" t="s">
        <v>24</v>
      </c>
      <c r="K29" s="159"/>
      <c r="L29" s="123">
        <f t="shared" si="1"/>
        <v>0.442</v>
      </c>
      <c r="M29" s="123">
        <f t="shared" si="2"/>
        <v>0.46899999999999997</v>
      </c>
      <c r="N29" s="44">
        <f>IF(E29="","",H29/12*VLOOKUP(J29,Causa!$A$78:$C$80,3,0))</f>
        <v>106.8694</v>
      </c>
      <c r="O29" s="44">
        <f t="shared" si="3"/>
        <v>30</v>
      </c>
      <c r="P29" s="44">
        <f t="shared" si="4"/>
        <v>3.48</v>
      </c>
      <c r="Q29" s="160"/>
      <c r="R29" s="45"/>
      <c r="S29" s="45"/>
      <c r="T29" s="161">
        <f>IF(H29="",0,ROUND(H29/VLOOKUP(J29,Causa!$A$78:$B$80,2,0)*60,2))</f>
        <v>26.52</v>
      </c>
      <c r="U29" s="161">
        <f t="shared" si="8"/>
        <v>0</v>
      </c>
      <c r="V29" s="161">
        <f t="shared" si="9"/>
        <v>0</v>
      </c>
      <c r="W29" s="161">
        <f t="shared" si="10"/>
        <v>3.48</v>
      </c>
      <c r="X29" s="161">
        <f t="shared" si="11"/>
        <v>30</v>
      </c>
      <c r="Y29" s="161">
        <f t="shared" si="5"/>
        <v>60</v>
      </c>
      <c r="Z29" s="162">
        <v>20</v>
      </c>
      <c r="AA29" s="106" t="s">
        <v>1850</v>
      </c>
      <c r="AB29" s="106"/>
      <c r="AC29" s="106"/>
      <c r="AD29" s="106"/>
      <c r="AE29" s="107">
        <f t="shared" si="12"/>
        <v>20</v>
      </c>
      <c r="AP29" s="91"/>
      <c r="AQ29" s="91"/>
      <c r="AR29" s="91"/>
    </row>
    <row r="30" spans="1:44" s="108" customFormat="1" ht="24.75" customHeight="1" x14ac:dyDescent="0.25">
      <c r="A30" s="260"/>
      <c r="B30" s="47"/>
      <c r="C30" s="49">
        <f t="shared" si="6"/>
        <v>0</v>
      </c>
      <c r="D30" s="40">
        <f>IFERROR(IF(H30="","",(1-(H30/(VLOOKUP(J30,Causa!$A$78:$B$80,2,0))))*60),"FALTA CALIBRE")</f>
        <v>40.57692307692308</v>
      </c>
      <c r="E30" s="41">
        <v>45128</v>
      </c>
      <c r="F30" s="42">
        <v>0.91597222222222197</v>
      </c>
      <c r="G30" s="133">
        <v>700000873246</v>
      </c>
      <c r="H30" s="122">
        <f t="shared" si="7"/>
        <v>12625</v>
      </c>
      <c r="I30" s="146" t="s">
        <v>56</v>
      </c>
      <c r="J30" s="43" t="s">
        <v>24</v>
      </c>
      <c r="K30" s="159"/>
      <c r="L30" s="123">
        <f t="shared" si="1"/>
        <v>0.32400000000000001</v>
      </c>
      <c r="M30" s="123">
        <f t="shared" si="2"/>
        <v>0.32400000000000001</v>
      </c>
      <c r="N30" s="44">
        <f>IF(E30="","",H30/12*VLOOKUP(J30,Causa!$A$78:$C$80,3,0))</f>
        <v>78.274999999999991</v>
      </c>
      <c r="O30" s="44">
        <f t="shared" si="3"/>
        <v>40.58</v>
      </c>
      <c r="P30" s="44">
        <f t="shared" si="4"/>
        <v>0</v>
      </c>
      <c r="Q30" s="160"/>
      <c r="R30" s="45"/>
      <c r="S30" s="45"/>
      <c r="T30" s="161">
        <f>IF(H30="",0,ROUND(H30/VLOOKUP(J30,Causa!$A$78:$B$80,2,0)*60,2))</f>
        <v>19.420000000000002</v>
      </c>
      <c r="U30" s="161">
        <f t="shared" si="8"/>
        <v>0</v>
      </c>
      <c r="V30" s="161">
        <f t="shared" si="9"/>
        <v>0</v>
      </c>
      <c r="W30" s="161">
        <f t="shared" si="10"/>
        <v>0</v>
      </c>
      <c r="X30" s="161">
        <f t="shared" si="11"/>
        <v>40.58</v>
      </c>
      <c r="Y30" s="161">
        <f t="shared" si="5"/>
        <v>60</v>
      </c>
      <c r="Z30" s="162">
        <v>21</v>
      </c>
      <c r="AA30" s="106" t="s">
        <v>1850</v>
      </c>
      <c r="AB30" s="106"/>
      <c r="AC30" s="106"/>
      <c r="AD30" s="106"/>
      <c r="AE30" s="107">
        <f t="shared" si="12"/>
        <v>21</v>
      </c>
      <c r="AP30" s="91"/>
      <c r="AQ30" s="91"/>
      <c r="AR30" s="91"/>
    </row>
    <row r="31" spans="1:44" s="108" customFormat="1" ht="24.75" customHeight="1" thickBot="1" x14ac:dyDescent="0.3">
      <c r="A31" s="261"/>
      <c r="B31" s="47"/>
      <c r="C31" s="50">
        <f t="shared" si="6"/>
        <v>0</v>
      </c>
      <c r="D31" s="40">
        <f>IFERROR(IF(H31="","",(1-(H31/(VLOOKUP(J31,Causa!$A$78:$B$80,2,0))))*60),"FALTA CALIBRE")</f>
        <v>58.036923076923074</v>
      </c>
      <c r="E31" s="41">
        <v>46404</v>
      </c>
      <c r="F31" s="42">
        <v>0.95763888888888904</v>
      </c>
      <c r="G31" s="133">
        <v>700000873246</v>
      </c>
      <c r="H31" s="122">
        <f t="shared" si="7"/>
        <v>1276</v>
      </c>
      <c r="I31" s="146" t="s">
        <v>56</v>
      </c>
      <c r="J31" s="43" t="s">
        <v>24</v>
      </c>
      <c r="K31" s="159"/>
      <c r="L31" s="123">
        <f t="shared" si="1"/>
        <v>3.3000000000000002E-2</v>
      </c>
      <c r="M31" s="123">
        <f t="shared" si="2"/>
        <v>3.3000000000000002E-2</v>
      </c>
      <c r="N31" s="44">
        <f>IF(E31="","",H31/12*VLOOKUP(J31,Causa!$A$78:$C$80,3,0))</f>
        <v>7.9111999999999991</v>
      </c>
      <c r="O31" s="44">
        <f t="shared" si="3"/>
        <v>58.04</v>
      </c>
      <c r="P31" s="44">
        <f t="shared" si="4"/>
        <v>0</v>
      </c>
      <c r="Q31" s="160"/>
      <c r="R31" s="45"/>
      <c r="S31" s="45"/>
      <c r="T31" s="161">
        <f>IF(H31="",0,ROUND(H31/VLOOKUP(J31,Causa!$A$78:$B$80,2,0)*60,2))</f>
        <v>1.96</v>
      </c>
      <c r="U31" s="161">
        <f t="shared" si="8"/>
        <v>0</v>
      </c>
      <c r="V31" s="161">
        <f t="shared" si="9"/>
        <v>0</v>
      </c>
      <c r="W31" s="161">
        <f t="shared" si="10"/>
        <v>0</v>
      </c>
      <c r="X31" s="161">
        <f t="shared" si="11"/>
        <v>58.04</v>
      </c>
      <c r="Y31" s="161">
        <f t="shared" si="5"/>
        <v>60</v>
      </c>
      <c r="Z31" s="162">
        <v>22</v>
      </c>
      <c r="AA31" s="106" t="s">
        <v>1850</v>
      </c>
      <c r="AB31" s="106"/>
      <c r="AC31" s="106"/>
      <c r="AD31" s="106"/>
      <c r="AE31" s="107">
        <f t="shared" si="12"/>
        <v>22</v>
      </c>
      <c r="AP31" s="91"/>
      <c r="AQ31" s="91"/>
      <c r="AR31" s="91"/>
    </row>
    <row r="32" spans="1:44" s="108" customFormat="1" ht="24.75" customHeight="1" thickBot="1" x14ac:dyDescent="0.3">
      <c r="A32" s="51" t="s">
        <v>1795</v>
      </c>
      <c r="B32" s="47"/>
      <c r="C32" s="134">
        <f t="shared" si="6"/>
        <v>0</v>
      </c>
      <c r="D32" s="135">
        <f>IFERROR(IF(H32="","",(1-(H32/(VLOOKUP(J32,Causa!$A$78:$B$80,2,0))))*60),"FALTA CALIBRE")</f>
        <v>60</v>
      </c>
      <c r="E32" s="136">
        <v>46404</v>
      </c>
      <c r="F32" s="137">
        <v>0.999305555555556</v>
      </c>
      <c r="G32" s="133">
        <v>700000873246</v>
      </c>
      <c r="H32" s="138">
        <f t="shared" si="7"/>
        <v>0</v>
      </c>
      <c r="I32" s="146" t="s">
        <v>57</v>
      </c>
      <c r="J32" s="43" t="s">
        <v>24</v>
      </c>
      <c r="K32" s="184"/>
      <c r="L32" s="123">
        <f t="shared" si="1"/>
        <v>0</v>
      </c>
      <c r="M32" s="123">
        <f t="shared" si="2"/>
        <v>0</v>
      </c>
      <c r="N32" s="44">
        <f>IF(E32="","",H32/12*VLOOKUP(J32,Causa!$A$78:$C$80,3,0))</f>
        <v>0</v>
      </c>
      <c r="O32" s="44">
        <f t="shared" si="3"/>
        <v>60</v>
      </c>
      <c r="P32" s="44">
        <f t="shared" si="4"/>
        <v>0</v>
      </c>
      <c r="Q32" s="160"/>
      <c r="R32" s="45"/>
      <c r="S32" s="45"/>
      <c r="T32" s="161">
        <f>IF(H32="",0,ROUND(H32/VLOOKUP(J32,Causa!$A$78:$B$80,2,0)*60,2))</f>
        <v>0</v>
      </c>
      <c r="U32" s="161">
        <f t="shared" si="8"/>
        <v>0</v>
      </c>
      <c r="V32" s="161">
        <f t="shared" si="9"/>
        <v>0</v>
      </c>
      <c r="W32" s="161">
        <f t="shared" si="10"/>
        <v>0</v>
      </c>
      <c r="X32" s="161">
        <f t="shared" si="11"/>
        <v>60</v>
      </c>
      <c r="Y32" s="161">
        <f t="shared" si="5"/>
        <v>60</v>
      </c>
      <c r="Z32" s="162">
        <v>23</v>
      </c>
      <c r="AA32" s="106" t="s">
        <v>517</v>
      </c>
      <c r="AB32" s="106"/>
      <c r="AC32" s="106"/>
      <c r="AD32" s="106"/>
      <c r="AE32" s="107">
        <f t="shared" si="12"/>
        <v>23</v>
      </c>
      <c r="AP32" s="91"/>
      <c r="AQ32" s="91"/>
      <c r="AR32" s="91"/>
    </row>
    <row r="33" spans="1:44" s="108" customFormat="1" ht="26.25" customHeight="1" thickBot="1" x14ac:dyDescent="0.3">
      <c r="A33" s="152"/>
      <c r="B33" s="139" t="s">
        <v>1750</v>
      </c>
      <c r="C33" s="247">
        <f>+F33+H33+J33</f>
        <v>287.70479999999998</v>
      </c>
      <c r="D33" s="248"/>
      <c r="E33" s="140" t="s">
        <v>1747</v>
      </c>
      <c r="F33" s="141">
        <f>SUM(N9:N15,N32)</f>
        <v>0</v>
      </c>
      <c r="G33" s="140" t="s">
        <v>1748</v>
      </c>
      <c r="H33" s="142">
        <f>SUM(N16:N23)</f>
        <v>0</v>
      </c>
      <c r="I33" s="140" t="s">
        <v>1749</v>
      </c>
      <c r="J33" s="143">
        <f>SUM(N24:N31)</f>
        <v>287.70479999999998</v>
      </c>
      <c r="K33" s="143">
        <f>COUNTIF($M$9:$M$32,"100%")</f>
        <v>1</v>
      </c>
      <c r="L33" s="156"/>
      <c r="M33" s="157"/>
      <c r="N33" s="157"/>
      <c r="O33" s="157"/>
      <c r="P33" s="157"/>
      <c r="Q33" s="157"/>
      <c r="R33" s="157"/>
      <c r="S33" s="158"/>
      <c r="T33" s="249" t="s">
        <v>2</v>
      </c>
      <c r="U33" s="250"/>
      <c r="V33" s="250"/>
      <c r="W33" s="250"/>
      <c r="X33" s="18"/>
      <c r="Y33" s="124"/>
      <c r="Z33" s="124"/>
      <c r="AA33" s="112"/>
      <c r="AB33" s="112"/>
      <c r="AJ33" s="113"/>
      <c r="AK33" s="114"/>
      <c r="AL33" s="114"/>
      <c r="AM33" s="114"/>
      <c r="AN33" s="91"/>
      <c r="AO33" s="91"/>
      <c r="AP33" s="91"/>
      <c r="AQ33" s="91"/>
      <c r="AR33" s="91"/>
    </row>
    <row r="34" spans="1:44" s="108" customFormat="1" ht="35.25" customHeight="1" thickBot="1" x14ac:dyDescent="0.3">
      <c r="A34" s="150"/>
      <c r="C34" s="23" t="s">
        <v>1739</v>
      </c>
      <c r="D34" s="210" t="s">
        <v>1736</v>
      </c>
      <c r="E34" s="210" t="s">
        <v>1740</v>
      </c>
      <c r="F34" s="210" t="s">
        <v>4</v>
      </c>
      <c r="G34" s="210" t="s">
        <v>6</v>
      </c>
      <c r="H34" s="210" t="s">
        <v>7</v>
      </c>
      <c r="I34" s="132" t="s">
        <v>8</v>
      </c>
      <c r="J34" s="132" t="s">
        <v>17</v>
      </c>
      <c r="K34" s="144" t="s">
        <v>18</v>
      </c>
      <c r="L34" s="213" t="s">
        <v>19</v>
      </c>
      <c r="M34" s="214" t="s">
        <v>116</v>
      </c>
      <c r="N34" s="132" t="s">
        <v>117</v>
      </c>
      <c r="O34" s="132" t="s">
        <v>118</v>
      </c>
      <c r="P34" s="132" t="s">
        <v>20</v>
      </c>
      <c r="Q34" s="132" t="s">
        <v>21</v>
      </c>
      <c r="R34" s="215" t="s">
        <v>22</v>
      </c>
      <c r="S34" s="221" t="s">
        <v>12</v>
      </c>
      <c r="T34" s="120" t="s">
        <v>13</v>
      </c>
      <c r="U34" s="220" t="s">
        <v>14</v>
      </c>
      <c r="V34" s="220" t="s">
        <v>15</v>
      </c>
      <c r="W34" s="120" t="s">
        <v>4</v>
      </c>
      <c r="X34" s="120" t="s">
        <v>8</v>
      </c>
      <c r="Y34" s="125"/>
      <c r="Z34" s="126"/>
      <c r="AA34" s="91"/>
      <c r="AB34" s="115"/>
      <c r="AJ34" s="113"/>
      <c r="AK34" s="114"/>
      <c r="AL34" s="114"/>
      <c r="AM34" s="114"/>
      <c r="AN34" s="91"/>
      <c r="AO34" s="91"/>
      <c r="AP34" s="91"/>
      <c r="AQ34" s="91"/>
      <c r="AR34" s="91"/>
    </row>
    <row r="35" spans="1:44" s="17" customFormat="1" ht="20.25" customHeight="1" x14ac:dyDescent="0.2">
      <c r="A35" s="150"/>
      <c r="C35" s="205"/>
      <c r="D35" s="206" t="str">
        <f t="shared" ref="D35:D98" si="13">IF(E35="","",IF(E35=1,IF(COUNTA(F35:P35)=9,1,0),IF(J35="OPERACIO",IF(COUNTA(F35:P35)=7,1,0),IF(COUNTA(F35:P35)=7,1,0))))</f>
        <v/>
      </c>
      <c r="E35" s="207" t="str">
        <f>IFERROR(VLOOKUP(J35,Causa!$A$2:$F$15,6,0),"")</f>
        <v/>
      </c>
      <c r="F35" s="208"/>
      <c r="G35" s="209"/>
      <c r="H35" s="211"/>
      <c r="I35" s="55"/>
      <c r="J35" s="54"/>
      <c r="K35" s="54"/>
      <c r="L35" s="54"/>
      <c r="M35" s="54"/>
      <c r="N35" s="54"/>
      <c r="O35" s="54"/>
      <c r="P35" s="54"/>
      <c r="Q35" s="55"/>
      <c r="R35" s="54"/>
      <c r="S35" s="61">
        <f>IF(K35="tiempo no programado",P35,0)</f>
        <v>0</v>
      </c>
      <c r="T35" s="61">
        <f t="shared" ref="T35:T98" si="14">IF(J35="Programa",P35,0)-S35</f>
        <v>0</v>
      </c>
      <c r="U35" s="61">
        <f>IF(J35="CALIDAD",P35,0)+IF(J35="LOGISTIC",P35,0)+IF(J35="REPUESTO",P35,0)+IF(J35="SALAMAQ",P35,0)+IF(J35="PROCESO",P35,0)</f>
        <v>0</v>
      </c>
      <c r="V35" s="61">
        <f t="shared" ref="V35:V98" si="15">IF(J35="ELECTRIC",P35,0)+IF(J35="INSTRUME",P35,0)+IF(J35="MECANICA",P35,0)+IF(J35="OPERACIO",P35,0)+IF(J35="AUTOMATI",P35,0)</f>
        <v>0</v>
      </c>
      <c r="W35" s="62" t="str">
        <f t="shared" ref="W35:W98" si="16">IF(F35="","",HOUR(F35))</f>
        <v/>
      </c>
      <c r="X35" s="61" t="str">
        <f>IF(OR(W35=23,W35&lt;7),"N",IF(AND(W35&gt;=7,W35&lt;15),"M","T"))</f>
        <v>T</v>
      </c>
      <c r="Y35" s="18"/>
      <c r="Z35" s="19"/>
      <c r="AA35" s="20"/>
      <c r="AB35" s="19"/>
      <c r="AC35" s="21"/>
      <c r="AJ35" s="22"/>
      <c r="AK35" s="22"/>
      <c r="AL35" s="22"/>
      <c r="AM35" s="22"/>
      <c r="AN35" s="20"/>
      <c r="AO35" s="20"/>
      <c r="AP35" s="20"/>
      <c r="AQ35" s="20"/>
      <c r="AR35" s="20"/>
    </row>
    <row r="36" spans="1:44" s="17" customFormat="1" ht="20.25" customHeight="1" x14ac:dyDescent="0.2">
      <c r="A36" s="150"/>
      <c r="C36" s="63"/>
      <c r="D36" s="66" t="str">
        <f t="shared" si="13"/>
        <v/>
      </c>
      <c r="E36" s="69" t="str">
        <f>IFERROR(VLOOKUP(J36,Causa!$A$2:$F$15,6,0),"")</f>
        <v/>
      </c>
      <c r="F36" s="52"/>
      <c r="G36" s="53"/>
      <c r="H36" s="212"/>
      <c r="I36" s="55"/>
      <c r="J36" s="54"/>
      <c r="K36" s="54"/>
      <c r="L36" s="54"/>
      <c r="M36" s="54"/>
      <c r="N36" s="54"/>
      <c r="O36" s="54"/>
      <c r="P36" s="54"/>
      <c r="Q36" s="55"/>
      <c r="R36" s="54"/>
      <c r="S36" s="56">
        <f t="shared" ref="S36:S99" si="17">IF(K36="tiempo no programado",P36,0)</f>
        <v>0</v>
      </c>
      <c r="T36" s="56">
        <f t="shared" si="14"/>
        <v>0</v>
      </c>
      <c r="U36" s="56">
        <f t="shared" ref="U36:U99" si="18">IF(J36="CALIDAD",P36,0)+IF(J36="LOGISTIC",P36,0)+IF(J36="REPUESTO",P36,0)+IF(J36="SALAMAQ",P36,0)</f>
        <v>0</v>
      </c>
      <c r="V36" s="56">
        <f t="shared" si="15"/>
        <v>0</v>
      </c>
      <c r="W36" s="64" t="str">
        <f t="shared" si="16"/>
        <v/>
      </c>
      <c r="X36" s="56" t="str">
        <f t="shared" ref="X36:X99" si="19">IF(OR(W36=23,W36&lt;7),"N",IF(AND(W36&gt;=7,W36&lt;15),"M","T"))</f>
        <v>T</v>
      </c>
      <c r="Y36" s="18"/>
      <c r="Z36" s="19"/>
      <c r="AA36" s="20"/>
      <c r="AB36" s="19"/>
      <c r="AC36" s="21"/>
      <c r="AJ36" s="22"/>
      <c r="AK36" s="22"/>
      <c r="AL36" s="22"/>
      <c r="AM36" s="22"/>
      <c r="AN36" s="20"/>
      <c r="AO36" s="20"/>
      <c r="AP36" s="20"/>
      <c r="AQ36" s="20"/>
      <c r="AR36" s="20"/>
    </row>
    <row r="37" spans="1:44" s="17" customFormat="1" ht="20.25" customHeight="1" x14ac:dyDescent="0.2">
      <c r="A37" s="150"/>
      <c r="C37" s="63"/>
      <c r="D37" s="66" t="str">
        <f t="shared" si="13"/>
        <v/>
      </c>
      <c r="E37" s="69" t="str">
        <f>IFERROR(VLOOKUP(J37,Causa!$A$2:$F$15,6,0),"")</f>
        <v/>
      </c>
      <c r="F37" s="52"/>
      <c r="G37" s="53"/>
      <c r="H37" s="212"/>
      <c r="I37" s="55"/>
      <c r="J37" s="54"/>
      <c r="K37" s="54"/>
      <c r="L37" s="54"/>
      <c r="M37" s="54"/>
      <c r="N37" s="54"/>
      <c r="O37" s="54"/>
      <c r="P37" s="54"/>
      <c r="Q37" s="55"/>
      <c r="R37" s="54"/>
      <c r="S37" s="56">
        <f t="shared" si="17"/>
        <v>0</v>
      </c>
      <c r="T37" s="56">
        <f t="shared" si="14"/>
        <v>0</v>
      </c>
      <c r="U37" s="56">
        <f t="shared" si="18"/>
        <v>0</v>
      </c>
      <c r="V37" s="56">
        <f t="shared" si="15"/>
        <v>0</v>
      </c>
      <c r="W37" s="64" t="str">
        <f t="shared" si="16"/>
        <v/>
      </c>
      <c r="X37" s="56" t="str">
        <f t="shared" si="19"/>
        <v>T</v>
      </c>
      <c r="Y37" s="18"/>
      <c r="Z37" s="19"/>
      <c r="AA37" s="20"/>
      <c r="AB37" s="19"/>
      <c r="AC37" s="21"/>
      <c r="AJ37" s="22"/>
      <c r="AK37" s="22"/>
      <c r="AL37" s="22"/>
      <c r="AM37" s="22"/>
      <c r="AN37" s="20"/>
      <c r="AO37" s="20"/>
      <c r="AP37" s="20"/>
      <c r="AQ37" s="20"/>
      <c r="AR37" s="20"/>
    </row>
    <row r="38" spans="1:44" s="17" customFormat="1" ht="20.25" customHeight="1" x14ac:dyDescent="0.2">
      <c r="A38" s="150"/>
      <c r="C38" s="63"/>
      <c r="D38" s="66">
        <f t="shared" si="13"/>
        <v>1</v>
      </c>
      <c r="E38" s="69">
        <f>IFERROR(VLOOKUP(J38,Causa!$A$2:$F$15,6,0),"")</f>
        <v>3</v>
      </c>
      <c r="F38" s="52">
        <v>0.62569444444444444</v>
      </c>
      <c r="G38" s="53"/>
      <c r="H38" s="212"/>
      <c r="I38" s="55" t="s">
        <v>56</v>
      </c>
      <c r="J38" s="54" t="s">
        <v>47</v>
      </c>
      <c r="K38" s="54" t="s">
        <v>109</v>
      </c>
      <c r="L38" s="54" t="s">
        <v>1793</v>
      </c>
      <c r="M38" s="54"/>
      <c r="N38" s="54"/>
      <c r="O38" s="54" t="s">
        <v>1685</v>
      </c>
      <c r="P38" s="54">
        <v>60</v>
      </c>
      <c r="Q38" s="55" t="s">
        <v>1967</v>
      </c>
      <c r="R38" s="54"/>
      <c r="S38" s="56">
        <f t="shared" si="17"/>
        <v>0</v>
      </c>
      <c r="T38" s="56">
        <f t="shared" si="14"/>
        <v>60</v>
      </c>
      <c r="U38" s="56">
        <f t="shared" si="18"/>
        <v>0</v>
      </c>
      <c r="V38" s="56">
        <f t="shared" si="15"/>
        <v>0</v>
      </c>
      <c r="W38" s="64">
        <f t="shared" si="16"/>
        <v>15</v>
      </c>
      <c r="X38" s="56" t="str">
        <f t="shared" si="19"/>
        <v>T</v>
      </c>
      <c r="Y38" s="18"/>
      <c r="Z38" s="19"/>
      <c r="AA38" s="20"/>
      <c r="AB38" s="19"/>
      <c r="AC38" s="21"/>
      <c r="AJ38" s="22"/>
      <c r="AK38" s="22"/>
      <c r="AL38" s="22"/>
      <c r="AM38" s="22"/>
      <c r="AN38" s="20"/>
      <c r="AO38" s="20"/>
      <c r="AP38" s="20"/>
      <c r="AQ38" s="20"/>
      <c r="AR38" s="20"/>
    </row>
    <row r="39" spans="1:44" s="17" customFormat="1" ht="20.25" customHeight="1" x14ac:dyDescent="0.2">
      <c r="A39" s="150"/>
      <c r="C39" s="63"/>
      <c r="D39" s="66">
        <f t="shared" si="13"/>
        <v>1</v>
      </c>
      <c r="E39" s="69">
        <f>IFERROR(VLOOKUP(J39,Causa!$A$2:$F$15,6,0),"")</f>
        <v>3</v>
      </c>
      <c r="F39" s="52">
        <v>0.66736111111111107</v>
      </c>
      <c r="G39" s="53"/>
      <c r="H39" s="212"/>
      <c r="I39" s="55" t="s">
        <v>56</v>
      </c>
      <c r="J39" s="54" t="s">
        <v>47</v>
      </c>
      <c r="K39" s="54" t="s">
        <v>109</v>
      </c>
      <c r="L39" s="54" t="s">
        <v>1793</v>
      </c>
      <c r="M39" s="54"/>
      <c r="N39" s="54"/>
      <c r="O39" s="54" t="s">
        <v>1685</v>
      </c>
      <c r="P39" s="54">
        <v>60</v>
      </c>
      <c r="Q39" s="55" t="s">
        <v>1967</v>
      </c>
      <c r="R39" s="54"/>
      <c r="S39" s="56">
        <f t="shared" si="17"/>
        <v>0</v>
      </c>
      <c r="T39" s="56">
        <f t="shared" si="14"/>
        <v>60</v>
      </c>
      <c r="U39" s="56">
        <f t="shared" si="18"/>
        <v>0</v>
      </c>
      <c r="V39" s="56">
        <f t="shared" si="15"/>
        <v>0</v>
      </c>
      <c r="W39" s="64">
        <f t="shared" si="16"/>
        <v>16</v>
      </c>
      <c r="X39" s="56" t="str">
        <f t="shared" si="19"/>
        <v>T</v>
      </c>
      <c r="Y39" s="18"/>
      <c r="Z39" s="19"/>
      <c r="AA39" s="20"/>
      <c r="AB39" s="19"/>
      <c r="AC39" s="21"/>
      <c r="AJ39" s="22"/>
      <c r="AK39" s="22"/>
      <c r="AL39" s="22"/>
      <c r="AM39" s="22"/>
      <c r="AN39" s="20"/>
      <c r="AO39" s="20"/>
      <c r="AP39" s="20"/>
      <c r="AQ39" s="20"/>
      <c r="AR39" s="20"/>
    </row>
    <row r="40" spans="1:44" s="17" customFormat="1" ht="20.25" customHeight="1" x14ac:dyDescent="0.2">
      <c r="A40" s="150"/>
      <c r="C40" s="63"/>
      <c r="D40" s="66">
        <f t="shared" si="13"/>
        <v>1</v>
      </c>
      <c r="E40" s="69">
        <f>IFERROR(VLOOKUP(J40,Causa!$A$2:$F$15,6,0),"")</f>
        <v>3</v>
      </c>
      <c r="F40" s="52">
        <v>0.7090277777777777</v>
      </c>
      <c r="G40" s="53"/>
      <c r="H40" s="212"/>
      <c r="I40" s="55" t="s">
        <v>56</v>
      </c>
      <c r="J40" s="54" t="s">
        <v>47</v>
      </c>
      <c r="K40" s="54" t="s">
        <v>109</v>
      </c>
      <c r="L40" s="54" t="s">
        <v>1793</v>
      </c>
      <c r="M40" s="54"/>
      <c r="N40" s="54"/>
      <c r="O40" s="54" t="s">
        <v>1685</v>
      </c>
      <c r="P40" s="54">
        <v>60</v>
      </c>
      <c r="Q40" s="55" t="s">
        <v>1967</v>
      </c>
      <c r="R40" s="54"/>
      <c r="S40" s="56">
        <f t="shared" si="17"/>
        <v>0</v>
      </c>
      <c r="T40" s="56">
        <f t="shared" si="14"/>
        <v>60</v>
      </c>
      <c r="U40" s="56">
        <f t="shared" si="18"/>
        <v>0</v>
      </c>
      <c r="V40" s="56">
        <f t="shared" si="15"/>
        <v>0</v>
      </c>
      <c r="W40" s="64">
        <f t="shared" si="16"/>
        <v>17</v>
      </c>
      <c r="X40" s="56" t="str">
        <f t="shared" si="19"/>
        <v>T</v>
      </c>
      <c r="Y40" s="18"/>
      <c r="Z40" s="19"/>
      <c r="AA40" s="20"/>
      <c r="AB40" s="19"/>
      <c r="AC40" s="21"/>
      <c r="AJ40" s="22"/>
      <c r="AK40" s="22"/>
      <c r="AL40" s="22"/>
      <c r="AM40" s="22"/>
      <c r="AN40" s="20"/>
      <c r="AO40" s="20"/>
      <c r="AP40" s="20"/>
      <c r="AQ40" s="20"/>
      <c r="AR40" s="20"/>
    </row>
    <row r="41" spans="1:44" s="17" customFormat="1" ht="20.25" customHeight="1" x14ac:dyDescent="0.2">
      <c r="A41" s="150"/>
      <c r="C41" s="63"/>
      <c r="D41" s="66">
        <f t="shared" si="13"/>
        <v>1</v>
      </c>
      <c r="E41" s="69">
        <f>IFERROR(VLOOKUP(J41,Causa!$A$2:$F$15,6,0),"")</f>
        <v>3</v>
      </c>
      <c r="F41" s="52">
        <v>0.75069444444444444</v>
      </c>
      <c r="G41" s="53"/>
      <c r="H41" s="212"/>
      <c r="I41" s="55" t="s">
        <v>56</v>
      </c>
      <c r="J41" s="54" t="s">
        <v>47</v>
      </c>
      <c r="K41" s="54" t="s">
        <v>109</v>
      </c>
      <c r="L41" s="54" t="s">
        <v>1793</v>
      </c>
      <c r="M41" s="54"/>
      <c r="N41" s="54"/>
      <c r="O41" s="54" t="s">
        <v>1685</v>
      </c>
      <c r="P41" s="54">
        <v>60</v>
      </c>
      <c r="Q41" s="55" t="s">
        <v>1967</v>
      </c>
      <c r="R41" s="54"/>
      <c r="S41" s="56">
        <f t="shared" si="17"/>
        <v>0</v>
      </c>
      <c r="T41" s="56">
        <f t="shared" si="14"/>
        <v>60</v>
      </c>
      <c r="U41" s="56">
        <f t="shared" si="18"/>
        <v>0</v>
      </c>
      <c r="V41" s="56">
        <f t="shared" si="15"/>
        <v>0</v>
      </c>
      <c r="W41" s="64">
        <f t="shared" si="16"/>
        <v>18</v>
      </c>
      <c r="X41" s="56" t="str">
        <f t="shared" si="19"/>
        <v>T</v>
      </c>
      <c r="Y41" s="18"/>
      <c r="Z41" s="19"/>
      <c r="AA41" s="20"/>
      <c r="AB41" s="19"/>
      <c r="AC41" s="21"/>
      <c r="AJ41" s="22"/>
      <c r="AK41" s="22"/>
      <c r="AL41" s="22"/>
      <c r="AM41" s="22"/>
      <c r="AN41" s="20"/>
      <c r="AO41" s="20"/>
      <c r="AP41" s="20"/>
      <c r="AQ41" s="20"/>
      <c r="AR41" s="20"/>
    </row>
    <row r="42" spans="1:44" s="17" customFormat="1" ht="20.25" customHeight="1" x14ac:dyDescent="0.2">
      <c r="A42" s="150"/>
      <c r="C42" s="63"/>
      <c r="D42" s="66">
        <f t="shared" si="13"/>
        <v>1</v>
      </c>
      <c r="E42" s="69">
        <f>IFERROR(VLOOKUP(J42,Causa!$A$2:$F$15,6,0),"")</f>
        <v>3</v>
      </c>
      <c r="F42" s="52">
        <v>0.79236111111111107</v>
      </c>
      <c r="G42" s="53"/>
      <c r="H42" s="212"/>
      <c r="I42" s="55" t="s">
        <v>56</v>
      </c>
      <c r="J42" s="54" t="s">
        <v>47</v>
      </c>
      <c r="K42" s="54" t="s">
        <v>109</v>
      </c>
      <c r="L42" s="54" t="s">
        <v>1793</v>
      </c>
      <c r="M42" s="54"/>
      <c r="N42" s="54"/>
      <c r="O42" s="54" t="s">
        <v>1685</v>
      </c>
      <c r="P42" s="54">
        <v>30</v>
      </c>
      <c r="Q42" s="55" t="s">
        <v>1965</v>
      </c>
      <c r="R42" s="54"/>
      <c r="S42" s="56">
        <f t="shared" si="17"/>
        <v>0</v>
      </c>
      <c r="T42" s="56">
        <f t="shared" si="14"/>
        <v>30</v>
      </c>
      <c r="U42" s="56">
        <f t="shared" si="18"/>
        <v>0</v>
      </c>
      <c r="V42" s="56">
        <f t="shared" si="15"/>
        <v>0</v>
      </c>
      <c r="W42" s="64">
        <f t="shared" si="16"/>
        <v>19</v>
      </c>
      <c r="X42" s="56" t="str">
        <f t="shared" si="19"/>
        <v>T</v>
      </c>
      <c r="Y42" s="18"/>
      <c r="Z42" s="19"/>
      <c r="AA42" s="20"/>
      <c r="AB42" s="19"/>
      <c r="AC42" s="21"/>
      <c r="AJ42" s="22"/>
      <c r="AK42" s="22"/>
      <c r="AL42" s="22"/>
      <c r="AM42" s="22"/>
      <c r="AN42" s="20"/>
      <c r="AO42" s="20"/>
      <c r="AP42" s="20"/>
      <c r="AQ42" s="20"/>
      <c r="AR42" s="20"/>
    </row>
    <row r="43" spans="1:44" s="17" customFormat="1" ht="20.25" customHeight="1" x14ac:dyDescent="0.2">
      <c r="A43" s="150"/>
      <c r="C43" s="63"/>
      <c r="D43" s="66">
        <f t="shared" si="13"/>
        <v>1</v>
      </c>
      <c r="E43" s="69">
        <f>IFERROR(VLOOKUP(J43,Causa!$A$2:$F$15,6,0),"")</f>
        <v>3</v>
      </c>
      <c r="F43" s="52">
        <v>0.8125</v>
      </c>
      <c r="G43" s="53"/>
      <c r="H43" s="212"/>
      <c r="I43" s="55" t="s">
        <v>56</v>
      </c>
      <c r="J43" s="54" t="s">
        <v>47</v>
      </c>
      <c r="K43" s="54" t="s">
        <v>107</v>
      </c>
      <c r="L43" s="54" t="s">
        <v>1793</v>
      </c>
      <c r="M43" s="54"/>
      <c r="N43" s="54"/>
      <c r="O43" s="54" t="s">
        <v>1718</v>
      </c>
      <c r="P43" s="54">
        <v>6.52</v>
      </c>
      <c r="Q43" s="55" t="s">
        <v>1966</v>
      </c>
      <c r="R43" s="54"/>
      <c r="S43" s="56">
        <f t="shared" si="17"/>
        <v>0</v>
      </c>
      <c r="T43" s="56">
        <f t="shared" si="14"/>
        <v>6.52</v>
      </c>
      <c r="U43" s="56">
        <f t="shared" si="18"/>
        <v>0</v>
      </c>
      <c r="V43" s="56">
        <f t="shared" si="15"/>
        <v>0</v>
      </c>
      <c r="W43" s="64">
        <f t="shared" si="16"/>
        <v>19</v>
      </c>
      <c r="X43" s="56" t="str">
        <f t="shared" si="19"/>
        <v>T</v>
      </c>
      <c r="Y43" s="18"/>
      <c r="Z43" s="19"/>
      <c r="AA43" s="20"/>
      <c r="AB43" s="19"/>
      <c r="AC43" s="21"/>
      <c r="AJ43" s="22"/>
      <c r="AK43" s="22"/>
      <c r="AL43" s="22"/>
      <c r="AM43" s="22"/>
      <c r="AN43" s="20"/>
      <c r="AO43" s="20"/>
      <c r="AP43" s="20"/>
      <c r="AQ43" s="20"/>
      <c r="AR43" s="20"/>
    </row>
    <row r="44" spans="1:44" s="17" customFormat="1" ht="20.25" customHeight="1" x14ac:dyDescent="0.2">
      <c r="A44" s="150"/>
      <c r="C44" s="63"/>
      <c r="D44" s="66">
        <f t="shared" si="13"/>
        <v>1</v>
      </c>
      <c r="E44" s="69">
        <f>IFERROR(VLOOKUP(J44,Causa!$A$2:$F$15,6,0),"")</f>
        <v>2</v>
      </c>
      <c r="F44" s="52">
        <v>0.8340277777777777</v>
      </c>
      <c r="G44" s="53"/>
      <c r="H44" s="212"/>
      <c r="I44" s="55" t="s">
        <v>56</v>
      </c>
      <c r="J44" s="54" t="s">
        <v>41</v>
      </c>
      <c r="K44" s="54" t="s">
        <v>42</v>
      </c>
      <c r="L44" s="54" t="s">
        <v>444</v>
      </c>
      <c r="M44" s="54"/>
      <c r="N44" s="54"/>
      <c r="O44" s="54" t="s">
        <v>423</v>
      </c>
      <c r="P44" s="54">
        <v>8</v>
      </c>
      <c r="Q44" s="55" t="s">
        <v>1859</v>
      </c>
      <c r="R44" s="54"/>
      <c r="S44" s="56">
        <f t="shared" si="17"/>
        <v>0</v>
      </c>
      <c r="T44" s="56">
        <f t="shared" si="14"/>
        <v>0</v>
      </c>
      <c r="U44" s="56">
        <f t="shared" si="18"/>
        <v>0</v>
      </c>
      <c r="V44" s="56">
        <f t="shared" si="15"/>
        <v>8</v>
      </c>
      <c r="W44" s="64">
        <f t="shared" si="16"/>
        <v>20</v>
      </c>
      <c r="X44" s="56" t="str">
        <f t="shared" si="19"/>
        <v>T</v>
      </c>
      <c r="Y44" s="18"/>
      <c r="Z44" s="19"/>
      <c r="AA44" s="20"/>
      <c r="AB44" s="19"/>
      <c r="AC44" s="21"/>
      <c r="AJ44" s="22"/>
      <c r="AK44" s="22"/>
      <c r="AL44" s="22"/>
      <c r="AM44" s="22"/>
      <c r="AN44" s="20"/>
      <c r="AO44" s="20"/>
      <c r="AP44" s="20"/>
      <c r="AQ44" s="20"/>
      <c r="AR44" s="20"/>
    </row>
    <row r="45" spans="1:44" s="17" customFormat="1" ht="20.25" customHeight="1" x14ac:dyDescent="0.2">
      <c r="A45" s="150"/>
      <c r="C45" s="63"/>
      <c r="D45" s="66">
        <f t="shared" si="13"/>
        <v>1</v>
      </c>
      <c r="E45" s="69">
        <f>IFERROR(VLOOKUP(J45,Causa!$A$2:$F$15,6,0),"")</f>
        <v>2</v>
      </c>
      <c r="F45" s="52">
        <v>0.85069444444444453</v>
      </c>
      <c r="G45" s="53"/>
      <c r="H45" s="212"/>
      <c r="I45" s="55" t="s">
        <v>56</v>
      </c>
      <c r="J45" s="54" t="s">
        <v>41</v>
      </c>
      <c r="K45" s="54" t="s">
        <v>42</v>
      </c>
      <c r="L45" s="54" t="s">
        <v>1770</v>
      </c>
      <c r="M45" s="54"/>
      <c r="N45" s="54"/>
      <c r="O45" s="54" t="s">
        <v>399</v>
      </c>
      <c r="P45" s="54">
        <v>9</v>
      </c>
      <c r="Q45" s="55" t="s">
        <v>1900</v>
      </c>
      <c r="R45" s="54"/>
      <c r="S45" s="56">
        <f t="shared" si="17"/>
        <v>0</v>
      </c>
      <c r="T45" s="56">
        <f t="shared" si="14"/>
        <v>0</v>
      </c>
      <c r="U45" s="56">
        <f t="shared" si="18"/>
        <v>0</v>
      </c>
      <c r="V45" s="56">
        <f t="shared" si="15"/>
        <v>9</v>
      </c>
      <c r="W45" s="64">
        <f t="shared" si="16"/>
        <v>20</v>
      </c>
      <c r="X45" s="56" t="str">
        <f t="shared" si="19"/>
        <v>T</v>
      </c>
      <c r="Y45" s="18"/>
      <c r="Z45" s="19"/>
      <c r="AA45" s="20"/>
      <c r="AB45" s="19"/>
      <c r="AC45" s="21"/>
      <c r="AJ45" s="22"/>
      <c r="AK45" s="22"/>
      <c r="AL45" s="22"/>
      <c r="AM45" s="22"/>
      <c r="AN45" s="20"/>
      <c r="AO45" s="20"/>
      <c r="AP45" s="20"/>
      <c r="AQ45" s="20"/>
      <c r="AR45" s="20"/>
    </row>
    <row r="46" spans="1:44" s="17" customFormat="1" ht="20.25" customHeight="1" x14ac:dyDescent="0.2">
      <c r="A46" s="150"/>
      <c r="C46" s="63"/>
      <c r="D46" s="66">
        <f t="shared" si="13"/>
        <v>1</v>
      </c>
      <c r="E46" s="69">
        <f>IFERROR(VLOOKUP(J46,Causa!$A$2:$F$15,6,0),"")</f>
        <v>1</v>
      </c>
      <c r="F46" s="52">
        <v>0.86319444444444438</v>
      </c>
      <c r="G46" s="53"/>
      <c r="H46" s="212"/>
      <c r="I46" s="55" t="s">
        <v>56</v>
      </c>
      <c r="J46" s="54" t="s">
        <v>39</v>
      </c>
      <c r="K46" s="54" t="s">
        <v>40</v>
      </c>
      <c r="L46" s="54" t="s">
        <v>1774</v>
      </c>
      <c r="M46" s="54" t="s">
        <v>411</v>
      </c>
      <c r="N46" s="54" t="s">
        <v>306</v>
      </c>
      <c r="O46" s="54" t="s">
        <v>161</v>
      </c>
      <c r="P46" s="54">
        <v>13</v>
      </c>
      <c r="Q46" s="55" t="s">
        <v>1968</v>
      </c>
      <c r="R46" s="54"/>
      <c r="S46" s="56">
        <f t="shared" si="17"/>
        <v>0</v>
      </c>
      <c r="T46" s="56">
        <f t="shared" si="14"/>
        <v>0</v>
      </c>
      <c r="U46" s="56">
        <f t="shared" si="18"/>
        <v>0</v>
      </c>
      <c r="V46" s="56">
        <f t="shared" si="15"/>
        <v>13</v>
      </c>
      <c r="W46" s="64">
        <f t="shared" si="16"/>
        <v>20</v>
      </c>
      <c r="X46" s="56" t="str">
        <f t="shared" si="19"/>
        <v>T</v>
      </c>
      <c r="Y46" s="18"/>
      <c r="Z46" s="19"/>
      <c r="AA46" s="20"/>
      <c r="AB46" s="19"/>
      <c r="AC46" s="21"/>
      <c r="AJ46" s="22"/>
      <c r="AK46" s="22"/>
      <c r="AL46" s="22"/>
      <c r="AM46" s="22"/>
      <c r="AN46" s="20"/>
      <c r="AO46" s="20"/>
      <c r="AP46" s="20"/>
      <c r="AQ46" s="20"/>
      <c r="AR46" s="20"/>
    </row>
    <row r="47" spans="1:44" s="17" customFormat="1" ht="20.25" customHeight="1" x14ac:dyDescent="0.2">
      <c r="A47" s="150"/>
      <c r="C47" s="63"/>
      <c r="D47" s="66">
        <f t="shared" si="13"/>
        <v>1</v>
      </c>
      <c r="E47" s="69">
        <f>IFERROR(VLOOKUP(J47,Causa!$A$2:$F$15,6,0),"")</f>
        <v>3</v>
      </c>
      <c r="F47" s="52">
        <v>0.87222222222222223</v>
      </c>
      <c r="G47" s="53"/>
      <c r="H47" s="212"/>
      <c r="I47" s="55" t="s">
        <v>56</v>
      </c>
      <c r="J47" s="54" t="s">
        <v>29</v>
      </c>
      <c r="K47" s="54" t="s">
        <v>1854</v>
      </c>
      <c r="L47" s="54" t="s">
        <v>1793</v>
      </c>
      <c r="M47" s="54"/>
      <c r="N47" s="54"/>
      <c r="O47" s="54" t="s">
        <v>429</v>
      </c>
      <c r="P47" s="54">
        <v>3.48</v>
      </c>
      <c r="Q47" s="55" t="s">
        <v>1866</v>
      </c>
      <c r="R47" s="54"/>
      <c r="S47" s="56">
        <f t="shared" si="17"/>
        <v>0</v>
      </c>
      <c r="T47" s="56">
        <f t="shared" si="14"/>
        <v>0</v>
      </c>
      <c r="U47" s="56">
        <f t="shared" si="18"/>
        <v>3.48</v>
      </c>
      <c r="V47" s="56">
        <f t="shared" si="15"/>
        <v>0</v>
      </c>
      <c r="W47" s="64">
        <f t="shared" si="16"/>
        <v>20</v>
      </c>
      <c r="X47" s="56" t="str">
        <f t="shared" si="19"/>
        <v>T</v>
      </c>
      <c r="Y47" s="18"/>
      <c r="Z47" s="19"/>
      <c r="AA47" s="20"/>
      <c r="AB47" s="19"/>
      <c r="AC47" s="21"/>
      <c r="AJ47" s="22"/>
      <c r="AK47" s="22"/>
      <c r="AL47" s="22"/>
      <c r="AM47" s="22"/>
      <c r="AN47" s="20"/>
      <c r="AO47" s="20"/>
      <c r="AP47" s="20"/>
      <c r="AQ47" s="20"/>
      <c r="AR47" s="20"/>
    </row>
    <row r="48" spans="1:44" s="17" customFormat="1" ht="20.25" customHeight="1" x14ac:dyDescent="0.2">
      <c r="A48" s="150"/>
      <c r="C48" s="63"/>
      <c r="D48" s="66">
        <f t="shared" si="13"/>
        <v>1</v>
      </c>
      <c r="E48" s="69">
        <f>IFERROR(VLOOKUP(J48,Causa!$A$2:$F$15,6,0),"")</f>
        <v>1</v>
      </c>
      <c r="F48" s="52">
        <v>0.87569444444444444</v>
      </c>
      <c r="G48" s="53"/>
      <c r="H48" s="212"/>
      <c r="I48" s="55" t="s">
        <v>56</v>
      </c>
      <c r="J48" s="54" t="s">
        <v>39</v>
      </c>
      <c r="K48" s="54" t="s">
        <v>40</v>
      </c>
      <c r="L48" s="54" t="s">
        <v>1774</v>
      </c>
      <c r="M48" s="54" t="s">
        <v>411</v>
      </c>
      <c r="N48" s="54" t="s">
        <v>327</v>
      </c>
      <c r="O48" s="54" t="s">
        <v>135</v>
      </c>
      <c r="P48" s="54">
        <v>31.58</v>
      </c>
      <c r="Q48" s="55" t="s">
        <v>1969</v>
      </c>
      <c r="R48" s="54" t="s">
        <v>1971</v>
      </c>
      <c r="S48" s="56">
        <f t="shared" si="17"/>
        <v>0</v>
      </c>
      <c r="T48" s="56">
        <f t="shared" si="14"/>
        <v>0</v>
      </c>
      <c r="U48" s="56">
        <f t="shared" si="18"/>
        <v>0</v>
      </c>
      <c r="V48" s="56">
        <f t="shared" si="15"/>
        <v>31.58</v>
      </c>
      <c r="W48" s="64">
        <f t="shared" si="16"/>
        <v>21</v>
      </c>
      <c r="X48" s="56" t="str">
        <f t="shared" si="19"/>
        <v>T</v>
      </c>
      <c r="Y48" s="18"/>
      <c r="Z48" s="19"/>
      <c r="AA48" s="20"/>
      <c r="AB48" s="19"/>
      <c r="AC48" s="21"/>
      <c r="AJ48" s="22"/>
      <c r="AK48" s="22"/>
      <c r="AL48" s="22"/>
      <c r="AM48" s="22"/>
      <c r="AN48" s="20"/>
      <c r="AO48" s="20"/>
      <c r="AP48" s="20"/>
      <c r="AQ48" s="20"/>
      <c r="AR48" s="20"/>
    </row>
    <row r="49" spans="1:44" s="17" customFormat="1" ht="20.25" customHeight="1" x14ac:dyDescent="0.2">
      <c r="A49" s="150"/>
      <c r="C49" s="63"/>
      <c r="D49" s="66">
        <f t="shared" si="13"/>
        <v>1</v>
      </c>
      <c r="E49" s="69">
        <f>IFERROR(VLOOKUP(J49,Causa!$A$2:$F$15,6,0),"")</f>
        <v>2</v>
      </c>
      <c r="F49" s="52">
        <v>0.90138888888888891</v>
      </c>
      <c r="G49" s="53"/>
      <c r="H49" s="212"/>
      <c r="I49" s="55" t="s">
        <v>56</v>
      </c>
      <c r="J49" s="54" t="s">
        <v>41</v>
      </c>
      <c r="K49" s="54" t="s">
        <v>42</v>
      </c>
      <c r="L49" s="54" t="s">
        <v>1857</v>
      </c>
      <c r="M49" s="54"/>
      <c r="N49" s="54"/>
      <c r="O49" s="54" t="s">
        <v>400</v>
      </c>
      <c r="P49" s="54">
        <v>9</v>
      </c>
      <c r="Q49" s="55" t="s">
        <v>1970</v>
      </c>
      <c r="R49" s="54"/>
      <c r="S49" s="56">
        <f t="shared" si="17"/>
        <v>0</v>
      </c>
      <c r="T49" s="56">
        <f t="shared" si="14"/>
        <v>0</v>
      </c>
      <c r="U49" s="56">
        <f t="shared" si="18"/>
        <v>0</v>
      </c>
      <c r="V49" s="56">
        <f t="shared" si="15"/>
        <v>9</v>
      </c>
      <c r="W49" s="64">
        <f t="shared" si="16"/>
        <v>21</v>
      </c>
      <c r="X49" s="56" t="str">
        <f t="shared" si="19"/>
        <v>T</v>
      </c>
      <c r="Y49" s="18"/>
      <c r="Z49" s="19"/>
      <c r="AA49" s="20"/>
      <c r="AB49" s="19"/>
      <c r="AC49" s="21"/>
      <c r="AJ49" s="22"/>
      <c r="AK49" s="22"/>
      <c r="AL49" s="22"/>
      <c r="AM49" s="22"/>
      <c r="AN49" s="20"/>
      <c r="AO49" s="20"/>
      <c r="AP49" s="20"/>
      <c r="AQ49" s="20"/>
      <c r="AR49" s="20"/>
    </row>
    <row r="50" spans="1:44" s="17" customFormat="1" ht="20.25" customHeight="1" x14ac:dyDescent="0.2">
      <c r="A50" s="150"/>
      <c r="C50" s="63"/>
      <c r="D50" s="66">
        <f t="shared" si="13"/>
        <v>1</v>
      </c>
      <c r="E50" s="69">
        <f>IFERROR(VLOOKUP(J50,Causa!$A$2:$F$15,6,0),"")</f>
        <v>1</v>
      </c>
      <c r="F50" s="52">
        <v>0.91736111111111107</v>
      </c>
      <c r="G50" s="53"/>
      <c r="H50" s="212"/>
      <c r="I50" s="55" t="s">
        <v>56</v>
      </c>
      <c r="J50" s="54" t="s">
        <v>39</v>
      </c>
      <c r="K50" s="54" t="s">
        <v>40</v>
      </c>
      <c r="L50" s="54" t="s">
        <v>1773</v>
      </c>
      <c r="M50" s="54" t="s">
        <v>408</v>
      </c>
      <c r="N50" s="54" t="s">
        <v>265</v>
      </c>
      <c r="O50" s="54" t="s">
        <v>123</v>
      </c>
      <c r="P50" s="54">
        <v>58.04</v>
      </c>
      <c r="Q50" s="55" t="s">
        <v>1972</v>
      </c>
      <c r="R50" s="54"/>
      <c r="S50" s="56">
        <f t="shared" si="17"/>
        <v>0</v>
      </c>
      <c r="T50" s="56">
        <f t="shared" si="14"/>
        <v>0</v>
      </c>
      <c r="U50" s="56">
        <f t="shared" si="18"/>
        <v>0</v>
      </c>
      <c r="V50" s="56">
        <f t="shared" si="15"/>
        <v>58.04</v>
      </c>
      <c r="W50" s="64">
        <f t="shared" si="16"/>
        <v>22</v>
      </c>
      <c r="X50" s="56" t="str">
        <f t="shared" si="19"/>
        <v>T</v>
      </c>
      <c r="Y50" s="20"/>
      <c r="Z50" s="19"/>
      <c r="AA50" s="20"/>
      <c r="AB50" s="19"/>
      <c r="AC50" s="21"/>
      <c r="AJ50" s="22"/>
      <c r="AK50" s="22"/>
      <c r="AL50" s="22"/>
      <c r="AM50" s="22"/>
      <c r="AN50" s="20"/>
      <c r="AO50" s="20"/>
      <c r="AP50" s="20"/>
      <c r="AQ50" s="20"/>
      <c r="AR50" s="20"/>
    </row>
    <row r="51" spans="1:44" s="17" customFormat="1" ht="20.25" customHeight="1" x14ac:dyDescent="0.2">
      <c r="A51" s="150"/>
      <c r="C51" s="63"/>
      <c r="D51" s="66">
        <f t="shared" si="13"/>
        <v>1</v>
      </c>
      <c r="E51" s="69">
        <f>IFERROR(VLOOKUP(J51,Causa!$A$2:$F$15,6,0),"")</f>
        <v>1</v>
      </c>
      <c r="F51" s="52">
        <v>0.9590277777777777</v>
      </c>
      <c r="G51" s="53"/>
      <c r="H51" s="212"/>
      <c r="I51" s="55" t="s">
        <v>56</v>
      </c>
      <c r="J51" s="54" t="s">
        <v>39</v>
      </c>
      <c r="K51" s="54" t="s">
        <v>40</v>
      </c>
      <c r="L51" s="54" t="s">
        <v>1774</v>
      </c>
      <c r="M51" s="54" t="s">
        <v>411</v>
      </c>
      <c r="N51" s="54" t="s">
        <v>327</v>
      </c>
      <c r="O51" s="54" t="s">
        <v>135</v>
      </c>
      <c r="P51" s="54">
        <v>60</v>
      </c>
      <c r="Q51" s="55" t="s">
        <v>1973</v>
      </c>
      <c r="R51" s="54"/>
      <c r="S51" s="56">
        <f t="shared" si="17"/>
        <v>0</v>
      </c>
      <c r="T51" s="56">
        <f t="shared" si="14"/>
        <v>0</v>
      </c>
      <c r="U51" s="56">
        <f t="shared" si="18"/>
        <v>0</v>
      </c>
      <c r="V51" s="56">
        <f t="shared" si="15"/>
        <v>60</v>
      </c>
      <c r="W51" s="64">
        <f t="shared" si="16"/>
        <v>23</v>
      </c>
      <c r="X51" s="56" t="str">
        <f t="shared" si="19"/>
        <v>N</v>
      </c>
      <c r="Y51" s="20"/>
      <c r="Z51" s="19"/>
      <c r="AA51" s="20"/>
      <c r="AB51" s="19"/>
      <c r="AC51" s="21"/>
      <c r="AJ51" s="22"/>
      <c r="AK51" s="22"/>
      <c r="AL51" s="22"/>
      <c r="AM51" s="22"/>
      <c r="AN51" s="20"/>
      <c r="AO51" s="20"/>
      <c r="AP51" s="20"/>
      <c r="AQ51" s="20"/>
      <c r="AR51" s="20"/>
    </row>
    <row r="52" spans="1:44" s="17" customFormat="1" ht="20.25" customHeight="1" x14ac:dyDescent="0.2">
      <c r="A52" s="150"/>
      <c r="C52" s="63"/>
      <c r="D52" s="66" t="str">
        <f t="shared" si="13"/>
        <v/>
      </c>
      <c r="E52" s="69" t="str">
        <f>IFERROR(VLOOKUP(J52,Causa!$A$2:$F$15,6,0),"")</f>
        <v/>
      </c>
      <c r="F52" s="52"/>
      <c r="G52" s="53"/>
      <c r="H52" s="212"/>
      <c r="I52" s="55"/>
      <c r="J52" s="54"/>
      <c r="K52" s="54"/>
      <c r="L52" s="54"/>
      <c r="M52" s="54"/>
      <c r="N52" s="54"/>
      <c r="O52" s="54"/>
      <c r="P52" s="54"/>
      <c r="Q52" s="55"/>
      <c r="R52" s="54"/>
      <c r="S52" s="56">
        <f t="shared" si="17"/>
        <v>0</v>
      </c>
      <c r="T52" s="56">
        <f t="shared" si="14"/>
        <v>0</v>
      </c>
      <c r="U52" s="56">
        <f t="shared" si="18"/>
        <v>0</v>
      </c>
      <c r="V52" s="56">
        <f t="shared" si="15"/>
        <v>0</v>
      </c>
      <c r="W52" s="64" t="str">
        <f t="shared" si="16"/>
        <v/>
      </c>
      <c r="X52" s="56" t="str">
        <f t="shared" si="19"/>
        <v>T</v>
      </c>
      <c r="Y52" s="20"/>
      <c r="Z52" s="19"/>
      <c r="AA52" s="20"/>
      <c r="AB52" s="19"/>
      <c r="AC52" s="21"/>
      <c r="AJ52" s="22"/>
      <c r="AK52" s="22"/>
      <c r="AL52" s="22"/>
      <c r="AM52" s="22"/>
      <c r="AN52" s="20"/>
      <c r="AO52" s="20"/>
      <c r="AP52" s="20"/>
      <c r="AQ52" s="20"/>
      <c r="AR52" s="20"/>
    </row>
    <row r="53" spans="1:44" s="17" customFormat="1" ht="20.25" customHeight="1" x14ac:dyDescent="0.2">
      <c r="A53" s="150"/>
      <c r="C53" s="63"/>
      <c r="D53" s="66" t="str">
        <f t="shared" si="13"/>
        <v/>
      </c>
      <c r="E53" s="69" t="str">
        <f>IFERROR(VLOOKUP(J53,Causa!$A$2:$F$15,6,0),"")</f>
        <v/>
      </c>
      <c r="F53" s="52"/>
      <c r="G53" s="53"/>
      <c r="H53" s="212"/>
      <c r="I53" s="55"/>
      <c r="J53" s="54"/>
      <c r="K53" s="54"/>
      <c r="L53" s="54"/>
      <c r="M53" s="54"/>
      <c r="N53" s="54"/>
      <c r="O53" s="54"/>
      <c r="P53" s="54"/>
      <c r="Q53" s="55"/>
      <c r="R53" s="54"/>
      <c r="S53" s="56">
        <f t="shared" si="17"/>
        <v>0</v>
      </c>
      <c r="T53" s="56">
        <f t="shared" si="14"/>
        <v>0</v>
      </c>
      <c r="U53" s="56">
        <f t="shared" si="18"/>
        <v>0</v>
      </c>
      <c r="V53" s="56">
        <f t="shared" si="15"/>
        <v>0</v>
      </c>
      <c r="W53" s="64" t="str">
        <f t="shared" si="16"/>
        <v/>
      </c>
      <c r="X53" s="56" t="str">
        <f t="shared" si="19"/>
        <v>T</v>
      </c>
      <c r="Y53" s="20"/>
      <c r="Z53" s="19"/>
      <c r="AA53" s="20"/>
      <c r="AB53" s="19"/>
      <c r="AC53" s="21"/>
      <c r="AJ53" s="22"/>
      <c r="AK53" s="22"/>
      <c r="AL53" s="22"/>
      <c r="AM53" s="22"/>
      <c r="AN53" s="20"/>
      <c r="AO53" s="20"/>
      <c r="AP53" s="20"/>
      <c r="AQ53" s="20"/>
      <c r="AR53" s="20"/>
    </row>
    <row r="54" spans="1:44" s="17" customFormat="1" ht="20.25" customHeight="1" x14ac:dyDescent="0.2">
      <c r="A54" s="150"/>
      <c r="C54" s="63"/>
      <c r="D54" s="66" t="str">
        <f t="shared" si="13"/>
        <v/>
      </c>
      <c r="E54" s="69" t="str">
        <f>IFERROR(VLOOKUP(J54,Causa!$A$2:$F$15,6,0),"")</f>
        <v/>
      </c>
      <c r="F54" s="52"/>
      <c r="G54" s="53"/>
      <c r="H54" s="212"/>
      <c r="I54" s="55"/>
      <c r="J54" s="54"/>
      <c r="K54" s="54"/>
      <c r="L54" s="54"/>
      <c r="M54" s="54"/>
      <c r="N54" s="54"/>
      <c r="O54" s="54"/>
      <c r="P54" s="54"/>
      <c r="Q54" s="55"/>
      <c r="R54" s="54"/>
      <c r="S54" s="56">
        <f t="shared" si="17"/>
        <v>0</v>
      </c>
      <c r="T54" s="56">
        <f t="shared" si="14"/>
        <v>0</v>
      </c>
      <c r="U54" s="56">
        <f t="shared" si="18"/>
        <v>0</v>
      </c>
      <c r="V54" s="56">
        <f t="shared" si="15"/>
        <v>0</v>
      </c>
      <c r="W54" s="64" t="str">
        <f t="shared" si="16"/>
        <v/>
      </c>
      <c r="X54" s="56" t="str">
        <f t="shared" si="19"/>
        <v>T</v>
      </c>
      <c r="Y54" s="20"/>
      <c r="Z54" s="19"/>
      <c r="AA54" s="20"/>
      <c r="AB54" s="19"/>
      <c r="AC54" s="21"/>
      <c r="AJ54" s="22"/>
      <c r="AK54" s="22"/>
      <c r="AL54" s="22"/>
      <c r="AM54" s="22"/>
      <c r="AN54" s="20"/>
      <c r="AO54" s="20"/>
      <c r="AP54" s="20"/>
      <c r="AQ54" s="20"/>
      <c r="AR54" s="20"/>
    </row>
    <row r="55" spans="1:44" s="17" customFormat="1" ht="20.25" customHeight="1" x14ac:dyDescent="0.2">
      <c r="A55" s="150"/>
      <c r="C55" s="63"/>
      <c r="D55" s="66" t="str">
        <f t="shared" si="13"/>
        <v/>
      </c>
      <c r="E55" s="69" t="str">
        <f>IFERROR(VLOOKUP(J55,Causa!$A$2:$F$15,6,0),"")</f>
        <v/>
      </c>
      <c r="F55" s="52"/>
      <c r="G55" s="53"/>
      <c r="H55" s="212"/>
      <c r="I55" s="55"/>
      <c r="J55" s="54"/>
      <c r="K55" s="54"/>
      <c r="L55" s="54"/>
      <c r="M55" s="54"/>
      <c r="N55" s="54"/>
      <c r="O55" s="54"/>
      <c r="P55" s="54"/>
      <c r="Q55" s="55"/>
      <c r="R55" s="54"/>
      <c r="S55" s="56">
        <f t="shared" si="17"/>
        <v>0</v>
      </c>
      <c r="T55" s="56">
        <f t="shared" si="14"/>
        <v>0</v>
      </c>
      <c r="U55" s="56">
        <f t="shared" si="18"/>
        <v>0</v>
      </c>
      <c r="V55" s="56">
        <f t="shared" si="15"/>
        <v>0</v>
      </c>
      <c r="W55" s="64" t="str">
        <f t="shared" si="16"/>
        <v/>
      </c>
      <c r="X55" s="56" t="str">
        <f t="shared" si="19"/>
        <v>T</v>
      </c>
      <c r="Y55" s="20"/>
      <c r="Z55" s="19"/>
      <c r="AA55" s="20"/>
      <c r="AB55" s="19"/>
      <c r="AC55" s="21"/>
      <c r="AJ55" s="22"/>
      <c r="AK55" s="22"/>
      <c r="AL55" s="22"/>
      <c r="AM55" s="22"/>
      <c r="AN55" s="20"/>
      <c r="AO55" s="20"/>
      <c r="AP55" s="20"/>
      <c r="AQ55" s="20"/>
      <c r="AR55" s="20"/>
    </row>
    <row r="56" spans="1:44" s="17" customFormat="1" ht="20.25" customHeight="1" x14ac:dyDescent="0.2">
      <c r="A56" s="150"/>
      <c r="C56" s="63"/>
      <c r="D56" s="66" t="str">
        <f t="shared" si="13"/>
        <v/>
      </c>
      <c r="E56" s="69" t="str">
        <f>IFERROR(VLOOKUP(J56,Causa!$A$2:$F$15,6,0),"")</f>
        <v/>
      </c>
      <c r="F56" s="52"/>
      <c r="G56" s="53"/>
      <c r="H56" s="212"/>
      <c r="I56" s="55"/>
      <c r="J56" s="54"/>
      <c r="K56" s="54"/>
      <c r="L56" s="54"/>
      <c r="M56" s="54"/>
      <c r="N56" s="54"/>
      <c r="O56" s="54"/>
      <c r="P56" s="54"/>
      <c r="Q56" s="55"/>
      <c r="R56" s="54"/>
      <c r="S56" s="56">
        <f t="shared" si="17"/>
        <v>0</v>
      </c>
      <c r="T56" s="56">
        <f t="shared" si="14"/>
        <v>0</v>
      </c>
      <c r="U56" s="56">
        <f t="shared" si="18"/>
        <v>0</v>
      </c>
      <c r="V56" s="56">
        <f t="shared" si="15"/>
        <v>0</v>
      </c>
      <c r="W56" s="64" t="str">
        <f t="shared" si="16"/>
        <v/>
      </c>
      <c r="X56" s="56" t="str">
        <f t="shared" si="19"/>
        <v>T</v>
      </c>
      <c r="Y56" s="20"/>
      <c r="Z56" s="19"/>
      <c r="AA56" s="20"/>
      <c r="AB56" s="19"/>
      <c r="AC56" s="21"/>
      <c r="AJ56" s="22"/>
      <c r="AK56" s="22"/>
      <c r="AL56" s="22"/>
      <c r="AM56" s="22"/>
      <c r="AN56" s="20"/>
      <c r="AO56" s="20"/>
      <c r="AP56" s="20"/>
      <c r="AQ56" s="20"/>
      <c r="AR56" s="20"/>
    </row>
    <row r="57" spans="1:44" s="17" customFormat="1" ht="20.25" customHeight="1" x14ac:dyDescent="0.2">
      <c r="A57" s="150"/>
      <c r="C57" s="63"/>
      <c r="D57" s="66" t="str">
        <f t="shared" si="13"/>
        <v/>
      </c>
      <c r="E57" s="69" t="str">
        <f>IFERROR(VLOOKUP(J57,Causa!$A$2:$F$15,6,0),"")</f>
        <v/>
      </c>
      <c r="F57" s="52"/>
      <c r="G57" s="53"/>
      <c r="H57" s="212"/>
      <c r="I57" s="55"/>
      <c r="J57" s="54"/>
      <c r="K57" s="54"/>
      <c r="L57" s="54"/>
      <c r="M57" s="54"/>
      <c r="N57" s="54"/>
      <c r="O57" s="54"/>
      <c r="P57" s="54"/>
      <c r="Q57" s="55"/>
      <c r="R57" s="54"/>
      <c r="S57" s="56">
        <f t="shared" si="17"/>
        <v>0</v>
      </c>
      <c r="T57" s="56">
        <f t="shared" si="14"/>
        <v>0</v>
      </c>
      <c r="U57" s="56">
        <f t="shared" si="18"/>
        <v>0</v>
      </c>
      <c r="V57" s="56">
        <f t="shared" si="15"/>
        <v>0</v>
      </c>
      <c r="W57" s="64" t="str">
        <f t="shared" si="16"/>
        <v/>
      </c>
      <c r="X57" s="56" t="str">
        <f t="shared" si="19"/>
        <v>T</v>
      </c>
      <c r="Y57" s="20"/>
      <c r="Z57" s="19"/>
      <c r="AA57" s="20"/>
      <c r="AB57" s="19"/>
      <c r="AC57" s="21"/>
      <c r="AJ57" s="22"/>
      <c r="AK57" s="22"/>
      <c r="AL57" s="22"/>
      <c r="AM57" s="22"/>
      <c r="AN57" s="20"/>
      <c r="AO57" s="20"/>
      <c r="AP57" s="20"/>
      <c r="AQ57" s="20"/>
      <c r="AR57" s="20"/>
    </row>
    <row r="58" spans="1:44" s="17" customFormat="1" ht="20.25" customHeight="1" x14ac:dyDescent="0.2">
      <c r="A58" s="150"/>
      <c r="C58" s="63"/>
      <c r="D58" s="66" t="str">
        <f t="shared" si="13"/>
        <v/>
      </c>
      <c r="E58" s="69" t="str">
        <f>IFERROR(VLOOKUP(J58,Causa!$A$2:$F$15,6,0),"")</f>
        <v/>
      </c>
      <c r="F58" s="52"/>
      <c r="G58" s="53"/>
      <c r="H58" s="212"/>
      <c r="I58" s="55"/>
      <c r="J58" s="54"/>
      <c r="K58" s="54"/>
      <c r="L58" s="54"/>
      <c r="M58" s="54"/>
      <c r="N58" s="54"/>
      <c r="O58" s="54"/>
      <c r="P58" s="54"/>
      <c r="Q58" s="55"/>
      <c r="R58" s="54"/>
      <c r="S58" s="56">
        <f t="shared" si="17"/>
        <v>0</v>
      </c>
      <c r="T58" s="56">
        <f t="shared" si="14"/>
        <v>0</v>
      </c>
      <c r="U58" s="56">
        <f t="shared" si="18"/>
        <v>0</v>
      </c>
      <c r="V58" s="56">
        <f t="shared" si="15"/>
        <v>0</v>
      </c>
      <c r="W58" s="64" t="str">
        <f t="shared" si="16"/>
        <v/>
      </c>
      <c r="X58" s="56" t="str">
        <f t="shared" si="19"/>
        <v>T</v>
      </c>
      <c r="Y58" s="20"/>
      <c r="Z58" s="19"/>
      <c r="AA58" s="20"/>
      <c r="AB58" s="19"/>
      <c r="AC58" s="21"/>
      <c r="AJ58" s="22"/>
      <c r="AK58" s="22"/>
      <c r="AL58" s="22"/>
      <c r="AM58" s="22"/>
      <c r="AN58" s="20"/>
      <c r="AO58" s="20"/>
      <c r="AP58" s="20"/>
      <c r="AQ58" s="20"/>
      <c r="AR58" s="20"/>
    </row>
    <row r="59" spans="1:44" s="17" customFormat="1" ht="20.25" customHeight="1" x14ac:dyDescent="0.2">
      <c r="A59" s="150"/>
      <c r="C59" s="63"/>
      <c r="D59" s="66" t="str">
        <f t="shared" si="13"/>
        <v/>
      </c>
      <c r="E59" s="69" t="str">
        <f>IFERROR(VLOOKUP(J59,Causa!$A$2:$F$15,6,0),"")</f>
        <v/>
      </c>
      <c r="F59" s="52"/>
      <c r="G59" s="53"/>
      <c r="H59" s="212"/>
      <c r="I59" s="55"/>
      <c r="J59" s="54"/>
      <c r="K59" s="54"/>
      <c r="L59" s="54"/>
      <c r="M59" s="54"/>
      <c r="N59" s="54"/>
      <c r="O59" s="54"/>
      <c r="P59" s="54"/>
      <c r="Q59" s="55"/>
      <c r="R59" s="54"/>
      <c r="S59" s="56">
        <f t="shared" si="17"/>
        <v>0</v>
      </c>
      <c r="T59" s="56">
        <f t="shared" si="14"/>
        <v>0</v>
      </c>
      <c r="U59" s="56">
        <f t="shared" si="18"/>
        <v>0</v>
      </c>
      <c r="V59" s="56">
        <f t="shared" si="15"/>
        <v>0</v>
      </c>
      <c r="W59" s="64" t="str">
        <f t="shared" si="16"/>
        <v/>
      </c>
      <c r="X59" s="56" t="str">
        <f t="shared" si="19"/>
        <v>T</v>
      </c>
      <c r="Y59" s="20"/>
      <c r="Z59" s="19"/>
      <c r="AA59" s="20"/>
      <c r="AB59" s="19"/>
      <c r="AC59" s="21"/>
      <c r="AJ59" s="22"/>
      <c r="AK59" s="22"/>
      <c r="AL59" s="22"/>
      <c r="AM59" s="22"/>
      <c r="AN59" s="20"/>
      <c r="AO59" s="20"/>
      <c r="AP59" s="20"/>
      <c r="AQ59" s="20"/>
      <c r="AR59" s="20"/>
    </row>
    <row r="60" spans="1:44" s="17" customFormat="1" ht="20.25" customHeight="1" x14ac:dyDescent="0.2">
      <c r="A60" s="150"/>
      <c r="C60" s="63"/>
      <c r="D60" s="66" t="str">
        <f t="shared" si="13"/>
        <v/>
      </c>
      <c r="E60" s="69" t="str">
        <f>IFERROR(VLOOKUP(J60,Causa!$A$2:$F$15,6,0),"")</f>
        <v/>
      </c>
      <c r="F60" s="52"/>
      <c r="G60" s="53"/>
      <c r="H60" s="212"/>
      <c r="I60" s="55"/>
      <c r="J60" s="54"/>
      <c r="K60" s="54"/>
      <c r="L60" s="54"/>
      <c r="M60" s="54"/>
      <c r="N60" s="54"/>
      <c r="O60" s="54"/>
      <c r="P60" s="54"/>
      <c r="Q60" s="55"/>
      <c r="R60" s="54"/>
      <c r="S60" s="56">
        <f t="shared" si="17"/>
        <v>0</v>
      </c>
      <c r="T60" s="56">
        <f t="shared" si="14"/>
        <v>0</v>
      </c>
      <c r="U60" s="56">
        <f t="shared" si="18"/>
        <v>0</v>
      </c>
      <c r="V60" s="56">
        <f t="shared" si="15"/>
        <v>0</v>
      </c>
      <c r="W60" s="64" t="str">
        <f t="shared" si="16"/>
        <v/>
      </c>
      <c r="X60" s="56" t="str">
        <f t="shared" si="19"/>
        <v>T</v>
      </c>
      <c r="Y60" s="20"/>
      <c r="Z60" s="19"/>
      <c r="AA60" s="20"/>
      <c r="AB60" s="19"/>
      <c r="AC60" s="21"/>
      <c r="AJ60" s="22"/>
      <c r="AK60" s="22"/>
      <c r="AL60" s="22"/>
      <c r="AM60" s="22"/>
      <c r="AN60" s="20"/>
      <c r="AO60" s="20"/>
      <c r="AP60" s="20"/>
      <c r="AQ60" s="20"/>
      <c r="AR60" s="20"/>
    </row>
    <row r="61" spans="1:44" s="17" customFormat="1" ht="30.75" customHeight="1" x14ac:dyDescent="0.2">
      <c r="A61" s="150"/>
      <c r="C61" s="63"/>
      <c r="D61" s="66" t="str">
        <f t="shared" si="13"/>
        <v/>
      </c>
      <c r="E61" s="69" t="str">
        <f>IFERROR(VLOOKUP(J61,Causa!$A$2:$F$15,6,0),"")</f>
        <v/>
      </c>
      <c r="F61" s="52"/>
      <c r="G61" s="53"/>
      <c r="H61" s="212"/>
      <c r="I61" s="55"/>
      <c r="J61" s="54"/>
      <c r="K61" s="54"/>
      <c r="L61" s="54"/>
      <c r="M61" s="54"/>
      <c r="N61" s="54"/>
      <c r="O61" s="54"/>
      <c r="P61" s="54"/>
      <c r="Q61" s="55"/>
      <c r="R61" s="54"/>
      <c r="S61" s="56">
        <f t="shared" si="17"/>
        <v>0</v>
      </c>
      <c r="T61" s="56">
        <f t="shared" si="14"/>
        <v>0</v>
      </c>
      <c r="U61" s="56">
        <f t="shared" si="18"/>
        <v>0</v>
      </c>
      <c r="V61" s="56">
        <f t="shared" si="15"/>
        <v>0</v>
      </c>
      <c r="W61" s="64" t="str">
        <f t="shared" si="16"/>
        <v/>
      </c>
      <c r="X61" s="56" t="str">
        <f t="shared" si="19"/>
        <v>T</v>
      </c>
      <c r="Y61" s="20"/>
      <c r="Z61" s="19"/>
      <c r="AA61" s="20"/>
      <c r="AB61" s="19"/>
      <c r="AC61" s="21"/>
      <c r="AJ61" s="22"/>
      <c r="AK61" s="22"/>
      <c r="AL61" s="22"/>
      <c r="AM61" s="22"/>
      <c r="AN61" s="20"/>
      <c r="AO61" s="20"/>
      <c r="AP61" s="20"/>
      <c r="AQ61" s="20"/>
      <c r="AR61" s="20"/>
    </row>
    <row r="62" spans="1:44" s="17" customFormat="1" ht="30.75" customHeight="1" x14ac:dyDescent="0.2">
      <c r="A62" s="150"/>
      <c r="C62" s="63"/>
      <c r="D62" s="66" t="str">
        <f t="shared" si="13"/>
        <v/>
      </c>
      <c r="E62" s="69" t="str">
        <f>IFERROR(VLOOKUP(J62,Causa!$A$2:$F$15,6,0),"")</f>
        <v/>
      </c>
      <c r="F62" s="52"/>
      <c r="G62" s="53"/>
      <c r="H62" s="212"/>
      <c r="I62" s="55"/>
      <c r="J62" s="54"/>
      <c r="K62" s="54"/>
      <c r="L62" s="54"/>
      <c r="M62" s="54"/>
      <c r="N62" s="54"/>
      <c r="O62" s="54"/>
      <c r="P62" s="54"/>
      <c r="Q62" s="55"/>
      <c r="R62" s="54"/>
      <c r="S62" s="56">
        <f t="shared" si="17"/>
        <v>0</v>
      </c>
      <c r="T62" s="56">
        <f t="shared" si="14"/>
        <v>0</v>
      </c>
      <c r="U62" s="56">
        <f t="shared" si="18"/>
        <v>0</v>
      </c>
      <c r="V62" s="56">
        <f t="shared" si="15"/>
        <v>0</v>
      </c>
      <c r="W62" s="64" t="str">
        <f t="shared" si="16"/>
        <v/>
      </c>
      <c r="X62" s="56" t="str">
        <f t="shared" si="19"/>
        <v>T</v>
      </c>
      <c r="Y62" s="20"/>
      <c r="Z62" s="19"/>
      <c r="AA62" s="20"/>
      <c r="AB62" s="19"/>
      <c r="AC62" s="21"/>
      <c r="AJ62" s="22"/>
      <c r="AK62" s="22"/>
      <c r="AL62" s="22"/>
      <c r="AM62" s="22"/>
      <c r="AN62" s="20"/>
      <c r="AO62" s="20"/>
      <c r="AP62" s="20"/>
      <c r="AQ62" s="20"/>
      <c r="AR62" s="20"/>
    </row>
    <row r="63" spans="1:44" s="17" customFormat="1" ht="30.75" customHeight="1" x14ac:dyDescent="0.2">
      <c r="A63" s="150"/>
      <c r="C63" s="63"/>
      <c r="D63" s="66" t="str">
        <f t="shared" si="13"/>
        <v/>
      </c>
      <c r="E63" s="69" t="str">
        <f>IFERROR(VLOOKUP(J63,Causa!$A$2:$F$15,6,0),"")</f>
        <v/>
      </c>
      <c r="F63" s="52"/>
      <c r="G63" s="53"/>
      <c r="H63" s="212"/>
      <c r="I63" s="55"/>
      <c r="J63" s="54"/>
      <c r="K63" s="54"/>
      <c r="L63" s="54"/>
      <c r="M63" s="54"/>
      <c r="N63" s="54"/>
      <c r="O63" s="54"/>
      <c r="P63" s="54"/>
      <c r="Q63" s="55"/>
      <c r="R63" s="54"/>
      <c r="S63" s="56">
        <f t="shared" si="17"/>
        <v>0</v>
      </c>
      <c r="T63" s="56">
        <f t="shared" si="14"/>
        <v>0</v>
      </c>
      <c r="U63" s="56">
        <f t="shared" si="18"/>
        <v>0</v>
      </c>
      <c r="V63" s="56">
        <f t="shared" si="15"/>
        <v>0</v>
      </c>
      <c r="W63" s="64" t="str">
        <f t="shared" si="16"/>
        <v/>
      </c>
      <c r="X63" s="56" t="str">
        <f t="shared" si="19"/>
        <v>T</v>
      </c>
      <c r="Y63" s="20"/>
      <c r="Z63" s="19"/>
      <c r="AA63" s="20"/>
      <c r="AB63" s="19"/>
      <c r="AC63" s="21"/>
      <c r="AJ63" s="22"/>
      <c r="AK63" s="22"/>
      <c r="AL63" s="22"/>
      <c r="AM63" s="22"/>
      <c r="AN63" s="20"/>
      <c r="AO63" s="20"/>
      <c r="AP63" s="20"/>
      <c r="AQ63" s="20"/>
      <c r="AR63" s="20"/>
    </row>
    <row r="64" spans="1:44" s="17" customFormat="1" ht="30.75" customHeight="1" x14ac:dyDescent="0.2">
      <c r="A64" s="150"/>
      <c r="C64" s="63"/>
      <c r="D64" s="66" t="str">
        <f t="shared" si="13"/>
        <v/>
      </c>
      <c r="E64" s="69" t="str">
        <f>IFERROR(VLOOKUP(J64,Causa!$A$2:$F$15,6,0),"")</f>
        <v/>
      </c>
      <c r="F64" s="52"/>
      <c r="G64" s="53"/>
      <c r="H64" s="212"/>
      <c r="I64" s="55"/>
      <c r="J64" s="54"/>
      <c r="K64" s="54"/>
      <c r="L64" s="54"/>
      <c r="M64" s="54"/>
      <c r="N64" s="54"/>
      <c r="O64" s="54"/>
      <c r="P64" s="54"/>
      <c r="Q64" s="55"/>
      <c r="R64" s="54"/>
      <c r="S64" s="56">
        <f t="shared" si="17"/>
        <v>0</v>
      </c>
      <c r="T64" s="56">
        <f t="shared" si="14"/>
        <v>0</v>
      </c>
      <c r="U64" s="56">
        <f t="shared" si="18"/>
        <v>0</v>
      </c>
      <c r="V64" s="56">
        <f t="shared" si="15"/>
        <v>0</v>
      </c>
      <c r="W64" s="64" t="str">
        <f t="shared" si="16"/>
        <v/>
      </c>
      <c r="X64" s="56" t="str">
        <f t="shared" si="19"/>
        <v>T</v>
      </c>
      <c r="Y64" s="20"/>
      <c r="Z64" s="19"/>
      <c r="AA64" s="20"/>
      <c r="AB64" s="19"/>
      <c r="AC64" s="21"/>
      <c r="AJ64" s="22"/>
      <c r="AK64" s="22"/>
      <c r="AL64" s="22"/>
      <c r="AM64" s="22"/>
      <c r="AN64" s="20"/>
      <c r="AO64" s="20"/>
      <c r="AP64" s="20"/>
      <c r="AQ64" s="20"/>
      <c r="AR64" s="20"/>
    </row>
    <row r="65" spans="1:44" s="17" customFormat="1" ht="30.75" customHeight="1" x14ac:dyDescent="0.2">
      <c r="A65" s="150"/>
      <c r="C65" s="63"/>
      <c r="D65" s="66" t="str">
        <f t="shared" si="13"/>
        <v/>
      </c>
      <c r="E65" s="69" t="str">
        <f>IFERROR(VLOOKUP(J65,Causa!$A$2:$F$15,6,0),"")</f>
        <v/>
      </c>
      <c r="F65" s="52"/>
      <c r="G65" s="53"/>
      <c r="H65" s="212"/>
      <c r="I65" s="55"/>
      <c r="J65" s="54"/>
      <c r="K65" s="54"/>
      <c r="L65" s="54"/>
      <c r="M65" s="54"/>
      <c r="N65" s="54"/>
      <c r="O65" s="54"/>
      <c r="P65" s="54"/>
      <c r="Q65" s="55"/>
      <c r="R65" s="54"/>
      <c r="S65" s="56">
        <f t="shared" si="17"/>
        <v>0</v>
      </c>
      <c r="T65" s="56">
        <f t="shared" si="14"/>
        <v>0</v>
      </c>
      <c r="U65" s="56">
        <f t="shared" si="18"/>
        <v>0</v>
      </c>
      <c r="V65" s="56">
        <f t="shared" si="15"/>
        <v>0</v>
      </c>
      <c r="W65" s="64" t="str">
        <f t="shared" si="16"/>
        <v/>
      </c>
      <c r="X65" s="56" t="str">
        <f t="shared" si="19"/>
        <v>T</v>
      </c>
      <c r="Y65" s="20"/>
      <c r="Z65" s="19"/>
      <c r="AA65" s="20"/>
      <c r="AB65" s="19"/>
      <c r="AC65" s="21"/>
      <c r="AJ65" s="22"/>
      <c r="AK65" s="22"/>
      <c r="AL65" s="22"/>
      <c r="AM65" s="22"/>
      <c r="AN65" s="20"/>
      <c r="AO65" s="20"/>
      <c r="AP65" s="20"/>
      <c r="AQ65" s="20"/>
      <c r="AR65" s="20"/>
    </row>
    <row r="66" spans="1:44" s="17" customFormat="1" ht="30.75" customHeight="1" x14ac:dyDescent="0.2">
      <c r="A66" s="150"/>
      <c r="C66" s="63"/>
      <c r="D66" s="66" t="str">
        <f t="shared" si="13"/>
        <v/>
      </c>
      <c r="E66" s="69" t="str">
        <f>IFERROR(VLOOKUP(J66,Causa!$A$2:$F$15,6,0),"")</f>
        <v/>
      </c>
      <c r="F66" s="52"/>
      <c r="G66" s="53"/>
      <c r="H66" s="212"/>
      <c r="I66" s="55"/>
      <c r="J66" s="54"/>
      <c r="K66" s="54"/>
      <c r="L66" s="54"/>
      <c r="M66" s="54"/>
      <c r="N66" s="54"/>
      <c r="O66" s="54"/>
      <c r="P66" s="54"/>
      <c r="Q66" s="55"/>
      <c r="R66" s="54"/>
      <c r="S66" s="56">
        <f t="shared" si="17"/>
        <v>0</v>
      </c>
      <c r="T66" s="56">
        <f t="shared" si="14"/>
        <v>0</v>
      </c>
      <c r="U66" s="56">
        <f t="shared" si="18"/>
        <v>0</v>
      </c>
      <c r="V66" s="56">
        <f t="shared" si="15"/>
        <v>0</v>
      </c>
      <c r="W66" s="64" t="str">
        <f t="shared" si="16"/>
        <v/>
      </c>
      <c r="X66" s="56" t="str">
        <f t="shared" si="19"/>
        <v>T</v>
      </c>
      <c r="Y66" s="20"/>
      <c r="Z66" s="19"/>
      <c r="AA66" s="20"/>
      <c r="AB66" s="19"/>
      <c r="AC66" s="21"/>
      <c r="AJ66" s="22"/>
      <c r="AK66" s="22"/>
      <c r="AL66" s="22"/>
      <c r="AM66" s="22"/>
      <c r="AN66" s="20"/>
      <c r="AO66" s="20"/>
      <c r="AP66" s="20"/>
      <c r="AQ66" s="20"/>
      <c r="AR66" s="20"/>
    </row>
    <row r="67" spans="1:44" s="17" customFormat="1" ht="30.75" customHeight="1" x14ac:dyDescent="0.2">
      <c r="A67" s="150"/>
      <c r="C67" s="63"/>
      <c r="D67" s="66" t="str">
        <f t="shared" si="13"/>
        <v/>
      </c>
      <c r="E67" s="69" t="str">
        <f>IFERROR(VLOOKUP(J67,Causa!$A$2:$F$15,6,0),"")</f>
        <v/>
      </c>
      <c r="F67" s="52"/>
      <c r="G67" s="53"/>
      <c r="H67" s="212"/>
      <c r="I67" s="55"/>
      <c r="J67" s="54"/>
      <c r="K67" s="54"/>
      <c r="L67" s="54"/>
      <c r="M67" s="54"/>
      <c r="N67" s="54"/>
      <c r="O67" s="54"/>
      <c r="P67" s="54"/>
      <c r="Q67" s="55"/>
      <c r="R67" s="54"/>
      <c r="S67" s="56">
        <f t="shared" si="17"/>
        <v>0</v>
      </c>
      <c r="T67" s="56">
        <f t="shared" si="14"/>
        <v>0</v>
      </c>
      <c r="U67" s="56">
        <f t="shared" si="18"/>
        <v>0</v>
      </c>
      <c r="V67" s="56">
        <f t="shared" si="15"/>
        <v>0</v>
      </c>
      <c r="W67" s="64" t="str">
        <f t="shared" si="16"/>
        <v/>
      </c>
      <c r="X67" s="56" t="str">
        <f t="shared" si="19"/>
        <v>T</v>
      </c>
      <c r="Y67" s="20"/>
      <c r="Z67" s="19"/>
      <c r="AA67" s="20"/>
      <c r="AB67" s="19"/>
      <c r="AC67" s="21"/>
      <c r="AJ67" s="22"/>
      <c r="AK67" s="22"/>
      <c r="AL67" s="22"/>
      <c r="AM67" s="22"/>
      <c r="AN67" s="20"/>
      <c r="AO67" s="20"/>
      <c r="AP67" s="20"/>
      <c r="AQ67" s="20"/>
      <c r="AR67" s="20"/>
    </row>
    <row r="68" spans="1:44" s="17" customFormat="1" ht="30.75" customHeight="1" x14ac:dyDescent="0.2">
      <c r="A68" s="150"/>
      <c r="C68" s="63"/>
      <c r="D68" s="66" t="str">
        <f t="shared" si="13"/>
        <v/>
      </c>
      <c r="E68" s="69" t="str">
        <f>IFERROR(VLOOKUP(J68,Causa!$A$2:$F$15,6,0),"")</f>
        <v/>
      </c>
      <c r="F68" s="52"/>
      <c r="G68" s="53"/>
      <c r="H68" s="212"/>
      <c r="I68" s="55"/>
      <c r="J68" s="54"/>
      <c r="K68" s="54"/>
      <c r="L68" s="54"/>
      <c r="M68" s="54"/>
      <c r="N68" s="54"/>
      <c r="O68" s="54"/>
      <c r="P68" s="54"/>
      <c r="Q68" s="55"/>
      <c r="R68" s="54"/>
      <c r="S68" s="56">
        <f t="shared" si="17"/>
        <v>0</v>
      </c>
      <c r="T68" s="56">
        <f t="shared" si="14"/>
        <v>0</v>
      </c>
      <c r="U68" s="56">
        <f t="shared" si="18"/>
        <v>0</v>
      </c>
      <c r="V68" s="56">
        <f t="shared" si="15"/>
        <v>0</v>
      </c>
      <c r="W68" s="64" t="str">
        <f t="shared" si="16"/>
        <v/>
      </c>
      <c r="X68" s="56" t="str">
        <f t="shared" si="19"/>
        <v>T</v>
      </c>
      <c r="Y68" s="20"/>
      <c r="Z68" s="19"/>
      <c r="AA68" s="20"/>
      <c r="AB68" s="19"/>
      <c r="AC68" s="21"/>
      <c r="AJ68" s="22"/>
      <c r="AK68" s="22"/>
      <c r="AL68" s="22"/>
      <c r="AM68" s="22"/>
      <c r="AN68" s="20"/>
      <c r="AO68" s="20"/>
      <c r="AP68" s="20"/>
      <c r="AQ68" s="20"/>
      <c r="AR68" s="20"/>
    </row>
    <row r="69" spans="1:44" s="17" customFormat="1" ht="30.75" customHeight="1" x14ac:dyDescent="0.2">
      <c r="A69" s="150"/>
      <c r="C69" s="63"/>
      <c r="D69" s="66" t="str">
        <f t="shared" si="13"/>
        <v/>
      </c>
      <c r="E69" s="69" t="str">
        <f>IFERROR(VLOOKUP(J69,Causa!$A$2:$F$15,6,0),"")</f>
        <v/>
      </c>
      <c r="F69" s="52"/>
      <c r="G69" s="53"/>
      <c r="H69" s="212"/>
      <c r="I69" s="55"/>
      <c r="J69" s="54"/>
      <c r="K69" s="54"/>
      <c r="L69" s="54"/>
      <c r="M69" s="54"/>
      <c r="N69" s="54"/>
      <c r="O69" s="54"/>
      <c r="P69" s="54"/>
      <c r="Q69" s="55"/>
      <c r="R69" s="54"/>
      <c r="S69" s="56">
        <f t="shared" si="17"/>
        <v>0</v>
      </c>
      <c r="T69" s="56">
        <f t="shared" si="14"/>
        <v>0</v>
      </c>
      <c r="U69" s="56">
        <f t="shared" si="18"/>
        <v>0</v>
      </c>
      <c r="V69" s="56">
        <f t="shared" si="15"/>
        <v>0</v>
      </c>
      <c r="W69" s="64" t="str">
        <f t="shared" si="16"/>
        <v/>
      </c>
      <c r="X69" s="56" t="str">
        <f t="shared" si="19"/>
        <v>T</v>
      </c>
      <c r="Y69" s="20"/>
      <c r="Z69" s="19"/>
      <c r="AA69" s="20"/>
      <c r="AB69" s="19"/>
      <c r="AC69" s="21"/>
      <c r="AJ69" s="22"/>
      <c r="AK69" s="22"/>
      <c r="AL69" s="22"/>
      <c r="AM69" s="22"/>
      <c r="AN69" s="20"/>
      <c r="AO69" s="20"/>
      <c r="AP69" s="20"/>
      <c r="AQ69" s="20"/>
      <c r="AR69" s="20"/>
    </row>
    <row r="70" spans="1:44" s="17" customFormat="1" ht="30.75" customHeight="1" x14ac:dyDescent="0.2">
      <c r="A70" s="150"/>
      <c r="C70" s="63"/>
      <c r="D70" s="66" t="str">
        <f t="shared" si="13"/>
        <v/>
      </c>
      <c r="E70" s="69" t="str">
        <f>IFERROR(VLOOKUP(J70,Causa!$A$2:$F$15,6,0),"")</f>
        <v/>
      </c>
      <c r="F70" s="52"/>
      <c r="G70" s="53"/>
      <c r="H70" s="212"/>
      <c r="I70" s="55"/>
      <c r="J70" s="54"/>
      <c r="K70" s="54"/>
      <c r="L70" s="54"/>
      <c r="M70" s="54"/>
      <c r="N70" s="54"/>
      <c r="O70" s="54"/>
      <c r="P70" s="54"/>
      <c r="Q70" s="55"/>
      <c r="R70" s="54"/>
      <c r="S70" s="56">
        <f t="shared" si="17"/>
        <v>0</v>
      </c>
      <c r="T70" s="56">
        <f t="shared" si="14"/>
        <v>0</v>
      </c>
      <c r="U70" s="56">
        <f t="shared" si="18"/>
        <v>0</v>
      </c>
      <c r="V70" s="56">
        <f t="shared" si="15"/>
        <v>0</v>
      </c>
      <c r="W70" s="64" t="str">
        <f t="shared" si="16"/>
        <v/>
      </c>
      <c r="X70" s="56" t="str">
        <f t="shared" si="19"/>
        <v>T</v>
      </c>
      <c r="Y70" s="20"/>
      <c r="Z70" s="19"/>
      <c r="AA70" s="20"/>
      <c r="AB70" s="19"/>
      <c r="AC70" s="21"/>
      <c r="AJ70" s="22"/>
      <c r="AK70" s="22"/>
      <c r="AL70" s="22"/>
      <c r="AM70" s="22"/>
      <c r="AN70" s="20"/>
      <c r="AO70" s="20"/>
      <c r="AP70" s="20"/>
      <c r="AQ70" s="20"/>
      <c r="AR70" s="20"/>
    </row>
    <row r="71" spans="1:44" s="17" customFormat="1" ht="30.75" customHeight="1" x14ac:dyDescent="0.2">
      <c r="A71" s="150"/>
      <c r="C71" s="63"/>
      <c r="D71" s="66" t="str">
        <f t="shared" si="13"/>
        <v/>
      </c>
      <c r="E71" s="69" t="str">
        <f>IFERROR(VLOOKUP(J71,Causa!$A$2:$F$15,6,0),"")</f>
        <v/>
      </c>
      <c r="F71" s="52"/>
      <c r="G71" s="53"/>
      <c r="H71" s="212"/>
      <c r="I71" s="55"/>
      <c r="J71" s="54"/>
      <c r="K71" s="54"/>
      <c r="L71" s="54"/>
      <c r="M71" s="54"/>
      <c r="N71" s="54"/>
      <c r="O71" s="54"/>
      <c r="P71" s="54"/>
      <c r="Q71" s="55"/>
      <c r="R71" s="54"/>
      <c r="S71" s="56">
        <f t="shared" si="17"/>
        <v>0</v>
      </c>
      <c r="T71" s="56">
        <f t="shared" si="14"/>
        <v>0</v>
      </c>
      <c r="U71" s="56">
        <f t="shared" si="18"/>
        <v>0</v>
      </c>
      <c r="V71" s="56">
        <f t="shared" si="15"/>
        <v>0</v>
      </c>
      <c r="W71" s="64" t="str">
        <f t="shared" si="16"/>
        <v/>
      </c>
      <c r="X71" s="56" t="str">
        <f t="shared" si="19"/>
        <v>T</v>
      </c>
      <c r="Y71" s="20"/>
      <c r="Z71" s="19"/>
      <c r="AA71" s="20"/>
      <c r="AB71" s="19"/>
      <c r="AC71" s="21"/>
      <c r="AJ71" s="22"/>
      <c r="AK71" s="22"/>
      <c r="AL71" s="22"/>
      <c r="AM71" s="22"/>
      <c r="AN71" s="20"/>
      <c r="AO71" s="20"/>
      <c r="AP71" s="20"/>
      <c r="AQ71" s="20"/>
      <c r="AR71" s="20"/>
    </row>
    <row r="72" spans="1:44" s="17" customFormat="1" ht="30.75" customHeight="1" x14ac:dyDescent="0.2">
      <c r="A72" s="150"/>
      <c r="C72" s="63"/>
      <c r="D72" s="66" t="str">
        <f t="shared" si="13"/>
        <v/>
      </c>
      <c r="E72" s="69" t="str">
        <f>IFERROR(VLOOKUP(J72,Causa!$A$2:$F$15,6,0),"")</f>
        <v/>
      </c>
      <c r="F72" s="52"/>
      <c r="G72" s="53"/>
      <c r="H72" s="212"/>
      <c r="I72" s="55"/>
      <c r="J72" s="54"/>
      <c r="K72" s="54"/>
      <c r="L72" s="54"/>
      <c r="M72" s="54"/>
      <c r="N72" s="54"/>
      <c r="O72" s="54"/>
      <c r="P72" s="54"/>
      <c r="Q72" s="55"/>
      <c r="R72" s="54"/>
      <c r="S72" s="56">
        <f t="shared" si="17"/>
        <v>0</v>
      </c>
      <c r="T72" s="56">
        <f t="shared" si="14"/>
        <v>0</v>
      </c>
      <c r="U72" s="56">
        <f t="shared" si="18"/>
        <v>0</v>
      </c>
      <c r="V72" s="56">
        <f t="shared" si="15"/>
        <v>0</v>
      </c>
      <c r="W72" s="64" t="str">
        <f t="shared" si="16"/>
        <v/>
      </c>
      <c r="X72" s="56" t="str">
        <f t="shared" si="19"/>
        <v>T</v>
      </c>
      <c r="Y72" s="20"/>
      <c r="Z72" s="19"/>
      <c r="AA72" s="20"/>
      <c r="AB72" s="19"/>
      <c r="AC72" s="21"/>
      <c r="AJ72" s="22"/>
      <c r="AK72" s="22"/>
      <c r="AL72" s="22"/>
      <c r="AM72" s="22"/>
      <c r="AN72" s="20"/>
      <c r="AO72" s="20"/>
      <c r="AP72" s="20"/>
      <c r="AQ72" s="20"/>
      <c r="AR72" s="20"/>
    </row>
    <row r="73" spans="1:44" s="17" customFormat="1" ht="30.75" customHeight="1" x14ac:dyDescent="0.2">
      <c r="A73" s="150"/>
      <c r="C73" s="63"/>
      <c r="D73" s="66" t="str">
        <f t="shared" si="13"/>
        <v/>
      </c>
      <c r="E73" s="69" t="str">
        <f>IFERROR(VLOOKUP(J73,Causa!$A$2:$F$15,6,0),"")</f>
        <v/>
      </c>
      <c r="F73" s="52"/>
      <c r="G73" s="53"/>
      <c r="H73" s="212"/>
      <c r="I73" s="55"/>
      <c r="J73" s="54"/>
      <c r="K73" s="54"/>
      <c r="L73" s="54"/>
      <c r="M73" s="54"/>
      <c r="N73" s="54"/>
      <c r="O73" s="54"/>
      <c r="P73" s="54"/>
      <c r="Q73" s="55"/>
      <c r="R73" s="54"/>
      <c r="S73" s="56">
        <f t="shared" si="17"/>
        <v>0</v>
      </c>
      <c r="T73" s="56">
        <f t="shared" si="14"/>
        <v>0</v>
      </c>
      <c r="U73" s="56">
        <f t="shared" si="18"/>
        <v>0</v>
      </c>
      <c r="V73" s="56">
        <f t="shared" si="15"/>
        <v>0</v>
      </c>
      <c r="W73" s="64" t="str">
        <f t="shared" si="16"/>
        <v/>
      </c>
      <c r="X73" s="56" t="str">
        <f t="shared" si="19"/>
        <v>T</v>
      </c>
      <c r="Y73" s="20"/>
      <c r="Z73" s="19"/>
      <c r="AA73" s="20"/>
      <c r="AB73" s="19"/>
      <c r="AC73" s="21"/>
      <c r="AJ73" s="22"/>
      <c r="AK73" s="22"/>
      <c r="AL73" s="22"/>
      <c r="AM73" s="22"/>
      <c r="AN73" s="20"/>
      <c r="AO73" s="20"/>
      <c r="AP73" s="20"/>
      <c r="AQ73" s="20"/>
      <c r="AR73" s="20"/>
    </row>
    <row r="74" spans="1:44" s="17" customFormat="1" ht="30.75" customHeight="1" x14ac:dyDescent="0.2">
      <c r="A74" s="150"/>
      <c r="C74" s="63"/>
      <c r="D74" s="66" t="str">
        <f t="shared" si="13"/>
        <v/>
      </c>
      <c r="E74" s="69" t="str">
        <f>IFERROR(VLOOKUP(J74,Causa!$A$2:$F$15,6,0),"")</f>
        <v/>
      </c>
      <c r="F74" s="52"/>
      <c r="G74" s="53"/>
      <c r="H74" s="212"/>
      <c r="I74" s="55"/>
      <c r="J74" s="54"/>
      <c r="K74" s="54"/>
      <c r="L74" s="54"/>
      <c r="M74" s="54"/>
      <c r="N74" s="54"/>
      <c r="O74" s="54"/>
      <c r="P74" s="54"/>
      <c r="Q74" s="55"/>
      <c r="R74" s="54"/>
      <c r="S74" s="56">
        <f t="shared" si="17"/>
        <v>0</v>
      </c>
      <c r="T74" s="56">
        <f t="shared" si="14"/>
        <v>0</v>
      </c>
      <c r="U74" s="56">
        <f t="shared" si="18"/>
        <v>0</v>
      </c>
      <c r="V74" s="56">
        <f t="shared" si="15"/>
        <v>0</v>
      </c>
      <c r="W74" s="64" t="str">
        <f t="shared" si="16"/>
        <v/>
      </c>
      <c r="X74" s="56" t="str">
        <f t="shared" si="19"/>
        <v>T</v>
      </c>
      <c r="Y74" s="20"/>
      <c r="Z74" s="19"/>
      <c r="AA74" s="20"/>
      <c r="AB74" s="19"/>
      <c r="AC74" s="21"/>
      <c r="AJ74" s="22"/>
      <c r="AK74" s="22"/>
      <c r="AL74" s="22"/>
      <c r="AM74" s="22"/>
      <c r="AN74" s="20"/>
      <c r="AO74" s="20"/>
      <c r="AP74" s="20"/>
      <c r="AQ74" s="20"/>
      <c r="AR74" s="20"/>
    </row>
    <row r="75" spans="1:44" s="17" customFormat="1" ht="30.75" customHeight="1" x14ac:dyDescent="0.2">
      <c r="A75" s="150"/>
      <c r="C75" s="63"/>
      <c r="D75" s="66" t="str">
        <f t="shared" si="13"/>
        <v/>
      </c>
      <c r="E75" s="69" t="str">
        <f>IFERROR(VLOOKUP(J75,Causa!$A$2:$F$15,6,0),"")</f>
        <v/>
      </c>
      <c r="F75" s="52"/>
      <c r="G75" s="53"/>
      <c r="H75" s="212"/>
      <c r="I75" s="55"/>
      <c r="J75" s="54"/>
      <c r="K75" s="54"/>
      <c r="L75" s="54"/>
      <c r="M75" s="54"/>
      <c r="N75" s="54"/>
      <c r="O75" s="54"/>
      <c r="P75" s="54"/>
      <c r="Q75" s="55"/>
      <c r="R75" s="54"/>
      <c r="S75" s="56">
        <f t="shared" si="17"/>
        <v>0</v>
      </c>
      <c r="T75" s="56">
        <f t="shared" si="14"/>
        <v>0</v>
      </c>
      <c r="U75" s="56">
        <f t="shared" si="18"/>
        <v>0</v>
      </c>
      <c r="V75" s="56">
        <f t="shared" si="15"/>
        <v>0</v>
      </c>
      <c r="W75" s="64" t="str">
        <f t="shared" si="16"/>
        <v/>
      </c>
      <c r="X75" s="56" t="str">
        <f t="shared" si="19"/>
        <v>T</v>
      </c>
      <c r="Y75" s="20"/>
      <c r="Z75" s="19"/>
      <c r="AA75" s="20"/>
      <c r="AB75" s="19"/>
      <c r="AC75" s="21"/>
      <c r="AJ75" s="22"/>
      <c r="AK75" s="22"/>
      <c r="AL75" s="22"/>
      <c r="AM75" s="22"/>
      <c r="AN75" s="20"/>
      <c r="AO75" s="20"/>
      <c r="AP75" s="20"/>
      <c r="AQ75" s="20"/>
      <c r="AR75" s="20"/>
    </row>
    <row r="76" spans="1:44" s="17" customFormat="1" ht="30.75" customHeight="1" x14ac:dyDescent="0.2">
      <c r="A76" s="150"/>
      <c r="C76" s="63"/>
      <c r="D76" s="66" t="str">
        <f t="shared" si="13"/>
        <v/>
      </c>
      <c r="E76" s="69" t="str">
        <f>IFERROR(VLOOKUP(J76,Causa!$A$2:$F$15,6,0),"")</f>
        <v/>
      </c>
      <c r="F76" s="52"/>
      <c r="G76" s="53"/>
      <c r="H76" s="212"/>
      <c r="I76" s="55"/>
      <c r="J76" s="54"/>
      <c r="K76" s="54"/>
      <c r="L76" s="54"/>
      <c r="M76" s="54"/>
      <c r="N76" s="54"/>
      <c r="O76" s="54"/>
      <c r="P76" s="54"/>
      <c r="Q76" s="55"/>
      <c r="R76" s="54"/>
      <c r="S76" s="56">
        <f t="shared" si="17"/>
        <v>0</v>
      </c>
      <c r="T76" s="56">
        <f t="shared" si="14"/>
        <v>0</v>
      </c>
      <c r="U76" s="56">
        <f t="shared" si="18"/>
        <v>0</v>
      </c>
      <c r="V76" s="56">
        <f t="shared" si="15"/>
        <v>0</v>
      </c>
      <c r="W76" s="64" t="str">
        <f t="shared" si="16"/>
        <v/>
      </c>
      <c r="X76" s="56" t="str">
        <f t="shared" si="19"/>
        <v>T</v>
      </c>
      <c r="Y76" s="20"/>
      <c r="Z76" s="19"/>
      <c r="AA76" s="20"/>
      <c r="AB76" s="19"/>
      <c r="AC76" s="21"/>
      <c r="AJ76" s="22"/>
      <c r="AK76" s="22"/>
      <c r="AL76" s="22"/>
      <c r="AM76" s="22"/>
      <c r="AN76" s="20"/>
      <c r="AO76" s="20"/>
      <c r="AP76" s="20"/>
      <c r="AQ76" s="20"/>
      <c r="AR76" s="20"/>
    </row>
    <row r="77" spans="1:44" s="17" customFormat="1" ht="30.75" customHeight="1" x14ac:dyDescent="0.2">
      <c r="A77" s="150"/>
      <c r="C77" s="63"/>
      <c r="D77" s="66" t="str">
        <f t="shared" si="13"/>
        <v/>
      </c>
      <c r="E77" s="69" t="str">
        <f>IFERROR(VLOOKUP(J77,Causa!$A$2:$F$15,6,0),"")</f>
        <v/>
      </c>
      <c r="F77" s="52"/>
      <c r="G77" s="53"/>
      <c r="H77" s="212"/>
      <c r="I77" s="55"/>
      <c r="J77" s="54"/>
      <c r="K77" s="54"/>
      <c r="L77" s="54"/>
      <c r="M77" s="54"/>
      <c r="N77" s="54"/>
      <c r="O77" s="54"/>
      <c r="P77" s="54"/>
      <c r="Q77" s="55"/>
      <c r="R77" s="54"/>
      <c r="S77" s="56">
        <f t="shared" si="17"/>
        <v>0</v>
      </c>
      <c r="T77" s="56">
        <f t="shared" si="14"/>
        <v>0</v>
      </c>
      <c r="U77" s="56">
        <f t="shared" si="18"/>
        <v>0</v>
      </c>
      <c r="V77" s="56">
        <f t="shared" si="15"/>
        <v>0</v>
      </c>
      <c r="W77" s="64" t="str">
        <f t="shared" si="16"/>
        <v/>
      </c>
      <c r="X77" s="56" t="str">
        <f t="shared" si="19"/>
        <v>T</v>
      </c>
      <c r="Y77" s="20"/>
      <c r="Z77" s="19"/>
      <c r="AA77" s="20"/>
      <c r="AB77" s="19"/>
      <c r="AC77" s="21"/>
      <c r="AJ77" s="22"/>
      <c r="AK77" s="22"/>
      <c r="AL77" s="22"/>
      <c r="AM77" s="22"/>
      <c r="AN77" s="20"/>
      <c r="AO77" s="20"/>
      <c r="AP77" s="20"/>
      <c r="AQ77" s="20"/>
      <c r="AR77" s="20"/>
    </row>
    <row r="78" spans="1:44" s="17" customFormat="1" ht="30.75" customHeight="1" x14ac:dyDescent="0.2">
      <c r="A78" s="150"/>
      <c r="C78" s="63"/>
      <c r="D78" s="66" t="str">
        <f t="shared" si="13"/>
        <v/>
      </c>
      <c r="E78" s="69" t="str">
        <f>IFERROR(VLOOKUP(J78,Causa!$A$2:$F$15,6,0),"")</f>
        <v/>
      </c>
      <c r="F78" s="52"/>
      <c r="G78" s="53"/>
      <c r="H78" s="212"/>
      <c r="I78" s="55"/>
      <c r="J78" s="54"/>
      <c r="K78" s="54"/>
      <c r="L78" s="54"/>
      <c r="M78" s="54"/>
      <c r="N78" s="54"/>
      <c r="O78" s="54"/>
      <c r="P78" s="54"/>
      <c r="Q78" s="55"/>
      <c r="R78" s="54"/>
      <c r="S78" s="56">
        <f t="shared" si="17"/>
        <v>0</v>
      </c>
      <c r="T78" s="56">
        <f t="shared" si="14"/>
        <v>0</v>
      </c>
      <c r="U78" s="56">
        <f t="shared" si="18"/>
        <v>0</v>
      </c>
      <c r="V78" s="56">
        <f t="shared" si="15"/>
        <v>0</v>
      </c>
      <c r="W78" s="64" t="str">
        <f t="shared" si="16"/>
        <v/>
      </c>
      <c r="X78" s="56" t="str">
        <f t="shared" si="19"/>
        <v>T</v>
      </c>
      <c r="Y78" s="20"/>
      <c r="Z78" s="19"/>
      <c r="AA78" s="20"/>
      <c r="AB78" s="19"/>
      <c r="AC78" s="21"/>
      <c r="AJ78" s="22"/>
      <c r="AK78" s="22"/>
      <c r="AL78" s="22"/>
      <c r="AM78" s="22"/>
      <c r="AN78" s="20"/>
      <c r="AO78" s="20"/>
      <c r="AP78" s="20"/>
      <c r="AQ78" s="20"/>
      <c r="AR78" s="20"/>
    </row>
    <row r="79" spans="1:44" s="17" customFormat="1" ht="30.75" customHeight="1" x14ac:dyDescent="0.2">
      <c r="A79" s="150"/>
      <c r="C79" s="63"/>
      <c r="D79" s="66" t="str">
        <f t="shared" si="13"/>
        <v/>
      </c>
      <c r="E79" s="69" t="str">
        <f>IFERROR(VLOOKUP(J79,Causa!$A$2:$F$15,6,0),"")</f>
        <v/>
      </c>
      <c r="F79" s="52"/>
      <c r="G79" s="53"/>
      <c r="H79" s="212"/>
      <c r="I79" s="55"/>
      <c r="J79" s="54"/>
      <c r="K79" s="54"/>
      <c r="L79" s="54"/>
      <c r="M79" s="54"/>
      <c r="N79" s="54"/>
      <c r="O79" s="54"/>
      <c r="P79" s="54"/>
      <c r="Q79" s="55"/>
      <c r="R79" s="54"/>
      <c r="S79" s="56">
        <f t="shared" si="17"/>
        <v>0</v>
      </c>
      <c r="T79" s="56">
        <f t="shared" si="14"/>
        <v>0</v>
      </c>
      <c r="U79" s="56">
        <f t="shared" si="18"/>
        <v>0</v>
      </c>
      <c r="V79" s="56">
        <f t="shared" si="15"/>
        <v>0</v>
      </c>
      <c r="W79" s="64" t="str">
        <f t="shared" si="16"/>
        <v/>
      </c>
      <c r="X79" s="56" t="str">
        <f t="shared" si="19"/>
        <v>T</v>
      </c>
      <c r="Y79" s="20"/>
      <c r="Z79" s="19"/>
      <c r="AA79" s="20"/>
      <c r="AB79" s="19"/>
      <c r="AC79" s="21"/>
      <c r="AJ79" s="22"/>
      <c r="AK79" s="22"/>
      <c r="AL79" s="22"/>
      <c r="AM79" s="22"/>
      <c r="AN79" s="20"/>
      <c r="AO79" s="20"/>
      <c r="AP79" s="20"/>
      <c r="AQ79" s="20"/>
      <c r="AR79" s="20"/>
    </row>
    <row r="80" spans="1:44" s="17" customFormat="1" ht="30.75" customHeight="1" x14ac:dyDescent="0.2">
      <c r="A80" s="150"/>
      <c r="C80" s="63"/>
      <c r="D80" s="66" t="str">
        <f t="shared" si="13"/>
        <v/>
      </c>
      <c r="E80" s="69" t="str">
        <f>IFERROR(VLOOKUP(J80,Causa!$A$2:$F$15,6,0),"")</f>
        <v/>
      </c>
      <c r="F80" s="52"/>
      <c r="G80" s="53"/>
      <c r="H80" s="212"/>
      <c r="I80" s="55"/>
      <c r="J80" s="54"/>
      <c r="K80" s="54"/>
      <c r="L80" s="54"/>
      <c r="M80" s="54"/>
      <c r="N80" s="54"/>
      <c r="O80" s="54"/>
      <c r="P80" s="54"/>
      <c r="Q80" s="55"/>
      <c r="R80" s="54"/>
      <c r="S80" s="56">
        <f t="shared" si="17"/>
        <v>0</v>
      </c>
      <c r="T80" s="56">
        <f t="shared" si="14"/>
        <v>0</v>
      </c>
      <c r="U80" s="56">
        <f t="shared" si="18"/>
        <v>0</v>
      </c>
      <c r="V80" s="56">
        <f t="shared" si="15"/>
        <v>0</v>
      </c>
      <c r="W80" s="64" t="str">
        <f t="shared" si="16"/>
        <v/>
      </c>
      <c r="X80" s="56" t="str">
        <f t="shared" si="19"/>
        <v>T</v>
      </c>
      <c r="Y80" s="20"/>
      <c r="Z80" s="19"/>
      <c r="AA80" s="20"/>
      <c r="AB80" s="19"/>
      <c r="AC80" s="21"/>
      <c r="AJ80" s="22"/>
      <c r="AK80" s="22"/>
      <c r="AL80" s="22"/>
      <c r="AM80" s="22"/>
      <c r="AN80" s="20"/>
      <c r="AO80" s="20"/>
      <c r="AP80" s="20"/>
      <c r="AQ80" s="20"/>
      <c r="AR80" s="20"/>
    </row>
    <row r="81" spans="1:44" s="17" customFormat="1" ht="30.75" customHeight="1" x14ac:dyDescent="0.2">
      <c r="A81" s="150"/>
      <c r="C81" s="63"/>
      <c r="D81" s="66" t="str">
        <f t="shared" si="13"/>
        <v/>
      </c>
      <c r="E81" s="69" t="str">
        <f>IFERROR(VLOOKUP(J81,Causa!$A$2:$F$15,6,0),"")</f>
        <v/>
      </c>
      <c r="F81" s="52"/>
      <c r="G81" s="53"/>
      <c r="H81" s="212"/>
      <c r="I81" s="55"/>
      <c r="J81" s="54"/>
      <c r="K81" s="54"/>
      <c r="L81" s="54"/>
      <c r="M81" s="54"/>
      <c r="N81" s="54"/>
      <c r="O81" s="54"/>
      <c r="P81" s="54"/>
      <c r="Q81" s="55"/>
      <c r="R81" s="54"/>
      <c r="S81" s="56">
        <f t="shared" si="17"/>
        <v>0</v>
      </c>
      <c r="T81" s="56">
        <f t="shared" si="14"/>
        <v>0</v>
      </c>
      <c r="U81" s="56">
        <f t="shared" si="18"/>
        <v>0</v>
      </c>
      <c r="V81" s="56">
        <f t="shared" si="15"/>
        <v>0</v>
      </c>
      <c r="W81" s="64" t="str">
        <f t="shared" si="16"/>
        <v/>
      </c>
      <c r="X81" s="56" t="str">
        <f t="shared" si="19"/>
        <v>T</v>
      </c>
      <c r="Y81" s="20"/>
      <c r="Z81" s="19"/>
      <c r="AA81" s="20"/>
      <c r="AB81" s="19"/>
      <c r="AC81" s="21"/>
      <c r="AJ81" s="22"/>
      <c r="AK81" s="22"/>
      <c r="AL81" s="22"/>
      <c r="AM81" s="22"/>
      <c r="AN81" s="20"/>
      <c r="AO81" s="20"/>
      <c r="AP81" s="20"/>
      <c r="AQ81" s="20"/>
      <c r="AR81" s="20"/>
    </row>
    <row r="82" spans="1:44" s="17" customFormat="1" ht="30.75" customHeight="1" x14ac:dyDescent="0.2">
      <c r="A82" s="150"/>
      <c r="C82" s="63"/>
      <c r="D82" s="66" t="str">
        <f t="shared" si="13"/>
        <v/>
      </c>
      <c r="E82" s="69" t="str">
        <f>IFERROR(VLOOKUP(J82,Causa!$A$2:$F$15,6,0),"")</f>
        <v/>
      </c>
      <c r="F82" s="52"/>
      <c r="G82" s="53"/>
      <c r="H82" s="212"/>
      <c r="I82" s="55"/>
      <c r="J82" s="54"/>
      <c r="K82" s="54"/>
      <c r="L82" s="54"/>
      <c r="M82" s="54"/>
      <c r="N82" s="54"/>
      <c r="O82" s="54"/>
      <c r="P82" s="54"/>
      <c r="Q82" s="55"/>
      <c r="R82" s="54"/>
      <c r="S82" s="56">
        <f t="shared" si="17"/>
        <v>0</v>
      </c>
      <c r="T82" s="56">
        <f t="shared" si="14"/>
        <v>0</v>
      </c>
      <c r="U82" s="56">
        <f t="shared" si="18"/>
        <v>0</v>
      </c>
      <c r="V82" s="56">
        <f t="shared" si="15"/>
        <v>0</v>
      </c>
      <c r="W82" s="64" t="str">
        <f t="shared" si="16"/>
        <v/>
      </c>
      <c r="X82" s="56" t="str">
        <f t="shared" si="19"/>
        <v>T</v>
      </c>
      <c r="Y82" s="20"/>
      <c r="Z82" s="19"/>
      <c r="AA82" s="20"/>
      <c r="AB82" s="19"/>
      <c r="AC82" s="21"/>
      <c r="AJ82" s="22"/>
      <c r="AK82" s="22"/>
      <c r="AL82" s="22"/>
      <c r="AM82" s="22"/>
      <c r="AN82" s="20"/>
      <c r="AO82" s="20"/>
      <c r="AP82" s="20"/>
      <c r="AQ82" s="20"/>
      <c r="AR82" s="20"/>
    </row>
    <row r="83" spans="1:44" s="17" customFormat="1" ht="30.75" customHeight="1" x14ac:dyDescent="0.2">
      <c r="A83" s="150"/>
      <c r="C83" s="63"/>
      <c r="D83" s="66" t="str">
        <f t="shared" si="13"/>
        <v/>
      </c>
      <c r="E83" s="69" t="str">
        <f>IFERROR(VLOOKUP(J83,Causa!$A$2:$F$15,6,0),"")</f>
        <v/>
      </c>
      <c r="F83" s="52"/>
      <c r="G83" s="53"/>
      <c r="H83" s="212"/>
      <c r="I83" s="55"/>
      <c r="J83" s="54"/>
      <c r="K83" s="54"/>
      <c r="L83" s="54"/>
      <c r="M83" s="54"/>
      <c r="N83" s="54"/>
      <c r="O83" s="54"/>
      <c r="P83" s="54"/>
      <c r="Q83" s="55"/>
      <c r="R83" s="54"/>
      <c r="S83" s="56">
        <f t="shared" si="17"/>
        <v>0</v>
      </c>
      <c r="T83" s="56">
        <f t="shared" si="14"/>
        <v>0</v>
      </c>
      <c r="U83" s="56">
        <f t="shared" si="18"/>
        <v>0</v>
      </c>
      <c r="V83" s="56">
        <f t="shared" si="15"/>
        <v>0</v>
      </c>
      <c r="W83" s="64" t="str">
        <f t="shared" si="16"/>
        <v/>
      </c>
      <c r="X83" s="56" t="str">
        <f t="shared" si="19"/>
        <v>T</v>
      </c>
      <c r="Y83" s="20"/>
      <c r="Z83" s="19"/>
      <c r="AA83" s="20"/>
      <c r="AB83" s="19"/>
      <c r="AC83" s="21"/>
      <c r="AJ83" s="22"/>
      <c r="AK83" s="22"/>
      <c r="AL83" s="22"/>
      <c r="AM83" s="22"/>
      <c r="AN83" s="20"/>
      <c r="AO83" s="20"/>
      <c r="AP83" s="20"/>
      <c r="AQ83" s="20"/>
      <c r="AR83" s="20"/>
    </row>
    <row r="84" spans="1:44" s="17" customFormat="1" ht="30.75" customHeight="1" x14ac:dyDescent="0.2">
      <c r="A84" s="150"/>
      <c r="C84" s="63"/>
      <c r="D84" s="66" t="str">
        <f t="shared" si="13"/>
        <v/>
      </c>
      <c r="E84" s="69" t="str">
        <f>IFERROR(VLOOKUP(J84,Causa!$A$2:$F$15,6,0),"")</f>
        <v/>
      </c>
      <c r="F84" s="52"/>
      <c r="G84" s="53"/>
      <c r="H84" s="212"/>
      <c r="I84" s="55"/>
      <c r="J84" s="54"/>
      <c r="K84" s="54"/>
      <c r="L84" s="54"/>
      <c r="M84" s="54"/>
      <c r="N84" s="54"/>
      <c r="O84" s="54"/>
      <c r="P84" s="54"/>
      <c r="Q84" s="55"/>
      <c r="R84" s="54"/>
      <c r="S84" s="56">
        <f t="shared" si="17"/>
        <v>0</v>
      </c>
      <c r="T84" s="56">
        <f t="shared" si="14"/>
        <v>0</v>
      </c>
      <c r="U84" s="56">
        <f t="shared" si="18"/>
        <v>0</v>
      </c>
      <c r="V84" s="56">
        <f t="shared" si="15"/>
        <v>0</v>
      </c>
      <c r="W84" s="64" t="str">
        <f t="shared" si="16"/>
        <v/>
      </c>
      <c r="X84" s="56" t="str">
        <f t="shared" si="19"/>
        <v>T</v>
      </c>
      <c r="Y84" s="20"/>
      <c r="Z84" s="19"/>
      <c r="AA84" s="20"/>
      <c r="AB84" s="19"/>
      <c r="AC84" s="21"/>
      <c r="AJ84" s="22"/>
      <c r="AK84" s="22"/>
      <c r="AL84" s="22"/>
      <c r="AM84" s="22"/>
      <c r="AN84" s="20"/>
      <c r="AO84" s="20"/>
      <c r="AP84" s="20"/>
      <c r="AQ84" s="20"/>
      <c r="AR84" s="20"/>
    </row>
    <row r="85" spans="1:44" s="17" customFormat="1" ht="30.75" customHeight="1" x14ac:dyDescent="0.2">
      <c r="A85" s="150"/>
      <c r="C85" s="63"/>
      <c r="D85" s="66" t="str">
        <f t="shared" si="13"/>
        <v/>
      </c>
      <c r="E85" s="69" t="str">
        <f>IFERROR(VLOOKUP(J85,Causa!$A$2:$F$15,6,0),"")</f>
        <v/>
      </c>
      <c r="F85" s="52"/>
      <c r="G85" s="53"/>
      <c r="H85" s="212"/>
      <c r="I85" s="55"/>
      <c r="J85" s="54"/>
      <c r="K85" s="54"/>
      <c r="L85" s="54"/>
      <c r="M85" s="54"/>
      <c r="N85" s="54"/>
      <c r="O85" s="54"/>
      <c r="P85" s="54"/>
      <c r="Q85" s="55"/>
      <c r="R85" s="54"/>
      <c r="S85" s="56">
        <f t="shared" si="17"/>
        <v>0</v>
      </c>
      <c r="T85" s="56">
        <f t="shared" si="14"/>
        <v>0</v>
      </c>
      <c r="U85" s="56">
        <f t="shared" si="18"/>
        <v>0</v>
      </c>
      <c r="V85" s="56">
        <f t="shared" si="15"/>
        <v>0</v>
      </c>
      <c r="W85" s="64" t="str">
        <f t="shared" si="16"/>
        <v/>
      </c>
      <c r="X85" s="56" t="str">
        <f t="shared" si="19"/>
        <v>T</v>
      </c>
      <c r="Y85" s="20"/>
      <c r="Z85" s="19"/>
      <c r="AA85" s="20"/>
      <c r="AB85" s="19"/>
      <c r="AC85" s="21"/>
      <c r="AJ85" s="22"/>
      <c r="AK85" s="22"/>
      <c r="AL85" s="22"/>
      <c r="AM85" s="22"/>
      <c r="AN85" s="20"/>
      <c r="AO85" s="20"/>
      <c r="AP85" s="20"/>
      <c r="AQ85" s="20"/>
      <c r="AR85" s="20"/>
    </row>
    <row r="86" spans="1:44" s="17" customFormat="1" ht="30.75" customHeight="1" x14ac:dyDescent="0.2">
      <c r="A86" s="150"/>
      <c r="C86" s="63"/>
      <c r="D86" s="66" t="str">
        <f t="shared" si="13"/>
        <v/>
      </c>
      <c r="E86" s="69" t="str">
        <f>IFERROR(VLOOKUP(J86,Causa!$A$2:$F$15,6,0),"")</f>
        <v/>
      </c>
      <c r="F86" s="52"/>
      <c r="G86" s="53"/>
      <c r="H86" s="212"/>
      <c r="I86" s="55"/>
      <c r="J86" s="54"/>
      <c r="K86" s="54"/>
      <c r="L86" s="54"/>
      <c r="M86" s="54"/>
      <c r="N86" s="54"/>
      <c r="O86" s="54"/>
      <c r="P86" s="54"/>
      <c r="Q86" s="55"/>
      <c r="R86" s="54"/>
      <c r="S86" s="56">
        <f t="shared" si="17"/>
        <v>0</v>
      </c>
      <c r="T86" s="56">
        <f t="shared" si="14"/>
        <v>0</v>
      </c>
      <c r="U86" s="56">
        <f t="shared" si="18"/>
        <v>0</v>
      </c>
      <c r="V86" s="56">
        <f t="shared" si="15"/>
        <v>0</v>
      </c>
      <c r="W86" s="64" t="str">
        <f t="shared" si="16"/>
        <v/>
      </c>
      <c r="X86" s="56" t="str">
        <f t="shared" si="19"/>
        <v>T</v>
      </c>
      <c r="Y86" s="20"/>
      <c r="Z86" s="19"/>
      <c r="AA86" s="20"/>
      <c r="AB86" s="19"/>
      <c r="AC86" s="21"/>
      <c r="AJ86" s="22"/>
      <c r="AK86" s="22"/>
      <c r="AL86" s="22"/>
      <c r="AM86" s="22"/>
      <c r="AN86" s="20"/>
      <c r="AO86" s="20"/>
      <c r="AP86" s="20"/>
      <c r="AQ86" s="20"/>
      <c r="AR86" s="20"/>
    </row>
    <row r="87" spans="1:44" s="17" customFormat="1" ht="30.75" customHeight="1" x14ac:dyDescent="0.2">
      <c r="A87" s="150"/>
      <c r="C87" s="63"/>
      <c r="D87" s="66" t="str">
        <f t="shared" si="13"/>
        <v/>
      </c>
      <c r="E87" s="69" t="str">
        <f>IFERROR(VLOOKUP(J87,Causa!$A$2:$F$15,6,0),"")</f>
        <v/>
      </c>
      <c r="F87" s="52"/>
      <c r="G87" s="53"/>
      <c r="H87" s="212"/>
      <c r="I87" s="55"/>
      <c r="J87" s="54"/>
      <c r="K87" s="54"/>
      <c r="L87" s="54"/>
      <c r="M87" s="54"/>
      <c r="N87" s="54"/>
      <c r="O87" s="54"/>
      <c r="P87" s="54"/>
      <c r="Q87" s="55"/>
      <c r="R87" s="54"/>
      <c r="S87" s="56">
        <f t="shared" si="17"/>
        <v>0</v>
      </c>
      <c r="T87" s="56">
        <f t="shared" si="14"/>
        <v>0</v>
      </c>
      <c r="U87" s="56">
        <f t="shared" si="18"/>
        <v>0</v>
      </c>
      <c r="V87" s="56">
        <f t="shared" si="15"/>
        <v>0</v>
      </c>
      <c r="W87" s="64" t="str">
        <f t="shared" si="16"/>
        <v/>
      </c>
      <c r="X87" s="56" t="str">
        <f t="shared" si="19"/>
        <v>T</v>
      </c>
      <c r="Y87" s="20"/>
      <c r="Z87" s="19"/>
      <c r="AA87" s="20"/>
      <c r="AB87" s="19"/>
      <c r="AC87" s="21"/>
      <c r="AJ87" s="22"/>
      <c r="AK87" s="22"/>
      <c r="AL87" s="22"/>
      <c r="AM87" s="22"/>
      <c r="AN87" s="20"/>
      <c r="AO87" s="20"/>
      <c r="AP87" s="20"/>
      <c r="AQ87" s="20"/>
      <c r="AR87" s="20"/>
    </row>
    <row r="88" spans="1:44" s="17" customFormat="1" ht="30.75" customHeight="1" x14ac:dyDescent="0.2">
      <c r="A88" s="150"/>
      <c r="C88" s="63"/>
      <c r="D88" s="66" t="str">
        <f t="shared" si="13"/>
        <v/>
      </c>
      <c r="E88" s="69" t="str">
        <f>IFERROR(VLOOKUP(J88,Causa!$A$2:$F$15,6,0),"")</f>
        <v/>
      </c>
      <c r="F88" s="52"/>
      <c r="G88" s="53"/>
      <c r="H88" s="212"/>
      <c r="I88" s="55"/>
      <c r="J88" s="54"/>
      <c r="K88" s="54"/>
      <c r="L88" s="54"/>
      <c r="M88" s="54"/>
      <c r="N88" s="54"/>
      <c r="O88" s="54"/>
      <c r="P88" s="54"/>
      <c r="Q88" s="55"/>
      <c r="R88" s="54"/>
      <c r="S88" s="56">
        <f t="shared" si="17"/>
        <v>0</v>
      </c>
      <c r="T88" s="56">
        <f t="shared" si="14"/>
        <v>0</v>
      </c>
      <c r="U88" s="56">
        <f t="shared" si="18"/>
        <v>0</v>
      </c>
      <c r="V88" s="56">
        <f t="shared" si="15"/>
        <v>0</v>
      </c>
      <c r="W88" s="64" t="str">
        <f t="shared" si="16"/>
        <v/>
      </c>
      <c r="X88" s="56" t="str">
        <f t="shared" si="19"/>
        <v>T</v>
      </c>
      <c r="Y88" s="20"/>
      <c r="Z88" s="19"/>
      <c r="AA88" s="20"/>
      <c r="AB88" s="19"/>
      <c r="AC88" s="21"/>
      <c r="AJ88" s="22"/>
      <c r="AK88" s="22"/>
      <c r="AL88" s="22"/>
      <c r="AM88" s="22"/>
      <c r="AN88" s="20"/>
      <c r="AO88" s="20"/>
      <c r="AP88" s="20"/>
      <c r="AQ88" s="20"/>
      <c r="AR88" s="20"/>
    </row>
    <row r="89" spans="1:44" s="17" customFormat="1" ht="30.75" customHeight="1" x14ac:dyDescent="0.2">
      <c r="A89" s="150"/>
      <c r="C89" s="63"/>
      <c r="D89" s="66" t="str">
        <f t="shared" si="13"/>
        <v/>
      </c>
      <c r="E89" s="69" t="str">
        <f>IFERROR(VLOOKUP(J89,Causa!$A$2:$F$15,6,0),"")</f>
        <v/>
      </c>
      <c r="F89" s="52"/>
      <c r="G89" s="53"/>
      <c r="H89" s="212"/>
      <c r="I89" s="55"/>
      <c r="J89" s="54"/>
      <c r="K89" s="54"/>
      <c r="L89" s="54"/>
      <c r="M89" s="54"/>
      <c r="N89" s="54"/>
      <c r="O89" s="54"/>
      <c r="P89" s="54"/>
      <c r="Q89" s="55"/>
      <c r="R89" s="54"/>
      <c r="S89" s="56">
        <f t="shared" si="17"/>
        <v>0</v>
      </c>
      <c r="T89" s="56">
        <f t="shared" si="14"/>
        <v>0</v>
      </c>
      <c r="U89" s="56">
        <f t="shared" si="18"/>
        <v>0</v>
      </c>
      <c r="V89" s="56">
        <f t="shared" si="15"/>
        <v>0</v>
      </c>
      <c r="W89" s="64" t="str">
        <f t="shared" si="16"/>
        <v/>
      </c>
      <c r="X89" s="56" t="str">
        <f t="shared" si="19"/>
        <v>T</v>
      </c>
      <c r="Y89" s="20"/>
      <c r="Z89" s="19"/>
      <c r="AA89" s="20"/>
      <c r="AB89" s="19"/>
      <c r="AC89" s="21"/>
      <c r="AJ89" s="22"/>
      <c r="AK89" s="22"/>
      <c r="AL89" s="22"/>
      <c r="AM89" s="22"/>
      <c r="AN89" s="20"/>
      <c r="AO89" s="20"/>
      <c r="AP89" s="20"/>
      <c r="AQ89" s="20"/>
      <c r="AR89" s="20"/>
    </row>
    <row r="90" spans="1:44" s="17" customFormat="1" ht="30.75" customHeight="1" x14ac:dyDescent="0.2">
      <c r="A90" s="150"/>
      <c r="C90" s="63"/>
      <c r="D90" s="66" t="str">
        <f t="shared" si="13"/>
        <v/>
      </c>
      <c r="E90" s="69" t="str">
        <f>IFERROR(VLOOKUP(J90,Causa!$A$2:$F$15,6,0),"")</f>
        <v/>
      </c>
      <c r="F90" s="52"/>
      <c r="G90" s="53"/>
      <c r="H90" s="212"/>
      <c r="I90" s="55"/>
      <c r="J90" s="54"/>
      <c r="K90" s="54"/>
      <c r="L90" s="54"/>
      <c r="M90" s="54"/>
      <c r="N90" s="54"/>
      <c r="O90" s="54"/>
      <c r="P90" s="54"/>
      <c r="Q90" s="55"/>
      <c r="R90" s="54"/>
      <c r="S90" s="56">
        <f t="shared" si="17"/>
        <v>0</v>
      </c>
      <c r="T90" s="56">
        <f t="shared" si="14"/>
        <v>0</v>
      </c>
      <c r="U90" s="56">
        <f t="shared" si="18"/>
        <v>0</v>
      </c>
      <c r="V90" s="56">
        <f t="shared" si="15"/>
        <v>0</v>
      </c>
      <c r="W90" s="64" t="str">
        <f t="shared" si="16"/>
        <v/>
      </c>
      <c r="X90" s="56" t="str">
        <f t="shared" si="19"/>
        <v>T</v>
      </c>
      <c r="Y90" s="20"/>
      <c r="Z90" s="19"/>
      <c r="AA90" s="20"/>
      <c r="AB90" s="19"/>
      <c r="AC90" s="21"/>
      <c r="AJ90" s="22"/>
      <c r="AK90" s="22"/>
      <c r="AL90" s="22"/>
      <c r="AM90" s="22"/>
      <c r="AN90" s="20"/>
      <c r="AO90" s="20"/>
      <c r="AP90" s="20"/>
      <c r="AQ90" s="20"/>
      <c r="AR90" s="20"/>
    </row>
    <row r="91" spans="1:44" s="17" customFormat="1" ht="30.75" customHeight="1" x14ac:dyDescent="0.2">
      <c r="A91" s="150"/>
      <c r="C91" s="63"/>
      <c r="D91" s="66" t="str">
        <f t="shared" si="13"/>
        <v/>
      </c>
      <c r="E91" s="69" t="str">
        <f>IFERROR(VLOOKUP(J91,Causa!$A$2:$F$15,6,0),"")</f>
        <v/>
      </c>
      <c r="F91" s="52"/>
      <c r="G91" s="53"/>
      <c r="H91" s="212"/>
      <c r="I91" s="55"/>
      <c r="J91" s="54"/>
      <c r="K91" s="54"/>
      <c r="L91" s="54"/>
      <c r="M91" s="54"/>
      <c r="N91" s="54"/>
      <c r="O91" s="54"/>
      <c r="P91" s="54"/>
      <c r="Q91" s="55"/>
      <c r="R91" s="54"/>
      <c r="S91" s="56">
        <f t="shared" si="17"/>
        <v>0</v>
      </c>
      <c r="T91" s="56">
        <f t="shared" si="14"/>
        <v>0</v>
      </c>
      <c r="U91" s="56">
        <f t="shared" si="18"/>
        <v>0</v>
      </c>
      <c r="V91" s="56">
        <f t="shared" si="15"/>
        <v>0</v>
      </c>
      <c r="W91" s="64" t="str">
        <f t="shared" si="16"/>
        <v/>
      </c>
      <c r="X91" s="56" t="str">
        <f t="shared" si="19"/>
        <v>T</v>
      </c>
      <c r="Y91" s="20"/>
      <c r="Z91" s="19"/>
      <c r="AA91" s="20"/>
      <c r="AB91" s="19"/>
      <c r="AC91" s="21"/>
      <c r="AJ91" s="22"/>
      <c r="AK91" s="22"/>
      <c r="AL91" s="22"/>
      <c r="AM91" s="22"/>
      <c r="AN91" s="20"/>
      <c r="AO91" s="20"/>
      <c r="AP91" s="20"/>
      <c r="AQ91" s="20"/>
      <c r="AR91" s="20"/>
    </row>
    <row r="92" spans="1:44" s="17" customFormat="1" ht="30.75" customHeight="1" x14ac:dyDescent="0.2">
      <c r="A92" s="150"/>
      <c r="C92" s="63"/>
      <c r="D92" s="66" t="str">
        <f t="shared" si="13"/>
        <v/>
      </c>
      <c r="E92" s="69" t="str">
        <f>IFERROR(VLOOKUP(J92,Causa!$A$2:$F$15,6,0),"")</f>
        <v/>
      </c>
      <c r="F92" s="52"/>
      <c r="G92" s="53"/>
      <c r="H92" s="212"/>
      <c r="I92" s="55"/>
      <c r="J92" s="54"/>
      <c r="K92" s="54"/>
      <c r="L92" s="54"/>
      <c r="M92" s="54"/>
      <c r="N92" s="54"/>
      <c r="O92" s="54"/>
      <c r="P92" s="54"/>
      <c r="Q92" s="55"/>
      <c r="R92" s="54"/>
      <c r="S92" s="56">
        <f t="shared" si="17"/>
        <v>0</v>
      </c>
      <c r="T92" s="56">
        <f t="shared" si="14"/>
        <v>0</v>
      </c>
      <c r="U92" s="56">
        <f t="shared" si="18"/>
        <v>0</v>
      </c>
      <c r="V92" s="56">
        <f t="shared" si="15"/>
        <v>0</v>
      </c>
      <c r="W92" s="64" t="str">
        <f t="shared" si="16"/>
        <v/>
      </c>
      <c r="X92" s="56" t="str">
        <f t="shared" si="19"/>
        <v>T</v>
      </c>
      <c r="Y92" s="20"/>
      <c r="Z92" s="19"/>
      <c r="AA92" s="20"/>
      <c r="AB92" s="19"/>
      <c r="AC92" s="21"/>
      <c r="AJ92" s="22"/>
      <c r="AK92" s="22"/>
      <c r="AL92" s="22"/>
      <c r="AM92" s="22"/>
      <c r="AN92" s="20"/>
      <c r="AO92" s="20"/>
      <c r="AP92" s="20"/>
      <c r="AQ92" s="20"/>
      <c r="AR92" s="20"/>
    </row>
    <row r="93" spans="1:44" s="17" customFormat="1" ht="30.75" customHeight="1" x14ac:dyDescent="0.2">
      <c r="A93" s="150"/>
      <c r="C93" s="63"/>
      <c r="D93" s="66" t="str">
        <f t="shared" si="13"/>
        <v/>
      </c>
      <c r="E93" s="69" t="str">
        <f>IFERROR(VLOOKUP(J93,Causa!$A$2:$F$15,6,0),"")</f>
        <v/>
      </c>
      <c r="F93" s="52"/>
      <c r="G93" s="53"/>
      <c r="H93" s="212"/>
      <c r="I93" s="55"/>
      <c r="J93" s="54"/>
      <c r="K93" s="54"/>
      <c r="L93" s="54"/>
      <c r="M93" s="54"/>
      <c r="N93" s="54"/>
      <c r="O93" s="54"/>
      <c r="P93" s="54"/>
      <c r="Q93" s="55"/>
      <c r="R93" s="54"/>
      <c r="S93" s="56">
        <f t="shared" si="17"/>
        <v>0</v>
      </c>
      <c r="T93" s="56">
        <f t="shared" si="14"/>
        <v>0</v>
      </c>
      <c r="U93" s="56">
        <f t="shared" si="18"/>
        <v>0</v>
      </c>
      <c r="V93" s="56">
        <f t="shared" si="15"/>
        <v>0</v>
      </c>
      <c r="W93" s="64" t="str">
        <f t="shared" si="16"/>
        <v/>
      </c>
      <c r="X93" s="56" t="str">
        <f t="shared" si="19"/>
        <v>T</v>
      </c>
      <c r="Y93" s="20"/>
      <c r="Z93" s="19"/>
      <c r="AA93" s="20"/>
      <c r="AB93" s="19"/>
      <c r="AC93" s="21"/>
      <c r="AJ93" s="22"/>
      <c r="AK93" s="22"/>
      <c r="AL93" s="22"/>
      <c r="AM93" s="22"/>
      <c r="AN93" s="20"/>
      <c r="AO93" s="20"/>
      <c r="AP93" s="20"/>
      <c r="AQ93" s="20"/>
      <c r="AR93" s="20"/>
    </row>
    <row r="94" spans="1:44" s="17" customFormat="1" ht="30.75" customHeight="1" x14ac:dyDescent="0.2">
      <c r="A94" s="150"/>
      <c r="C94" s="63"/>
      <c r="D94" s="66" t="str">
        <f t="shared" si="13"/>
        <v/>
      </c>
      <c r="E94" s="69" t="str">
        <f>IFERROR(VLOOKUP(J94,Causa!$A$2:$F$15,6,0),"")</f>
        <v/>
      </c>
      <c r="F94" s="52"/>
      <c r="G94" s="53"/>
      <c r="H94" s="212"/>
      <c r="I94" s="55"/>
      <c r="J94" s="54"/>
      <c r="K94" s="54"/>
      <c r="L94" s="54"/>
      <c r="M94" s="54"/>
      <c r="N94" s="54"/>
      <c r="O94" s="54"/>
      <c r="P94" s="54"/>
      <c r="Q94" s="55"/>
      <c r="R94" s="54"/>
      <c r="S94" s="56">
        <f t="shared" si="17"/>
        <v>0</v>
      </c>
      <c r="T94" s="56">
        <f t="shared" si="14"/>
        <v>0</v>
      </c>
      <c r="U94" s="56">
        <f t="shared" si="18"/>
        <v>0</v>
      </c>
      <c r="V94" s="56">
        <f t="shared" si="15"/>
        <v>0</v>
      </c>
      <c r="W94" s="64" t="str">
        <f t="shared" si="16"/>
        <v/>
      </c>
      <c r="X94" s="56" t="str">
        <f t="shared" si="19"/>
        <v>T</v>
      </c>
      <c r="Y94" s="20"/>
      <c r="Z94" s="19"/>
      <c r="AA94" s="20"/>
      <c r="AB94" s="19"/>
      <c r="AC94" s="21"/>
      <c r="AJ94" s="22"/>
      <c r="AK94" s="22"/>
      <c r="AL94" s="22"/>
      <c r="AM94" s="22"/>
      <c r="AN94" s="20"/>
      <c r="AO94" s="20"/>
      <c r="AP94" s="20"/>
      <c r="AQ94" s="20"/>
      <c r="AR94" s="20"/>
    </row>
    <row r="95" spans="1:44" s="17" customFormat="1" ht="30.75" customHeight="1" x14ac:dyDescent="0.2">
      <c r="A95" s="150"/>
      <c r="C95" s="63"/>
      <c r="D95" s="66" t="str">
        <f t="shared" si="13"/>
        <v/>
      </c>
      <c r="E95" s="69" t="str">
        <f>IFERROR(VLOOKUP(J95,Causa!$A$2:$F$15,6,0),"")</f>
        <v/>
      </c>
      <c r="F95" s="52"/>
      <c r="G95" s="53"/>
      <c r="H95" s="212"/>
      <c r="I95" s="55"/>
      <c r="J95" s="54"/>
      <c r="K95" s="54"/>
      <c r="L95" s="54"/>
      <c r="M95" s="54"/>
      <c r="N95" s="54"/>
      <c r="O95" s="54"/>
      <c r="P95" s="54"/>
      <c r="Q95" s="55"/>
      <c r="R95" s="54"/>
      <c r="S95" s="56">
        <f t="shared" si="17"/>
        <v>0</v>
      </c>
      <c r="T95" s="56">
        <f t="shared" si="14"/>
        <v>0</v>
      </c>
      <c r="U95" s="56">
        <f t="shared" si="18"/>
        <v>0</v>
      </c>
      <c r="V95" s="56">
        <f t="shared" si="15"/>
        <v>0</v>
      </c>
      <c r="W95" s="64" t="str">
        <f t="shared" si="16"/>
        <v/>
      </c>
      <c r="X95" s="56" t="str">
        <f t="shared" si="19"/>
        <v>T</v>
      </c>
      <c r="Y95" s="20"/>
      <c r="Z95" s="19"/>
      <c r="AA95" s="20"/>
      <c r="AB95" s="19"/>
      <c r="AC95" s="21"/>
      <c r="AJ95" s="22"/>
      <c r="AK95" s="22"/>
      <c r="AL95" s="22"/>
      <c r="AM95" s="22"/>
      <c r="AN95" s="20"/>
      <c r="AO95" s="20"/>
      <c r="AP95" s="20"/>
      <c r="AQ95" s="20"/>
      <c r="AR95" s="20"/>
    </row>
    <row r="96" spans="1:44" s="17" customFormat="1" ht="30.75" customHeight="1" x14ac:dyDescent="0.2">
      <c r="A96" s="150"/>
      <c r="C96" s="63"/>
      <c r="D96" s="66" t="str">
        <f t="shared" si="13"/>
        <v/>
      </c>
      <c r="E96" s="69" t="str">
        <f>IFERROR(VLOOKUP(J96,Causa!$A$2:$F$15,6,0),"")</f>
        <v/>
      </c>
      <c r="F96" s="52"/>
      <c r="G96" s="53"/>
      <c r="H96" s="212"/>
      <c r="I96" s="55"/>
      <c r="J96" s="54"/>
      <c r="K96" s="54"/>
      <c r="L96" s="54"/>
      <c r="M96" s="54"/>
      <c r="N96" s="54"/>
      <c r="O96" s="54"/>
      <c r="P96" s="54"/>
      <c r="Q96" s="55"/>
      <c r="R96" s="54"/>
      <c r="S96" s="56">
        <f t="shared" si="17"/>
        <v>0</v>
      </c>
      <c r="T96" s="56">
        <f t="shared" si="14"/>
        <v>0</v>
      </c>
      <c r="U96" s="56">
        <f t="shared" si="18"/>
        <v>0</v>
      </c>
      <c r="V96" s="56">
        <f t="shared" si="15"/>
        <v>0</v>
      </c>
      <c r="W96" s="64" t="str">
        <f t="shared" si="16"/>
        <v/>
      </c>
      <c r="X96" s="56" t="str">
        <f t="shared" si="19"/>
        <v>T</v>
      </c>
      <c r="Y96" s="20"/>
      <c r="Z96" s="19"/>
      <c r="AA96" s="20"/>
      <c r="AB96" s="19"/>
      <c r="AC96" s="21"/>
      <c r="AJ96" s="22"/>
      <c r="AK96" s="22"/>
      <c r="AL96" s="22"/>
      <c r="AM96" s="22"/>
      <c r="AN96" s="20"/>
      <c r="AO96" s="20"/>
      <c r="AP96" s="20"/>
      <c r="AQ96" s="20"/>
      <c r="AR96" s="20"/>
    </row>
    <row r="97" spans="1:44" s="17" customFormat="1" ht="30.75" customHeight="1" x14ac:dyDescent="0.2">
      <c r="A97" s="150"/>
      <c r="C97" s="63"/>
      <c r="D97" s="66" t="str">
        <f t="shared" si="13"/>
        <v/>
      </c>
      <c r="E97" s="69" t="str">
        <f>IFERROR(VLOOKUP(J97,Causa!$A$2:$F$15,6,0),"")</f>
        <v/>
      </c>
      <c r="F97" s="52"/>
      <c r="G97" s="53"/>
      <c r="H97" s="212"/>
      <c r="I97" s="55"/>
      <c r="J97" s="54"/>
      <c r="K97" s="54"/>
      <c r="L97" s="54"/>
      <c r="M97" s="54"/>
      <c r="N97" s="54"/>
      <c r="O97" s="54"/>
      <c r="P97" s="54"/>
      <c r="Q97" s="55"/>
      <c r="R97" s="54"/>
      <c r="S97" s="56">
        <f t="shared" si="17"/>
        <v>0</v>
      </c>
      <c r="T97" s="56">
        <f t="shared" si="14"/>
        <v>0</v>
      </c>
      <c r="U97" s="56">
        <f t="shared" si="18"/>
        <v>0</v>
      </c>
      <c r="V97" s="56">
        <f t="shared" si="15"/>
        <v>0</v>
      </c>
      <c r="W97" s="64" t="str">
        <f t="shared" si="16"/>
        <v/>
      </c>
      <c r="X97" s="56" t="str">
        <f t="shared" si="19"/>
        <v>T</v>
      </c>
      <c r="Y97" s="20"/>
      <c r="Z97" s="19"/>
      <c r="AA97" s="20"/>
      <c r="AB97" s="19"/>
      <c r="AC97" s="21"/>
      <c r="AJ97" s="22"/>
      <c r="AK97" s="22"/>
      <c r="AL97" s="22"/>
      <c r="AM97" s="22"/>
      <c r="AN97" s="20"/>
      <c r="AO97" s="20"/>
      <c r="AP97" s="20"/>
      <c r="AQ97" s="20"/>
      <c r="AR97" s="20"/>
    </row>
    <row r="98" spans="1:44" s="17" customFormat="1" ht="30.75" customHeight="1" x14ac:dyDescent="0.2">
      <c r="A98" s="150"/>
      <c r="C98" s="63"/>
      <c r="D98" s="66" t="str">
        <f t="shared" si="13"/>
        <v/>
      </c>
      <c r="E98" s="69" t="str">
        <f>IFERROR(VLOOKUP(J98,Causa!$A$2:$F$15,6,0),"")</f>
        <v/>
      </c>
      <c r="F98" s="52"/>
      <c r="G98" s="53"/>
      <c r="H98" s="212"/>
      <c r="I98" s="55"/>
      <c r="J98" s="54"/>
      <c r="K98" s="54"/>
      <c r="L98" s="54"/>
      <c r="M98" s="54"/>
      <c r="N98" s="54"/>
      <c r="O98" s="54"/>
      <c r="P98" s="54"/>
      <c r="Q98" s="55"/>
      <c r="R98" s="54"/>
      <c r="S98" s="56">
        <f t="shared" si="17"/>
        <v>0</v>
      </c>
      <c r="T98" s="56">
        <f t="shared" si="14"/>
        <v>0</v>
      </c>
      <c r="U98" s="56">
        <f t="shared" si="18"/>
        <v>0</v>
      </c>
      <c r="V98" s="56">
        <f t="shared" si="15"/>
        <v>0</v>
      </c>
      <c r="W98" s="64" t="str">
        <f t="shared" si="16"/>
        <v/>
      </c>
      <c r="X98" s="56" t="str">
        <f t="shared" si="19"/>
        <v>T</v>
      </c>
      <c r="Y98" s="20"/>
      <c r="Z98" s="19"/>
      <c r="AA98" s="20"/>
      <c r="AB98" s="19"/>
      <c r="AC98" s="21"/>
      <c r="AJ98" s="22"/>
      <c r="AK98" s="22"/>
      <c r="AL98" s="22"/>
      <c r="AM98" s="22"/>
      <c r="AN98" s="20"/>
      <c r="AO98" s="20"/>
      <c r="AP98" s="20"/>
      <c r="AQ98" s="20"/>
      <c r="AR98" s="20"/>
    </row>
    <row r="99" spans="1:44" s="17" customFormat="1" ht="30.75" customHeight="1" x14ac:dyDescent="0.2">
      <c r="A99" s="150"/>
      <c r="C99" s="63"/>
      <c r="D99" s="66" t="str">
        <f t="shared" ref="D99:D162" si="20">IF(E99="","",IF(E99=1,IF(COUNTA(F99:P99)=9,1,0),IF(J99="OPERACIO",IF(COUNTA(F99:P99)=7,1,0),IF(COUNTA(F99:P99)=7,1,0))))</f>
        <v/>
      </c>
      <c r="E99" s="69" t="str">
        <f>IFERROR(VLOOKUP(J99,Causa!$A$2:$F$15,6,0),"")</f>
        <v/>
      </c>
      <c r="F99" s="52"/>
      <c r="G99" s="53"/>
      <c r="H99" s="212"/>
      <c r="I99" s="55"/>
      <c r="J99" s="54"/>
      <c r="K99" s="54"/>
      <c r="L99" s="54"/>
      <c r="M99" s="54"/>
      <c r="N99" s="54"/>
      <c r="O99" s="54"/>
      <c r="P99" s="54"/>
      <c r="Q99" s="55"/>
      <c r="R99" s="54"/>
      <c r="S99" s="56">
        <f t="shared" si="17"/>
        <v>0</v>
      </c>
      <c r="T99" s="56">
        <f t="shared" ref="T99:T162" si="21">IF(J99="Programa",P99,0)-S99</f>
        <v>0</v>
      </c>
      <c r="U99" s="56">
        <f t="shared" si="18"/>
        <v>0</v>
      </c>
      <c r="V99" s="56">
        <f t="shared" ref="V99:V162" si="22">IF(J99="ELECTRIC",P99,0)+IF(J99="INSTRUME",P99,0)+IF(J99="MECANICA",P99,0)+IF(J99="OPERACIO",P99,0)+IF(J99="AUTOMATI",P99,0)</f>
        <v>0</v>
      </c>
      <c r="W99" s="64" t="str">
        <f t="shared" ref="W99:W162" si="23">IF(F99="","",HOUR(F99))</f>
        <v/>
      </c>
      <c r="X99" s="56" t="str">
        <f t="shared" si="19"/>
        <v>T</v>
      </c>
      <c r="Y99" s="20"/>
      <c r="Z99" s="19"/>
      <c r="AA99" s="20"/>
      <c r="AB99" s="19"/>
      <c r="AC99" s="21"/>
      <c r="AJ99" s="22"/>
      <c r="AK99" s="22"/>
      <c r="AL99" s="22"/>
      <c r="AM99" s="22"/>
      <c r="AN99" s="20"/>
      <c r="AO99" s="20"/>
      <c r="AP99" s="20"/>
      <c r="AQ99" s="20"/>
      <c r="AR99" s="20"/>
    </row>
    <row r="100" spans="1:44" s="17" customFormat="1" ht="30.75" customHeight="1" x14ac:dyDescent="0.2">
      <c r="A100" s="150"/>
      <c r="C100" s="63"/>
      <c r="D100" s="66" t="str">
        <f t="shared" si="20"/>
        <v/>
      </c>
      <c r="E100" s="69" t="str">
        <f>IFERROR(VLOOKUP(J100,Causa!$A$2:$F$15,6,0),"")</f>
        <v/>
      </c>
      <c r="F100" s="52"/>
      <c r="G100" s="53"/>
      <c r="H100" s="212"/>
      <c r="I100" s="55"/>
      <c r="J100" s="54"/>
      <c r="K100" s="54"/>
      <c r="L100" s="54"/>
      <c r="M100" s="54"/>
      <c r="N100" s="54"/>
      <c r="O100" s="54"/>
      <c r="P100" s="54"/>
      <c r="Q100" s="55"/>
      <c r="R100" s="54"/>
      <c r="S100" s="56">
        <f t="shared" ref="S100:S163" si="24">IF(K100="tiempo no programado",P100,0)</f>
        <v>0</v>
      </c>
      <c r="T100" s="56">
        <f t="shared" si="21"/>
        <v>0</v>
      </c>
      <c r="U100" s="56">
        <f t="shared" ref="U100:U163" si="25">IF(J100="CALIDAD",P100,0)+IF(J100="LOGISTIC",P100,0)+IF(J100="REPUESTO",P100,0)+IF(J100="SALAMAQ",P100,0)</f>
        <v>0</v>
      </c>
      <c r="V100" s="56">
        <f t="shared" si="22"/>
        <v>0</v>
      </c>
      <c r="W100" s="64" t="str">
        <f t="shared" si="23"/>
        <v/>
      </c>
      <c r="X100" s="56" t="str">
        <f t="shared" ref="X100:X163" si="26">IF(OR(W100=23,W100&lt;7),"N",IF(AND(W100&gt;=7,W100&lt;15),"M","T"))</f>
        <v>T</v>
      </c>
      <c r="Y100" s="20"/>
      <c r="Z100" s="19"/>
      <c r="AA100" s="20"/>
      <c r="AB100" s="19"/>
      <c r="AC100" s="21"/>
      <c r="AJ100" s="22"/>
      <c r="AK100" s="22"/>
      <c r="AL100" s="22"/>
      <c r="AM100" s="22"/>
      <c r="AN100" s="20"/>
      <c r="AO100" s="20"/>
      <c r="AP100" s="20"/>
      <c r="AQ100" s="20"/>
      <c r="AR100" s="20"/>
    </row>
    <row r="101" spans="1:44" s="17" customFormat="1" ht="30.75" customHeight="1" x14ac:dyDescent="0.2">
      <c r="A101" s="150"/>
      <c r="C101" s="63"/>
      <c r="D101" s="66" t="str">
        <f t="shared" si="20"/>
        <v/>
      </c>
      <c r="E101" s="69" t="str">
        <f>IFERROR(VLOOKUP(J101,Causa!$A$2:$F$15,6,0),"")</f>
        <v/>
      </c>
      <c r="F101" s="52"/>
      <c r="G101" s="53"/>
      <c r="H101" s="212"/>
      <c r="I101" s="55"/>
      <c r="J101" s="54"/>
      <c r="K101" s="54"/>
      <c r="L101" s="54"/>
      <c r="M101" s="54"/>
      <c r="N101" s="54"/>
      <c r="O101" s="54"/>
      <c r="P101" s="54"/>
      <c r="Q101" s="55"/>
      <c r="R101" s="54"/>
      <c r="S101" s="56">
        <f t="shared" si="24"/>
        <v>0</v>
      </c>
      <c r="T101" s="56">
        <f t="shared" si="21"/>
        <v>0</v>
      </c>
      <c r="U101" s="56">
        <f t="shared" si="25"/>
        <v>0</v>
      </c>
      <c r="V101" s="56">
        <f t="shared" si="22"/>
        <v>0</v>
      </c>
      <c r="W101" s="64" t="str">
        <f t="shared" si="23"/>
        <v/>
      </c>
      <c r="X101" s="56" t="str">
        <f t="shared" si="26"/>
        <v>T</v>
      </c>
      <c r="Y101" s="20"/>
      <c r="Z101" s="19"/>
      <c r="AA101" s="20"/>
      <c r="AB101" s="19"/>
      <c r="AC101" s="21"/>
      <c r="AJ101" s="22"/>
      <c r="AK101" s="22"/>
      <c r="AL101" s="22"/>
      <c r="AM101" s="22"/>
      <c r="AN101" s="20"/>
      <c r="AO101" s="20"/>
      <c r="AP101" s="20"/>
      <c r="AQ101" s="20"/>
      <c r="AR101" s="20"/>
    </row>
    <row r="102" spans="1:44" s="17" customFormat="1" ht="30.75" customHeight="1" x14ac:dyDescent="0.2">
      <c r="A102" s="150"/>
      <c r="C102" s="63"/>
      <c r="D102" s="66" t="str">
        <f t="shared" si="20"/>
        <v/>
      </c>
      <c r="E102" s="69" t="str">
        <f>IFERROR(VLOOKUP(J102,Causa!$A$2:$F$15,6,0),"")</f>
        <v/>
      </c>
      <c r="F102" s="52"/>
      <c r="G102" s="53"/>
      <c r="H102" s="212"/>
      <c r="I102" s="55"/>
      <c r="J102" s="54"/>
      <c r="K102" s="54"/>
      <c r="L102" s="54"/>
      <c r="M102" s="54"/>
      <c r="N102" s="54"/>
      <c r="O102" s="54"/>
      <c r="P102" s="54"/>
      <c r="Q102" s="55"/>
      <c r="R102" s="54"/>
      <c r="S102" s="56">
        <f t="shared" si="24"/>
        <v>0</v>
      </c>
      <c r="T102" s="56">
        <f t="shared" si="21"/>
        <v>0</v>
      </c>
      <c r="U102" s="56">
        <f t="shared" si="25"/>
        <v>0</v>
      </c>
      <c r="V102" s="56">
        <f t="shared" si="22"/>
        <v>0</v>
      </c>
      <c r="W102" s="64" t="str">
        <f t="shared" si="23"/>
        <v/>
      </c>
      <c r="X102" s="56" t="str">
        <f t="shared" si="26"/>
        <v>T</v>
      </c>
      <c r="Y102" s="20"/>
      <c r="Z102" s="19"/>
      <c r="AA102" s="20"/>
      <c r="AB102" s="19"/>
      <c r="AC102" s="21"/>
      <c r="AJ102" s="22"/>
      <c r="AK102" s="22"/>
      <c r="AL102" s="22"/>
      <c r="AM102" s="22"/>
      <c r="AN102" s="20"/>
      <c r="AO102" s="20"/>
      <c r="AP102" s="20"/>
      <c r="AQ102" s="20"/>
      <c r="AR102" s="20"/>
    </row>
    <row r="103" spans="1:44" s="17" customFormat="1" ht="30.75" customHeight="1" x14ac:dyDescent="0.2">
      <c r="A103" s="150"/>
      <c r="C103" s="63"/>
      <c r="D103" s="66" t="str">
        <f t="shared" si="20"/>
        <v/>
      </c>
      <c r="E103" s="69" t="str">
        <f>IFERROR(VLOOKUP(J103,Causa!$A$2:$F$15,6,0),"")</f>
        <v/>
      </c>
      <c r="F103" s="52"/>
      <c r="G103" s="53"/>
      <c r="H103" s="212"/>
      <c r="I103" s="55"/>
      <c r="J103" s="54"/>
      <c r="K103" s="54"/>
      <c r="L103" s="54"/>
      <c r="M103" s="54"/>
      <c r="N103" s="54"/>
      <c r="O103" s="54"/>
      <c r="P103" s="54"/>
      <c r="Q103" s="55"/>
      <c r="R103" s="54"/>
      <c r="S103" s="56">
        <f t="shared" si="24"/>
        <v>0</v>
      </c>
      <c r="T103" s="56">
        <f t="shared" si="21"/>
        <v>0</v>
      </c>
      <c r="U103" s="56">
        <f t="shared" si="25"/>
        <v>0</v>
      </c>
      <c r="V103" s="56">
        <f t="shared" si="22"/>
        <v>0</v>
      </c>
      <c r="W103" s="64" t="str">
        <f t="shared" si="23"/>
        <v/>
      </c>
      <c r="X103" s="56" t="str">
        <f t="shared" si="26"/>
        <v>T</v>
      </c>
      <c r="Y103" s="20"/>
      <c r="Z103" s="19"/>
      <c r="AA103" s="20"/>
      <c r="AB103" s="19"/>
      <c r="AC103" s="21"/>
      <c r="AJ103" s="22"/>
      <c r="AK103" s="22"/>
      <c r="AL103" s="22"/>
      <c r="AM103" s="22"/>
      <c r="AN103" s="20"/>
      <c r="AO103" s="20"/>
      <c r="AP103" s="20"/>
      <c r="AQ103" s="20"/>
      <c r="AR103" s="20"/>
    </row>
    <row r="104" spans="1:44" s="17" customFormat="1" ht="30.75" customHeight="1" x14ac:dyDescent="0.2">
      <c r="A104" s="150"/>
      <c r="C104" s="63"/>
      <c r="D104" s="66" t="str">
        <f t="shared" si="20"/>
        <v/>
      </c>
      <c r="E104" s="69" t="str">
        <f>IFERROR(VLOOKUP(J104,Causa!$A$2:$F$15,6,0),"")</f>
        <v/>
      </c>
      <c r="F104" s="52"/>
      <c r="G104" s="53"/>
      <c r="H104" s="212"/>
      <c r="I104" s="55"/>
      <c r="J104" s="54"/>
      <c r="K104" s="54"/>
      <c r="L104" s="54"/>
      <c r="M104" s="54"/>
      <c r="N104" s="54"/>
      <c r="O104" s="54"/>
      <c r="P104" s="54"/>
      <c r="Q104" s="55"/>
      <c r="R104" s="54"/>
      <c r="S104" s="56">
        <f t="shared" si="24"/>
        <v>0</v>
      </c>
      <c r="T104" s="56">
        <f t="shared" si="21"/>
        <v>0</v>
      </c>
      <c r="U104" s="56">
        <f t="shared" si="25"/>
        <v>0</v>
      </c>
      <c r="V104" s="56">
        <f t="shared" si="22"/>
        <v>0</v>
      </c>
      <c r="W104" s="64" t="str">
        <f t="shared" si="23"/>
        <v/>
      </c>
      <c r="X104" s="56" t="str">
        <f t="shared" si="26"/>
        <v>T</v>
      </c>
      <c r="Y104" s="20"/>
      <c r="Z104" s="19"/>
      <c r="AA104" s="20"/>
      <c r="AB104" s="19"/>
      <c r="AC104" s="21"/>
      <c r="AJ104" s="22"/>
      <c r="AK104" s="22"/>
      <c r="AL104" s="22"/>
      <c r="AM104" s="22"/>
      <c r="AN104" s="20"/>
      <c r="AO104" s="20"/>
      <c r="AP104" s="20"/>
      <c r="AQ104" s="20"/>
      <c r="AR104" s="20"/>
    </row>
    <row r="105" spans="1:44" s="17" customFormat="1" ht="30.75" customHeight="1" x14ac:dyDescent="0.2">
      <c r="A105" s="150"/>
      <c r="C105" s="63"/>
      <c r="D105" s="66" t="str">
        <f t="shared" si="20"/>
        <v/>
      </c>
      <c r="E105" s="69" t="str">
        <f>IFERROR(VLOOKUP(J105,Causa!$A$2:$F$15,6,0),"")</f>
        <v/>
      </c>
      <c r="F105" s="52"/>
      <c r="G105" s="53"/>
      <c r="H105" s="212"/>
      <c r="I105" s="55"/>
      <c r="J105" s="54"/>
      <c r="K105" s="54"/>
      <c r="L105" s="54"/>
      <c r="M105" s="54"/>
      <c r="N105" s="54"/>
      <c r="O105" s="54"/>
      <c r="P105" s="54"/>
      <c r="Q105" s="55"/>
      <c r="R105" s="54"/>
      <c r="S105" s="56">
        <f t="shared" si="24"/>
        <v>0</v>
      </c>
      <c r="T105" s="56">
        <f t="shared" si="21"/>
        <v>0</v>
      </c>
      <c r="U105" s="56">
        <f t="shared" si="25"/>
        <v>0</v>
      </c>
      <c r="V105" s="56">
        <f t="shared" si="22"/>
        <v>0</v>
      </c>
      <c r="W105" s="64" t="str">
        <f t="shared" si="23"/>
        <v/>
      </c>
      <c r="X105" s="56" t="str">
        <f t="shared" si="26"/>
        <v>T</v>
      </c>
      <c r="Y105" s="20"/>
      <c r="Z105" s="19"/>
      <c r="AA105" s="20"/>
      <c r="AB105" s="19"/>
      <c r="AC105" s="21"/>
      <c r="AJ105" s="22"/>
      <c r="AK105" s="22"/>
      <c r="AL105" s="22"/>
      <c r="AM105" s="22"/>
      <c r="AN105" s="20"/>
      <c r="AO105" s="20"/>
      <c r="AP105" s="20"/>
      <c r="AQ105" s="20"/>
      <c r="AR105" s="20"/>
    </row>
    <row r="106" spans="1:44" s="17" customFormat="1" ht="30.75" customHeight="1" x14ac:dyDescent="0.2">
      <c r="A106" s="150"/>
      <c r="C106" s="63"/>
      <c r="D106" s="66" t="str">
        <f t="shared" si="20"/>
        <v/>
      </c>
      <c r="E106" s="69" t="str">
        <f>IFERROR(VLOOKUP(J106,Causa!$A$2:$F$15,6,0),"")</f>
        <v/>
      </c>
      <c r="F106" s="52"/>
      <c r="G106" s="53"/>
      <c r="H106" s="212"/>
      <c r="I106" s="55"/>
      <c r="J106" s="54"/>
      <c r="K106" s="54"/>
      <c r="L106" s="54"/>
      <c r="M106" s="54"/>
      <c r="N106" s="54"/>
      <c r="O106" s="54"/>
      <c r="P106" s="54"/>
      <c r="Q106" s="55"/>
      <c r="R106" s="54"/>
      <c r="S106" s="56">
        <f t="shared" si="24"/>
        <v>0</v>
      </c>
      <c r="T106" s="56">
        <f t="shared" si="21"/>
        <v>0</v>
      </c>
      <c r="U106" s="56">
        <f t="shared" si="25"/>
        <v>0</v>
      </c>
      <c r="V106" s="56">
        <f t="shared" si="22"/>
        <v>0</v>
      </c>
      <c r="W106" s="64" t="str">
        <f t="shared" si="23"/>
        <v/>
      </c>
      <c r="X106" s="56" t="str">
        <f t="shared" si="26"/>
        <v>T</v>
      </c>
      <c r="Y106" s="20"/>
      <c r="Z106" s="19"/>
      <c r="AA106" s="20"/>
      <c r="AB106" s="19"/>
      <c r="AC106" s="21"/>
      <c r="AJ106" s="22"/>
      <c r="AK106" s="22"/>
      <c r="AL106" s="22"/>
      <c r="AM106" s="22"/>
      <c r="AN106" s="20"/>
      <c r="AO106" s="20"/>
      <c r="AP106" s="20"/>
      <c r="AQ106" s="20"/>
      <c r="AR106" s="20"/>
    </row>
    <row r="107" spans="1:44" s="17" customFormat="1" ht="30.75" customHeight="1" x14ac:dyDescent="0.2">
      <c r="A107" s="150"/>
      <c r="C107" s="63"/>
      <c r="D107" s="66" t="str">
        <f t="shared" si="20"/>
        <v/>
      </c>
      <c r="E107" s="69" t="str">
        <f>IFERROR(VLOOKUP(J107,Causa!$A$2:$F$15,6,0),"")</f>
        <v/>
      </c>
      <c r="F107" s="52"/>
      <c r="G107" s="53"/>
      <c r="H107" s="212"/>
      <c r="I107" s="55"/>
      <c r="J107" s="54"/>
      <c r="K107" s="54"/>
      <c r="L107" s="54"/>
      <c r="M107" s="54"/>
      <c r="N107" s="54"/>
      <c r="O107" s="54"/>
      <c r="P107" s="54"/>
      <c r="Q107" s="55"/>
      <c r="R107" s="54"/>
      <c r="S107" s="56">
        <f t="shared" si="24"/>
        <v>0</v>
      </c>
      <c r="T107" s="56">
        <f t="shared" si="21"/>
        <v>0</v>
      </c>
      <c r="U107" s="56">
        <f t="shared" si="25"/>
        <v>0</v>
      </c>
      <c r="V107" s="56">
        <f t="shared" si="22"/>
        <v>0</v>
      </c>
      <c r="W107" s="64" t="str">
        <f t="shared" si="23"/>
        <v/>
      </c>
      <c r="X107" s="56" t="str">
        <f t="shared" si="26"/>
        <v>T</v>
      </c>
      <c r="Y107" s="20"/>
      <c r="Z107" s="19"/>
      <c r="AA107" s="20"/>
      <c r="AB107" s="19"/>
      <c r="AC107" s="21"/>
      <c r="AJ107" s="22"/>
      <c r="AK107" s="22"/>
      <c r="AL107" s="22"/>
      <c r="AM107" s="22"/>
      <c r="AN107" s="20"/>
      <c r="AO107" s="20"/>
      <c r="AP107" s="20"/>
      <c r="AQ107" s="20"/>
      <c r="AR107" s="20"/>
    </row>
    <row r="108" spans="1:44" s="17" customFormat="1" ht="30.75" customHeight="1" x14ac:dyDescent="0.2">
      <c r="A108" s="150"/>
      <c r="C108" s="63"/>
      <c r="D108" s="66" t="str">
        <f t="shared" si="20"/>
        <v/>
      </c>
      <c r="E108" s="69" t="str">
        <f>IFERROR(VLOOKUP(J108,Causa!$A$2:$F$15,6,0),"")</f>
        <v/>
      </c>
      <c r="F108" s="52"/>
      <c r="G108" s="53"/>
      <c r="H108" s="212"/>
      <c r="I108" s="55"/>
      <c r="J108" s="54"/>
      <c r="K108" s="54"/>
      <c r="L108" s="54"/>
      <c r="M108" s="54"/>
      <c r="N108" s="54"/>
      <c r="O108" s="54"/>
      <c r="P108" s="54"/>
      <c r="Q108" s="55"/>
      <c r="R108" s="54"/>
      <c r="S108" s="56">
        <f t="shared" si="24"/>
        <v>0</v>
      </c>
      <c r="T108" s="56">
        <f t="shared" si="21"/>
        <v>0</v>
      </c>
      <c r="U108" s="56">
        <f t="shared" si="25"/>
        <v>0</v>
      </c>
      <c r="V108" s="56">
        <f t="shared" si="22"/>
        <v>0</v>
      </c>
      <c r="W108" s="64" t="str">
        <f t="shared" si="23"/>
        <v/>
      </c>
      <c r="X108" s="56" t="str">
        <f t="shared" si="26"/>
        <v>T</v>
      </c>
      <c r="Y108" s="20"/>
      <c r="Z108" s="19"/>
      <c r="AA108" s="20"/>
      <c r="AB108" s="19"/>
      <c r="AC108" s="21"/>
      <c r="AJ108" s="22"/>
      <c r="AK108" s="22"/>
      <c r="AL108" s="22"/>
      <c r="AM108" s="22"/>
      <c r="AN108" s="20"/>
      <c r="AO108" s="20"/>
      <c r="AP108" s="20"/>
      <c r="AQ108" s="20"/>
      <c r="AR108" s="20"/>
    </row>
    <row r="109" spans="1:44" s="17" customFormat="1" ht="30.75" customHeight="1" x14ac:dyDescent="0.2">
      <c r="A109" s="150"/>
      <c r="C109" s="63"/>
      <c r="D109" s="66" t="str">
        <f t="shared" si="20"/>
        <v/>
      </c>
      <c r="E109" s="69" t="str">
        <f>IFERROR(VLOOKUP(J109,Causa!$A$2:$F$15,6,0),"")</f>
        <v/>
      </c>
      <c r="F109" s="52"/>
      <c r="G109" s="53"/>
      <c r="H109" s="212"/>
      <c r="I109" s="55"/>
      <c r="J109" s="54"/>
      <c r="K109" s="54"/>
      <c r="L109" s="54"/>
      <c r="M109" s="54"/>
      <c r="N109" s="54"/>
      <c r="O109" s="54"/>
      <c r="P109" s="54"/>
      <c r="Q109" s="55"/>
      <c r="R109" s="54"/>
      <c r="S109" s="56">
        <f t="shared" si="24"/>
        <v>0</v>
      </c>
      <c r="T109" s="56">
        <f t="shared" si="21"/>
        <v>0</v>
      </c>
      <c r="U109" s="56">
        <f t="shared" si="25"/>
        <v>0</v>
      </c>
      <c r="V109" s="56">
        <f t="shared" si="22"/>
        <v>0</v>
      </c>
      <c r="W109" s="64" t="str">
        <f t="shared" si="23"/>
        <v/>
      </c>
      <c r="X109" s="56" t="str">
        <f t="shared" si="26"/>
        <v>T</v>
      </c>
      <c r="Y109" s="20"/>
      <c r="Z109" s="19"/>
      <c r="AA109" s="20"/>
      <c r="AB109" s="19"/>
      <c r="AC109" s="21"/>
      <c r="AJ109" s="22"/>
      <c r="AK109" s="22"/>
      <c r="AL109" s="22"/>
      <c r="AM109" s="22"/>
      <c r="AN109" s="20"/>
      <c r="AO109" s="20"/>
      <c r="AP109" s="20"/>
      <c r="AQ109" s="20"/>
      <c r="AR109" s="20"/>
    </row>
    <row r="110" spans="1:44" s="17" customFormat="1" ht="30.75" customHeight="1" x14ac:dyDescent="0.2">
      <c r="A110" s="150"/>
      <c r="C110" s="63"/>
      <c r="D110" s="66" t="str">
        <f t="shared" si="20"/>
        <v/>
      </c>
      <c r="E110" s="69" t="str">
        <f>IFERROR(VLOOKUP(J110,Causa!$A$2:$F$15,6,0),"")</f>
        <v/>
      </c>
      <c r="F110" s="52"/>
      <c r="G110" s="53"/>
      <c r="H110" s="212"/>
      <c r="I110" s="55"/>
      <c r="J110" s="54"/>
      <c r="K110" s="54"/>
      <c r="L110" s="54"/>
      <c r="M110" s="54"/>
      <c r="N110" s="54"/>
      <c r="O110" s="54"/>
      <c r="P110" s="54"/>
      <c r="Q110" s="55"/>
      <c r="R110" s="54"/>
      <c r="S110" s="56">
        <f t="shared" si="24"/>
        <v>0</v>
      </c>
      <c r="T110" s="56">
        <f t="shared" si="21"/>
        <v>0</v>
      </c>
      <c r="U110" s="56">
        <f t="shared" si="25"/>
        <v>0</v>
      </c>
      <c r="V110" s="56">
        <f t="shared" si="22"/>
        <v>0</v>
      </c>
      <c r="W110" s="64" t="str">
        <f t="shared" si="23"/>
        <v/>
      </c>
      <c r="X110" s="56" t="str">
        <f t="shared" si="26"/>
        <v>T</v>
      </c>
      <c r="Y110" s="20"/>
      <c r="Z110" s="19"/>
      <c r="AA110" s="20"/>
      <c r="AB110" s="19"/>
      <c r="AC110" s="21"/>
      <c r="AJ110" s="22"/>
      <c r="AK110" s="22"/>
      <c r="AL110" s="22"/>
      <c r="AM110" s="22"/>
      <c r="AN110" s="20"/>
      <c r="AO110" s="20"/>
      <c r="AP110" s="20"/>
      <c r="AQ110" s="20"/>
      <c r="AR110" s="20"/>
    </row>
    <row r="111" spans="1:44" s="17" customFormat="1" ht="30.75" customHeight="1" x14ac:dyDescent="0.2">
      <c r="A111" s="150"/>
      <c r="C111" s="63"/>
      <c r="D111" s="66" t="str">
        <f t="shared" si="20"/>
        <v/>
      </c>
      <c r="E111" s="69" t="str">
        <f>IFERROR(VLOOKUP(J111,Causa!$A$2:$F$15,6,0),"")</f>
        <v/>
      </c>
      <c r="F111" s="52"/>
      <c r="G111" s="53"/>
      <c r="H111" s="212"/>
      <c r="I111" s="55"/>
      <c r="J111" s="54"/>
      <c r="K111" s="54"/>
      <c r="L111" s="54"/>
      <c r="M111" s="54"/>
      <c r="N111" s="54"/>
      <c r="O111" s="54"/>
      <c r="P111" s="54"/>
      <c r="Q111" s="55"/>
      <c r="R111" s="54"/>
      <c r="S111" s="56">
        <f t="shared" si="24"/>
        <v>0</v>
      </c>
      <c r="T111" s="56">
        <f t="shared" si="21"/>
        <v>0</v>
      </c>
      <c r="U111" s="56">
        <f t="shared" si="25"/>
        <v>0</v>
      </c>
      <c r="V111" s="56">
        <f t="shared" si="22"/>
        <v>0</v>
      </c>
      <c r="W111" s="64" t="str">
        <f t="shared" si="23"/>
        <v/>
      </c>
      <c r="X111" s="56" t="str">
        <f t="shared" si="26"/>
        <v>T</v>
      </c>
      <c r="Y111" s="20"/>
      <c r="Z111" s="19"/>
      <c r="AA111" s="20"/>
      <c r="AB111" s="19"/>
      <c r="AC111" s="21"/>
      <c r="AJ111" s="22"/>
      <c r="AK111" s="22"/>
      <c r="AL111" s="22"/>
      <c r="AM111" s="22"/>
      <c r="AN111" s="20"/>
      <c r="AO111" s="20"/>
      <c r="AP111" s="20"/>
      <c r="AQ111" s="20"/>
      <c r="AR111" s="20"/>
    </row>
    <row r="112" spans="1:44" s="17" customFormat="1" ht="30.75" customHeight="1" x14ac:dyDescent="0.2">
      <c r="A112" s="150"/>
      <c r="C112" s="63"/>
      <c r="D112" s="66" t="str">
        <f t="shared" si="20"/>
        <v/>
      </c>
      <c r="E112" s="69" t="str">
        <f>IFERROR(VLOOKUP(J112,Causa!$A$2:$F$15,6,0),"")</f>
        <v/>
      </c>
      <c r="F112" s="52"/>
      <c r="G112" s="53"/>
      <c r="H112" s="212"/>
      <c r="I112" s="55"/>
      <c r="J112" s="54"/>
      <c r="K112" s="54"/>
      <c r="L112" s="54"/>
      <c r="M112" s="54"/>
      <c r="N112" s="54"/>
      <c r="O112" s="54"/>
      <c r="P112" s="54"/>
      <c r="Q112" s="55"/>
      <c r="R112" s="54"/>
      <c r="S112" s="56">
        <f t="shared" si="24"/>
        <v>0</v>
      </c>
      <c r="T112" s="56">
        <f t="shared" si="21"/>
        <v>0</v>
      </c>
      <c r="U112" s="56">
        <f t="shared" si="25"/>
        <v>0</v>
      </c>
      <c r="V112" s="56">
        <f t="shared" si="22"/>
        <v>0</v>
      </c>
      <c r="W112" s="64" t="str">
        <f t="shared" si="23"/>
        <v/>
      </c>
      <c r="X112" s="56" t="str">
        <f t="shared" si="26"/>
        <v>T</v>
      </c>
      <c r="Y112" s="20"/>
      <c r="Z112" s="19"/>
      <c r="AA112" s="20"/>
      <c r="AB112" s="19"/>
      <c r="AC112" s="21"/>
      <c r="AJ112" s="22"/>
      <c r="AK112" s="22"/>
      <c r="AL112" s="22"/>
      <c r="AM112" s="22"/>
      <c r="AN112" s="20"/>
      <c r="AO112" s="20"/>
      <c r="AP112" s="20"/>
      <c r="AQ112" s="20"/>
      <c r="AR112" s="20"/>
    </row>
    <row r="113" spans="1:39" s="91" customFormat="1" ht="13.2" x14ac:dyDescent="0.25">
      <c r="A113" s="151"/>
      <c r="C113" s="63"/>
      <c r="D113" s="66" t="str">
        <f t="shared" si="20"/>
        <v/>
      </c>
      <c r="E113" s="69" t="str">
        <f>IFERROR(VLOOKUP(J113,Causa!$A$2:$F$15,6,0),"")</f>
        <v/>
      </c>
      <c r="F113" s="52"/>
      <c r="G113" s="53"/>
      <c r="H113" s="212"/>
      <c r="I113" s="55"/>
      <c r="J113" s="54"/>
      <c r="K113" s="54"/>
      <c r="L113" s="54"/>
      <c r="M113" s="54"/>
      <c r="N113" s="54"/>
      <c r="O113" s="54"/>
      <c r="P113" s="54"/>
      <c r="Q113" s="55"/>
      <c r="R113" s="54"/>
      <c r="S113" s="56">
        <f t="shared" si="24"/>
        <v>0</v>
      </c>
      <c r="T113" s="56">
        <f t="shared" si="21"/>
        <v>0</v>
      </c>
      <c r="U113" s="56">
        <f t="shared" si="25"/>
        <v>0</v>
      </c>
      <c r="V113" s="56">
        <f t="shared" si="22"/>
        <v>0</v>
      </c>
      <c r="W113" s="64" t="str">
        <f t="shared" si="23"/>
        <v/>
      </c>
      <c r="X113" s="56" t="str">
        <f t="shared" si="26"/>
        <v>T</v>
      </c>
      <c r="Y113" s="251"/>
      <c r="Z113" s="251"/>
      <c r="AB113" s="116"/>
      <c r="AC113" s="117"/>
      <c r="AJ113" s="118"/>
      <c r="AK113" s="118"/>
      <c r="AL113" s="118"/>
      <c r="AM113" s="118"/>
    </row>
    <row r="114" spans="1:39" s="91" customFormat="1" ht="13.2" x14ac:dyDescent="0.25">
      <c r="A114" s="151"/>
      <c r="C114" s="63"/>
      <c r="D114" s="66" t="str">
        <f t="shared" si="20"/>
        <v/>
      </c>
      <c r="E114" s="69" t="str">
        <f>IFERROR(VLOOKUP(J114,Causa!$A$2:$F$15,6,0),"")</f>
        <v/>
      </c>
      <c r="F114" s="52"/>
      <c r="G114" s="53"/>
      <c r="H114" s="212"/>
      <c r="I114" s="55"/>
      <c r="J114" s="54"/>
      <c r="K114" s="54"/>
      <c r="L114" s="54"/>
      <c r="M114" s="54"/>
      <c r="N114" s="54"/>
      <c r="O114" s="54"/>
      <c r="P114" s="54"/>
      <c r="Q114" s="55"/>
      <c r="R114" s="54"/>
      <c r="S114" s="56">
        <f t="shared" si="24"/>
        <v>0</v>
      </c>
      <c r="T114" s="56">
        <f t="shared" si="21"/>
        <v>0</v>
      </c>
      <c r="U114" s="56">
        <f t="shared" si="25"/>
        <v>0</v>
      </c>
      <c r="V114" s="56">
        <f t="shared" si="22"/>
        <v>0</v>
      </c>
      <c r="W114" s="64" t="str">
        <f t="shared" si="23"/>
        <v/>
      </c>
      <c r="X114" s="56" t="str">
        <f t="shared" si="26"/>
        <v>T</v>
      </c>
      <c r="Y114" s="218"/>
      <c r="Z114" s="218"/>
      <c r="AB114" s="116"/>
      <c r="AC114" s="117"/>
      <c r="AJ114" s="118"/>
      <c r="AK114" s="118"/>
      <c r="AL114" s="118"/>
      <c r="AM114" s="118"/>
    </row>
    <row r="115" spans="1:39" ht="21.75" customHeight="1" x14ac:dyDescent="0.25">
      <c r="C115" s="63"/>
      <c r="D115" s="66" t="str">
        <f t="shared" si="20"/>
        <v/>
      </c>
      <c r="E115" s="69" t="str">
        <f>IFERROR(VLOOKUP(J115,Causa!$A$2:$F$15,6,0),"")</f>
        <v/>
      </c>
      <c r="F115" s="52"/>
      <c r="G115" s="53"/>
      <c r="H115" s="212"/>
      <c r="I115" s="55"/>
      <c r="J115" s="54"/>
      <c r="K115" s="54"/>
      <c r="L115" s="54"/>
      <c r="M115" s="54"/>
      <c r="N115" s="54"/>
      <c r="O115" s="54"/>
      <c r="P115" s="54"/>
      <c r="Q115" s="55"/>
      <c r="R115" s="54"/>
      <c r="S115" s="56">
        <f t="shared" si="24"/>
        <v>0</v>
      </c>
      <c r="T115" s="56">
        <f t="shared" si="21"/>
        <v>0</v>
      </c>
      <c r="U115" s="56">
        <f t="shared" si="25"/>
        <v>0</v>
      </c>
      <c r="V115" s="56">
        <f t="shared" si="22"/>
        <v>0</v>
      </c>
      <c r="W115" s="64" t="str">
        <f t="shared" si="23"/>
        <v/>
      </c>
      <c r="X115" s="56" t="str">
        <f t="shared" si="26"/>
        <v>T</v>
      </c>
    </row>
    <row r="116" spans="1:39" ht="21.75" customHeight="1" x14ac:dyDescent="0.25">
      <c r="C116" s="63"/>
      <c r="D116" s="66" t="str">
        <f t="shared" si="20"/>
        <v/>
      </c>
      <c r="E116" s="69" t="str">
        <f>IFERROR(VLOOKUP(J116,Causa!$A$2:$F$15,6,0),"")</f>
        <v/>
      </c>
      <c r="F116" s="52"/>
      <c r="G116" s="53"/>
      <c r="H116" s="212"/>
      <c r="I116" s="55"/>
      <c r="J116" s="54"/>
      <c r="K116" s="54"/>
      <c r="L116" s="54"/>
      <c r="M116" s="54"/>
      <c r="N116" s="54"/>
      <c r="O116" s="54"/>
      <c r="P116" s="54"/>
      <c r="Q116" s="55"/>
      <c r="R116" s="54"/>
      <c r="S116" s="56">
        <f t="shared" si="24"/>
        <v>0</v>
      </c>
      <c r="T116" s="56">
        <f t="shared" si="21"/>
        <v>0</v>
      </c>
      <c r="U116" s="56">
        <f t="shared" si="25"/>
        <v>0</v>
      </c>
      <c r="V116" s="56">
        <f t="shared" si="22"/>
        <v>0</v>
      </c>
      <c r="W116" s="64" t="str">
        <f t="shared" si="23"/>
        <v/>
      </c>
      <c r="X116" s="56" t="str">
        <f t="shared" si="26"/>
        <v>T</v>
      </c>
    </row>
    <row r="117" spans="1:39" ht="21.75" customHeight="1" x14ac:dyDescent="0.25">
      <c r="C117" s="63"/>
      <c r="D117" s="66" t="str">
        <f t="shared" si="20"/>
        <v/>
      </c>
      <c r="E117" s="69" t="str">
        <f>IFERROR(VLOOKUP(J117,Causa!$A$2:$F$15,6,0),"")</f>
        <v/>
      </c>
      <c r="F117" s="52"/>
      <c r="G117" s="53"/>
      <c r="H117" s="212"/>
      <c r="I117" s="55"/>
      <c r="J117" s="54"/>
      <c r="K117" s="54"/>
      <c r="L117" s="54"/>
      <c r="M117" s="54"/>
      <c r="N117" s="54"/>
      <c r="O117" s="54"/>
      <c r="P117" s="54"/>
      <c r="Q117" s="55"/>
      <c r="R117" s="54"/>
      <c r="S117" s="56">
        <f t="shared" si="24"/>
        <v>0</v>
      </c>
      <c r="T117" s="56">
        <f t="shared" si="21"/>
        <v>0</v>
      </c>
      <c r="U117" s="56">
        <f t="shared" si="25"/>
        <v>0</v>
      </c>
      <c r="V117" s="56">
        <f t="shared" si="22"/>
        <v>0</v>
      </c>
      <c r="W117" s="64" t="str">
        <f t="shared" si="23"/>
        <v/>
      </c>
      <c r="X117" s="56" t="str">
        <f t="shared" si="26"/>
        <v>T</v>
      </c>
    </row>
    <row r="118" spans="1:39" ht="21.75" customHeight="1" x14ac:dyDescent="0.25">
      <c r="C118" s="63"/>
      <c r="D118" s="66" t="str">
        <f t="shared" si="20"/>
        <v/>
      </c>
      <c r="E118" s="69" t="str">
        <f>IFERROR(VLOOKUP(J118,Causa!$A$2:$F$15,6,0),"")</f>
        <v/>
      </c>
      <c r="F118" s="52"/>
      <c r="G118" s="53"/>
      <c r="H118" s="212"/>
      <c r="I118" s="55"/>
      <c r="J118" s="54"/>
      <c r="K118" s="54"/>
      <c r="L118" s="54"/>
      <c r="M118" s="54"/>
      <c r="N118" s="54"/>
      <c r="O118" s="54"/>
      <c r="P118" s="54"/>
      <c r="Q118" s="55"/>
      <c r="R118" s="54"/>
      <c r="S118" s="56">
        <f t="shared" si="24"/>
        <v>0</v>
      </c>
      <c r="T118" s="56">
        <f t="shared" si="21"/>
        <v>0</v>
      </c>
      <c r="U118" s="56">
        <f t="shared" si="25"/>
        <v>0</v>
      </c>
      <c r="V118" s="56">
        <f t="shared" si="22"/>
        <v>0</v>
      </c>
      <c r="W118" s="64" t="str">
        <f t="shared" si="23"/>
        <v/>
      </c>
      <c r="X118" s="56" t="str">
        <f t="shared" si="26"/>
        <v>T</v>
      </c>
    </row>
    <row r="119" spans="1:39" ht="21.75" customHeight="1" x14ac:dyDescent="0.25">
      <c r="C119" s="63"/>
      <c r="D119" s="66" t="str">
        <f t="shared" si="20"/>
        <v/>
      </c>
      <c r="E119" s="69" t="str">
        <f>IFERROR(VLOOKUP(J119,Causa!$A$2:$F$15,6,0),"")</f>
        <v/>
      </c>
      <c r="F119" s="52"/>
      <c r="G119" s="53"/>
      <c r="H119" s="212"/>
      <c r="I119" s="55"/>
      <c r="J119" s="54"/>
      <c r="K119" s="54"/>
      <c r="L119" s="54"/>
      <c r="M119" s="54"/>
      <c r="N119" s="54"/>
      <c r="O119" s="54"/>
      <c r="P119" s="54"/>
      <c r="Q119" s="55"/>
      <c r="R119" s="54"/>
      <c r="S119" s="56">
        <f t="shared" si="24"/>
        <v>0</v>
      </c>
      <c r="T119" s="56">
        <f t="shared" si="21"/>
        <v>0</v>
      </c>
      <c r="U119" s="56">
        <f t="shared" si="25"/>
        <v>0</v>
      </c>
      <c r="V119" s="56">
        <f t="shared" si="22"/>
        <v>0</v>
      </c>
      <c r="W119" s="64" t="str">
        <f t="shared" si="23"/>
        <v/>
      </c>
      <c r="X119" s="56" t="str">
        <f t="shared" si="26"/>
        <v>T</v>
      </c>
    </row>
    <row r="120" spans="1:39" ht="21.75" customHeight="1" x14ac:dyDescent="0.25">
      <c r="C120" s="63"/>
      <c r="D120" s="66" t="str">
        <f t="shared" si="20"/>
        <v/>
      </c>
      <c r="E120" s="69" t="str">
        <f>IFERROR(VLOOKUP(J120,Causa!$A$2:$F$15,6,0),"")</f>
        <v/>
      </c>
      <c r="F120" s="52"/>
      <c r="G120" s="53"/>
      <c r="H120" s="212"/>
      <c r="I120" s="55"/>
      <c r="J120" s="54"/>
      <c r="K120" s="54"/>
      <c r="L120" s="54"/>
      <c r="M120" s="54"/>
      <c r="N120" s="54"/>
      <c r="O120" s="54"/>
      <c r="P120" s="54"/>
      <c r="Q120" s="55"/>
      <c r="R120" s="54"/>
      <c r="S120" s="56">
        <f t="shared" si="24"/>
        <v>0</v>
      </c>
      <c r="T120" s="56">
        <f t="shared" si="21"/>
        <v>0</v>
      </c>
      <c r="U120" s="56">
        <f t="shared" si="25"/>
        <v>0</v>
      </c>
      <c r="V120" s="56">
        <f t="shared" si="22"/>
        <v>0</v>
      </c>
      <c r="W120" s="64" t="str">
        <f t="shared" si="23"/>
        <v/>
      </c>
      <c r="X120" s="56" t="str">
        <f t="shared" si="26"/>
        <v>T</v>
      </c>
    </row>
    <row r="121" spans="1:39" ht="21.75" customHeight="1" x14ac:dyDescent="0.25">
      <c r="C121" s="63"/>
      <c r="D121" s="66" t="str">
        <f t="shared" si="20"/>
        <v/>
      </c>
      <c r="E121" s="69" t="str">
        <f>IFERROR(VLOOKUP(J121,Causa!$A$2:$F$15,6,0),"")</f>
        <v/>
      </c>
      <c r="F121" s="52"/>
      <c r="G121" s="53"/>
      <c r="H121" s="212"/>
      <c r="I121" s="55"/>
      <c r="J121" s="54"/>
      <c r="K121" s="54"/>
      <c r="L121" s="54"/>
      <c r="M121" s="54"/>
      <c r="N121" s="54"/>
      <c r="O121" s="54"/>
      <c r="P121" s="54"/>
      <c r="Q121" s="55"/>
      <c r="R121" s="54"/>
      <c r="S121" s="56">
        <f t="shared" si="24"/>
        <v>0</v>
      </c>
      <c r="T121" s="56">
        <f t="shared" si="21"/>
        <v>0</v>
      </c>
      <c r="U121" s="56">
        <f t="shared" si="25"/>
        <v>0</v>
      </c>
      <c r="V121" s="56">
        <f t="shared" si="22"/>
        <v>0</v>
      </c>
      <c r="W121" s="64" t="str">
        <f t="shared" si="23"/>
        <v/>
      </c>
      <c r="X121" s="56" t="str">
        <f t="shared" si="26"/>
        <v>T</v>
      </c>
    </row>
    <row r="122" spans="1:39" ht="21.75" customHeight="1" x14ac:dyDescent="0.25">
      <c r="C122" s="63"/>
      <c r="D122" s="66" t="str">
        <f t="shared" si="20"/>
        <v/>
      </c>
      <c r="E122" s="69" t="str">
        <f>IFERROR(VLOOKUP(J122,Causa!$A$2:$F$15,6,0),"")</f>
        <v/>
      </c>
      <c r="F122" s="52"/>
      <c r="G122" s="53"/>
      <c r="H122" s="212"/>
      <c r="I122" s="55"/>
      <c r="J122" s="54"/>
      <c r="K122" s="54"/>
      <c r="L122" s="54"/>
      <c r="M122" s="54"/>
      <c r="N122" s="54"/>
      <c r="O122" s="54"/>
      <c r="P122" s="54"/>
      <c r="Q122" s="55"/>
      <c r="R122" s="54"/>
      <c r="S122" s="56">
        <f t="shared" si="24"/>
        <v>0</v>
      </c>
      <c r="T122" s="56">
        <f t="shared" si="21"/>
        <v>0</v>
      </c>
      <c r="U122" s="56">
        <f t="shared" si="25"/>
        <v>0</v>
      </c>
      <c r="V122" s="56">
        <f t="shared" si="22"/>
        <v>0</v>
      </c>
      <c r="W122" s="64" t="str">
        <f t="shared" si="23"/>
        <v/>
      </c>
      <c r="X122" s="56" t="str">
        <f t="shared" si="26"/>
        <v>T</v>
      </c>
    </row>
    <row r="123" spans="1:39" ht="21.75" customHeight="1" x14ac:dyDescent="0.25">
      <c r="C123" s="63"/>
      <c r="D123" s="66" t="str">
        <f t="shared" si="20"/>
        <v/>
      </c>
      <c r="E123" s="69" t="str">
        <f>IFERROR(VLOOKUP(J123,Causa!$A$2:$F$15,6,0),"")</f>
        <v/>
      </c>
      <c r="F123" s="52"/>
      <c r="G123" s="53"/>
      <c r="H123" s="212"/>
      <c r="I123" s="55"/>
      <c r="J123" s="54"/>
      <c r="K123" s="54"/>
      <c r="L123" s="54"/>
      <c r="M123" s="54"/>
      <c r="N123" s="54"/>
      <c r="O123" s="54"/>
      <c r="P123" s="54"/>
      <c r="Q123" s="55"/>
      <c r="R123" s="54"/>
      <c r="S123" s="56">
        <f t="shared" si="24"/>
        <v>0</v>
      </c>
      <c r="T123" s="56">
        <f t="shared" si="21"/>
        <v>0</v>
      </c>
      <c r="U123" s="56">
        <f t="shared" si="25"/>
        <v>0</v>
      </c>
      <c r="V123" s="56">
        <f t="shared" si="22"/>
        <v>0</v>
      </c>
      <c r="W123" s="64" t="str">
        <f t="shared" si="23"/>
        <v/>
      </c>
      <c r="X123" s="56" t="str">
        <f t="shared" si="26"/>
        <v>T</v>
      </c>
    </row>
    <row r="124" spans="1:39" ht="21.75" customHeight="1" x14ac:dyDescent="0.25">
      <c r="C124" s="63"/>
      <c r="D124" s="66" t="str">
        <f t="shared" si="20"/>
        <v/>
      </c>
      <c r="E124" s="69" t="str">
        <f>IFERROR(VLOOKUP(J124,Causa!$A$2:$F$15,6,0),"")</f>
        <v/>
      </c>
      <c r="F124" s="52"/>
      <c r="G124" s="53"/>
      <c r="H124" s="212"/>
      <c r="I124" s="55"/>
      <c r="J124" s="54"/>
      <c r="K124" s="54"/>
      <c r="L124" s="54"/>
      <c r="M124" s="54"/>
      <c r="N124" s="54"/>
      <c r="O124" s="54"/>
      <c r="P124" s="54"/>
      <c r="Q124" s="55"/>
      <c r="R124" s="54"/>
      <c r="S124" s="56">
        <f t="shared" si="24"/>
        <v>0</v>
      </c>
      <c r="T124" s="56">
        <f t="shared" si="21"/>
        <v>0</v>
      </c>
      <c r="U124" s="56">
        <f t="shared" si="25"/>
        <v>0</v>
      </c>
      <c r="V124" s="56">
        <f t="shared" si="22"/>
        <v>0</v>
      </c>
      <c r="W124" s="64" t="str">
        <f t="shared" si="23"/>
        <v/>
      </c>
      <c r="X124" s="56" t="str">
        <f t="shared" si="26"/>
        <v>T</v>
      </c>
    </row>
    <row r="125" spans="1:39" ht="21.75" customHeight="1" x14ac:dyDescent="0.25">
      <c r="C125" s="63"/>
      <c r="D125" s="66" t="str">
        <f t="shared" si="20"/>
        <v/>
      </c>
      <c r="E125" s="69" t="str">
        <f>IFERROR(VLOOKUP(J125,Causa!$A$2:$F$15,6,0),"")</f>
        <v/>
      </c>
      <c r="F125" s="52"/>
      <c r="G125" s="53"/>
      <c r="H125" s="212"/>
      <c r="I125" s="55"/>
      <c r="J125" s="54"/>
      <c r="K125" s="54"/>
      <c r="L125" s="54"/>
      <c r="M125" s="54"/>
      <c r="N125" s="54"/>
      <c r="O125" s="54"/>
      <c r="P125" s="54"/>
      <c r="Q125" s="55"/>
      <c r="R125" s="54"/>
      <c r="S125" s="56">
        <f t="shared" si="24"/>
        <v>0</v>
      </c>
      <c r="T125" s="56">
        <f t="shared" si="21"/>
        <v>0</v>
      </c>
      <c r="U125" s="56">
        <f t="shared" si="25"/>
        <v>0</v>
      </c>
      <c r="V125" s="56">
        <f t="shared" si="22"/>
        <v>0</v>
      </c>
      <c r="W125" s="64" t="str">
        <f t="shared" si="23"/>
        <v/>
      </c>
      <c r="X125" s="56" t="str">
        <f t="shared" si="26"/>
        <v>T</v>
      </c>
    </row>
    <row r="126" spans="1:39" ht="21.75" customHeight="1" x14ac:dyDescent="0.25">
      <c r="C126" s="63"/>
      <c r="D126" s="66" t="str">
        <f t="shared" si="20"/>
        <v/>
      </c>
      <c r="E126" s="69" t="str">
        <f>IFERROR(VLOOKUP(J126,Causa!$A$2:$F$15,6,0),"")</f>
        <v/>
      </c>
      <c r="F126" s="52"/>
      <c r="G126" s="53"/>
      <c r="H126" s="212"/>
      <c r="I126" s="55"/>
      <c r="J126" s="54"/>
      <c r="K126" s="54"/>
      <c r="L126" s="54"/>
      <c r="M126" s="54"/>
      <c r="N126" s="54"/>
      <c r="O126" s="54"/>
      <c r="P126" s="54"/>
      <c r="Q126" s="55"/>
      <c r="R126" s="54"/>
      <c r="S126" s="56">
        <f t="shared" si="24"/>
        <v>0</v>
      </c>
      <c r="T126" s="56">
        <f t="shared" si="21"/>
        <v>0</v>
      </c>
      <c r="U126" s="56">
        <f t="shared" si="25"/>
        <v>0</v>
      </c>
      <c r="V126" s="56">
        <f t="shared" si="22"/>
        <v>0</v>
      </c>
      <c r="W126" s="64" t="str">
        <f t="shared" si="23"/>
        <v/>
      </c>
      <c r="X126" s="56" t="str">
        <f t="shared" si="26"/>
        <v>T</v>
      </c>
    </row>
    <row r="127" spans="1:39" ht="21.75" customHeight="1" x14ac:dyDescent="0.25">
      <c r="C127" s="63"/>
      <c r="D127" s="66" t="str">
        <f t="shared" si="20"/>
        <v/>
      </c>
      <c r="E127" s="69" t="str">
        <f>IFERROR(VLOOKUP(J127,Causa!$A$2:$F$15,6,0),"")</f>
        <v/>
      </c>
      <c r="F127" s="52"/>
      <c r="G127" s="53"/>
      <c r="H127" s="212"/>
      <c r="I127" s="55"/>
      <c r="J127" s="54"/>
      <c r="K127" s="54"/>
      <c r="L127" s="54"/>
      <c r="M127" s="54"/>
      <c r="N127" s="54"/>
      <c r="O127" s="54"/>
      <c r="P127" s="54"/>
      <c r="Q127" s="55"/>
      <c r="R127" s="54"/>
      <c r="S127" s="56">
        <f t="shared" si="24"/>
        <v>0</v>
      </c>
      <c r="T127" s="56">
        <f t="shared" si="21"/>
        <v>0</v>
      </c>
      <c r="U127" s="56">
        <f t="shared" si="25"/>
        <v>0</v>
      </c>
      <c r="V127" s="56">
        <f t="shared" si="22"/>
        <v>0</v>
      </c>
      <c r="W127" s="64" t="str">
        <f t="shared" si="23"/>
        <v/>
      </c>
      <c r="X127" s="56" t="str">
        <f t="shared" si="26"/>
        <v>T</v>
      </c>
    </row>
    <row r="128" spans="1:39" ht="21.75" customHeight="1" x14ac:dyDescent="0.25">
      <c r="C128" s="63"/>
      <c r="D128" s="66" t="str">
        <f t="shared" si="20"/>
        <v/>
      </c>
      <c r="E128" s="69" t="str">
        <f>IFERROR(VLOOKUP(J128,Causa!$A$2:$F$15,6,0),"")</f>
        <v/>
      </c>
      <c r="F128" s="52"/>
      <c r="G128" s="53"/>
      <c r="H128" s="212"/>
      <c r="I128" s="55"/>
      <c r="J128" s="54"/>
      <c r="K128" s="54"/>
      <c r="L128" s="54"/>
      <c r="M128" s="54"/>
      <c r="N128" s="54"/>
      <c r="O128" s="54"/>
      <c r="P128" s="54"/>
      <c r="Q128" s="55"/>
      <c r="R128" s="54"/>
      <c r="S128" s="56">
        <f t="shared" si="24"/>
        <v>0</v>
      </c>
      <c r="T128" s="56">
        <f t="shared" si="21"/>
        <v>0</v>
      </c>
      <c r="U128" s="56">
        <f t="shared" si="25"/>
        <v>0</v>
      </c>
      <c r="V128" s="56">
        <f t="shared" si="22"/>
        <v>0</v>
      </c>
      <c r="W128" s="64" t="str">
        <f t="shared" si="23"/>
        <v/>
      </c>
      <c r="X128" s="56" t="str">
        <f t="shared" si="26"/>
        <v>T</v>
      </c>
    </row>
    <row r="129" spans="3:24" ht="21.75" customHeight="1" x14ac:dyDescent="0.25">
      <c r="C129" s="63"/>
      <c r="D129" s="66" t="str">
        <f t="shared" si="20"/>
        <v/>
      </c>
      <c r="E129" s="69" t="str">
        <f>IFERROR(VLOOKUP(J129,Causa!$A$2:$F$15,6,0),"")</f>
        <v/>
      </c>
      <c r="F129" s="52"/>
      <c r="G129" s="53"/>
      <c r="H129" s="212"/>
      <c r="I129" s="55"/>
      <c r="J129" s="54"/>
      <c r="K129" s="54"/>
      <c r="L129" s="54"/>
      <c r="M129" s="54"/>
      <c r="N129" s="54"/>
      <c r="O129" s="54"/>
      <c r="P129" s="54"/>
      <c r="Q129" s="55"/>
      <c r="R129" s="54"/>
      <c r="S129" s="56">
        <f t="shared" si="24"/>
        <v>0</v>
      </c>
      <c r="T129" s="56">
        <f t="shared" si="21"/>
        <v>0</v>
      </c>
      <c r="U129" s="56">
        <f t="shared" si="25"/>
        <v>0</v>
      </c>
      <c r="V129" s="56">
        <f t="shared" si="22"/>
        <v>0</v>
      </c>
      <c r="W129" s="64" t="str">
        <f t="shared" si="23"/>
        <v/>
      </c>
      <c r="X129" s="56" t="str">
        <f t="shared" si="26"/>
        <v>T</v>
      </c>
    </row>
    <row r="130" spans="3:24" ht="21.75" customHeight="1" x14ac:dyDescent="0.25">
      <c r="C130" s="63"/>
      <c r="D130" s="66" t="str">
        <f t="shared" si="20"/>
        <v/>
      </c>
      <c r="E130" s="69" t="str">
        <f>IFERROR(VLOOKUP(J130,Causa!$A$2:$F$15,6,0),"")</f>
        <v/>
      </c>
      <c r="F130" s="52"/>
      <c r="G130" s="53"/>
      <c r="H130" s="212"/>
      <c r="I130" s="55"/>
      <c r="J130" s="54"/>
      <c r="K130" s="54"/>
      <c r="L130" s="54"/>
      <c r="M130" s="54"/>
      <c r="N130" s="54"/>
      <c r="O130" s="54"/>
      <c r="P130" s="54"/>
      <c r="Q130" s="55"/>
      <c r="R130" s="54"/>
      <c r="S130" s="56">
        <f t="shared" si="24"/>
        <v>0</v>
      </c>
      <c r="T130" s="56">
        <f t="shared" si="21"/>
        <v>0</v>
      </c>
      <c r="U130" s="56">
        <f t="shared" si="25"/>
        <v>0</v>
      </c>
      <c r="V130" s="56">
        <f t="shared" si="22"/>
        <v>0</v>
      </c>
      <c r="W130" s="64" t="str">
        <f t="shared" si="23"/>
        <v/>
      </c>
      <c r="X130" s="56" t="str">
        <f t="shared" si="26"/>
        <v>T</v>
      </c>
    </row>
    <row r="131" spans="3:24" ht="21.75" customHeight="1" x14ac:dyDescent="0.25">
      <c r="C131" s="63"/>
      <c r="D131" s="66" t="str">
        <f t="shared" si="20"/>
        <v/>
      </c>
      <c r="E131" s="69" t="str">
        <f>IFERROR(VLOOKUP(J131,Causa!$A$2:$F$15,6,0),"")</f>
        <v/>
      </c>
      <c r="F131" s="52"/>
      <c r="G131" s="53"/>
      <c r="H131" s="212"/>
      <c r="I131" s="55"/>
      <c r="J131" s="54"/>
      <c r="K131" s="54"/>
      <c r="L131" s="54"/>
      <c r="M131" s="54"/>
      <c r="N131" s="54"/>
      <c r="O131" s="54"/>
      <c r="P131" s="54"/>
      <c r="Q131" s="55"/>
      <c r="R131" s="54"/>
      <c r="S131" s="56">
        <f t="shared" si="24"/>
        <v>0</v>
      </c>
      <c r="T131" s="56">
        <f t="shared" si="21"/>
        <v>0</v>
      </c>
      <c r="U131" s="56">
        <f t="shared" si="25"/>
        <v>0</v>
      </c>
      <c r="V131" s="56">
        <f t="shared" si="22"/>
        <v>0</v>
      </c>
      <c r="W131" s="64" t="str">
        <f t="shared" si="23"/>
        <v/>
      </c>
      <c r="X131" s="56" t="str">
        <f t="shared" si="26"/>
        <v>T</v>
      </c>
    </row>
    <row r="132" spans="3:24" ht="21.75" customHeight="1" x14ac:dyDescent="0.25">
      <c r="C132" s="63"/>
      <c r="D132" s="66" t="str">
        <f t="shared" si="20"/>
        <v/>
      </c>
      <c r="E132" s="69" t="str">
        <f>IFERROR(VLOOKUP(J132,Causa!$A$2:$F$15,6,0),"")</f>
        <v/>
      </c>
      <c r="F132" s="52"/>
      <c r="G132" s="53"/>
      <c r="H132" s="212"/>
      <c r="I132" s="55"/>
      <c r="J132" s="54"/>
      <c r="K132" s="54"/>
      <c r="L132" s="54"/>
      <c r="M132" s="54"/>
      <c r="N132" s="54"/>
      <c r="O132" s="54"/>
      <c r="P132" s="54"/>
      <c r="Q132" s="55"/>
      <c r="R132" s="54"/>
      <c r="S132" s="56">
        <f t="shared" si="24"/>
        <v>0</v>
      </c>
      <c r="T132" s="56">
        <f t="shared" si="21"/>
        <v>0</v>
      </c>
      <c r="U132" s="56">
        <f t="shared" si="25"/>
        <v>0</v>
      </c>
      <c r="V132" s="56">
        <f t="shared" si="22"/>
        <v>0</v>
      </c>
      <c r="W132" s="64" t="str">
        <f t="shared" si="23"/>
        <v/>
      </c>
      <c r="X132" s="56" t="str">
        <f t="shared" si="26"/>
        <v>T</v>
      </c>
    </row>
    <row r="133" spans="3:24" ht="21.75" customHeight="1" x14ac:dyDescent="0.25">
      <c r="C133" s="63"/>
      <c r="D133" s="66" t="str">
        <f t="shared" si="20"/>
        <v/>
      </c>
      <c r="E133" s="69" t="str">
        <f>IFERROR(VLOOKUP(J133,Causa!$A$2:$F$15,6,0),"")</f>
        <v/>
      </c>
      <c r="F133" s="52"/>
      <c r="G133" s="53"/>
      <c r="H133" s="212"/>
      <c r="I133" s="55"/>
      <c r="J133" s="54"/>
      <c r="K133" s="54"/>
      <c r="L133" s="54"/>
      <c r="M133" s="54"/>
      <c r="N133" s="54"/>
      <c r="O133" s="54"/>
      <c r="P133" s="54"/>
      <c r="Q133" s="55"/>
      <c r="R133" s="54"/>
      <c r="S133" s="56">
        <f t="shared" si="24"/>
        <v>0</v>
      </c>
      <c r="T133" s="56">
        <f t="shared" si="21"/>
        <v>0</v>
      </c>
      <c r="U133" s="56">
        <f t="shared" si="25"/>
        <v>0</v>
      </c>
      <c r="V133" s="56">
        <f t="shared" si="22"/>
        <v>0</v>
      </c>
      <c r="W133" s="64" t="str">
        <f t="shared" si="23"/>
        <v/>
      </c>
      <c r="X133" s="56" t="str">
        <f t="shared" si="26"/>
        <v>T</v>
      </c>
    </row>
    <row r="134" spans="3:24" ht="21.75" customHeight="1" x14ac:dyDescent="0.25">
      <c r="C134" s="63"/>
      <c r="D134" s="66" t="str">
        <f t="shared" si="20"/>
        <v/>
      </c>
      <c r="E134" s="69" t="str">
        <f>IFERROR(VLOOKUP(J134,Causa!$A$2:$F$15,6,0),"")</f>
        <v/>
      </c>
      <c r="F134" s="52"/>
      <c r="G134" s="53"/>
      <c r="H134" s="212"/>
      <c r="I134" s="55"/>
      <c r="J134" s="54"/>
      <c r="K134" s="54"/>
      <c r="L134" s="54"/>
      <c r="M134" s="54"/>
      <c r="N134" s="54"/>
      <c r="O134" s="54"/>
      <c r="P134" s="54"/>
      <c r="Q134" s="55"/>
      <c r="R134" s="54"/>
      <c r="S134" s="56">
        <f t="shared" si="24"/>
        <v>0</v>
      </c>
      <c r="T134" s="56">
        <f t="shared" si="21"/>
        <v>0</v>
      </c>
      <c r="U134" s="56">
        <f t="shared" si="25"/>
        <v>0</v>
      </c>
      <c r="V134" s="56">
        <f t="shared" si="22"/>
        <v>0</v>
      </c>
      <c r="W134" s="64" t="str">
        <f t="shared" si="23"/>
        <v/>
      </c>
      <c r="X134" s="56" t="str">
        <f t="shared" si="26"/>
        <v>T</v>
      </c>
    </row>
    <row r="135" spans="3:24" ht="21.75" customHeight="1" x14ac:dyDescent="0.25">
      <c r="C135" s="63"/>
      <c r="D135" s="66" t="str">
        <f t="shared" si="20"/>
        <v/>
      </c>
      <c r="E135" s="69" t="str">
        <f>IFERROR(VLOOKUP(J135,Causa!$A$2:$F$15,6,0),"")</f>
        <v/>
      </c>
      <c r="F135" s="52"/>
      <c r="G135" s="53"/>
      <c r="H135" s="212"/>
      <c r="I135" s="55"/>
      <c r="J135" s="54"/>
      <c r="K135" s="54"/>
      <c r="L135" s="54"/>
      <c r="M135" s="54"/>
      <c r="N135" s="54"/>
      <c r="O135" s="54"/>
      <c r="P135" s="54"/>
      <c r="Q135" s="55"/>
      <c r="R135" s="54"/>
      <c r="S135" s="56">
        <f t="shared" si="24"/>
        <v>0</v>
      </c>
      <c r="T135" s="56">
        <f t="shared" si="21"/>
        <v>0</v>
      </c>
      <c r="U135" s="56">
        <f t="shared" si="25"/>
        <v>0</v>
      </c>
      <c r="V135" s="56">
        <f t="shared" si="22"/>
        <v>0</v>
      </c>
      <c r="W135" s="64" t="str">
        <f t="shared" si="23"/>
        <v/>
      </c>
      <c r="X135" s="56" t="str">
        <f t="shared" si="26"/>
        <v>T</v>
      </c>
    </row>
    <row r="136" spans="3:24" ht="21.75" customHeight="1" x14ac:dyDescent="0.25">
      <c r="C136" s="63"/>
      <c r="D136" s="66" t="str">
        <f t="shared" si="20"/>
        <v/>
      </c>
      <c r="E136" s="69" t="str">
        <f>IFERROR(VLOOKUP(J136,Causa!$A$2:$F$15,6,0),"")</f>
        <v/>
      </c>
      <c r="F136" s="52"/>
      <c r="G136" s="53"/>
      <c r="H136" s="212"/>
      <c r="I136" s="55"/>
      <c r="J136" s="54"/>
      <c r="K136" s="54"/>
      <c r="L136" s="54"/>
      <c r="M136" s="54"/>
      <c r="N136" s="54"/>
      <c r="O136" s="54"/>
      <c r="P136" s="54"/>
      <c r="Q136" s="55"/>
      <c r="R136" s="54"/>
      <c r="S136" s="56">
        <f t="shared" si="24"/>
        <v>0</v>
      </c>
      <c r="T136" s="56">
        <f t="shared" si="21"/>
        <v>0</v>
      </c>
      <c r="U136" s="56">
        <f t="shared" si="25"/>
        <v>0</v>
      </c>
      <c r="V136" s="56">
        <f t="shared" si="22"/>
        <v>0</v>
      </c>
      <c r="W136" s="64" t="str">
        <f t="shared" si="23"/>
        <v/>
      </c>
      <c r="X136" s="56" t="str">
        <f t="shared" si="26"/>
        <v>T</v>
      </c>
    </row>
    <row r="137" spans="3:24" ht="21.75" customHeight="1" x14ac:dyDescent="0.25">
      <c r="C137" s="63"/>
      <c r="D137" s="66" t="str">
        <f t="shared" si="20"/>
        <v/>
      </c>
      <c r="E137" s="69" t="str">
        <f>IFERROR(VLOOKUP(J137,Causa!$A$2:$F$15,6,0),"")</f>
        <v/>
      </c>
      <c r="F137" s="52"/>
      <c r="G137" s="53"/>
      <c r="H137" s="212"/>
      <c r="I137" s="55"/>
      <c r="J137" s="54"/>
      <c r="K137" s="54"/>
      <c r="L137" s="54"/>
      <c r="M137" s="54"/>
      <c r="N137" s="54"/>
      <c r="O137" s="54"/>
      <c r="P137" s="54"/>
      <c r="Q137" s="55"/>
      <c r="R137" s="54"/>
      <c r="S137" s="56">
        <f t="shared" si="24"/>
        <v>0</v>
      </c>
      <c r="T137" s="56">
        <f t="shared" si="21"/>
        <v>0</v>
      </c>
      <c r="U137" s="56">
        <f t="shared" si="25"/>
        <v>0</v>
      </c>
      <c r="V137" s="56">
        <f t="shared" si="22"/>
        <v>0</v>
      </c>
      <c r="W137" s="64" t="str">
        <f t="shared" si="23"/>
        <v/>
      </c>
      <c r="X137" s="56" t="str">
        <f t="shared" si="26"/>
        <v>T</v>
      </c>
    </row>
    <row r="138" spans="3:24" ht="21.75" customHeight="1" x14ac:dyDescent="0.25">
      <c r="C138" s="63"/>
      <c r="D138" s="66" t="str">
        <f t="shared" si="20"/>
        <v/>
      </c>
      <c r="E138" s="69" t="str">
        <f>IFERROR(VLOOKUP(J138,Causa!$A$2:$F$15,6,0),"")</f>
        <v/>
      </c>
      <c r="F138" s="52"/>
      <c r="G138" s="53"/>
      <c r="H138" s="212"/>
      <c r="I138" s="55"/>
      <c r="J138" s="54"/>
      <c r="K138" s="54"/>
      <c r="L138" s="54"/>
      <c r="M138" s="54"/>
      <c r="N138" s="54"/>
      <c r="O138" s="54"/>
      <c r="P138" s="54"/>
      <c r="Q138" s="55"/>
      <c r="R138" s="54"/>
      <c r="S138" s="56">
        <f t="shared" si="24"/>
        <v>0</v>
      </c>
      <c r="T138" s="56">
        <f t="shared" si="21"/>
        <v>0</v>
      </c>
      <c r="U138" s="56">
        <f t="shared" si="25"/>
        <v>0</v>
      </c>
      <c r="V138" s="56">
        <f t="shared" si="22"/>
        <v>0</v>
      </c>
      <c r="W138" s="64" t="str">
        <f t="shared" si="23"/>
        <v/>
      </c>
      <c r="X138" s="56" t="str">
        <f t="shared" si="26"/>
        <v>T</v>
      </c>
    </row>
    <row r="139" spans="3:24" ht="21.75" customHeight="1" x14ac:dyDescent="0.25">
      <c r="C139" s="63"/>
      <c r="D139" s="66" t="str">
        <f t="shared" si="20"/>
        <v/>
      </c>
      <c r="E139" s="69" t="str">
        <f>IFERROR(VLOOKUP(J139,Causa!$A$2:$F$15,6,0),"")</f>
        <v/>
      </c>
      <c r="F139" s="52"/>
      <c r="G139" s="53"/>
      <c r="H139" s="212"/>
      <c r="I139" s="55"/>
      <c r="J139" s="54"/>
      <c r="K139" s="54"/>
      <c r="L139" s="54"/>
      <c r="M139" s="54"/>
      <c r="N139" s="54"/>
      <c r="O139" s="54"/>
      <c r="P139" s="54"/>
      <c r="Q139" s="55"/>
      <c r="R139" s="54"/>
      <c r="S139" s="56">
        <f t="shared" si="24"/>
        <v>0</v>
      </c>
      <c r="T139" s="56">
        <f t="shared" si="21"/>
        <v>0</v>
      </c>
      <c r="U139" s="56">
        <f t="shared" si="25"/>
        <v>0</v>
      </c>
      <c r="V139" s="56">
        <f t="shared" si="22"/>
        <v>0</v>
      </c>
      <c r="W139" s="64" t="str">
        <f t="shared" si="23"/>
        <v/>
      </c>
      <c r="X139" s="56" t="str">
        <f t="shared" si="26"/>
        <v>T</v>
      </c>
    </row>
    <row r="140" spans="3:24" ht="21.75" customHeight="1" x14ac:dyDescent="0.25">
      <c r="C140" s="63"/>
      <c r="D140" s="66" t="str">
        <f t="shared" si="20"/>
        <v/>
      </c>
      <c r="E140" s="69" t="str">
        <f>IFERROR(VLOOKUP(J140,Causa!$A$2:$F$15,6,0),"")</f>
        <v/>
      </c>
      <c r="F140" s="52"/>
      <c r="G140" s="53"/>
      <c r="H140" s="212"/>
      <c r="I140" s="55"/>
      <c r="J140" s="54"/>
      <c r="K140" s="54"/>
      <c r="L140" s="54"/>
      <c r="M140" s="54"/>
      <c r="N140" s="54"/>
      <c r="O140" s="54"/>
      <c r="P140" s="54"/>
      <c r="Q140" s="55"/>
      <c r="R140" s="54"/>
      <c r="S140" s="56">
        <f t="shared" si="24"/>
        <v>0</v>
      </c>
      <c r="T140" s="56">
        <f t="shared" si="21"/>
        <v>0</v>
      </c>
      <c r="U140" s="56">
        <f t="shared" si="25"/>
        <v>0</v>
      </c>
      <c r="V140" s="56">
        <f t="shared" si="22"/>
        <v>0</v>
      </c>
      <c r="W140" s="64" t="str">
        <f t="shared" si="23"/>
        <v/>
      </c>
      <c r="X140" s="56" t="str">
        <f t="shared" si="26"/>
        <v>T</v>
      </c>
    </row>
    <row r="141" spans="3:24" ht="21.75" customHeight="1" x14ac:dyDescent="0.25">
      <c r="C141" s="63"/>
      <c r="D141" s="66" t="str">
        <f t="shared" si="20"/>
        <v/>
      </c>
      <c r="E141" s="69" t="str">
        <f>IFERROR(VLOOKUP(J141,Causa!$A$2:$F$15,6,0),"")</f>
        <v/>
      </c>
      <c r="F141" s="52"/>
      <c r="G141" s="53"/>
      <c r="H141" s="212"/>
      <c r="I141" s="55"/>
      <c r="J141" s="54"/>
      <c r="K141" s="54"/>
      <c r="L141" s="54"/>
      <c r="M141" s="54"/>
      <c r="N141" s="54"/>
      <c r="O141" s="54"/>
      <c r="P141" s="54"/>
      <c r="Q141" s="55"/>
      <c r="R141" s="54"/>
      <c r="S141" s="56">
        <f t="shared" si="24"/>
        <v>0</v>
      </c>
      <c r="T141" s="56">
        <f t="shared" si="21"/>
        <v>0</v>
      </c>
      <c r="U141" s="56">
        <f t="shared" si="25"/>
        <v>0</v>
      </c>
      <c r="V141" s="56">
        <f t="shared" si="22"/>
        <v>0</v>
      </c>
      <c r="W141" s="64" t="str">
        <f t="shared" si="23"/>
        <v/>
      </c>
      <c r="X141" s="56" t="str">
        <f t="shared" si="26"/>
        <v>T</v>
      </c>
    </row>
    <row r="142" spans="3:24" ht="21.75" customHeight="1" x14ac:dyDescent="0.25">
      <c r="C142" s="63"/>
      <c r="D142" s="66" t="str">
        <f t="shared" si="20"/>
        <v/>
      </c>
      <c r="E142" s="69" t="str">
        <f>IFERROR(VLOOKUP(J142,Causa!$A$2:$F$15,6,0),"")</f>
        <v/>
      </c>
      <c r="F142" s="52"/>
      <c r="G142" s="53"/>
      <c r="H142" s="212"/>
      <c r="I142" s="55"/>
      <c r="J142" s="54"/>
      <c r="K142" s="54"/>
      <c r="L142" s="54"/>
      <c r="M142" s="54"/>
      <c r="N142" s="54"/>
      <c r="O142" s="54"/>
      <c r="P142" s="54"/>
      <c r="Q142" s="55"/>
      <c r="R142" s="54"/>
      <c r="S142" s="56">
        <f t="shared" si="24"/>
        <v>0</v>
      </c>
      <c r="T142" s="56">
        <f t="shared" si="21"/>
        <v>0</v>
      </c>
      <c r="U142" s="56">
        <f t="shared" si="25"/>
        <v>0</v>
      </c>
      <c r="V142" s="56">
        <f t="shared" si="22"/>
        <v>0</v>
      </c>
      <c r="W142" s="64" t="str">
        <f t="shared" si="23"/>
        <v/>
      </c>
      <c r="X142" s="56" t="str">
        <f t="shared" si="26"/>
        <v>T</v>
      </c>
    </row>
    <row r="143" spans="3:24" ht="21.75" customHeight="1" x14ac:dyDescent="0.25">
      <c r="C143" s="63"/>
      <c r="D143" s="66" t="str">
        <f t="shared" si="20"/>
        <v/>
      </c>
      <c r="E143" s="69" t="str">
        <f>IFERROR(VLOOKUP(J143,Causa!$A$2:$F$15,6,0),"")</f>
        <v/>
      </c>
      <c r="F143" s="52"/>
      <c r="G143" s="53"/>
      <c r="H143" s="212"/>
      <c r="I143" s="55"/>
      <c r="J143" s="54"/>
      <c r="K143" s="54"/>
      <c r="L143" s="54"/>
      <c r="M143" s="54"/>
      <c r="N143" s="54"/>
      <c r="O143" s="54"/>
      <c r="P143" s="54"/>
      <c r="Q143" s="55"/>
      <c r="R143" s="54"/>
      <c r="S143" s="56">
        <f t="shared" si="24"/>
        <v>0</v>
      </c>
      <c r="T143" s="56">
        <f t="shared" si="21"/>
        <v>0</v>
      </c>
      <c r="U143" s="56">
        <f t="shared" si="25"/>
        <v>0</v>
      </c>
      <c r="V143" s="56">
        <f t="shared" si="22"/>
        <v>0</v>
      </c>
      <c r="W143" s="64" t="str">
        <f t="shared" si="23"/>
        <v/>
      </c>
      <c r="X143" s="56" t="str">
        <f t="shared" si="26"/>
        <v>T</v>
      </c>
    </row>
    <row r="144" spans="3:24" ht="21.75" customHeight="1" x14ac:dyDescent="0.25">
      <c r="C144" s="63"/>
      <c r="D144" s="66" t="str">
        <f t="shared" si="20"/>
        <v/>
      </c>
      <c r="E144" s="69" t="str">
        <f>IFERROR(VLOOKUP(J144,Causa!$A$2:$F$15,6,0),"")</f>
        <v/>
      </c>
      <c r="F144" s="52"/>
      <c r="G144" s="53"/>
      <c r="H144" s="212"/>
      <c r="I144" s="55"/>
      <c r="J144" s="54"/>
      <c r="K144" s="54"/>
      <c r="L144" s="54"/>
      <c r="M144" s="54"/>
      <c r="N144" s="54"/>
      <c r="O144" s="54"/>
      <c r="P144" s="54"/>
      <c r="Q144" s="55"/>
      <c r="R144" s="54"/>
      <c r="S144" s="56">
        <f t="shared" si="24"/>
        <v>0</v>
      </c>
      <c r="T144" s="56">
        <f t="shared" si="21"/>
        <v>0</v>
      </c>
      <c r="U144" s="56">
        <f t="shared" si="25"/>
        <v>0</v>
      </c>
      <c r="V144" s="56">
        <f t="shared" si="22"/>
        <v>0</v>
      </c>
      <c r="W144" s="64" t="str">
        <f t="shared" si="23"/>
        <v/>
      </c>
      <c r="X144" s="56" t="str">
        <f t="shared" si="26"/>
        <v>T</v>
      </c>
    </row>
    <row r="145" spans="3:24" ht="21.75" customHeight="1" x14ac:dyDescent="0.25">
      <c r="C145" s="63"/>
      <c r="D145" s="66" t="str">
        <f t="shared" si="20"/>
        <v/>
      </c>
      <c r="E145" s="69" t="str">
        <f>IFERROR(VLOOKUP(J145,Causa!$A$2:$F$15,6,0),"")</f>
        <v/>
      </c>
      <c r="F145" s="52"/>
      <c r="G145" s="53"/>
      <c r="H145" s="212"/>
      <c r="I145" s="55"/>
      <c r="J145" s="54"/>
      <c r="K145" s="54"/>
      <c r="L145" s="54"/>
      <c r="M145" s="54"/>
      <c r="N145" s="54"/>
      <c r="O145" s="54"/>
      <c r="P145" s="54"/>
      <c r="Q145" s="55"/>
      <c r="R145" s="54"/>
      <c r="S145" s="56">
        <f t="shared" si="24"/>
        <v>0</v>
      </c>
      <c r="T145" s="56">
        <f t="shared" si="21"/>
        <v>0</v>
      </c>
      <c r="U145" s="56">
        <f t="shared" si="25"/>
        <v>0</v>
      </c>
      <c r="V145" s="56">
        <f t="shared" si="22"/>
        <v>0</v>
      </c>
      <c r="W145" s="64" t="str">
        <f t="shared" si="23"/>
        <v/>
      </c>
      <c r="X145" s="56" t="str">
        <f t="shared" si="26"/>
        <v>T</v>
      </c>
    </row>
    <row r="146" spans="3:24" ht="21.75" customHeight="1" x14ac:dyDescent="0.25">
      <c r="C146" s="63"/>
      <c r="D146" s="66" t="str">
        <f t="shared" si="20"/>
        <v/>
      </c>
      <c r="E146" s="69" t="str">
        <f>IFERROR(VLOOKUP(J146,Causa!$A$2:$F$15,6,0),"")</f>
        <v/>
      </c>
      <c r="F146" s="52"/>
      <c r="G146" s="53"/>
      <c r="H146" s="212"/>
      <c r="I146" s="55"/>
      <c r="J146" s="54"/>
      <c r="K146" s="54"/>
      <c r="L146" s="54"/>
      <c r="M146" s="54"/>
      <c r="N146" s="54"/>
      <c r="O146" s="54"/>
      <c r="P146" s="54"/>
      <c r="Q146" s="55"/>
      <c r="R146" s="54"/>
      <c r="S146" s="56">
        <f t="shared" si="24"/>
        <v>0</v>
      </c>
      <c r="T146" s="56">
        <f t="shared" si="21"/>
        <v>0</v>
      </c>
      <c r="U146" s="56">
        <f t="shared" si="25"/>
        <v>0</v>
      </c>
      <c r="V146" s="56">
        <f t="shared" si="22"/>
        <v>0</v>
      </c>
      <c r="W146" s="64" t="str">
        <f t="shared" si="23"/>
        <v/>
      </c>
      <c r="X146" s="56" t="str">
        <f t="shared" si="26"/>
        <v>T</v>
      </c>
    </row>
    <row r="147" spans="3:24" ht="21.75" customHeight="1" x14ac:dyDescent="0.25">
      <c r="C147" s="63"/>
      <c r="D147" s="66" t="str">
        <f t="shared" si="20"/>
        <v/>
      </c>
      <c r="E147" s="69" t="str">
        <f>IFERROR(VLOOKUP(J147,Causa!$A$2:$F$15,6,0),"")</f>
        <v/>
      </c>
      <c r="F147" s="52"/>
      <c r="G147" s="53"/>
      <c r="H147" s="212"/>
      <c r="I147" s="55"/>
      <c r="J147" s="54"/>
      <c r="K147" s="54"/>
      <c r="L147" s="54"/>
      <c r="M147" s="54"/>
      <c r="N147" s="54"/>
      <c r="O147" s="54"/>
      <c r="P147" s="54"/>
      <c r="Q147" s="55"/>
      <c r="R147" s="54"/>
      <c r="S147" s="56">
        <f t="shared" si="24"/>
        <v>0</v>
      </c>
      <c r="T147" s="56">
        <f t="shared" si="21"/>
        <v>0</v>
      </c>
      <c r="U147" s="56">
        <f t="shared" si="25"/>
        <v>0</v>
      </c>
      <c r="V147" s="56">
        <f t="shared" si="22"/>
        <v>0</v>
      </c>
      <c r="W147" s="64" t="str">
        <f t="shared" si="23"/>
        <v/>
      </c>
      <c r="X147" s="56" t="str">
        <f t="shared" si="26"/>
        <v>T</v>
      </c>
    </row>
    <row r="148" spans="3:24" ht="21.75" customHeight="1" x14ac:dyDescent="0.25">
      <c r="C148" s="63"/>
      <c r="D148" s="66" t="str">
        <f t="shared" si="20"/>
        <v/>
      </c>
      <c r="E148" s="69" t="str">
        <f>IFERROR(VLOOKUP(J148,Causa!$A$2:$F$15,6,0),"")</f>
        <v/>
      </c>
      <c r="F148" s="52"/>
      <c r="G148" s="53"/>
      <c r="H148" s="212"/>
      <c r="I148" s="55"/>
      <c r="J148" s="54"/>
      <c r="K148" s="54"/>
      <c r="L148" s="54"/>
      <c r="M148" s="54"/>
      <c r="N148" s="54"/>
      <c r="O148" s="54"/>
      <c r="P148" s="54"/>
      <c r="Q148" s="55"/>
      <c r="R148" s="54"/>
      <c r="S148" s="56">
        <f t="shared" si="24"/>
        <v>0</v>
      </c>
      <c r="T148" s="56">
        <f t="shared" si="21"/>
        <v>0</v>
      </c>
      <c r="U148" s="56">
        <f t="shared" si="25"/>
        <v>0</v>
      </c>
      <c r="V148" s="56">
        <f t="shared" si="22"/>
        <v>0</v>
      </c>
      <c r="W148" s="64" t="str">
        <f t="shared" si="23"/>
        <v/>
      </c>
      <c r="X148" s="56" t="str">
        <f t="shared" si="26"/>
        <v>T</v>
      </c>
    </row>
    <row r="149" spans="3:24" ht="21.75" customHeight="1" x14ac:dyDescent="0.25">
      <c r="C149" s="63"/>
      <c r="D149" s="66" t="str">
        <f t="shared" si="20"/>
        <v/>
      </c>
      <c r="E149" s="69" t="str">
        <f>IFERROR(VLOOKUP(J149,Causa!$A$2:$F$15,6,0),"")</f>
        <v/>
      </c>
      <c r="F149" s="52"/>
      <c r="G149" s="53"/>
      <c r="H149" s="212"/>
      <c r="I149" s="55"/>
      <c r="J149" s="54"/>
      <c r="K149" s="54"/>
      <c r="L149" s="54"/>
      <c r="M149" s="54"/>
      <c r="N149" s="54"/>
      <c r="O149" s="54"/>
      <c r="P149" s="54"/>
      <c r="Q149" s="55"/>
      <c r="R149" s="54"/>
      <c r="S149" s="56">
        <f t="shared" si="24"/>
        <v>0</v>
      </c>
      <c r="T149" s="56">
        <f t="shared" si="21"/>
        <v>0</v>
      </c>
      <c r="U149" s="56">
        <f t="shared" si="25"/>
        <v>0</v>
      </c>
      <c r="V149" s="56">
        <f t="shared" si="22"/>
        <v>0</v>
      </c>
      <c r="W149" s="64" t="str">
        <f t="shared" si="23"/>
        <v/>
      </c>
      <c r="X149" s="56" t="str">
        <f t="shared" si="26"/>
        <v>T</v>
      </c>
    </row>
    <row r="150" spans="3:24" ht="21.75" customHeight="1" x14ac:dyDescent="0.25">
      <c r="C150" s="63"/>
      <c r="D150" s="66" t="str">
        <f t="shared" si="20"/>
        <v/>
      </c>
      <c r="E150" s="69" t="str">
        <f>IFERROR(VLOOKUP(J150,Causa!$A$2:$F$15,6,0),"")</f>
        <v/>
      </c>
      <c r="F150" s="52"/>
      <c r="G150" s="53"/>
      <c r="H150" s="212"/>
      <c r="I150" s="55"/>
      <c r="J150" s="54"/>
      <c r="K150" s="54"/>
      <c r="L150" s="54"/>
      <c r="M150" s="54"/>
      <c r="N150" s="54"/>
      <c r="O150" s="54"/>
      <c r="P150" s="54"/>
      <c r="Q150" s="55"/>
      <c r="R150" s="54"/>
      <c r="S150" s="56">
        <f t="shared" si="24"/>
        <v>0</v>
      </c>
      <c r="T150" s="56">
        <f t="shared" si="21"/>
        <v>0</v>
      </c>
      <c r="U150" s="56">
        <f t="shared" si="25"/>
        <v>0</v>
      </c>
      <c r="V150" s="56">
        <f t="shared" si="22"/>
        <v>0</v>
      </c>
      <c r="W150" s="64" t="str">
        <f t="shared" si="23"/>
        <v/>
      </c>
      <c r="X150" s="56" t="str">
        <f t="shared" si="26"/>
        <v>T</v>
      </c>
    </row>
    <row r="151" spans="3:24" ht="21.75" customHeight="1" x14ac:dyDescent="0.25">
      <c r="C151" s="63"/>
      <c r="D151" s="66" t="str">
        <f t="shared" si="20"/>
        <v/>
      </c>
      <c r="E151" s="69" t="str">
        <f>IFERROR(VLOOKUP(J151,Causa!$A$2:$F$15,6,0),"")</f>
        <v/>
      </c>
      <c r="F151" s="52"/>
      <c r="G151" s="53"/>
      <c r="H151" s="212"/>
      <c r="I151" s="55"/>
      <c r="J151" s="54"/>
      <c r="K151" s="54"/>
      <c r="L151" s="54"/>
      <c r="M151" s="54"/>
      <c r="N151" s="54"/>
      <c r="O151" s="54"/>
      <c r="P151" s="54"/>
      <c r="Q151" s="55"/>
      <c r="R151" s="54"/>
      <c r="S151" s="56">
        <f t="shared" si="24"/>
        <v>0</v>
      </c>
      <c r="T151" s="56">
        <f t="shared" si="21"/>
        <v>0</v>
      </c>
      <c r="U151" s="56">
        <f t="shared" si="25"/>
        <v>0</v>
      </c>
      <c r="V151" s="56">
        <f t="shared" si="22"/>
        <v>0</v>
      </c>
      <c r="W151" s="64" t="str">
        <f t="shared" si="23"/>
        <v/>
      </c>
      <c r="X151" s="56" t="str">
        <f t="shared" si="26"/>
        <v>T</v>
      </c>
    </row>
    <row r="152" spans="3:24" ht="21.75" customHeight="1" x14ac:dyDescent="0.25">
      <c r="C152" s="63"/>
      <c r="D152" s="66" t="str">
        <f t="shared" si="20"/>
        <v/>
      </c>
      <c r="E152" s="69" t="str">
        <f>IFERROR(VLOOKUP(J152,Causa!$A$2:$F$15,6,0),"")</f>
        <v/>
      </c>
      <c r="F152" s="52"/>
      <c r="G152" s="53"/>
      <c r="H152" s="212"/>
      <c r="I152" s="55"/>
      <c r="J152" s="54"/>
      <c r="K152" s="54"/>
      <c r="L152" s="54"/>
      <c r="M152" s="54"/>
      <c r="N152" s="54"/>
      <c r="O152" s="54"/>
      <c r="P152" s="54"/>
      <c r="Q152" s="55"/>
      <c r="R152" s="54"/>
      <c r="S152" s="56">
        <f t="shared" si="24"/>
        <v>0</v>
      </c>
      <c r="T152" s="56">
        <f t="shared" si="21"/>
        <v>0</v>
      </c>
      <c r="U152" s="56">
        <f t="shared" si="25"/>
        <v>0</v>
      </c>
      <c r="V152" s="56">
        <f t="shared" si="22"/>
        <v>0</v>
      </c>
      <c r="W152" s="64" t="str">
        <f t="shared" si="23"/>
        <v/>
      </c>
      <c r="X152" s="56" t="str">
        <f t="shared" si="26"/>
        <v>T</v>
      </c>
    </row>
    <row r="153" spans="3:24" ht="21.75" customHeight="1" x14ac:dyDescent="0.25">
      <c r="C153" s="63"/>
      <c r="D153" s="66" t="str">
        <f t="shared" si="20"/>
        <v/>
      </c>
      <c r="E153" s="69" t="str">
        <f>IFERROR(VLOOKUP(J153,Causa!$A$2:$F$15,6,0),"")</f>
        <v/>
      </c>
      <c r="F153" s="52"/>
      <c r="G153" s="53"/>
      <c r="H153" s="212"/>
      <c r="I153" s="55"/>
      <c r="J153" s="54"/>
      <c r="K153" s="54"/>
      <c r="L153" s="54"/>
      <c r="M153" s="54"/>
      <c r="N153" s="54"/>
      <c r="O153" s="54"/>
      <c r="P153" s="54"/>
      <c r="Q153" s="55"/>
      <c r="R153" s="54"/>
      <c r="S153" s="56">
        <f t="shared" si="24"/>
        <v>0</v>
      </c>
      <c r="T153" s="56">
        <f t="shared" si="21"/>
        <v>0</v>
      </c>
      <c r="U153" s="56">
        <f t="shared" si="25"/>
        <v>0</v>
      </c>
      <c r="V153" s="56">
        <f t="shared" si="22"/>
        <v>0</v>
      </c>
      <c r="W153" s="64" t="str">
        <f t="shared" si="23"/>
        <v/>
      </c>
      <c r="X153" s="56" t="str">
        <f t="shared" si="26"/>
        <v>T</v>
      </c>
    </row>
    <row r="154" spans="3:24" ht="21.75" customHeight="1" x14ac:dyDescent="0.25">
      <c r="C154" s="63"/>
      <c r="D154" s="66" t="str">
        <f t="shared" si="20"/>
        <v/>
      </c>
      <c r="E154" s="69" t="str">
        <f>IFERROR(VLOOKUP(J154,Causa!$A$2:$F$15,6,0),"")</f>
        <v/>
      </c>
      <c r="F154" s="52"/>
      <c r="G154" s="53"/>
      <c r="H154" s="212"/>
      <c r="I154" s="55"/>
      <c r="J154" s="54"/>
      <c r="K154" s="54"/>
      <c r="L154" s="54"/>
      <c r="M154" s="54"/>
      <c r="N154" s="54"/>
      <c r="O154" s="54"/>
      <c r="P154" s="54"/>
      <c r="Q154" s="55"/>
      <c r="R154" s="54"/>
      <c r="S154" s="56">
        <f t="shared" si="24"/>
        <v>0</v>
      </c>
      <c r="T154" s="56">
        <f t="shared" si="21"/>
        <v>0</v>
      </c>
      <c r="U154" s="56">
        <f t="shared" si="25"/>
        <v>0</v>
      </c>
      <c r="V154" s="56">
        <f t="shared" si="22"/>
        <v>0</v>
      </c>
      <c r="W154" s="64" t="str">
        <f t="shared" si="23"/>
        <v/>
      </c>
      <c r="X154" s="56" t="str">
        <f t="shared" si="26"/>
        <v>T</v>
      </c>
    </row>
    <row r="155" spans="3:24" ht="21.75" customHeight="1" x14ac:dyDescent="0.25">
      <c r="C155" s="63"/>
      <c r="D155" s="66" t="str">
        <f t="shared" si="20"/>
        <v/>
      </c>
      <c r="E155" s="69" t="str">
        <f>IFERROR(VLOOKUP(J155,Causa!$A$2:$F$15,6,0),"")</f>
        <v/>
      </c>
      <c r="F155" s="52"/>
      <c r="G155" s="53"/>
      <c r="H155" s="212"/>
      <c r="I155" s="55"/>
      <c r="J155" s="54"/>
      <c r="K155" s="54"/>
      <c r="L155" s="54"/>
      <c r="M155" s="54"/>
      <c r="N155" s="54"/>
      <c r="O155" s="54"/>
      <c r="P155" s="54"/>
      <c r="Q155" s="55"/>
      <c r="R155" s="54"/>
      <c r="S155" s="56">
        <f t="shared" si="24"/>
        <v>0</v>
      </c>
      <c r="T155" s="56">
        <f t="shared" si="21"/>
        <v>0</v>
      </c>
      <c r="U155" s="56">
        <f t="shared" si="25"/>
        <v>0</v>
      </c>
      <c r="V155" s="56">
        <f t="shared" si="22"/>
        <v>0</v>
      </c>
      <c r="W155" s="64" t="str">
        <f t="shared" si="23"/>
        <v/>
      </c>
      <c r="X155" s="56" t="str">
        <f t="shared" si="26"/>
        <v>T</v>
      </c>
    </row>
    <row r="156" spans="3:24" ht="21.75" customHeight="1" x14ac:dyDescent="0.25">
      <c r="C156" s="63"/>
      <c r="D156" s="66" t="str">
        <f t="shared" si="20"/>
        <v/>
      </c>
      <c r="E156" s="69" t="str">
        <f>IFERROR(VLOOKUP(J156,Causa!$A$2:$F$15,6,0),"")</f>
        <v/>
      </c>
      <c r="F156" s="52"/>
      <c r="G156" s="53"/>
      <c r="H156" s="212"/>
      <c r="I156" s="55"/>
      <c r="J156" s="54"/>
      <c r="K156" s="54"/>
      <c r="L156" s="54"/>
      <c r="M156" s="54"/>
      <c r="N156" s="54"/>
      <c r="O156" s="54"/>
      <c r="P156" s="54"/>
      <c r="Q156" s="55"/>
      <c r="R156" s="54"/>
      <c r="S156" s="56">
        <f t="shared" si="24"/>
        <v>0</v>
      </c>
      <c r="T156" s="56">
        <f t="shared" si="21"/>
        <v>0</v>
      </c>
      <c r="U156" s="56">
        <f t="shared" si="25"/>
        <v>0</v>
      </c>
      <c r="V156" s="56">
        <f t="shared" si="22"/>
        <v>0</v>
      </c>
      <c r="W156" s="64" t="str">
        <f t="shared" si="23"/>
        <v/>
      </c>
      <c r="X156" s="56" t="str">
        <f t="shared" si="26"/>
        <v>T</v>
      </c>
    </row>
    <row r="157" spans="3:24" ht="21.75" customHeight="1" x14ac:dyDescent="0.25">
      <c r="C157" s="63"/>
      <c r="D157" s="66" t="str">
        <f t="shared" si="20"/>
        <v/>
      </c>
      <c r="E157" s="69" t="str">
        <f>IFERROR(VLOOKUP(J157,Causa!$A$2:$F$15,6,0),"")</f>
        <v/>
      </c>
      <c r="F157" s="52"/>
      <c r="G157" s="53"/>
      <c r="H157" s="212"/>
      <c r="I157" s="55"/>
      <c r="J157" s="54"/>
      <c r="K157" s="54"/>
      <c r="L157" s="54"/>
      <c r="M157" s="54"/>
      <c r="N157" s="54"/>
      <c r="O157" s="54"/>
      <c r="P157" s="54"/>
      <c r="Q157" s="55"/>
      <c r="R157" s="54"/>
      <c r="S157" s="56">
        <f t="shared" si="24"/>
        <v>0</v>
      </c>
      <c r="T157" s="56">
        <f t="shared" si="21"/>
        <v>0</v>
      </c>
      <c r="U157" s="56">
        <f t="shared" si="25"/>
        <v>0</v>
      </c>
      <c r="V157" s="56">
        <f t="shared" si="22"/>
        <v>0</v>
      </c>
      <c r="W157" s="64" t="str">
        <f t="shared" si="23"/>
        <v/>
      </c>
      <c r="X157" s="56" t="str">
        <f t="shared" si="26"/>
        <v>T</v>
      </c>
    </row>
    <row r="158" spans="3:24" ht="21.75" customHeight="1" x14ac:dyDescent="0.25">
      <c r="C158" s="63"/>
      <c r="D158" s="66" t="str">
        <f t="shared" si="20"/>
        <v/>
      </c>
      <c r="E158" s="69" t="str">
        <f>IFERROR(VLOOKUP(J158,Causa!$A$2:$F$15,6,0),"")</f>
        <v/>
      </c>
      <c r="F158" s="52"/>
      <c r="G158" s="53"/>
      <c r="H158" s="212"/>
      <c r="I158" s="55"/>
      <c r="J158" s="54"/>
      <c r="K158" s="54"/>
      <c r="L158" s="54"/>
      <c r="M158" s="54"/>
      <c r="N158" s="54"/>
      <c r="O158" s="54"/>
      <c r="P158" s="54"/>
      <c r="Q158" s="55"/>
      <c r="R158" s="54"/>
      <c r="S158" s="56">
        <f t="shared" si="24"/>
        <v>0</v>
      </c>
      <c r="T158" s="56">
        <f t="shared" si="21"/>
        <v>0</v>
      </c>
      <c r="U158" s="56">
        <f t="shared" si="25"/>
        <v>0</v>
      </c>
      <c r="V158" s="56">
        <f t="shared" si="22"/>
        <v>0</v>
      </c>
      <c r="W158" s="64" t="str">
        <f t="shared" si="23"/>
        <v/>
      </c>
      <c r="X158" s="56" t="str">
        <f t="shared" si="26"/>
        <v>T</v>
      </c>
    </row>
    <row r="159" spans="3:24" ht="21.75" customHeight="1" x14ac:dyDescent="0.25">
      <c r="C159" s="63"/>
      <c r="D159" s="66" t="str">
        <f t="shared" si="20"/>
        <v/>
      </c>
      <c r="E159" s="69" t="str">
        <f>IFERROR(VLOOKUP(J159,Causa!$A$2:$F$15,6,0),"")</f>
        <v/>
      </c>
      <c r="F159" s="52"/>
      <c r="G159" s="53"/>
      <c r="H159" s="212"/>
      <c r="I159" s="55"/>
      <c r="J159" s="54"/>
      <c r="K159" s="54"/>
      <c r="L159" s="54"/>
      <c r="M159" s="54"/>
      <c r="N159" s="54"/>
      <c r="O159" s="54"/>
      <c r="P159" s="54"/>
      <c r="Q159" s="55"/>
      <c r="R159" s="54"/>
      <c r="S159" s="56">
        <f t="shared" si="24"/>
        <v>0</v>
      </c>
      <c r="T159" s="56">
        <f t="shared" si="21"/>
        <v>0</v>
      </c>
      <c r="U159" s="56">
        <f t="shared" si="25"/>
        <v>0</v>
      </c>
      <c r="V159" s="56">
        <f t="shared" si="22"/>
        <v>0</v>
      </c>
      <c r="W159" s="64" t="str">
        <f t="shared" si="23"/>
        <v/>
      </c>
      <c r="X159" s="56" t="str">
        <f t="shared" si="26"/>
        <v>T</v>
      </c>
    </row>
    <row r="160" spans="3:24" ht="21.75" customHeight="1" x14ac:dyDescent="0.25">
      <c r="C160" s="63"/>
      <c r="D160" s="66" t="str">
        <f t="shared" si="20"/>
        <v/>
      </c>
      <c r="E160" s="69" t="str">
        <f>IFERROR(VLOOKUP(J160,Causa!$A$2:$F$15,6,0),"")</f>
        <v/>
      </c>
      <c r="F160" s="52"/>
      <c r="G160" s="53"/>
      <c r="H160" s="212"/>
      <c r="I160" s="55"/>
      <c r="J160" s="54"/>
      <c r="K160" s="54"/>
      <c r="L160" s="54"/>
      <c r="M160" s="54"/>
      <c r="N160" s="54"/>
      <c r="O160" s="54"/>
      <c r="P160" s="54"/>
      <c r="Q160" s="55"/>
      <c r="R160" s="54"/>
      <c r="S160" s="56">
        <f t="shared" si="24"/>
        <v>0</v>
      </c>
      <c r="T160" s="56">
        <f t="shared" si="21"/>
        <v>0</v>
      </c>
      <c r="U160" s="56">
        <f t="shared" si="25"/>
        <v>0</v>
      </c>
      <c r="V160" s="56">
        <f t="shared" si="22"/>
        <v>0</v>
      </c>
      <c r="W160" s="64" t="str">
        <f t="shared" si="23"/>
        <v/>
      </c>
      <c r="X160" s="56" t="str">
        <f t="shared" si="26"/>
        <v>T</v>
      </c>
    </row>
    <row r="161" spans="3:24" ht="21.75" customHeight="1" x14ac:dyDescent="0.25">
      <c r="C161" s="63"/>
      <c r="D161" s="66" t="str">
        <f t="shared" si="20"/>
        <v/>
      </c>
      <c r="E161" s="69" t="str">
        <f>IFERROR(VLOOKUP(J161,Causa!$A$2:$F$15,6,0),"")</f>
        <v/>
      </c>
      <c r="F161" s="52"/>
      <c r="G161" s="53"/>
      <c r="H161" s="212"/>
      <c r="I161" s="55"/>
      <c r="J161" s="54"/>
      <c r="K161" s="54"/>
      <c r="L161" s="54"/>
      <c r="M161" s="54"/>
      <c r="N161" s="54"/>
      <c r="O161" s="54"/>
      <c r="P161" s="54"/>
      <c r="Q161" s="55"/>
      <c r="R161" s="54"/>
      <c r="S161" s="56">
        <f t="shared" si="24"/>
        <v>0</v>
      </c>
      <c r="T161" s="56">
        <f t="shared" si="21"/>
        <v>0</v>
      </c>
      <c r="U161" s="56">
        <f t="shared" si="25"/>
        <v>0</v>
      </c>
      <c r="V161" s="56">
        <f t="shared" si="22"/>
        <v>0</v>
      </c>
      <c r="W161" s="64" t="str">
        <f t="shared" si="23"/>
        <v/>
      </c>
      <c r="X161" s="56" t="str">
        <f t="shared" si="26"/>
        <v>T</v>
      </c>
    </row>
    <row r="162" spans="3:24" ht="21.75" customHeight="1" x14ac:dyDescent="0.25">
      <c r="C162" s="63"/>
      <c r="D162" s="66" t="str">
        <f t="shared" si="20"/>
        <v/>
      </c>
      <c r="E162" s="69" t="str">
        <f>IFERROR(VLOOKUP(J162,Causa!$A$2:$F$15,6,0),"")</f>
        <v/>
      </c>
      <c r="F162" s="52"/>
      <c r="G162" s="53"/>
      <c r="H162" s="212"/>
      <c r="I162" s="55"/>
      <c r="J162" s="54"/>
      <c r="K162" s="54"/>
      <c r="L162" s="54"/>
      <c r="M162" s="54"/>
      <c r="N162" s="54"/>
      <c r="O162" s="54"/>
      <c r="P162" s="54"/>
      <c r="Q162" s="55"/>
      <c r="R162" s="54"/>
      <c r="S162" s="56">
        <f t="shared" si="24"/>
        <v>0</v>
      </c>
      <c r="T162" s="56">
        <f t="shared" si="21"/>
        <v>0</v>
      </c>
      <c r="U162" s="56">
        <f t="shared" si="25"/>
        <v>0</v>
      </c>
      <c r="V162" s="56">
        <f t="shared" si="22"/>
        <v>0</v>
      </c>
      <c r="W162" s="64" t="str">
        <f t="shared" si="23"/>
        <v/>
      </c>
      <c r="X162" s="56" t="str">
        <f t="shared" si="26"/>
        <v>T</v>
      </c>
    </row>
    <row r="163" spans="3:24" ht="21.75" customHeight="1" x14ac:dyDescent="0.25">
      <c r="C163" s="63"/>
      <c r="D163" s="66" t="str">
        <f t="shared" ref="D163:D188" si="27">IF(E163="","",IF(E163=1,IF(COUNTA(F163:P163)=9,1,0),IF(J163="OPERACIO",IF(COUNTA(F163:P163)=7,1,0),IF(COUNTA(F163:P163)=7,1,0))))</f>
        <v/>
      </c>
      <c r="E163" s="69" t="str">
        <f>IFERROR(VLOOKUP(J163,Causa!$A$2:$F$15,6,0),"")</f>
        <v/>
      </c>
      <c r="F163" s="52"/>
      <c r="G163" s="53"/>
      <c r="H163" s="212"/>
      <c r="I163" s="55"/>
      <c r="J163" s="54"/>
      <c r="K163" s="54"/>
      <c r="L163" s="54"/>
      <c r="M163" s="54"/>
      <c r="N163" s="54"/>
      <c r="O163" s="54"/>
      <c r="P163" s="54"/>
      <c r="Q163" s="55"/>
      <c r="R163" s="54"/>
      <c r="S163" s="56">
        <f t="shared" si="24"/>
        <v>0</v>
      </c>
      <c r="T163" s="56">
        <f t="shared" ref="T163:T188" si="28">IF(J163="Programa",P163,0)-S163</f>
        <v>0</v>
      </c>
      <c r="U163" s="56">
        <f t="shared" si="25"/>
        <v>0</v>
      </c>
      <c r="V163" s="56">
        <f t="shared" ref="V163:V188" si="29">IF(J163="ELECTRIC",P163,0)+IF(J163="INSTRUME",P163,0)+IF(J163="MECANICA",P163,0)+IF(J163="OPERACIO",P163,0)+IF(J163="AUTOMATI",P163,0)</f>
        <v>0</v>
      </c>
      <c r="W163" s="64" t="str">
        <f t="shared" ref="W163:W188" si="30">IF(F163="","",HOUR(F163))</f>
        <v/>
      </c>
      <c r="X163" s="56" t="str">
        <f t="shared" si="26"/>
        <v>T</v>
      </c>
    </row>
    <row r="164" spans="3:24" ht="21.75" customHeight="1" x14ac:dyDescent="0.25">
      <c r="C164" s="63"/>
      <c r="D164" s="66" t="str">
        <f t="shared" si="27"/>
        <v/>
      </c>
      <c r="E164" s="69" t="str">
        <f>IFERROR(VLOOKUP(J164,Causa!$A$2:$F$15,6,0),"")</f>
        <v/>
      </c>
      <c r="F164" s="52"/>
      <c r="G164" s="53"/>
      <c r="H164" s="212"/>
      <c r="I164" s="55"/>
      <c r="J164" s="54"/>
      <c r="K164" s="54"/>
      <c r="L164" s="54"/>
      <c r="M164" s="54"/>
      <c r="N164" s="54"/>
      <c r="O164" s="54"/>
      <c r="P164" s="54"/>
      <c r="Q164" s="55"/>
      <c r="R164" s="54"/>
      <c r="S164" s="56">
        <f t="shared" ref="S164:S188" si="31">IF(K164="tiempo no programado",P164,0)</f>
        <v>0</v>
      </c>
      <c r="T164" s="56">
        <f t="shared" si="28"/>
        <v>0</v>
      </c>
      <c r="U164" s="56">
        <f t="shared" ref="U164:U188" si="32">IF(J164="CALIDAD",P164,0)+IF(J164="LOGISTIC",P164,0)+IF(J164="REPUESTO",P164,0)+IF(J164="SALAMAQ",P164,0)</f>
        <v>0</v>
      </c>
      <c r="V164" s="56">
        <f t="shared" si="29"/>
        <v>0</v>
      </c>
      <c r="W164" s="64" t="str">
        <f t="shared" si="30"/>
        <v/>
      </c>
      <c r="X164" s="56" t="str">
        <f t="shared" ref="X164:X188" si="33">IF(OR(W164=23,W164&lt;7),"N",IF(AND(W164&gt;=7,W164&lt;15),"M","T"))</f>
        <v>T</v>
      </c>
    </row>
    <row r="165" spans="3:24" ht="21.75" customHeight="1" x14ac:dyDescent="0.25">
      <c r="C165" s="63"/>
      <c r="D165" s="66" t="str">
        <f t="shared" si="27"/>
        <v/>
      </c>
      <c r="E165" s="69" t="str">
        <f>IFERROR(VLOOKUP(J165,Causa!$A$2:$F$15,6,0),"")</f>
        <v/>
      </c>
      <c r="F165" s="52"/>
      <c r="G165" s="53"/>
      <c r="H165" s="212"/>
      <c r="I165" s="55"/>
      <c r="J165" s="54"/>
      <c r="K165" s="54"/>
      <c r="L165" s="54"/>
      <c r="M165" s="54"/>
      <c r="N165" s="54"/>
      <c r="O165" s="54"/>
      <c r="P165" s="54"/>
      <c r="Q165" s="55"/>
      <c r="R165" s="54"/>
      <c r="S165" s="56">
        <f t="shared" si="31"/>
        <v>0</v>
      </c>
      <c r="T165" s="56">
        <f t="shared" si="28"/>
        <v>0</v>
      </c>
      <c r="U165" s="56">
        <f t="shared" si="32"/>
        <v>0</v>
      </c>
      <c r="V165" s="56">
        <f t="shared" si="29"/>
        <v>0</v>
      </c>
      <c r="W165" s="64" t="str">
        <f t="shared" si="30"/>
        <v/>
      </c>
      <c r="X165" s="56" t="str">
        <f t="shared" si="33"/>
        <v>T</v>
      </c>
    </row>
    <row r="166" spans="3:24" ht="21.75" customHeight="1" x14ac:dyDescent="0.25">
      <c r="C166" s="63"/>
      <c r="D166" s="66" t="str">
        <f t="shared" si="27"/>
        <v/>
      </c>
      <c r="E166" s="69" t="str">
        <f>IFERROR(VLOOKUP(J166,Causa!$A$2:$F$15,6,0),"")</f>
        <v/>
      </c>
      <c r="F166" s="52"/>
      <c r="G166" s="53"/>
      <c r="H166" s="212"/>
      <c r="I166" s="55"/>
      <c r="J166" s="54"/>
      <c r="K166" s="54"/>
      <c r="L166" s="54"/>
      <c r="M166" s="54"/>
      <c r="N166" s="54"/>
      <c r="O166" s="54"/>
      <c r="P166" s="54"/>
      <c r="Q166" s="55"/>
      <c r="R166" s="54"/>
      <c r="S166" s="56">
        <f t="shared" si="31"/>
        <v>0</v>
      </c>
      <c r="T166" s="56">
        <f t="shared" si="28"/>
        <v>0</v>
      </c>
      <c r="U166" s="56">
        <f t="shared" si="32"/>
        <v>0</v>
      </c>
      <c r="V166" s="56">
        <f t="shared" si="29"/>
        <v>0</v>
      </c>
      <c r="W166" s="64" t="str">
        <f t="shared" si="30"/>
        <v/>
      </c>
      <c r="X166" s="56" t="str">
        <f t="shared" si="33"/>
        <v>T</v>
      </c>
    </row>
    <row r="167" spans="3:24" ht="21.75" customHeight="1" x14ac:dyDescent="0.25">
      <c r="C167" s="63"/>
      <c r="D167" s="66" t="str">
        <f t="shared" si="27"/>
        <v/>
      </c>
      <c r="E167" s="69" t="str">
        <f>IFERROR(VLOOKUP(J167,Causa!$A$2:$F$15,6,0),"")</f>
        <v/>
      </c>
      <c r="F167" s="52"/>
      <c r="G167" s="53"/>
      <c r="H167" s="212"/>
      <c r="I167" s="55"/>
      <c r="J167" s="54"/>
      <c r="K167" s="54"/>
      <c r="L167" s="54"/>
      <c r="M167" s="54"/>
      <c r="N167" s="54"/>
      <c r="O167" s="54"/>
      <c r="P167" s="54"/>
      <c r="Q167" s="55"/>
      <c r="R167" s="54"/>
      <c r="S167" s="56">
        <f t="shared" si="31"/>
        <v>0</v>
      </c>
      <c r="T167" s="56">
        <f t="shared" si="28"/>
        <v>0</v>
      </c>
      <c r="U167" s="56">
        <f t="shared" si="32"/>
        <v>0</v>
      </c>
      <c r="V167" s="56">
        <f t="shared" si="29"/>
        <v>0</v>
      </c>
      <c r="W167" s="64" t="str">
        <f t="shared" si="30"/>
        <v/>
      </c>
      <c r="X167" s="56" t="str">
        <f t="shared" si="33"/>
        <v>T</v>
      </c>
    </row>
    <row r="168" spans="3:24" ht="21.75" customHeight="1" x14ac:dyDescent="0.25">
      <c r="C168" s="63"/>
      <c r="D168" s="66" t="str">
        <f t="shared" si="27"/>
        <v/>
      </c>
      <c r="E168" s="69" t="str">
        <f>IFERROR(VLOOKUP(J168,Causa!$A$2:$F$15,6,0),"")</f>
        <v/>
      </c>
      <c r="F168" s="52"/>
      <c r="G168" s="53"/>
      <c r="H168" s="212"/>
      <c r="I168" s="55"/>
      <c r="J168" s="54"/>
      <c r="K168" s="54"/>
      <c r="L168" s="54"/>
      <c r="M168" s="54"/>
      <c r="N168" s="54"/>
      <c r="O168" s="54"/>
      <c r="P168" s="54"/>
      <c r="Q168" s="55"/>
      <c r="R168" s="54"/>
      <c r="S168" s="56">
        <f t="shared" si="31"/>
        <v>0</v>
      </c>
      <c r="T168" s="56">
        <f t="shared" si="28"/>
        <v>0</v>
      </c>
      <c r="U168" s="56">
        <f t="shared" si="32"/>
        <v>0</v>
      </c>
      <c r="V168" s="56">
        <f t="shared" si="29"/>
        <v>0</v>
      </c>
      <c r="W168" s="64" t="str">
        <f t="shared" si="30"/>
        <v/>
      </c>
      <c r="X168" s="56" t="str">
        <f t="shared" si="33"/>
        <v>T</v>
      </c>
    </row>
    <row r="169" spans="3:24" ht="21.75" customHeight="1" x14ac:dyDescent="0.25">
      <c r="C169" s="63"/>
      <c r="D169" s="66" t="str">
        <f t="shared" si="27"/>
        <v/>
      </c>
      <c r="E169" s="69" t="str">
        <f>IFERROR(VLOOKUP(J169,Causa!$A$2:$F$15,6,0),"")</f>
        <v/>
      </c>
      <c r="F169" s="52"/>
      <c r="G169" s="53"/>
      <c r="H169" s="212"/>
      <c r="I169" s="55"/>
      <c r="J169" s="54"/>
      <c r="K169" s="54"/>
      <c r="L169" s="54"/>
      <c r="M169" s="54"/>
      <c r="N169" s="54"/>
      <c r="O169" s="54"/>
      <c r="P169" s="54"/>
      <c r="Q169" s="55"/>
      <c r="R169" s="54"/>
      <c r="S169" s="56">
        <f t="shared" si="31"/>
        <v>0</v>
      </c>
      <c r="T169" s="56">
        <f t="shared" si="28"/>
        <v>0</v>
      </c>
      <c r="U169" s="56">
        <f t="shared" si="32"/>
        <v>0</v>
      </c>
      <c r="V169" s="56">
        <f t="shared" si="29"/>
        <v>0</v>
      </c>
      <c r="W169" s="64" t="str">
        <f t="shared" si="30"/>
        <v/>
      </c>
      <c r="X169" s="56" t="str">
        <f t="shared" si="33"/>
        <v>T</v>
      </c>
    </row>
    <row r="170" spans="3:24" ht="21.75" customHeight="1" x14ac:dyDescent="0.25">
      <c r="C170" s="63"/>
      <c r="D170" s="66" t="str">
        <f t="shared" si="27"/>
        <v/>
      </c>
      <c r="E170" s="69" t="str">
        <f>IFERROR(VLOOKUP(J170,Causa!$A$2:$F$15,6,0),"")</f>
        <v/>
      </c>
      <c r="F170" s="52"/>
      <c r="G170" s="53"/>
      <c r="H170" s="212"/>
      <c r="I170" s="55"/>
      <c r="J170" s="54"/>
      <c r="K170" s="54"/>
      <c r="L170" s="54"/>
      <c r="M170" s="54"/>
      <c r="N170" s="54"/>
      <c r="O170" s="54"/>
      <c r="P170" s="54"/>
      <c r="Q170" s="55"/>
      <c r="R170" s="54"/>
      <c r="S170" s="56">
        <f t="shared" si="31"/>
        <v>0</v>
      </c>
      <c r="T170" s="56">
        <f t="shared" si="28"/>
        <v>0</v>
      </c>
      <c r="U170" s="56">
        <f t="shared" si="32"/>
        <v>0</v>
      </c>
      <c r="V170" s="56">
        <f t="shared" si="29"/>
        <v>0</v>
      </c>
      <c r="W170" s="64" t="str">
        <f t="shared" si="30"/>
        <v/>
      </c>
      <c r="X170" s="56" t="str">
        <f t="shared" si="33"/>
        <v>T</v>
      </c>
    </row>
    <row r="171" spans="3:24" ht="21.75" customHeight="1" x14ac:dyDescent="0.25">
      <c r="C171" s="63"/>
      <c r="D171" s="66" t="str">
        <f t="shared" si="27"/>
        <v/>
      </c>
      <c r="E171" s="69" t="str">
        <f>IFERROR(VLOOKUP(J171,Causa!$A$2:$F$15,6,0),"")</f>
        <v/>
      </c>
      <c r="F171" s="52"/>
      <c r="G171" s="53"/>
      <c r="H171" s="212"/>
      <c r="I171" s="55"/>
      <c r="J171" s="54"/>
      <c r="K171" s="54"/>
      <c r="L171" s="54"/>
      <c r="M171" s="54"/>
      <c r="N171" s="54"/>
      <c r="O171" s="54"/>
      <c r="P171" s="54"/>
      <c r="Q171" s="55"/>
      <c r="R171" s="54"/>
      <c r="S171" s="56">
        <f t="shared" si="31"/>
        <v>0</v>
      </c>
      <c r="T171" s="56">
        <f t="shared" si="28"/>
        <v>0</v>
      </c>
      <c r="U171" s="56">
        <f t="shared" si="32"/>
        <v>0</v>
      </c>
      <c r="V171" s="56">
        <f t="shared" si="29"/>
        <v>0</v>
      </c>
      <c r="W171" s="64" t="str">
        <f t="shared" si="30"/>
        <v/>
      </c>
      <c r="X171" s="56" t="str">
        <f t="shared" si="33"/>
        <v>T</v>
      </c>
    </row>
    <row r="172" spans="3:24" ht="21.75" customHeight="1" x14ac:dyDescent="0.25">
      <c r="C172" s="63"/>
      <c r="D172" s="66" t="str">
        <f t="shared" si="27"/>
        <v/>
      </c>
      <c r="E172" s="69" t="str">
        <f>IFERROR(VLOOKUP(J172,Causa!$A$2:$F$15,6,0),"")</f>
        <v/>
      </c>
      <c r="F172" s="52"/>
      <c r="G172" s="53"/>
      <c r="H172" s="212"/>
      <c r="I172" s="55"/>
      <c r="J172" s="54"/>
      <c r="K172" s="54"/>
      <c r="L172" s="54"/>
      <c r="M172" s="54"/>
      <c r="N172" s="54"/>
      <c r="O172" s="54"/>
      <c r="P172" s="54"/>
      <c r="Q172" s="55"/>
      <c r="R172" s="54"/>
      <c r="S172" s="56">
        <f t="shared" si="31"/>
        <v>0</v>
      </c>
      <c r="T172" s="56">
        <f t="shared" si="28"/>
        <v>0</v>
      </c>
      <c r="U172" s="56">
        <f t="shared" si="32"/>
        <v>0</v>
      </c>
      <c r="V172" s="56">
        <f t="shared" si="29"/>
        <v>0</v>
      </c>
      <c r="W172" s="64" t="str">
        <f t="shared" si="30"/>
        <v/>
      </c>
      <c r="X172" s="56" t="str">
        <f t="shared" si="33"/>
        <v>T</v>
      </c>
    </row>
    <row r="173" spans="3:24" ht="21.75" customHeight="1" x14ac:dyDescent="0.25">
      <c r="C173" s="63"/>
      <c r="D173" s="66" t="str">
        <f t="shared" si="27"/>
        <v/>
      </c>
      <c r="E173" s="69" t="str">
        <f>IFERROR(VLOOKUP(J173,Causa!$A$2:$F$15,6,0),"")</f>
        <v/>
      </c>
      <c r="F173" s="52"/>
      <c r="G173" s="53"/>
      <c r="H173" s="212"/>
      <c r="I173" s="55"/>
      <c r="J173" s="54"/>
      <c r="K173" s="54"/>
      <c r="L173" s="54"/>
      <c r="M173" s="54"/>
      <c r="N173" s="54"/>
      <c r="O173" s="54"/>
      <c r="P173" s="54"/>
      <c r="Q173" s="55"/>
      <c r="R173" s="54"/>
      <c r="S173" s="56">
        <f t="shared" si="31"/>
        <v>0</v>
      </c>
      <c r="T173" s="56">
        <f t="shared" si="28"/>
        <v>0</v>
      </c>
      <c r="U173" s="56">
        <f t="shared" si="32"/>
        <v>0</v>
      </c>
      <c r="V173" s="56">
        <f t="shared" si="29"/>
        <v>0</v>
      </c>
      <c r="W173" s="64" t="str">
        <f t="shared" si="30"/>
        <v/>
      </c>
      <c r="X173" s="56" t="str">
        <f t="shared" si="33"/>
        <v>T</v>
      </c>
    </row>
    <row r="174" spans="3:24" ht="21.75" customHeight="1" x14ac:dyDescent="0.25">
      <c r="C174" s="63"/>
      <c r="D174" s="66" t="str">
        <f t="shared" si="27"/>
        <v/>
      </c>
      <c r="E174" s="69" t="str">
        <f>IFERROR(VLOOKUP(J174,Causa!$A$2:$F$15,6,0),"")</f>
        <v/>
      </c>
      <c r="F174" s="52"/>
      <c r="G174" s="53"/>
      <c r="H174" s="212"/>
      <c r="I174" s="55"/>
      <c r="J174" s="54"/>
      <c r="K174" s="54"/>
      <c r="L174" s="54"/>
      <c r="M174" s="54"/>
      <c r="N174" s="54"/>
      <c r="O174" s="54"/>
      <c r="P174" s="54"/>
      <c r="Q174" s="55"/>
      <c r="R174" s="54"/>
      <c r="S174" s="56">
        <f t="shared" si="31"/>
        <v>0</v>
      </c>
      <c r="T174" s="56">
        <f t="shared" si="28"/>
        <v>0</v>
      </c>
      <c r="U174" s="56">
        <f t="shared" si="32"/>
        <v>0</v>
      </c>
      <c r="V174" s="56">
        <f t="shared" si="29"/>
        <v>0</v>
      </c>
      <c r="W174" s="64" t="str">
        <f t="shared" si="30"/>
        <v/>
      </c>
      <c r="X174" s="56" t="str">
        <f t="shared" si="33"/>
        <v>T</v>
      </c>
    </row>
    <row r="175" spans="3:24" ht="21.75" customHeight="1" x14ac:dyDescent="0.25">
      <c r="C175" s="63"/>
      <c r="D175" s="66" t="str">
        <f t="shared" si="27"/>
        <v/>
      </c>
      <c r="E175" s="69" t="str">
        <f>IFERROR(VLOOKUP(J175,Causa!$A$2:$F$15,6,0),"")</f>
        <v/>
      </c>
      <c r="F175" s="52"/>
      <c r="G175" s="53"/>
      <c r="H175" s="212"/>
      <c r="I175" s="55"/>
      <c r="J175" s="54"/>
      <c r="K175" s="54"/>
      <c r="L175" s="54"/>
      <c r="M175" s="54"/>
      <c r="N175" s="54"/>
      <c r="O175" s="54"/>
      <c r="P175" s="54"/>
      <c r="Q175" s="55"/>
      <c r="R175" s="54"/>
      <c r="S175" s="56">
        <f t="shared" si="31"/>
        <v>0</v>
      </c>
      <c r="T175" s="56">
        <f t="shared" si="28"/>
        <v>0</v>
      </c>
      <c r="U175" s="56">
        <f t="shared" si="32"/>
        <v>0</v>
      </c>
      <c r="V175" s="56">
        <f t="shared" si="29"/>
        <v>0</v>
      </c>
      <c r="W175" s="64" t="str">
        <f t="shared" si="30"/>
        <v/>
      </c>
      <c r="X175" s="56" t="str">
        <f t="shared" si="33"/>
        <v>T</v>
      </c>
    </row>
    <row r="176" spans="3:24" ht="21.75" customHeight="1" x14ac:dyDescent="0.25">
      <c r="C176" s="63"/>
      <c r="D176" s="66" t="str">
        <f t="shared" si="27"/>
        <v/>
      </c>
      <c r="E176" s="69" t="str">
        <f>IFERROR(VLOOKUP(J176,Causa!$A$2:$F$15,6,0),"")</f>
        <v/>
      </c>
      <c r="F176" s="52"/>
      <c r="G176" s="53"/>
      <c r="H176" s="212"/>
      <c r="I176" s="55"/>
      <c r="J176" s="54"/>
      <c r="K176" s="54"/>
      <c r="L176" s="54"/>
      <c r="M176" s="54"/>
      <c r="N176" s="54"/>
      <c r="O176" s="54"/>
      <c r="P176" s="54"/>
      <c r="Q176" s="55"/>
      <c r="R176" s="54"/>
      <c r="S176" s="56">
        <f t="shared" si="31"/>
        <v>0</v>
      </c>
      <c r="T176" s="56">
        <f t="shared" si="28"/>
        <v>0</v>
      </c>
      <c r="U176" s="56">
        <f t="shared" si="32"/>
        <v>0</v>
      </c>
      <c r="V176" s="56">
        <f t="shared" si="29"/>
        <v>0</v>
      </c>
      <c r="W176" s="64" t="str">
        <f t="shared" si="30"/>
        <v/>
      </c>
      <c r="X176" s="56" t="str">
        <f t="shared" si="33"/>
        <v>T</v>
      </c>
    </row>
    <row r="177" spans="3:24" ht="21.75" customHeight="1" x14ac:dyDescent="0.25">
      <c r="C177" s="63"/>
      <c r="D177" s="66" t="str">
        <f t="shared" si="27"/>
        <v/>
      </c>
      <c r="E177" s="69" t="str">
        <f>IFERROR(VLOOKUP(J177,Causa!$A$2:$F$15,6,0),"")</f>
        <v/>
      </c>
      <c r="F177" s="52"/>
      <c r="G177" s="53"/>
      <c r="H177" s="212"/>
      <c r="I177" s="55"/>
      <c r="J177" s="54"/>
      <c r="K177" s="54"/>
      <c r="L177" s="54"/>
      <c r="M177" s="54"/>
      <c r="N177" s="54"/>
      <c r="O177" s="54"/>
      <c r="P177" s="54"/>
      <c r="Q177" s="55"/>
      <c r="R177" s="54"/>
      <c r="S177" s="56">
        <f t="shared" si="31"/>
        <v>0</v>
      </c>
      <c r="T177" s="56">
        <f t="shared" si="28"/>
        <v>0</v>
      </c>
      <c r="U177" s="56">
        <f t="shared" si="32"/>
        <v>0</v>
      </c>
      <c r="V177" s="56">
        <f t="shared" si="29"/>
        <v>0</v>
      </c>
      <c r="W177" s="64" t="str">
        <f t="shared" si="30"/>
        <v/>
      </c>
      <c r="X177" s="56" t="str">
        <f t="shared" si="33"/>
        <v>T</v>
      </c>
    </row>
    <row r="178" spans="3:24" ht="21.75" customHeight="1" x14ac:dyDescent="0.25">
      <c r="C178" s="63"/>
      <c r="D178" s="66" t="str">
        <f t="shared" si="27"/>
        <v/>
      </c>
      <c r="E178" s="69" t="str">
        <f>IFERROR(VLOOKUP(J178,Causa!$A$2:$F$15,6,0),"")</f>
        <v/>
      </c>
      <c r="F178" s="52"/>
      <c r="G178" s="53"/>
      <c r="H178" s="212"/>
      <c r="I178" s="55"/>
      <c r="J178" s="54"/>
      <c r="K178" s="54"/>
      <c r="L178" s="54"/>
      <c r="M178" s="54"/>
      <c r="N178" s="54"/>
      <c r="O178" s="54"/>
      <c r="P178" s="54"/>
      <c r="Q178" s="55"/>
      <c r="R178" s="54"/>
      <c r="S178" s="56">
        <f t="shared" si="31"/>
        <v>0</v>
      </c>
      <c r="T178" s="56">
        <f t="shared" si="28"/>
        <v>0</v>
      </c>
      <c r="U178" s="56">
        <f t="shared" si="32"/>
        <v>0</v>
      </c>
      <c r="V178" s="56">
        <f t="shared" si="29"/>
        <v>0</v>
      </c>
      <c r="W178" s="64" t="str">
        <f t="shared" si="30"/>
        <v/>
      </c>
      <c r="X178" s="56" t="str">
        <f t="shared" si="33"/>
        <v>T</v>
      </c>
    </row>
    <row r="179" spans="3:24" ht="21.75" customHeight="1" x14ac:dyDescent="0.25">
      <c r="C179" s="63"/>
      <c r="D179" s="66" t="str">
        <f t="shared" si="27"/>
        <v/>
      </c>
      <c r="E179" s="69" t="str">
        <f>IFERROR(VLOOKUP(J179,Causa!$A$2:$F$15,6,0),"")</f>
        <v/>
      </c>
      <c r="F179" s="52"/>
      <c r="G179" s="53"/>
      <c r="H179" s="212"/>
      <c r="I179" s="55"/>
      <c r="J179" s="54"/>
      <c r="K179" s="54"/>
      <c r="L179" s="54"/>
      <c r="M179" s="54"/>
      <c r="N179" s="54"/>
      <c r="O179" s="54"/>
      <c r="P179" s="54"/>
      <c r="Q179" s="55"/>
      <c r="R179" s="54"/>
      <c r="S179" s="56">
        <f t="shared" si="31"/>
        <v>0</v>
      </c>
      <c r="T179" s="56">
        <f t="shared" si="28"/>
        <v>0</v>
      </c>
      <c r="U179" s="56">
        <f t="shared" si="32"/>
        <v>0</v>
      </c>
      <c r="V179" s="56">
        <f t="shared" si="29"/>
        <v>0</v>
      </c>
      <c r="W179" s="64" t="str">
        <f t="shared" si="30"/>
        <v/>
      </c>
      <c r="X179" s="56" t="str">
        <f t="shared" si="33"/>
        <v>T</v>
      </c>
    </row>
    <row r="180" spans="3:24" ht="21.75" customHeight="1" x14ac:dyDescent="0.25">
      <c r="C180" s="63"/>
      <c r="D180" s="66" t="str">
        <f t="shared" si="27"/>
        <v/>
      </c>
      <c r="E180" s="69" t="str">
        <f>IFERROR(VLOOKUP(J180,Causa!$A$2:$F$15,6,0),"")</f>
        <v/>
      </c>
      <c r="F180" s="52"/>
      <c r="G180" s="53"/>
      <c r="H180" s="212"/>
      <c r="I180" s="55"/>
      <c r="J180" s="54"/>
      <c r="K180" s="54"/>
      <c r="L180" s="54"/>
      <c r="M180" s="54"/>
      <c r="N180" s="54"/>
      <c r="O180" s="54"/>
      <c r="P180" s="54"/>
      <c r="Q180" s="55"/>
      <c r="R180" s="54"/>
      <c r="S180" s="56">
        <f t="shared" si="31"/>
        <v>0</v>
      </c>
      <c r="T180" s="56">
        <f t="shared" si="28"/>
        <v>0</v>
      </c>
      <c r="U180" s="56">
        <f t="shared" si="32"/>
        <v>0</v>
      </c>
      <c r="V180" s="56">
        <f t="shared" si="29"/>
        <v>0</v>
      </c>
      <c r="W180" s="64" t="str">
        <f t="shared" si="30"/>
        <v/>
      </c>
      <c r="X180" s="56" t="str">
        <f t="shared" si="33"/>
        <v>T</v>
      </c>
    </row>
    <row r="181" spans="3:24" ht="21.75" customHeight="1" x14ac:dyDescent="0.25">
      <c r="C181" s="63"/>
      <c r="D181" s="66" t="str">
        <f t="shared" si="27"/>
        <v/>
      </c>
      <c r="E181" s="69" t="str">
        <f>IFERROR(VLOOKUP(J181,Causa!$A$2:$F$15,6,0),"")</f>
        <v/>
      </c>
      <c r="F181" s="52"/>
      <c r="G181" s="53"/>
      <c r="H181" s="212"/>
      <c r="I181" s="55"/>
      <c r="J181" s="54"/>
      <c r="K181" s="54"/>
      <c r="L181" s="54"/>
      <c r="M181" s="54"/>
      <c r="N181" s="54"/>
      <c r="O181" s="54"/>
      <c r="P181" s="54"/>
      <c r="Q181" s="55"/>
      <c r="R181" s="54"/>
      <c r="S181" s="56">
        <f t="shared" si="31"/>
        <v>0</v>
      </c>
      <c r="T181" s="56">
        <f t="shared" si="28"/>
        <v>0</v>
      </c>
      <c r="U181" s="56">
        <f t="shared" si="32"/>
        <v>0</v>
      </c>
      <c r="V181" s="56">
        <f t="shared" si="29"/>
        <v>0</v>
      </c>
      <c r="W181" s="64" t="str">
        <f t="shared" si="30"/>
        <v/>
      </c>
      <c r="X181" s="56" t="str">
        <f t="shared" si="33"/>
        <v>T</v>
      </c>
    </row>
    <row r="182" spans="3:24" ht="21.75" customHeight="1" x14ac:dyDescent="0.25">
      <c r="C182" s="63"/>
      <c r="D182" s="66" t="str">
        <f t="shared" si="27"/>
        <v/>
      </c>
      <c r="E182" s="69" t="str">
        <f>IFERROR(VLOOKUP(J182,Causa!$A$2:$F$15,6,0),"")</f>
        <v/>
      </c>
      <c r="F182" s="52"/>
      <c r="G182" s="53"/>
      <c r="H182" s="212"/>
      <c r="I182" s="55"/>
      <c r="J182" s="54"/>
      <c r="K182" s="54"/>
      <c r="L182" s="54"/>
      <c r="M182" s="54"/>
      <c r="N182" s="54"/>
      <c r="O182" s="54"/>
      <c r="P182" s="54"/>
      <c r="Q182" s="55"/>
      <c r="R182" s="54"/>
      <c r="S182" s="56">
        <f t="shared" si="31"/>
        <v>0</v>
      </c>
      <c r="T182" s="56">
        <f t="shared" si="28"/>
        <v>0</v>
      </c>
      <c r="U182" s="56">
        <f t="shared" si="32"/>
        <v>0</v>
      </c>
      <c r="V182" s="56">
        <f t="shared" si="29"/>
        <v>0</v>
      </c>
      <c r="W182" s="64" t="str">
        <f t="shared" si="30"/>
        <v/>
      </c>
      <c r="X182" s="56" t="str">
        <f t="shared" si="33"/>
        <v>T</v>
      </c>
    </row>
    <row r="183" spans="3:24" ht="21.75" customHeight="1" x14ac:dyDescent="0.25">
      <c r="C183" s="63"/>
      <c r="D183" s="66" t="str">
        <f t="shared" si="27"/>
        <v/>
      </c>
      <c r="E183" s="69" t="str">
        <f>IFERROR(VLOOKUP(J183,Causa!$A$2:$F$15,6,0),"")</f>
        <v/>
      </c>
      <c r="F183" s="52"/>
      <c r="G183" s="53"/>
      <c r="H183" s="212"/>
      <c r="I183" s="55"/>
      <c r="J183" s="54"/>
      <c r="K183" s="54"/>
      <c r="L183" s="54"/>
      <c r="M183" s="54"/>
      <c r="N183" s="54"/>
      <c r="O183" s="54"/>
      <c r="P183" s="54"/>
      <c r="Q183" s="55"/>
      <c r="R183" s="54"/>
      <c r="S183" s="56">
        <f t="shared" si="31"/>
        <v>0</v>
      </c>
      <c r="T183" s="56">
        <f t="shared" si="28"/>
        <v>0</v>
      </c>
      <c r="U183" s="56">
        <f t="shared" si="32"/>
        <v>0</v>
      </c>
      <c r="V183" s="56">
        <f t="shared" si="29"/>
        <v>0</v>
      </c>
      <c r="W183" s="64" t="str">
        <f t="shared" si="30"/>
        <v/>
      </c>
      <c r="X183" s="56" t="str">
        <f t="shared" si="33"/>
        <v>T</v>
      </c>
    </row>
    <row r="184" spans="3:24" ht="21.75" customHeight="1" x14ac:dyDescent="0.25">
      <c r="C184" s="63"/>
      <c r="D184" s="66" t="str">
        <f t="shared" si="27"/>
        <v/>
      </c>
      <c r="E184" s="69" t="str">
        <f>IFERROR(VLOOKUP(J184,Causa!$A$2:$F$15,6,0),"")</f>
        <v/>
      </c>
      <c r="F184" s="52"/>
      <c r="G184" s="53"/>
      <c r="H184" s="212"/>
      <c r="I184" s="55"/>
      <c r="J184" s="54"/>
      <c r="K184" s="54"/>
      <c r="L184" s="54"/>
      <c r="M184" s="54"/>
      <c r="N184" s="54"/>
      <c r="O184" s="54"/>
      <c r="P184" s="54"/>
      <c r="Q184" s="55"/>
      <c r="R184" s="54"/>
      <c r="S184" s="56">
        <f t="shared" si="31"/>
        <v>0</v>
      </c>
      <c r="T184" s="56">
        <f t="shared" si="28"/>
        <v>0</v>
      </c>
      <c r="U184" s="56">
        <f t="shared" si="32"/>
        <v>0</v>
      </c>
      <c r="V184" s="56">
        <f t="shared" si="29"/>
        <v>0</v>
      </c>
      <c r="W184" s="64" t="str">
        <f t="shared" si="30"/>
        <v/>
      </c>
      <c r="X184" s="56" t="str">
        <f t="shared" si="33"/>
        <v>T</v>
      </c>
    </row>
    <row r="185" spans="3:24" ht="21.75" customHeight="1" x14ac:dyDescent="0.25">
      <c r="C185" s="63"/>
      <c r="D185" s="66" t="str">
        <f t="shared" si="27"/>
        <v/>
      </c>
      <c r="E185" s="69" t="str">
        <f>IFERROR(VLOOKUP(J185,Causa!$A$2:$F$15,6,0),"")</f>
        <v/>
      </c>
      <c r="F185" s="52"/>
      <c r="G185" s="53"/>
      <c r="H185" s="212"/>
      <c r="I185" s="55"/>
      <c r="J185" s="54"/>
      <c r="K185" s="54"/>
      <c r="L185" s="54"/>
      <c r="M185" s="54"/>
      <c r="N185" s="54"/>
      <c r="O185" s="54"/>
      <c r="P185" s="54"/>
      <c r="Q185" s="55"/>
      <c r="R185" s="54"/>
      <c r="S185" s="56">
        <f t="shared" si="31"/>
        <v>0</v>
      </c>
      <c r="T185" s="56">
        <f t="shared" si="28"/>
        <v>0</v>
      </c>
      <c r="U185" s="56">
        <f t="shared" si="32"/>
        <v>0</v>
      </c>
      <c r="V185" s="56">
        <f t="shared" si="29"/>
        <v>0</v>
      </c>
      <c r="W185" s="64" t="str">
        <f t="shared" si="30"/>
        <v/>
      </c>
      <c r="X185" s="56" t="str">
        <f t="shared" si="33"/>
        <v>T</v>
      </c>
    </row>
    <row r="186" spans="3:24" ht="21.75" customHeight="1" x14ac:dyDescent="0.25">
      <c r="C186" s="63"/>
      <c r="D186" s="66" t="str">
        <f t="shared" si="27"/>
        <v/>
      </c>
      <c r="E186" s="69" t="str">
        <f>IFERROR(VLOOKUP(J186,Causa!$A$2:$F$15,6,0),"")</f>
        <v/>
      </c>
      <c r="F186" s="52"/>
      <c r="G186" s="53"/>
      <c r="H186" s="212"/>
      <c r="I186" s="55"/>
      <c r="J186" s="54"/>
      <c r="K186" s="54"/>
      <c r="L186" s="54"/>
      <c r="M186" s="54"/>
      <c r="N186" s="54"/>
      <c r="O186" s="54"/>
      <c r="P186" s="54"/>
      <c r="Q186" s="55"/>
      <c r="R186" s="54"/>
      <c r="S186" s="56">
        <f t="shared" si="31"/>
        <v>0</v>
      </c>
      <c r="T186" s="56">
        <f t="shared" si="28"/>
        <v>0</v>
      </c>
      <c r="U186" s="56">
        <f t="shared" si="32"/>
        <v>0</v>
      </c>
      <c r="V186" s="56">
        <f t="shared" si="29"/>
        <v>0</v>
      </c>
      <c r="W186" s="64" t="str">
        <f t="shared" si="30"/>
        <v/>
      </c>
      <c r="X186" s="56" t="str">
        <f t="shared" si="33"/>
        <v>T</v>
      </c>
    </row>
    <row r="187" spans="3:24" ht="21.75" customHeight="1" x14ac:dyDescent="0.25">
      <c r="C187" s="63"/>
      <c r="D187" s="66" t="str">
        <f t="shared" si="27"/>
        <v/>
      </c>
      <c r="E187" s="69" t="str">
        <f>IFERROR(VLOOKUP(J187,Causa!$A$2:$F$15,6,0),"")</f>
        <v/>
      </c>
      <c r="F187" s="52"/>
      <c r="G187" s="53"/>
      <c r="H187" s="212"/>
      <c r="I187" s="55"/>
      <c r="J187" s="54"/>
      <c r="K187" s="54"/>
      <c r="L187" s="54"/>
      <c r="M187" s="54"/>
      <c r="N187" s="54"/>
      <c r="O187" s="54"/>
      <c r="P187" s="54"/>
      <c r="Q187" s="55"/>
      <c r="R187" s="54"/>
      <c r="S187" s="56">
        <f t="shared" si="31"/>
        <v>0</v>
      </c>
      <c r="T187" s="56">
        <f t="shared" si="28"/>
        <v>0</v>
      </c>
      <c r="U187" s="56">
        <f t="shared" si="32"/>
        <v>0</v>
      </c>
      <c r="V187" s="56">
        <f t="shared" si="29"/>
        <v>0</v>
      </c>
      <c r="W187" s="64" t="str">
        <f t="shared" si="30"/>
        <v/>
      </c>
      <c r="X187" s="56" t="str">
        <f t="shared" si="33"/>
        <v>T</v>
      </c>
    </row>
    <row r="188" spans="3:24" ht="21.75" customHeight="1" x14ac:dyDescent="0.25">
      <c r="C188" s="63"/>
      <c r="D188" s="66" t="str">
        <f t="shared" si="27"/>
        <v/>
      </c>
      <c r="E188" s="69" t="str">
        <f>IFERROR(VLOOKUP(J188,Causa!$A$2:$F$15,6,0),"")</f>
        <v/>
      </c>
      <c r="F188" s="52"/>
      <c r="G188" s="53"/>
      <c r="H188" s="212"/>
      <c r="I188" s="55"/>
      <c r="J188" s="54"/>
      <c r="K188" s="54"/>
      <c r="L188" s="54"/>
      <c r="M188" s="54"/>
      <c r="N188" s="54"/>
      <c r="O188" s="54"/>
      <c r="P188" s="54"/>
      <c r="Q188" s="55"/>
      <c r="R188" s="54"/>
      <c r="S188" s="56">
        <f t="shared" si="31"/>
        <v>0</v>
      </c>
      <c r="T188" s="56">
        <f t="shared" si="28"/>
        <v>0</v>
      </c>
      <c r="U188" s="56">
        <f t="shared" si="32"/>
        <v>0</v>
      </c>
      <c r="V188" s="56">
        <f t="shared" si="29"/>
        <v>0</v>
      </c>
      <c r="W188" s="64" t="str">
        <f t="shared" si="30"/>
        <v/>
      </c>
      <c r="X188" s="56" t="str">
        <f t="shared" si="33"/>
        <v>T</v>
      </c>
    </row>
  </sheetData>
  <mergeCells count="15">
    <mergeCell ref="C33:D33"/>
    <mergeCell ref="T33:W33"/>
    <mergeCell ref="Y113:Z113"/>
    <mergeCell ref="AD7:AD8"/>
    <mergeCell ref="Q8:S8"/>
    <mergeCell ref="T7:Z7"/>
    <mergeCell ref="AA7:AB7"/>
    <mergeCell ref="AC7:AC8"/>
    <mergeCell ref="A9:A15"/>
    <mergeCell ref="R9:S15"/>
    <mergeCell ref="A16:A23"/>
    <mergeCell ref="A24:A31"/>
    <mergeCell ref="G3:L3"/>
    <mergeCell ref="F4:G4"/>
    <mergeCell ref="C7:S7"/>
  </mergeCells>
  <conditionalFormatting sqref="R9:S15">
    <cfRule type="cellIs" priority="42" stopIfTrue="1" operator="equal">
      <formula>0</formula>
    </cfRule>
    <cfRule type="cellIs" dxfId="1112" priority="54" stopIfTrue="1" operator="lessThan">
      <formula>0.8477</formula>
    </cfRule>
    <cfRule type="cellIs" dxfId="1111" priority="55" stopIfTrue="1" operator="greaterThanOrEqual">
      <formula>0.8477</formula>
    </cfRule>
  </conditionalFormatting>
  <conditionalFormatting sqref="R24">
    <cfRule type="cellIs" dxfId="1110" priority="52" stopIfTrue="1" operator="lessThan">
      <formula>0.8477</formula>
    </cfRule>
    <cfRule type="cellIs" dxfId="1109" priority="53" stopIfTrue="1" operator="greaterThanOrEqual">
      <formula>0.8477</formula>
    </cfRule>
  </conditionalFormatting>
  <conditionalFormatting sqref="G5">
    <cfRule type="cellIs" priority="45" stopIfTrue="1" operator="equal">
      <formula>0</formula>
    </cfRule>
    <cfRule type="cellIs" dxfId="1108" priority="50" stopIfTrue="1" operator="lessThan">
      <formula>0.635</formula>
    </cfRule>
    <cfRule type="cellIs" dxfId="1107" priority="51" stopIfTrue="1" operator="greaterThanOrEqual">
      <formula>0.635</formula>
    </cfRule>
  </conditionalFormatting>
  <conditionalFormatting sqref="I5">
    <cfRule type="cellIs" priority="44" stopIfTrue="1" operator="equal">
      <formula>0</formula>
    </cfRule>
    <cfRule type="cellIs" dxfId="1106" priority="48" stopIfTrue="1" operator="lessThan">
      <formula>0.8477</formula>
    </cfRule>
    <cfRule type="cellIs" dxfId="1105" priority="49" stopIfTrue="1" operator="greaterThanOrEqual">
      <formula>0.8477</formula>
    </cfRule>
  </conditionalFormatting>
  <conditionalFormatting sqref="E5">
    <cfRule type="cellIs" priority="43" stopIfTrue="1" operator="equal">
      <formula>0</formula>
    </cfRule>
    <cfRule type="cellIs" dxfId="1104" priority="46" stopIfTrue="1" operator="lessThan">
      <formula>0.8898</formula>
    </cfRule>
    <cfRule type="cellIs" dxfId="1103" priority="47" stopIfTrue="1" operator="greaterThanOrEqual">
      <formula>0.8898</formula>
    </cfRule>
  </conditionalFormatting>
  <conditionalFormatting sqref="R24:S30">
    <cfRule type="cellIs" priority="41" stopIfTrue="1" operator="equal">
      <formula>0</formula>
    </cfRule>
  </conditionalFormatting>
  <conditionalFormatting sqref="L9">
    <cfRule type="cellIs" priority="38" stopIfTrue="1" operator="equal">
      <formula>0</formula>
    </cfRule>
    <cfRule type="cellIs" dxfId="1102" priority="39" stopIfTrue="1" operator="lessThan">
      <formula>0.635</formula>
    </cfRule>
    <cfRule type="cellIs" dxfId="1101" priority="40" stopIfTrue="1" operator="greaterThanOrEqual">
      <formula>0.635</formula>
    </cfRule>
  </conditionalFormatting>
  <conditionalFormatting sqref="O9:P32 M9:M32">
    <cfRule type="cellIs" priority="35" stopIfTrue="1" operator="equal">
      <formula>0</formula>
    </cfRule>
    <cfRule type="cellIs" dxfId="1100" priority="36" stopIfTrue="1" operator="lessThan">
      <formula>0.8477</formula>
    </cfRule>
    <cfRule type="cellIs" dxfId="1099" priority="37" stopIfTrue="1" operator="greaterThanOrEqual">
      <formula>0.8477</formula>
    </cfRule>
  </conditionalFormatting>
  <conditionalFormatting sqref="L10:L32">
    <cfRule type="cellIs" priority="32" stopIfTrue="1" operator="equal">
      <formula>0</formula>
    </cfRule>
    <cfRule type="cellIs" dxfId="1098" priority="33" stopIfTrue="1" operator="lessThan">
      <formula>0.635</formula>
    </cfRule>
    <cfRule type="cellIs" dxfId="1097" priority="34" stopIfTrue="1" operator="greaterThanOrEqual">
      <formula>0.635</formula>
    </cfRule>
  </conditionalFormatting>
  <conditionalFormatting sqref="M10:M32">
    <cfRule type="cellIs" priority="29" stopIfTrue="1" operator="equal">
      <formula>0</formula>
    </cfRule>
    <cfRule type="cellIs" dxfId="1096" priority="30" stopIfTrue="1" operator="lessThan">
      <formula>0.8477</formula>
    </cfRule>
    <cfRule type="cellIs" dxfId="1095" priority="31" stopIfTrue="1" operator="greaterThanOrEqual">
      <formula>0.8477</formula>
    </cfRule>
  </conditionalFormatting>
  <conditionalFormatting sqref="R16">
    <cfRule type="cellIs" priority="26" stopIfTrue="1" operator="equal">
      <formula>0</formula>
    </cfRule>
    <cfRule type="cellIs" dxfId="1094" priority="27" stopIfTrue="1" operator="lessThan">
      <formula>0.8477</formula>
    </cfRule>
    <cfRule type="cellIs" dxfId="1093" priority="28" stopIfTrue="1" operator="greaterThanOrEqual">
      <formula>0.8477</formula>
    </cfRule>
  </conditionalFormatting>
  <conditionalFormatting sqref="N9">
    <cfRule type="containsText" dxfId="1092" priority="24" stopIfTrue="1" operator="containsText" text="Avisar al planner">
      <formula>NOT(ISERROR(SEARCH("Avisar al planner",N9)))</formula>
    </cfRule>
    <cfRule type="containsText" dxfId="1091" priority="25" stopIfTrue="1" operator="containsText" text="OK">
      <formula>NOT(ISERROR(SEARCH("OK",N9)))</formula>
    </cfRule>
  </conditionalFormatting>
  <conditionalFormatting sqref="N9:N32">
    <cfRule type="cellIs" dxfId="1090" priority="21" stopIfTrue="1" operator="lessThanOrEqual">
      <formula>155</formula>
    </cfRule>
    <cfRule type="cellIs" dxfId="1089" priority="22" stopIfTrue="1" operator="between">
      <formula>155</formula>
      <formula>185</formula>
    </cfRule>
    <cfRule type="cellIs" dxfId="1088" priority="23" stopIfTrue="1" operator="greaterThanOrEqual">
      <formula>185</formula>
    </cfRule>
  </conditionalFormatting>
  <conditionalFormatting sqref="N10:N32">
    <cfRule type="containsText" dxfId="1087" priority="19" stopIfTrue="1" operator="containsText" text="Avisar al planner">
      <formula>NOT(ISERROR(SEARCH("Avisar al planner",N10)))</formula>
    </cfRule>
    <cfRule type="containsText" dxfId="1086" priority="20" stopIfTrue="1" operator="containsText" text="OK">
      <formula>NOT(ISERROR(SEARCH("OK",N10)))</formula>
    </cfRule>
  </conditionalFormatting>
  <conditionalFormatting sqref="N10:N32">
    <cfRule type="containsText" dxfId="1085" priority="17" stopIfTrue="1" operator="containsText" text="Avisar al planner">
      <formula>NOT(ISERROR(SEARCH("Avisar al planner",N10)))</formula>
    </cfRule>
    <cfRule type="containsText" dxfId="1084" priority="18" stopIfTrue="1" operator="containsText" text="OK">
      <formula>NOT(ISERROR(SEARCH("OK",N10)))</formula>
    </cfRule>
  </conditionalFormatting>
  <conditionalFormatting sqref="N10:N32">
    <cfRule type="containsText" dxfId="1083" priority="15" stopIfTrue="1" operator="containsText" text="Avisar al planner">
      <formula>NOT(ISERROR(SEARCH("Avisar al planner",N10)))</formula>
    </cfRule>
    <cfRule type="containsText" dxfId="1082" priority="16" stopIfTrue="1" operator="containsText" text="OK">
      <formula>NOT(ISERROR(SEARCH("OK",N10)))</formula>
    </cfRule>
  </conditionalFormatting>
  <conditionalFormatting sqref="D35:D188">
    <cfRule type="cellIs" dxfId="1081" priority="13" operator="equal">
      <formula>0</formula>
    </cfRule>
    <cfRule type="cellIs" dxfId="1080" priority="14" operator="equal">
      <formula>1</formula>
    </cfRule>
  </conditionalFormatting>
  <conditionalFormatting sqref="C9:C32">
    <cfRule type="cellIs" dxfId="1079" priority="11" operator="equal">
      <formula>0</formula>
    </cfRule>
    <cfRule type="cellIs" dxfId="1078" priority="12" operator="notEqual">
      <formula>0</formula>
    </cfRule>
  </conditionalFormatting>
  <conditionalFormatting sqref="C9:C32">
    <cfRule type="cellIs" priority="10" operator="equal">
      <formula>""""""</formula>
    </cfRule>
  </conditionalFormatting>
  <conditionalFormatting sqref="G6">
    <cfRule type="cellIs" priority="3" stopIfTrue="1" operator="equal">
      <formula>0</formula>
    </cfRule>
    <cfRule type="cellIs" dxfId="1077" priority="8" stopIfTrue="1" operator="lessThan">
      <formula>0.635</formula>
    </cfRule>
    <cfRule type="cellIs" dxfId="1076" priority="9" stopIfTrue="1" operator="greaterThanOrEqual">
      <formula>0.635</formula>
    </cfRule>
  </conditionalFormatting>
  <conditionalFormatting sqref="I6">
    <cfRule type="cellIs" priority="2" stopIfTrue="1" operator="equal">
      <formula>0</formula>
    </cfRule>
    <cfRule type="cellIs" dxfId="1075" priority="6" stopIfTrue="1" operator="lessThan">
      <formula>0.8477</formula>
    </cfRule>
    <cfRule type="cellIs" dxfId="1074" priority="7" stopIfTrue="1" operator="greaterThanOrEqual">
      <formula>0.8477</formula>
    </cfRule>
  </conditionalFormatting>
  <conditionalFormatting sqref="E6">
    <cfRule type="cellIs" priority="1" stopIfTrue="1" operator="equal">
      <formula>0</formula>
    </cfRule>
    <cfRule type="cellIs" dxfId="1073" priority="4" stopIfTrue="1" operator="lessThan">
      <formula>0.8898</formula>
    </cfRule>
    <cfRule type="cellIs" dxfId="1072" priority="5" stopIfTrue="1" operator="greaterThanOrEqual">
      <formula>0.8898</formula>
    </cfRule>
  </conditionalFormatting>
  <dataValidations count="4">
    <dataValidation allowBlank="1" showErrorMessage="1" promptTitle="Numero de Orden" sqref="G35:G188 G9:G32" xr:uid="{7278504F-F2E5-441F-9134-90DF320C343F}"/>
    <dataValidation type="time" allowBlank="1" showInputMessage="1" showErrorMessage="1" error="POR FAVOR INGRESE DATOS EN FORMATO DE HORA_x000a_" sqref="F35:F188" xr:uid="{D586E50A-0482-4647-965C-36A13D080DDF}">
      <formula1>0</formula1>
      <formula2>0.999988425925926</formula2>
    </dataValidation>
    <dataValidation type="decimal" allowBlank="1" showInputMessage="1" showErrorMessage="1" error="POR FAVOR INGRESE DATOS EN FORMATO DE NUMEROS_x000a_" promptTitle="Producción Acumulada" prompt="Ingrese la producción Acumulada (contometro Llenadora por hora)" sqref="E9:E32" xr:uid="{57024C85-F575-48CB-B560-F1230F276132}">
      <formula1>0</formula1>
      <formula2>10000000000</formula2>
    </dataValidation>
    <dataValidation type="list" allowBlank="1" showInputMessage="1" showErrorMessage="1" sqref="AB9:AB32" xr:uid="{39D91CCB-58C8-4CDE-84A8-BFF622EB0CB3}">
      <formula1>"P,T,A,  "</formula1>
    </dataValidation>
  </dataValidations>
  <pageMargins left="0.75" right="0.75" top="1" bottom="1" header="0" footer="0"/>
  <pageSetup paperSize="9" orientation="portrait" r:id="rId1"/>
  <headerFooter alignWithMargins="0"/>
  <drawing r:id="rId2"/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xr:uid="{95DAB49D-439E-4946-97B3-039EA2885DEA}">
          <x14:formula1>
            <xm:f>INDIRECT(VLOOKUP(J35,Causa!$A$2:$E$15,5,0))</xm:f>
          </x14:formula1>
          <xm:sqref>K35:K188</xm:sqref>
        </x14:dataValidation>
        <x14:dataValidation type="list" allowBlank="1" showInputMessage="1" showErrorMessage="1" xr:uid="{AFEBEB5E-B088-4A62-9891-E60221EC228E}">
          <x14:formula1>
            <xm:f>Causa!$A$97:$A$107</xm:f>
          </x14:formula1>
          <xm:sqref>F4</xm:sqref>
        </x14:dataValidation>
        <x14:dataValidation type="list" allowBlank="1" showInputMessage="1" showErrorMessage="1" promptTitle="Ingreso de Turnos" prompt="PMTURNOA_x000a_PMTURNOB_x000a_PMTURNOC_x000a_PMTURNOD_x000a_" xr:uid="{AD3A4938-9419-487F-9638-CDD3E53876F5}">
          <x14:formula1>
            <xm:f>Causa!$A$71:$A$74</xm:f>
          </x14:formula1>
          <xm:sqref>I9:I32</xm:sqref>
        </x14:dataValidation>
        <x14:dataValidation type="list" allowBlank="1" showInputMessage="1" showErrorMessage="1" xr:uid="{C9A48C34-F7A9-4876-8794-E74F88923358}">
          <x14:formula1>
            <xm:f>Causa!$A$78:$A$81</xm:f>
          </x14:formula1>
          <xm:sqref>J9:J32</xm:sqref>
        </x14:dataValidation>
        <x14:dataValidation type="list" allowBlank="1" showInputMessage="1" showErrorMessage="1" xr:uid="{42CF54FD-7D53-4294-B5E4-8730521A8B5A}">
          <x14:formula1>
            <xm:f>Causa!$A$71:$A$74</xm:f>
          </x14:formula1>
          <xm:sqref>I35:I188</xm:sqref>
        </x14:dataValidation>
        <x14:dataValidation type="list" allowBlank="1" showInputMessage="1" showErrorMessage="1" xr:uid="{143F1CAE-3758-4E57-BF02-1F08C99E9F81}">
          <x14:formula1>
            <xm:f>Causa!$A$2:$A$15</xm:f>
          </x14:formula1>
          <xm:sqref>J35:J188</xm:sqref>
        </x14:dataValidation>
        <x14:dataValidation type="list" allowBlank="1" showInputMessage="1" showErrorMessage="1" xr:uid="{19411A31-0AB4-4476-B18F-CBF923E3F7BA}">
          <x14:formula1>
            <xm:f>IF(OR(E35=1,E35=2),Causa!$A$28:$A$61,Causa!$A$28)</xm:f>
          </x14:formula1>
          <xm:sqref>L35:L188</xm:sqref>
        </x14:dataValidation>
        <x14:dataValidation type="list" allowBlank="1" showInputMessage="1" showErrorMessage="1" xr:uid="{75474E73-EF55-46C3-99F8-CA73C66101A4}">
          <x14:formula1>
            <xm:f>IF(E35=1,INDIRECT(VLOOKUP(N35,Causa!$AA:$AE,5,0)),INDIRECT(VLOOKUP(J35,Causa!$X:$AE,8,0)))</xm:f>
          </x14:formula1>
          <xm:sqref>O35:O188</xm:sqref>
        </x14:dataValidation>
        <x14:dataValidation type="list" allowBlank="1" showInputMessage="1" showErrorMessage="1" xr:uid="{53ED8FF9-0399-40EE-AD24-593D298B0183}">
          <x14:formula1>
            <xm:f>INDIRECT(VLOOKUP(M35,Causa!$T$2:$U$16,2,0))</xm:f>
          </x14:formula1>
          <xm:sqref>N35:N188</xm:sqref>
        </x14:dataValidation>
        <x14:dataValidation type="list" allowBlank="1" showInputMessage="1" showErrorMessage="1" xr:uid="{903E98AA-1AB2-4F7B-8F44-029EB7BE2B1C}">
          <x14:formula1>
            <xm:f>IF(E35=1,Causa!$T$2:$T$16,Causa!$W$1)</xm:f>
          </x14:formula1>
          <xm:sqref>M35:M188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0C541-FA3F-4712-BDFA-11501539B0B5}">
  <sheetPr codeName="Hoja65" filterMode="1"/>
  <dimension ref="A1:AR188"/>
  <sheetViews>
    <sheetView showGridLines="0" topLeftCell="E28" zoomScale="109" zoomScaleNormal="109" workbookViewId="0">
      <selection activeCell="Q63" sqref="Q63"/>
    </sheetView>
  </sheetViews>
  <sheetFormatPr baseColWidth="10" defaultColWidth="7.77734375" defaultRowHeight="21.75" customHeight="1" x14ac:dyDescent="0.25"/>
  <cols>
    <col min="1" max="1" width="2.77734375" style="148" customWidth="1"/>
    <col min="2" max="2" width="11.21875" style="87" hidden="1" customWidth="1"/>
    <col min="3" max="3" width="8.77734375" style="87" customWidth="1"/>
    <col min="4" max="4" width="12.21875" style="87" customWidth="1"/>
    <col min="5" max="5" width="10.21875" style="87" customWidth="1"/>
    <col min="6" max="6" width="13.77734375" style="87" customWidth="1"/>
    <col min="7" max="7" width="15.77734375" style="87" customWidth="1"/>
    <col min="8" max="8" width="13.21875" style="87" bestFit="1" customWidth="1"/>
    <col min="9" max="9" width="13.21875" style="87" customWidth="1"/>
    <col min="10" max="10" width="13.77734375" style="87" customWidth="1"/>
    <col min="11" max="11" width="12" style="87" customWidth="1"/>
    <col min="12" max="12" width="22.77734375" style="87" customWidth="1"/>
    <col min="13" max="13" width="18.21875" style="87" customWidth="1"/>
    <col min="14" max="15" width="15.77734375" style="87" customWidth="1"/>
    <col min="16" max="16" width="15.21875" style="87" customWidth="1"/>
    <col min="17" max="17" width="39.77734375" style="87" customWidth="1"/>
    <col min="18" max="18" width="34.21875" style="87" customWidth="1"/>
    <col min="19" max="19" width="16.77734375" style="87" customWidth="1"/>
    <col min="20" max="21" width="13.77734375" style="87" customWidth="1"/>
    <col min="22" max="22" width="17.77734375" style="87" bestFit="1" customWidth="1"/>
    <col min="23" max="24" width="13.77734375" style="87" customWidth="1"/>
    <col min="25" max="25" width="9.21875" style="87" bestFit="1" customWidth="1"/>
    <col min="26" max="26" width="9.44140625" style="87" customWidth="1"/>
    <col min="27" max="27" width="15.21875" style="87" customWidth="1"/>
    <col min="28" max="28" width="20.77734375" style="87" bestFit="1" customWidth="1"/>
    <col min="29" max="29" width="14.77734375" style="87" customWidth="1"/>
    <col min="30" max="30" width="19" style="87" bestFit="1" customWidth="1"/>
    <col min="31" max="31" width="5.21875" style="87" customWidth="1"/>
    <col min="32" max="32" width="21.77734375" style="87" bestFit="1" customWidth="1"/>
    <col min="33" max="33" width="14.21875" style="87" customWidth="1"/>
    <col min="34" max="34" width="18.77734375" style="87" bestFit="1" customWidth="1"/>
    <col min="35" max="41" width="15.77734375" style="87" customWidth="1"/>
    <col min="42" max="42" width="30.5546875" style="87" bestFit="1" customWidth="1"/>
    <col min="43" max="44" width="15.77734375" style="87" customWidth="1"/>
    <col min="45" max="16384" width="7.77734375" style="87"/>
  </cols>
  <sheetData>
    <row r="1" spans="1:44" ht="6.75" hidden="1" customHeight="1" x14ac:dyDescent="0.25">
      <c r="A1" s="147"/>
      <c r="B1" s="89"/>
      <c r="C1" s="89"/>
      <c r="D1" s="89"/>
      <c r="E1" s="89"/>
      <c r="F1" s="89"/>
      <c r="G1" s="89"/>
      <c r="H1" s="89"/>
      <c r="I1" s="89"/>
      <c r="J1" s="89"/>
      <c r="K1" s="89"/>
      <c r="L1" s="89"/>
      <c r="M1" s="195" t="s">
        <v>1770</v>
      </c>
      <c r="N1" s="89"/>
      <c r="O1" s="89"/>
      <c r="P1" s="89"/>
      <c r="Q1" s="89"/>
      <c r="R1" s="89"/>
      <c r="S1" s="89"/>
      <c r="T1" s="89"/>
      <c r="U1" s="89"/>
      <c r="V1" s="89"/>
      <c r="W1" s="89"/>
      <c r="X1" s="89"/>
      <c r="Y1" s="89"/>
      <c r="Z1" s="89"/>
      <c r="AA1" s="89"/>
      <c r="AE1" s="88"/>
    </row>
    <row r="2" spans="1:44" ht="3.75" customHeight="1" thickBot="1" x14ac:dyDescent="0.3">
      <c r="AE2" s="88"/>
    </row>
    <row r="3" spans="1:44" ht="21" customHeight="1" thickBot="1" x14ac:dyDescent="0.45">
      <c r="E3" s="217" t="s">
        <v>0</v>
      </c>
      <c r="F3" s="37">
        <v>44446</v>
      </c>
      <c r="G3" s="268" t="s">
        <v>1759</v>
      </c>
      <c r="H3" s="263"/>
      <c r="I3" s="263"/>
      <c r="J3" s="263"/>
      <c r="K3" s="263"/>
      <c r="L3" s="269"/>
      <c r="M3" s="202" t="s">
        <v>1848</v>
      </c>
      <c r="N3" s="202" t="s">
        <v>1849</v>
      </c>
      <c r="O3" s="91"/>
      <c r="P3" s="91"/>
      <c r="Q3" s="91"/>
      <c r="R3" s="91"/>
      <c r="S3" s="39"/>
      <c r="AE3" s="88"/>
    </row>
    <row r="4" spans="1:44" ht="18.75" customHeight="1" thickBot="1" x14ac:dyDescent="0.3">
      <c r="D4" s="90"/>
      <c r="E4" s="217" t="s">
        <v>1762</v>
      </c>
      <c r="F4" s="264" t="s">
        <v>1779</v>
      </c>
      <c r="G4" s="265"/>
      <c r="H4" s="28">
        <f>IFERROR(VLOOKUP(F4,Causa!$A$97:$B$108,2,0),0)</f>
        <v>42148</v>
      </c>
      <c r="I4" s="90"/>
      <c r="J4" s="92"/>
      <c r="K4" s="92"/>
      <c r="L4" s="201" t="s">
        <v>1845</v>
      </c>
      <c r="M4" s="203">
        <f>+SUMIFS(P:P,L:L,$M$1,X:X,"M")</f>
        <v>0</v>
      </c>
      <c r="N4" s="203">
        <f>COUNTIFS(N7:N30,"&gt;180",AA7:AA30,"M")</f>
        <v>0</v>
      </c>
      <c r="O4" s="91"/>
      <c r="P4" s="91"/>
      <c r="Q4" s="90"/>
      <c r="R4" s="94"/>
      <c r="AE4" s="88"/>
    </row>
    <row r="5" spans="1:44" ht="18.75" customHeight="1" x14ac:dyDescent="0.25">
      <c r="D5" s="95" t="s">
        <v>1752</v>
      </c>
      <c r="E5" s="78">
        <f>IFERROR(SUM(T9:T32)/(SUM(Y9:Y32)-SUM(U9:U32)-SUM(V9:V32)-SUM(W9:W32)),0)</f>
        <v>0.58044484502222682</v>
      </c>
      <c r="F5" s="95" t="s">
        <v>1751</v>
      </c>
      <c r="G5" s="27">
        <f>IFERROR(SUM(T9:T32)/(SUM(Y9:Y32)-SUM(U9:U32)),0)</f>
        <v>0.53895744680851054</v>
      </c>
      <c r="H5" s="95" t="s">
        <v>1753</v>
      </c>
      <c r="I5" s="78">
        <f>IFERROR(SUM(T9:T32)/(SUM(Y9:Y32)-SUM(U9:U32)-SUM(V9:V32)),0)</f>
        <v>0.55664779261494723</v>
      </c>
      <c r="J5" s="93"/>
      <c r="K5" s="93"/>
      <c r="L5" s="201" t="s">
        <v>1846</v>
      </c>
      <c r="M5" s="203">
        <f>+SUMIFS(P:P,L:L,$M$1,X:X,"T")</f>
        <v>15.12</v>
      </c>
      <c r="N5" s="203">
        <f>COUNTIFS(N8:N31,"&gt;180",AA8:AA31,"t")</f>
        <v>2</v>
      </c>
      <c r="O5" s="95"/>
      <c r="P5" s="95"/>
      <c r="T5" s="192" t="s">
        <v>11</v>
      </c>
      <c r="U5" s="192" t="s">
        <v>12</v>
      </c>
      <c r="V5" s="192" t="s">
        <v>13</v>
      </c>
      <c r="W5" s="192" t="s">
        <v>14</v>
      </c>
      <c r="X5" s="192" t="s">
        <v>15</v>
      </c>
      <c r="Y5" s="192" t="s">
        <v>16</v>
      </c>
      <c r="AE5" s="97"/>
      <c r="AF5" s="98"/>
    </row>
    <row r="6" spans="1:44" ht="18.75" customHeight="1" thickBot="1" x14ac:dyDescent="0.3">
      <c r="C6" s="87" t="s">
        <v>1799</v>
      </c>
      <c r="D6" s="95" t="s">
        <v>1752</v>
      </c>
      <c r="E6" s="78">
        <f>IFERROR(SUM(T9:T16)/(SUM(Y9:Y16)-SUM(U9:U16)-SUM(V9:V16)-SUM(W9:W16)),0)</f>
        <v>0.53975096833490166</v>
      </c>
      <c r="F6" s="95" t="s">
        <v>1751</v>
      </c>
      <c r="G6" s="27">
        <f>IFERROR(SUM(T9:T16)/(SUM(Y9:Y16)-SUM(U9:U16)),0)</f>
        <v>0.51385416666666672</v>
      </c>
      <c r="H6" s="95" t="s">
        <v>1753</v>
      </c>
      <c r="I6" s="78">
        <f>IFERROR(SUM(T9:T16)/(SUM(Y9:Y16)-SUM(U9:U16)-SUM(V9:V16)),0)</f>
        <v>0.5190555356804647</v>
      </c>
      <c r="J6" s="99"/>
      <c r="K6" s="99"/>
      <c r="L6" s="201" t="s">
        <v>1847</v>
      </c>
      <c r="M6" s="204">
        <f>+SUMIFS(P:P,L:L,$M$1,X:X,"N")</f>
        <v>8</v>
      </c>
      <c r="N6" s="204">
        <f>COUNTIFS(N9:N32,"&gt;180",AA9:AA32,"n")</f>
        <v>3</v>
      </c>
      <c r="O6" s="99"/>
      <c r="P6" s="99"/>
      <c r="T6" s="191">
        <f>SUM(T9:T32)</f>
        <v>759.92999999999984</v>
      </c>
      <c r="U6" s="191">
        <f t="shared" ref="U6:Y6" si="0">SUM(U9:U32)</f>
        <v>0</v>
      </c>
      <c r="V6" s="191">
        <f t="shared" si="0"/>
        <v>44.81</v>
      </c>
      <c r="W6" s="191">
        <f t="shared" si="0"/>
        <v>55.97</v>
      </c>
      <c r="X6" s="191">
        <f t="shared" si="0"/>
        <v>549.29000000000019</v>
      </c>
      <c r="Y6" s="191">
        <f t="shared" si="0"/>
        <v>1410</v>
      </c>
      <c r="Z6" s="100"/>
      <c r="AA6" s="119"/>
      <c r="AB6" s="119"/>
      <c r="AC6" s="119"/>
      <c r="AD6" s="96"/>
      <c r="AE6" s="97"/>
      <c r="AF6" s="98"/>
    </row>
    <row r="7" spans="1:44" ht="26.25" customHeight="1" thickBot="1" x14ac:dyDescent="0.3">
      <c r="C7" s="266" t="s">
        <v>1</v>
      </c>
      <c r="D7" s="257"/>
      <c r="E7" s="257"/>
      <c r="F7" s="257"/>
      <c r="G7" s="257"/>
      <c r="H7" s="257"/>
      <c r="I7" s="257"/>
      <c r="J7" s="257"/>
      <c r="K7" s="257"/>
      <c r="L7" s="257"/>
      <c r="M7" s="270"/>
      <c r="N7" s="270"/>
      <c r="O7" s="257"/>
      <c r="P7" s="257"/>
      <c r="Q7" s="257"/>
      <c r="R7" s="257"/>
      <c r="S7" s="267"/>
      <c r="T7" s="256" t="s">
        <v>2</v>
      </c>
      <c r="U7" s="257"/>
      <c r="V7" s="257"/>
      <c r="W7" s="257"/>
      <c r="X7" s="257"/>
      <c r="Y7" s="257"/>
      <c r="Z7" s="258"/>
      <c r="AA7" s="252"/>
      <c r="AB7" s="252"/>
      <c r="AC7" s="252"/>
      <c r="AD7" s="252"/>
      <c r="AE7" s="97"/>
      <c r="AF7" s="98"/>
    </row>
    <row r="8" spans="1:44" s="104" customFormat="1" ht="42" customHeight="1" thickBot="1" x14ac:dyDescent="0.3">
      <c r="A8" s="149"/>
      <c r="B8" s="77" t="s">
        <v>1738</v>
      </c>
      <c r="C8" s="23" t="s">
        <v>1737</v>
      </c>
      <c r="D8" s="132" t="s">
        <v>1742</v>
      </c>
      <c r="E8" s="132" t="s">
        <v>3</v>
      </c>
      <c r="F8" s="132" t="s">
        <v>4</v>
      </c>
      <c r="G8" s="132" t="s">
        <v>6</v>
      </c>
      <c r="H8" s="132" t="s">
        <v>7</v>
      </c>
      <c r="I8" s="132" t="s">
        <v>8</v>
      </c>
      <c r="J8" s="132" t="s">
        <v>5</v>
      </c>
      <c r="K8" s="144" t="s">
        <v>1745</v>
      </c>
      <c r="L8" s="132" t="s">
        <v>9</v>
      </c>
      <c r="M8" s="132" t="s">
        <v>1746</v>
      </c>
      <c r="N8" s="132" t="s">
        <v>119</v>
      </c>
      <c r="O8" s="132" t="s">
        <v>1743</v>
      </c>
      <c r="P8" s="132" t="s">
        <v>1744</v>
      </c>
      <c r="Q8" s="253" t="s">
        <v>10</v>
      </c>
      <c r="R8" s="254"/>
      <c r="S8" s="255"/>
      <c r="T8" s="132" t="s">
        <v>11</v>
      </c>
      <c r="U8" s="132" t="s">
        <v>12</v>
      </c>
      <c r="V8" s="132" t="s">
        <v>13</v>
      </c>
      <c r="W8" s="144" t="s">
        <v>14</v>
      </c>
      <c r="X8" s="144" t="s">
        <v>15</v>
      </c>
      <c r="Y8" s="132" t="s">
        <v>16</v>
      </c>
      <c r="Z8" s="145" t="s">
        <v>4</v>
      </c>
      <c r="AA8" s="101"/>
      <c r="AB8" s="219"/>
      <c r="AC8" s="252"/>
      <c r="AD8" s="252"/>
      <c r="AE8" s="102"/>
      <c r="AF8" s="103"/>
    </row>
    <row r="9" spans="1:44" s="108" customFormat="1" ht="17.25" customHeight="1" x14ac:dyDescent="0.25">
      <c r="A9" s="259" t="s">
        <v>1761</v>
      </c>
      <c r="B9" s="46"/>
      <c r="C9" s="48">
        <f>IF(D9="","",Y9-60)</f>
        <v>0</v>
      </c>
      <c r="D9" s="40">
        <f>IFERROR(IF(H9="","",(1-(H9/(VLOOKUP(J9,Causa!$A$78:$B$80,2,0))))*60),"FALTA CALIBRE")</f>
        <v>59.998461538461534</v>
      </c>
      <c r="E9" s="41">
        <v>1</v>
      </c>
      <c r="F9" s="42">
        <v>4.0972222222222222E-2</v>
      </c>
      <c r="G9" s="133">
        <v>700000873356</v>
      </c>
      <c r="H9" s="122">
        <f>IF(E9="","",E9)</f>
        <v>1</v>
      </c>
      <c r="I9" s="146" t="s">
        <v>57</v>
      </c>
      <c r="J9" s="43" t="s">
        <v>24</v>
      </c>
      <c r="K9" s="159" t="str">
        <f>IFERROR("Promedio Vol. De 00:00 a 08:00: " &amp; ROUND(AVERAGE(N9:N16),1) &amp; "  - GLY Promedio: " &amp; ROUND(AVERAGE(L9:L16),3)*100,"")</f>
        <v>Promedio Vol. De 00:00 a 08:00: 124.3  - GLY Promedio: 51.4</v>
      </c>
      <c r="L9" s="123">
        <f t="shared" ref="L9:L32" si="1">IF(T9=0,0,ROUND((T9/(60-U9)),3))</f>
        <v>0</v>
      </c>
      <c r="M9" s="123">
        <f t="shared" ref="M9:M32" si="2">IF(T9=0,0,ROUND((T9/(60-U9-V9-W9)),3))</f>
        <v>0</v>
      </c>
      <c r="N9" s="44">
        <f>IF(E9="","",H9/12*VLOOKUP(J9,Causa!$A$78:$C$80,3,0))</f>
        <v>6.1999999999999989E-3</v>
      </c>
      <c r="O9" s="44">
        <f t="shared" ref="O9:O32" si="3">+X9</f>
        <v>60</v>
      </c>
      <c r="P9" s="44">
        <f t="shared" ref="P9:P32" si="4">+W9</f>
        <v>0</v>
      </c>
      <c r="Q9" s="160"/>
      <c r="R9" s="262">
        <f>IFERROR(SUM(T9:T15)/(SUM(Y9:Y15)-SUM(U9:U15)-SUM(V9:V15)),0)</f>
        <v>0.50983886895156438</v>
      </c>
      <c r="S9" s="262"/>
      <c r="T9" s="161">
        <f>IF(H9="",0,ROUND(H9/VLOOKUP(J9,Causa!$A$78:$B$80,2,0)*60,2))</f>
        <v>0</v>
      </c>
      <c r="U9" s="161">
        <f>SUMIF($W$35:$W$188,Z9,$S$35:$S$188)</f>
        <v>0</v>
      </c>
      <c r="V9" s="161">
        <f>SUMIF($W$35:$W$188,Z9,$T$35:$T$188)</f>
        <v>0</v>
      </c>
      <c r="W9" s="161">
        <f>SUMIF($W$35:$W$188,Z9,$U$35:$U$188)</f>
        <v>0</v>
      </c>
      <c r="X9" s="161">
        <f>SUMIF($W$35:$W$188,Z9,$V$35:$V$188)</f>
        <v>60</v>
      </c>
      <c r="Y9" s="161">
        <f t="shared" ref="Y9:Y32" si="5">SUM(T9:X9)</f>
        <v>60</v>
      </c>
      <c r="Z9" s="162">
        <v>0</v>
      </c>
      <c r="AA9" s="105" t="s">
        <v>517</v>
      </c>
      <c r="AB9" s="106"/>
      <c r="AC9" s="106"/>
      <c r="AD9" s="106"/>
      <c r="AE9" s="107">
        <v>0</v>
      </c>
      <c r="AP9" s="87"/>
      <c r="AQ9" s="87"/>
      <c r="AR9" s="87"/>
    </row>
    <row r="10" spans="1:44" s="108" customFormat="1" ht="17.25" customHeight="1" x14ac:dyDescent="0.25">
      <c r="A10" s="260"/>
      <c r="B10" s="47"/>
      <c r="C10" s="49">
        <f t="shared" ref="C10:C32" si="6">IF(D10="","",Y10-60)</f>
        <v>0</v>
      </c>
      <c r="D10" s="40">
        <f>IFERROR(IF(H10="","",(1-(H10/(VLOOKUP(J10,Causa!$A$78:$B$80,2,0))))*60),"FALTA CALIBRE")</f>
        <v>28.589230769230767</v>
      </c>
      <c r="E10" s="41">
        <v>20418</v>
      </c>
      <c r="F10" s="42">
        <v>8.2638888888888887E-2</v>
      </c>
      <c r="G10" s="133">
        <v>700000873356</v>
      </c>
      <c r="H10" s="122">
        <f t="shared" ref="H10:H32" si="7">IF(E10=0,"",(E10-E9))</f>
        <v>20417</v>
      </c>
      <c r="I10" s="146" t="s">
        <v>57</v>
      </c>
      <c r="J10" s="43" t="s">
        <v>24</v>
      </c>
      <c r="K10" s="159"/>
      <c r="L10" s="123">
        <f t="shared" si="1"/>
        <v>0.52400000000000002</v>
      </c>
      <c r="M10" s="123">
        <f t="shared" si="2"/>
        <v>0.54700000000000004</v>
      </c>
      <c r="N10" s="44">
        <f>IF(E10="","",H10/12*VLOOKUP(J10,Causa!$A$78:$C$80,3,0))</f>
        <v>126.58539999999999</v>
      </c>
      <c r="O10" s="44">
        <f t="shared" si="3"/>
        <v>26</v>
      </c>
      <c r="P10" s="44">
        <f t="shared" si="4"/>
        <v>2.59</v>
      </c>
      <c r="Q10" s="160"/>
      <c r="R10" s="262"/>
      <c r="S10" s="262"/>
      <c r="T10" s="161">
        <f>IF(H10="",0,ROUND(H10/VLOOKUP(J10,Causa!$A$78:$B$80,2,0)*60,2))</f>
        <v>31.41</v>
      </c>
      <c r="U10" s="161">
        <f t="shared" ref="U10:U32" si="8">SUMIF($W$35:$W$188,Z10,$S$35:$S$188)</f>
        <v>0</v>
      </c>
      <c r="V10" s="161">
        <f t="shared" ref="V10:V32" si="9">SUMIF($W$35:$W$188,Z10,$T$35:$T$188)</f>
        <v>0</v>
      </c>
      <c r="W10" s="161">
        <f t="shared" ref="W10:W32" si="10">SUMIF($W$35:$W$188,Z10,$U$35:$U$188)</f>
        <v>2.59</v>
      </c>
      <c r="X10" s="161">
        <f t="shared" ref="X10:X32" si="11">SUMIF($W$35:$W$188,Z10,$V$35:$V$188)</f>
        <v>26</v>
      </c>
      <c r="Y10" s="161">
        <f t="shared" si="5"/>
        <v>60</v>
      </c>
      <c r="Z10" s="162">
        <v>1</v>
      </c>
      <c r="AA10" s="105" t="s">
        <v>517</v>
      </c>
      <c r="AB10" s="106"/>
      <c r="AC10" s="106"/>
      <c r="AD10" s="106"/>
      <c r="AE10" s="107">
        <f t="shared" ref="AE10:AE32" si="12">+AE9+1</f>
        <v>1</v>
      </c>
      <c r="AP10" s="109"/>
      <c r="AQ10" s="109"/>
      <c r="AR10" s="109"/>
    </row>
    <row r="11" spans="1:44" s="108" customFormat="1" ht="17.25" customHeight="1" x14ac:dyDescent="0.25">
      <c r="A11" s="260"/>
      <c r="B11" s="47"/>
      <c r="C11" s="49">
        <f t="shared" si="6"/>
        <v>0</v>
      </c>
      <c r="D11" s="40">
        <f>IFERROR(IF(H11="","",(1-(H11/(VLOOKUP(J11,Causa!$A$78:$B$80,2,0))))*60),"FALTA CALIBRE")</f>
        <v>28.720000000000002</v>
      </c>
      <c r="E11" s="41">
        <v>40750</v>
      </c>
      <c r="F11" s="42">
        <v>0.124305555555556</v>
      </c>
      <c r="G11" s="133">
        <v>700000873356</v>
      </c>
      <c r="H11" s="122">
        <f t="shared" si="7"/>
        <v>20332</v>
      </c>
      <c r="I11" s="146" t="s">
        <v>57</v>
      </c>
      <c r="J11" s="43" t="s">
        <v>24</v>
      </c>
      <c r="K11" s="159"/>
      <c r="L11" s="123">
        <f t="shared" si="1"/>
        <v>0.52100000000000002</v>
      </c>
      <c r="M11" s="123">
        <f t="shared" si="2"/>
        <v>0.57899999999999996</v>
      </c>
      <c r="N11" s="44">
        <f>IF(E11="","",H11/12*VLOOKUP(J11,Causa!$A$78:$C$80,3,0))</f>
        <v>126.05839999999998</v>
      </c>
      <c r="O11" s="44">
        <f t="shared" si="3"/>
        <v>22.72</v>
      </c>
      <c r="P11" s="44">
        <f t="shared" si="4"/>
        <v>6</v>
      </c>
      <c r="Q11" s="160"/>
      <c r="R11" s="262"/>
      <c r="S11" s="262"/>
      <c r="T11" s="161">
        <f>IF(H11="",0,ROUND(H11/VLOOKUP(J11,Causa!$A$78:$B$80,2,0)*60,2))</f>
        <v>31.28</v>
      </c>
      <c r="U11" s="161">
        <f t="shared" si="8"/>
        <v>0</v>
      </c>
      <c r="V11" s="161">
        <f t="shared" si="9"/>
        <v>0</v>
      </c>
      <c r="W11" s="161">
        <f t="shared" si="10"/>
        <v>6</v>
      </c>
      <c r="X11" s="161">
        <f t="shared" si="11"/>
        <v>22.72</v>
      </c>
      <c r="Y11" s="161">
        <f t="shared" si="5"/>
        <v>60</v>
      </c>
      <c r="Z11" s="162">
        <v>2</v>
      </c>
      <c r="AA11" s="105" t="s">
        <v>517</v>
      </c>
      <c r="AB11" s="106"/>
      <c r="AC11" s="106"/>
      <c r="AD11" s="106"/>
      <c r="AE11" s="107">
        <f t="shared" si="12"/>
        <v>2</v>
      </c>
      <c r="AP11" s="87"/>
      <c r="AQ11" s="87"/>
      <c r="AR11" s="87"/>
    </row>
    <row r="12" spans="1:44" s="108" customFormat="1" ht="17.25" customHeight="1" x14ac:dyDescent="0.25">
      <c r="A12" s="260"/>
      <c r="B12" s="47"/>
      <c r="C12" s="49">
        <f t="shared" si="6"/>
        <v>0</v>
      </c>
      <c r="D12" s="40">
        <f>IFERROR(IF(H12="","",(1-(H12/(VLOOKUP(J12,Causa!$A$78:$B$80,2,0))))*60),"FALTA CALIBRE")</f>
        <v>26.696923076923078</v>
      </c>
      <c r="E12" s="41">
        <v>62397</v>
      </c>
      <c r="F12" s="42">
        <v>0.16597222222222199</v>
      </c>
      <c r="G12" s="133">
        <v>700000873356</v>
      </c>
      <c r="H12" s="122">
        <f t="shared" si="7"/>
        <v>21647</v>
      </c>
      <c r="I12" s="146" t="s">
        <v>57</v>
      </c>
      <c r="J12" s="43" t="s">
        <v>24</v>
      </c>
      <c r="K12" s="159"/>
      <c r="L12" s="123">
        <f t="shared" si="1"/>
        <v>0.55500000000000005</v>
      </c>
      <c r="M12" s="123">
        <f t="shared" si="2"/>
        <v>0.55500000000000005</v>
      </c>
      <c r="N12" s="44">
        <f>IF(E12="","",H12/12*VLOOKUP(J12,Causa!$A$78:$C$80,3,0))</f>
        <v>134.2114</v>
      </c>
      <c r="O12" s="44">
        <f t="shared" si="3"/>
        <v>26.7</v>
      </c>
      <c r="P12" s="44">
        <f t="shared" si="4"/>
        <v>0</v>
      </c>
      <c r="Q12" s="160"/>
      <c r="R12" s="262"/>
      <c r="S12" s="262"/>
      <c r="T12" s="161">
        <f>IF(H12="",0,ROUND(H12/VLOOKUP(J12,Causa!$A$78:$B$80,2,0)*60,2))</f>
        <v>33.299999999999997</v>
      </c>
      <c r="U12" s="161">
        <f t="shared" si="8"/>
        <v>0</v>
      </c>
      <c r="V12" s="161">
        <f t="shared" si="9"/>
        <v>0</v>
      </c>
      <c r="W12" s="161">
        <f t="shared" si="10"/>
        <v>0</v>
      </c>
      <c r="X12" s="161">
        <f t="shared" si="11"/>
        <v>26.7</v>
      </c>
      <c r="Y12" s="161">
        <f t="shared" si="5"/>
        <v>60</v>
      </c>
      <c r="Z12" s="162">
        <v>3</v>
      </c>
      <c r="AA12" s="105" t="s">
        <v>517</v>
      </c>
      <c r="AB12" s="106"/>
      <c r="AC12" s="106"/>
      <c r="AD12" s="106"/>
      <c r="AE12" s="107">
        <f t="shared" si="12"/>
        <v>3</v>
      </c>
      <c r="AP12" s="87"/>
      <c r="AQ12" s="87"/>
      <c r="AR12" s="87"/>
    </row>
    <row r="13" spans="1:44" s="108" customFormat="1" ht="17.25" customHeight="1" x14ac:dyDescent="0.25">
      <c r="A13" s="260"/>
      <c r="B13" s="47"/>
      <c r="C13" s="49">
        <f t="shared" si="6"/>
        <v>0</v>
      </c>
      <c r="D13" s="40">
        <f>IFERROR(IF(H13="","",(1-(H13/(VLOOKUP(J13,Causa!$A$78:$B$80,2,0))))*60),"FALTA CALIBRE")</f>
        <v>14.866153846153844</v>
      </c>
      <c r="E13" s="41">
        <v>91734</v>
      </c>
      <c r="F13" s="42">
        <v>0.20763888888888901</v>
      </c>
      <c r="G13" s="133">
        <v>700000873356</v>
      </c>
      <c r="H13" s="122">
        <f t="shared" si="7"/>
        <v>29337</v>
      </c>
      <c r="I13" s="146" t="s">
        <v>57</v>
      </c>
      <c r="J13" s="43" t="s">
        <v>24</v>
      </c>
      <c r="K13" s="159"/>
      <c r="L13" s="123">
        <f t="shared" si="1"/>
        <v>0.752</v>
      </c>
      <c r="M13" s="123">
        <f t="shared" si="2"/>
        <v>0.752</v>
      </c>
      <c r="N13" s="44">
        <f>IF(E13="","",H13/12*VLOOKUP(J13,Causa!$A$78:$C$80,3,0))</f>
        <v>181.88939999999999</v>
      </c>
      <c r="O13" s="44">
        <f t="shared" si="3"/>
        <v>14.870000000000001</v>
      </c>
      <c r="P13" s="44">
        <f t="shared" si="4"/>
        <v>0</v>
      </c>
      <c r="Q13" s="160"/>
      <c r="R13" s="262"/>
      <c r="S13" s="262"/>
      <c r="T13" s="161">
        <f>IF(H13="",0,ROUND(H13/VLOOKUP(J13,Causa!$A$78:$B$80,2,0)*60,2))</f>
        <v>45.13</v>
      </c>
      <c r="U13" s="161">
        <f t="shared" si="8"/>
        <v>0</v>
      </c>
      <c r="V13" s="161">
        <f t="shared" si="9"/>
        <v>0</v>
      </c>
      <c r="W13" s="161">
        <f t="shared" si="10"/>
        <v>0</v>
      </c>
      <c r="X13" s="161">
        <f t="shared" si="11"/>
        <v>14.870000000000001</v>
      </c>
      <c r="Y13" s="161">
        <f t="shared" si="5"/>
        <v>60</v>
      </c>
      <c r="Z13" s="162">
        <v>4</v>
      </c>
      <c r="AA13" s="105" t="s">
        <v>517</v>
      </c>
      <c r="AB13" s="106"/>
      <c r="AC13" s="106"/>
      <c r="AD13" s="106"/>
      <c r="AE13" s="107">
        <f t="shared" si="12"/>
        <v>4</v>
      </c>
      <c r="AP13" s="87"/>
      <c r="AQ13" s="87"/>
      <c r="AR13" s="87"/>
    </row>
    <row r="14" spans="1:44" s="108" customFormat="1" ht="17.25" customHeight="1" x14ac:dyDescent="0.25">
      <c r="A14" s="260"/>
      <c r="B14" s="47"/>
      <c r="C14" s="49">
        <f t="shared" si="6"/>
        <v>0</v>
      </c>
      <c r="D14" s="40">
        <f>IFERROR(IF(H14="","",(1-(H14/(VLOOKUP(J14,Causa!$A$78:$B$80,2,0))))*60),"FALTA CALIBRE")</f>
        <v>11.626153846153848</v>
      </c>
      <c r="E14" s="41">
        <v>123177</v>
      </c>
      <c r="F14" s="42">
        <v>0.249305555555556</v>
      </c>
      <c r="G14" s="133">
        <v>700000873356</v>
      </c>
      <c r="H14" s="122">
        <f t="shared" si="7"/>
        <v>31443</v>
      </c>
      <c r="I14" s="146" t="s">
        <v>57</v>
      </c>
      <c r="J14" s="43" t="s">
        <v>24</v>
      </c>
      <c r="K14" s="159"/>
      <c r="L14" s="123">
        <f t="shared" si="1"/>
        <v>0.80600000000000005</v>
      </c>
      <c r="M14" s="123">
        <f t="shared" si="2"/>
        <v>0.84299999999999997</v>
      </c>
      <c r="N14" s="44">
        <f>IF(E14="","",H14/12*VLOOKUP(J14,Causa!$A$78:$C$80,3,0))</f>
        <v>194.94659999999999</v>
      </c>
      <c r="O14" s="44">
        <f t="shared" si="3"/>
        <v>9</v>
      </c>
      <c r="P14" s="44">
        <f t="shared" si="4"/>
        <v>2.63</v>
      </c>
      <c r="Q14" s="160"/>
      <c r="R14" s="262"/>
      <c r="S14" s="262"/>
      <c r="T14" s="161">
        <f>IF(H14="",0,ROUND(H14/VLOOKUP(J14,Causa!$A$78:$B$80,2,0)*60,2))</f>
        <v>48.37</v>
      </c>
      <c r="U14" s="161">
        <f t="shared" si="8"/>
        <v>0</v>
      </c>
      <c r="V14" s="161">
        <f t="shared" si="9"/>
        <v>0</v>
      </c>
      <c r="W14" s="161">
        <f t="shared" si="10"/>
        <v>2.63</v>
      </c>
      <c r="X14" s="161">
        <f t="shared" si="11"/>
        <v>9</v>
      </c>
      <c r="Y14" s="161">
        <f t="shared" si="5"/>
        <v>60</v>
      </c>
      <c r="Z14" s="162">
        <v>5</v>
      </c>
      <c r="AA14" s="105" t="s">
        <v>517</v>
      </c>
      <c r="AB14" s="106"/>
      <c r="AC14" s="106"/>
      <c r="AD14" s="106"/>
      <c r="AE14" s="107">
        <f t="shared" si="12"/>
        <v>5</v>
      </c>
      <c r="AP14" s="87"/>
      <c r="AQ14" s="87"/>
      <c r="AR14" s="87"/>
    </row>
    <row r="15" spans="1:44" s="108" customFormat="1" ht="17.25" customHeight="1" thickBot="1" x14ac:dyDescent="0.3">
      <c r="A15" s="261"/>
      <c r="B15" s="47"/>
      <c r="C15" s="50">
        <f t="shared" si="6"/>
        <v>0</v>
      </c>
      <c r="D15" s="40">
        <f>IFERROR(IF(H15="","",(1-(H15/(VLOOKUP(J15,Causa!$A$78:$B$80,2,0))))*60),"FALTA CALIBRE")</f>
        <v>37.81384615384615</v>
      </c>
      <c r="E15" s="41">
        <v>137598</v>
      </c>
      <c r="F15" s="42">
        <v>0.29097222222222202</v>
      </c>
      <c r="G15" s="133">
        <v>700000873356</v>
      </c>
      <c r="H15" s="122">
        <f t="shared" si="7"/>
        <v>14421</v>
      </c>
      <c r="I15" s="146" t="s">
        <v>57</v>
      </c>
      <c r="J15" s="43" t="s">
        <v>24</v>
      </c>
      <c r="K15" s="159"/>
      <c r="L15" s="123">
        <f t="shared" si="1"/>
        <v>0.37</v>
      </c>
      <c r="M15" s="123">
        <f t="shared" si="2"/>
        <v>0.46</v>
      </c>
      <c r="N15" s="44">
        <f>IF(E15="","",H15/12*VLOOKUP(J15,Causa!$A$78:$C$80,3,0))</f>
        <v>89.410199999999989</v>
      </c>
      <c r="O15" s="44">
        <f t="shared" si="3"/>
        <v>26</v>
      </c>
      <c r="P15" s="44">
        <f t="shared" si="4"/>
        <v>7</v>
      </c>
      <c r="Q15" s="160"/>
      <c r="R15" s="262"/>
      <c r="S15" s="262"/>
      <c r="T15" s="161">
        <f>IF(H15="",0,ROUND(H15/VLOOKUP(J15,Causa!$A$78:$B$80,2,0)*60,2))</f>
        <v>22.19</v>
      </c>
      <c r="U15" s="161">
        <f t="shared" si="8"/>
        <v>0</v>
      </c>
      <c r="V15" s="161">
        <f t="shared" si="9"/>
        <v>4.8099999999999996</v>
      </c>
      <c r="W15" s="161">
        <f t="shared" si="10"/>
        <v>7</v>
      </c>
      <c r="X15" s="161">
        <f t="shared" si="11"/>
        <v>26</v>
      </c>
      <c r="Y15" s="161">
        <f t="shared" si="5"/>
        <v>60</v>
      </c>
      <c r="Z15" s="162">
        <v>6</v>
      </c>
      <c r="AA15" s="105" t="s">
        <v>517</v>
      </c>
      <c r="AB15" s="106"/>
      <c r="AC15" s="106"/>
      <c r="AD15" s="106"/>
      <c r="AE15" s="107">
        <f t="shared" si="12"/>
        <v>6</v>
      </c>
      <c r="AP15" s="87"/>
      <c r="AQ15" s="87"/>
      <c r="AR15" s="87"/>
    </row>
    <row r="16" spans="1:44" s="108" customFormat="1" ht="21" customHeight="1" x14ac:dyDescent="0.25">
      <c r="A16" s="259" t="s">
        <v>1763</v>
      </c>
      <c r="B16" s="47"/>
      <c r="C16" s="48">
        <f t="shared" si="6"/>
        <v>0</v>
      </c>
      <c r="D16" s="40">
        <f>IFERROR(IF(H16="","",(1-(H16/(VLOOKUP(J16,Causa!$A$78:$B$80,2,0))))*60),"FALTA CALIBRE")</f>
        <v>25.027692307692309</v>
      </c>
      <c r="E16" s="41">
        <v>160330</v>
      </c>
      <c r="F16" s="42">
        <v>0.33263888888888898</v>
      </c>
      <c r="G16" s="133">
        <v>700000873356</v>
      </c>
      <c r="H16" s="122">
        <f t="shared" si="7"/>
        <v>22732</v>
      </c>
      <c r="I16" s="146" t="s">
        <v>55</v>
      </c>
      <c r="J16" s="43" t="s">
        <v>24</v>
      </c>
      <c r="K16" s="159"/>
      <c r="L16" s="123">
        <f t="shared" si="1"/>
        <v>0.58299999999999996</v>
      </c>
      <c r="M16" s="123">
        <f t="shared" si="2"/>
        <v>0.58299999999999996</v>
      </c>
      <c r="N16" s="44">
        <f>IF(E16="","",H16/12*VLOOKUP(J16,Causa!$A$78:$C$80,3,0))</f>
        <v>140.93839999999997</v>
      </c>
      <c r="O16" s="44">
        <f t="shared" si="3"/>
        <v>25.03</v>
      </c>
      <c r="P16" s="44">
        <f t="shared" si="4"/>
        <v>0</v>
      </c>
      <c r="Q16" s="160"/>
      <c r="R16" s="45">
        <f>IFERROR(SUM(T16:T23)/(SUM(Y16:Y23)-SUM(U16:U23)-SUM(V16:V23)),0)</f>
        <v>0.49780722891566265</v>
      </c>
      <c r="S16" s="45"/>
      <c r="T16" s="161">
        <f>IF(H16="",0,ROUND(H16/VLOOKUP(J16,Causa!$A$78:$B$80,2,0)*60,2))</f>
        <v>34.97</v>
      </c>
      <c r="U16" s="161">
        <f t="shared" si="8"/>
        <v>0</v>
      </c>
      <c r="V16" s="161">
        <f t="shared" si="9"/>
        <v>0</v>
      </c>
      <c r="W16" s="161">
        <f t="shared" si="10"/>
        <v>0</v>
      </c>
      <c r="X16" s="161">
        <f t="shared" si="11"/>
        <v>25.03</v>
      </c>
      <c r="Y16" s="161">
        <f t="shared" si="5"/>
        <v>60</v>
      </c>
      <c r="Z16" s="162">
        <v>7</v>
      </c>
      <c r="AA16" s="105" t="s">
        <v>515</v>
      </c>
      <c r="AB16" s="106"/>
      <c r="AC16" s="106"/>
      <c r="AD16" s="106"/>
      <c r="AE16" s="107">
        <f t="shared" si="12"/>
        <v>7</v>
      </c>
      <c r="AP16" s="87"/>
      <c r="AQ16" s="87"/>
      <c r="AR16" s="87"/>
    </row>
    <row r="17" spans="1:44" s="108" customFormat="1" ht="24.75" customHeight="1" x14ac:dyDescent="0.25">
      <c r="A17" s="260"/>
      <c r="B17" s="47"/>
      <c r="C17" s="49">
        <f t="shared" si="6"/>
        <v>0</v>
      </c>
      <c r="D17" s="40">
        <f>IFERROR(IF(H17="","",(1-(H17/(VLOOKUP(J17,Causa!$A$78:$B$80,2,0))))*60),"FALTA CALIBRE")</f>
        <v>19.704615384615387</v>
      </c>
      <c r="E17" s="41">
        <v>186522</v>
      </c>
      <c r="F17" s="42">
        <v>0.374305555555556</v>
      </c>
      <c r="G17" s="133">
        <v>700000873356</v>
      </c>
      <c r="H17" s="122">
        <f t="shared" si="7"/>
        <v>26192</v>
      </c>
      <c r="I17" s="146" t="s">
        <v>55</v>
      </c>
      <c r="J17" s="43" t="s">
        <v>24</v>
      </c>
      <c r="K17" s="159" t="str">
        <f>IFERROR("Promedio Vol. De 00:00 a 08:00: " &amp; ROUND(AVERAGE(N17:N24),1) &amp; "  - GLY Promedio: " &amp; ROUND(AVERAGE(L17:L24),3)*100,"")</f>
        <v>Promedio Vol. De 00:00 a 08:00: 101.4  - GLY Promedio: 41.9</v>
      </c>
      <c r="L17" s="123">
        <f t="shared" si="1"/>
        <v>0.67200000000000004</v>
      </c>
      <c r="M17" s="123">
        <f t="shared" si="2"/>
        <v>0.67200000000000004</v>
      </c>
      <c r="N17" s="44">
        <f>IF(E17="","",H17/12*VLOOKUP(J17,Causa!$A$78:$C$80,3,0))</f>
        <v>162.39039999999997</v>
      </c>
      <c r="O17" s="44">
        <f t="shared" si="3"/>
        <v>19.7</v>
      </c>
      <c r="P17" s="44">
        <f t="shared" si="4"/>
        <v>0</v>
      </c>
      <c r="Q17" s="160"/>
      <c r="R17" s="45"/>
      <c r="S17" s="45"/>
      <c r="T17" s="161">
        <f>IF(H17="",0,ROUND(H17/VLOOKUP(J17,Causa!$A$78:$B$80,2,0)*60,2))</f>
        <v>40.299999999999997</v>
      </c>
      <c r="U17" s="161">
        <f t="shared" si="8"/>
        <v>0</v>
      </c>
      <c r="V17" s="161">
        <f t="shared" si="9"/>
        <v>0</v>
      </c>
      <c r="W17" s="161">
        <f t="shared" si="10"/>
        <v>0</v>
      </c>
      <c r="X17" s="161">
        <f t="shared" si="11"/>
        <v>19.7</v>
      </c>
      <c r="Y17" s="161">
        <f t="shared" si="5"/>
        <v>60</v>
      </c>
      <c r="Z17" s="162">
        <v>8</v>
      </c>
      <c r="AA17" s="105" t="s">
        <v>515</v>
      </c>
      <c r="AB17" s="106"/>
      <c r="AC17" s="106"/>
      <c r="AD17" s="106"/>
      <c r="AE17" s="107">
        <f t="shared" si="12"/>
        <v>8</v>
      </c>
      <c r="AP17" s="87"/>
      <c r="AQ17" s="87"/>
      <c r="AR17" s="87"/>
    </row>
    <row r="18" spans="1:44" s="108" customFormat="1" ht="24.75" customHeight="1" x14ac:dyDescent="0.25">
      <c r="A18" s="260"/>
      <c r="B18" s="47"/>
      <c r="C18" s="49">
        <f t="shared" si="6"/>
        <v>-30</v>
      </c>
      <c r="D18" s="40">
        <f>IFERROR(IF(H18="","",(1-(H18/(VLOOKUP(J18,Causa!$A$78:$B$80,2,0))))*60),"FALTA CALIBRE")</f>
        <v>41.124615384615389</v>
      </c>
      <c r="E18" s="41">
        <v>198791</v>
      </c>
      <c r="F18" s="42">
        <v>0.41597222222222202</v>
      </c>
      <c r="G18" s="133">
        <v>700000873356</v>
      </c>
      <c r="H18" s="122">
        <f t="shared" si="7"/>
        <v>12269</v>
      </c>
      <c r="I18" s="146" t="s">
        <v>55</v>
      </c>
      <c r="J18" s="43" t="s">
        <v>24</v>
      </c>
      <c r="K18" s="159"/>
      <c r="L18" s="123">
        <f t="shared" si="1"/>
        <v>0.315</v>
      </c>
      <c r="M18" s="123">
        <f t="shared" si="2"/>
        <v>0.315</v>
      </c>
      <c r="N18" s="44">
        <f>IF(E18="","",H18/12*VLOOKUP(J18,Causa!$A$78:$C$80,3,0))</f>
        <v>76.067799999999991</v>
      </c>
      <c r="O18" s="44">
        <f t="shared" si="3"/>
        <v>11.12</v>
      </c>
      <c r="P18" s="44">
        <f t="shared" si="4"/>
        <v>0</v>
      </c>
      <c r="Q18" s="160"/>
      <c r="R18" s="45"/>
      <c r="S18" s="45"/>
      <c r="T18" s="161">
        <f>IF(H18="",0,ROUND(H18/VLOOKUP(J18,Causa!$A$78:$B$80,2,0)*60,2))</f>
        <v>18.88</v>
      </c>
      <c r="U18" s="161">
        <f t="shared" si="8"/>
        <v>0</v>
      </c>
      <c r="V18" s="161">
        <f t="shared" si="9"/>
        <v>0</v>
      </c>
      <c r="W18" s="161">
        <f t="shared" si="10"/>
        <v>0</v>
      </c>
      <c r="X18" s="161">
        <f t="shared" si="11"/>
        <v>11.12</v>
      </c>
      <c r="Y18" s="161">
        <f t="shared" si="5"/>
        <v>30</v>
      </c>
      <c r="Z18" s="162">
        <v>9</v>
      </c>
      <c r="AA18" s="105" t="s">
        <v>515</v>
      </c>
      <c r="AB18" s="106"/>
      <c r="AC18" s="106"/>
      <c r="AD18" s="106"/>
      <c r="AE18" s="107">
        <f t="shared" si="12"/>
        <v>9</v>
      </c>
      <c r="AP18" s="87"/>
      <c r="AQ18" s="87"/>
      <c r="AR18" s="87"/>
    </row>
    <row r="19" spans="1:44" s="108" customFormat="1" ht="24.75" customHeight="1" x14ac:dyDescent="0.25">
      <c r="A19" s="260"/>
      <c r="B19" s="47"/>
      <c r="C19" s="49">
        <f t="shared" si="6"/>
        <v>0</v>
      </c>
      <c r="D19" s="40">
        <f>IFERROR(IF(H19="","",(1-(H19/(VLOOKUP(J19,Causa!$A$78:$B$80,2,0))))*60),"FALTA CALIBRE")</f>
        <v>36.406153846153842</v>
      </c>
      <c r="E19" s="41">
        <v>214127</v>
      </c>
      <c r="F19" s="42">
        <v>0.45763888888888898</v>
      </c>
      <c r="G19" s="133">
        <v>700000873356</v>
      </c>
      <c r="H19" s="122">
        <f t="shared" si="7"/>
        <v>15336</v>
      </c>
      <c r="I19" s="146" t="s">
        <v>55</v>
      </c>
      <c r="J19" s="43" t="s">
        <v>24</v>
      </c>
      <c r="K19" s="159"/>
      <c r="L19" s="123">
        <f t="shared" si="1"/>
        <v>0.39300000000000002</v>
      </c>
      <c r="M19" s="123">
        <f t="shared" si="2"/>
        <v>0.78600000000000003</v>
      </c>
      <c r="N19" s="44">
        <f>IF(E19="","",H19/12*VLOOKUP(J19,Causa!$A$78:$C$80,3,0))</f>
        <v>95.083199999999991</v>
      </c>
      <c r="O19" s="44">
        <f t="shared" si="3"/>
        <v>6.41</v>
      </c>
      <c r="P19" s="44">
        <f t="shared" si="4"/>
        <v>0</v>
      </c>
      <c r="Q19" s="160"/>
      <c r="R19" s="45"/>
      <c r="S19" s="45"/>
      <c r="T19" s="161">
        <f>IF(H19="",0,ROUND(H19/VLOOKUP(J19,Causa!$A$78:$B$80,2,0)*60,2))</f>
        <v>23.59</v>
      </c>
      <c r="U19" s="161">
        <f t="shared" si="8"/>
        <v>0</v>
      </c>
      <c r="V19" s="161">
        <f t="shared" si="9"/>
        <v>30</v>
      </c>
      <c r="W19" s="161">
        <f t="shared" si="10"/>
        <v>0</v>
      </c>
      <c r="X19" s="161">
        <f t="shared" si="11"/>
        <v>6.41</v>
      </c>
      <c r="Y19" s="161">
        <f t="shared" si="5"/>
        <v>60</v>
      </c>
      <c r="Z19" s="162">
        <v>10</v>
      </c>
      <c r="AA19" s="105" t="s">
        <v>515</v>
      </c>
      <c r="AB19" s="106"/>
      <c r="AC19" s="106"/>
      <c r="AD19" s="106"/>
      <c r="AE19" s="107">
        <f t="shared" si="12"/>
        <v>10</v>
      </c>
      <c r="AP19" s="87"/>
      <c r="AQ19" s="87"/>
      <c r="AR19" s="87"/>
    </row>
    <row r="20" spans="1:44" s="108" customFormat="1" ht="24.75" customHeight="1" x14ac:dyDescent="0.25">
      <c r="A20" s="260"/>
      <c r="B20" s="47"/>
      <c r="C20" s="49">
        <f t="shared" si="6"/>
        <v>0</v>
      </c>
      <c r="D20" s="40">
        <f>IFERROR(IF(H20="","",(1-(H20/(VLOOKUP(J20,Causa!$A$78:$B$80,2,0))))*60),"FALTA CALIBRE")</f>
        <v>22.893846153846155</v>
      </c>
      <c r="E20" s="41">
        <v>238246</v>
      </c>
      <c r="F20" s="42">
        <v>0.499305555555556</v>
      </c>
      <c r="G20" s="133">
        <v>700000873356</v>
      </c>
      <c r="H20" s="122">
        <f t="shared" si="7"/>
        <v>24119</v>
      </c>
      <c r="I20" s="146" t="s">
        <v>55</v>
      </c>
      <c r="J20" s="43" t="s">
        <v>24</v>
      </c>
      <c r="K20" s="159"/>
      <c r="L20" s="123">
        <f t="shared" si="1"/>
        <v>0.61899999999999999</v>
      </c>
      <c r="M20" s="123">
        <f t="shared" si="2"/>
        <v>0.61899999999999999</v>
      </c>
      <c r="N20" s="44">
        <f>IF(E20="","",H20/12*VLOOKUP(J20,Causa!$A$78:$C$80,3,0))</f>
        <v>149.5378</v>
      </c>
      <c r="O20" s="44">
        <f t="shared" si="3"/>
        <v>22.89</v>
      </c>
      <c r="P20" s="44">
        <f t="shared" si="4"/>
        <v>0</v>
      </c>
      <c r="Q20" s="160"/>
      <c r="R20" s="45"/>
      <c r="S20" s="45"/>
      <c r="T20" s="161">
        <f>IF(H20="",0,ROUND(H20/VLOOKUP(J20,Causa!$A$78:$B$80,2,0)*60,2))</f>
        <v>37.11</v>
      </c>
      <c r="U20" s="161">
        <f t="shared" si="8"/>
        <v>0</v>
      </c>
      <c r="V20" s="161">
        <f t="shared" si="9"/>
        <v>0</v>
      </c>
      <c r="W20" s="161">
        <f t="shared" si="10"/>
        <v>0</v>
      </c>
      <c r="X20" s="161">
        <f t="shared" si="11"/>
        <v>22.89</v>
      </c>
      <c r="Y20" s="161">
        <f t="shared" si="5"/>
        <v>60</v>
      </c>
      <c r="Z20" s="162">
        <v>11</v>
      </c>
      <c r="AA20" s="105" t="s">
        <v>515</v>
      </c>
      <c r="AB20" s="106"/>
      <c r="AC20" s="106"/>
      <c r="AD20" s="106"/>
      <c r="AE20" s="107">
        <f t="shared" si="12"/>
        <v>11</v>
      </c>
      <c r="AP20" s="87"/>
      <c r="AQ20" s="87"/>
      <c r="AR20" s="87"/>
    </row>
    <row r="21" spans="1:44" s="108" customFormat="1" ht="24.75" customHeight="1" x14ac:dyDescent="0.25">
      <c r="A21" s="260"/>
      <c r="B21" s="47"/>
      <c r="C21" s="49">
        <f t="shared" si="6"/>
        <v>0</v>
      </c>
      <c r="D21" s="40">
        <f>IFERROR(IF(H21="","",(1-(H21/(VLOOKUP(J21,Causa!$A$78:$B$80,2,0))))*60),"FALTA CALIBRE")</f>
        <v>20.10153846153846</v>
      </c>
      <c r="E21" s="41">
        <v>264180</v>
      </c>
      <c r="F21" s="42">
        <v>0.54097222222222197</v>
      </c>
      <c r="G21" s="133">
        <v>700000873356</v>
      </c>
      <c r="H21" s="122">
        <f t="shared" si="7"/>
        <v>25934</v>
      </c>
      <c r="I21" s="146" t="s">
        <v>55</v>
      </c>
      <c r="J21" s="43" t="s">
        <v>24</v>
      </c>
      <c r="K21" s="159"/>
      <c r="L21" s="123">
        <f t="shared" si="1"/>
        <v>0.66500000000000004</v>
      </c>
      <c r="M21" s="123">
        <f t="shared" si="2"/>
        <v>0.66500000000000004</v>
      </c>
      <c r="N21" s="44">
        <f>IF(E21="","",H21/12*VLOOKUP(J21,Causa!$A$78:$C$80,3,0))</f>
        <v>160.79079999999996</v>
      </c>
      <c r="O21" s="44">
        <f t="shared" si="3"/>
        <v>20.100000000000001</v>
      </c>
      <c r="P21" s="44">
        <f t="shared" si="4"/>
        <v>0</v>
      </c>
      <c r="Q21" s="160"/>
      <c r="R21" s="45"/>
      <c r="S21" s="45"/>
      <c r="T21" s="161">
        <f>IF(H21="",0,ROUND(H21/VLOOKUP(J21,Causa!$A$78:$B$80,2,0)*60,2))</f>
        <v>39.9</v>
      </c>
      <c r="U21" s="161">
        <f t="shared" si="8"/>
        <v>0</v>
      </c>
      <c r="V21" s="161">
        <f t="shared" si="9"/>
        <v>0</v>
      </c>
      <c r="W21" s="161">
        <f t="shared" si="10"/>
        <v>0</v>
      </c>
      <c r="X21" s="161">
        <f t="shared" si="11"/>
        <v>20.100000000000001</v>
      </c>
      <c r="Y21" s="161">
        <f t="shared" si="5"/>
        <v>60</v>
      </c>
      <c r="Z21" s="162">
        <v>12</v>
      </c>
      <c r="AA21" s="110" t="s">
        <v>515</v>
      </c>
      <c r="AB21" s="106"/>
      <c r="AC21" s="106"/>
      <c r="AD21" s="106"/>
      <c r="AE21" s="107">
        <f t="shared" si="12"/>
        <v>12</v>
      </c>
      <c r="AP21" s="87"/>
      <c r="AQ21" s="87"/>
      <c r="AR21" s="87"/>
    </row>
    <row r="22" spans="1:44" s="108" customFormat="1" ht="24.75" customHeight="1" x14ac:dyDescent="0.25">
      <c r="A22" s="260"/>
      <c r="B22" s="47"/>
      <c r="C22" s="49">
        <f t="shared" si="6"/>
        <v>0</v>
      </c>
      <c r="D22" s="40">
        <f>IFERROR(IF(H22="","",(1-(H22/(VLOOKUP(J22,Causa!$A$78:$B$80,2,0))))*60),"FALTA CALIBRE")</f>
        <v>54.53230769230769</v>
      </c>
      <c r="E22" s="41">
        <v>267734</v>
      </c>
      <c r="F22" s="42">
        <v>0.58263888888888904</v>
      </c>
      <c r="G22" s="133">
        <v>700000873356</v>
      </c>
      <c r="H22" s="122">
        <f t="shared" si="7"/>
        <v>3554</v>
      </c>
      <c r="I22" s="146" t="s">
        <v>55</v>
      </c>
      <c r="J22" s="43" t="s">
        <v>24</v>
      </c>
      <c r="K22" s="159"/>
      <c r="L22" s="123">
        <f t="shared" si="1"/>
        <v>9.0999999999999998E-2</v>
      </c>
      <c r="M22" s="123">
        <f t="shared" si="2"/>
        <v>9.0999999999999998E-2</v>
      </c>
      <c r="N22" s="44">
        <f>IF(E22="","",H22/12*VLOOKUP(J22,Causa!$A$78:$C$80,3,0))</f>
        <v>22.034800000000001</v>
      </c>
      <c r="O22" s="44">
        <f t="shared" si="3"/>
        <v>54.53</v>
      </c>
      <c r="P22" s="44">
        <f t="shared" si="4"/>
        <v>0</v>
      </c>
      <c r="Q22" s="160"/>
      <c r="R22" s="45"/>
      <c r="S22" s="45"/>
      <c r="T22" s="161">
        <f>IF(H22="",0,ROUND(H22/VLOOKUP(J22,Causa!$A$78:$B$80,2,0)*60,2))</f>
        <v>5.47</v>
      </c>
      <c r="U22" s="161">
        <f t="shared" si="8"/>
        <v>0</v>
      </c>
      <c r="V22" s="161">
        <f t="shared" si="9"/>
        <v>0</v>
      </c>
      <c r="W22" s="161">
        <f t="shared" si="10"/>
        <v>0</v>
      </c>
      <c r="X22" s="161">
        <f t="shared" si="11"/>
        <v>54.53</v>
      </c>
      <c r="Y22" s="161">
        <f t="shared" si="5"/>
        <v>60</v>
      </c>
      <c r="Z22" s="162">
        <v>13</v>
      </c>
      <c r="AA22" s="110" t="s">
        <v>515</v>
      </c>
      <c r="AB22" s="106"/>
      <c r="AC22" s="106"/>
      <c r="AD22" s="106"/>
      <c r="AE22" s="107">
        <f t="shared" si="12"/>
        <v>13</v>
      </c>
      <c r="AP22" s="87"/>
      <c r="AQ22" s="87"/>
      <c r="AR22" s="87"/>
    </row>
    <row r="23" spans="1:44" s="108" customFormat="1" ht="24.75" customHeight="1" thickBot="1" x14ac:dyDescent="0.3">
      <c r="A23" s="261"/>
      <c r="B23" s="47"/>
      <c r="C23" s="50">
        <f t="shared" si="6"/>
        <v>0</v>
      </c>
      <c r="D23" s="40">
        <f>IFERROR(IF(H23="","",(1-(H23/(VLOOKUP(J23,Causa!$A$78:$B$80,2,0))))*60),"FALTA CALIBRE")</f>
        <v>53.629230769230766</v>
      </c>
      <c r="E23" s="41">
        <v>271875</v>
      </c>
      <c r="F23" s="42">
        <v>0.624305555555556</v>
      </c>
      <c r="G23" s="133">
        <v>700000873356</v>
      </c>
      <c r="H23" s="122">
        <f t="shared" si="7"/>
        <v>4141</v>
      </c>
      <c r="I23" s="146" t="s">
        <v>55</v>
      </c>
      <c r="J23" s="43" t="s">
        <v>24</v>
      </c>
      <c r="K23" s="159"/>
      <c r="L23" s="123">
        <f t="shared" si="1"/>
        <v>0.106</v>
      </c>
      <c r="M23" s="123">
        <f t="shared" si="2"/>
        <v>0.11600000000000001</v>
      </c>
      <c r="N23" s="44">
        <f>IF(E23="","",H23/12*VLOOKUP(J23,Causa!$A$78:$C$80,3,0))</f>
        <v>25.674199999999995</v>
      </c>
      <c r="O23" s="44">
        <f t="shared" si="3"/>
        <v>48.63</v>
      </c>
      <c r="P23" s="44">
        <f t="shared" si="4"/>
        <v>0</v>
      </c>
      <c r="Q23" s="160"/>
      <c r="R23" s="45"/>
      <c r="S23" s="45"/>
      <c r="T23" s="161">
        <f>IF(H23="",0,ROUND(H23/VLOOKUP(J23,Causa!$A$78:$B$80,2,0)*60,2))</f>
        <v>6.37</v>
      </c>
      <c r="U23" s="161">
        <f t="shared" si="8"/>
        <v>0</v>
      </c>
      <c r="V23" s="161">
        <f t="shared" si="9"/>
        <v>5</v>
      </c>
      <c r="W23" s="161">
        <f t="shared" si="10"/>
        <v>0</v>
      </c>
      <c r="X23" s="161">
        <f t="shared" si="11"/>
        <v>48.63</v>
      </c>
      <c r="Y23" s="161">
        <f t="shared" si="5"/>
        <v>60</v>
      </c>
      <c r="Z23" s="162">
        <v>14</v>
      </c>
      <c r="AA23" s="110" t="s">
        <v>515</v>
      </c>
      <c r="AB23" s="106"/>
      <c r="AC23" s="106"/>
      <c r="AD23" s="106"/>
      <c r="AE23" s="107">
        <f t="shared" si="12"/>
        <v>14</v>
      </c>
      <c r="AP23" s="87"/>
      <c r="AQ23" s="87"/>
      <c r="AR23" s="87"/>
    </row>
    <row r="24" spans="1:44" s="108" customFormat="1" ht="24.75" customHeight="1" x14ac:dyDescent="0.25">
      <c r="A24" s="259" t="s">
        <v>1764</v>
      </c>
      <c r="B24" s="47"/>
      <c r="C24" s="48">
        <f t="shared" si="6"/>
        <v>0</v>
      </c>
      <c r="D24" s="40">
        <f>IFERROR(IF(H24="","",(1-(H24/(VLOOKUP(J24,Causa!$A$78:$B$80,2,0))))*60),"FALTA CALIBRE")</f>
        <v>30.38</v>
      </c>
      <c r="E24" s="41">
        <v>291128</v>
      </c>
      <c r="F24" s="42">
        <v>0.66597222222222197</v>
      </c>
      <c r="G24" s="133">
        <v>700000873356</v>
      </c>
      <c r="H24" s="122">
        <f t="shared" si="7"/>
        <v>19253</v>
      </c>
      <c r="I24" s="146" t="s">
        <v>56</v>
      </c>
      <c r="J24" s="43" t="s">
        <v>24</v>
      </c>
      <c r="K24" s="159"/>
      <c r="L24" s="123">
        <f t="shared" si="1"/>
        <v>0.49399999999999999</v>
      </c>
      <c r="M24" s="123">
        <f t="shared" si="2"/>
        <v>0.49399999999999999</v>
      </c>
      <c r="N24" s="44">
        <f>IF(E24="","",H24/12*VLOOKUP(J24,Causa!$A$78:$C$80,3,0))</f>
        <v>119.3686</v>
      </c>
      <c r="O24" s="44">
        <f t="shared" si="3"/>
        <v>30.38</v>
      </c>
      <c r="P24" s="44">
        <f t="shared" si="4"/>
        <v>0</v>
      </c>
      <c r="Q24" s="160"/>
      <c r="R24" s="45">
        <f>IFERROR(SUM(T24:T32)/(SUM(Y24:Y32)-SUM(U24:U32)-SUM(V24:V32)),0)</f>
        <v>0.63861682242990658</v>
      </c>
      <c r="S24" s="45"/>
      <c r="T24" s="161">
        <f>IF(H24="",0,ROUND(H24/VLOOKUP(J24,Causa!$A$78:$B$80,2,0)*60,2))</f>
        <v>29.62</v>
      </c>
      <c r="U24" s="161">
        <f t="shared" si="8"/>
        <v>0</v>
      </c>
      <c r="V24" s="161">
        <f t="shared" si="9"/>
        <v>0</v>
      </c>
      <c r="W24" s="161">
        <f t="shared" si="10"/>
        <v>0</v>
      </c>
      <c r="X24" s="161">
        <f t="shared" si="11"/>
        <v>30.38</v>
      </c>
      <c r="Y24" s="161">
        <f t="shared" si="5"/>
        <v>60</v>
      </c>
      <c r="Z24" s="162">
        <v>15</v>
      </c>
      <c r="AA24" s="110" t="s">
        <v>1850</v>
      </c>
      <c r="AB24" s="106"/>
      <c r="AC24" s="106"/>
      <c r="AD24" s="106"/>
      <c r="AE24" s="107">
        <f t="shared" si="12"/>
        <v>15</v>
      </c>
      <c r="AP24" s="111"/>
      <c r="AQ24" s="111"/>
      <c r="AR24" s="111"/>
    </row>
    <row r="25" spans="1:44" s="108" customFormat="1" ht="24.75" customHeight="1" x14ac:dyDescent="0.25">
      <c r="A25" s="260"/>
      <c r="B25" s="47"/>
      <c r="C25" s="49">
        <f t="shared" si="6"/>
        <v>0</v>
      </c>
      <c r="D25" s="40">
        <f>IFERROR(IF(H25="","",(1-(H25/(VLOOKUP(J25,Causa!$A$78:$B$80,2,0))))*60),"FALTA CALIBRE")</f>
        <v>19.163076923076922</v>
      </c>
      <c r="E25" s="41">
        <v>317672</v>
      </c>
      <c r="F25" s="42">
        <v>0.70763888888888904</v>
      </c>
      <c r="G25" s="133">
        <v>700000873356</v>
      </c>
      <c r="H25" s="122">
        <f t="shared" si="7"/>
        <v>26544</v>
      </c>
      <c r="I25" s="146" t="s">
        <v>56</v>
      </c>
      <c r="J25" s="43" t="s">
        <v>24</v>
      </c>
      <c r="K25" s="159" t="str">
        <f>IFERROR("Promedio Vol. De 00:00 a 08:00: " &amp; ROUND(AVERAGE(N25:N32),1) &amp; "  - GLY Promedio: " &amp; ROUND(AVERAGE(L25:L32),3)*100,"")</f>
        <v>Promedio Vol. De 00:00 a 08:00: 157.2  - GLY Promedio: 65</v>
      </c>
      <c r="L25" s="123">
        <f t="shared" si="1"/>
        <v>0.68100000000000005</v>
      </c>
      <c r="M25" s="123">
        <f t="shared" si="2"/>
        <v>0.74299999999999999</v>
      </c>
      <c r="N25" s="44">
        <f>IF(E25="","",H25/12*VLOOKUP(J25,Causa!$A$78:$C$80,3,0))</f>
        <v>164.57279999999997</v>
      </c>
      <c r="O25" s="44">
        <f t="shared" si="3"/>
        <v>14.16</v>
      </c>
      <c r="P25" s="44">
        <f t="shared" si="4"/>
        <v>5</v>
      </c>
      <c r="Q25" s="160"/>
      <c r="R25" s="45"/>
      <c r="S25" s="45"/>
      <c r="T25" s="161">
        <f>IF(H25="",0,ROUND(H25/VLOOKUP(J25,Causa!$A$78:$B$80,2,0)*60,2))</f>
        <v>40.840000000000003</v>
      </c>
      <c r="U25" s="161">
        <f t="shared" si="8"/>
        <v>0</v>
      </c>
      <c r="V25" s="161">
        <f t="shared" si="9"/>
        <v>0</v>
      </c>
      <c r="W25" s="161">
        <f t="shared" si="10"/>
        <v>5</v>
      </c>
      <c r="X25" s="161">
        <f t="shared" si="11"/>
        <v>14.16</v>
      </c>
      <c r="Y25" s="161">
        <f t="shared" si="5"/>
        <v>60</v>
      </c>
      <c r="Z25" s="162">
        <v>16</v>
      </c>
      <c r="AA25" s="110" t="s">
        <v>1850</v>
      </c>
      <c r="AB25" s="106"/>
      <c r="AC25" s="106"/>
      <c r="AD25" s="106"/>
      <c r="AE25" s="107">
        <f t="shared" si="12"/>
        <v>16</v>
      </c>
      <c r="AP25" s="91"/>
      <c r="AQ25" s="91"/>
      <c r="AR25" s="91"/>
    </row>
    <row r="26" spans="1:44" s="108" customFormat="1" ht="24.75" customHeight="1" x14ac:dyDescent="0.25">
      <c r="A26" s="260"/>
      <c r="B26" s="47"/>
      <c r="C26" s="49">
        <f t="shared" si="6"/>
        <v>0</v>
      </c>
      <c r="D26" s="40">
        <f>IFERROR(IF(H26="","",(1-(H26/(VLOOKUP(J26,Causa!$A$78:$B$80,2,0))))*60),"FALTA CALIBRE")</f>
        <v>18.726153846153846</v>
      </c>
      <c r="E26" s="41">
        <v>344500</v>
      </c>
      <c r="F26" s="42">
        <v>0.749305555555556</v>
      </c>
      <c r="G26" s="133">
        <v>700000873356</v>
      </c>
      <c r="H26" s="122">
        <f t="shared" si="7"/>
        <v>26828</v>
      </c>
      <c r="I26" s="146" t="s">
        <v>56</v>
      </c>
      <c r="J26" s="43" t="s">
        <v>24</v>
      </c>
      <c r="K26" s="159"/>
      <c r="L26" s="123">
        <f t="shared" si="1"/>
        <v>0.68799999999999994</v>
      </c>
      <c r="M26" s="123">
        <f t="shared" si="2"/>
        <v>0.85499999999999998</v>
      </c>
      <c r="N26" s="44">
        <f>IF(E26="","",H26/12*VLOOKUP(J26,Causa!$A$78:$C$80,3,0))</f>
        <v>166.33359999999996</v>
      </c>
      <c r="O26" s="44">
        <f t="shared" si="3"/>
        <v>7</v>
      </c>
      <c r="P26" s="44">
        <f t="shared" si="4"/>
        <v>11.73</v>
      </c>
      <c r="Q26" s="160"/>
      <c r="R26" s="45"/>
      <c r="S26" s="45"/>
      <c r="T26" s="161">
        <f>IF(H26="",0,ROUND(H26/VLOOKUP(J26,Causa!$A$78:$B$80,2,0)*60,2))</f>
        <v>41.27</v>
      </c>
      <c r="U26" s="161">
        <f t="shared" si="8"/>
        <v>0</v>
      </c>
      <c r="V26" s="161">
        <f t="shared" si="9"/>
        <v>0</v>
      </c>
      <c r="W26" s="161">
        <f t="shared" si="10"/>
        <v>11.73</v>
      </c>
      <c r="X26" s="161">
        <f t="shared" si="11"/>
        <v>7</v>
      </c>
      <c r="Y26" s="161">
        <f t="shared" si="5"/>
        <v>60</v>
      </c>
      <c r="Z26" s="162">
        <v>17</v>
      </c>
      <c r="AA26" s="110" t="s">
        <v>1850</v>
      </c>
      <c r="AB26" s="106"/>
      <c r="AC26" s="106"/>
      <c r="AD26" s="106"/>
      <c r="AE26" s="107">
        <f t="shared" si="12"/>
        <v>17</v>
      </c>
      <c r="AP26" s="91"/>
      <c r="AQ26" s="91"/>
      <c r="AR26" s="91"/>
    </row>
    <row r="27" spans="1:44" s="108" customFormat="1" ht="24.75" customHeight="1" x14ac:dyDescent="0.25">
      <c r="A27" s="260"/>
      <c r="B27" s="47"/>
      <c r="C27" s="49">
        <f t="shared" si="6"/>
        <v>0</v>
      </c>
      <c r="D27" s="40">
        <f>IFERROR(IF(H27="","",(1-(H27/(VLOOKUP(J27,Causa!$A$78:$B$80,2,0))))*60),"FALTA CALIBRE")</f>
        <v>51.075384615384614</v>
      </c>
      <c r="E27" s="41">
        <v>350301</v>
      </c>
      <c r="F27" s="42">
        <v>0.79097222222222197</v>
      </c>
      <c r="G27" s="133">
        <v>700000873356</v>
      </c>
      <c r="H27" s="122">
        <f t="shared" si="7"/>
        <v>5801</v>
      </c>
      <c r="I27" s="146" t="s">
        <v>56</v>
      </c>
      <c r="J27" s="43" t="s">
        <v>24</v>
      </c>
      <c r="K27" s="159"/>
      <c r="L27" s="123">
        <f t="shared" si="1"/>
        <v>0.14899999999999999</v>
      </c>
      <c r="M27" s="123">
        <f t="shared" si="2"/>
        <v>0.16500000000000001</v>
      </c>
      <c r="N27" s="44">
        <f>IF(E27="","",H27/12*VLOOKUP(J27,Causa!$A$78:$C$80,3,0))</f>
        <v>35.966200000000001</v>
      </c>
      <c r="O27" s="44">
        <f t="shared" si="3"/>
        <v>45</v>
      </c>
      <c r="P27" s="44">
        <f t="shared" si="4"/>
        <v>6.08</v>
      </c>
      <c r="Q27" s="160"/>
      <c r="R27" s="45"/>
      <c r="S27" s="45"/>
      <c r="T27" s="161">
        <f>IF(H27="",0,ROUND(H27/VLOOKUP(J27,Causa!$A$78:$B$80,2,0)*60,2))</f>
        <v>8.92</v>
      </c>
      <c r="U27" s="161">
        <f t="shared" si="8"/>
        <v>0</v>
      </c>
      <c r="V27" s="161">
        <f t="shared" si="9"/>
        <v>0</v>
      </c>
      <c r="W27" s="161">
        <f t="shared" si="10"/>
        <v>6.08</v>
      </c>
      <c r="X27" s="161">
        <f t="shared" si="11"/>
        <v>45</v>
      </c>
      <c r="Y27" s="161">
        <f t="shared" si="5"/>
        <v>60</v>
      </c>
      <c r="Z27" s="162">
        <v>18</v>
      </c>
      <c r="AA27" s="106" t="s">
        <v>1850</v>
      </c>
      <c r="AB27" s="106"/>
      <c r="AC27" s="106"/>
      <c r="AD27" s="106"/>
      <c r="AE27" s="107">
        <f t="shared" si="12"/>
        <v>18</v>
      </c>
      <c r="AP27" s="91"/>
      <c r="AQ27" s="91"/>
      <c r="AR27" s="91"/>
    </row>
    <row r="28" spans="1:44" s="108" customFormat="1" ht="24.75" customHeight="1" x14ac:dyDescent="0.25">
      <c r="A28" s="260"/>
      <c r="B28" s="47"/>
      <c r="C28" s="49">
        <f t="shared" si="6"/>
        <v>0</v>
      </c>
      <c r="D28" s="40">
        <f>IFERROR(IF(H28="","",(1-(H28/(VLOOKUP(J28,Causa!$A$78:$B$80,2,0))))*60),"FALTA CALIBRE")</f>
        <v>22.858461538461537</v>
      </c>
      <c r="E28" s="41">
        <v>374443</v>
      </c>
      <c r="F28" s="42">
        <v>0.83263888888888904</v>
      </c>
      <c r="G28" s="133">
        <v>700000873356</v>
      </c>
      <c r="H28" s="122">
        <f t="shared" si="7"/>
        <v>24142</v>
      </c>
      <c r="I28" s="146" t="s">
        <v>56</v>
      </c>
      <c r="J28" s="43" t="s">
        <v>24</v>
      </c>
      <c r="K28" s="159"/>
      <c r="L28" s="123">
        <f t="shared" si="1"/>
        <v>0.61899999999999999</v>
      </c>
      <c r="M28" s="123">
        <f t="shared" si="2"/>
        <v>0.68799999999999994</v>
      </c>
      <c r="N28" s="44">
        <f>IF(E28="","",H28/12*VLOOKUP(J28,Causa!$A$78:$C$80,3,0))</f>
        <v>149.68039999999999</v>
      </c>
      <c r="O28" s="44">
        <f t="shared" si="3"/>
        <v>16.86</v>
      </c>
      <c r="P28" s="44">
        <f t="shared" si="4"/>
        <v>6</v>
      </c>
      <c r="Q28" s="160"/>
      <c r="R28" s="45"/>
      <c r="S28" s="45"/>
      <c r="T28" s="161">
        <f>IF(H28="",0,ROUND(H28/VLOOKUP(J28,Causa!$A$78:$B$80,2,0)*60,2))</f>
        <v>37.14</v>
      </c>
      <c r="U28" s="161">
        <f t="shared" si="8"/>
        <v>0</v>
      </c>
      <c r="V28" s="161">
        <f t="shared" si="9"/>
        <v>0</v>
      </c>
      <c r="W28" s="161">
        <f t="shared" si="10"/>
        <v>6</v>
      </c>
      <c r="X28" s="161">
        <f t="shared" si="11"/>
        <v>16.86</v>
      </c>
      <c r="Y28" s="161">
        <f t="shared" si="5"/>
        <v>60</v>
      </c>
      <c r="Z28" s="162">
        <v>19</v>
      </c>
      <c r="AA28" s="106" t="s">
        <v>1850</v>
      </c>
      <c r="AB28" s="106"/>
      <c r="AC28" s="106"/>
      <c r="AD28" s="106"/>
      <c r="AE28" s="107">
        <f t="shared" si="12"/>
        <v>19</v>
      </c>
      <c r="AP28" s="91"/>
      <c r="AQ28" s="91"/>
      <c r="AR28" s="91"/>
    </row>
    <row r="29" spans="1:44" s="108" customFormat="1" ht="24.75" customHeight="1" x14ac:dyDescent="0.25">
      <c r="A29" s="260"/>
      <c r="B29" s="47"/>
      <c r="C29" s="49">
        <f t="shared" si="6"/>
        <v>0</v>
      </c>
      <c r="D29" s="40">
        <f>IFERROR(IF(H29="","",(1-(H29/(VLOOKUP(J29,Causa!$A$78:$B$80,2,0))))*60),"FALTA CALIBRE")</f>
        <v>8.9846153846153811</v>
      </c>
      <c r="E29" s="41">
        <v>407603</v>
      </c>
      <c r="F29" s="42">
        <v>0.874305555555556</v>
      </c>
      <c r="G29" s="133">
        <v>700000873356</v>
      </c>
      <c r="H29" s="122">
        <f t="shared" si="7"/>
        <v>33160</v>
      </c>
      <c r="I29" s="146" t="s">
        <v>56</v>
      </c>
      <c r="J29" s="43" t="s">
        <v>24</v>
      </c>
      <c r="K29" s="159"/>
      <c r="L29" s="123">
        <f t="shared" si="1"/>
        <v>0.85</v>
      </c>
      <c r="M29" s="123">
        <f t="shared" si="2"/>
        <v>0.91100000000000003</v>
      </c>
      <c r="N29" s="44">
        <f>IF(E29="","",H29/12*VLOOKUP(J29,Causa!$A$78:$C$80,3,0))</f>
        <v>205.59199999999998</v>
      </c>
      <c r="O29" s="44">
        <f t="shared" si="3"/>
        <v>5</v>
      </c>
      <c r="P29" s="44">
        <f t="shared" si="4"/>
        <v>3.98</v>
      </c>
      <c r="Q29" s="160"/>
      <c r="R29" s="45"/>
      <c r="S29" s="45"/>
      <c r="T29" s="161">
        <f>IF(H29="",0,ROUND(H29/VLOOKUP(J29,Causa!$A$78:$B$80,2,0)*60,2))</f>
        <v>51.02</v>
      </c>
      <c r="U29" s="161">
        <f t="shared" si="8"/>
        <v>0</v>
      </c>
      <c r="V29" s="161">
        <f t="shared" si="9"/>
        <v>0</v>
      </c>
      <c r="W29" s="161">
        <f t="shared" si="10"/>
        <v>3.98</v>
      </c>
      <c r="X29" s="161">
        <f t="shared" si="11"/>
        <v>5</v>
      </c>
      <c r="Y29" s="161">
        <f t="shared" si="5"/>
        <v>60</v>
      </c>
      <c r="Z29" s="162">
        <v>20</v>
      </c>
      <c r="AA29" s="106" t="s">
        <v>1850</v>
      </c>
      <c r="AB29" s="106"/>
      <c r="AC29" s="106"/>
      <c r="AD29" s="106"/>
      <c r="AE29" s="107">
        <f t="shared" si="12"/>
        <v>20</v>
      </c>
      <c r="AP29" s="91"/>
      <c r="AQ29" s="91"/>
      <c r="AR29" s="91"/>
    </row>
    <row r="30" spans="1:44" s="108" customFormat="1" ht="24.75" customHeight="1" x14ac:dyDescent="0.25">
      <c r="A30" s="260"/>
      <c r="B30" s="47"/>
      <c r="C30" s="49">
        <f t="shared" si="6"/>
        <v>0</v>
      </c>
      <c r="D30" s="40">
        <f>IFERROR(IF(H30="","",(1-(H30/(VLOOKUP(J30,Causa!$A$78:$B$80,2,0))))*60),"FALTA CALIBRE")</f>
        <v>12.956923076923077</v>
      </c>
      <c r="E30" s="41">
        <v>438181</v>
      </c>
      <c r="F30" s="42">
        <v>0.91597222222222197</v>
      </c>
      <c r="G30" s="133">
        <v>700000873356</v>
      </c>
      <c r="H30" s="122">
        <f t="shared" si="7"/>
        <v>30578</v>
      </c>
      <c r="I30" s="146" t="s">
        <v>56</v>
      </c>
      <c r="J30" s="43" t="s">
        <v>24</v>
      </c>
      <c r="K30" s="159"/>
      <c r="L30" s="123">
        <f t="shared" si="1"/>
        <v>0.78400000000000003</v>
      </c>
      <c r="M30" s="123">
        <f t="shared" si="2"/>
        <v>0.85499999999999998</v>
      </c>
      <c r="N30" s="44">
        <f>IF(E30="","",H30/12*VLOOKUP(J30,Causa!$A$78:$C$80,3,0))</f>
        <v>189.58359999999996</v>
      </c>
      <c r="O30" s="44">
        <f t="shared" si="3"/>
        <v>8</v>
      </c>
      <c r="P30" s="44">
        <f t="shared" si="4"/>
        <v>4.96</v>
      </c>
      <c r="Q30" s="160"/>
      <c r="R30" s="45"/>
      <c r="S30" s="45"/>
      <c r="T30" s="161">
        <f>IF(H30="",0,ROUND(H30/VLOOKUP(J30,Causa!$A$78:$B$80,2,0)*60,2))</f>
        <v>47.04</v>
      </c>
      <c r="U30" s="161">
        <f t="shared" si="8"/>
        <v>0</v>
      </c>
      <c r="V30" s="161">
        <f t="shared" si="9"/>
        <v>0</v>
      </c>
      <c r="W30" s="161">
        <f t="shared" si="10"/>
        <v>4.96</v>
      </c>
      <c r="X30" s="161">
        <f t="shared" si="11"/>
        <v>8</v>
      </c>
      <c r="Y30" s="161">
        <f t="shared" si="5"/>
        <v>60</v>
      </c>
      <c r="Z30" s="162">
        <v>21</v>
      </c>
      <c r="AA30" s="106" t="s">
        <v>1850</v>
      </c>
      <c r="AB30" s="106"/>
      <c r="AC30" s="106"/>
      <c r="AD30" s="106"/>
      <c r="AE30" s="107">
        <f t="shared" si="12"/>
        <v>21</v>
      </c>
      <c r="AP30" s="91"/>
      <c r="AQ30" s="91"/>
      <c r="AR30" s="91"/>
    </row>
    <row r="31" spans="1:44" s="108" customFormat="1" ht="24.75" customHeight="1" thickBot="1" x14ac:dyDescent="0.3">
      <c r="A31" s="261"/>
      <c r="B31" s="47"/>
      <c r="C31" s="50">
        <f t="shared" si="6"/>
        <v>0</v>
      </c>
      <c r="D31" s="40">
        <f>IFERROR(IF(H31="","",(1-(H31/(VLOOKUP(J31,Causa!$A$78:$B$80,2,0))))*60),"FALTA CALIBRE")</f>
        <v>21.119999999999997</v>
      </c>
      <c r="E31" s="41">
        <v>463453</v>
      </c>
      <c r="F31" s="42">
        <v>0.95763888888888904</v>
      </c>
      <c r="G31" s="133">
        <v>700000873356</v>
      </c>
      <c r="H31" s="122">
        <f t="shared" si="7"/>
        <v>25272</v>
      </c>
      <c r="I31" s="146" t="s">
        <v>56</v>
      </c>
      <c r="J31" s="43" t="s">
        <v>24</v>
      </c>
      <c r="K31" s="159"/>
      <c r="L31" s="123">
        <f t="shared" si="1"/>
        <v>0.64800000000000002</v>
      </c>
      <c r="M31" s="123">
        <f t="shared" si="2"/>
        <v>0.70699999999999996</v>
      </c>
      <c r="N31" s="44">
        <f>IF(E31="","",H31/12*VLOOKUP(J31,Causa!$A$78:$C$80,3,0))</f>
        <v>156.68639999999999</v>
      </c>
      <c r="O31" s="44">
        <f t="shared" si="3"/>
        <v>16.119999999999997</v>
      </c>
      <c r="P31" s="44">
        <f t="shared" si="4"/>
        <v>0</v>
      </c>
      <c r="Q31" s="160"/>
      <c r="R31" s="45"/>
      <c r="S31" s="45"/>
      <c r="T31" s="161">
        <f>IF(H31="",0,ROUND(H31/VLOOKUP(J31,Causa!$A$78:$B$80,2,0)*60,2))</f>
        <v>38.880000000000003</v>
      </c>
      <c r="U31" s="161">
        <f t="shared" si="8"/>
        <v>0</v>
      </c>
      <c r="V31" s="161">
        <f t="shared" si="9"/>
        <v>5</v>
      </c>
      <c r="W31" s="161">
        <f t="shared" si="10"/>
        <v>0</v>
      </c>
      <c r="X31" s="161">
        <f t="shared" si="11"/>
        <v>16.119999999999997</v>
      </c>
      <c r="Y31" s="161">
        <f t="shared" si="5"/>
        <v>60</v>
      </c>
      <c r="Z31" s="162">
        <v>22</v>
      </c>
      <c r="AA31" s="106" t="s">
        <v>1850</v>
      </c>
      <c r="AB31" s="106"/>
      <c r="AC31" s="106"/>
      <c r="AD31" s="106"/>
      <c r="AE31" s="107">
        <f t="shared" si="12"/>
        <v>22</v>
      </c>
      <c r="AP31" s="91"/>
      <c r="AQ31" s="91"/>
      <c r="AR31" s="91"/>
    </row>
    <row r="32" spans="1:44" s="108" customFormat="1" ht="24.75" customHeight="1" thickBot="1" x14ac:dyDescent="0.3">
      <c r="A32" s="51" t="s">
        <v>1795</v>
      </c>
      <c r="B32" s="47"/>
      <c r="C32" s="134">
        <f t="shared" si="6"/>
        <v>0</v>
      </c>
      <c r="D32" s="135">
        <f>IFERROR(IF(H32="","",(1-(H32/(VLOOKUP(J32,Causa!$A$78:$B$80,2,0))))*60),"FALTA CALIBRE")</f>
        <v>13.069230769230771</v>
      </c>
      <c r="E32" s="136">
        <v>493958</v>
      </c>
      <c r="F32" s="137">
        <v>0.999305555555556</v>
      </c>
      <c r="G32" s="133">
        <v>700000873356</v>
      </c>
      <c r="H32" s="138">
        <f t="shared" si="7"/>
        <v>30505</v>
      </c>
      <c r="I32" s="146" t="s">
        <v>57</v>
      </c>
      <c r="J32" s="43" t="s">
        <v>24</v>
      </c>
      <c r="K32" s="184"/>
      <c r="L32" s="123">
        <f t="shared" si="1"/>
        <v>0.78200000000000003</v>
      </c>
      <c r="M32" s="123">
        <f t="shared" si="2"/>
        <v>0.78200000000000003</v>
      </c>
      <c r="N32" s="44">
        <f>IF(E32="","",H32/12*VLOOKUP(J32,Causa!$A$78:$C$80,3,0))</f>
        <v>189.131</v>
      </c>
      <c r="O32" s="44">
        <f t="shared" si="3"/>
        <v>13.07</v>
      </c>
      <c r="P32" s="44">
        <f t="shared" si="4"/>
        <v>0</v>
      </c>
      <c r="Q32" s="160"/>
      <c r="R32" s="45"/>
      <c r="S32" s="45"/>
      <c r="T32" s="161">
        <f>IF(H32="",0,ROUND(H32/VLOOKUP(J32,Causa!$A$78:$B$80,2,0)*60,2))</f>
        <v>46.93</v>
      </c>
      <c r="U32" s="161">
        <f t="shared" si="8"/>
        <v>0</v>
      </c>
      <c r="V32" s="161">
        <f t="shared" si="9"/>
        <v>0</v>
      </c>
      <c r="W32" s="161">
        <f t="shared" si="10"/>
        <v>0</v>
      </c>
      <c r="X32" s="161">
        <f t="shared" si="11"/>
        <v>13.07</v>
      </c>
      <c r="Y32" s="161">
        <f t="shared" si="5"/>
        <v>60</v>
      </c>
      <c r="Z32" s="162">
        <v>23</v>
      </c>
      <c r="AA32" s="106" t="s">
        <v>517</v>
      </c>
      <c r="AB32" s="106"/>
      <c r="AC32" s="106"/>
      <c r="AD32" s="106"/>
      <c r="AE32" s="107">
        <f t="shared" si="12"/>
        <v>23</v>
      </c>
      <c r="AP32" s="91"/>
      <c r="AQ32" s="91"/>
      <c r="AR32" s="91"/>
    </row>
    <row r="33" spans="1:44" s="108" customFormat="1" ht="26.25" customHeight="1" thickBot="1" x14ac:dyDescent="0.3">
      <c r="A33" s="152"/>
      <c r="B33" s="139" t="s">
        <v>1750</v>
      </c>
      <c r="C33" s="247">
        <f>+F33+H33+J33</f>
        <v>3062.5396000000001</v>
      </c>
      <c r="D33" s="248"/>
      <c r="E33" s="140" t="s">
        <v>1747</v>
      </c>
      <c r="F33" s="141">
        <f>SUM(N9:N15,N32)</f>
        <v>1042.2386000000001</v>
      </c>
      <c r="G33" s="140" t="s">
        <v>1748</v>
      </c>
      <c r="H33" s="142">
        <f>SUM(N16:N23)</f>
        <v>832.51739999999995</v>
      </c>
      <c r="I33" s="140" t="s">
        <v>1749</v>
      </c>
      <c r="J33" s="143">
        <f>SUM(N24:N31)</f>
        <v>1187.7836</v>
      </c>
      <c r="K33" s="143">
        <f>COUNTIF($M$9:$M$32,"100%")</f>
        <v>0</v>
      </c>
      <c r="L33" s="156"/>
      <c r="M33" s="157"/>
      <c r="N33" s="157"/>
      <c r="O33" s="157"/>
      <c r="P33" s="157"/>
      <c r="Q33" s="157"/>
      <c r="R33" s="157"/>
      <c r="S33" s="158"/>
      <c r="T33" s="249" t="s">
        <v>2</v>
      </c>
      <c r="U33" s="250"/>
      <c r="V33" s="250"/>
      <c r="W33" s="250"/>
      <c r="X33" s="18"/>
      <c r="Y33" s="124"/>
      <c r="Z33" s="124"/>
      <c r="AA33" s="112"/>
      <c r="AB33" s="112"/>
      <c r="AJ33" s="113"/>
      <c r="AK33" s="114"/>
      <c r="AL33" s="114"/>
      <c r="AM33" s="114"/>
      <c r="AN33" s="91"/>
      <c r="AO33" s="91"/>
      <c r="AP33" s="91"/>
      <c r="AQ33" s="91"/>
      <c r="AR33" s="91"/>
    </row>
    <row r="34" spans="1:44" s="108" customFormat="1" ht="35.25" customHeight="1" thickBot="1" x14ac:dyDescent="0.3">
      <c r="A34" s="150"/>
      <c r="C34" s="23" t="s">
        <v>1739</v>
      </c>
      <c r="D34" s="210" t="s">
        <v>1736</v>
      </c>
      <c r="E34" s="210" t="s">
        <v>1740</v>
      </c>
      <c r="F34" s="210" t="s">
        <v>4</v>
      </c>
      <c r="G34" s="210" t="s">
        <v>6</v>
      </c>
      <c r="H34" s="210" t="s">
        <v>7</v>
      </c>
      <c r="I34" s="132" t="s">
        <v>8</v>
      </c>
      <c r="J34" s="132" t="s">
        <v>17</v>
      </c>
      <c r="K34" s="144" t="s">
        <v>18</v>
      </c>
      <c r="L34" s="213" t="s">
        <v>19</v>
      </c>
      <c r="M34" s="214" t="s">
        <v>116</v>
      </c>
      <c r="N34" s="132" t="s">
        <v>117</v>
      </c>
      <c r="O34" s="132" t="s">
        <v>118</v>
      </c>
      <c r="P34" s="132" t="s">
        <v>20</v>
      </c>
      <c r="Q34" s="132" t="s">
        <v>21</v>
      </c>
      <c r="R34" s="215" t="s">
        <v>22</v>
      </c>
      <c r="S34" s="221" t="s">
        <v>12</v>
      </c>
      <c r="T34" s="120" t="s">
        <v>13</v>
      </c>
      <c r="U34" s="220" t="s">
        <v>14</v>
      </c>
      <c r="V34" s="220" t="s">
        <v>15</v>
      </c>
      <c r="W34" s="120" t="s">
        <v>4</v>
      </c>
      <c r="X34" s="120" t="s">
        <v>8</v>
      </c>
      <c r="Y34" s="125"/>
      <c r="Z34" s="126"/>
      <c r="AA34" s="91"/>
      <c r="AB34" s="115"/>
      <c r="AJ34" s="113"/>
      <c r="AK34" s="114"/>
      <c r="AL34" s="114"/>
      <c r="AM34" s="114"/>
      <c r="AN34" s="91"/>
      <c r="AO34" s="91"/>
      <c r="AP34" s="91"/>
      <c r="AQ34" s="91"/>
      <c r="AR34" s="91"/>
    </row>
    <row r="35" spans="1:44" s="17" customFormat="1" ht="20.25" hidden="1" customHeight="1" x14ac:dyDescent="0.2">
      <c r="A35" s="150"/>
      <c r="C35" s="205"/>
      <c r="D35" s="206">
        <f t="shared" ref="D35:D98" si="13">IF(E35="","",IF(E35=1,IF(COUNTA(F35:P35)=9,1,0),IF(J35="OPERACIO",IF(COUNTA(F35:P35)=7,1,0),IF(COUNTA(F35:P35)=7,1,0))))</f>
        <v>1</v>
      </c>
      <c r="E35" s="207">
        <f>IFERROR(VLOOKUP(J35,Causa!$A$2:$F$15,6,0),"")</f>
        <v>1</v>
      </c>
      <c r="F35" s="208">
        <v>6.9444444444444447E-4</v>
      </c>
      <c r="G35" s="209"/>
      <c r="H35" s="211"/>
      <c r="I35" s="55" t="s">
        <v>57</v>
      </c>
      <c r="J35" s="54" t="s">
        <v>39</v>
      </c>
      <c r="K35" s="54" t="s">
        <v>40</v>
      </c>
      <c r="L35" s="54" t="s">
        <v>1773</v>
      </c>
      <c r="M35" s="54" t="s">
        <v>408</v>
      </c>
      <c r="N35" s="54" t="s">
        <v>265</v>
      </c>
      <c r="O35" s="54" t="s">
        <v>123</v>
      </c>
      <c r="P35" s="54">
        <v>60</v>
      </c>
      <c r="Q35" s="55" t="s">
        <v>1972</v>
      </c>
      <c r="R35" s="55" t="s">
        <v>1860</v>
      </c>
      <c r="S35" s="61">
        <f>IF(K35="tiempo no programado",P35,0)</f>
        <v>0</v>
      </c>
      <c r="T35" s="61">
        <f t="shared" ref="T35:T98" si="14">IF(J35="Programa",P35,0)-S35</f>
        <v>0</v>
      </c>
      <c r="U35" s="61">
        <f>IF(J35="CALIDAD",P35,0)+IF(J35="LOGISTIC",P35,0)+IF(J35="REPUESTO",P35,0)+IF(J35="SALAMAQ",P35,0)+IF(J35="PROCESO",P35,0)</f>
        <v>0</v>
      </c>
      <c r="V35" s="61">
        <f t="shared" ref="V35:V98" si="15">IF(J35="ELECTRIC",P35,0)+IF(J35="INSTRUME",P35,0)+IF(J35="MECANICA",P35,0)+IF(J35="OPERACIO",P35,0)+IF(J35="AUTOMATI",P35,0)</f>
        <v>60</v>
      </c>
      <c r="W35" s="62">
        <f t="shared" ref="W35:W98" si="16">IF(F35="","",HOUR(F35))</f>
        <v>0</v>
      </c>
      <c r="X35" s="61" t="str">
        <f>IF(OR(W35=23,W35&lt;7),"N",IF(AND(W35&gt;=7,W35&lt;15),"M","T"))</f>
        <v>N</v>
      </c>
      <c r="Y35" s="18"/>
      <c r="Z35" s="19"/>
      <c r="AA35" s="20"/>
      <c r="AB35" s="19"/>
      <c r="AC35" s="21"/>
      <c r="AJ35" s="22"/>
      <c r="AK35" s="22"/>
      <c r="AL35" s="22"/>
      <c r="AM35" s="22"/>
      <c r="AN35" s="20"/>
      <c r="AO35" s="20"/>
      <c r="AP35" s="20"/>
      <c r="AQ35" s="20"/>
      <c r="AR35" s="20"/>
    </row>
    <row r="36" spans="1:44" s="17" customFormat="1" ht="20.25" hidden="1" customHeight="1" x14ac:dyDescent="0.2">
      <c r="A36" s="150"/>
      <c r="C36" s="63"/>
      <c r="D36" s="66">
        <f t="shared" si="13"/>
        <v>1</v>
      </c>
      <c r="E36" s="69">
        <f>IFERROR(VLOOKUP(J36,Causa!$A$2:$F$15,6,0),"")</f>
        <v>2</v>
      </c>
      <c r="F36" s="52">
        <v>4.4444444444444446E-2</v>
      </c>
      <c r="G36" s="53"/>
      <c r="H36" s="212"/>
      <c r="I36" s="55" t="s">
        <v>57</v>
      </c>
      <c r="J36" s="54" t="s">
        <v>41</v>
      </c>
      <c r="K36" s="54" t="s">
        <v>42</v>
      </c>
      <c r="L36" s="54" t="s">
        <v>444</v>
      </c>
      <c r="M36" s="54"/>
      <c r="N36" s="54"/>
      <c r="O36" s="54" t="s">
        <v>423</v>
      </c>
      <c r="P36" s="54">
        <v>6</v>
      </c>
      <c r="Q36" s="55" t="s">
        <v>1871</v>
      </c>
      <c r="R36" s="54"/>
      <c r="S36" s="56">
        <f t="shared" ref="S36:S99" si="17">IF(K36="tiempo no programado",P36,0)</f>
        <v>0</v>
      </c>
      <c r="T36" s="56">
        <f t="shared" si="14"/>
        <v>0</v>
      </c>
      <c r="U36" s="56">
        <f t="shared" ref="U36:U99" si="18">IF(J36="CALIDAD",P36,0)+IF(J36="LOGISTIC",P36,0)+IF(J36="REPUESTO",P36,0)+IF(J36="SALAMAQ",P36,0)</f>
        <v>0</v>
      </c>
      <c r="V36" s="56">
        <f t="shared" si="15"/>
        <v>6</v>
      </c>
      <c r="W36" s="64">
        <f t="shared" si="16"/>
        <v>1</v>
      </c>
      <c r="X36" s="56" t="str">
        <f t="shared" ref="X36:X99" si="19">IF(OR(W36=23,W36&lt;7),"N",IF(AND(W36&gt;=7,W36&lt;15),"M","T"))</f>
        <v>N</v>
      </c>
      <c r="Y36" s="18"/>
      <c r="Z36" s="19"/>
      <c r="AA36" s="20"/>
      <c r="AB36" s="19"/>
      <c r="AC36" s="21"/>
      <c r="AJ36" s="22"/>
      <c r="AK36" s="22"/>
      <c r="AL36" s="22"/>
      <c r="AM36" s="22"/>
      <c r="AN36" s="20"/>
      <c r="AO36" s="20"/>
      <c r="AP36" s="20"/>
      <c r="AQ36" s="20"/>
      <c r="AR36" s="20"/>
    </row>
    <row r="37" spans="1:44" s="17" customFormat="1" ht="20.25" hidden="1" customHeight="1" x14ac:dyDescent="0.2">
      <c r="A37" s="150"/>
      <c r="C37" s="63"/>
      <c r="D37" s="66">
        <f t="shared" si="13"/>
        <v>1</v>
      </c>
      <c r="E37" s="69">
        <f>IFERROR(VLOOKUP(J37,Causa!$A$2:$F$15,6,0),"")</f>
        <v>1</v>
      </c>
      <c r="F37" s="52">
        <v>5.4166666666666669E-2</v>
      </c>
      <c r="G37" s="53"/>
      <c r="H37" s="212"/>
      <c r="I37" s="55" t="s">
        <v>57</v>
      </c>
      <c r="J37" s="54" t="s">
        <v>31</v>
      </c>
      <c r="K37" s="54" t="s">
        <v>32</v>
      </c>
      <c r="L37" s="54" t="s">
        <v>1774</v>
      </c>
      <c r="M37" s="54" t="s">
        <v>486</v>
      </c>
      <c r="N37" s="54" t="s">
        <v>207</v>
      </c>
      <c r="O37" s="54" t="s">
        <v>135</v>
      </c>
      <c r="P37" s="54">
        <v>13</v>
      </c>
      <c r="Q37" s="55" t="s">
        <v>1974</v>
      </c>
      <c r="R37" s="54"/>
      <c r="S37" s="56">
        <f t="shared" si="17"/>
        <v>0</v>
      </c>
      <c r="T37" s="56">
        <f t="shared" si="14"/>
        <v>0</v>
      </c>
      <c r="U37" s="56">
        <f t="shared" si="18"/>
        <v>0</v>
      </c>
      <c r="V37" s="56">
        <f t="shared" si="15"/>
        <v>13</v>
      </c>
      <c r="W37" s="64">
        <f t="shared" si="16"/>
        <v>1</v>
      </c>
      <c r="X37" s="56" t="str">
        <f t="shared" si="19"/>
        <v>N</v>
      </c>
      <c r="Y37" s="18"/>
      <c r="Z37" s="19"/>
      <c r="AA37" s="20"/>
      <c r="AB37" s="19"/>
      <c r="AC37" s="21"/>
      <c r="AJ37" s="22"/>
      <c r="AK37" s="22"/>
      <c r="AL37" s="22"/>
      <c r="AM37" s="22"/>
      <c r="AN37" s="20"/>
      <c r="AO37" s="20"/>
      <c r="AP37" s="20"/>
      <c r="AQ37" s="20"/>
      <c r="AR37" s="20"/>
    </row>
    <row r="38" spans="1:44" s="17" customFormat="1" ht="20.25" hidden="1" customHeight="1" x14ac:dyDescent="0.2">
      <c r="A38" s="150"/>
      <c r="C38" s="63"/>
      <c r="D38" s="66">
        <f t="shared" si="13"/>
        <v>1</v>
      </c>
      <c r="E38" s="69">
        <f>IFERROR(VLOOKUP(J38,Causa!$A$2:$F$15,6,0),"")</f>
        <v>3</v>
      </c>
      <c r="F38" s="52">
        <v>6.9444444444444434E-2</v>
      </c>
      <c r="G38" s="53"/>
      <c r="H38" s="212"/>
      <c r="I38" s="55" t="s">
        <v>57</v>
      </c>
      <c r="J38" s="54" t="s">
        <v>29</v>
      </c>
      <c r="K38" s="54" t="s">
        <v>1854</v>
      </c>
      <c r="L38" s="54" t="s">
        <v>1793</v>
      </c>
      <c r="M38" s="54"/>
      <c r="N38" s="54"/>
      <c r="O38" s="54" t="s">
        <v>429</v>
      </c>
      <c r="P38" s="54">
        <v>2.59</v>
      </c>
      <c r="Q38" s="55" t="s">
        <v>1976</v>
      </c>
      <c r="R38" s="54"/>
      <c r="S38" s="56">
        <f t="shared" si="17"/>
        <v>0</v>
      </c>
      <c r="T38" s="56">
        <f t="shared" si="14"/>
        <v>0</v>
      </c>
      <c r="U38" s="56">
        <f t="shared" si="18"/>
        <v>2.59</v>
      </c>
      <c r="V38" s="56">
        <f t="shared" si="15"/>
        <v>0</v>
      </c>
      <c r="W38" s="64">
        <f t="shared" si="16"/>
        <v>1</v>
      </c>
      <c r="X38" s="56" t="str">
        <f t="shared" si="19"/>
        <v>N</v>
      </c>
      <c r="Y38" s="18"/>
      <c r="Z38" s="19"/>
      <c r="AA38" s="20"/>
      <c r="AB38" s="19"/>
      <c r="AC38" s="21"/>
      <c r="AJ38" s="22"/>
      <c r="AK38" s="22"/>
      <c r="AL38" s="22"/>
      <c r="AM38" s="22"/>
      <c r="AN38" s="20"/>
      <c r="AO38" s="20"/>
      <c r="AP38" s="20"/>
      <c r="AQ38" s="20"/>
      <c r="AR38" s="20"/>
    </row>
    <row r="39" spans="1:44" s="17" customFormat="1" ht="20.25" customHeight="1" x14ac:dyDescent="0.2">
      <c r="A39" s="150"/>
      <c r="C39" s="63"/>
      <c r="D39" s="66">
        <f t="shared" si="13"/>
        <v>1</v>
      </c>
      <c r="E39" s="69">
        <f>IFERROR(VLOOKUP(J39,Causa!$A$2:$F$15,6,0),"")</f>
        <v>1</v>
      </c>
      <c r="F39" s="52">
        <v>7.8472222222222221E-2</v>
      </c>
      <c r="G39" s="53"/>
      <c r="H39" s="212"/>
      <c r="I39" s="55" t="s">
        <v>57</v>
      </c>
      <c r="J39" s="54" t="s">
        <v>39</v>
      </c>
      <c r="K39" s="54" t="s">
        <v>40</v>
      </c>
      <c r="L39" s="54" t="s">
        <v>1857</v>
      </c>
      <c r="M39" s="54" t="s">
        <v>409</v>
      </c>
      <c r="N39" s="54" t="s">
        <v>323</v>
      </c>
      <c r="O39" s="54" t="s">
        <v>276</v>
      </c>
      <c r="P39" s="54">
        <v>7</v>
      </c>
      <c r="Q39" s="55" t="s">
        <v>1975</v>
      </c>
      <c r="R39" s="54"/>
      <c r="S39" s="56">
        <f t="shared" si="17"/>
        <v>0</v>
      </c>
      <c r="T39" s="56">
        <f t="shared" si="14"/>
        <v>0</v>
      </c>
      <c r="U39" s="56">
        <f t="shared" si="18"/>
        <v>0</v>
      </c>
      <c r="V39" s="56">
        <f t="shared" si="15"/>
        <v>7</v>
      </c>
      <c r="W39" s="64">
        <f t="shared" si="16"/>
        <v>1</v>
      </c>
      <c r="X39" s="56" t="str">
        <f t="shared" si="19"/>
        <v>N</v>
      </c>
      <c r="Y39" s="18"/>
      <c r="Z39" s="19"/>
      <c r="AA39" s="20"/>
      <c r="AB39" s="19"/>
      <c r="AC39" s="21"/>
      <c r="AJ39" s="22"/>
      <c r="AK39" s="22"/>
      <c r="AL39" s="22"/>
      <c r="AM39" s="22"/>
      <c r="AN39" s="20"/>
      <c r="AO39" s="20"/>
      <c r="AP39" s="20"/>
      <c r="AQ39" s="20"/>
      <c r="AR39" s="20"/>
    </row>
    <row r="40" spans="1:44" s="17" customFormat="1" ht="20.25" hidden="1" customHeight="1" x14ac:dyDescent="0.2">
      <c r="A40" s="150"/>
      <c r="C40" s="63"/>
      <c r="D40" s="66">
        <f t="shared" si="13"/>
        <v>1</v>
      </c>
      <c r="E40" s="69">
        <f>IFERROR(VLOOKUP(J40,Causa!$A$2:$F$15,6,0),"")</f>
        <v>3</v>
      </c>
      <c r="F40" s="52">
        <v>8.5416666666666655E-2</v>
      </c>
      <c r="G40" s="53"/>
      <c r="H40" s="212"/>
      <c r="I40" s="55" t="s">
        <v>57</v>
      </c>
      <c r="J40" s="54" t="s">
        <v>29</v>
      </c>
      <c r="K40" s="54" t="s">
        <v>1854</v>
      </c>
      <c r="L40" s="54" t="s">
        <v>1793</v>
      </c>
      <c r="M40" s="54"/>
      <c r="N40" s="54"/>
      <c r="O40" s="54" t="s">
        <v>429</v>
      </c>
      <c r="P40" s="54">
        <v>6</v>
      </c>
      <c r="Q40" s="55" t="s">
        <v>1976</v>
      </c>
      <c r="R40" s="54"/>
      <c r="S40" s="56">
        <f t="shared" si="17"/>
        <v>0</v>
      </c>
      <c r="T40" s="56">
        <f t="shared" si="14"/>
        <v>0</v>
      </c>
      <c r="U40" s="56">
        <f t="shared" si="18"/>
        <v>6</v>
      </c>
      <c r="V40" s="56">
        <f t="shared" si="15"/>
        <v>0</v>
      </c>
      <c r="W40" s="64">
        <f t="shared" si="16"/>
        <v>2</v>
      </c>
      <c r="X40" s="56" t="str">
        <f t="shared" si="19"/>
        <v>N</v>
      </c>
      <c r="Y40" s="18"/>
      <c r="Z40" s="19"/>
      <c r="AA40" s="20"/>
      <c r="AB40" s="19"/>
      <c r="AC40" s="21"/>
      <c r="AJ40" s="22"/>
      <c r="AK40" s="22"/>
      <c r="AL40" s="22"/>
      <c r="AM40" s="22"/>
      <c r="AN40" s="20"/>
      <c r="AO40" s="20"/>
      <c r="AP40" s="20"/>
      <c r="AQ40" s="20"/>
      <c r="AR40" s="20"/>
    </row>
    <row r="41" spans="1:44" s="17" customFormat="1" ht="20.25" hidden="1" customHeight="1" x14ac:dyDescent="0.2">
      <c r="A41" s="150"/>
      <c r="C41" s="63"/>
      <c r="D41" s="66">
        <f t="shared" si="13"/>
        <v>1</v>
      </c>
      <c r="E41" s="69">
        <f>IFERROR(VLOOKUP(J41,Causa!$A$2:$F$15,6,0),"")</f>
        <v>2</v>
      </c>
      <c r="F41" s="52">
        <v>9.5138888888888884E-2</v>
      </c>
      <c r="G41" s="53"/>
      <c r="H41" s="212"/>
      <c r="I41" s="55" t="s">
        <v>57</v>
      </c>
      <c r="J41" s="54" t="s">
        <v>41</v>
      </c>
      <c r="K41" s="54" t="s">
        <v>42</v>
      </c>
      <c r="L41" s="54" t="s">
        <v>1770</v>
      </c>
      <c r="M41" s="54"/>
      <c r="N41" s="54"/>
      <c r="O41" s="54" t="s">
        <v>399</v>
      </c>
      <c r="P41" s="54">
        <v>8</v>
      </c>
      <c r="Q41" s="55" t="s">
        <v>1978</v>
      </c>
      <c r="R41" s="54"/>
      <c r="S41" s="56">
        <f t="shared" si="17"/>
        <v>0</v>
      </c>
      <c r="T41" s="56">
        <f t="shared" si="14"/>
        <v>0</v>
      </c>
      <c r="U41" s="56">
        <f t="shared" si="18"/>
        <v>0</v>
      </c>
      <c r="V41" s="56">
        <f t="shared" si="15"/>
        <v>8</v>
      </c>
      <c r="W41" s="64">
        <f t="shared" si="16"/>
        <v>2</v>
      </c>
      <c r="X41" s="56" t="str">
        <f t="shared" si="19"/>
        <v>N</v>
      </c>
      <c r="Y41" s="18"/>
      <c r="Z41" s="19"/>
      <c r="AA41" s="20"/>
      <c r="AB41" s="19"/>
      <c r="AC41" s="21"/>
      <c r="AJ41" s="22"/>
      <c r="AK41" s="22"/>
      <c r="AL41" s="22"/>
      <c r="AM41" s="22"/>
      <c r="AN41" s="20"/>
      <c r="AO41" s="20"/>
      <c r="AP41" s="20"/>
      <c r="AQ41" s="20"/>
      <c r="AR41" s="20"/>
    </row>
    <row r="42" spans="1:44" s="17" customFormat="1" ht="20.25" hidden="1" customHeight="1" x14ac:dyDescent="0.2">
      <c r="A42" s="150"/>
      <c r="C42" s="63"/>
      <c r="D42" s="66">
        <f t="shared" si="13"/>
        <v>1</v>
      </c>
      <c r="E42" s="69">
        <f>IFERROR(VLOOKUP(J42,Causa!$A$2:$F$15,6,0),"")</f>
        <v>2</v>
      </c>
      <c r="F42" s="52">
        <v>0.10625</v>
      </c>
      <c r="G42" s="53"/>
      <c r="H42" s="212"/>
      <c r="I42" s="55" t="s">
        <v>57</v>
      </c>
      <c r="J42" s="54" t="s">
        <v>41</v>
      </c>
      <c r="K42" s="54" t="s">
        <v>42</v>
      </c>
      <c r="L42" s="54" t="s">
        <v>444</v>
      </c>
      <c r="M42" s="54"/>
      <c r="N42" s="54"/>
      <c r="O42" s="54" t="s">
        <v>423</v>
      </c>
      <c r="P42" s="54">
        <v>14.72</v>
      </c>
      <c r="Q42" s="55" t="s">
        <v>1871</v>
      </c>
      <c r="R42" s="54"/>
      <c r="S42" s="56">
        <f t="shared" si="17"/>
        <v>0</v>
      </c>
      <c r="T42" s="56">
        <f t="shared" si="14"/>
        <v>0</v>
      </c>
      <c r="U42" s="56">
        <f t="shared" si="18"/>
        <v>0</v>
      </c>
      <c r="V42" s="56">
        <f t="shared" si="15"/>
        <v>14.72</v>
      </c>
      <c r="W42" s="64">
        <f t="shared" si="16"/>
        <v>2</v>
      </c>
      <c r="X42" s="56" t="str">
        <f t="shared" si="19"/>
        <v>N</v>
      </c>
      <c r="Y42" s="18"/>
      <c r="Z42" s="19"/>
      <c r="AA42" s="20"/>
      <c r="AB42" s="19"/>
      <c r="AC42" s="21"/>
      <c r="AJ42" s="22"/>
      <c r="AK42" s="22"/>
      <c r="AL42" s="22"/>
      <c r="AM42" s="22"/>
      <c r="AN42" s="20"/>
      <c r="AO42" s="20"/>
      <c r="AP42" s="20"/>
      <c r="AQ42" s="20"/>
      <c r="AR42" s="20"/>
    </row>
    <row r="43" spans="1:44" s="17" customFormat="1" ht="20.25" hidden="1" customHeight="1" x14ac:dyDescent="0.2">
      <c r="A43" s="150"/>
      <c r="C43" s="63"/>
      <c r="D43" s="66">
        <f t="shared" si="13"/>
        <v>1</v>
      </c>
      <c r="E43" s="69">
        <f>IFERROR(VLOOKUP(J43,Causa!$A$2:$F$15,6,0),"")</f>
        <v>2</v>
      </c>
      <c r="F43" s="52">
        <v>0.13125000000000001</v>
      </c>
      <c r="G43" s="53"/>
      <c r="H43" s="212"/>
      <c r="I43" s="55" t="s">
        <v>57</v>
      </c>
      <c r="J43" s="54" t="s">
        <v>41</v>
      </c>
      <c r="K43" s="54" t="s">
        <v>42</v>
      </c>
      <c r="L43" s="54" t="s">
        <v>444</v>
      </c>
      <c r="M43" s="54"/>
      <c r="N43" s="54"/>
      <c r="O43" s="54" t="s">
        <v>423</v>
      </c>
      <c r="P43" s="54">
        <v>5</v>
      </c>
      <c r="Q43" s="55" t="s">
        <v>1929</v>
      </c>
      <c r="R43" s="54"/>
      <c r="S43" s="56">
        <f t="shared" si="17"/>
        <v>0</v>
      </c>
      <c r="T43" s="56">
        <f t="shared" si="14"/>
        <v>0</v>
      </c>
      <c r="U43" s="56">
        <f t="shared" si="18"/>
        <v>0</v>
      </c>
      <c r="V43" s="56">
        <f t="shared" si="15"/>
        <v>5</v>
      </c>
      <c r="W43" s="64">
        <f t="shared" si="16"/>
        <v>3</v>
      </c>
      <c r="X43" s="56" t="str">
        <f t="shared" si="19"/>
        <v>N</v>
      </c>
      <c r="Y43" s="18"/>
      <c r="Z43" s="19"/>
      <c r="AA43" s="20"/>
      <c r="AB43" s="19"/>
      <c r="AC43" s="21"/>
      <c r="AJ43" s="22"/>
      <c r="AK43" s="22"/>
      <c r="AL43" s="22"/>
      <c r="AM43" s="22"/>
      <c r="AN43" s="20"/>
      <c r="AO43" s="20"/>
      <c r="AP43" s="20"/>
      <c r="AQ43" s="20"/>
      <c r="AR43" s="20"/>
    </row>
    <row r="44" spans="1:44" s="17" customFormat="1" ht="20.25" hidden="1" customHeight="1" x14ac:dyDescent="0.2">
      <c r="A44" s="150"/>
      <c r="C44" s="63"/>
      <c r="D44" s="66">
        <f t="shared" si="13"/>
        <v>1</v>
      </c>
      <c r="E44" s="69">
        <f>IFERROR(VLOOKUP(J44,Causa!$A$2:$F$15,6,0),"")</f>
        <v>2</v>
      </c>
      <c r="F44" s="52">
        <v>0.1388888888888889</v>
      </c>
      <c r="G44" s="53"/>
      <c r="H44" s="212"/>
      <c r="I44" s="55" t="s">
        <v>57</v>
      </c>
      <c r="J44" s="54" t="s">
        <v>41</v>
      </c>
      <c r="K44" s="54" t="s">
        <v>42</v>
      </c>
      <c r="L44" s="54" t="s">
        <v>441</v>
      </c>
      <c r="M44" s="54"/>
      <c r="N44" s="54"/>
      <c r="O44" s="54" t="s">
        <v>423</v>
      </c>
      <c r="P44" s="54">
        <v>5</v>
      </c>
      <c r="Q44" s="55" t="s">
        <v>1979</v>
      </c>
      <c r="R44" s="54"/>
      <c r="S44" s="56">
        <f t="shared" si="17"/>
        <v>0</v>
      </c>
      <c r="T44" s="56">
        <f t="shared" si="14"/>
        <v>0</v>
      </c>
      <c r="U44" s="56">
        <f t="shared" si="18"/>
        <v>0</v>
      </c>
      <c r="V44" s="56">
        <f t="shared" si="15"/>
        <v>5</v>
      </c>
      <c r="W44" s="64">
        <f t="shared" si="16"/>
        <v>3</v>
      </c>
      <c r="X44" s="56" t="str">
        <f t="shared" si="19"/>
        <v>N</v>
      </c>
      <c r="Y44" s="18"/>
      <c r="Z44" s="19"/>
      <c r="AA44" s="20"/>
      <c r="AB44" s="19"/>
      <c r="AC44" s="21"/>
      <c r="AJ44" s="22"/>
      <c r="AK44" s="22"/>
      <c r="AL44" s="22"/>
      <c r="AM44" s="22"/>
      <c r="AN44" s="20"/>
      <c r="AO44" s="20"/>
      <c r="AP44" s="20"/>
      <c r="AQ44" s="20"/>
      <c r="AR44" s="20"/>
    </row>
    <row r="45" spans="1:44" s="17" customFormat="1" ht="20.25" hidden="1" customHeight="1" x14ac:dyDescent="0.2">
      <c r="A45" s="150"/>
      <c r="C45" s="63"/>
      <c r="D45" s="66">
        <f t="shared" si="13"/>
        <v>1</v>
      </c>
      <c r="E45" s="69">
        <f>IFERROR(VLOOKUP(J45,Causa!$A$2:$F$15,6,0),"")</f>
        <v>1</v>
      </c>
      <c r="F45" s="52">
        <v>0.14722222222222223</v>
      </c>
      <c r="G45" s="53"/>
      <c r="H45" s="212"/>
      <c r="I45" s="55" t="s">
        <v>57</v>
      </c>
      <c r="J45" s="54" t="s">
        <v>39</v>
      </c>
      <c r="K45" s="54" t="s">
        <v>40</v>
      </c>
      <c r="L45" s="54" t="s">
        <v>451</v>
      </c>
      <c r="M45" s="54" t="s">
        <v>411</v>
      </c>
      <c r="N45" s="54" t="s">
        <v>344</v>
      </c>
      <c r="O45" s="54" t="s">
        <v>420</v>
      </c>
      <c r="P45" s="54">
        <v>12</v>
      </c>
      <c r="Q45" s="55" t="s">
        <v>1980</v>
      </c>
      <c r="R45" s="54"/>
      <c r="S45" s="56">
        <f t="shared" si="17"/>
        <v>0</v>
      </c>
      <c r="T45" s="56">
        <f t="shared" si="14"/>
        <v>0</v>
      </c>
      <c r="U45" s="56">
        <f t="shared" si="18"/>
        <v>0</v>
      </c>
      <c r="V45" s="56">
        <f t="shared" si="15"/>
        <v>12</v>
      </c>
      <c r="W45" s="64">
        <f t="shared" si="16"/>
        <v>3</v>
      </c>
      <c r="X45" s="56" t="str">
        <f t="shared" si="19"/>
        <v>N</v>
      </c>
      <c r="Y45" s="18"/>
      <c r="Z45" s="19"/>
      <c r="AA45" s="20"/>
      <c r="AB45" s="19"/>
      <c r="AC45" s="21"/>
      <c r="AJ45" s="22"/>
      <c r="AK45" s="22"/>
      <c r="AL45" s="22"/>
      <c r="AM45" s="22"/>
      <c r="AN45" s="20"/>
      <c r="AO45" s="20"/>
      <c r="AP45" s="20"/>
      <c r="AQ45" s="20"/>
      <c r="AR45" s="20"/>
    </row>
    <row r="46" spans="1:44" s="17" customFormat="1" ht="20.25" hidden="1" customHeight="1" x14ac:dyDescent="0.2">
      <c r="A46" s="150"/>
      <c r="C46" s="63"/>
      <c r="D46" s="66">
        <f t="shared" si="13"/>
        <v>1</v>
      </c>
      <c r="E46" s="69">
        <f>IFERROR(VLOOKUP(J46,Causa!$A$2:$F$15,6,0),"")</f>
        <v>2</v>
      </c>
      <c r="F46" s="52">
        <v>0.15416666666666667</v>
      </c>
      <c r="G46" s="53"/>
      <c r="H46" s="212"/>
      <c r="I46" s="55" t="s">
        <v>57</v>
      </c>
      <c r="J46" s="54" t="s">
        <v>41</v>
      </c>
      <c r="K46" s="54" t="s">
        <v>42</v>
      </c>
      <c r="L46" s="54" t="s">
        <v>444</v>
      </c>
      <c r="M46" s="54"/>
      <c r="N46" s="54"/>
      <c r="O46" s="54" t="s">
        <v>423</v>
      </c>
      <c r="P46" s="54">
        <v>4.7</v>
      </c>
      <c r="Q46" s="55" t="s">
        <v>1929</v>
      </c>
      <c r="R46" s="54"/>
      <c r="S46" s="56">
        <f t="shared" si="17"/>
        <v>0</v>
      </c>
      <c r="T46" s="56">
        <f t="shared" si="14"/>
        <v>0</v>
      </c>
      <c r="U46" s="56">
        <f t="shared" si="18"/>
        <v>0</v>
      </c>
      <c r="V46" s="56">
        <f t="shared" si="15"/>
        <v>4.7</v>
      </c>
      <c r="W46" s="64">
        <f t="shared" si="16"/>
        <v>3</v>
      </c>
      <c r="X46" s="56" t="str">
        <f t="shared" si="19"/>
        <v>N</v>
      </c>
      <c r="Y46" s="18"/>
      <c r="Z46" s="19"/>
      <c r="AA46" s="20"/>
      <c r="AB46" s="19"/>
      <c r="AC46" s="21"/>
      <c r="AJ46" s="22"/>
      <c r="AK46" s="22"/>
      <c r="AL46" s="22"/>
      <c r="AM46" s="22"/>
      <c r="AN46" s="20"/>
      <c r="AO46" s="20"/>
      <c r="AP46" s="20"/>
      <c r="AQ46" s="20"/>
      <c r="AR46" s="20"/>
    </row>
    <row r="47" spans="1:44" s="17" customFormat="1" ht="20.25" hidden="1" customHeight="1" x14ac:dyDescent="0.2">
      <c r="A47" s="150"/>
      <c r="C47" s="63"/>
      <c r="D47" s="66">
        <f t="shared" si="13"/>
        <v>1</v>
      </c>
      <c r="E47" s="69">
        <f>IFERROR(VLOOKUP(J47,Causa!$A$2:$F$15,6,0),"")</f>
        <v>2</v>
      </c>
      <c r="F47" s="52">
        <v>0.16874999999999998</v>
      </c>
      <c r="G47" s="53"/>
      <c r="H47" s="212"/>
      <c r="I47" s="55" t="s">
        <v>57</v>
      </c>
      <c r="J47" s="54" t="s">
        <v>41</v>
      </c>
      <c r="K47" s="54" t="s">
        <v>42</v>
      </c>
      <c r="L47" s="54" t="s">
        <v>444</v>
      </c>
      <c r="M47" s="54"/>
      <c r="N47" s="54"/>
      <c r="O47" s="54" t="s">
        <v>423</v>
      </c>
      <c r="P47" s="54">
        <v>10</v>
      </c>
      <c r="Q47" s="55" t="s">
        <v>1929</v>
      </c>
      <c r="R47" s="54"/>
      <c r="S47" s="56">
        <f t="shared" si="17"/>
        <v>0</v>
      </c>
      <c r="T47" s="56">
        <f t="shared" si="14"/>
        <v>0</v>
      </c>
      <c r="U47" s="56">
        <f t="shared" si="18"/>
        <v>0</v>
      </c>
      <c r="V47" s="56">
        <f t="shared" si="15"/>
        <v>10</v>
      </c>
      <c r="W47" s="64">
        <f t="shared" si="16"/>
        <v>4</v>
      </c>
      <c r="X47" s="56" t="str">
        <f t="shared" si="19"/>
        <v>N</v>
      </c>
      <c r="Y47" s="18"/>
      <c r="Z47" s="19"/>
      <c r="AA47" s="20"/>
      <c r="AB47" s="19"/>
      <c r="AC47" s="21"/>
      <c r="AJ47" s="22"/>
      <c r="AK47" s="22"/>
      <c r="AL47" s="22"/>
      <c r="AM47" s="22"/>
      <c r="AN47" s="20"/>
      <c r="AO47" s="20"/>
      <c r="AP47" s="20"/>
      <c r="AQ47" s="20"/>
      <c r="AR47" s="20"/>
    </row>
    <row r="48" spans="1:44" s="17" customFormat="1" ht="20.25" hidden="1" customHeight="1" x14ac:dyDescent="0.2">
      <c r="A48" s="150"/>
      <c r="C48" s="63"/>
      <c r="D48" s="66">
        <f t="shared" si="13"/>
        <v>1</v>
      </c>
      <c r="E48" s="69">
        <f>IFERROR(VLOOKUP(J48,Causa!$A$2:$F$15,6,0),"")</f>
        <v>2</v>
      </c>
      <c r="F48" s="52">
        <v>0.17569444444444446</v>
      </c>
      <c r="G48" s="53"/>
      <c r="H48" s="212"/>
      <c r="I48" s="55" t="s">
        <v>57</v>
      </c>
      <c r="J48" s="54" t="s">
        <v>41</v>
      </c>
      <c r="K48" s="54" t="s">
        <v>42</v>
      </c>
      <c r="L48" s="54" t="s">
        <v>442</v>
      </c>
      <c r="M48" s="54"/>
      <c r="N48" s="54"/>
      <c r="O48" s="54" t="s">
        <v>423</v>
      </c>
      <c r="P48" s="54">
        <v>4.87</v>
      </c>
      <c r="Q48" s="55" t="s">
        <v>1981</v>
      </c>
      <c r="R48" s="54"/>
      <c r="S48" s="56">
        <f t="shared" si="17"/>
        <v>0</v>
      </c>
      <c r="T48" s="56">
        <f t="shared" si="14"/>
        <v>0</v>
      </c>
      <c r="U48" s="56">
        <f t="shared" si="18"/>
        <v>0</v>
      </c>
      <c r="V48" s="56">
        <f t="shared" si="15"/>
        <v>4.87</v>
      </c>
      <c r="W48" s="64">
        <f t="shared" si="16"/>
        <v>4</v>
      </c>
      <c r="X48" s="56" t="str">
        <f t="shared" si="19"/>
        <v>N</v>
      </c>
      <c r="Y48" s="18"/>
      <c r="Z48" s="19"/>
      <c r="AA48" s="20"/>
      <c r="AB48" s="19"/>
      <c r="AC48" s="21"/>
      <c r="AJ48" s="22"/>
      <c r="AK48" s="22"/>
      <c r="AL48" s="22"/>
      <c r="AM48" s="22"/>
      <c r="AN48" s="20"/>
      <c r="AO48" s="20"/>
      <c r="AP48" s="20"/>
      <c r="AQ48" s="20"/>
      <c r="AR48" s="20"/>
    </row>
    <row r="49" spans="1:44" s="17" customFormat="1" ht="20.25" hidden="1" customHeight="1" x14ac:dyDescent="0.2">
      <c r="A49" s="150"/>
      <c r="C49" s="63"/>
      <c r="D49" s="66">
        <f t="shared" si="13"/>
        <v>1</v>
      </c>
      <c r="E49" s="69">
        <f>IFERROR(VLOOKUP(J49,Causa!$A$2:$F$15,6,0),"")</f>
        <v>2</v>
      </c>
      <c r="F49" s="52">
        <v>0.20902777777777778</v>
      </c>
      <c r="G49" s="53"/>
      <c r="H49" s="212"/>
      <c r="I49" s="55" t="s">
        <v>57</v>
      </c>
      <c r="J49" s="54" t="s">
        <v>41</v>
      </c>
      <c r="K49" s="54" t="s">
        <v>42</v>
      </c>
      <c r="L49" s="54" t="s">
        <v>1760</v>
      </c>
      <c r="M49" s="54"/>
      <c r="N49" s="54"/>
      <c r="O49" s="54" t="s">
        <v>402</v>
      </c>
      <c r="P49" s="54">
        <v>5</v>
      </c>
      <c r="Q49" s="55" t="s">
        <v>1982</v>
      </c>
      <c r="R49" s="54"/>
      <c r="S49" s="56">
        <f t="shared" si="17"/>
        <v>0</v>
      </c>
      <c r="T49" s="56">
        <f t="shared" si="14"/>
        <v>0</v>
      </c>
      <c r="U49" s="56">
        <f t="shared" si="18"/>
        <v>0</v>
      </c>
      <c r="V49" s="56">
        <f t="shared" si="15"/>
        <v>5</v>
      </c>
      <c r="W49" s="64">
        <f t="shared" si="16"/>
        <v>5</v>
      </c>
      <c r="X49" s="56" t="str">
        <f t="shared" si="19"/>
        <v>N</v>
      </c>
      <c r="Y49" s="18"/>
      <c r="Z49" s="19"/>
      <c r="AA49" s="20"/>
      <c r="AB49" s="19"/>
      <c r="AC49" s="21"/>
      <c r="AJ49" s="22"/>
      <c r="AK49" s="22"/>
      <c r="AL49" s="22"/>
      <c r="AM49" s="22"/>
      <c r="AN49" s="20"/>
      <c r="AO49" s="20"/>
      <c r="AP49" s="20"/>
      <c r="AQ49" s="20"/>
      <c r="AR49" s="20"/>
    </row>
    <row r="50" spans="1:44" s="17" customFormat="1" ht="20.25" hidden="1" customHeight="1" x14ac:dyDescent="0.2">
      <c r="A50" s="150"/>
      <c r="C50" s="63"/>
      <c r="D50" s="66">
        <f t="shared" si="13"/>
        <v>1</v>
      </c>
      <c r="E50" s="69">
        <f>IFERROR(VLOOKUP(J50,Causa!$A$2:$F$15,6,0),"")</f>
        <v>3</v>
      </c>
      <c r="F50" s="52">
        <v>0.23611111111111113</v>
      </c>
      <c r="G50" s="53"/>
      <c r="H50" s="212"/>
      <c r="I50" s="55" t="s">
        <v>57</v>
      </c>
      <c r="J50" s="54" t="s">
        <v>29</v>
      </c>
      <c r="K50" s="54" t="s">
        <v>1854</v>
      </c>
      <c r="L50" s="54" t="s">
        <v>1793</v>
      </c>
      <c r="M50" s="54"/>
      <c r="N50" s="54"/>
      <c r="O50" s="54" t="s">
        <v>429</v>
      </c>
      <c r="P50" s="54">
        <v>2.63</v>
      </c>
      <c r="Q50" s="55" t="s">
        <v>1976</v>
      </c>
      <c r="R50" s="54"/>
      <c r="S50" s="56">
        <f t="shared" si="17"/>
        <v>0</v>
      </c>
      <c r="T50" s="56">
        <f t="shared" si="14"/>
        <v>0</v>
      </c>
      <c r="U50" s="56">
        <f t="shared" si="18"/>
        <v>2.63</v>
      </c>
      <c r="V50" s="56">
        <f t="shared" si="15"/>
        <v>0</v>
      </c>
      <c r="W50" s="64">
        <f t="shared" si="16"/>
        <v>5</v>
      </c>
      <c r="X50" s="56" t="str">
        <f t="shared" si="19"/>
        <v>N</v>
      </c>
      <c r="Y50" s="20"/>
      <c r="Z50" s="19"/>
      <c r="AA50" s="20"/>
      <c r="AB50" s="19"/>
      <c r="AC50" s="21"/>
      <c r="AJ50" s="22"/>
      <c r="AK50" s="22"/>
      <c r="AL50" s="22"/>
      <c r="AM50" s="22"/>
      <c r="AN50" s="20"/>
      <c r="AO50" s="20"/>
      <c r="AP50" s="20"/>
      <c r="AQ50" s="20"/>
      <c r="AR50" s="20"/>
    </row>
    <row r="51" spans="1:44" s="17" customFormat="1" ht="20.25" hidden="1" customHeight="1" x14ac:dyDescent="0.2">
      <c r="A51" s="150"/>
      <c r="C51" s="63"/>
      <c r="D51" s="66">
        <f t="shared" si="13"/>
        <v>1</v>
      </c>
      <c r="E51" s="69">
        <f>IFERROR(VLOOKUP(J51,Causa!$A$2:$F$15,6,0),"")</f>
        <v>2</v>
      </c>
      <c r="F51" s="52">
        <v>0.24027777777777778</v>
      </c>
      <c r="G51" s="53"/>
      <c r="H51" s="212"/>
      <c r="I51" s="55" t="s">
        <v>57</v>
      </c>
      <c r="J51" s="54" t="s">
        <v>41</v>
      </c>
      <c r="K51" s="54" t="s">
        <v>42</v>
      </c>
      <c r="L51" s="54" t="s">
        <v>441</v>
      </c>
      <c r="M51" s="54"/>
      <c r="N51" s="54"/>
      <c r="O51" s="54" t="s">
        <v>423</v>
      </c>
      <c r="P51" s="54">
        <v>4</v>
      </c>
      <c r="Q51" s="55" t="s">
        <v>1979</v>
      </c>
      <c r="R51" s="54"/>
      <c r="S51" s="56">
        <f t="shared" si="17"/>
        <v>0</v>
      </c>
      <c r="T51" s="56">
        <f t="shared" si="14"/>
        <v>0</v>
      </c>
      <c r="U51" s="56">
        <f t="shared" si="18"/>
        <v>0</v>
      </c>
      <c r="V51" s="56">
        <f t="shared" si="15"/>
        <v>4</v>
      </c>
      <c r="W51" s="64">
        <f t="shared" si="16"/>
        <v>5</v>
      </c>
      <c r="X51" s="56" t="str">
        <f t="shared" si="19"/>
        <v>N</v>
      </c>
      <c r="Y51" s="20"/>
      <c r="Z51" s="19"/>
      <c r="AA51" s="20"/>
      <c r="AB51" s="19"/>
      <c r="AC51" s="21"/>
      <c r="AJ51" s="22"/>
      <c r="AK51" s="22"/>
      <c r="AL51" s="22"/>
      <c r="AM51" s="22"/>
      <c r="AN51" s="20"/>
      <c r="AO51" s="20"/>
      <c r="AP51" s="20"/>
      <c r="AQ51" s="20"/>
      <c r="AR51" s="20"/>
    </row>
    <row r="52" spans="1:44" s="17" customFormat="1" ht="20.25" hidden="1" customHeight="1" x14ac:dyDescent="0.2">
      <c r="A52" s="150"/>
      <c r="C52" s="63"/>
      <c r="D52" s="66">
        <f t="shared" si="13"/>
        <v>1</v>
      </c>
      <c r="E52" s="69">
        <f>IFERROR(VLOOKUP(J52,Causa!$A$2:$F$15,6,0),"")</f>
        <v>3</v>
      </c>
      <c r="F52" s="52">
        <v>0.25069444444444444</v>
      </c>
      <c r="G52" s="53"/>
      <c r="H52" s="212"/>
      <c r="I52" s="55" t="s">
        <v>57</v>
      </c>
      <c r="J52" s="54" t="s">
        <v>47</v>
      </c>
      <c r="K52" s="54" t="s">
        <v>82</v>
      </c>
      <c r="L52" s="54" t="s">
        <v>1793</v>
      </c>
      <c r="M52" s="54"/>
      <c r="N52" s="54"/>
      <c r="O52" s="54" t="s">
        <v>1725</v>
      </c>
      <c r="P52" s="54">
        <v>4.8099999999999996</v>
      </c>
      <c r="Q52" s="55" t="s">
        <v>1940</v>
      </c>
      <c r="R52" s="54"/>
      <c r="S52" s="56">
        <f t="shared" si="17"/>
        <v>0</v>
      </c>
      <c r="T52" s="56">
        <f t="shared" si="14"/>
        <v>4.8099999999999996</v>
      </c>
      <c r="U52" s="56">
        <f t="shared" si="18"/>
        <v>0</v>
      </c>
      <c r="V52" s="56">
        <f t="shared" si="15"/>
        <v>0</v>
      </c>
      <c r="W52" s="64">
        <f t="shared" si="16"/>
        <v>6</v>
      </c>
      <c r="X52" s="56" t="str">
        <f t="shared" si="19"/>
        <v>N</v>
      </c>
      <c r="Y52" s="20"/>
      <c r="Z52" s="19"/>
      <c r="AA52" s="20"/>
      <c r="AB52" s="19"/>
      <c r="AC52" s="21"/>
      <c r="AJ52" s="22"/>
      <c r="AK52" s="22"/>
      <c r="AL52" s="22"/>
      <c r="AM52" s="22"/>
      <c r="AN52" s="20"/>
      <c r="AO52" s="20"/>
      <c r="AP52" s="20"/>
      <c r="AQ52" s="20"/>
      <c r="AR52" s="20"/>
    </row>
    <row r="53" spans="1:44" s="17" customFormat="1" ht="20.25" hidden="1" customHeight="1" x14ac:dyDescent="0.2">
      <c r="A53" s="150"/>
      <c r="C53" s="63"/>
      <c r="D53" s="66">
        <f t="shared" si="13"/>
        <v>1</v>
      </c>
      <c r="E53" s="69">
        <f>IFERROR(VLOOKUP(J53,Causa!$A$2:$F$15,6,0),"")</f>
        <v>3</v>
      </c>
      <c r="F53" s="52">
        <v>0.25416666666666665</v>
      </c>
      <c r="G53" s="53"/>
      <c r="H53" s="212"/>
      <c r="I53" s="55" t="s">
        <v>57</v>
      </c>
      <c r="J53" s="54" t="s">
        <v>37</v>
      </c>
      <c r="K53" s="54" t="s">
        <v>94</v>
      </c>
      <c r="L53" s="54" t="s">
        <v>1793</v>
      </c>
      <c r="M53" s="54"/>
      <c r="N53" s="54"/>
      <c r="O53" s="54" t="s">
        <v>426</v>
      </c>
      <c r="P53" s="54">
        <v>7</v>
      </c>
      <c r="Q53" s="55" t="s">
        <v>1885</v>
      </c>
      <c r="R53" s="54"/>
      <c r="S53" s="56">
        <f t="shared" si="17"/>
        <v>0</v>
      </c>
      <c r="T53" s="56">
        <f t="shared" si="14"/>
        <v>0</v>
      </c>
      <c r="U53" s="56">
        <f t="shared" si="18"/>
        <v>7</v>
      </c>
      <c r="V53" s="56">
        <f t="shared" si="15"/>
        <v>0</v>
      </c>
      <c r="W53" s="64">
        <f t="shared" si="16"/>
        <v>6</v>
      </c>
      <c r="X53" s="56" t="str">
        <f t="shared" si="19"/>
        <v>N</v>
      </c>
      <c r="Y53" s="20"/>
      <c r="Z53" s="19"/>
      <c r="AA53" s="20"/>
      <c r="AB53" s="19"/>
      <c r="AC53" s="21"/>
      <c r="AJ53" s="22"/>
      <c r="AK53" s="22"/>
      <c r="AL53" s="22"/>
      <c r="AM53" s="22"/>
      <c r="AN53" s="20"/>
      <c r="AO53" s="20"/>
      <c r="AP53" s="20"/>
      <c r="AQ53" s="20"/>
      <c r="AR53" s="20"/>
    </row>
    <row r="54" spans="1:44" s="17" customFormat="1" ht="20.25" hidden="1" customHeight="1" x14ac:dyDescent="0.2">
      <c r="A54" s="150"/>
      <c r="C54" s="63"/>
      <c r="D54" s="66">
        <f t="shared" si="13"/>
        <v>1</v>
      </c>
      <c r="E54" s="69">
        <f>IFERROR(VLOOKUP(J54,Causa!$A$2:$F$15,6,0),"")</f>
        <v>2</v>
      </c>
      <c r="F54" s="52">
        <v>0.26111111111111113</v>
      </c>
      <c r="G54" s="53"/>
      <c r="H54" s="212"/>
      <c r="I54" s="55" t="s">
        <v>57</v>
      </c>
      <c r="J54" s="54" t="s">
        <v>41</v>
      </c>
      <c r="K54" s="54" t="s">
        <v>42</v>
      </c>
      <c r="L54" s="54" t="s">
        <v>444</v>
      </c>
      <c r="M54" s="54"/>
      <c r="N54" s="54"/>
      <c r="O54" s="54" t="s">
        <v>423</v>
      </c>
      <c r="P54" s="54">
        <v>10</v>
      </c>
      <c r="Q54" s="55" t="s">
        <v>1929</v>
      </c>
      <c r="R54" s="54"/>
      <c r="S54" s="56">
        <f t="shared" si="17"/>
        <v>0</v>
      </c>
      <c r="T54" s="56">
        <f t="shared" si="14"/>
        <v>0</v>
      </c>
      <c r="U54" s="56">
        <f t="shared" si="18"/>
        <v>0</v>
      </c>
      <c r="V54" s="56">
        <f t="shared" si="15"/>
        <v>10</v>
      </c>
      <c r="W54" s="64">
        <f t="shared" si="16"/>
        <v>6</v>
      </c>
      <c r="X54" s="56" t="str">
        <f t="shared" si="19"/>
        <v>N</v>
      </c>
      <c r="Y54" s="20"/>
      <c r="Z54" s="19"/>
      <c r="AA54" s="20"/>
      <c r="AB54" s="19"/>
      <c r="AC54" s="21"/>
      <c r="AJ54" s="22"/>
      <c r="AK54" s="22"/>
      <c r="AL54" s="22"/>
      <c r="AM54" s="22"/>
      <c r="AN54" s="20"/>
      <c r="AO54" s="20"/>
      <c r="AP54" s="20"/>
      <c r="AQ54" s="20"/>
      <c r="AR54" s="20"/>
    </row>
    <row r="55" spans="1:44" s="17" customFormat="1" ht="20.25" hidden="1" customHeight="1" x14ac:dyDescent="0.2">
      <c r="A55" s="150"/>
      <c r="C55" s="63"/>
      <c r="D55" s="66">
        <f t="shared" si="13"/>
        <v>1</v>
      </c>
      <c r="E55" s="69">
        <f>IFERROR(VLOOKUP(J55,Causa!$A$2:$F$15,6,0),"")</f>
        <v>1</v>
      </c>
      <c r="F55" s="52">
        <v>0.27083333333333331</v>
      </c>
      <c r="G55" s="53"/>
      <c r="H55" s="212"/>
      <c r="I55" s="55" t="s">
        <v>57</v>
      </c>
      <c r="J55" s="54" t="s">
        <v>31</v>
      </c>
      <c r="K55" s="54" t="s">
        <v>32</v>
      </c>
      <c r="L55" s="54" t="s">
        <v>1760</v>
      </c>
      <c r="M55" s="54" t="s">
        <v>490</v>
      </c>
      <c r="N55" s="54" t="s">
        <v>223</v>
      </c>
      <c r="O55" s="54" t="s">
        <v>198</v>
      </c>
      <c r="P55" s="54">
        <v>6</v>
      </c>
      <c r="Q55" s="55" t="s">
        <v>1984</v>
      </c>
      <c r="R55" s="54"/>
      <c r="S55" s="56">
        <f t="shared" si="17"/>
        <v>0</v>
      </c>
      <c r="T55" s="56">
        <f t="shared" si="14"/>
        <v>0</v>
      </c>
      <c r="U55" s="56">
        <f t="shared" si="18"/>
        <v>0</v>
      </c>
      <c r="V55" s="56">
        <f t="shared" si="15"/>
        <v>6</v>
      </c>
      <c r="W55" s="64">
        <f t="shared" si="16"/>
        <v>6</v>
      </c>
      <c r="X55" s="56" t="str">
        <f t="shared" si="19"/>
        <v>N</v>
      </c>
      <c r="Y55" s="20"/>
      <c r="Z55" s="19"/>
      <c r="AA55" s="20"/>
      <c r="AB55" s="19"/>
      <c r="AC55" s="21"/>
      <c r="AJ55" s="22"/>
      <c r="AK55" s="22"/>
      <c r="AL55" s="22"/>
      <c r="AM55" s="22"/>
      <c r="AN55" s="20"/>
      <c r="AO55" s="20"/>
      <c r="AP55" s="20"/>
      <c r="AQ55" s="20"/>
      <c r="AR55" s="20"/>
    </row>
    <row r="56" spans="1:44" s="17" customFormat="1" ht="20.25" customHeight="1" x14ac:dyDescent="0.2">
      <c r="A56" s="150"/>
      <c r="C56" s="63"/>
      <c r="D56" s="66">
        <f t="shared" si="13"/>
        <v>1</v>
      </c>
      <c r="E56" s="69">
        <f>IFERROR(VLOOKUP(J56,Causa!$A$2:$F$15,6,0),"")</f>
        <v>1</v>
      </c>
      <c r="F56" s="52">
        <v>0.27569444444444446</v>
      </c>
      <c r="G56" s="53"/>
      <c r="H56" s="212"/>
      <c r="I56" s="55" t="s">
        <v>57</v>
      </c>
      <c r="J56" s="54" t="s">
        <v>25</v>
      </c>
      <c r="K56" s="54" t="s">
        <v>26</v>
      </c>
      <c r="L56" s="54" t="s">
        <v>1857</v>
      </c>
      <c r="M56" s="54" t="s">
        <v>486</v>
      </c>
      <c r="N56" s="54" t="s">
        <v>186</v>
      </c>
      <c r="O56" s="54" t="s">
        <v>179</v>
      </c>
      <c r="P56" s="54">
        <v>10</v>
      </c>
      <c r="Q56" s="225" t="s">
        <v>1983</v>
      </c>
      <c r="R56" s="54"/>
      <c r="S56" s="56">
        <f t="shared" si="17"/>
        <v>0</v>
      </c>
      <c r="T56" s="56">
        <f t="shared" si="14"/>
        <v>0</v>
      </c>
      <c r="U56" s="56">
        <f t="shared" si="18"/>
        <v>0</v>
      </c>
      <c r="V56" s="56">
        <f t="shared" si="15"/>
        <v>10</v>
      </c>
      <c r="W56" s="64">
        <f t="shared" si="16"/>
        <v>6</v>
      </c>
      <c r="X56" s="56" t="str">
        <f t="shared" si="19"/>
        <v>N</v>
      </c>
      <c r="Y56" s="20"/>
      <c r="Z56" s="19"/>
      <c r="AA56" s="20"/>
      <c r="AB56" s="19"/>
      <c r="AC56" s="21"/>
      <c r="AJ56" s="22"/>
      <c r="AK56" s="22"/>
      <c r="AL56" s="22"/>
      <c r="AM56" s="22"/>
      <c r="AN56" s="20"/>
      <c r="AO56" s="20"/>
      <c r="AP56" s="20"/>
      <c r="AQ56" s="20"/>
      <c r="AR56" s="20"/>
    </row>
    <row r="57" spans="1:44" s="17" customFormat="1" ht="20.25" customHeight="1" x14ac:dyDescent="0.2">
      <c r="A57" s="150"/>
      <c r="C57" s="63"/>
      <c r="D57" s="66">
        <f t="shared" si="13"/>
        <v>1</v>
      </c>
      <c r="E57" s="69">
        <f>IFERROR(VLOOKUP(J57,Causa!$A$2:$F$15,6,0),"")</f>
        <v>1</v>
      </c>
      <c r="F57" s="52">
        <v>0.29166666666666669</v>
      </c>
      <c r="G57" s="53"/>
      <c r="H57" s="212"/>
      <c r="I57" s="55" t="s">
        <v>55</v>
      </c>
      <c r="J57" s="54" t="s">
        <v>39</v>
      </c>
      <c r="K57" s="54" t="s">
        <v>40</v>
      </c>
      <c r="L57" s="54" t="s">
        <v>1857</v>
      </c>
      <c r="M57" s="54" t="s">
        <v>408</v>
      </c>
      <c r="N57" s="54" t="s">
        <v>289</v>
      </c>
      <c r="O57" s="54" t="s">
        <v>123</v>
      </c>
      <c r="P57" s="54">
        <v>15.03</v>
      </c>
      <c r="Q57" s="225" t="s">
        <v>1985</v>
      </c>
      <c r="R57" s="54"/>
      <c r="S57" s="56">
        <f t="shared" si="17"/>
        <v>0</v>
      </c>
      <c r="T57" s="56">
        <f t="shared" si="14"/>
        <v>0</v>
      </c>
      <c r="U57" s="56">
        <f t="shared" si="18"/>
        <v>0</v>
      </c>
      <c r="V57" s="56">
        <f t="shared" si="15"/>
        <v>15.03</v>
      </c>
      <c r="W57" s="64">
        <f t="shared" si="16"/>
        <v>7</v>
      </c>
      <c r="X57" s="56" t="str">
        <f t="shared" si="19"/>
        <v>M</v>
      </c>
      <c r="Y57" s="20"/>
      <c r="Z57" s="19"/>
      <c r="AA57" s="20"/>
      <c r="AB57" s="19"/>
      <c r="AC57" s="21"/>
      <c r="AJ57" s="22"/>
      <c r="AK57" s="22"/>
      <c r="AL57" s="22"/>
      <c r="AM57" s="22"/>
      <c r="AN57" s="20"/>
      <c r="AO57" s="20"/>
      <c r="AP57" s="20"/>
      <c r="AQ57" s="20"/>
      <c r="AR57" s="20"/>
    </row>
    <row r="58" spans="1:44" s="17" customFormat="1" ht="20.25" hidden="1" customHeight="1" x14ac:dyDescent="0.2">
      <c r="A58" s="150"/>
      <c r="C58" s="63"/>
      <c r="D58" s="66">
        <f t="shared" si="13"/>
        <v>1</v>
      </c>
      <c r="E58" s="69">
        <f>IFERROR(VLOOKUP(J58,Causa!$A$2:$F$15,6,0),"")</f>
        <v>2</v>
      </c>
      <c r="F58" s="52">
        <v>0.30902777777777779</v>
      </c>
      <c r="G58" s="53"/>
      <c r="H58" s="212"/>
      <c r="I58" s="55" t="s">
        <v>55</v>
      </c>
      <c r="J58" s="54" t="s">
        <v>41</v>
      </c>
      <c r="K58" s="54" t="s">
        <v>42</v>
      </c>
      <c r="L58" s="54" t="s">
        <v>1773</v>
      </c>
      <c r="M58" s="54"/>
      <c r="N58" s="54"/>
      <c r="O58" s="54" t="s">
        <v>399</v>
      </c>
      <c r="P58" s="54">
        <v>10</v>
      </c>
      <c r="Q58" s="55" t="s">
        <v>1986</v>
      </c>
      <c r="R58" s="54"/>
      <c r="S58" s="56">
        <f t="shared" si="17"/>
        <v>0</v>
      </c>
      <c r="T58" s="56">
        <f t="shared" si="14"/>
        <v>0</v>
      </c>
      <c r="U58" s="56">
        <f t="shared" si="18"/>
        <v>0</v>
      </c>
      <c r="V58" s="56">
        <f t="shared" si="15"/>
        <v>10</v>
      </c>
      <c r="W58" s="64">
        <f t="shared" si="16"/>
        <v>7</v>
      </c>
      <c r="X58" s="56" t="str">
        <f t="shared" si="19"/>
        <v>M</v>
      </c>
      <c r="Y58" s="20"/>
      <c r="Z58" s="19"/>
      <c r="AA58" s="20"/>
      <c r="AB58" s="19"/>
      <c r="AC58" s="21"/>
      <c r="AJ58" s="22"/>
      <c r="AK58" s="22"/>
      <c r="AL58" s="22"/>
      <c r="AM58" s="22"/>
      <c r="AN58" s="20"/>
      <c r="AO58" s="20"/>
      <c r="AP58" s="20"/>
      <c r="AQ58" s="20"/>
      <c r="AR58" s="20"/>
    </row>
    <row r="59" spans="1:44" s="17" customFormat="1" ht="20.25" customHeight="1" x14ac:dyDescent="0.2">
      <c r="A59" s="150"/>
      <c r="C59" s="63"/>
      <c r="D59" s="66">
        <f t="shared" si="13"/>
        <v>1</v>
      </c>
      <c r="E59" s="69">
        <f>IFERROR(VLOOKUP(J59,Causa!$A$2:$F$15,6,0),"")</f>
        <v>1</v>
      </c>
      <c r="F59" s="52">
        <v>0.33333333333333331</v>
      </c>
      <c r="G59" s="53"/>
      <c r="H59" s="212"/>
      <c r="I59" s="55" t="s">
        <v>55</v>
      </c>
      <c r="J59" s="54" t="s">
        <v>39</v>
      </c>
      <c r="K59" s="54" t="s">
        <v>40</v>
      </c>
      <c r="L59" s="54" t="s">
        <v>1857</v>
      </c>
      <c r="M59" s="54" t="s">
        <v>486</v>
      </c>
      <c r="N59" s="54" t="s">
        <v>188</v>
      </c>
      <c r="O59" s="54" t="s">
        <v>121</v>
      </c>
      <c r="P59" s="54">
        <v>19.7</v>
      </c>
      <c r="Q59" s="225" t="s">
        <v>1985</v>
      </c>
      <c r="R59" s="54"/>
      <c r="S59" s="56">
        <f t="shared" si="17"/>
        <v>0</v>
      </c>
      <c r="T59" s="56">
        <f t="shared" si="14"/>
        <v>0</v>
      </c>
      <c r="U59" s="56">
        <f t="shared" si="18"/>
        <v>0</v>
      </c>
      <c r="V59" s="56">
        <f t="shared" si="15"/>
        <v>19.7</v>
      </c>
      <c r="W59" s="64">
        <f t="shared" si="16"/>
        <v>8</v>
      </c>
      <c r="X59" s="56" t="str">
        <f t="shared" si="19"/>
        <v>M</v>
      </c>
      <c r="Y59" s="20"/>
      <c r="Z59" s="19"/>
      <c r="AA59" s="20"/>
      <c r="AB59" s="19"/>
      <c r="AC59" s="21"/>
      <c r="AJ59" s="22"/>
      <c r="AK59" s="22"/>
      <c r="AL59" s="22"/>
      <c r="AM59" s="22"/>
      <c r="AN59" s="20"/>
      <c r="AO59" s="20"/>
      <c r="AP59" s="20"/>
      <c r="AQ59" s="20"/>
      <c r="AR59" s="20"/>
    </row>
    <row r="60" spans="1:44" s="17" customFormat="1" ht="20.25" customHeight="1" x14ac:dyDescent="0.2">
      <c r="A60" s="150"/>
      <c r="C60" s="63"/>
      <c r="D60" s="66">
        <f t="shared" si="13"/>
        <v>1</v>
      </c>
      <c r="E60" s="69">
        <f>IFERROR(VLOOKUP(J60,Causa!$A$2:$F$15,6,0),"")</f>
        <v>1</v>
      </c>
      <c r="F60" s="52">
        <v>0.375</v>
      </c>
      <c r="G60" s="53"/>
      <c r="H60" s="212"/>
      <c r="I60" s="55" t="s">
        <v>55</v>
      </c>
      <c r="J60" s="54" t="s">
        <v>31</v>
      </c>
      <c r="K60" s="54" t="s">
        <v>32</v>
      </c>
      <c r="L60" s="54" t="s">
        <v>1857</v>
      </c>
      <c r="M60" s="54" t="s">
        <v>486</v>
      </c>
      <c r="N60" s="54" t="s">
        <v>208</v>
      </c>
      <c r="O60" s="54" t="s">
        <v>121</v>
      </c>
      <c r="P60" s="54">
        <v>11.12</v>
      </c>
      <c r="Q60" s="225" t="s">
        <v>1985</v>
      </c>
      <c r="R60" s="54"/>
      <c r="S60" s="56">
        <f t="shared" si="17"/>
        <v>0</v>
      </c>
      <c r="T60" s="56">
        <f t="shared" si="14"/>
        <v>0</v>
      </c>
      <c r="U60" s="56">
        <f t="shared" si="18"/>
        <v>0</v>
      </c>
      <c r="V60" s="56">
        <f t="shared" si="15"/>
        <v>11.12</v>
      </c>
      <c r="W60" s="64">
        <f t="shared" si="16"/>
        <v>9</v>
      </c>
      <c r="X60" s="56" t="str">
        <f t="shared" si="19"/>
        <v>M</v>
      </c>
      <c r="Y60" s="20"/>
      <c r="Z60" s="19"/>
      <c r="AA60" s="20"/>
      <c r="AB60" s="19"/>
      <c r="AC60" s="21"/>
      <c r="AJ60" s="22"/>
      <c r="AK60" s="22"/>
      <c r="AL60" s="22"/>
      <c r="AM60" s="22"/>
      <c r="AN60" s="20"/>
      <c r="AO60" s="20"/>
      <c r="AP60" s="20"/>
      <c r="AQ60" s="20"/>
      <c r="AR60" s="20"/>
    </row>
    <row r="61" spans="1:44" s="17" customFormat="1" ht="30.75" hidden="1" customHeight="1" x14ac:dyDescent="0.2">
      <c r="A61" s="150"/>
      <c r="C61" s="63"/>
      <c r="D61" s="66">
        <f t="shared" si="13"/>
        <v>1</v>
      </c>
      <c r="E61" s="69">
        <f>IFERROR(VLOOKUP(J61,Causa!$A$2:$F$15,6,0),"")</f>
        <v>3</v>
      </c>
      <c r="F61" s="52">
        <v>0.41666666666666669</v>
      </c>
      <c r="G61" s="53"/>
      <c r="H61" s="212"/>
      <c r="I61" s="55" t="s">
        <v>55</v>
      </c>
      <c r="J61" s="54" t="s">
        <v>47</v>
      </c>
      <c r="K61" s="54" t="s">
        <v>64</v>
      </c>
      <c r="L61" s="54" t="s">
        <v>1793</v>
      </c>
      <c r="M61" s="54"/>
      <c r="N61" s="54"/>
      <c r="O61" s="54" t="s">
        <v>1725</v>
      </c>
      <c r="P61" s="54">
        <v>30</v>
      </c>
      <c r="Q61" s="226" t="s">
        <v>1987</v>
      </c>
      <c r="R61" s="54"/>
      <c r="S61" s="56">
        <f t="shared" si="17"/>
        <v>0</v>
      </c>
      <c r="T61" s="56">
        <f t="shared" si="14"/>
        <v>30</v>
      </c>
      <c r="U61" s="56">
        <f t="shared" si="18"/>
        <v>0</v>
      </c>
      <c r="V61" s="56">
        <f t="shared" si="15"/>
        <v>0</v>
      </c>
      <c r="W61" s="64">
        <f t="shared" si="16"/>
        <v>10</v>
      </c>
      <c r="X61" s="56" t="str">
        <f t="shared" si="19"/>
        <v>M</v>
      </c>
      <c r="Y61" s="20"/>
      <c r="Z61" s="19"/>
      <c r="AA61" s="20"/>
      <c r="AB61" s="19"/>
      <c r="AC61" s="21"/>
      <c r="AJ61" s="22"/>
      <c r="AK61" s="22"/>
      <c r="AL61" s="22"/>
      <c r="AM61" s="22"/>
      <c r="AN61" s="20"/>
      <c r="AO61" s="20"/>
      <c r="AP61" s="20"/>
      <c r="AQ61" s="20"/>
      <c r="AR61" s="20"/>
    </row>
    <row r="62" spans="1:44" s="17" customFormat="1" ht="30.75" customHeight="1" x14ac:dyDescent="0.2">
      <c r="A62" s="150"/>
      <c r="C62" s="63"/>
      <c r="D62" s="66">
        <f t="shared" si="13"/>
        <v>1</v>
      </c>
      <c r="E62" s="69">
        <f>IFERROR(VLOOKUP(J62,Causa!$A$2:$F$15,6,0),"")</f>
        <v>1</v>
      </c>
      <c r="F62" s="52">
        <v>0.44097222222222227</v>
      </c>
      <c r="G62" s="53"/>
      <c r="H62" s="212"/>
      <c r="I62" s="55" t="s">
        <v>55</v>
      </c>
      <c r="J62" s="54" t="s">
        <v>39</v>
      </c>
      <c r="K62" s="54" t="s">
        <v>40</v>
      </c>
      <c r="L62" s="54" t="s">
        <v>1857</v>
      </c>
      <c r="M62" s="54" t="s">
        <v>410</v>
      </c>
      <c r="N62" s="54" t="s">
        <v>665</v>
      </c>
      <c r="O62" s="54" t="s">
        <v>1163</v>
      </c>
      <c r="P62" s="54">
        <v>6.41</v>
      </c>
      <c r="Q62" s="55" t="s">
        <v>1988</v>
      </c>
      <c r="R62" s="54"/>
      <c r="S62" s="56">
        <f t="shared" si="17"/>
        <v>0</v>
      </c>
      <c r="T62" s="56">
        <f t="shared" si="14"/>
        <v>0</v>
      </c>
      <c r="U62" s="56">
        <f t="shared" si="18"/>
        <v>0</v>
      </c>
      <c r="V62" s="56">
        <f t="shared" si="15"/>
        <v>6.41</v>
      </c>
      <c r="W62" s="64">
        <f t="shared" si="16"/>
        <v>10</v>
      </c>
      <c r="X62" s="56" t="str">
        <f t="shared" si="19"/>
        <v>M</v>
      </c>
      <c r="Y62" s="20"/>
      <c r="Z62" s="19"/>
      <c r="AA62" s="20"/>
      <c r="AB62" s="19"/>
      <c r="AC62" s="21"/>
      <c r="AJ62" s="22"/>
      <c r="AK62" s="22"/>
      <c r="AL62" s="22"/>
      <c r="AM62" s="22"/>
      <c r="AN62" s="20"/>
      <c r="AO62" s="20"/>
      <c r="AP62" s="20"/>
      <c r="AQ62" s="20"/>
      <c r="AR62" s="20"/>
    </row>
    <row r="63" spans="1:44" s="17" customFormat="1" ht="30.75" customHeight="1" x14ac:dyDescent="0.2">
      <c r="A63" s="150"/>
      <c r="C63" s="63"/>
      <c r="D63" s="66">
        <f t="shared" si="13"/>
        <v>1</v>
      </c>
      <c r="E63" s="69">
        <f>IFERROR(VLOOKUP(J63,Causa!$A$2:$F$15,6,0),"")</f>
        <v>1</v>
      </c>
      <c r="F63" s="52">
        <v>0.45833333333333331</v>
      </c>
      <c r="G63" s="53"/>
      <c r="H63" s="212"/>
      <c r="I63" s="55" t="s">
        <v>55</v>
      </c>
      <c r="J63" s="54" t="s">
        <v>31</v>
      </c>
      <c r="K63" s="54" t="s">
        <v>32</v>
      </c>
      <c r="L63" s="54" t="s">
        <v>1857</v>
      </c>
      <c r="M63" s="54" t="s">
        <v>486</v>
      </c>
      <c r="N63" s="54" t="s">
        <v>208</v>
      </c>
      <c r="O63" s="54" t="s">
        <v>121</v>
      </c>
      <c r="P63" s="54">
        <v>22.89</v>
      </c>
      <c r="Q63" s="225" t="s">
        <v>1985</v>
      </c>
      <c r="R63" s="54"/>
      <c r="S63" s="56">
        <f t="shared" si="17"/>
        <v>0</v>
      </c>
      <c r="T63" s="56">
        <f t="shared" si="14"/>
        <v>0</v>
      </c>
      <c r="U63" s="56">
        <f t="shared" si="18"/>
        <v>0</v>
      </c>
      <c r="V63" s="56">
        <f t="shared" si="15"/>
        <v>22.89</v>
      </c>
      <c r="W63" s="64">
        <f t="shared" si="16"/>
        <v>11</v>
      </c>
      <c r="X63" s="56" t="str">
        <f t="shared" si="19"/>
        <v>M</v>
      </c>
      <c r="Y63" s="20"/>
      <c r="Z63" s="19"/>
      <c r="AA63" s="20"/>
      <c r="AB63" s="19"/>
      <c r="AC63" s="21"/>
      <c r="AJ63" s="22"/>
      <c r="AK63" s="22"/>
      <c r="AL63" s="22"/>
      <c r="AM63" s="22"/>
      <c r="AN63" s="20"/>
      <c r="AO63" s="20"/>
      <c r="AP63" s="20"/>
      <c r="AQ63" s="20"/>
      <c r="AR63" s="20"/>
    </row>
    <row r="64" spans="1:44" s="17" customFormat="1" ht="30.75" customHeight="1" x14ac:dyDescent="0.2">
      <c r="A64" s="150"/>
      <c r="C64" s="63"/>
      <c r="D64" s="66">
        <f t="shared" si="13"/>
        <v>1</v>
      </c>
      <c r="E64" s="69">
        <f>IFERROR(VLOOKUP(J64,Causa!$A$2:$F$15,6,0),"")</f>
        <v>1</v>
      </c>
      <c r="F64" s="52">
        <v>0.5</v>
      </c>
      <c r="G64" s="53"/>
      <c r="H64" s="212"/>
      <c r="I64" s="55" t="s">
        <v>55</v>
      </c>
      <c r="J64" s="54" t="s">
        <v>31</v>
      </c>
      <c r="K64" s="54" t="s">
        <v>32</v>
      </c>
      <c r="L64" s="54" t="s">
        <v>1857</v>
      </c>
      <c r="M64" s="54" t="s">
        <v>486</v>
      </c>
      <c r="N64" s="54" t="s">
        <v>208</v>
      </c>
      <c r="O64" s="54" t="s">
        <v>121</v>
      </c>
      <c r="P64" s="54">
        <v>20.100000000000001</v>
      </c>
      <c r="Q64" s="225" t="s">
        <v>1985</v>
      </c>
      <c r="R64" s="54"/>
      <c r="S64" s="56">
        <f t="shared" si="17"/>
        <v>0</v>
      </c>
      <c r="T64" s="56">
        <f t="shared" si="14"/>
        <v>0</v>
      </c>
      <c r="U64" s="56">
        <f t="shared" si="18"/>
        <v>0</v>
      </c>
      <c r="V64" s="56">
        <f t="shared" si="15"/>
        <v>20.100000000000001</v>
      </c>
      <c r="W64" s="64">
        <f t="shared" si="16"/>
        <v>12</v>
      </c>
      <c r="X64" s="56" t="str">
        <f t="shared" si="19"/>
        <v>M</v>
      </c>
      <c r="Y64" s="20"/>
      <c r="Z64" s="19"/>
      <c r="AA64" s="20"/>
      <c r="AB64" s="19"/>
      <c r="AC64" s="21"/>
      <c r="AJ64" s="22"/>
      <c r="AK64" s="22"/>
      <c r="AL64" s="22"/>
      <c r="AM64" s="22"/>
      <c r="AN64" s="20"/>
      <c r="AO64" s="20"/>
      <c r="AP64" s="20"/>
      <c r="AQ64" s="20"/>
      <c r="AR64" s="20"/>
    </row>
    <row r="65" spans="1:44" s="17" customFormat="1" ht="30.75" customHeight="1" x14ac:dyDescent="0.2">
      <c r="A65" s="150"/>
      <c r="C65" s="63"/>
      <c r="D65" s="66">
        <f t="shared" si="13"/>
        <v>1</v>
      </c>
      <c r="E65" s="69">
        <f>IFERROR(VLOOKUP(J65,Causa!$A$2:$F$15,6,0),"")</f>
        <v>1</v>
      </c>
      <c r="F65" s="52">
        <v>0.54166666666666663</v>
      </c>
      <c r="G65" s="53"/>
      <c r="H65" s="212"/>
      <c r="I65" s="55" t="s">
        <v>55</v>
      </c>
      <c r="J65" s="54" t="s">
        <v>39</v>
      </c>
      <c r="K65" s="228" t="s">
        <v>40</v>
      </c>
      <c r="L65" s="54" t="s">
        <v>1857</v>
      </c>
      <c r="M65" s="54" t="s">
        <v>410</v>
      </c>
      <c r="N65" s="54" t="s">
        <v>665</v>
      </c>
      <c r="O65" s="54" t="s">
        <v>171</v>
      </c>
      <c r="P65" s="54">
        <v>54.53</v>
      </c>
      <c r="Q65" s="55" t="s">
        <v>1989</v>
      </c>
      <c r="R65" s="54"/>
      <c r="S65" s="56">
        <f t="shared" si="17"/>
        <v>0</v>
      </c>
      <c r="T65" s="56">
        <f t="shared" si="14"/>
        <v>0</v>
      </c>
      <c r="U65" s="56">
        <f t="shared" si="18"/>
        <v>0</v>
      </c>
      <c r="V65" s="56">
        <f t="shared" si="15"/>
        <v>54.53</v>
      </c>
      <c r="W65" s="64">
        <f t="shared" si="16"/>
        <v>13</v>
      </c>
      <c r="X65" s="56" t="str">
        <f t="shared" si="19"/>
        <v>M</v>
      </c>
      <c r="Y65" s="20"/>
      <c r="Z65" s="19"/>
      <c r="AA65" s="20"/>
      <c r="AB65" s="19"/>
      <c r="AC65" s="21"/>
      <c r="AJ65" s="22"/>
      <c r="AK65" s="22"/>
      <c r="AL65" s="22"/>
      <c r="AM65" s="22"/>
      <c r="AN65" s="20"/>
      <c r="AO65" s="20"/>
      <c r="AP65" s="20"/>
      <c r="AQ65" s="20"/>
      <c r="AR65" s="20"/>
    </row>
    <row r="66" spans="1:44" s="17" customFormat="1" ht="30.75" hidden="1" customHeight="1" x14ac:dyDescent="0.2">
      <c r="A66" s="150"/>
      <c r="C66" s="63"/>
      <c r="D66" s="66">
        <f t="shared" si="13"/>
        <v>1</v>
      </c>
      <c r="E66" s="69">
        <f>IFERROR(VLOOKUP(J66,Causa!$A$2:$F$15,6,0),"")</f>
        <v>3</v>
      </c>
      <c r="F66" s="52">
        <v>0.58402777777777781</v>
      </c>
      <c r="G66" s="53"/>
      <c r="H66" s="212"/>
      <c r="I66" s="55" t="s">
        <v>55</v>
      </c>
      <c r="J66" s="54" t="s">
        <v>47</v>
      </c>
      <c r="K66" s="54" t="s">
        <v>82</v>
      </c>
      <c r="L66" s="54" t="s">
        <v>1793</v>
      </c>
      <c r="M66" s="54"/>
      <c r="N66" s="54"/>
      <c r="O66" s="54" t="s">
        <v>1725</v>
      </c>
      <c r="P66" s="54">
        <v>5</v>
      </c>
      <c r="Q66" s="55" t="s">
        <v>1893</v>
      </c>
      <c r="R66" s="54"/>
      <c r="S66" s="56">
        <f t="shared" si="17"/>
        <v>0</v>
      </c>
      <c r="T66" s="56">
        <f t="shared" si="14"/>
        <v>5</v>
      </c>
      <c r="U66" s="56">
        <f t="shared" si="18"/>
        <v>0</v>
      </c>
      <c r="V66" s="56">
        <f t="shared" si="15"/>
        <v>0</v>
      </c>
      <c r="W66" s="64">
        <f t="shared" si="16"/>
        <v>14</v>
      </c>
      <c r="X66" s="56" t="str">
        <f t="shared" si="19"/>
        <v>M</v>
      </c>
      <c r="Y66" s="20"/>
      <c r="Z66" s="19"/>
      <c r="AA66" s="20"/>
      <c r="AB66" s="19"/>
      <c r="AC66" s="21"/>
      <c r="AJ66" s="22"/>
      <c r="AK66" s="22"/>
      <c r="AL66" s="22"/>
      <c r="AM66" s="22"/>
      <c r="AN66" s="20"/>
      <c r="AO66" s="20"/>
      <c r="AP66" s="20"/>
      <c r="AQ66" s="20"/>
      <c r="AR66" s="20"/>
    </row>
    <row r="67" spans="1:44" s="17" customFormat="1" ht="30.75" customHeight="1" x14ac:dyDescent="0.2">
      <c r="A67" s="150"/>
      <c r="C67" s="63"/>
      <c r="D67" s="66">
        <f t="shared" si="13"/>
        <v>1</v>
      </c>
      <c r="E67" s="69">
        <f>IFERROR(VLOOKUP(J67,Causa!$A$2:$F$15,6,0),"")</f>
        <v>1</v>
      </c>
      <c r="F67" s="52">
        <v>0.59027777777777779</v>
      </c>
      <c r="G67" s="53"/>
      <c r="H67" s="212"/>
      <c r="I67" s="55" t="s">
        <v>55</v>
      </c>
      <c r="J67" s="54" t="s">
        <v>39</v>
      </c>
      <c r="K67" s="54" t="s">
        <v>40</v>
      </c>
      <c r="L67" s="54" t="s">
        <v>1857</v>
      </c>
      <c r="M67" s="54" t="s">
        <v>410</v>
      </c>
      <c r="N67" s="54" t="s">
        <v>665</v>
      </c>
      <c r="O67" s="54" t="s">
        <v>171</v>
      </c>
      <c r="P67" s="54">
        <v>48.63</v>
      </c>
      <c r="Q67" s="55" t="s">
        <v>1989</v>
      </c>
      <c r="R67" s="54"/>
      <c r="S67" s="56">
        <f t="shared" si="17"/>
        <v>0</v>
      </c>
      <c r="T67" s="56">
        <f t="shared" si="14"/>
        <v>0</v>
      </c>
      <c r="U67" s="56">
        <f t="shared" si="18"/>
        <v>0</v>
      </c>
      <c r="V67" s="56">
        <f t="shared" si="15"/>
        <v>48.63</v>
      </c>
      <c r="W67" s="64">
        <f t="shared" si="16"/>
        <v>14</v>
      </c>
      <c r="X67" s="56" t="str">
        <f t="shared" si="19"/>
        <v>M</v>
      </c>
      <c r="Y67" s="20"/>
      <c r="Z67" s="19"/>
      <c r="AA67" s="20"/>
      <c r="AB67" s="19"/>
      <c r="AC67" s="21"/>
      <c r="AJ67" s="22"/>
      <c r="AK67" s="22"/>
      <c r="AL67" s="22"/>
      <c r="AM67" s="22"/>
      <c r="AN67" s="20"/>
      <c r="AO67" s="20"/>
      <c r="AP67" s="20"/>
      <c r="AQ67" s="20"/>
      <c r="AR67" s="20"/>
    </row>
    <row r="68" spans="1:44" s="17" customFormat="1" ht="30.75" hidden="1" customHeight="1" x14ac:dyDescent="0.2">
      <c r="A68" s="150"/>
      <c r="C68" s="63"/>
      <c r="D68" s="66">
        <f t="shared" si="13"/>
        <v>1</v>
      </c>
      <c r="E68" s="69">
        <f>IFERROR(VLOOKUP(J68,Causa!$A$2:$F$15,6,0),"")</f>
        <v>1</v>
      </c>
      <c r="F68" s="52">
        <v>0.62569444444444444</v>
      </c>
      <c r="G68" s="53"/>
      <c r="H68" s="212"/>
      <c r="I68" s="55" t="s">
        <v>56</v>
      </c>
      <c r="J68" s="54" t="s">
        <v>25</v>
      </c>
      <c r="K68" s="54" t="s">
        <v>26</v>
      </c>
      <c r="L68" s="227" t="s">
        <v>1773</v>
      </c>
      <c r="M68" s="54" t="s">
        <v>486</v>
      </c>
      <c r="N68" s="54" t="s">
        <v>182</v>
      </c>
      <c r="O68" s="54" t="s">
        <v>179</v>
      </c>
      <c r="P68" s="54">
        <v>11</v>
      </c>
      <c r="Q68" s="55" t="s">
        <v>1966</v>
      </c>
      <c r="R68" s="54"/>
      <c r="S68" s="56">
        <f t="shared" si="17"/>
        <v>0</v>
      </c>
      <c r="T68" s="56">
        <f t="shared" si="14"/>
        <v>0</v>
      </c>
      <c r="U68" s="56">
        <f t="shared" si="18"/>
        <v>0</v>
      </c>
      <c r="V68" s="56">
        <f t="shared" si="15"/>
        <v>11</v>
      </c>
      <c r="W68" s="64">
        <f t="shared" si="16"/>
        <v>15</v>
      </c>
      <c r="X68" s="56" t="str">
        <f t="shared" si="19"/>
        <v>T</v>
      </c>
      <c r="Y68" s="20"/>
      <c r="Z68" s="19"/>
      <c r="AA68" s="20"/>
      <c r="AB68" s="19"/>
      <c r="AC68" s="21"/>
      <c r="AJ68" s="22"/>
      <c r="AK68" s="22"/>
      <c r="AL68" s="22"/>
      <c r="AM68" s="22"/>
      <c r="AN68" s="20"/>
      <c r="AO68" s="20"/>
      <c r="AP68" s="20"/>
      <c r="AQ68" s="20"/>
      <c r="AR68" s="20"/>
    </row>
    <row r="69" spans="1:44" s="17" customFormat="1" ht="30.75" customHeight="1" x14ac:dyDescent="0.2">
      <c r="A69" s="150"/>
      <c r="C69" s="63"/>
      <c r="D69" s="66">
        <f t="shared" si="13"/>
        <v>1</v>
      </c>
      <c r="E69" s="69">
        <f>IFERROR(VLOOKUP(J69,Causa!$A$2:$F$15,6,0),"")</f>
        <v>1</v>
      </c>
      <c r="F69" s="52">
        <v>0.63750000000000007</v>
      </c>
      <c r="G69" s="53"/>
      <c r="H69" s="212"/>
      <c r="I69" s="55" t="s">
        <v>56</v>
      </c>
      <c r="J69" s="54" t="s">
        <v>39</v>
      </c>
      <c r="K69" s="54" t="s">
        <v>40</v>
      </c>
      <c r="L69" s="54" t="s">
        <v>1857</v>
      </c>
      <c r="M69" s="54" t="s">
        <v>408</v>
      </c>
      <c r="N69" s="54" t="s">
        <v>264</v>
      </c>
      <c r="O69" s="54" t="s">
        <v>173</v>
      </c>
      <c r="P69" s="54">
        <v>7</v>
      </c>
      <c r="Q69" s="55" t="s">
        <v>1990</v>
      </c>
      <c r="R69" s="54"/>
      <c r="S69" s="56">
        <f t="shared" si="17"/>
        <v>0</v>
      </c>
      <c r="T69" s="56">
        <f t="shared" si="14"/>
        <v>0</v>
      </c>
      <c r="U69" s="56">
        <f t="shared" si="18"/>
        <v>0</v>
      </c>
      <c r="V69" s="56">
        <f t="shared" si="15"/>
        <v>7</v>
      </c>
      <c r="W69" s="64">
        <f t="shared" si="16"/>
        <v>15</v>
      </c>
      <c r="X69" s="56" t="str">
        <f t="shared" si="19"/>
        <v>T</v>
      </c>
      <c r="Y69" s="20"/>
      <c r="Z69" s="19"/>
      <c r="AA69" s="20"/>
      <c r="AB69" s="19"/>
      <c r="AC69" s="21"/>
      <c r="AJ69" s="22"/>
      <c r="AK69" s="22"/>
      <c r="AL69" s="22"/>
      <c r="AM69" s="22"/>
      <c r="AN69" s="20"/>
      <c r="AO69" s="20"/>
      <c r="AP69" s="20"/>
      <c r="AQ69" s="20"/>
      <c r="AR69" s="20"/>
    </row>
    <row r="70" spans="1:44" s="17" customFormat="1" ht="30.75" hidden="1" customHeight="1" x14ac:dyDescent="0.2">
      <c r="A70" s="150"/>
      <c r="C70" s="63"/>
      <c r="D70" s="66">
        <f t="shared" si="13"/>
        <v>1</v>
      </c>
      <c r="E70" s="69">
        <f>IFERROR(VLOOKUP(J70,Causa!$A$2:$F$15,6,0),"")</f>
        <v>2</v>
      </c>
      <c r="F70" s="52">
        <v>0.65</v>
      </c>
      <c r="G70" s="53"/>
      <c r="H70" s="212"/>
      <c r="I70" s="55" t="s">
        <v>56</v>
      </c>
      <c r="J70" s="54" t="s">
        <v>41</v>
      </c>
      <c r="K70" s="54" t="s">
        <v>42</v>
      </c>
      <c r="L70" s="54" t="s">
        <v>1769</v>
      </c>
      <c r="M70" s="54"/>
      <c r="N70" s="54"/>
      <c r="O70" s="54" t="s">
        <v>399</v>
      </c>
      <c r="P70" s="54">
        <v>7</v>
      </c>
      <c r="Q70" s="55" t="s">
        <v>1991</v>
      </c>
      <c r="R70" s="54"/>
      <c r="S70" s="56">
        <f t="shared" si="17"/>
        <v>0</v>
      </c>
      <c r="T70" s="56">
        <f t="shared" si="14"/>
        <v>0</v>
      </c>
      <c r="U70" s="56">
        <f t="shared" si="18"/>
        <v>0</v>
      </c>
      <c r="V70" s="56">
        <f t="shared" si="15"/>
        <v>7</v>
      </c>
      <c r="W70" s="64">
        <f t="shared" si="16"/>
        <v>15</v>
      </c>
      <c r="X70" s="56" t="str">
        <f t="shared" si="19"/>
        <v>T</v>
      </c>
      <c r="Y70" s="20"/>
      <c r="Z70" s="19"/>
      <c r="AA70" s="20"/>
      <c r="AB70" s="19"/>
      <c r="AC70" s="21"/>
      <c r="AJ70" s="22"/>
      <c r="AK70" s="22"/>
      <c r="AL70" s="22"/>
      <c r="AM70" s="22"/>
      <c r="AN70" s="20"/>
      <c r="AO70" s="20"/>
      <c r="AP70" s="20"/>
      <c r="AQ70" s="20"/>
      <c r="AR70" s="20"/>
    </row>
    <row r="71" spans="1:44" s="17" customFormat="1" ht="30.75" hidden="1" customHeight="1" x14ac:dyDescent="0.2">
      <c r="A71" s="150"/>
      <c r="C71" s="63"/>
      <c r="D71" s="66">
        <f t="shared" si="13"/>
        <v>1</v>
      </c>
      <c r="E71" s="69">
        <f>IFERROR(VLOOKUP(J71,Causa!$A$2:$F$15,6,0),"")</f>
        <v>2</v>
      </c>
      <c r="F71" s="52">
        <v>0.65347222222222223</v>
      </c>
      <c r="G71" s="53"/>
      <c r="H71" s="212"/>
      <c r="I71" s="55" t="s">
        <v>56</v>
      </c>
      <c r="J71" s="54" t="s">
        <v>41</v>
      </c>
      <c r="K71" s="54" t="s">
        <v>42</v>
      </c>
      <c r="L71" s="54" t="s">
        <v>444</v>
      </c>
      <c r="M71" s="54"/>
      <c r="N71" s="54"/>
      <c r="O71" s="54" t="s">
        <v>423</v>
      </c>
      <c r="P71" s="54">
        <v>5.38</v>
      </c>
      <c r="Q71" s="55" t="s">
        <v>1859</v>
      </c>
      <c r="R71" s="54"/>
      <c r="S71" s="56">
        <f t="shared" si="17"/>
        <v>0</v>
      </c>
      <c r="T71" s="56">
        <f t="shared" si="14"/>
        <v>0</v>
      </c>
      <c r="U71" s="56">
        <f t="shared" si="18"/>
        <v>0</v>
      </c>
      <c r="V71" s="56">
        <f t="shared" si="15"/>
        <v>5.38</v>
      </c>
      <c r="W71" s="64">
        <f t="shared" si="16"/>
        <v>15</v>
      </c>
      <c r="X71" s="56" t="str">
        <f t="shared" si="19"/>
        <v>T</v>
      </c>
      <c r="Y71" s="20"/>
      <c r="Z71" s="19"/>
      <c r="AA71" s="20"/>
      <c r="AB71" s="19"/>
      <c r="AC71" s="21"/>
      <c r="AJ71" s="22"/>
      <c r="AK71" s="22"/>
      <c r="AL71" s="22"/>
      <c r="AM71" s="22"/>
      <c r="AN71" s="20"/>
      <c r="AO71" s="20"/>
      <c r="AP71" s="20"/>
      <c r="AQ71" s="20"/>
      <c r="AR71" s="20"/>
    </row>
    <row r="72" spans="1:44" s="17" customFormat="1" ht="30.75" hidden="1" customHeight="1" x14ac:dyDescent="0.2">
      <c r="A72" s="150"/>
      <c r="C72" s="63"/>
      <c r="D72" s="66">
        <f t="shared" si="13"/>
        <v>1</v>
      </c>
      <c r="E72" s="69">
        <f>IFERROR(VLOOKUP(J72,Causa!$A$2:$F$15,6,0),"")</f>
        <v>2</v>
      </c>
      <c r="F72" s="52">
        <v>0.67361111111111116</v>
      </c>
      <c r="G72" s="53"/>
      <c r="H72" s="212"/>
      <c r="I72" s="55" t="s">
        <v>56</v>
      </c>
      <c r="J72" s="54" t="s">
        <v>41</v>
      </c>
      <c r="K72" s="54" t="s">
        <v>42</v>
      </c>
      <c r="L72" s="54" t="s">
        <v>444</v>
      </c>
      <c r="M72" s="54"/>
      <c r="N72" s="54"/>
      <c r="O72" s="54" t="s">
        <v>423</v>
      </c>
      <c r="P72" s="54">
        <v>7.16</v>
      </c>
      <c r="Q72" s="55" t="s">
        <v>1859</v>
      </c>
      <c r="R72" s="54"/>
      <c r="S72" s="56">
        <f t="shared" si="17"/>
        <v>0</v>
      </c>
      <c r="T72" s="56">
        <f t="shared" si="14"/>
        <v>0</v>
      </c>
      <c r="U72" s="56">
        <f t="shared" si="18"/>
        <v>0</v>
      </c>
      <c r="V72" s="56">
        <f t="shared" si="15"/>
        <v>7.16</v>
      </c>
      <c r="W72" s="64">
        <f t="shared" si="16"/>
        <v>16</v>
      </c>
      <c r="X72" s="56" t="str">
        <f t="shared" si="19"/>
        <v>T</v>
      </c>
      <c r="Y72" s="20"/>
      <c r="Z72" s="19"/>
      <c r="AA72" s="20"/>
      <c r="AB72" s="19"/>
      <c r="AC72" s="21"/>
      <c r="AJ72" s="22"/>
      <c r="AK72" s="22"/>
      <c r="AL72" s="22"/>
      <c r="AM72" s="22"/>
      <c r="AN72" s="20"/>
      <c r="AO72" s="20"/>
      <c r="AP72" s="20"/>
      <c r="AQ72" s="20"/>
      <c r="AR72" s="20"/>
    </row>
    <row r="73" spans="1:44" s="17" customFormat="1" ht="30.75" hidden="1" customHeight="1" x14ac:dyDescent="0.2">
      <c r="A73" s="150"/>
      <c r="C73" s="63"/>
      <c r="D73" s="66">
        <f t="shared" si="13"/>
        <v>1</v>
      </c>
      <c r="E73" s="69">
        <f>IFERROR(VLOOKUP(J73,Causa!$A$2:$F$15,6,0),"")</f>
        <v>3</v>
      </c>
      <c r="F73" s="52">
        <v>0.68402777777777779</v>
      </c>
      <c r="G73" s="53"/>
      <c r="H73" s="212"/>
      <c r="I73" s="55" t="s">
        <v>56</v>
      </c>
      <c r="J73" s="54" t="s">
        <v>29</v>
      </c>
      <c r="K73" s="54" t="s">
        <v>1854</v>
      </c>
      <c r="L73" s="54" t="s">
        <v>1793</v>
      </c>
      <c r="M73" s="54"/>
      <c r="N73" s="54"/>
      <c r="O73" s="54" t="s">
        <v>429</v>
      </c>
      <c r="P73" s="54">
        <v>5</v>
      </c>
      <c r="Q73" s="55" t="s">
        <v>1992</v>
      </c>
      <c r="R73" s="54"/>
      <c r="S73" s="56">
        <f t="shared" si="17"/>
        <v>0</v>
      </c>
      <c r="T73" s="56">
        <f t="shared" si="14"/>
        <v>0</v>
      </c>
      <c r="U73" s="56">
        <f t="shared" si="18"/>
        <v>5</v>
      </c>
      <c r="V73" s="56">
        <f t="shared" si="15"/>
        <v>0</v>
      </c>
      <c r="W73" s="64">
        <f t="shared" si="16"/>
        <v>16</v>
      </c>
      <c r="X73" s="56" t="str">
        <f t="shared" si="19"/>
        <v>T</v>
      </c>
      <c r="Y73" s="20"/>
      <c r="Z73" s="19"/>
      <c r="AA73" s="20"/>
      <c r="AB73" s="19"/>
      <c r="AC73" s="21"/>
      <c r="AJ73" s="22"/>
      <c r="AK73" s="22"/>
      <c r="AL73" s="22"/>
      <c r="AM73" s="22"/>
      <c r="AN73" s="20"/>
      <c r="AO73" s="20"/>
      <c r="AP73" s="20"/>
      <c r="AQ73" s="20"/>
      <c r="AR73" s="20"/>
    </row>
    <row r="74" spans="1:44" s="17" customFormat="1" ht="30.75" hidden="1" customHeight="1" x14ac:dyDescent="0.2">
      <c r="A74" s="150"/>
      <c r="C74" s="63"/>
      <c r="D74" s="66">
        <f t="shared" si="13"/>
        <v>1</v>
      </c>
      <c r="E74" s="69">
        <f>IFERROR(VLOOKUP(J74,Causa!$A$2:$F$15,6,0),"")</f>
        <v>1</v>
      </c>
      <c r="F74" s="52">
        <v>0.69166666666666676</v>
      </c>
      <c r="G74" s="53"/>
      <c r="H74" s="212"/>
      <c r="I74" s="55" t="s">
        <v>56</v>
      </c>
      <c r="J74" s="54" t="s">
        <v>39</v>
      </c>
      <c r="K74" s="54" t="s">
        <v>40</v>
      </c>
      <c r="L74" s="54" t="s">
        <v>1770</v>
      </c>
      <c r="M74" s="54" t="s">
        <v>410</v>
      </c>
      <c r="N74" s="54" t="s">
        <v>665</v>
      </c>
      <c r="O74" s="54" t="s">
        <v>171</v>
      </c>
      <c r="P74" s="54">
        <v>7</v>
      </c>
      <c r="Q74" s="55" t="s">
        <v>1993</v>
      </c>
      <c r="R74" s="54"/>
      <c r="S74" s="56">
        <f t="shared" si="17"/>
        <v>0</v>
      </c>
      <c r="T74" s="56">
        <f t="shared" si="14"/>
        <v>0</v>
      </c>
      <c r="U74" s="56">
        <f t="shared" si="18"/>
        <v>0</v>
      </c>
      <c r="V74" s="56">
        <f t="shared" si="15"/>
        <v>7</v>
      </c>
      <c r="W74" s="64">
        <f t="shared" si="16"/>
        <v>16</v>
      </c>
      <c r="X74" s="56" t="str">
        <f t="shared" si="19"/>
        <v>T</v>
      </c>
      <c r="Y74" s="20"/>
      <c r="Z74" s="19"/>
      <c r="AA74" s="20"/>
      <c r="AB74" s="19"/>
      <c r="AC74" s="21"/>
      <c r="AJ74" s="22"/>
      <c r="AK74" s="22"/>
      <c r="AL74" s="22"/>
      <c r="AM74" s="22"/>
      <c r="AN74" s="20"/>
      <c r="AO74" s="20"/>
      <c r="AP74" s="20"/>
      <c r="AQ74" s="20"/>
      <c r="AR74" s="20"/>
    </row>
    <row r="75" spans="1:44" s="17" customFormat="1" ht="30.75" hidden="1" customHeight="1" x14ac:dyDescent="0.2">
      <c r="A75" s="150"/>
      <c r="C75" s="63"/>
      <c r="D75" s="66">
        <f t="shared" si="13"/>
        <v>1</v>
      </c>
      <c r="E75" s="69">
        <f>IFERROR(VLOOKUP(J75,Causa!$A$2:$F$15,6,0),"")</f>
        <v>2</v>
      </c>
      <c r="F75" s="52">
        <v>0.71875</v>
      </c>
      <c r="G75" s="53"/>
      <c r="H75" s="212"/>
      <c r="I75" s="55" t="s">
        <v>56</v>
      </c>
      <c r="J75" s="54" t="s">
        <v>41</v>
      </c>
      <c r="K75" s="54" t="s">
        <v>42</v>
      </c>
      <c r="L75" s="54" t="s">
        <v>444</v>
      </c>
      <c r="M75" s="54"/>
      <c r="N75" s="54"/>
      <c r="O75" s="54" t="s">
        <v>423</v>
      </c>
      <c r="P75" s="54">
        <v>7</v>
      </c>
      <c r="Q75" s="55" t="s">
        <v>1859</v>
      </c>
      <c r="R75" s="54"/>
      <c r="S75" s="56">
        <f t="shared" si="17"/>
        <v>0</v>
      </c>
      <c r="T75" s="56">
        <f t="shared" si="14"/>
        <v>0</v>
      </c>
      <c r="U75" s="56">
        <f t="shared" si="18"/>
        <v>0</v>
      </c>
      <c r="V75" s="56">
        <f t="shared" si="15"/>
        <v>7</v>
      </c>
      <c r="W75" s="64">
        <f t="shared" si="16"/>
        <v>17</v>
      </c>
      <c r="X75" s="56" t="str">
        <f t="shared" si="19"/>
        <v>T</v>
      </c>
      <c r="Y75" s="20"/>
      <c r="Z75" s="19"/>
      <c r="AA75" s="20"/>
      <c r="AB75" s="19"/>
      <c r="AC75" s="21"/>
      <c r="AJ75" s="22"/>
      <c r="AK75" s="22"/>
      <c r="AL75" s="22"/>
      <c r="AM75" s="22"/>
      <c r="AN75" s="20"/>
      <c r="AO75" s="20"/>
      <c r="AP75" s="20"/>
      <c r="AQ75" s="20"/>
      <c r="AR75" s="20"/>
    </row>
    <row r="76" spans="1:44" s="17" customFormat="1" ht="30.75" hidden="1" customHeight="1" x14ac:dyDescent="0.2">
      <c r="A76" s="150"/>
      <c r="C76" s="63"/>
      <c r="D76" s="66">
        <f t="shared" si="13"/>
        <v>1</v>
      </c>
      <c r="E76" s="69">
        <f>IFERROR(VLOOKUP(J76,Causa!$A$2:$F$15,6,0),"")</f>
        <v>3</v>
      </c>
      <c r="F76" s="52">
        <v>0.72916666666666663</v>
      </c>
      <c r="G76" s="53"/>
      <c r="H76" s="212"/>
      <c r="I76" s="55" t="s">
        <v>56</v>
      </c>
      <c r="J76" s="54" t="s">
        <v>29</v>
      </c>
      <c r="K76" s="54" t="s">
        <v>1854</v>
      </c>
      <c r="L76" s="54" t="s">
        <v>1793</v>
      </c>
      <c r="M76" s="54"/>
      <c r="N76" s="54"/>
      <c r="O76" s="54" t="s">
        <v>429</v>
      </c>
      <c r="P76" s="54">
        <v>11.73</v>
      </c>
      <c r="Q76" s="55" t="s">
        <v>1995</v>
      </c>
      <c r="R76" s="54"/>
      <c r="S76" s="56">
        <f t="shared" si="17"/>
        <v>0</v>
      </c>
      <c r="T76" s="56">
        <f t="shared" si="14"/>
        <v>0</v>
      </c>
      <c r="U76" s="56">
        <f t="shared" si="18"/>
        <v>11.73</v>
      </c>
      <c r="V76" s="56">
        <f t="shared" si="15"/>
        <v>0</v>
      </c>
      <c r="W76" s="64">
        <f t="shared" si="16"/>
        <v>17</v>
      </c>
      <c r="X76" s="56" t="str">
        <f t="shared" si="19"/>
        <v>T</v>
      </c>
      <c r="Y76" s="20"/>
      <c r="Z76" s="19"/>
      <c r="AA76" s="20"/>
      <c r="AB76" s="19"/>
      <c r="AC76" s="21"/>
      <c r="AJ76" s="22"/>
      <c r="AK76" s="22"/>
      <c r="AL76" s="22"/>
      <c r="AM76" s="22"/>
      <c r="AN76" s="20"/>
      <c r="AO76" s="20"/>
      <c r="AP76" s="20"/>
      <c r="AQ76" s="20"/>
      <c r="AR76" s="20"/>
    </row>
    <row r="77" spans="1:44" s="17" customFormat="1" ht="30.75" customHeight="1" x14ac:dyDescent="0.2">
      <c r="A77" s="150"/>
      <c r="C77" s="63"/>
      <c r="D77" s="66">
        <f t="shared" si="13"/>
        <v>1</v>
      </c>
      <c r="E77" s="69">
        <f>IFERROR(VLOOKUP(J77,Causa!$A$2:$F$15,6,0),"")</f>
        <v>1</v>
      </c>
      <c r="F77" s="52">
        <v>0.75069444444444444</v>
      </c>
      <c r="G77" s="53"/>
      <c r="H77" s="212"/>
      <c r="I77" s="55" t="s">
        <v>56</v>
      </c>
      <c r="J77" s="54" t="s">
        <v>39</v>
      </c>
      <c r="K77" s="54" t="s">
        <v>40</v>
      </c>
      <c r="L77" s="54" t="s">
        <v>1857</v>
      </c>
      <c r="M77" s="54" t="s">
        <v>410</v>
      </c>
      <c r="N77" s="54" t="s">
        <v>665</v>
      </c>
      <c r="O77" s="54" t="s">
        <v>276</v>
      </c>
      <c r="P77" s="54">
        <v>11</v>
      </c>
      <c r="Q77" s="55" t="s">
        <v>1994</v>
      </c>
      <c r="R77" s="54"/>
      <c r="S77" s="56">
        <f t="shared" si="17"/>
        <v>0</v>
      </c>
      <c r="T77" s="56">
        <f t="shared" si="14"/>
        <v>0</v>
      </c>
      <c r="U77" s="56">
        <f t="shared" si="18"/>
        <v>0</v>
      </c>
      <c r="V77" s="56">
        <f t="shared" si="15"/>
        <v>11</v>
      </c>
      <c r="W77" s="64">
        <f t="shared" si="16"/>
        <v>18</v>
      </c>
      <c r="X77" s="56" t="str">
        <f t="shared" si="19"/>
        <v>T</v>
      </c>
      <c r="Y77" s="20"/>
      <c r="Z77" s="19"/>
      <c r="AA77" s="20"/>
      <c r="AB77" s="19"/>
      <c r="AC77" s="21"/>
      <c r="AJ77" s="22"/>
      <c r="AK77" s="22"/>
      <c r="AL77" s="22"/>
      <c r="AM77" s="22"/>
      <c r="AN77" s="20"/>
      <c r="AO77" s="20"/>
      <c r="AP77" s="20"/>
      <c r="AQ77" s="20"/>
      <c r="AR77" s="20"/>
    </row>
    <row r="78" spans="1:44" s="17" customFormat="1" ht="30.75" hidden="1" customHeight="1" x14ac:dyDescent="0.2">
      <c r="A78" s="150"/>
      <c r="C78" s="63"/>
      <c r="D78" s="66">
        <f t="shared" si="13"/>
        <v>1</v>
      </c>
      <c r="E78" s="69">
        <f>IFERROR(VLOOKUP(J78,Causa!$A$2:$F$15,6,0),"")</f>
        <v>1</v>
      </c>
      <c r="F78" s="52">
        <v>0.75902777777777775</v>
      </c>
      <c r="G78" s="53"/>
      <c r="H78" s="212"/>
      <c r="I78" s="55" t="s">
        <v>56</v>
      </c>
      <c r="J78" s="54" t="s">
        <v>31</v>
      </c>
      <c r="K78" s="54" t="s">
        <v>32</v>
      </c>
      <c r="L78" s="54" t="s">
        <v>1760</v>
      </c>
      <c r="M78" s="54" t="s">
        <v>405</v>
      </c>
      <c r="N78" s="54" t="s">
        <v>250</v>
      </c>
      <c r="O78" s="54" t="s">
        <v>198</v>
      </c>
      <c r="P78" s="54">
        <v>4</v>
      </c>
      <c r="Q78" s="55" t="s">
        <v>1997</v>
      </c>
      <c r="R78" s="54"/>
      <c r="S78" s="56">
        <f t="shared" si="17"/>
        <v>0</v>
      </c>
      <c r="T78" s="56">
        <f t="shared" si="14"/>
        <v>0</v>
      </c>
      <c r="U78" s="56">
        <f t="shared" si="18"/>
        <v>0</v>
      </c>
      <c r="V78" s="56">
        <f t="shared" si="15"/>
        <v>4</v>
      </c>
      <c r="W78" s="64">
        <f t="shared" si="16"/>
        <v>18</v>
      </c>
      <c r="X78" s="56" t="str">
        <f t="shared" si="19"/>
        <v>T</v>
      </c>
      <c r="Y78" s="20"/>
      <c r="Z78" s="19"/>
      <c r="AA78" s="20"/>
      <c r="AB78" s="19"/>
      <c r="AC78" s="21"/>
      <c r="AJ78" s="22"/>
      <c r="AK78" s="22"/>
      <c r="AL78" s="22"/>
      <c r="AM78" s="22"/>
      <c r="AN78" s="20"/>
      <c r="AO78" s="20"/>
      <c r="AP78" s="20"/>
      <c r="AQ78" s="20"/>
      <c r="AR78" s="20"/>
    </row>
    <row r="79" spans="1:44" s="17" customFormat="1" ht="30.75" hidden="1" customHeight="1" x14ac:dyDescent="0.2">
      <c r="A79" s="150"/>
      <c r="C79" s="63"/>
      <c r="D79" s="66">
        <f t="shared" si="13"/>
        <v>1</v>
      </c>
      <c r="E79" s="69">
        <f>IFERROR(VLOOKUP(J79,Causa!$A$2:$F$15,6,0),"")</f>
        <v>3</v>
      </c>
      <c r="F79" s="52">
        <v>0.7631944444444444</v>
      </c>
      <c r="G79" s="53"/>
      <c r="H79" s="212"/>
      <c r="I79" s="55" t="s">
        <v>56</v>
      </c>
      <c r="J79" s="54" t="s">
        <v>29</v>
      </c>
      <c r="K79" s="54" t="s">
        <v>1854</v>
      </c>
      <c r="L79" s="54" t="s">
        <v>1793</v>
      </c>
      <c r="M79" s="54"/>
      <c r="N79" s="54"/>
      <c r="O79" s="54" t="s">
        <v>429</v>
      </c>
      <c r="P79" s="54">
        <v>6.08</v>
      </c>
      <c r="Q79" s="55" t="s">
        <v>1995</v>
      </c>
      <c r="R79" s="54"/>
      <c r="S79" s="56">
        <f t="shared" si="17"/>
        <v>0</v>
      </c>
      <c r="T79" s="56">
        <f t="shared" si="14"/>
        <v>0</v>
      </c>
      <c r="U79" s="56">
        <f t="shared" si="18"/>
        <v>6.08</v>
      </c>
      <c r="V79" s="56">
        <f t="shared" si="15"/>
        <v>0</v>
      </c>
      <c r="W79" s="64">
        <f t="shared" si="16"/>
        <v>18</v>
      </c>
      <c r="X79" s="56" t="str">
        <f t="shared" si="19"/>
        <v>T</v>
      </c>
      <c r="Y79" s="20"/>
      <c r="Z79" s="19"/>
      <c r="AA79" s="20"/>
      <c r="AB79" s="19"/>
      <c r="AC79" s="21"/>
      <c r="AJ79" s="22"/>
      <c r="AK79" s="22"/>
      <c r="AL79" s="22"/>
      <c r="AM79" s="22"/>
      <c r="AN79" s="20"/>
      <c r="AO79" s="20"/>
      <c r="AP79" s="20"/>
      <c r="AQ79" s="20"/>
      <c r="AR79" s="20"/>
    </row>
    <row r="80" spans="1:44" s="17" customFormat="1" ht="30.75" hidden="1" customHeight="1" x14ac:dyDescent="0.2">
      <c r="A80" s="150"/>
      <c r="C80" s="63"/>
      <c r="D80" s="66">
        <f t="shared" si="13"/>
        <v>1</v>
      </c>
      <c r="E80" s="69">
        <f>IFERROR(VLOOKUP(J80,Causa!$A$2:$F$15,6,0),"")</f>
        <v>1</v>
      </c>
      <c r="F80" s="52">
        <v>0.77083333333333337</v>
      </c>
      <c r="G80" s="53"/>
      <c r="H80" s="212"/>
      <c r="I80" s="55" t="s">
        <v>56</v>
      </c>
      <c r="J80" s="54" t="s">
        <v>31</v>
      </c>
      <c r="K80" s="54" t="s">
        <v>32</v>
      </c>
      <c r="L80" s="54" t="s">
        <v>446</v>
      </c>
      <c r="M80" s="54" t="s">
        <v>490</v>
      </c>
      <c r="N80" s="54" t="s">
        <v>212</v>
      </c>
      <c r="O80" s="54" t="s">
        <v>127</v>
      </c>
      <c r="P80" s="54">
        <v>30</v>
      </c>
      <c r="Q80" s="55" t="s">
        <v>1996</v>
      </c>
      <c r="R80" s="54"/>
      <c r="S80" s="56">
        <f t="shared" si="17"/>
        <v>0</v>
      </c>
      <c r="T80" s="56">
        <f t="shared" si="14"/>
        <v>0</v>
      </c>
      <c r="U80" s="56">
        <f t="shared" si="18"/>
        <v>0</v>
      </c>
      <c r="V80" s="56">
        <f t="shared" si="15"/>
        <v>30</v>
      </c>
      <c r="W80" s="64">
        <f t="shared" si="16"/>
        <v>18</v>
      </c>
      <c r="X80" s="56" t="str">
        <f t="shared" si="19"/>
        <v>T</v>
      </c>
      <c r="Y80" s="20"/>
      <c r="Z80" s="19"/>
      <c r="AA80" s="20"/>
      <c r="AB80" s="19"/>
      <c r="AC80" s="21"/>
      <c r="AJ80" s="22"/>
      <c r="AK80" s="22"/>
      <c r="AL80" s="22"/>
      <c r="AM80" s="22"/>
      <c r="AN80" s="20"/>
      <c r="AO80" s="20"/>
      <c r="AP80" s="20"/>
      <c r="AQ80" s="20"/>
      <c r="AR80" s="20"/>
    </row>
    <row r="81" spans="1:44" s="17" customFormat="1" ht="30.75" hidden="1" customHeight="1" x14ac:dyDescent="0.2">
      <c r="A81" s="150"/>
      <c r="C81" s="63"/>
      <c r="D81" s="66">
        <f t="shared" si="13"/>
        <v>1</v>
      </c>
      <c r="E81" s="69">
        <f>IFERROR(VLOOKUP(J81,Causa!$A$2:$F$15,6,0),"")</f>
        <v>1</v>
      </c>
      <c r="F81" s="52">
        <v>0.79236111111111107</v>
      </c>
      <c r="G81" s="53"/>
      <c r="H81" s="212"/>
      <c r="I81" s="55" t="s">
        <v>56</v>
      </c>
      <c r="J81" s="54" t="s">
        <v>31</v>
      </c>
      <c r="K81" s="54" t="s">
        <v>32</v>
      </c>
      <c r="L81" s="54" t="s">
        <v>446</v>
      </c>
      <c r="M81" s="54" t="s">
        <v>490</v>
      </c>
      <c r="N81" s="54" t="s">
        <v>212</v>
      </c>
      <c r="O81" s="54" t="s">
        <v>127</v>
      </c>
      <c r="P81" s="54">
        <v>13</v>
      </c>
      <c r="Q81" s="55" t="s">
        <v>1996</v>
      </c>
      <c r="R81" s="54"/>
      <c r="S81" s="56">
        <f t="shared" si="17"/>
        <v>0</v>
      </c>
      <c r="T81" s="56">
        <f t="shared" si="14"/>
        <v>0</v>
      </c>
      <c r="U81" s="56">
        <f t="shared" si="18"/>
        <v>0</v>
      </c>
      <c r="V81" s="56">
        <f t="shared" si="15"/>
        <v>13</v>
      </c>
      <c r="W81" s="64">
        <f t="shared" si="16"/>
        <v>19</v>
      </c>
      <c r="X81" s="56" t="str">
        <f t="shared" si="19"/>
        <v>T</v>
      </c>
      <c r="Y81" s="20"/>
      <c r="Z81" s="19"/>
      <c r="AA81" s="20"/>
      <c r="AB81" s="19"/>
      <c r="AC81" s="21"/>
      <c r="AJ81" s="22"/>
      <c r="AK81" s="22"/>
      <c r="AL81" s="22"/>
      <c r="AM81" s="22"/>
      <c r="AN81" s="20"/>
      <c r="AO81" s="20"/>
      <c r="AP81" s="20"/>
      <c r="AQ81" s="20"/>
      <c r="AR81" s="20"/>
    </row>
    <row r="82" spans="1:44" s="17" customFormat="1" ht="30.75" hidden="1" customHeight="1" x14ac:dyDescent="0.2">
      <c r="A82" s="150"/>
      <c r="C82" s="63"/>
      <c r="D82" s="66">
        <f t="shared" si="13"/>
        <v>1</v>
      </c>
      <c r="E82" s="69">
        <f>IFERROR(VLOOKUP(J82,Causa!$A$2:$F$15,6,0),"")</f>
        <v>3</v>
      </c>
      <c r="F82" s="52">
        <v>0.81458333333333333</v>
      </c>
      <c r="G82" s="53"/>
      <c r="H82" s="212"/>
      <c r="I82" s="55" t="s">
        <v>56</v>
      </c>
      <c r="J82" s="54" t="s">
        <v>29</v>
      </c>
      <c r="K82" s="54" t="s">
        <v>1854</v>
      </c>
      <c r="L82" s="54" t="s">
        <v>1793</v>
      </c>
      <c r="M82" s="54"/>
      <c r="N82" s="54"/>
      <c r="O82" s="54" t="s">
        <v>429</v>
      </c>
      <c r="P82" s="54">
        <v>6</v>
      </c>
      <c r="Q82" s="55" t="s">
        <v>1995</v>
      </c>
      <c r="R82" s="54"/>
      <c r="S82" s="56">
        <f t="shared" si="17"/>
        <v>0</v>
      </c>
      <c r="T82" s="56">
        <f t="shared" si="14"/>
        <v>0</v>
      </c>
      <c r="U82" s="56">
        <f t="shared" si="18"/>
        <v>6</v>
      </c>
      <c r="V82" s="56">
        <f t="shared" si="15"/>
        <v>0</v>
      </c>
      <c r="W82" s="64">
        <f t="shared" si="16"/>
        <v>19</v>
      </c>
      <c r="X82" s="56" t="str">
        <f t="shared" si="19"/>
        <v>T</v>
      </c>
      <c r="Y82" s="20"/>
      <c r="Z82" s="19"/>
      <c r="AA82" s="20"/>
      <c r="AB82" s="19"/>
      <c r="AC82" s="21"/>
      <c r="AJ82" s="22"/>
      <c r="AK82" s="22"/>
      <c r="AL82" s="22"/>
      <c r="AM82" s="22"/>
      <c r="AN82" s="20"/>
      <c r="AO82" s="20"/>
      <c r="AP82" s="20"/>
      <c r="AQ82" s="20"/>
      <c r="AR82" s="20"/>
    </row>
    <row r="83" spans="1:44" s="17" customFormat="1" ht="30.75" customHeight="1" x14ac:dyDescent="0.2">
      <c r="A83" s="150"/>
      <c r="C83" s="63"/>
      <c r="D83" s="66">
        <f t="shared" si="13"/>
        <v>1</v>
      </c>
      <c r="E83" s="69">
        <f>IFERROR(VLOOKUP(J83,Causa!$A$2:$F$15,6,0),"")</f>
        <v>1</v>
      </c>
      <c r="F83" s="52">
        <v>0.82708333333333339</v>
      </c>
      <c r="G83" s="53"/>
      <c r="H83" s="212"/>
      <c r="I83" s="55" t="s">
        <v>56</v>
      </c>
      <c r="J83" s="54" t="s">
        <v>39</v>
      </c>
      <c r="K83" s="54" t="s">
        <v>40</v>
      </c>
      <c r="L83" s="54" t="s">
        <v>1857</v>
      </c>
      <c r="M83" s="54" t="s">
        <v>410</v>
      </c>
      <c r="N83" s="54" t="s">
        <v>665</v>
      </c>
      <c r="O83" s="54" t="s">
        <v>171</v>
      </c>
      <c r="P83" s="54">
        <v>3.86</v>
      </c>
      <c r="Q83" s="55" t="s">
        <v>1998</v>
      </c>
      <c r="R83" s="54"/>
      <c r="S83" s="56">
        <f t="shared" si="17"/>
        <v>0</v>
      </c>
      <c r="T83" s="56">
        <f t="shared" si="14"/>
        <v>0</v>
      </c>
      <c r="U83" s="56">
        <f t="shared" si="18"/>
        <v>0</v>
      </c>
      <c r="V83" s="56">
        <f t="shared" si="15"/>
        <v>3.86</v>
      </c>
      <c r="W83" s="64">
        <f t="shared" si="16"/>
        <v>19</v>
      </c>
      <c r="X83" s="56" t="str">
        <f t="shared" si="19"/>
        <v>T</v>
      </c>
      <c r="Y83" s="20"/>
      <c r="Z83" s="19"/>
      <c r="AA83" s="20"/>
      <c r="AB83" s="19"/>
      <c r="AC83" s="21"/>
      <c r="AJ83" s="22"/>
      <c r="AK83" s="22"/>
      <c r="AL83" s="22"/>
      <c r="AM83" s="22"/>
      <c r="AN83" s="20"/>
      <c r="AO83" s="20"/>
      <c r="AP83" s="20"/>
      <c r="AQ83" s="20"/>
      <c r="AR83" s="20"/>
    </row>
    <row r="84" spans="1:44" s="17" customFormat="1" ht="30.75" hidden="1" customHeight="1" x14ac:dyDescent="0.2">
      <c r="A84" s="150"/>
      <c r="C84" s="63"/>
      <c r="D84" s="66">
        <f t="shared" si="13"/>
        <v>1</v>
      </c>
      <c r="E84" s="69">
        <f>IFERROR(VLOOKUP(J84,Causa!$A$2:$F$15,6,0),"")</f>
        <v>2</v>
      </c>
      <c r="F84" s="52">
        <v>0.84722222222222221</v>
      </c>
      <c r="G84" s="53"/>
      <c r="H84" s="212"/>
      <c r="I84" s="55" t="s">
        <v>56</v>
      </c>
      <c r="J84" s="54" t="s">
        <v>41</v>
      </c>
      <c r="K84" s="54" t="s">
        <v>42</v>
      </c>
      <c r="L84" s="54" t="s">
        <v>1760</v>
      </c>
      <c r="M84" s="54"/>
      <c r="N84" s="54"/>
      <c r="O84" s="54" t="s">
        <v>423</v>
      </c>
      <c r="P84" s="54">
        <v>5</v>
      </c>
      <c r="Q84" s="55" t="s">
        <v>1999</v>
      </c>
      <c r="R84" s="54"/>
      <c r="S84" s="56">
        <f t="shared" si="17"/>
        <v>0</v>
      </c>
      <c r="T84" s="56">
        <f t="shared" si="14"/>
        <v>0</v>
      </c>
      <c r="U84" s="56">
        <f t="shared" si="18"/>
        <v>0</v>
      </c>
      <c r="V84" s="56">
        <f t="shared" si="15"/>
        <v>5</v>
      </c>
      <c r="W84" s="64">
        <f t="shared" si="16"/>
        <v>20</v>
      </c>
      <c r="X84" s="56" t="str">
        <f t="shared" si="19"/>
        <v>T</v>
      </c>
      <c r="Y84" s="20"/>
      <c r="Z84" s="19"/>
      <c r="AA84" s="20"/>
      <c r="AB84" s="19"/>
      <c r="AC84" s="21"/>
      <c r="AJ84" s="22"/>
      <c r="AK84" s="22"/>
      <c r="AL84" s="22"/>
      <c r="AM84" s="22"/>
      <c r="AN84" s="20"/>
      <c r="AO84" s="20"/>
      <c r="AP84" s="20"/>
      <c r="AQ84" s="20"/>
      <c r="AR84" s="20"/>
    </row>
    <row r="85" spans="1:44" s="17" customFormat="1" ht="30.75" hidden="1" customHeight="1" x14ac:dyDescent="0.2">
      <c r="A85" s="150"/>
      <c r="C85" s="63"/>
      <c r="D85" s="66">
        <f t="shared" si="13"/>
        <v>1</v>
      </c>
      <c r="E85" s="69">
        <f>IFERROR(VLOOKUP(J85,Causa!$A$2:$F$15,6,0),"")</f>
        <v>3</v>
      </c>
      <c r="F85" s="52">
        <v>0.87152777777777779</v>
      </c>
      <c r="G85" s="53"/>
      <c r="H85" s="212"/>
      <c r="I85" s="55" t="s">
        <v>56</v>
      </c>
      <c r="J85" s="54" t="s">
        <v>29</v>
      </c>
      <c r="K85" s="54" t="s">
        <v>1854</v>
      </c>
      <c r="L85" s="54" t="s">
        <v>1793</v>
      </c>
      <c r="M85" s="54"/>
      <c r="N85" s="54"/>
      <c r="O85" s="54" t="s">
        <v>429</v>
      </c>
      <c r="P85" s="54">
        <v>3.98</v>
      </c>
      <c r="Q85" s="55" t="s">
        <v>1995</v>
      </c>
      <c r="R85" s="54"/>
      <c r="S85" s="56">
        <f t="shared" si="17"/>
        <v>0</v>
      </c>
      <c r="T85" s="56">
        <f t="shared" si="14"/>
        <v>0</v>
      </c>
      <c r="U85" s="56">
        <f t="shared" si="18"/>
        <v>3.98</v>
      </c>
      <c r="V85" s="56">
        <f t="shared" si="15"/>
        <v>0</v>
      </c>
      <c r="W85" s="64">
        <f t="shared" si="16"/>
        <v>20</v>
      </c>
      <c r="X85" s="56" t="str">
        <f t="shared" si="19"/>
        <v>T</v>
      </c>
      <c r="Y85" s="20"/>
      <c r="Z85" s="19"/>
      <c r="AA85" s="20"/>
      <c r="AB85" s="19"/>
      <c r="AC85" s="21"/>
      <c r="AJ85" s="22"/>
      <c r="AK85" s="22"/>
      <c r="AL85" s="22"/>
      <c r="AM85" s="22"/>
      <c r="AN85" s="20"/>
      <c r="AO85" s="20"/>
      <c r="AP85" s="20"/>
      <c r="AQ85" s="20"/>
      <c r="AR85" s="20"/>
    </row>
    <row r="86" spans="1:44" s="17" customFormat="1" ht="30.75" hidden="1" customHeight="1" x14ac:dyDescent="0.2">
      <c r="A86" s="150"/>
      <c r="C86" s="63"/>
      <c r="D86" s="66">
        <f t="shared" si="13"/>
        <v>1</v>
      </c>
      <c r="E86" s="69">
        <f>IFERROR(VLOOKUP(J86,Causa!$A$2:$F$15,6,0),"")</f>
        <v>3</v>
      </c>
      <c r="F86" s="52">
        <v>0.88402777777777775</v>
      </c>
      <c r="G86" s="53"/>
      <c r="H86" s="212"/>
      <c r="I86" s="55" t="s">
        <v>56</v>
      </c>
      <c r="J86" s="54" t="s">
        <v>29</v>
      </c>
      <c r="K86" s="54" t="s">
        <v>1854</v>
      </c>
      <c r="L86" s="54" t="s">
        <v>1793</v>
      </c>
      <c r="M86" s="54"/>
      <c r="N86" s="54"/>
      <c r="O86" s="54" t="s">
        <v>429</v>
      </c>
      <c r="P86" s="54">
        <v>4.96</v>
      </c>
      <c r="Q86" s="55" t="s">
        <v>1995</v>
      </c>
      <c r="R86" s="54"/>
      <c r="S86" s="56">
        <f t="shared" si="17"/>
        <v>0</v>
      </c>
      <c r="T86" s="56">
        <f t="shared" si="14"/>
        <v>0</v>
      </c>
      <c r="U86" s="56">
        <f t="shared" si="18"/>
        <v>4.96</v>
      </c>
      <c r="V86" s="56">
        <f t="shared" si="15"/>
        <v>0</v>
      </c>
      <c r="W86" s="64">
        <f t="shared" si="16"/>
        <v>21</v>
      </c>
      <c r="X86" s="56" t="str">
        <f t="shared" si="19"/>
        <v>T</v>
      </c>
      <c r="Y86" s="20"/>
      <c r="Z86" s="19"/>
      <c r="AA86" s="20"/>
      <c r="AB86" s="19"/>
      <c r="AC86" s="21"/>
      <c r="AJ86" s="22"/>
      <c r="AK86" s="22"/>
      <c r="AL86" s="22"/>
      <c r="AM86" s="22"/>
      <c r="AN86" s="20"/>
      <c r="AO86" s="20"/>
      <c r="AP86" s="20"/>
      <c r="AQ86" s="20"/>
      <c r="AR86" s="20"/>
    </row>
    <row r="87" spans="1:44" s="17" customFormat="1" ht="30.75" hidden="1" customHeight="1" x14ac:dyDescent="0.2">
      <c r="A87" s="150"/>
      <c r="C87" s="63"/>
      <c r="D87" s="66">
        <f t="shared" si="13"/>
        <v>1</v>
      </c>
      <c r="E87" s="69">
        <f>IFERROR(VLOOKUP(J87,Causa!$A$2:$F$15,6,0),"")</f>
        <v>2</v>
      </c>
      <c r="F87" s="52">
        <v>0.89583333333333337</v>
      </c>
      <c r="G87" s="53"/>
      <c r="H87" s="212"/>
      <c r="I87" s="55" t="s">
        <v>56</v>
      </c>
      <c r="J87" s="54" t="s">
        <v>41</v>
      </c>
      <c r="K87" s="54" t="s">
        <v>42</v>
      </c>
      <c r="L87" s="54" t="s">
        <v>1760</v>
      </c>
      <c r="M87" s="54"/>
      <c r="N87" s="54"/>
      <c r="O87" s="54" t="s">
        <v>402</v>
      </c>
      <c r="P87" s="54">
        <v>4</v>
      </c>
      <c r="Q87" s="55" t="s">
        <v>1956</v>
      </c>
      <c r="R87" s="54"/>
      <c r="S87" s="56">
        <f t="shared" si="17"/>
        <v>0</v>
      </c>
      <c r="T87" s="56">
        <f t="shared" si="14"/>
        <v>0</v>
      </c>
      <c r="U87" s="56">
        <f t="shared" si="18"/>
        <v>0</v>
      </c>
      <c r="V87" s="56">
        <f t="shared" si="15"/>
        <v>4</v>
      </c>
      <c r="W87" s="64">
        <f t="shared" si="16"/>
        <v>21</v>
      </c>
      <c r="X87" s="56" t="str">
        <f t="shared" si="19"/>
        <v>T</v>
      </c>
      <c r="Y87" s="20"/>
      <c r="Z87" s="19"/>
      <c r="AA87" s="20"/>
      <c r="AB87" s="19"/>
      <c r="AC87" s="21"/>
      <c r="AJ87" s="22"/>
      <c r="AK87" s="22"/>
      <c r="AL87" s="22"/>
      <c r="AM87" s="22"/>
      <c r="AN87" s="20"/>
      <c r="AO87" s="20"/>
      <c r="AP87" s="20"/>
      <c r="AQ87" s="20"/>
      <c r="AR87" s="20"/>
    </row>
    <row r="88" spans="1:44" s="17" customFormat="1" ht="30.75" hidden="1" customHeight="1" x14ac:dyDescent="0.2">
      <c r="A88" s="150"/>
      <c r="C88" s="63"/>
      <c r="D88" s="66">
        <f t="shared" si="13"/>
        <v>1</v>
      </c>
      <c r="E88" s="69">
        <f>IFERROR(VLOOKUP(J88,Causa!$A$2:$F$15,6,0),"")</f>
        <v>2</v>
      </c>
      <c r="F88" s="52">
        <v>0.90833333333333333</v>
      </c>
      <c r="G88" s="53"/>
      <c r="H88" s="212"/>
      <c r="I88" s="55" t="s">
        <v>56</v>
      </c>
      <c r="J88" s="54" t="s">
        <v>41</v>
      </c>
      <c r="K88" s="54" t="s">
        <v>42</v>
      </c>
      <c r="L88" s="54" t="s">
        <v>442</v>
      </c>
      <c r="M88" s="54"/>
      <c r="N88" s="54"/>
      <c r="O88" s="54" t="s">
        <v>423</v>
      </c>
      <c r="P88" s="54">
        <v>4</v>
      </c>
      <c r="Q88" s="55" t="s">
        <v>2000</v>
      </c>
      <c r="R88" s="54"/>
      <c r="S88" s="56">
        <f t="shared" si="17"/>
        <v>0</v>
      </c>
      <c r="T88" s="56">
        <f t="shared" si="14"/>
        <v>0</v>
      </c>
      <c r="U88" s="56">
        <f t="shared" si="18"/>
        <v>0</v>
      </c>
      <c r="V88" s="56">
        <f t="shared" si="15"/>
        <v>4</v>
      </c>
      <c r="W88" s="64">
        <f t="shared" si="16"/>
        <v>21</v>
      </c>
      <c r="X88" s="56" t="str">
        <f t="shared" si="19"/>
        <v>T</v>
      </c>
      <c r="Y88" s="20"/>
      <c r="Z88" s="19"/>
      <c r="AA88" s="20"/>
      <c r="AB88" s="19"/>
      <c r="AC88" s="21"/>
      <c r="AJ88" s="22"/>
      <c r="AK88" s="22"/>
      <c r="AL88" s="22"/>
      <c r="AM88" s="22"/>
      <c r="AN88" s="20"/>
      <c r="AO88" s="20"/>
      <c r="AP88" s="20"/>
      <c r="AQ88" s="20"/>
      <c r="AR88" s="20"/>
    </row>
    <row r="89" spans="1:44" s="17" customFormat="1" ht="30.75" hidden="1" customHeight="1" x14ac:dyDescent="0.2">
      <c r="A89" s="150"/>
      <c r="C89" s="63"/>
      <c r="D89" s="66">
        <f t="shared" si="13"/>
        <v>1</v>
      </c>
      <c r="E89" s="69">
        <f>IFERROR(VLOOKUP(J89,Causa!$A$2:$F$15,6,0),"")</f>
        <v>2</v>
      </c>
      <c r="F89" s="52">
        <v>0.91736111111111107</v>
      </c>
      <c r="G89" s="53"/>
      <c r="H89" s="212"/>
      <c r="I89" s="55" t="s">
        <v>56</v>
      </c>
      <c r="J89" s="54" t="s">
        <v>41</v>
      </c>
      <c r="K89" s="54" t="s">
        <v>42</v>
      </c>
      <c r="L89" s="54" t="s">
        <v>444</v>
      </c>
      <c r="M89" s="54"/>
      <c r="N89" s="54"/>
      <c r="O89" s="54" t="s">
        <v>423</v>
      </c>
      <c r="P89" s="54">
        <v>8</v>
      </c>
      <c r="Q89" s="55" t="s">
        <v>1859</v>
      </c>
      <c r="R89" s="54"/>
      <c r="S89" s="56">
        <f t="shared" si="17"/>
        <v>0</v>
      </c>
      <c r="T89" s="56">
        <f t="shared" si="14"/>
        <v>0</v>
      </c>
      <c r="U89" s="56">
        <f t="shared" si="18"/>
        <v>0</v>
      </c>
      <c r="V89" s="56">
        <f t="shared" si="15"/>
        <v>8</v>
      </c>
      <c r="W89" s="64">
        <f t="shared" si="16"/>
        <v>22</v>
      </c>
      <c r="X89" s="56" t="str">
        <f t="shared" si="19"/>
        <v>T</v>
      </c>
      <c r="Y89" s="20"/>
      <c r="Z89" s="19"/>
      <c r="AA89" s="20"/>
      <c r="AB89" s="19"/>
      <c r="AC89" s="21"/>
      <c r="AJ89" s="22"/>
      <c r="AK89" s="22"/>
      <c r="AL89" s="22"/>
      <c r="AM89" s="22"/>
      <c r="AN89" s="20"/>
      <c r="AO89" s="20"/>
      <c r="AP89" s="20"/>
      <c r="AQ89" s="20"/>
      <c r="AR89" s="20"/>
    </row>
    <row r="90" spans="1:44" s="17" customFormat="1" ht="30.75" hidden="1" customHeight="1" x14ac:dyDescent="0.2">
      <c r="A90" s="150"/>
      <c r="C90" s="63"/>
      <c r="D90" s="66">
        <f t="shared" si="13"/>
        <v>1</v>
      </c>
      <c r="E90" s="69">
        <f>IFERROR(VLOOKUP(J90,Causa!$A$2:$F$15,6,0),"")</f>
        <v>3</v>
      </c>
      <c r="F90" s="52">
        <v>0.92569444444444438</v>
      </c>
      <c r="G90" s="53"/>
      <c r="H90" s="212"/>
      <c r="I90" s="55" t="s">
        <v>56</v>
      </c>
      <c r="J90" s="54" t="s">
        <v>47</v>
      </c>
      <c r="K90" s="54" t="s">
        <v>82</v>
      </c>
      <c r="L90" s="54" t="s">
        <v>1793</v>
      </c>
      <c r="M90" s="54"/>
      <c r="N90" s="54"/>
      <c r="O90" s="54" t="s">
        <v>1725</v>
      </c>
      <c r="P90" s="54">
        <v>5</v>
      </c>
      <c r="Q90" s="55" t="s">
        <v>1870</v>
      </c>
      <c r="R90" s="54"/>
      <c r="S90" s="56">
        <f t="shared" si="17"/>
        <v>0</v>
      </c>
      <c r="T90" s="56">
        <f t="shared" si="14"/>
        <v>5</v>
      </c>
      <c r="U90" s="56">
        <f t="shared" si="18"/>
        <v>0</v>
      </c>
      <c r="V90" s="56">
        <f t="shared" si="15"/>
        <v>0</v>
      </c>
      <c r="W90" s="64">
        <f t="shared" si="16"/>
        <v>22</v>
      </c>
      <c r="X90" s="56" t="str">
        <f t="shared" si="19"/>
        <v>T</v>
      </c>
      <c r="Y90" s="20"/>
      <c r="Z90" s="19"/>
      <c r="AA90" s="20"/>
      <c r="AB90" s="19"/>
      <c r="AC90" s="21"/>
      <c r="AJ90" s="22"/>
      <c r="AK90" s="22"/>
      <c r="AL90" s="22"/>
      <c r="AM90" s="22"/>
      <c r="AN90" s="20"/>
      <c r="AO90" s="20"/>
      <c r="AP90" s="20"/>
      <c r="AQ90" s="20"/>
      <c r="AR90" s="20"/>
    </row>
    <row r="91" spans="1:44" s="17" customFormat="1" ht="30.75" hidden="1" customHeight="1" x14ac:dyDescent="0.2">
      <c r="A91" s="150"/>
      <c r="C91" s="63"/>
      <c r="D91" s="66">
        <f t="shared" si="13"/>
        <v>1</v>
      </c>
      <c r="E91" s="69">
        <f>IFERROR(VLOOKUP(J91,Causa!$A$2:$F$15,6,0),"")</f>
        <v>2</v>
      </c>
      <c r="F91" s="52">
        <v>0.93541666666666667</v>
      </c>
      <c r="G91" s="53"/>
      <c r="H91" s="212"/>
      <c r="I91" s="55" t="s">
        <v>56</v>
      </c>
      <c r="J91" s="54" t="s">
        <v>41</v>
      </c>
      <c r="K91" s="54" t="s">
        <v>42</v>
      </c>
      <c r="L91" s="54" t="s">
        <v>1770</v>
      </c>
      <c r="M91" s="54"/>
      <c r="N91" s="54"/>
      <c r="O91" s="54" t="s">
        <v>399</v>
      </c>
      <c r="P91" s="54">
        <v>8.1199999999999992</v>
      </c>
      <c r="Q91" s="55" t="s">
        <v>2001</v>
      </c>
      <c r="R91" s="54"/>
      <c r="S91" s="56">
        <f t="shared" si="17"/>
        <v>0</v>
      </c>
      <c r="T91" s="56">
        <f t="shared" si="14"/>
        <v>0</v>
      </c>
      <c r="U91" s="56">
        <f t="shared" si="18"/>
        <v>0</v>
      </c>
      <c r="V91" s="56">
        <f t="shared" si="15"/>
        <v>8.1199999999999992</v>
      </c>
      <c r="W91" s="64">
        <f t="shared" si="16"/>
        <v>22</v>
      </c>
      <c r="X91" s="56" t="str">
        <f t="shared" si="19"/>
        <v>T</v>
      </c>
      <c r="Y91" s="20"/>
      <c r="Z91" s="19"/>
      <c r="AA91" s="20"/>
      <c r="AB91" s="19"/>
      <c r="AC91" s="21"/>
      <c r="AJ91" s="22"/>
      <c r="AK91" s="22"/>
      <c r="AL91" s="22"/>
      <c r="AM91" s="22"/>
      <c r="AN91" s="20"/>
      <c r="AO91" s="20"/>
      <c r="AP91" s="20"/>
      <c r="AQ91" s="20"/>
      <c r="AR91" s="20"/>
    </row>
    <row r="92" spans="1:44" s="17" customFormat="1" ht="30.75" hidden="1" customHeight="1" x14ac:dyDescent="0.2">
      <c r="A92" s="150"/>
      <c r="C92" s="63"/>
      <c r="D92" s="66">
        <f t="shared" si="13"/>
        <v>1</v>
      </c>
      <c r="E92" s="69">
        <f>IFERROR(VLOOKUP(J92,Causa!$A$2:$F$15,6,0),"")</f>
        <v>2</v>
      </c>
      <c r="F92" s="52">
        <v>0.96180555555555547</v>
      </c>
      <c r="G92" s="53"/>
      <c r="H92" s="212"/>
      <c r="I92" s="55" t="s">
        <v>57</v>
      </c>
      <c r="J92" s="54" t="s">
        <v>41</v>
      </c>
      <c r="K92" s="54" t="s">
        <v>42</v>
      </c>
      <c r="L92" s="54" t="s">
        <v>441</v>
      </c>
      <c r="M92" s="54"/>
      <c r="N92" s="54"/>
      <c r="O92" s="54" t="s">
        <v>403</v>
      </c>
      <c r="P92" s="54">
        <v>6</v>
      </c>
      <c r="Q92" s="55" t="s">
        <v>2002</v>
      </c>
      <c r="R92" s="54"/>
      <c r="S92" s="56">
        <f t="shared" si="17"/>
        <v>0</v>
      </c>
      <c r="T92" s="56">
        <f t="shared" si="14"/>
        <v>0</v>
      </c>
      <c r="U92" s="56">
        <f t="shared" si="18"/>
        <v>0</v>
      </c>
      <c r="V92" s="56">
        <f t="shared" si="15"/>
        <v>6</v>
      </c>
      <c r="W92" s="64">
        <f t="shared" si="16"/>
        <v>23</v>
      </c>
      <c r="X92" s="56" t="str">
        <f t="shared" si="19"/>
        <v>N</v>
      </c>
      <c r="Y92" s="20"/>
      <c r="Z92" s="19"/>
      <c r="AA92" s="20"/>
      <c r="AB92" s="19"/>
      <c r="AC92" s="21"/>
      <c r="AJ92" s="22"/>
      <c r="AK92" s="22"/>
      <c r="AL92" s="22"/>
      <c r="AM92" s="22"/>
      <c r="AN92" s="20"/>
      <c r="AO92" s="20"/>
      <c r="AP92" s="20"/>
      <c r="AQ92" s="20"/>
      <c r="AR92" s="20"/>
    </row>
    <row r="93" spans="1:44" s="17" customFormat="1" ht="30.75" hidden="1" customHeight="1" x14ac:dyDescent="0.2">
      <c r="A93" s="150"/>
      <c r="C93" s="63"/>
      <c r="D93" s="66">
        <f t="shared" si="13"/>
        <v>1</v>
      </c>
      <c r="E93" s="69">
        <f>IFERROR(VLOOKUP(J93,Causa!$A$2:$F$15,6,0),"")</f>
        <v>2</v>
      </c>
      <c r="F93" s="52">
        <v>0.96805555555555556</v>
      </c>
      <c r="G93" s="53"/>
      <c r="H93" s="212"/>
      <c r="I93" s="55" t="s">
        <v>57</v>
      </c>
      <c r="J93" s="54" t="s">
        <v>41</v>
      </c>
      <c r="K93" s="54" t="s">
        <v>42</v>
      </c>
      <c r="L93" s="54" t="s">
        <v>444</v>
      </c>
      <c r="M93" s="54"/>
      <c r="N93" s="54"/>
      <c r="O93" s="54" t="s">
        <v>423</v>
      </c>
      <c r="P93" s="54">
        <v>3.07</v>
      </c>
      <c r="Q93" s="55" t="s">
        <v>1932</v>
      </c>
      <c r="R93" s="54"/>
      <c r="S93" s="56">
        <f t="shared" si="17"/>
        <v>0</v>
      </c>
      <c r="T93" s="56">
        <f t="shared" si="14"/>
        <v>0</v>
      </c>
      <c r="U93" s="56">
        <f t="shared" si="18"/>
        <v>0</v>
      </c>
      <c r="V93" s="56">
        <f t="shared" si="15"/>
        <v>3.07</v>
      </c>
      <c r="W93" s="64">
        <f t="shared" si="16"/>
        <v>23</v>
      </c>
      <c r="X93" s="56" t="str">
        <f t="shared" si="19"/>
        <v>N</v>
      </c>
      <c r="Y93" s="20"/>
      <c r="Z93" s="19"/>
      <c r="AA93" s="20"/>
      <c r="AB93" s="19"/>
      <c r="AC93" s="21"/>
      <c r="AJ93" s="22"/>
      <c r="AK93" s="22"/>
      <c r="AL93" s="22"/>
      <c r="AM93" s="22"/>
      <c r="AN93" s="20"/>
      <c r="AO93" s="20"/>
      <c r="AP93" s="20"/>
      <c r="AQ93" s="20"/>
      <c r="AR93" s="20"/>
    </row>
    <row r="94" spans="1:44" s="17" customFormat="1" ht="30.75" hidden="1" customHeight="1" x14ac:dyDescent="0.2">
      <c r="A94" s="150"/>
      <c r="C94" s="63"/>
      <c r="D94" s="66">
        <f t="shared" si="13"/>
        <v>1</v>
      </c>
      <c r="E94" s="69">
        <f>IFERROR(VLOOKUP(J94,Causa!$A$2:$F$15,6,0),"")</f>
        <v>1</v>
      </c>
      <c r="F94" s="52">
        <v>0.97638888888888886</v>
      </c>
      <c r="G94" s="53"/>
      <c r="H94" s="212"/>
      <c r="I94" s="55" t="s">
        <v>57</v>
      </c>
      <c r="J94" s="54" t="s">
        <v>25</v>
      </c>
      <c r="K94" s="54" t="s">
        <v>26</v>
      </c>
      <c r="L94" s="54" t="s">
        <v>1773</v>
      </c>
      <c r="M94" s="54" t="s">
        <v>486</v>
      </c>
      <c r="N94" s="54" t="s">
        <v>182</v>
      </c>
      <c r="O94" s="54" t="s">
        <v>181</v>
      </c>
      <c r="P94" s="54">
        <v>4</v>
      </c>
      <c r="Q94" s="55" t="s">
        <v>2003</v>
      </c>
      <c r="R94" s="54"/>
      <c r="S94" s="56">
        <f t="shared" si="17"/>
        <v>0</v>
      </c>
      <c r="T94" s="56">
        <f t="shared" si="14"/>
        <v>0</v>
      </c>
      <c r="U94" s="56">
        <f t="shared" si="18"/>
        <v>0</v>
      </c>
      <c r="V94" s="56">
        <f t="shared" si="15"/>
        <v>4</v>
      </c>
      <c r="W94" s="64">
        <f t="shared" si="16"/>
        <v>23</v>
      </c>
      <c r="X94" s="56" t="str">
        <f t="shared" si="19"/>
        <v>N</v>
      </c>
      <c r="Y94" s="20"/>
      <c r="Z94" s="19"/>
      <c r="AA94" s="20"/>
      <c r="AB94" s="19"/>
      <c r="AC94" s="21"/>
      <c r="AJ94" s="22"/>
      <c r="AK94" s="22"/>
      <c r="AL94" s="22"/>
      <c r="AM94" s="22"/>
      <c r="AN94" s="20"/>
      <c r="AO94" s="20"/>
      <c r="AP94" s="20"/>
      <c r="AQ94" s="20"/>
      <c r="AR94" s="20"/>
    </row>
    <row r="95" spans="1:44" s="17" customFormat="1" ht="30.75" hidden="1" customHeight="1" x14ac:dyDescent="0.2">
      <c r="A95" s="150"/>
      <c r="C95" s="63"/>
      <c r="D95" s="66" t="str">
        <f t="shared" si="13"/>
        <v/>
      </c>
      <c r="E95" s="69" t="str">
        <f>IFERROR(VLOOKUP(J95,Causa!$A$2:$F$15,6,0),"")</f>
        <v/>
      </c>
      <c r="F95" s="52"/>
      <c r="G95" s="53"/>
      <c r="H95" s="212"/>
      <c r="I95" s="55"/>
      <c r="J95" s="54"/>
      <c r="K95" s="54"/>
      <c r="L95" s="54"/>
      <c r="M95" s="54"/>
      <c r="N95" s="54"/>
      <c r="O95" s="54"/>
      <c r="P95" s="54"/>
      <c r="Q95" s="55"/>
      <c r="R95" s="54"/>
      <c r="S95" s="56">
        <f t="shared" si="17"/>
        <v>0</v>
      </c>
      <c r="T95" s="56">
        <f t="shared" si="14"/>
        <v>0</v>
      </c>
      <c r="U95" s="56">
        <f t="shared" si="18"/>
        <v>0</v>
      </c>
      <c r="V95" s="56">
        <f t="shared" si="15"/>
        <v>0</v>
      </c>
      <c r="W95" s="64" t="str">
        <f t="shared" si="16"/>
        <v/>
      </c>
      <c r="X95" s="56" t="str">
        <f t="shared" si="19"/>
        <v>T</v>
      </c>
      <c r="Y95" s="20"/>
      <c r="Z95" s="19"/>
      <c r="AA95" s="20"/>
      <c r="AB95" s="19"/>
      <c r="AC95" s="21"/>
      <c r="AJ95" s="22"/>
      <c r="AK95" s="22"/>
      <c r="AL95" s="22"/>
      <c r="AM95" s="22"/>
      <c r="AN95" s="20"/>
      <c r="AO95" s="20"/>
      <c r="AP95" s="20"/>
      <c r="AQ95" s="20"/>
      <c r="AR95" s="20"/>
    </row>
    <row r="96" spans="1:44" s="17" customFormat="1" ht="30.75" hidden="1" customHeight="1" x14ac:dyDescent="0.2">
      <c r="A96" s="150"/>
      <c r="C96" s="63"/>
      <c r="D96" s="66" t="str">
        <f t="shared" si="13"/>
        <v/>
      </c>
      <c r="E96" s="69" t="str">
        <f>IFERROR(VLOOKUP(J96,Causa!$A$2:$F$15,6,0),"")</f>
        <v/>
      </c>
      <c r="F96" s="52"/>
      <c r="G96" s="53"/>
      <c r="H96" s="212"/>
      <c r="I96" s="55"/>
      <c r="J96" s="54"/>
      <c r="K96" s="54"/>
      <c r="L96" s="54"/>
      <c r="M96" s="54"/>
      <c r="N96" s="54"/>
      <c r="O96" s="54"/>
      <c r="P96" s="54"/>
      <c r="Q96" s="55"/>
      <c r="R96" s="54"/>
      <c r="S96" s="56">
        <f t="shared" si="17"/>
        <v>0</v>
      </c>
      <c r="T96" s="56">
        <f t="shared" si="14"/>
        <v>0</v>
      </c>
      <c r="U96" s="56">
        <f t="shared" si="18"/>
        <v>0</v>
      </c>
      <c r="V96" s="56">
        <f t="shared" si="15"/>
        <v>0</v>
      </c>
      <c r="W96" s="64" t="str">
        <f t="shared" si="16"/>
        <v/>
      </c>
      <c r="X96" s="56" t="str">
        <f t="shared" si="19"/>
        <v>T</v>
      </c>
      <c r="Y96" s="20"/>
      <c r="Z96" s="19"/>
      <c r="AA96" s="20"/>
      <c r="AB96" s="19"/>
      <c r="AC96" s="21"/>
      <c r="AJ96" s="22"/>
      <c r="AK96" s="22"/>
      <c r="AL96" s="22"/>
      <c r="AM96" s="22"/>
      <c r="AN96" s="20"/>
      <c r="AO96" s="20"/>
      <c r="AP96" s="20"/>
      <c r="AQ96" s="20"/>
      <c r="AR96" s="20"/>
    </row>
    <row r="97" spans="1:44" s="17" customFormat="1" ht="30.75" hidden="1" customHeight="1" x14ac:dyDescent="0.2">
      <c r="A97" s="150"/>
      <c r="C97" s="63"/>
      <c r="D97" s="66" t="str">
        <f t="shared" si="13"/>
        <v/>
      </c>
      <c r="E97" s="69" t="str">
        <f>IFERROR(VLOOKUP(J97,Causa!$A$2:$F$15,6,0),"")</f>
        <v/>
      </c>
      <c r="F97" s="52"/>
      <c r="G97" s="53"/>
      <c r="H97" s="212"/>
      <c r="I97" s="55"/>
      <c r="J97" s="54"/>
      <c r="K97" s="54"/>
      <c r="L97" s="54"/>
      <c r="M97" s="54"/>
      <c r="N97" s="54"/>
      <c r="O97" s="54"/>
      <c r="P97" s="54"/>
      <c r="Q97" s="55"/>
      <c r="R97" s="54"/>
      <c r="S97" s="56">
        <f t="shared" si="17"/>
        <v>0</v>
      </c>
      <c r="T97" s="56">
        <f t="shared" si="14"/>
        <v>0</v>
      </c>
      <c r="U97" s="56">
        <f t="shared" si="18"/>
        <v>0</v>
      </c>
      <c r="V97" s="56">
        <f t="shared" si="15"/>
        <v>0</v>
      </c>
      <c r="W97" s="64" t="str">
        <f t="shared" si="16"/>
        <v/>
      </c>
      <c r="X97" s="56" t="str">
        <f t="shared" si="19"/>
        <v>T</v>
      </c>
      <c r="Y97" s="20"/>
      <c r="Z97" s="19"/>
      <c r="AA97" s="20"/>
      <c r="AB97" s="19"/>
      <c r="AC97" s="21"/>
      <c r="AJ97" s="22"/>
      <c r="AK97" s="22"/>
      <c r="AL97" s="22"/>
      <c r="AM97" s="22"/>
      <c r="AN97" s="20"/>
      <c r="AO97" s="20"/>
      <c r="AP97" s="20"/>
      <c r="AQ97" s="20"/>
      <c r="AR97" s="20"/>
    </row>
    <row r="98" spans="1:44" s="17" customFormat="1" ht="30.75" hidden="1" customHeight="1" x14ac:dyDescent="0.2">
      <c r="A98" s="150"/>
      <c r="C98" s="63"/>
      <c r="D98" s="66" t="str">
        <f t="shared" si="13"/>
        <v/>
      </c>
      <c r="E98" s="69" t="str">
        <f>IFERROR(VLOOKUP(J98,Causa!$A$2:$F$15,6,0),"")</f>
        <v/>
      </c>
      <c r="F98" s="52"/>
      <c r="G98" s="53"/>
      <c r="H98" s="212"/>
      <c r="I98" s="55"/>
      <c r="J98" s="54"/>
      <c r="K98" s="54"/>
      <c r="L98" s="54"/>
      <c r="M98" s="54"/>
      <c r="N98" s="54"/>
      <c r="O98" s="54"/>
      <c r="P98" s="54"/>
      <c r="Q98" s="55"/>
      <c r="R98" s="54"/>
      <c r="S98" s="56">
        <f t="shared" si="17"/>
        <v>0</v>
      </c>
      <c r="T98" s="56">
        <f t="shared" si="14"/>
        <v>0</v>
      </c>
      <c r="U98" s="56">
        <f t="shared" si="18"/>
        <v>0</v>
      </c>
      <c r="V98" s="56">
        <f t="shared" si="15"/>
        <v>0</v>
      </c>
      <c r="W98" s="64" t="str">
        <f t="shared" si="16"/>
        <v/>
      </c>
      <c r="X98" s="56" t="str">
        <f t="shared" si="19"/>
        <v>T</v>
      </c>
      <c r="Y98" s="20"/>
      <c r="Z98" s="19"/>
      <c r="AA98" s="20"/>
      <c r="AB98" s="19"/>
      <c r="AC98" s="21"/>
      <c r="AJ98" s="22"/>
      <c r="AK98" s="22"/>
      <c r="AL98" s="22"/>
      <c r="AM98" s="22"/>
      <c r="AN98" s="20"/>
      <c r="AO98" s="20"/>
      <c r="AP98" s="20"/>
      <c r="AQ98" s="20"/>
      <c r="AR98" s="20"/>
    </row>
    <row r="99" spans="1:44" s="17" customFormat="1" ht="30.75" hidden="1" customHeight="1" x14ac:dyDescent="0.2">
      <c r="A99" s="150"/>
      <c r="C99" s="63"/>
      <c r="D99" s="66" t="str">
        <f t="shared" ref="D99:D162" si="20">IF(E99="","",IF(E99=1,IF(COUNTA(F99:P99)=9,1,0),IF(J99="OPERACIO",IF(COUNTA(F99:P99)=7,1,0),IF(COUNTA(F99:P99)=7,1,0))))</f>
        <v/>
      </c>
      <c r="E99" s="69" t="str">
        <f>IFERROR(VLOOKUP(J99,Causa!$A$2:$F$15,6,0),"")</f>
        <v/>
      </c>
      <c r="F99" s="52"/>
      <c r="G99" s="53"/>
      <c r="H99" s="212"/>
      <c r="I99" s="55"/>
      <c r="J99" s="54"/>
      <c r="K99" s="54"/>
      <c r="L99" s="54"/>
      <c r="M99" s="54"/>
      <c r="N99" s="54"/>
      <c r="O99" s="54"/>
      <c r="P99" s="54"/>
      <c r="Q99" s="55"/>
      <c r="R99" s="54"/>
      <c r="S99" s="56">
        <f t="shared" si="17"/>
        <v>0</v>
      </c>
      <c r="T99" s="56">
        <f t="shared" ref="T99:T162" si="21">IF(J99="Programa",P99,0)-S99</f>
        <v>0</v>
      </c>
      <c r="U99" s="56">
        <f t="shared" si="18"/>
        <v>0</v>
      </c>
      <c r="V99" s="56">
        <f t="shared" ref="V99:V162" si="22">IF(J99="ELECTRIC",P99,0)+IF(J99="INSTRUME",P99,0)+IF(J99="MECANICA",P99,0)+IF(J99="OPERACIO",P99,0)+IF(J99="AUTOMATI",P99,0)</f>
        <v>0</v>
      </c>
      <c r="W99" s="64" t="str">
        <f t="shared" ref="W99:W162" si="23">IF(F99="","",HOUR(F99))</f>
        <v/>
      </c>
      <c r="X99" s="56" t="str">
        <f t="shared" si="19"/>
        <v>T</v>
      </c>
      <c r="Y99" s="20"/>
      <c r="Z99" s="19"/>
      <c r="AA99" s="20"/>
      <c r="AB99" s="19"/>
      <c r="AC99" s="21"/>
      <c r="AJ99" s="22"/>
      <c r="AK99" s="22"/>
      <c r="AL99" s="22"/>
      <c r="AM99" s="22"/>
      <c r="AN99" s="20"/>
      <c r="AO99" s="20"/>
      <c r="AP99" s="20"/>
      <c r="AQ99" s="20"/>
      <c r="AR99" s="20"/>
    </row>
    <row r="100" spans="1:44" s="17" customFormat="1" ht="30.75" hidden="1" customHeight="1" x14ac:dyDescent="0.2">
      <c r="A100" s="150"/>
      <c r="C100" s="63"/>
      <c r="D100" s="66" t="str">
        <f t="shared" si="20"/>
        <v/>
      </c>
      <c r="E100" s="69" t="str">
        <f>IFERROR(VLOOKUP(J100,Causa!$A$2:$F$15,6,0),"")</f>
        <v/>
      </c>
      <c r="F100" s="52"/>
      <c r="G100" s="53"/>
      <c r="H100" s="212"/>
      <c r="I100" s="55"/>
      <c r="J100" s="54"/>
      <c r="K100" s="54"/>
      <c r="L100" s="54"/>
      <c r="M100" s="54"/>
      <c r="N100" s="54"/>
      <c r="O100" s="54"/>
      <c r="P100" s="54"/>
      <c r="Q100" s="55"/>
      <c r="R100" s="54"/>
      <c r="S100" s="56">
        <f t="shared" ref="S100:S163" si="24">IF(K100="tiempo no programado",P100,0)</f>
        <v>0</v>
      </c>
      <c r="T100" s="56">
        <f t="shared" si="21"/>
        <v>0</v>
      </c>
      <c r="U100" s="56">
        <f t="shared" ref="U100:U163" si="25">IF(J100="CALIDAD",P100,0)+IF(J100="LOGISTIC",P100,0)+IF(J100="REPUESTO",P100,0)+IF(J100="SALAMAQ",P100,0)</f>
        <v>0</v>
      </c>
      <c r="V100" s="56">
        <f t="shared" si="22"/>
        <v>0</v>
      </c>
      <c r="W100" s="64" t="str">
        <f t="shared" si="23"/>
        <v/>
      </c>
      <c r="X100" s="56" t="str">
        <f t="shared" ref="X100:X163" si="26">IF(OR(W100=23,W100&lt;7),"N",IF(AND(W100&gt;=7,W100&lt;15),"M","T"))</f>
        <v>T</v>
      </c>
      <c r="Y100" s="20"/>
      <c r="Z100" s="19"/>
      <c r="AA100" s="20"/>
      <c r="AB100" s="19"/>
      <c r="AC100" s="21"/>
      <c r="AJ100" s="22"/>
      <c r="AK100" s="22"/>
      <c r="AL100" s="22"/>
      <c r="AM100" s="22"/>
      <c r="AN100" s="20"/>
      <c r="AO100" s="20"/>
      <c r="AP100" s="20"/>
      <c r="AQ100" s="20"/>
      <c r="AR100" s="20"/>
    </row>
    <row r="101" spans="1:44" s="17" customFormat="1" ht="30.75" hidden="1" customHeight="1" x14ac:dyDescent="0.2">
      <c r="A101" s="150"/>
      <c r="C101" s="63"/>
      <c r="D101" s="66" t="str">
        <f t="shared" si="20"/>
        <v/>
      </c>
      <c r="E101" s="69" t="str">
        <f>IFERROR(VLOOKUP(J101,Causa!$A$2:$F$15,6,0),"")</f>
        <v/>
      </c>
      <c r="F101" s="52"/>
      <c r="G101" s="53"/>
      <c r="H101" s="212"/>
      <c r="I101" s="55"/>
      <c r="J101" s="54"/>
      <c r="K101" s="54"/>
      <c r="L101" s="54"/>
      <c r="M101" s="54"/>
      <c r="N101" s="54"/>
      <c r="O101" s="54"/>
      <c r="P101" s="54"/>
      <c r="Q101" s="55"/>
      <c r="R101" s="54"/>
      <c r="S101" s="56">
        <f t="shared" si="24"/>
        <v>0</v>
      </c>
      <c r="T101" s="56">
        <f t="shared" si="21"/>
        <v>0</v>
      </c>
      <c r="U101" s="56">
        <f t="shared" si="25"/>
        <v>0</v>
      </c>
      <c r="V101" s="56">
        <f t="shared" si="22"/>
        <v>0</v>
      </c>
      <c r="W101" s="64" t="str">
        <f t="shared" si="23"/>
        <v/>
      </c>
      <c r="X101" s="56" t="str">
        <f t="shared" si="26"/>
        <v>T</v>
      </c>
      <c r="Y101" s="20"/>
      <c r="Z101" s="19"/>
      <c r="AA101" s="20"/>
      <c r="AB101" s="19"/>
      <c r="AC101" s="21"/>
      <c r="AJ101" s="22"/>
      <c r="AK101" s="22"/>
      <c r="AL101" s="22"/>
      <c r="AM101" s="22"/>
      <c r="AN101" s="20"/>
      <c r="AO101" s="20"/>
      <c r="AP101" s="20"/>
      <c r="AQ101" s="20"/>
      <c r="AR101" s="20"/>
    </row>
    <row r="102" spans="1:44" s="17" customFormat="1" ht="30.75" hidden="1" customHeight="1" x14ac:dyDescent="0.2">
      <c r="A102" s="150"/>
      <c r="C102" s="63"/>
      <c r="D102" s="66" t="str">
        <f t="shared" si="20"/>
        <v/>
      </c>
      <c r="E102" s="69" t="str">
        <f>IFERROR(VLOOKUP(J102,Causa!$A$2:$F$15,6,0),"")</f>
        <v/>
      </c>
      <c r="F102" s="52"/>
      <c r="G102" s="53"/>
      <c r="H102" s="212"/>
      <c r="I102" s="55"/>
      <c r="J102" s="54"/>
      <c r="K102" s="54"/>
      <c r="L102" s="54"/>
      <c r="M102" s="54"/>
      <c r="N102" s="54"/>
      <c r="O102" s="54"/>
      <c r="P102" s="54"/>
      <c r="Q102" s="55"/>
      <c r="R102" s="54"/>
      <c r="S102" s="56">
        <f t="shared" si="24"/>
        <v>0</v>
      </c>
      <c r="T102" s="56">
        <f t="shared" si="21"/>
        <v>0</v>
      </c>
      <c r="U102" s="56">
        <f t="shared" si="25"/>
        <v>0</v>
      </c>
      <c r="V102" s="56">
        <f t="shared" si="22"/>
        <v>0</v>
      </c>
      <c r="W102" s="64" t="str">
        <f t="shared" si="23"/>
        <v/>
      </c>
      <c r="X102" s="56" t="str">
        <f t="shared" si="26"/>
        <v>T</v>
      </c>
      <c r="Y102" s="20"/>
      <c r="Z102" s="19"/>
      <c r="AA102" s="20"/>
      <c r="AB102" s="19"/>
      <c r="AC102" s="21"/>
      <c r="AJ102" s="22"/>
      <c r="AK102" s="22"/>
      <c r="AL102" s="22"/>
      <c r="AM102" s="22"/>
      <c r="AN102" s="20"/>
      <c r="AO102" s="20"/>
      <c r="AP102" s="20"/>
      <c r="AQ102" s="20"/>
      <c r="AR102" s="20"/>
    </row>
    <row r="103" spans="1:44" s="17" customFormat="1" ht="30.75" hidden="1" customHeight="1" x14ac:dyDescent="0.2">
      <c r="A103" s="150"/>
      <c r="C103" s="63"/>
      <c r="D103" s="66" t="str">
        <f t="shared" si="20"/>
        <v/>
      </c>
      <c r="E103" s="69" t="str">
        <f>IFERROR(VLOOKUP(J103,Causa!$A$2:$F$15,6,0),"")</f>
        <v/>
      </c>
      <c r="F103" s="52"/>
      <c r="G103" s="53"/>
      <c r="H103" s="212"/>
      <c r="I103" s="55"/>
      <c r="J103" s="54"/>
      <c r="K103" s="54"/>
      <c r="L103" s="54"/>
      <c r="M103" s="54"/>
      <c r="N103" s="54"/>
      <c r="O103" s="54"/>
      <c r="P103" s="54"/>
      <c r="Q103" s="55"/>
      <c r="R103" s="54"/>
      <c r="S103" s="56">
        <f t="shared" si="24"/>
        <v>0</v>
      </c>
      <c r="T103" s="56">
        <f t="shared" si="21"/>
        <v>0</v>
      </c>
      <c r="U103" s="56">
        <f t="shared" si="25"/>
        <v>0</v>
      </c>
      <c r="V103" s="56">
        <f t="shared" si="22"/>
        <v>0</v>
      </c>
      <c r="W103" s="64" t="str">
        <f t="shared" si="23"/>
        <v/>
      </c>
      <c r="X103" s="56" t="str">
        <f t="shared" si="26"/>
        <v>T</v>
      </c>
      <c r="Y103" s="20"/>
      <c r="Z103" s="19"/>
      <c r="AA103" s="20"/>
      <c r="AB103" s="19"/>
      <c r="AC103" s="21"/>
      <c r="AJ103" s="22"/>
      <c r="AK103" s="22"/>
      <c r="AL103" s="22"/>
      <c r="AM103" s="22"/>
      <c r="AN103" s="20"/>
      <c r="AO103" s="20"/>
      <c r="AP103" s="20"/>
      <c r="AQ103" s="20"/>
      <c r="AR103" s="20"/>
    </row>
    <row r="104" spans="1:44" s="17" customFormat="1" ht="30.75" hidden="1" customHeight="1" x14ac:dyDescent="0.2">
      <c r="A104" s="150"/>
      <c r="C104" s="63"/>
      <c r="D104" s="66" t="str">
        <f t="shared" si="20"/>
        <v/>
      </c>
      <c r="E104" s="69" t="str">
        <f>IFERROR(VLOOKUP(J104,Causa!$A$2:$F$15,6,0),"")</f>
        <v/>
      </c>
      <c r="F104" s="52"/>
      <c r="G104" s="53"/>
      <c r="H104" s="212"/>
      <c r="I104" s="55"/>
      <c r="J104" s="54"/>
      <c r="K104" s="54"/>
      <c r="L104" s="54"/>
      <c r="M104" s="54"/>
      <c r="N104" s="54"/>
      <c r="O104" s="54"/>
      <c r="P104" s="54"/>
      <c r="Q104" s="55"/>
      <c r="R104" s="54"/>
      <c r="S104" s="56">
        <f t="shared" si="24"/>
        <v>0</v>
      </c>
      <c r="T104" s="56">
        <f t="shared" si="21"/>
        <v>0</v>
      </c>
      <c r="U104" s="56">
        <f t="shared" si="25"/>
        <v>0</v>
      </c>
      <c r="V104" s="56">
        <f t="shared" si="22"/>
        <v>0</v>
      </c>
      <c r="W104" s="64" t="str">
        <f t="shared" si="23"/>
        <v/>
      </c>
      <c r="X104" s="56" t="str">
        <f t="shared" si="26"/>
        <v>T</v>
      </c>
      <c r="Y104" s="20"/>
      <c r="Z104" s="19"/>
      <c r="AA104" s="20"/>
      <c r="AB104" s="19"/>
      <c r="AC104" s="21"/>
      <c r="AJ104" s="22"/>
      <c r="AK104" s="22"/>
      <c r="AL104" s="22"/>
      <c r="AM104" s="22"/>
      <c r="AN104" s="20"/>
      <c r="AO104" s="20"/>
      <c r="AP104" s="20"/>
      <c r="AQ104" s="20"/>
      <c r="AR104" s="20"/>
    </row>
    <row r="105" spans="1:44" s="17" customFormat="1" ht="30.75" hidden="1" customHeight="1" x14ac:dyDescent="0.2">
      <c r="A105" s="150"/>
      <c r="C105" s="63"/>
      <c r="D105" s="66" t="str">
        <f t="shared" si="20"/>
        <v/>
      </c>
      <c r="E105" s="69" t="str">
        <f>IFERROR(VLOOKUP(J105,Causa!$A$2:$F$15,6,0),"")</f>
        <v/>
      </c>
      <c r="F105" s="52"/>
      <c r="G105" s="53"/>
      <c r="H105" s="212"/>
      <c r="I105" s="55"/>
      <c r="J105" s="54"/>
      <c r="K105" s="54"/>
      <c r="L105" s="54"/>
      <c r="M105" s="54"/>
      <c r="N105" s="54"/>
      <c r="O105" s="54"/>
      <c r="P105" s="54"/>
      <c r="Q105" s="55"/>
      <c r="R105" s="54"/>
      <c r="S105" s="56">
        <f t="shared" si="24"/>
        <v>0</v>
      </c>
      <c r="T105" s="56">
        <f t="shared" si="21"/>
        <v>0</v>
      </c>
      <c r="U105" s="56">
        <f t="shared" si="25"/>
        <v>0</v>
      </c>
      <c r="V105" s="56">
        <f t="shared" si="22"/>
        <v>0</v>
      </c>
      <c r="W105" s="64" t="str">
        <f t="shared" si="23"/>
        <v/>
      </c>
      <c r="X105" s="56" t="str">
        <f t="shared" si="26"/>
        <v>T</v>
      </c>
      <c r="Y105" s="20"/>
      <c r="Z105" s="19"/>
      <c r="AA105" s="20"/>
      <c r="AB105" s="19"/>
      <c r="AC105" s="21"/>
      <c r="AJ105" s="22"/>
      <c r="AK105" s="22"/>
      <c r="AL105" s="22"/>
      <c r="AM105" s="22"/>
      <c r="AN105" s="20"/>
      <c r="AO105" s="20"/>
      <c r="AP105" s="20"/>
      <c r="AQ105" s="20"/>
      <c r="AR105" s="20"/>
    </row>
    <row r="106" spans="1:44" s="17" customFormat="1" ht="30.75" hidden="1" customHeight="1" x14ac:dyDescent="0.2">
      <c r="A106" s="150"/>
      <c r="C106" s="63"/>
      <c r="D106" s="66" t="str">
        <f t="shared" si="20"/>
        <v/>
      </c>
      <c r="E106" s="69" t="str">
        <f>IFERROR(VLOOKUP(J106,Causa!$A$2:$F$15,6,0),"")</f>
        <v/>
      </c>
      <c r="F106" s="52"/>
      <c r="G106" s="53"/>
      <c r="H106" s="212"/>
      <c r="I106" s="55"/>
      <c r="J106" s="54"/>
      <c r="K106" s="54"/>
      <c r="L106" s="54"/>
      <c r="M106" s="54"/>
      <c r="N106" s="54"/>
      <c r="O106" s="54"/>
      <c r="P106" s="54"/>
      <c r="Q106" s="55"/>
      <c r="R106" s="54"/>
      <c r="S106" s="56">
        <f t="shared" si="24"/>
        <v>0</v>
      </c>
      <c r="T106" s="56">
        <f t="shared" si="21"/>
        <v>0</v>
      </c>
      <c r="U106" s="56">
        <f t="shared" si="25"/>
        <v>0</v>
      </c>
      <c r="V106" s="56">
        <f t="shared" si="22"/>
        <v>0</v>
      </c>
      <c r="W106" s="64" t="str">
        <f t="shared" si="23"/>
        <v/>
      </c>
      <c r="X106" s="56" t="str">
        <f t="shared" si="26"/>
        <v>T</v>
      </c>
      <c r="Y106" s="20"/>
      <c r="Z106" s="19"/>
      <c r="AA106" s="20"/>
      <c r="AB106" s="19"/>
      <c r="AC106" s="21"/>
      <c r="AJ106" s="22"/>
      <c r="AK106" s="22"/>
      <c r="AL106" s="22"/>
      <c r="AM106" s="22"/>
      <c r="AN106" s="20"/>
      <c r="AO106" s="20"/>
      <c r="AP106" s="20"/>
      <c r="AQ106" s="20"/>
      <c r="AR106" s="20"/>
    </row>
    <row r="107" spans="1:44" s="17" customFormat="1" ht="30.75" hidden="1" customHeight="1" x14ac:dyDescent="0.2">
      <c r="A107" s="150"/>
      <c r="C107" s="63"/>
      <c r="D107" s="66" t="str">
        <f t="shared" si="20"/>
        <v/>
      </c>
      <c r="E107" s="69" t="str">
        <f>IFERROR(VLOOKUP(J107,Causa!$A$2:$F$15,6,0),"")</f>
        <v/>
      </c>
      <c r="F107" s="52"/>
      <c r="G107" s="53"/>
      <c r="H107" s="212"/>
      <c r="I107" s="55"/>
      <c r="J107" s="54"/>
      <c r="K107" s="54"/>
      <c r="L107" s="54"/>
      <c r="M107" s="54"/>
      <c r="N107" s="54"/>
      <c r="O107" s="54"/>
      <c r="P107" s="54"/>
      <c r="Q107" s="55"/>
      <c r="R107" s="54"/>
      <c r="S107" s="56">
        <f t="shared" si="24"/>
        <v>0</v>
      </c>
      <c r="T107" s="56">
        <f t="shared" si="21"/>
        <v>0</v>
      </c>
      <c r="U107" s="56">
        <f t="shared" si="25"/>
        <v>0</v>
      </c>
      <c r="V107" s="56">
        <f t="shared" si="22"/>
        <v>0</v>
      </c>
      <c r="W107" s="64" t="str">
        <f t="shared" si="23"/>
        <v/>
      </c>
      <c r="X107" s="56" t="str">
        <f t="shared" si="26"/>
        <v>T</v>
      </c>
      <c r="Y107" s="20"/>
      <c r="Z107" s="19"/>
      <c r="AA107" s="20"/>
      <c r="AB107" s="19"/>
      <c r="AC107" s="21"/>
      <c r="AJ107" s="22"/>
      <c r="AK107" s="22"/>
      <c r="AL107" s="22"/>
      <c r="AM107" s="22"/>
      <c r="AN107" s="20"/>
      <c r="AO107" s="20"/>
      <c r="AP107" s="20"/>
      <c r="AQ107" s="20"/>
      <c r="AR107" s="20"/>
    </row>
    <row r="108" spans="1:44" s="17" customFormat="1" ht="30.75" hidden="1" customHeight="1" x14ac:dyDescent="0.2">
      <c r="A108" s="150"/>
      <c r="C108" s="63"/>
      <c r="D108" s="66" t="str">
        <f t="shared" si="20"/>
        <v/>
      </c>
      <c r="E108" s="69" t="str">
        <f>IFERROR(VLOOKUP(J108,Causa!$A$2:$F$15,6,0),"")</f>
        <v/>
      </c>
      <c r="F108" s="52"/>
      <c r="G108" s="53"/>
      <c r="H108" s="212"/>
      <c r="I108" s="55"/>
      <c r="J108" s="54"/>
      <c r="K108" s="54"/>
      <c r="L108" s="54"/>
      <c r="M108" s="54"/>
      <c r="N108" s="54"/>
      <c r="O108" s="54"/>
      <c r="P108" s="54"/>
      <c r="Q108" s="55"/>
      <c r="R108" s="54"/>
      <c r="S108" s="56">
        <f t="shared" si="24"/>
        <v>0</v>
      </c>
      <c r="T108" s="56">
        <f t="shared" si="21"/>
        <v>0</v>
      </c>
      <c r="U108" s="56">
        <f t="shared" si="25"/>
        <v>0</v>
      </c>
      <c r="V108" s="56">
        <f t="shared" si="22"/>
        <v>0</v>
      </c>
      <c r="W108" s="64" t="str">
        <f t="shared" si="23"/>
        <v/>
      </c>
      <c r="X108" s="56" t="str">
        <f t="shared" si="26"/>
        <v>T</v>
      </c>
      <c r="Y108" s="20"/>
      <c r="Z108" s="19"/>
      <c r="AA108" s="20"/>
      <c r="AB108" s="19"/>
      <c r="AC108" s="21"/>
      <c r="AJ108" s="22"/>
      <c r="AK108" s="22"/>
      <c r="AL108" s="22"/>
      <c r="AM108" s="22"/>
      <c r="AN108" s="20"/>
      <c r="AO108" s="20"/>
      <c r="AP108" s="20"/>
      <c r="AQ108" s="20"/>
      <c r="AR108" s="20"/>
    </row>
    <row r="109" spans="1:44" s="17" customFormat="1" ht="30.75" hidden="1" customHeight="1" x14ac:dyDescent="0.2">
      <c r="A109" s="150"/>
      <c r="C109" s="63"/>
      <c r="D109" s="66" t="str">
        <f t="shared" si="20"/>
        <v/>
      </c>
      <c r="E109" s="69" t="str">
        <f>IFERROR(VLOOKUP(J109,Causa!$A$2:$F$15,6,0),"")</f>
        <v/>
      </c>
      <c r="F109" s="52"/>
      <c r="G109" s="53"/>
      <c r="H109" s="212"/>
      <c r="I109" s="55"/>
      <c r="J109" s="54"/>
      <c r="K109" s="54"/>
      <c r="L109" s="54"/>
      <c r="M109" s="54"/>
      <c r="N109" s="54"/>
      <c r="O109" s="54"/>
      <c r="P109" s="54"/>
      <c r="Q109" s="55"/>
      <c r="R109" s="54"/>
      <c r="S109" s="56">
        <f t="shared" si="24"/>
        <v>0</v>
      </c>
      <c r="T109" s="56">
        <f t="shared" si="21"/>
        <v>0</v>
      </c>
      <c r="U109" s="56">
        <f t="shared" si="25"/>
        <v>0</v>
      </c>
      <c r="V109" s="56">
        <f t="shared" si="22"/>
        <v>0</v>
      </c>
      <c r="W109" s="64" t="str">
        <f t="shared" si="23"/>
        <v/>
      </c>
      <c r="X109" s="56" t="str">
        <f t="shared" si="26"/>
        <v>T</v>
      </c>
      <c r="Y109" s="20"/>
      <c r="Z109" s="19"/>
      <c r="AA109" s="20"/>
      <c r="AB109" s="19"/>
      <c r="AC109" s="21"/>
      <c r="AJ109" s="22"/>
      <c r="AK109" s="22"/>
      <c r="AL109" s="22"/>
      <c r="AM109" s="22"/>
      <c r="AN109" s="20"/>
      <c r="AO109" s="20"/>
      <c r="AP109" s="20"/>
      <c r="AQ109" s="20"/>
      <c r="AR109" s="20"/>
    </row>
    <row r="110" spans="1:44" s="17" customFormat="1" ht="30.75" hidden="1" customHeight="1" x14ac:dyDescent="0.2">
      <c r="A110" s="150"/>
      <c r="C110" s="63"/>
      <c r="D110" s="66" t="str">
        <f t="shared" si="20"/>
        <v/>
      </c>
      <c r="E110" s="69" t="str">
        <f>IFERROR(VLOOKUP(J110,Causa!$A$2:$F$15,6,0),"")</f>
        <v/>
      </c>
      <c r="F110" s="52"/>
      <c r="G110" s="53"/>
      <c r="H110" s="212"/>
      <c r="I110" s="55"/>
      <c r="J110" s="54"/>
      <c r="K110" s="54"/>
      <c r="L110" s="54"/>
      <c r="M110" s="54"/>
      <c r="N110" s="54"/>
      <c r="O110" s="54"/>
      <c r="P110" s="54"/>
      <c r="Q110" s="55"/>
      <c r="R110" s="54"/>
      <c r="S110" s="56">
        <f t="shared" si="24"/>
        <v>0</v>
      </c>
      <c r="T110" s="56">
        <f t="shared" si="21"/>
        <v>0</v>
      </c>
      <c r="U110" s="56">
        <f t="shared" si="25"/>
        <v>0</v>
      </c>
      <c r="V110" s="56">
        <f t="shared" si="22"/>
        <v>0</v>
      </c>
      <c r="W110" s="64" t="str">
        <f t="shared" si="23"/>
        <v/>
      </c>
      <c r="X110" s="56" t="str">
        <f t="shared" si="26"/>
        <v>T</v>
      </c>
      <c r="Y110" s="20"/>
      <c r="Z110" s="19"/>
      <c r="AA110" s="20"/>
      <c r="AB110" s="19"/>
      <c r="AC110" s="21"/>
      <c r="AJ110" s="22"/>
      <c r="AK110" s="22"/>
      <c r="AL110" s="22"/>
      <c r="AM110" s="22"/>
      <c r="AN110" s="20"/>
      <c r="AO110" s="20"/>
      <c r="AP110" s="20"/>
      <c r="AQ110" s="20"/>
      <c r="AR110" s="20"/>
    </row>
    <row r="111" spans="1:44" s="17" customFormat="1" ht="30.75" hidden="1" customHeight="1" x14ac:dyDescent="0.2">
      <c r="A111" s="150"/>
      <c r="C111" s="63"/>
      <c r="D111" s="66" t="str">
        <f t="shared" si="20"/>
        <v/>
      </c>
      <c r="E111" s="69" t="str">
        <f>IFERROR(VLOOKUP(J111,Causa!$A$2:$F$15,6,0),"")</f>
        <v/>
      </c>
      <c r="F111" s="52"/>
      <c r="G111" s="53"/>
      <c r="H111" s="212"/>
      <c r="I111" s="55"/>
      <c r="J111" s="54"/>
      <c r="K111" s="54"/>
      <c r="L111" s="54"/>
      <c r="M111" s="54"/>
      <c r="N111" s="54"/>
      <c r="O111" s="54"/>
      <c r="P111" s="54"/>
      <c r="Q111" s="55"/>
      <c r="R111" s="54"/>
      <c r="S111" s="56">
        <f t="shared" si="24"/>
        <v>0</v>
      </c>
      <c r="T111" s="56">
        <f t="shared" si="21"/>
        <v>0</v>
      </c>
      <c r="U111" s="56">
        <f t="shared" si="25"/>
        <v>0</v>
      </c>
      <c r="V111" s="56">
        <f t="shared" si="22"/>
        <v>0</v>
      </c>
      <c r="W111" s="64" t="str">
        <f t="shared" si="23"/>
        <v/>
      </c>
      <c r="X111" s="56" t="str">
        <f t="shared" si="26"/>
        <v>T</v>
      </c>
      <c r="Y111" s="20"/>
      <c r="Z111" s="19"/>
      <c r="AA111" s="20"/>
      <c r="AB111" s="19"/>
      <c r="AC111" s="21"/>
      <c r="AJ111" s="22"/>
      <c r="AK111" s="22"/>
      <c r="AL111" s="22"/>
      <c r="AM111" s="22"/>
      <c r="AN111" s="20"/>
      <c r="AO111" s="20"/>
      <c r="AP111" s="20"/>
      <c r="AQ111" s="20"/>
      <c r="AR111" s="20"/>
    </row>
    <row r="112" spans="1:44" s="17" customFormat="1" ht="30.75" hidden="1" customHeight="1" x14ac:dyDescent="0.2">
      <c r="A112" s="150"/>
      <c r="C112" s="63"/>
      <c r="D112" s="66" t="str">
        <f t="shared" si="20"/>
        <v/>
      </c>
      <c r="E112" s="69" t="str">
        <f>IFERROR(VLOOKUP(J112,Causa!$A$2:$F$15,6,0),"")</f>
        <v/>
      </c>
      <c r="F112" s="52"/>
      <c r="G112" s="53"/>
      <c r="H112" s="212"/>
      <c r="I112" s="55"/>
      <c r="J112" s="54"/>
      <c r="K112" s="54"/>
      <c r="L112" s="54"/>
      <c r="M112" s="54"/>
      <c r="N112" s="54"/>
      <c r="O112" s="54"/>
      <c r="P112" s="54"/>
      <c r="Q112" s="55"/>
      <c r="R112" s="54"/>
      <c r="S112" s="56">
        <f t="shared" si="24"/>
        <v>0</v>
      </c>
      <c r="T112" s="56">
        <f t="shared" si="21"/>
        <v>0</v>
      </c>
      <c r="U112" s="56">
        <f t="shared" si="25"/>
        <v>0</v>
      </c>
      <c r="V112" s="56">
        <f t="shared" si="22"/>
        <v>0</v>
      </c>
      <c r="W112" s="64" t="str">
        <f t="shared" si="23"/>
        <v/>
      </c>
      <c r="X112" s="56" t="str">
        <f t="shared" si="26"/>
        <v>T</v>
      </c>
      <c r="Y112" s="20"/>
      <c r="Z112" s="19"/>
      <c r="AA112" s="20"/>
      <c r="AB112" s="19"/>
      <c r="AC112" s="21"/>
      <c r="AJ112" s="22"/>
      <c r="AK112" s="22"/>
      <c r="AL112" s="22"/>
      <c r="AM112" s="22"/>
      <c r="AN112" s="20"/>
      <c r="AO112" s="20"/>
      <c r="AP112" s="20"/>
      <c r="AQ112" s="20"/>
      <c r="AR112" s="20"/>
    </row>
    <row r="113" spans="1:39" s="91" customFormat="1" ht="13.2" hidden="1" x14ac:dyDescent="0.25">
      <c r="A113" s="151"/>
      <c r="C113" s="63"/>
      <c r="D113" s="66" t="str">
        <f t="shared" si="20"/>
        <v/>
      </c>
      <c r="E113" s="69" t="str">
        <f>IFERROR(VLOOKUP(J113,Causa!$A$2:$F$15,6,0),"")</f>
        <v/>
      </c>
      <c r="F113" s="52"/>
      <c r="G113" s="53"/>
      <c r="H113" s="212"/>
      <c r="I113" s="55"/>
      <c r="J113" s="54"/>
      <c r="K113" s="54"/>
      <c r="L113" s="54"/>
      <c r="M113" s="54"/>
      <c r="N113" s="54"/>
      <c r="O113" s="54"/>
      <c r="P113" s="54"/>
      <c r="Q113" s="55"/>
      <c r="R113" s="54"/>
      <c r="S113" s="56">
        <f t="shared" si="24"/>
        <v>0</v>
      </c>
      <c r="T113" s="56">
        <f t="shared" si="21"/>
        <v>0</v>
      </c>
      <c r="U113" s="56">
        <f t="shared" si="25"/>
        <v>0</v>
      </c>
      <c r="V113" s="56">
        <f t="shared" si="22"/>
        <v>0</v>
      </c>
      <c r="W113" s="64" t="str">
        <f t="shared" si="23"/>
        <v/>
      </c>
      <c r="X113" s="56" t="str">
        <f t="shared" si="26"/>
        <v>T</v>
      </c>
      <c r="Y113" s="251"/>
      <c r="Z113" s="251"/>
      <c r="AB113" s="116"/>
      <c r="AC113" s="117"/>
      <c r="AJ113" s="118"/>
      <c r="AK113" s="118"/>
      <c r="AL113" s="118"/>
      <c r="AM113" s="118"/>
    </row>
    <row r="114" spans="1:39" s="91" customFormat="1" ht="13.2" hidden="1" x14ac:dyDescent="0.25">
      <c r="A114" s="151"/>
      <c r="C114" s="63"/>
      <c r="D114" s="66" t="str">
        <f t="shared" si="20"/>
        <v/>
      </c>
      <c r="E114" s="69" t="str">
        <f>IFERROR(VLOOKUP(J114,Causa!$A$2:$F$15,6,0),"")</f>
        <v/>
      </c>
      <c r="F114" s="52"/>
      <c r="G114" s="53"/>
      <c r="H114" s="212"/>
      <c r="I114" s="55"/>
      <c r="J114" s="54"/>
      <c r="K114" s="54"/>
      <c r="L114" s="54"/>
      <c r="M114" s="54"/>
      <c r="N114" s="54"/>
      <c r="O114" s="54"/>
      <c r="P114" s="54"/>
      <c r="Q114" s="55"/>
      <c r="R114" s="54"/>
      <c r="S114" s="56">
        <f t="shared" si="24"/>
        <v>0</v>
      </c>
      <c r="T114" s="56">
        <f t="shared" si="21"/>
        <v>0</v>
      </c>
      <c r="U114" s="56">
        <f t="shared" si="25"/>
        <v>0</v>
      </c>
      <c r="V114" s="56">
        <f t="shared" si="22"/>
        <v>0</v>
      </c>
      <c r="W114" s="64" t="str">
        <f t="shared" si="23"/>
        <v/>
      </c>
      <c r="X114" s="56" t="str">
        <f t="shared" si="26"/>
        <v>T</v>
      </c>
      <c r="Y114" s="218"/>
      <c r="Z114" s="218"/>
      <c r="AB114" s="116"/>
      <c r="AC114" s="117"/>
      <c r="AJ114" s="118"/>
      <c r="AK114" s="118"/>
      <c r="AL114" s="118"/>
      <c r="AM114" s="118"/>
    </row>
    <row r="115" spans="1:39" ht="21.75" hidden="1" customHeight="1" x14ac:dyDescent="0.25">
      <c r="C115" s="63"/>
      <c r="D115" s="66" t="str">
        <f t="shared" si="20"/>
        <v/>
      </c>
      <c r="E115" s="69" t="str">
        <f>IFERROR(VLOOKUP(J115,Causa!$A$2:$F$15,6,0),"")</f>
        <v/>
      </c>
      <c r="F115" s="52"/>
      <c r="G115" s="53"/>
      <c r="H115" s="212"/>
      <c r="I115" s="55"/>
      <c r="J115" s="54"/>
      <c r="K115" s="54"/>
      <c r="L115" s="54"/>
      <c r="M115" s="54"/>
      <c r="N115" s="54"/>
      <c r="O115" s="54"/>
      <c r="P115" s="54"/>
      <c r="Q115" s="55"/>
      <c r="R115" s="54"/>
      <c r="S115" s="56">
        <f t="shared" si="24"/>
        <v>0</v>
      </c>
      <c r="T115" s="56">
        <f t="shared" si="21"/>
        <v>0</v>
      </c>
      <c r="U115" s="56">
        <f t="shared" si="25"/>
        <v>0</v>
      </c>
      <c r="V115" s="56">
        <f t="shared" si="22"/>
        <v>0</v>
      </c>
      <c r="W115" s="64" t="str">
        <f t="shared" si="23"/>
        <v/>
      </c>
      <c r="X115" s="56" t="str">
        <f t="shared" si="26"/>
        <v>T</v>
      </c>
    </row>
    <row r="116" spans="1:39" ht="21.75" hidden="1" customHeight="1" x14ac:dyDescent="0.25">
      <c r="C116" s="63"/>
      <c r="D116" s="66" t="str">
        <f t="shared" si="20"/>
        <v/>
      </c>
      <c r="E116" s="69" t="str">
        <f>IFERROR(VLOOKUP(J116,Causa!$A$2:$F$15,6,0),"")</f>
        <v/>
      </c>
      <c r="F116" s="52"/>
      <c r="G116" s="53"/>
      <c r="H116" s="212"/>
      <c r="I116" s="55"/>
      <c r="J116" s="54"/>
      <c r="K116" s="54"/>
      <c r="L116" s="54"/>
      <c r="M116" s="54"/>
      <c r="N116" s="54"/>
      <c r="O116" s="54"/>
      <c r="P116" s="54"/>
      <c r="Q116" s="55"/>
      <c r="R116" s="54"/>
      <c r="S116" s="56">
        <f t="shared" si="24"/>
        <v>0</v>
      </c>
      <c r="T116" s="56">
        <f t="shared" si="21"/>
        <v>0</v>
      </c>
      <c r="U116" s="56">
        <f t="shared" si="25"/>
        <v>0</v>
      </c>
      <c r="V116" s="56">
        <f t="shared" si="22"/>
        <v>0</v>
      </c>
      <c r="W116" s="64" t="str">
        <f t="shared" si="23"/>
        <v/>
      </c>
      <c r="X116" s="56" t="str">
        <f t="shared" si="26"/>
        <v>T</v>
      </c>
    </row>
    <row r="117" spans="1:39" ht="21.75" hidden="1" customHeight="1" x14ac:dyDescent="0.25">
      <c r="C117" s="63"/>
      <c r="D117" s="66" t="str">
        <f t="shared" si="20"/>
        <v/>
      </c>
      <c r="E117" s="69" t="str">
        <f>IFERROR(VLOOKUP(J117,Causa!$A$2:$F$15,6,0),"")</f>
        <v/>
      </c>
      <c r="F117" s="52"/>
      <c r="G117" s="53"/>
      <c r="H117" s="212"/>
      <c r="I117" s="55"/>
      <c r="J117" s="54"/>
      <c r="K117" s="54"/>
      <c r="L117" s="54"/>
      <c r="M117" s="54"/>
      <c r="N117" s="54"/>
      <c r="O117" s="54"/>
      <c r="P117" s="54"/>
      <c r="Q117" s="55"/>
      <c r="R117" s="54"/>
      <c r="S117" s="56">
        <f t="shared" si="24"/>
        <v>0</v>
      </c>
      <c r="T117" s="56">
        <f t="shared" si="21"/>
        <v>0</v>
      </c>
      <c r="U117" s="56">
        <f t="shared" si="25"/>
        <v>0</v>
      </c>
      <c r="V117" s="56">
        <f t="shared" si="22"/>
        <v>0</v>
      </c>
      <c r="W117" s="64" t="str">
        <f t="shared" si="23"/>
        <v/>
      </c>
      <c r="X117" s="56" t="str">
        <f t="shared" si="26"/>
        <v>T</v>
      </c>
    </row>
    <row r="118" spans="1:39" ht="21.75" hidden="1" customHeight="1" x14ac:dyDescent="0.25">
      <c r="C118" s="63"/>
      <c r="D118" s="66" t="str">
        <f t="shared" si="20"/>
        <v/>
      </c>
      <c r="E118" s="69" t="str">
        <f>IFERROR(VLOOKUP(J118,Causa!$A$2:$F$15,6,0),"")</f>
        <v/>
      </c>
      <c r="F118" s="52"/>
      <c r="G118" s="53"/>
      <c r="H118" s="212"/>
      <c r="I118" s="55"/>
      <c r="J118" s="54"/>
      <c r="K118" s="54"/>
      <c r="L118" s="54"/>
      <c r="M118" s="54"/>
      <c r="N118" s="54"/>
      <c r="O118" s="54"/>
      <c r="P118" s="54"/>
      <c r="Q118" s="55"/>
      <c r="R118" s="54"/>
      <c r="S118" s="56">
        <f t="shared" si="24"/>
        <v>0</v>
      </c>
      <c r="T118" s="56">
        <f t="shared" si="21"/>
        <v>0</v>
      </c>
      <c r="U118" s="56">
        <f t="shared" si="25"/>
        <v>0</v>
      </c>
      <c r="V118" s="56">
        <f t="shared" si="22"/>
        <v>0</v>
      </c>
      <c r="W118" s="64" t="str">
        <f t="shared" si="23"/>
        <v/>
      </c>
      <c r="X118" s="56" t="str">
        <f t="shared" si="26"/>
        <v>T</v>
      </c>
    </row>
    <row r="119" spans="1:39" ht="21.75" hidden="1" customHeight="1" x14ac:dyDescent="0.25">
      <c r="C119" s="63"/>
      <c r="D119" s="66" t="str">
        <f t="shared" si="20"/>
        <v/>
      </c>
      <c r="E119" s="69" t="str">
        <f>IFERROR(VLOOKUP(J119,Causa!$A$2:$F$15,6,0),"")</f>
        <v/>
      </c>
      <c r="F119" s="52"/>
      <c r="G119" s="53"/>
      <c r="H119" s="212"/>
      <c r="I119" s="55"/>
      <c r="J119" s="54"/>
      <c r="K119" s="54"/>
      <c r="L119" s="54"/>
      <c r="M119" s="54"/>
      <c r="N119" s="54"/>
      <c r="O119" s="54"/>
      <c r="P119" s="54"/>
      <c r="Q119" s="55"/>
      <c r="R119" s="54"/>
      <c r="S119" s="56">
        <f t="shared" si="24"/>
        <v>0</v>
      </c>
      <c r="T119" s="56">
        <f t="shared" si="21"/>
        <v>0</v>
      </c>
      <c r="U119" s="56">
        <f t="shared" si="25"/>
        <v>0</v>
      </c>
      <c r="V119" s="56">
        <f t="shared" si="22"/>
        <v>0</v>
      </c>
      <c r="W119" s="64" t="str">
        <f t="shared" si="23"/>
        <v/>
      </c>
      <c r="X119" s="56" t="str">
        <f t="shared" si="26"/>
        <v>T</v>
      </c>
    </row>
    <row r="120" spans="1:39" ht="21.75" hidden="1" customHeight="1" x14ac:dyDescent="0.25">
      <c r="C120" s="63"/>
      <c r="D120" s="66" t="str">
        <f t="shared" si="20"/>
        <v/>
      </c>
      <c r="E120" s="69" t="str">
        <f>IFERROR(VLOOKUP(J120,Causa!$A$2:$F$15,6,0),"")</f>
        <v/>
      </c>
      <c r="F120" s="52"/>
      <c r="G120" s="53"/>
      <c r="H120" s="212"/>
      <c r="I120" s="55"/>
      <c r="J120" s="54"/>
      <c r="K120" s="54"/>
      <c r="L120" s="54"/>
      <c r="M120" s="54"/>
      <c r="N120" s="54"/>
      <c r="O120" s="54"/>
      <c r="P120" s="54"/>
      <c r="Q120" s="55"/>
      <c r="R120" s="54"/>
      <c r="S120" s="56">
        <f t="shared" si="24"/>
        <v>0</v>
      </c>
      <c r="T120" s="56">
        <f t="shared" si="21"/>
        <v>0</v>
      </c>
      <c r="U120" s="56">
        <f t="shared" si="25"/>
        <v>0</v>
      </c>
      <c r="V120" s="56">
        <f t="shared" si="22"/>
        <v>0</v>
      </c>
      <c r="W120" s="64" t="str">
        <f t="shared" si="23"/>
        <v/>
      </c>
      <c r="X120" s="56" t="str">
        <f t="shared" si="26"/>
        <v>T</v>
      </c>
    </row>
    <row r="121" spans="1:39" ht="21.75" hidden="1" customHeight="1" x14ac:dyDescent="0.25">
      <c r="C121" s="63"/>
      <c r="D121" s="66" t="str">
        <f t="shared" si="20"/>
        <v/>
      </c>
      <c r="E121" s="69" t="str">
        <f>IFERROR(VLOOKUP(J121,Causa!$A$2:$F$15,6,0),"")</f>
        <v/>
      </c>
      <c r="F121" s="52"/>
      <c r="G121" s="53"/>
      <c r="H121" s="212"/>
      <c r="I121" s="55"/>
      <c r="J121" s="54"/>
      <c r="K121" s="54"/>
      <c r="L121" s="54"/>
      <c r="M121" s="54"/>
      <c r="N121" s="54"/>
      <c r="O121" s="54"/>
      <c r="P121" s="54"/>
      <c r="Q121" s="55"/>
      <c r="R121" s="54"/>
      <c r="S121" s="56">
        <f t="shared" si="24"/>
        <v>0</v>
      </c>
      <c r="T121" s="56">
        <f t="shared" si="21"/>
        <v>0</v>
      </c>
      <c r="U121" s="56">
        <f t="shared" si="25"/>
        <v>0</v>
      </c>
      <c r="V121" s="56">
        <f t="shared" si="22"/>
        <v>0</v>
      </c>
      <c r="W121" s="64" t="str">
        <f t="shared" si="23"/>
        <v/>
      </c>
      <c r="X121" s="56" t="str">
        <f t="shared" si="26"/>
        <v>T</v>
      </c>
    </row>
    <row r="122" spans="1:39" ht="21.75" hidden="1" customHeight="1" x14ac:dyDescent="0.25">
      <c r="C122" s="63"/>
      <c r="D122" s="66" t="str">
        <f t="shared" si="20"/>
        <v/>
      </c>
      <c r="E122" s="69" t="str">
        <f>IFERROR(VLOOKUP(J122,Causa!$A$2:$F$15,6,0),"")</f>
        <v/>
      </c>
      <c r="F122" s="52"/>
      <c r="G122" s="53"/>
      <c r="H122" s="212"/>
      <c r="I122" s="55"/>
      <c r="J122" s="54"/>
      <c r="K122" s="54"/>
      <c r="L122" s="54"/>
      <c r="M122" s="54"/>
      <c r="N122" s="54"/>
      <c r="O122" s="54"/>
      <c r="P122" s="54"/>
      <c r="Q122" s="55"/>
      <c r="R122" s="54"/>
      <c r="S122" s="56">
        <f t="shared" si="24"/>
        <v>0</v>
      </c>
      <c r="T122" s="56">
        <f t="shared" si="21"/>
        <v>0</v>
      </c>
      <c r="U122" s="56">
        <f t="shared" si="25"/>
        <v>0</v>
      </c>
      <c r="V122" s="56">
        <f t="shared" si="22"/>
        <v>0</v>
      </c>
      <c r="W122" s="64" t="str">
        <f t="shared" si="23"/>
        <v/>
      </c>
      <c r="X122" s="56" t="str">
        <f t="shared" si="26"/>
        <v>T</v>
      </c>
    </row>
    <row r="123" spans="1:39" ht="21.75" hidden="1" customHeight="1" x14ac:dyDescent="0.25">
      <c r="C123" s="63"/>
      <c r="D123" s="66" t="str">
        <f t="shared" si="20"/>
        <v/>
      </c>
      <c r="E123" s="69" t="str">
        <f>IFERROR(VLOOKUP(J123,Causa!$A$2:$F$15,6,0),"")</f>
        <v/>
      </c>
      <c r="F123" s="52"/>
      <c r="G123" s="53"/>
      <c r="H123" s="212"/>
      <c r="I123" s="55"/>
      <c r="J123" s="54"/>
      <c r="K123" s="54"/>
      <c r="L123" s="54"/>
      <c r="M123" s="54"/>
      <c r="N123" s="54"/>
      <c r="O123" s="54"/>
      <c r="P123" s="54"/>
      <c r="Q123" s="55"/>
      <c r="R123" s="54"/>
      <c r="S123" s="56">
        <f t="shared" si="24"/>
        <v>0</v>
      </c>
      <c r="T123" s="56">
        <f t="shared" si="21"/>
        <v>0</v>
      </c>
      <c r="U123" s="56">
        <f t="shared" si="25"/>
        <v>0</v>
      </c>
      <c r="V123" s="56">
        <f t="shared" si="22"/>
        <v>0</v>
      </c>
      <c r="W123" s="64" t="str">
        <f t="shared" si="23"/>
        <v/>
      </c>
      <c r="X123" s="56" t="str">
        <f t="shared" si="26"/>
        <v>T</v>
      </c>
    </row>
    <row r="124" spans="1:39" ht="21.75" hidden="1" customHeight="1" x14ac:dyDescent="0.25">
      <c r="C124" s="63"/>
      <c r="D124" s="66" t="str">
        <f t="shared" si="20"/>
        <v/>
      </c>
      <c r="E124" s="69" t="str">
        <f>IFERROR(VLOOKUP(J124,Causa!$A$2:$F$15,6,0),"")</f>
        <v/>
      </c>
      <c r="F124" s="52"/>
      <c r="G124" s="53"/>
      <c r="H124" s="212"/>
      <c r="I124" s="55"/>
      <c r="J124" s="54"/>
      <c r="K124" s="54"/>
      <c r="L124" s="54"/>
      <c r="M124" s="54"/>
      <c r="N124" s="54"/>
      <c r="O124" s="54"/>
      <c r="P124" s="54"/>
      <c r="Q124" s="55"/>
      <c r="R124" s="54"/>
      <c r="S124" s="56">
        <f t="shared" si="24"/>
        <v>0</v>
      </c>
      <c r="T124" s="56">
        <f t="shared" si="21"/>
        <v>0</v>
      </c>
      <c r="U124" s="56">
        <f t="shared" si="25"/>
        <v>0</v>
      </c>
      <c r="V124" s="56">
        <f t="shared" si="22"/>
        <v>0</v>
      </c>
      <c r="W124" s="64" t="str">
        <f t="shared" si="23"/>
        <v/>
      </c>
      <c r="X124" s="56" t="str">
        <f t="shared" si="26"/>
        <v>T</v>
      </c>
    </row>
    <row r="125" spans="1:39" ht="21.75" hidden="1" customHeight="1" x14ac:dyDescent="0.25">
      <c r="C125" s="63"/>
      <c r="D125" s="66" t="str">
        <f t="shared" si="20"/>
        <v/>
      </c>
      <c r="E125" s="69" t="str">
        <f>IFERROR(VLOOKUP(J125,Causa!$A$2:$F$15,6,0),"")</f>
        <v/>
      </c>
      <c r="F125" s="52"/>
      <c r="G125" s="53"/>
      <c r="H125" s="212"/>
      <c r="I125" s="55"/>
      <c r="J125" s="54"/>
      <c r="K125" s="54"/>
      <c r="L125" s="54"/>
      <c r="M125" s="54"/>
      <c r="N125" s="54"/>
      <c r="O125" s="54"/>
      <c r="P125" s="54"/>
      <c r="Q125" s="55"/>
      <c r="R125" s="54"/>
      <c r="S125" s="56">
        <f t="shared" si="24"/>
        <v>0</v>
      </c>
      <c r="T125" s="56">
        <f t="shared" si="21"/>
        <v>0</v>
      </c>
      <c r="U125" s="56">
        <f t="shared" si="25"/>
        <v>0</v>
      </c>
      <c r="V125" s="56">
        <f t="shared" si="22"/>
        <v>0</v>
      </c>
      <c r="W125" s="64" t="str">
        <f t="shared" si="23"/>
        <v/>
      </c>
      <c r="X125" s="56" t="str">
        <f t="shared" si="26"/>
        <v>T</v>
      </c>
    </row>
    <row r="126" spans="1:39" ht="21.75" hidden="1" customHeight="1" x14ac:dyDescent="0.25">
      <c r="C126" s="63"/>
      <c r="D126" s="66" t="str">
        <f t="shared" si="20"/>
        <v/>
      </c>
      <c r="E126" s="69" t="str">
        <f>IFERROR(VLOOKUP(J126,Causa!$A$2:$F$15,6,0),"")</f>
        <v/>
      </c>
      <c r="F126" s="52"/>
      <c r="G126" s="53"/>
      <c r="H126" s="212"/>
      <c r="I126" s="55"/>
      <c r="J126" s="54"/>
      <c r="K126" s="54"/>
      <c r="L126" s="54"/>
      <c r="M126" s="54"/>
      <c r="N126" s="54"/>
      <c r="O126" s="54"/>
      <c r="P126" s="54"/>
      <c r="Q126" s="55"/>
      <c r="R126" s="54"/>
      <c r="S126" s="56">
        <f t="shared" si="24"/>
        <v>0</v>
      </c>
      <c r="T126" s="56">
        <f t="shared" si="21"/>
        <v>0</v>
      </c>
      <c r="U126" s="56">
        <f t="shared" si="25"/>
        <v>0</v>
      </c>
      <c r="V126" s="56">
        <f t="shared" si="22"/>
        <v>0</v>
      </c>
      <c r="W126" s="64" t="str">
        <f t="shared" si="23"/>
        <v/>
      </c>
      <c r="X126" s="56" t="str">
        <f t="shared" si="26"/>
        <v>T</v>
      </c>
    </row>
    <row r="127" spans="1:39" ht="21.75" hidden="1" customHeight="1" x14ac:dyDescent="0.25">
      <c r="C127" s="63"/>
      <c r="D127" s="66" t="str">
        <f t="shared" si="20"/>
        <v/>
      </c>
      <c r="E127" s="69" t="str">
        <f>IFERROR(VLOOKUP(J127,Causa!$A$2:$F$15,6,0),"")</f>
        <v/>
      </c>
      <c r="F127" s="52"/>
      <c r="G127" s="53"/>
      <c r="H127" s="212"/>
      <c r="I127" s="55"/>
      <c r="J127" s="54"/>
      <c r="K127" s="54"/>
      <c r="L127" s="54"/>
      <c r="M127" s="54"/>
      <c r="N127" s="54"/>
      <c r="O127" s="54"/>
      <c r="P127" s="54"/>
      <c r="Q127" s="55"/>
      <c r="R127" s="54"/>
      <c r="S127" s="56">
        <f t="shared" si="24"/>
        <v>0</v>
      </c>
      <c r="T127" s="56">
        <f t="shared" si="21"/>
        <v>0</v>
      </c>
      <c r="U127" s="56">
        <f t="shared" si="25"/>
        <v>0</v>
      </c>
      <c r="V127" s="56">
        <f t="shared" si="22"/>
        <v>0</v>
      </c>
      <c r="W127" s="64" t="str">
        <f t="shared" si="23"/>
        <v/>
      </c>
      <c r="X127" s="56" t="str">
        <f t="shared" si="26"/>
        <v>T</v>
      </c>
    </row>
    <row r="128" spans="1:39" ht="21.75" hidden="1" customHeight="1" x14ac:dyDescent="0.25">
      <c r="C128" s="63"/>
      <c r="D128" s="66" t="str">
        <f t="shared" si="20"/>
        <v/>
      </c>
      <c r="E128" s="69" t="str">
        <f>IFERROR(VLOOKUP(J128,Causa!$A$2:$F$15,6,0),"")</f>
        <v/>
      </c>
      <c r="F128" s="52"/>
      <c r="G128" s="53"/>
      <c r="H128" s="212"/>
      <c r="I128" s="55"/>
      <c r="J128" s="54"/>
      <c r="K128" s="54"/>
      <c r="L128" s="54"/>
      <c r="M128" s="54"/>
      <c r="N128" s="54"/>
      <c r="O128" s="54"/>
      <c r="P128" s="54"/>
      <c r="Q128" s="55"/>
      <c r="R128" s="54"/>
      <c r="S128" s="56">
        <f t="shared" si="24"/>
        <v>0</v>
      </c>
      <c r="T128" s="56">
        <f t="shared" si="21"/>
        <v>0</v>
      </c>
      <c r="U128" s="56">
        <f t="shared" si="25"/>
        <v>0</v>
      </c>
      <c r="V128" s="56">
        <f t="shared" si="22"/>
        <v>0</v>
      </c>
      <c r="W128" s="64" t="str">
        <f t="shared" si="23"/>
        <v/>
      </c>
      <c r="X128" s="56" t="str">
        <f t="shared" si="26"/>
        <v>T</v>
      </c>
    </row>
    <row r="129" spans="3:24" ht="21.75" hidden="1" customHeight="1" x14ac:dyDescent="0.25">
      <c r="C129" s="63"/>
      <c r="D129" s="66" t="str">
        <f t="shared" si="20"/>
        <v/>
      </c>
      <c r="E129" s="69" t="str">
        <f>IFERROR(VLOOKUP(J129,Causa!$A$2:$F$15,6,0),"")</f>
        <v/>
      </c>
      <c r="F129" s="52"/>
      <c r="G129" s="53"/>
      <c r="H129" s="212"/>
      <c r="I129" s="55"/>
      <c r="J129" s="54"/>
      <c r="K129" s="54"/>
      <c r="L129" s="54"/>
      <c r="M129" s="54"/>
      <c r="N129" s="54"/>
      <c r="O129" s="54"/>
      <c r="P129" s="54"/>
      <c r="Q129" s="55"/>
      <c r="R129" s="54"/>
      <c r="S129" s="56">
        <f t="shared" si="24"/>
        <v>0</v>
      </c>
      <c r="T129" s="56">
        <f t="shared" si="21"/>
        <v>0</v>
      </c>
      <c r="U129" s="56">
        <f t="shared" si="25"/>
        <v>0</v>
      </c>
      <c r="V129" s="56">
        <f t="shared" si="22"/>
        <v>0</v>
      </c>
      <c r="W129" s="64" t="str">
        <f t="shared" si="23"/>
        <v/>
      </c>
      <c r="X129" s="56" t="str">
        <f t="shared" si="26"/>
        <v>T</v>
      </c>
    </row>
    <row r="130" spans="3:24" ht="21.75" hidden="1" customHeight="1" x14ac:dyDescent="0.25">
      <c r="C130" s="63"/>
      <c r="D130" s="66" t="str">
        <f t="shared" si="20"/>
        <v/>
      </c>
      <c r="E130" s="69" t="str">
        <f>IFERROR(VLOOKUP(J130,Causa!$A$2:$F$15,6,0),"")</f>
        <v/>
      </c>
      <c r="F130" s="52"/>
      <c r="G130" s="53"/>
      <c r="H130" s="212"/>
      <c r="I130" s="55"/>
      <c r="J130" s="54"/>
      <c r="K130" s="54"/>
      <c r="L130" s="54"/>
      <c r="M130" s="54"/>
      <c r="N130" s="54"/>
      <c r="O130" s="54"/>
      <c r="P130" s="54"/>
      <c r="Q130" s="55"/>
      <c r="R130" s="54"/>
      <c r="S130" s="56">
        <f t="shared" si="24"/>
        <v>0</v>
      </c>
      <c r="T130" s="56">
        <f t="shared" si="21"/>
        <v>0</v>
      </c>
      <c r="U130" s="56">
        <f t="shared" si="25"/>
        <v>0</v>
      </c>
      <c r="V130" s="56">
        <f t="shared" si="22"/>
        <v>0</v>
      </c>
      <c r="W130" s="64" t="str">
        <f t="shared" si="23"/>
        <v/>
      </c>
      <c r="X130" s="56" t="str">
        <f t="shared" si="26"/>
        <v>T</v>
      </c>
    </row>
    <row r="131" spans="3:24" ht="21.75" hidden="1" customHeight="1" x14ac:dyDescent="0.25">
      <c r="C131" s="63"/>
      <c r="D131" s="66" t="str">
        <f t="shared" si="20"/>
        <v/>
      </c>
      <c r="E131" s="69" t="str">
        <f>IFERROR(VLOOKUP(J131,Causa!$A$2:$F$15,6,0),"")</f>
        <v/>
      </c>
      <c r="F131" s="52"/>
      <c r="G131" s="53"/>
      <c r="H131" s="212"/>
      <c r="I131" s="55"/>
      <c r="J131" s="54"/>
      <c r="K131" s="54"/>
      <c r="L131" s="54"/>
      <c r="M131" s="54"/>
      <c r="N131" s="54"/>
      <c r="O131" s="54"/>
      <c r="P131" s="54"/>
      <c r="Q131" s="55"/>
      <c r="R131" s="54"/>
      <c r="S131" s="56">
        <f t="shared" si="24"/>
        <v>0</v>
      </c>
      <c r="T131" s="56">
        <f t="shared" si="21"/>
        <v>0</v>
      </c>
      <c r="U131" s="56">
        <f t="shared" si="25"/>
        <v>0</v>
      </c>
      <c r="V131" s="56">
        <f t="shared" si="22"/>
        <v>0</v>
      </c>
      <c r="W131" s="64" t="str">
        <f t="shared" si="23"/>
        <v/>
      </c>
      <c r="X131" s="56" t="str">
        <f t="shared" si="26"/>
        <v>T</v>
      </c>
    </row>
    <row r="132" spans="3:24" ht="21.75" hidden="1" customHeight="1" x14ac:dyDescent="0.25">
      <c r="C132" s="63"/>
      <c r="D132" s="66" t="str">
        <f t="shared" si="20"/>
        <v/>
      </c>
      <c r="E132" s="69" t="str">
        <f>IFERROR(VLOOKUP(J132,Causa!$A$2:$F$15,6,0),"")</f>
        <v/>
      </c>
      <c r="F132" s="52"/>
      <c r="G132" s="53"/>
      <c r="H132" s="212"/>
      <c r="I132" s="55"/>
      <c r="J132" s="54"/>
      <c r="K132" s="54"/>
      <c r="L132" s="54"/>
      <c r="M132" s="54"/>
      <c r="N132" s="54"/>
      <c r="O132" s="54"/>
      <c r="P132" s="54"/>
      <c r="Q132" s="55"/>
      <c r="R132" s="54"/>
      <c r="S132" s="56">
        <f t="shared" si="24"/>
        <v>0</v>
      </c>
      <c r="T132" s="56">
        <f t="shared" si="21"/>
        <v>0</v>
      </c>
      <c r="U132" s="56">
        <f t="shared" si="25"/>
        <v>0</v>
      </c>
      <c r="V132" s="56">
        <f t="shared" si="22"/>
        <v>0</v>
      </c>
      <c r="W132" s="64" t="str">
        <f t="shared" si="23"/>
        <v/>
      </c>
      <c r="X132" s="56" t="str">
        <f t="shared" si="26"/>
        <v>T</v>
      </c>
    </row>
    <row r="133" spans="3:24" ht="21.75" hidden="1" customHeight="1" x14ac:dyDescent="0.25">
      <c r="C133" s="63"/>
      <c r="D133" s="66" t="str">
        <f t="shared" si="20"/>
        <v/>
      </c>
      <c r="E133" s="69" t="str">
        <f>IFERROR(VLOOKUP(J133,Causa!$A$2:$F$15,6,0),"")</f>
        <v/>
      </c>
      <c r="F133" s="52"/>
      <c r="G133" s="53"/>
      <c r="H133" s="212"/>
      <c r="I133" s="55"/>
      <c r="J133" s="54"/>
      <c r="K133" s="54"/>
      <c r="L133" s="54"/>
      <c r="M133" s="54"/>
      <c r="N133" s="54"/>
      <c r="O133" s="54"/>
      <c r="P133" s="54"/>
      <c r="Q133" s="55"/>
      <c r="R133" s="54"/>
      <c r="S133" s="56">
        <f t="shared" si="24"/>
        <v>0</v>
      </c>
      <c r="T133" s="56">
        <f t="shared" si="21"/>
        <v>0</v>
      </c>
      <c r="U133" s="56">
        <f t="shared" si="25"/>
        <v>0</v>
      </c>
      <c r="V133" s="56">
        <f t="shared" si="22"/>
        <v>0</v>
      </c>
      <c r="W133" s="64" t="str">
        <f t="shared" si="23"/>
        <v/>
      </c>
      <c r="X133" s="56" t="str">
        <f t="shared" si="26"/>
        <v>T</v>
      </c>
    </row>
    <row r="134" spans="3:24" ht="21.75" hidden="1" customHeight="1" x14ac:dyDescent="0.25">
      <c r="C134" s="63"/>
      <c r="D134" s="66" t="str">
        <f t="shared" si="20"/>
        <v/>
      </c>
      <c r="E134" s="69" t="str">
        <f>IFERROR(VLOOKUP(J134,Causa!$A$2:$F$15,6,0),"")</f>
        <v/>
      </c>
      <c r="F134" s="52"/>
      <c r="G134" s="53"/>
      <c r="H134" s="212"/>
      <c r="I134" s="55"/>
      <c r="J134" s="54"/>
      <c r="K134" s="54"/>
      <c r="L134" s="54"/>
      <c r="M134" s="54"/>
      <c r="N134" s="54"/>
      <c r="O134" s="54"/>
      <c r="P134" s="54"/>
      <c r="Q134" s="55"/>
      <c r="R134" s="54"/>
      <c r="S134" s="56">
        <f t="shared" si="24"/>
        <v>0</v>
      </c>
      <c r="T134" s="56">
        <f t="shared" si="21"/>
        <v>0</v>
      </c>
      <c r="U134" s="56">
        <f t="shared" si="25"/>
        <v>0</v>
      </c>
      <c r="V134" s="56">
        <f t="shared" si="22"/>
        <v>0</v>
      </c>
      <c r="W134" s="64" t="str">
        <f t="shared" si="23"/>
        <v/>
      </c>
      <c r="X134" s="56" t="str">
        <f t="shared" si="26"/>
        <v>T</v>
      </c>
    </row>
    <row r="135" spans="3:24" ht="21.75" hidden="1" customHeight="1" x14ac:dyDescent="0.25">
      <c r="C135" s="63"/>
      <c r="D135" s="66" t="str">
        <f t="shared" si="20"/>
        <v/>
      </c>
      <c r="E135" s="69" t="str">
        <f>IFERROR(VLOOKUP(J135,Causa!$A$2:$F$15,6,0),"")</f>
        <v/>
      </c>
      <c r="F135" s="52"/>
      <c r="G135" s="53"/>
      <c r="H135" s="212"/>
      <c r="I135" s="55"/>
      <c r="J135" s="54"/>
      <c r="K135" s="54"/>
      <c r="L135" s="54"/>
      <c r="M135" s="54"/>
      <c r="N135" s="54"/>
      <c r="O135" s="54"/>
      <c r="P135" s="54"/>
      <c r="Q135" s="55"/>
      <c r="R135" s="54"/>
      <c r="S135" s="56">
        <f t="shared" si="24"/>
        <v>0</v>
      </c>
      <c r="T135" s="56">
        <f t="shared" si="21"/>
        <v>0</v>
      </c>
      <c r="U135" s="56">
        <f t="shared" si="25"/>
        <v>0</v>
      </c>
      <c r="V135" s="56">
        <f t="shared" si="22"/>
        <v>0</v>
      </c>
      <c r="W135" s="64" t="str">
        <f t="shared" si="23"/>
        <v/>
      </c>
      <c r="X135" s="56" t="str">
        <f t="shared" si="26"/>
        <v>T</v>
      </c>
    </row>
    <row r="136" spans="3:24" ht="21.75" hidden="1" customHeight="1" x14ac:dyDescent="0.25">
      <c r="C136" s="63"/>
      <c r="D136" s="66" t="str">
        <f t="shared" si="20"/>
        <v/>
      </c>
      <c r="E136" s="69" t="str">
        <f>IFERROR(VLOOKUP(J136,Causa!$A$2:$F$15,6,0),"")</f>
        <v/>
      </c>
      <c r="F136" s="52"/>
      <c r="G136" s="53"/>
      <c r="H136" s="212"/>
      <c r="I136" s="55"/>
      <c r="J136" s="54"/>
      <c r="K136" s="54"/>
      <c r="L136" s="54"/>
      <c r="M136" s="54"/>
      <c r="N136" s="54"/>
      <c r="O136" s="54"/>
      <c r="P136" s="54"/>
      <c r="Q136" s="55"/>
      <c r="R136" s="54"/>
      <c r="S136" s="56">
        <f t="shared" si="24"/>
        <v>0</v>
      </c>
      <c r="T136" s="56">
        <f t="shared" si="21"/>
        <v>0</v>
      </c>
      <c r="U136" s="56">
        <f t="shared" si="25"/>
        <v>0</v>
      </c>
      <c r="V136" s="56">
        <f t="shared" si="22"/>
        <v>0</v>
      </c>
      <c r="W136" s="64" t="str">
        <f t="shared" si="23"/>
        <v/>
      </c>
      <c r="X136" s="56" t="str">
        <f t="shared" si="26"/>
        <v>T</v>
      </c>
    </row>
    <row r="137" spans="3:24" ht="21.75" hidden="1" customHeight="1" x14ac:dyDescent="0.25">
      <c r="C137" s="63"/>
      <c r="D137" s="66" t="str">
        <f t="shared" si="20"/>
        <v/>
      </c>
      <c r="E137" s="69" t="str">
        <f>IFERROR(VLOOKUP(J137,Causa!$A$2:$F$15,6,0),"")</f>
        <v/>
      </c>
      <c r="F137" s="52"/>
      <c r="G137" s="53"/>
      <c r="H137" s="212"/>
      <c r="I137" s="55"/>
      <c r="J137" s="54"/>
      <c r="K137" s="54"/>
      <c r="L137" s="54"/>
      <c r="M137" s="54"/>
      <c r="N137" s="54"/>
      <c r="O137" s="54"/>
      <c r="P137" s="54"/>
      <c r="Q137" s="55"/>
      <c r="R137" s="54"/>
      <c r="S137" s="56">
        <f t="shared" si="24"/>
        <v>0</v>
      </c>
      <c r="T137" s="56">
        <f t="shared" si="21"/>
        <v>0</v>
      </c>
      <c r="U137" s="56">
        <f t="shared" si="25"/>
        <v>0</v>
      </c>
      <c r="V137" s="56">
        <f t="shared" si="22"/>
        <v>0</v>
      </c>
      <c r="W137" s="64" t="str">
        <f t="shared" si="23"/>
        <v/>
      </c>
      <c r="X137" s="56" t="str">
        <f t="shared" si="26"/>
        <v>T</v>
      </c>
    </row>
    <row r="138" spans="3:24" ht="21.75" hidden="1" customHeight="1" x14ac:dyDescent="0.25">
      <c r="C138" s="63"/>
      <c r="D138" s="66" t="str">
        <f t="shared" si="20"/>
        <v/>
      </c>
      <c r="E138" s="69" t="str">
        <f>IFERROR(VLOOKUP(J138,Causa!$A$2:$F$15,6,0),"")</f>
        <v/>
      </c>
      <c r="F138" s="52"/>
      <c r="G138" s="53"/>
      <c r="H138" s="212"/>
      <c r="I138" s="55"/>
      <c r="J138" s="54"/>
      <c r="K138" s="54"/>
      <c r="L138" s="54"/>
      <c r="M138" s="54"/>
      <c r="N138" s="54"/>
      <c r="O138" s="54"/>
      <c r="P138" s="54"/>
      <c r="Q138" s="55"/>
      <c r="R138" s="54"/>
      <c r="S138" s="56">
        <f t="shared" si="24"/>
        <v>0</v>
      </c>
      <c r="T138" s="56">
        <f t="shared" si="21"/>
        <v>0</v>
      </c>
      <c r="U138" s="56">
        <f t="shared" si="25"/>
        <v>0</v>
      </c>
      <c r="V138" s="56">
        <f t="shared" si="22"/>
        <v>0</v>
      </c>
      <c r="W138" s="64" t="str">
        <f t="shared" si="23"/>
        <v/>
      </c>
      <c r="X138" s="56" t="str">
        <f t="shared" si="26"/>
        <v>T</v>
      </c>
    </row>
    <row r="139" spans="3:24" ht="21.75" hidden="1" customHeight="1" x14ac:dyDescent="0.25">
      <c r="C139" s="63"/>
      <c r="D139" s="66" t="str">
        <f t="shared" si="20"/>
        <v/>
      </c>
      <c r="E139" s="69" t="str">
        <f>IFERROR(VLOOKUP(J139,Causa!$A$2:$F$15,6,0),"")</f>
        <v/>
      </c>
      <c r="F139" s="52"/>
      <c r="G139" s="53"/>
      <c r="H139" s="212"/>
      <c r="I139" s="55"/>
      <c r="J139" s="54"/>
      <c r="K139" s="54"/>
      <c r="L139" s="54"/>
      <c r="M139" s="54"/>
      <c r="N139" s="54"/>
      <c r="O139" s="54"/>
      <c r="P139" s="54"/>
      <c r="Q139" s="55"/>
      <c r="R139" s="54"/>
      <c r="S139" s="56">
        <f t="shared" si="24"/>
        <v>0</v>
      </c>
      <c r="T139" s="56">
        <f t="shared" si="21"/>
        <v>0</v>
      </c>
      <c r="U139" s="56">
        <f t="shared" si="25"/>
        <v>0</v>
      </c>
      <c r="V139" s="56">
        <f t="shared" si="22"/>
        <v>0</v>
      </c>
      <c r="W139" s="64" t="str">
        <f t="shared" si="23"/>
        <v/>
      </c>
      <c r="X139" s="56" t="str">
        <f t="shared" si="26"/>
        <v>T</v>
      </c>
    </row>
    <row r="140" spans="3:24" ht="21.75" hidden="1" customHeight="1" x14ac:dyDescent="0.25">
      <c r="C140" s="63"/>
      <c r="D140" s="66" t="str">
        <f t="shared" si="20"/>
        <v/>
      </c>
      <c r="E140" s="69" t="str">
        <f>IFERROR(VLOOKUP(J140,Causa!$A$2:$F$15,6,0),"")</f>
        <v/>
      </c>
      <c r="F140" s="52"/>
      <c r="G140" s="53"/>
      <c r="H140" s="212"/>
      <c r="I140" s="55"/>
      <c r="J140" s="54"/>
      <c r="K140" s="54"/>
      <c r="L140" s="54"/>
      <c r="M140" s="54"/>
      <c r="N140" s="54"/>
      <c r="O140" s="54"/>
      <c r="P140" s="54"/>
      <c r="Q140" s="55"/>
      <c r="R140" s="54"/>
      <c r="S140" s="56">
        <f t="shared" si="24"/>
        <v>0</v>
      </c>
      <c r="T140" s="56">
        <f t="shared" si="21"/>
        <v>0</v>
      </c>
      <c r="U140" s="56">
        <f t="shared" si="25"/>
        <v>0</v>
      </c>
      <c r="V140" s="56">
        <f t="shared" si="22"/>
        <v>0</v>
      </c>
      <c r="W140" s="64" t="str">
        <f t="shared" si="23"/>
        <v/>
      </c>
      <c r="X140" s="56" t="str">
        <f t="shared" si="26"/>
        <v>T</v>
      </c>
    </row>
    <row r="141" spans="3:24" ht="21.75" hidden="1" customHeight="1" x14ac:dyDescent="0.25">
      <c r="C141" s="63"/>
      <c r="D141" s="66" t="str">
        <f t="shared" si="20"/>
        <v/>
      </c>
      <c r="E141" s="69" t="str">
        <f>IFERROR(VLOOKUP(J141,Causa!$A$2:$F$15,6,0),"")</f>
        <v/>
      </c>
      <c r="F141" s="52"/>
      <c r="G141" s="53"/>
      <c r="H141" s="212"/>
      <c r="I141" s="55"/>
      <c r="J141" s="54"/>
      <c r="K141" s="54"/>
      <c r="L141" s="54"/>
      <c r="M141" s="54"/>
      <c r="N141" s="54"/>
      <c r="O141" s="54"/>
      <c r="P141" s="54"/>
      <c r="Q141" s="55"/>
      <c r="R141" s="54"/>
      <c r="S141" s="56">
        <f t="shared" si="24"/>
        <v>0</v>
      </c>
      <c r="T141" s="56">
        <f t="shared" si="21"/>
        <v>0</v>
      </c>
      <c r="U141" s="56">
        <f t="shared" si="25"/>
        <v>0</v>
      </c>
      <c r="V141" s="56">
        <f t="shared" si="22"/>
        <v>0</v>
      </c>
      <c r="W141" s="64" t="str">
        <f t="shared" si="23"/>
        <v/>
      </c>
      <c r="X141" s="56" t="str">
        <f t="shared" si="26"/>
        <v>T</v>
      </c>
    </row>
    <row r="142" spans="3:24" ht="21.75" hidden="1" customHeight="1" x14ac:dyDescent="0.25">
      <c r="C142" s="63"/>
      <c r="D142" s="66" t="str">
        <f t="shared" si="20"/>
        <v/>
      </c>
      <c r="E142" s="69" t="str">
        <f>IFERROR(VLOOKUP(J142,Causa!$A$2:$F$15,6,0),"")</f>
        <v/>
      </c>
      <c r="F142" s="52"/>
      <c r="G142" s="53"/>
      <c r="H142" s="212"/>
      <c r="I142" s="55"/>
      <c r="J142" s="54"/>
      <c r="K142" s="54"/>
      <c r="L142" s="54"/>
      <c r="M142" s="54"/>
      <c r="N142" s="54"/>
      <c r="O142" s="54"/>
      <c r="P142" s="54"/>
      <c r="Q142" s="55"/>
      <c r="R142" s="54"/>
      <c r="S142" s="56">
        <f t="shared" si="24"/>
        <v>0</v>
      </c>
      <c r="T142" s="56">
        <f t="shared" si="21"/>
        <v>0</v>
      </c>
      <c r="U142" s="56">
        <f t="shared" si="25"/>
        <v>0</v>
      </c>
      <c r="V142" s="56">
        <f t="shared" si="22"/>
        <v>0</v>
      </c>
      <c r="W142" s="64" t="str">
        <f t="shared" si="23"/>
        <v/>
      </c>
      <c r="X142" s="56" t="str">
        <f t="shared" si="26"/>
        <v>T</v>
      </c>
    </row>
    <row r="143" spans="3:24" ht="21.75" hidden="1" customHeight="1" x14ac:dyDescent="0.25">
      <c r="C143" s="63"/>
      <c r="D143" s="66" t="str">
        <f t="shared" si="20"/>
        <v/>
      </c>
      <c r="E143" s="69" t="str">
        <f>IFERROR(VLOOKUP(J143,Causa!$A$2:$F$15,6,0),"")</f>
        <v/>
      </c>
      <c r="F143" s="52"/>
      <c r="G143" s="53"/>
      <c r="H143" s="212"/>
      <c r="I143" s="55"/>
      <c r="J143" s="54"/>
      <c r="K143" s="54"/>
      <c r="L143" s="54"/>
      <c r="M143" s="54"/>
      <c r="N143" s="54"/>
      <c r="O143" s="54"/>
      <c r="P143" s="54"/>
      <c r="Q143" s="55"/>
      <c r="R143" s="54"/>
      <c r="S143" s="56">
        <f t="shared" si="24"/>
        <v>0</v>
      </c>
      <c r="T143" s="56">
        <f t="shared" si="21"/>
        <v>0</v>
      </c>
      <c r="U143" s="56">
        <f t="shared" si="25"/>
        <v>0</v>
      </c>
      <c r="V143" s="56">
        <f t="shared" si="22"/>
        <v>0</v>
      </c>
      <c r="W143" s="64" t="str">
        <f t="shared" si="23"/>
        <v/>
      </c>
      <c r="X143" s="56" t="str">
        <f t="shared" si="26"/>
        <v>T</v>
      </c>
    </row>
    <row r="144" spans="3:24" ht="21.75" hidden="1" customHeight="1" x14ac:dyDescent="0.25">
      <c r="C144" s="63"/>
      <c r="D144" s="66" t="str">
        <f t="shared" si="20"/>
        <v/>
      </c>
      <c r="E144" s="69" t="str">
        <f>IFERROR(VLOOKUP(J144,Causa!$A$2:$F$15,6,0),"")</f>
        <v/>
      </c>
      <c r="F144" s="52"/>
      <c r="G144" s="53"/>
      <c r="H144" s="212"/>
      <c r="I144" s="55"/>
      <c r="J144" s="54"/>
      <c r="K144" s="54"/>
      <c r="L144" s="54"/>
      <c r="M144" s="54"/>
      <c r="N144" s="54"/>
      <c r="O144" s="54"/>
      <c r="P144" s="54"/>
      <c r="Q144" s="55"/>
      <c r="R144" s="54"/>
      <c r="S144" s="56">
        <f t="shared" si="24"/>
        <v>0</v>
      </c>
      <c r="T144" s="56">
        <f t="shared" si="21"/>
        <v>0</v>
      </c>
      <c r="U144" s="56">
        <f t="shared" si="25"/>
        <v>0</v>
      </c>
      <c r="V144" s="56">
        <f t="shared" si="22"/>
        <v>0</v>
      </c>
      <c r="W144" s="64" t="str">
        <f t="shared" si="23"/>
        <v/>
      </c>
      <c r="X144" s="56" t="str">
        <f t="shared" si="26"/>
        <v>T</v>
      </c>
    </row>
    <row r="145" spans="3:24" ht="21.75" hidden="1" customHeight="1" x14ac:dyDescent="0.25">
      <c r="C145" s="63"/>
      <c r="D145" s="66" t="str">
        <f t="shared" si="20"/>
        <v/>
      </c>
      <c r="E145" s="69" t="str">
        <f>IFERROR(VLOOKUP(J145,Causa!$A$2:$F$15,6,0),"")</f>
        <v/>
      </c>
      <c r="F145" s="52"/>
      <c r="G145" s="53"/>
      <c r="H145" s="212"/>
      <c r="I145" s="55"/>
      <c r="J145" s="54"/>
      <c r="K145" s="54"/>
      <c r="L145" s="54"/>
      <c r="M145" s="54"/>
      <c r="N145" s="54"/>
      <c r="O145" s="54"/>
      <c r="P145" s="54"/>
      <c r="Q145" s="55"/>
      <c r="R145" s="54"/>
      <c r="S145" s="56">
        <f t="shared" si="24"/>
        <v>0</v>
      </c>
      <c r="T145" s="56">
        <f t="shared" si="21"/>
        <v>0</v>
      </c>
      <c r="U145" s="56">
        <f t="shared" si="25"/>
        <v>0</v>
      </c>
      <c r="V145" s="56">
        <f t="shared" si="22"/>
        <v>0</v>
      </c>
      <c r="W145" s="64" t="str">
        <f t="shared" si="23"/>
        <v/>
      </c>
      <c r="X145" s="56" t="str">
        <f t="shared" si="26"/>
        <v>T</v>
      </c>
    </row>
    <row r="146" spans="3:24" ht="21.75" hidden="1" customHeight="1" x14ac:dyDescent="0.25">
      <c r="C146" s="63"/>
      <c r="D146" s="66" t="str">
        <f t="shared" si="20"/>
        <v/>
      </c>
      <c r="E146" s="69" t="str">
        <f>IFERROR(VLOOKUP(J146,Causa!$A$2:$F$15,6,0),"")</f>
        <v/>
      </c>
      <c r="F146" s="52"/>
      <c r="G146" s="53"/>
      <c r="H146" s="212"/>
      <c r="I146" s="55"/>
      <c r="J146" s="54"/>
      <c r="K146" s="54"/>
      <c r="L146" s="54"/>
      <c r="M146" s="54"/>
      <c r="N146" s="54"/>
      <c r="O146" s="54"/>
      <c r="P146" s="54"/>
      <c r="Q146" s="55"/>
      <c r="R146" s="54"/>
      <c r="S146" s="56">
        <f t="shared" si="24"/>
        <v>0</v>
      </c>
      <c r="T146" s="56">
        <f t="shared" si="21"/>
        <v>0</v>
      </c>
      <c r="U146" s="56">
        <f t="shared" si="25"/>
        <v>0</v>
      </c>
      <c r="V146" s="56">
        <f t="shared" si="22"/>
        <v>0</v>
      </c>
      <c r="W146" s="64" t="str">
        <f t="shared" si="23"/>
        <v/>
      </c>
      <c r="X146" s="56" t="str">
        <f t="shared" si="26"/>
        <v>T</v>
      </c>
    </row>
    <row r="147" spans="3:24" ht="21.75" hidden="1" customHeight="1" x14ac:dyDescent="0.25">
      <c r="C147" s="63"/>
      <c r="D147" s="66" t="str">
        <f t="shared" si="20"/>
        <v/>
      </c>
      <c r="E147" s="69" t="str">
        <f>IFERROR(VLOOKUP(J147,Causa!$A$2:$F$15,6,0),"")</f>
        <v/>
      </c>
      <c r="F147" s="52"/>
      <c r="G147" s="53"/>
      <c r="H147" s="212"/>
      <c r="I147" s="55"/>
      <c r="J147" s="54"/>
      <c r="K147" s="54"/>
      <c r="L147" s="54"/>
      <c r="M147" s="54"/>
      <c r="N147" s="54"/>
      <c r="O147" s="54"/>
      <c r="P147" s="54"/>
      <c r="Q147" s="55"/>
      <c r="R147" s="54"/>
      <c r="S147" s="56">
        <f t="shared" si="24"/>
        <v>0</v>
      </c>
      <c r="T147" s="56">
        <f t="shared" si="21"/>
        <v>0</v>
      </c>
      <c r="U147" s="56">
        <f t="shared" si="25"/>
        <v>0</v>
      </c>
      <c r="V147" s="56">
        <f t="shared" si="22"/>
        <v>0</v>
      </c>
      <c r="W147" s="64" t="str">
        <f t="shared" si="23"/>
        <v/>
      </c>
      <c r="X147" s="56" t="str">
        <f t="shared" si="26"/>
        <v>T</v>
      </c>
    </row>
    <row r="148" spans="3:24" ht="21.75" hidden="1" customHeight="1" x14ac:dyDescent="0.25">
      <c r="C148" s="63"/>
      <c r="D148" s="66" t="str">
        <f t="shared" si="20"/>
        <v/>
      </c>
      <c r="E148" s="69" t="str">
        <f>IFERROR(VLOOKUP(J148,Causa!$A$2:$F$15,6,0),"")</f>
        <v/>
      </c>
      <c r="F148" s="52"/>
      <c r="G148" s="53"/>
      <c r="H148" s="212"/>
      <c r="I148" s="55"/>
      <c r="J148" s="54"/>
      <c r="K148" s="54"/>
      <c r="L148" s="54"/>
      <c r="M148" s="54"/>
      <c r="N148" s="54"/>
      <c r="O148" s="54"/>
      <c r="P148" s="54"/>
      <c r="Q148" s="55"/>
      <c r="R148" s="54"/>
      <c r="S148" s="56">
        <f t="shared" si="24"/>
        <v>0</v>
      </c>
      <c r="T148" s="56">
        <f t="shared" si="21"/>
        <v>0</v>
      </c>
      <c r="U148" s="56">
        <f t="shared" si="25"/>
        <v>0</v>
      </c>
      <c r="V148" s="56">
        <f t="shared" si="22"/>
        <v>0</v>
      </c>
      <c r="W148" s="64" t="str">
        <f t="shared" si="23"/>
        <v/>
      </c>
      <c r="X148" s="56" t="str">
        <f t="shared" si="26"/>
        <v>T</v>
      </c>
    </row>
    <row r="149" spans="3:24" ht="21.75" hidden="1" customHeight="1" x14ac:dyDescent="0.25">
      <c r="C149" s="63"/>
      <c r="D149" s="66" t="str">
        <f t="shared" si="20"/>
        <v/>
      </c>
      <c r="E149" s="69" t="str">
        <f>IFERROR(VLOOKUP(J149,Causa!$A$2:$F$15,6,0),"")</f>
        <v/>
      </c>
      <c r="F149" s="52"/>
      <c r="G149" s="53"/>
      <c r="H149" s="212"/>
      <c r="I149" s="55"/>
      <c r="J149" s="54"/>
      <c r="K149" s="54"/>
      <c r="L149" s="54"/>
      <c r="M149" s="54"/>
      <c r="N149" s="54"/>
      <c r="O149" s="54"/>
      <c r="P149" s="54"/>
      <c r="Q149" s="55"/>
      <c r="R149" s="54"/>
      <c r="S149" s="56">
        <f t="shared" si="24"/>
        <v>0</v>
      </c>
      <c r="T149" s="56">
        <f t="shared" si="21"/>
        <v>0</v>
      </c>
      <c r="U149" s="56">
        <f t="shared" si="25"/>
        <v>0</v>
      </c>
      <c r="V149" s="56">
        <f t="shared" si="22"/>
        <v>0</v>
      </c>
      <c r="W149" s="64" t="str">
        <f t="shared" si="23"/>
        <v/>
      </c>
      <c r="X149" s="56" t="str">
        <f t="shared" si="26"/>
        <v>T</v>
      </c>
    </row>
    <row r="150" spans="3:24" ht="21.75" hidden="1" customHeight="1" x14ac:dyDescent="0.25">
      <c r="C150" s="63"/>
      <c r="D150" s="66" t="str">
        <f t="shared" si="20"/>
        <v/>
      </c>
      <c r="E150" s="69" t="str">
        <f>IFERROR(VLOOKUP(J150,Causa!$A$2:$F$15,6,0),"")</f>
        <v/>
      </c>
      <c r="F150" s="52"/>
      <c r="G150" s="53"/>
      <c r="H150" s="212"/>
      <c r="I150" s="55"/>
      <c r="J150" s="54"/>
      <c r="K150" s="54"/>
      <c r="L150" s="54"/>
      <c r="M150" s="54"/>
      <c r="N150" s="54"/>
      <c r="O150" s="54"/>
      <c r="P150" s="54"/>
      <c r="Q150" s="55"/>
      <c r="R150" s="54"/>
      <c r="S150" s="56">
        <f t="shared" si="24"/>
        <v>0</v>
      </c>
      <c r="T150" s="56">
        <f t="shared" si="21"/>
        <v>0</v>
      </c>
      <c r="U150" s="56">
        <f t="shared" si="25"/>
        <v>0</v>
      </c>
      <c r="V150" s="56">
        <f t="shared" si="22"/>
        <v>0</v>
      </c>
      <c r="W150" s="64" t="str">
        <f t="shared" si="23"/>
        <v/>
      </c>
      <c r="X150" s="56" t="str">
        <f t="shared" si="26"/>
        <v>T</v>
      </c>
    </row>
    <row r="151" spans="3:24" ht="21.75" hidden="1" customHeight="1" x14ac:dyDescent="0.25">
      <c r="C151" s="63"/>
      <c r="D151" s="66" t="str">
        <f t="shared" si="20"/>
        <v/>
      </c>
      <c r="E151" s="69" t="str">
        <f>IFERROR(VLOOKUP(J151,Causa!$A$2:$F$15,6,0),"")</f>
        <v/>
      </c>
      <c r="F151" s="52"/>
      <c r="G151" s="53"/>
      <c r="H151" s="212"/>
      <c r="I151" s="55"/>
      <c r="J151" s="54"/>
      <c r="K151" s="54"/>
      <c r="L151" s="54"/>
      <c r="M151" s="54"/>
      <c r="N151" s="54"/>
      <c r="O151" s="54"/>
      <c r="P151" s="54"/>
      <c r="Q151" s="55"/>
      <c r="R151" s="54"/>
      <c r="S151" s="56">
        <f t="shared" si="24"/>
        <v>0</v>
      </c>
      <c r="T151" s="56">
        <f t="shared" si="21"/>
        <v>0</v>
      </c>
      <c r="U151" s="56">
        <f t="shared" si="25"/>
        <v>0</v>
      </c>
      <c r="V151" s="56">
        <f t="shared" si="22"/>
        <v>0</v>
      </c>
      <c r="W151" s="64" t="str">
        <f t="shared" si="23"/>
        <v/>
      </c>
      <c r="X151" s="56" t="str">
        <f t="shared" si="26"/>
        <v>T</v>
      </c>
    </row>
    <row r="152" spans="3:24" ht="21.75" hidden="1" customHeight="1" x14ac:dyDescent="0.25">
      <c r="C152" s="63"/>
      <c r="D152" s="66" t="str">
        <f t="shared" si="20"/>
        <v/>
      </c>
      <c r="E152" s="69" t="str">
        <f>IFERROR(VLOOKUP(J152,Causa!$A$2:$F$15,6,0),"")</f>
        <v/>
      </c>
      <c r="F152" s="52"/>
      <c r="G152" s="53"/>
      <c r="H152" s="212"/>
      <c r="I152" s="55"/>
      <c r="J152" s="54"/>
      <c r="K152" s="54"/>
      <c r="L152" s="54"/>
      <c r="M152" s="54"/>
      <c r="N152" s="54"/>
      <c r="O152" s="54"/>
      <c r="P152" s="54"/>
      <c r="Q152" s="55"/>
      <c r="R152" s="54"/>
      <c r="S152" s="56">
        <f t="shared" si="24"/>
        <v>0</v>
      </c>
      <c r="T152" s="56">
        <f t="shared" si="21"/>
        <v>0</v>
      </c>
      <c r="U152" s="56">
        <f t="shared" si="25"/>
        <v>0</v>
      </c>
      <c r="V152" s="56">
        <f t="shared" si="22"/>
        <v>0</v>
      </c>
      <c r="W152" s="64" t="str">
        <f t="shared" si="23"/>
        <v/>
      </c>
      <c r="X152" s="56" t="str">
        <f t="shared" si="26"/>
        <v>T</v>
      </c>
    </row>
    <row r="153" spans="3:24" ht="21.75" hidden="1" customHeight="1" x14ac:dyDescent="0.25">
      <c r="C153" s="63"/>
      <c r="D153" s="66" t="str">
        <f t="shared" si="20"/>
        <v/>
      </c>
      <c r="E153" s="69" t="str">
        <f>IFERROR(VLOOKUP(J153,Causa!$A$2:$F$15,6,0),"")</f>
        <v/>
      </c>
      <c r="F153" s="52"/>
      <c r="G153" s="53"/>
      <c r="H153" s="212"/>
      <c r="I153" s="55"/>
      <c r="J153" s="54"/>
      <c r="K153" s="54"/>
      <c r="L153" s="54"/>
      <c r="M153" s="54"/>
      <c r="N153" s="54"/>
      <c r="O153" s="54"/>
      <c r="P153" s="54"/>
      <c r="Q153" s="55"/>
      <c r="R153" s="54"/>
      <c r="S153" s="56">
        <f t="shared" si="24"/>
        <v>0</v>
      </c>
      <c r="T153" s="56">
        <f t="shared" si="21"/>
        <v>0</v>
      </c>
      <c r="U153" s="56">
        <f t="shared" si="25"/>
        <v>0</v>
      </c>
      <c r="V153" s="56">
        <f t="shared" si="22"/>
        <v>0</v>
      </c>
      <c r="W153" s="64" t="str">
        <f t="shared" si="23"/>
        <v/>
      </c>
      <c r="X153" s="56" t="str">
        <f t="shared" si="26"/>
        <v>T</v>
      </c>
    </row>
    <row r="154" spans="3:24" ht="21.75" hidden="1" customHeight="1" x14ac:dyDescent="0.25">
      <c r="C154" s="63"/>
      <c r="D154" s="66" t="str">
        <f t="shared" si="20"/>
        <v/>
      </c>
      <c r="E154" s="69" t="str">
        <f>IFERROR(VLOOKUP(J154,Causa!$A$2:$F$15,6,0),"")</f>
        <v/>
      </c>
      <c r="F154" s="52"/>
      <c r="G154" s="53"/>
      <c r="H154" s="212"/>
      <c r="I154" s="55"/>
      <c r="J154" s="54"/>
      <c r="K154" s="54"/>
      <c r="L154" s="54"/>
      <c r="M154" s="54"/>
      <c r="N154" s="54"/>
      <c r="O154" s="54"/>
      <c r="P154" s="54"/>
      <c r="Q154" s="55"/>
      <c r="R154" s="54"/>
      <c r="S154" s="56">
        <f t="shared" si="24"/>
        <v>0</v>
      </c>
      <c r="T154" s="56">
        <f t="shared" si="21"/>
        <v>0</v>
      </c>
      <c r="U154" s="56">
        <f t="shared" si="25"/>
        <v>0</v>
      </c>
      <c r="V154" s="56">
        <f t="shared" si="22"/>
        <v>0</v>
      </c>
      <c r="W154" s="64" t="str">
        <f t="shared" si="23"/>
        <v/>
      </c>
      <c r="X154" s="56" t="str">
        <f t="shared" si="26"/>
        <v>T</v>
      </c>
    </row>
    <row r="155" spans="3:24" ht="21.75" hidden="1" customHeight="1" x14ac:dyDescent="0.25">
      <c r="C155" s="63"/>
      <c r="D155" s="66" t="str">
        <f t="shared" si="20"/>
        <v/>
      </c>
      <c r="E155" s="69" t="str">
        <f>IFERROR(VLOOKUP(J155,Causa!$A$2:$F$15,6,0),"")</f>
        <v/>
      </c>
      <c r="F155" s="52"/>
      <c r="G155" s="53"/>
      <c r="H155" s="212"/>
      <c r="I155" s="55"/>
      <c r="J155" s="54"/>
      <c r="K155" s="54"/>
      <c r="L155" s="54"/>
      <c r="M155" s="54"/>
      <c r="N155" s="54"/>
      <c r="O155" s="54"/>
      <c r="P155" s="54"/>
      <c r="Q155" s="55"/>
      <c r="R155" s="54"/>
      <c r="S155" s="56">
        <f t="shared" si="24"/>
        <v>0</v>
      </c>
      <c r="T155" s="56">
        <f t="shared" si="21"/>
        <v>0</v>
      </c>
      <c r="U155" s="56">
        <f t="shared" si="25"/>
        <v>0</v>
      </c>
      <c r="V155" s="56">
        <f t="shared" si="22"/>
        <v>0</v>
      </c>
      <c r="W155" s="64" t="str">
        <f t="shared" si="23"/>
        <v/>
      </c>
      <c r="X155" s="56" t="str">
        <f t="shared" si="26"/>
        <v>T</v>
      </c>
    </row>
    <row r="156" spans="3:24" ht="21.75" hidden="1" customHeight="1" x14ac:dyDescent="0.25">
      <c r="C156" s="63"/>
      <c r="D156" s="66" t="str">
        <f t="shared" si="20"/>
        <v/>
      </c>
      <c r="E156" s="69" t="str">
        <f>IFERROR(VLOOKUP(J156,Causa!$A$2:$F$15,6,0),"")</f>
        <v/>
      </c>
      <c r="F156" s="52"/>
      <c r="G156" s="53"/>
      <c r="H156" s="212"/>
      <c r="I156" s="55"/>
      <c r="J156" s="54"/>
      <c r="K156" s="54"/>
      <c r="L156" s="54"/>
      <c r="M156" s="54"/>
      <c r="N156" s="54"/>
      <c r="O156" s="54"/>
      <c r="P156" s="54"/>
      <c r="Q156" s="55"/>
      <c r="R156" s="54"/>
      <c r="S156" s="56">
        <f t="shared" si="24"/>
        <v>0</v>
      </c>
      <c r="T156" s="56">
        <f t="shared" si="21"/>
        <v>0</v>
      </c>
      <c r="U156" s="56">
        <f t="shared" si="25"/>
        <v>0</v>
      </c>
      <c r="V156" s="56">
        <f t="shared" si="22"/>
        <v>0</v>
      </c>
      <c r="W156" s="64" t="str">
        <f t="shared" si="23"/>
        <v/>
      </c>
      <c r="X156" s="56" t="str">
        <f t="shared" si="26"/>
        <v>T</v>
      </c>
    </row>
    <row r="157" spans="3:24" ht="21.75" hidden="1" customHeight="1" x14ac:dyDescent="0.25">
      <c r="C157" s="63"/>
      <c r="D157" s="66" t="str">
        <f t="shared" si="20"/>
        <v/>
      </c>
      <c r="E157" s="69" t="str">
        <f>IFERROR(VLOOKUP(J157,Causa!$A$2:$F$15,6,0),"")</f>
        <v/>
      </c>
      <c r="F157" s="52"/>
      <c r="G157" s="53"/>
      <c r="H157" s="212"/>
      <c r="I157" s="55"/>
      <c r="J157" s="54"/>
      <c r="K157" s="54"/>
      <c r="L157" s="54"/>
      <c r="M157" s="54"/>
      <c r="N157" s="54"/>
      <c r="O157" s="54"/>
      <c r="P157" s="54"/>
      <c r="Q157" s="55"/>
      <c r="R157" s="54"/>
      <c r="S157" s="56">
        <f t="shared" si="24"/>
        <v>0</v>
      </c>
      <c r="T157" s="56">
        <f t="shared" si="21"/>
        <v>0</v>
      </c>
      <c r="U157" s="56">
        <f t="shared" si="25"/>
        <v>0</v>
      </c>
      <c r="V157" s="56">
        <f t="shared" si="22"/>
        <v>0</v>
      </c>
      <c r="W157" s="64" t="str">
        <f t="shared" si="23"/>
        <v/>
      </c>
      <c r="X157" s="56" t="str">
        <f t="shared" si="26"/>
        <v>T</v>
      </c>
    </row>
    <row r="158" spans="3:24" ht="21.75" hidden="1" customHeight="1" x14ac:dyDescent="0.25">
      <c r="C158" s="63"/>
      <c r="D158" s="66" t="str">
        <f t="shared" si="20"/>
        <v/>
      </c>
      <c r="E158" s="69" t="str">
        <f>IFERROR(VLOOKUP(J158,Causa!$A$2:$F$15,6,0),"")</f>
        <v/>
      </c>
      <c r="F158" s="52"/>
      <c r="G158" s="53"/>
      <c r="H158" s="212"/>
      <c r="I158" s="55"/>
      <c r="J158" s="54"/>
      <c r="K158" s="54"/>
      <c r="L158" s="54"/>
      <c r="M158" s="54"/>
      <c r="N158" s="54"/>
      <c r="O158" s="54"/>
      <c r="P158" s="54"/>
      <c r="Q158" s="55"/>
      <c r="R158" s="54"/>
      <c r="S158" s="56">
        <f t="shared" si="24"/>
        <v>0</v>
      </c>
      <c r="T158" s="56">
        <f t="shared" si="21"/>
        <v>0</v>
      </c>
      <c r="U158" s="56">
        <f t="shared" si="25"/>
        <v>0</v>
      </c>
      <c r="V158" s="56">
        <f t="shared" si="22"/>
        <v>0</v>
      </c>
      <c r="W158" s="64" t="str">
        <f t="shared" si="23"/>
        <v/>
      </c>
      <c r="X158" s="56" t="str">
        <f t="shared" si="26"/>
        <v>T</v>
      </c>
    </row>
    <row r="159" spans="3:24" ht="21.75" hidden="1" customHeight="1" x14ac:dyDescent="0.25">
      <c r="C159" s="63"/>
      <c r="D159" s="66" t="str">
        <f t="shared" si="20"/>
        <v/>
      </c>
      <c r="E159" s="69" t="str">
        <f>IFERROR(VLOOKUP(J159,Causa!$A$2:$F$15,6,0),"")</f>
        <v/>
      </c>
      <c r="F159" s="52"/>
      <c r="G159" s="53"/>
      <c r="H159" s="212"/>
      <c r="I159" s="55"/>
      <c r="J159" s="54"/>
      <c r="K159" s="54"/>
      <c r="L159" s="54"/>
      <c r="M159" s="54"/>
      <c r="N159" s="54"/>
      <c r="O159" s="54"/>
      <c r="P159" s="54"/>
      <c r="Q159" s="55"/>
      <c r="R159" s="54"/>
      <c r="S159" s="56">
        <f t="shared" si="24"/>
        <v>0</v>
      </c>
      <c r="T159" s="56">
        <f t="shared" si="21"/>
        <v>0</v>
      </c>
      <c r="U159" s="56">
        <f t="shared" si="25"/>
        <v>0</v>
      </c>
      <c r="V159" s="56">
        <f t="shared" si="22"/>
        <v>0</v>
      </c>
      <c r="W159" s="64" t="str">
        <f t="shared" si="23"/>
        <v/>
      </c>
      <c r="X159" s="56" t="str">
        <f t="shared" si="26"/>
        <v>T</v>
      </c>
    </row>
    <row r="160" spans="3:24" ht="21.75" hidden="1" customHeight="1" x14ac:dyDescent="0.25">
      <c r="C160" s="63"/>
      <c r="D160" s="66" t="str">
        <f t="shared" si="20"/>
        <v/>
      </c>
      <c r="E160" s="69" t="str">
        <f>IFERROR(VLOOKUP(J160,Causa!$A$2:$F$15,6,0),"")</f>
        <v/>
      </c>
      <c r="F160" s="52"/>
      <c r="G160" s="53"/>
      <c r="H160" s="212"/>
      <c r="I160" s="55"/>
      <c r="J160" s="54"/>
      <c r="K160" s="54"/>
      <c r="L160" s="54"/>
      <c r="M160" s="54"/>
      <c r="N160" s="54"/>
      <c r="O160" s="54"/>
      <c r="P160" s="54"/>
      <c r="Q160" s="55"/>
      <c r="R160" s="54"/>
      <c r="S160" s="56">
        <f t="shared" si="24"/>
        <v>0</v>
      </c>
      <c r="T160" s="56">
        <f t="shared" si="21"/>
        <v>0</v>
      </c>
      <c r="U160" s="56">
        <f t="shared" si="25"/>
        <v>0</v>
      </c>
      <c r="V160" s="56">
        <f t="shared" si="22"/>
        <v>0</v>
      </c>
      <c r="W160" s="64" t="str">
        <f t="shared" si="23"/>
        <v/>
      </c>
      <c r="X160" s="56" t="str">
        <f t="shared" si="26"/>
        <v>T</v>
      </c>
    </row>
    <row r="161" spans="3:24" ht="21.75" hidden="1" customHeight="1" x14ac:dyDescent="0.25">
      <c r="C161" s="63"/>
      <c r="D161" s="66" t="str">
        <f t="shared" si="20"/>
        <v/>
      </c>
      <c r="E161" s="69" t="str">
        <f>IFERROR(VLOOKUP(J161,Causa!$A$2:$F$15,6,0),"")</f>
        <v/>
      </c>
      <c r="F161" s="52"/>
      <c r="G161" s="53"/>
      <c r="H161" s="212"/>
      <c r="I161" s="55"/>
      <c r="J161" s="54"/>
      <c r="K161" s="54"/>
      <c r="L161" s="54"/>
      <c r="M161" s="54"/>
      <c r="N161" s="54"/>
      <c r="O161" s="54"/>
      <c r="P161" s="54"/>
      <c r="Q161" s="55"/>
      <c r="R161" s="54"/>
      <c r="S161" s="56">
        <f t="shared" si="24"/>
        <v>0</v>
      </c>
      <c r="T161" s="56">
        <f t="shared" si="21"/>
        <v>0</v>
      </c>
      <c r="U161" s="56">
        <f t="shared" si="25"/>
        <v>0</v>
      </c>
      <c r="V161" s="56">
        <f t="shared" si="22"/>
        <v>0</v>
      </c>
      <c r="W161" s="64" t="str">
        <f t="shared" si="23"/>
        <v/>
      </c>
      <c r="X161" s="56" t="str">
        <f t="shared" si="26"/>
        <v>T</v>
      </c>
    </row>
    <row r="162" spans="3:24" ht="21.75" hidden="1" customHeight="1" x14ac:dyDescent="0.25">
      <c r="C162" s="63"/>
      <c r="D162" s="66" t="str">
        <f t="shared" si="20"/>
        <v/>
      </c>
      <c r="E162" s="69" t="str">
        <f>IFERROR(VLOOKUP(J162,Causa!$A$2:$F$15,6,0),"")</f>
        <v/>
      </c>
      <c r="F162" s="52"/>
      <c r="G162" s="53"/>
      <c r="H162" s="212"/>
      <c r="I162" s="55"/>
      <c r="J162" s="54"/>
      <c r="K162" s="54"/>
      <c r="L162" s="54"/>
      <c r="M162" s="54"/>
      <c r="N162" s="54"/>
      <c r="O162" s="54"/>
      <c r="P162" s="54"/>
      <c r="Q162" s="55"/>
      <c r="R162" s="54"/>
      <c r="S162" s="56">
        <f t="shared" si="24"/>
        <v>0</v>
      </c>
      <c r="T162" s="56">
        <f t="shared" si="21"/>
        <v>0</v>
      </c>
      <c r="U162" s="56">
        <f t="shared" si="25"/>
        <v>0</v>
      </c>
      <c r="V162" s="56">
        <f t="shared" si="22"/>
        <v>0</v>
      </c>
      <c r="W162" s="64" t="str">
        <f t="shared" si="23"/>
        <v/>
      </c>
      <c r="X162" s="56" t="str">
        <f t="shared" si="26"/>
        <v>T</v>
      </c>
    </row>
    <row r="163" spans="3:24" ht="21.75" hidden="1" customHeight="1" x14ac:dyDescent="0.25">
      <c r="C163" s="63"/>
      <c r="D163" s="66" t="str">
        <f t="shared" ref="D163:D188" si="27">IF(E163="","",IF(E163=1,IF(COUNTA(F163:P163)=9,1,0),IF(J163="OPERACIO",IF(COUNTA(F163:P163)=7,1,0),IF(COUNTA(F163:P163)=7,1,0))))</f>
        <v/>
      </c>
      <c r="E163" s="69" t="str">
        <f>IFERROR(VLOOKUP(J163,Causa!$A$2:$F$15,6,0),"")</f>
        <v/>
      </c>
      <c r="F163" s="52"/>
      <c r="G163" s="53"/>
      <c r="H163" s="212"/>
      <c r="I163" s="55"/>
      <c r="J163" s="54"/>
      <c r="K163" s="54"/>
      <c r="L163" s="54"/>
      <c r="M163" s="54"/>
      <c r="N163" s="54"/>
      <c r="O163" s="54"/>
      <c r="P163" s="54"/>
      <c r="Q163" s="55"/>
      <c r="R163" s="54"/>
      <c r="S163" s="56">
        <f t="shared" si="24"/>
        <v>0</v>
      </c>
      <c r="T163" s="56">
        <f t="shared" ref="T163:T188" si="28">IF(J163="Programa",P163,0)-S163</f>
        <v>0</v>
      </c>
      <c r="U163" s="56">
        <f t="shared" si="25"/>
        <v>0</v>
      </c>
      <c r="V163" s="56">
        <f t="shared" ref="V163:V188" si="29">IF(J163="ELECTRIC",P163,0)+IF(J163="INSTRUME",P163,0)+IF(J163="MECANICA",P163,0)+IF(J163="OPERACIO",P163,0)+IF(J163="AUTOMATI",P163,0)</f>
        <v>0</v>
      </c>
      <c r="W163" s="64" t="str">
        <f t="shared" ref="W163:W188" si="30">IF(F163="","",HOUR(F163))</f>
        <v/>
      </c>
      <c r="X163" s="56" t="str">
        <f t="shared" si="26"/>
        <v>T</v>
      </c>
    </row>
    <row r="164" spans="3:24" ht="21.75" hidden="1" customHeight="1" x14ac:dyDescent="0.25">
      <c r="C164" s="63"/>
      <c r="D164" s="66" t="str">
        <f t="shared" si="27"/>
        <v/>
      </c>
      <c r="E164" s="69" t="str">
        <f>IFERROR(VLOOKUP(J164,Causa!$A$2:$F$15,6,0),"")</f>
        <v/>
      </c>
      <c r="F164" s="52"/>
      <c r="G164" s="53"/>
      <c r="H164" s="212"/>
      <c r="I164" s="55"/>
      <c r="J164" s="54"/>
      <c r="K164" s="54"/>
      <c r="L164" s="54"/>
      <c r="M164" s="54"/>
      <c r="N164" s="54"/>
      <c r="O164" s="54"/>
      <c r="P164" s="54"/>
      <c r="Q164" s="55"/>
      <c r="R164" s="54"/>
      <c r="S164" s="56">
        <f t="shared" ref="S164:S188" si="31">IF(K164="tiempo no programado",P164,0)</f>
        <v>0</v>
      </c>
      <c r="T164" s="56">
        <f t="shared" si="28"/>
        <v>0</v>
      </c>
      <c r="U164" s="56">
        <f t="shared" ref="U164:U188" si="32">IF(J164="CALIDAD",P164,0)+IF(J164="LOGISTIC",P164,0)+IF(J164="REPUESTO",P164,0)+IF(J164="SALAMAQ",P164,0)</f>
        <v>0</v>
      </c>
      <c r="V164" s="56">
        <f t="shared" si="29"/>
        <v>0</v>
      </c>
      <c r="W164" s="64" t="str">
        <f t="shared" si="30"/>
        <v/>
      </c>
      <c r="X164" s="56" t="str">
        <f t="shared" ref="X164:X188" si="33">IF(OR(W164=23,W164&lt;7),"N",IF(AND(W164&gt;=7,W164&lt;15),"M","T"))</f>
        <v>T</v>
      </c>
    </row>
    <row r="165" spans="3:24" ht="21.75" hidden="1" customHeight="1" x14ac:dyDescent="0.25">
      <c r="C165" s="63"/>
      <c r="D165" s="66" t="str">
        <f t="shared" si="27"/>
        <v/>
      </c>
      <c r="E165" s="69" t="str">
        <f>IFERROR(VLOOKUP(J165,Causa!$A$2:$F$15,6,0),"")</f>
        <v/>
      </c>
      <c r="F165" s="52"/>
      <c r="G165" s="53"/>
      <c r="H165" s="212"/>
      <c r="I165" s="55"/>
      <c r="J165" s="54"/>
      <c r="K165" s="54"/>
      <c r="L165" s="54"/>
      <c r="M165" s="54"/>
      <c r="N165" s="54"/>
      <c r="O165" s="54"/>
      <c r="P165" s="54"/>
      <c r="Q165" s="55"/>
      <c r="R165" s="54"/>
      <c r="S165" s="56">
        <f t="shared" si="31"/>
        <v>0</v>
      </c>
      <c r="T165" s="56">
        <f t="shared" si="28"/>
        <v>0</v>
      </c>
      <c r="U165" s="56">
        <f t="shared" si="32"/>
        <v>0</v>
      </c>
      <c r="V165" s="56">
        <f t="shared" si="29"/>
        <v>0</v>
      </c>
      <c r="W165" s="64" t="str">
        <f t="shared" si="30"/>
        <v/>
      </c>
      <c r="X165" s="56" t="str">
        <f t="shared" si="33"/>
        <v>T</v>
      </c>
    </row>
    <row r="166" spans="3:24" ht="21.75" hidden="1" customHeight="1" x14ac:dyDescent="0.25">
      <c r="C166" s="63"/>
      <c r="D166" s="66" t="str">
        <f t="shared" si="27"/>
        <v/>
      </c>
      <c r="E166" s="69" t="str">
        <f>IFERROR(VLOOKUP(J166,Causa!$A$2:$F$15,6,0),"")</f>
        <v/>
      </c>
      <c r="F166" s="52"/>
      <c r="G166" s="53"/>
      <c r="H166" s="212"/>
      <c r="I166" s="55"/>
      <c r="J166" s="54"/>
      <c r="K166" s="54"/>
      <c r="L166" s="54"/>
      <c r="M166" s="54"/>
      <c r="N166" s="54"/>
      <c r="O166" s="54"/>
      <c r="P166" s="54"/>
      <c r="Q166" s="55"/>
      <c r="R166" s="54"/>
      <c r="S166" s="56">
        <f t="shared" si="31"/>
        <v>0</v>
      </c>
      <c r="T166" s="56">
        <f t="shared" si="28"/>
        <v>0</v>
      </c>
      <c r="U166" s="56">
        <f t="shared" si="32"/>
        <v>0</v>
      </c>
      <c r="V166" s="56">
        <f t="shared" si="29"/>
        <v>0</v>
      </c>
      <c r="W166" s="64" t="str">
        <f t="shared" si="30"/>
        <v/>
      </c>
      <c r="X166" s="56" t="str">
        <f t="shared" si="33"/>
        <v>T</v>
      </c>
    </row>
    <row r="167" spans="3:24" ht="21.75" hidden="1" customHeight="1" x14ac:dyDescent="0.25">
      <c r="C167" s="63"/>
      <c r="D167" s="66" t="str">
        <f t="shared" si="27"/>
        <v/>
      </c>
      <c r="E167" s="69" t="str">
        <f>IFERROR(VLOOKUP(J167,Causa!$A$2:$F$15,6,0),"")</f>
        <v/>
      </c>
      <c r="F167" s="52"/>
      <c r="G167" s="53"/>
      <c r="H167" s="212"/>
      <c r="I167" s="55"/>
      <c r="J167" s="54"/>
      <c r="K167" s="54"/>
      <c r="L167" s="54"/>
      <c r="M167" s="54"/>
      <c r="N167" s="54"/>
      <c r="O167" s="54"/>
      <c r="P167" s="54"/>
      <c r="Q167" s="55"/>
      <c r="R167" s="54"/>
      <c r="S167" s="56">
        <f t="shared" si="31"/>
        <v>0</v>
      </c>
      <c r="T167" s="56">
        <f t="shared" si="28"/>
        <v>0</v>
      </c>
      <c r="U167" s="56">
        <f t="shared" si="32"/>
        <v>0</v>
      </c>
      <c r="V167" s="56">
        <f t="shared" si="29"/>
        <v>0</v>
      </c>
      <c r="W167" s="64" t="str">
        <f t="shared" si="30"/>
        <v/>
      </c>
      <c r="X167" s="56" t="str">
        <f t="shared" si="33"/>
        <v>T</v>
      </c>
    </row>
    <row r="168" spans="3:24" ht="21.75" hidden="1" customHeight="1" x14ac:dyDescent="0.25">
      <c r="C168" s="63"/>
      <c r="D168" s="66" t="str">
        <f t="shared" si="27"/>
        <v/>
      </c>
      <c r="E168" s="69" t="str">
        <f>IFERROR(VLOOKUP(J168,Causa!$A$2:$F$15,6,0),"")</f>
        <v/>
      </c>
      <c r="F168" s="52"/>
      <c r="G168" s="53"/>
      <c r="H168" s="212"/>
      <c r="I168" s="55"/>
      <c r="J168" s="54"/>
      <c r="K168" s="54"/>
      <c r="L168" s="54"/>
      <c r="M168" s="54"/>
      <c r="N168" s="54"/>
      <c r="O168" s="54"/>
      <c r="P168" s="54"/>
      <c r="Q168" s="55"/>
      <c r="R168" s="54"/>
      <c r="S168" s="56">
        <f t="shared" si="31"/>
        <v>0</v>
      </c>
      <c r="T168" s="56">
        <f t="shared" si="28"/>
        <v>0</v>
      </c>
      <c r="U168" s="56">
        <f t="shared" si="32"/>
        <v>0</v>
      </c>
      <c r="V168" s="56">
        <f t="shared" si="29"/>
        <v>0</v>
      </c>
      <c r="W168" s="64" t="str">
        <f t="shared" si="30"/>
        <v/>
      </c>
      <c r="X168" s="56" t="str">
        <f t="shared" si="33"/>
        <v>T</v>
      </c>
    </row>
    <row r="169" spans="3:24" ht="21.75" hidden="1" customHeight="1" x14ac:dyDescent="0.25">
      <c r="C169" s="63"/>
      <c r="D169" s="66" t="str">
        <f t="shared" si="27"/>
        <v/>
      </c>
      <c r="E169" s="69" t="str">
        <f>IFERROR(VLOOKUP(J169,Causa!$A$2:$F$15,6,0),"")</f>
        <v/>
      </c>
      <c r="F169" s="52"/>
      <c r="G169" s="53"/>
      <c r="H169" s="212"/>
      <c r="I169" s="55"/>
      <c r="J169" s="54"/>
      <c r="K169" s="54"/>
      <c r="L169" s="54"/>
      <c r="M169" s="54"/>
      <c r="N169" s="54"/>
      <c r="O169" s="54"/>
      <c r="P169" s="54"/>
      <c r="Q169" s="55"/>
      <c r="R169" s="54"/>
      <c r="S169" s="56">
        <f t="shared" si="31"/>
        <v>0</v>
      </c>
      <c r="T169" s="56">
        <f t="shared" si="28"/>
        <v>0</v>
      </c>
      <c r="U169" s="56">
        <f t="shared" si="32"/>
        <v>0</v>
      </c>
      <c r="V169" s="56">
        <f t="shared" si="29"/>
        <v>0</v>
      </c>
      <c r="W169" s="64" t="str">
        <f t="shared" si="30"/>
        <v/>
      </c>
      <c r="X169" s="56" t="str">
        <f t="shared" si="33"/>
        <v>T</v>
      </c>
    </row>
    <row r="170" spans="3:24" ht="21.75" hidden="1" customHeight="1" x14ac:dyDescent="0.25">
      <c r="C170" s="63"/>
      <c r="D170" s="66" t="str">
        <f t="shared" si="27"/>
        <v/>
      </c>
      <c r="E170" s="69" t="str">
        <f>IFERROR(VLOOKUP(J170,Causa!$A$2:$F$15,6,0),"")</f>
        <v/>
      </c>
      <c r="F170" s="52"/>
      <c r="G170" s="53"/>
      <c r="H170" s="212"/>
      <c r="I170" s="55"/>
      <c r="J170" s="54"/>
      <c r="K170" s="54"/>
      <c r="L170" s="54"/>
      <c r="M170" s="54"/>
      <c r="N170" s="54"/>
      <c r="O170" s="54"/>
      <c r="P170" s="54"/>
      <c r="Q170" s="55"/>
      <c r="R170" s="54"/>
      <c r="S170" s="56">
        <f t="shared" si="31"/>
        <v>0</v>
      </c>
      <c r="T170" s="56">
        <f t="shared" si="28"/>
        <v>0</v>
      </c>
      <c r="U170" s="56">
        <f t="shared" si="32"/>
        <v>0</v>
      </c>
      <c r="V170" s="56">
        <f t="shared" si="29"/>
        <v>0</v>
      </c>
      <c r="W170" s="64" t="str">
        <f t="shared" si="30"/>
        <v/>
      </c>
      <c r="X170" s="56" t="str">
        <f t="shared" si="33"/>
        <v>T</v>
      </c>
    </row>
    <row r="171" spans="3:24" ht="21.75" hidden="1" customHeight="1" x14ac:dyDescent="0.25">
      <c r="C171" s="63"/>
      <c r="D171" s="66" t="str">
        <f t="shared" si="27"/>
        <v/>
      </c>
      <c r="E171" s="69" t="str">
        <f>IFERROR(VLOOKUP(J171,Causa!$A$2:$F$15,6,0),"")</f>
        <v/>
      </c>
      <c r="F171" s="52"/>
      <c r="G171" s="53"/>
      <c r="H171" s="212"/>
      <c r="I171" s="55"/>
      <c r="J171" s="54"/>
      <c r="K171" s="54"/>
      <c r="L171" s="54"/>
      <c r="M171" s="54"/>
      <c r="N171" s="54"/>
      <c r="O171" s="54"/>
      <c r="P171" s="54"/>
      <c r="Q171" s="55"/>
      <c r="R171" s="54"/>
      <c r="S171" s="56">
        <f t="shared" si="31"/>
        <v>0</v>
      </c>
      <c r="T171" s="56">
        <f t="shared" si="28"/>
        <v>0</v>
      </c>
      <c r="U171" s="56">
        <f t="shared" si="32"/>
        <v>0</v>
      </c>
      <c r="V171" s="56">
        <f t="shared" si="29"/>
        <v>0</v>
      </c>
      <c r="W171" s="64" t="str">
        <f t="shared" si="30"/>
        <v/>
      </c>
      <c r="X171" s="56" t="str">
        <f t="shared" si="33"/>
        <v>T</v>
      </c>
    </row>
    <row r="172" spans="3:24" ht="21.75" hidden="1" customHeight="1" x14ac:dyDescent="0.25">
      <c r="C172" s="63"/>
      <c r="D172" s="66" t="str">
        <f t="shared" si="27"/>
        <v/>
      </c>
      <c r="E172" s="69" t="str">
        <f>IFERROR(VLOOKUP(J172,Causa!$A$2:$F$15,6,0),"")</f>
        <v/>
      </c>
      <c r="F172" s="52"/>
      <c r="G172" s="53"/>
      <c r="H172" s="212"/>
      <c r="I172" s="55"/>
      <c r="J172" s="54"/>
      <c r="K172" s="54"/>
      <c r="L172" s="54"/>
      <c r="M172" s="54"/>
      <c r="N172" s="54"/>
      <c r="O172" s="54"/>
      <c r="P172" s="54"/>
      <c r="Q172" s="55"/>
      <c r="R172" s="54"/>
      <c r="S172" s="56">
        <f t="shared" si="31"/>
        <v>0</v>
      </c>
      <c r="T172" s="56">
        <f t="shared" si="28"/>
        <v>0</v>
      </c>
      <c r="U172" s="56">
        <f t="shared" si="32"/>
        <v>0</v>
      </c>
      <c r="V172" s="56">
        <f t="shared" si="29"/>
        <v>0</v>
      </c>
      <c r="W172" s="64" t="str">
        <f t="shared" si="30"/>
        <v/>
      </c>
      <c r="X172" s="56" t="str">
        <f t="shared" si="33"/>
        <v>T</v>
      </c>
    </row>
    <row r="173" spans="3:24" ht="21.75" hidden="1" customHeight="1" x14ac:dyDescent="0.25">
      <c r="C173" s="63"/>
      <c r="D173" s="66" t="str">
        <f t="shared" si="27"/>
        <v/>
      </c>
      <c r="E173" s="69" t="str">
        <f>IFERROR(VLOOKUP(J173,Causa!$A$2:$F$15,6,0),"")</f>
        <v/>
      </c>
      <c r="F173" s="52"/>
      <c r="G173" s="53"/>
      <c r="H173" s="212"/>
      <c r="I173" s="55"/>
      <c r="J173" s="54"/>
      <c r="K173" s="54"/>
      <c r="L173" s="54"/>
      <c r="M173" s="54"/>
      <c r="N173" s="54"/>
      <c r="O173" s="54"/>
      <c r="P173" s="54"/>
      <c r="Q173" s="55"/>
      <c r="R173" s="54"/>
      <c r="S173" s="56">
        <f t="shared" si="31"/>
        <v>0</v>
      </c>
      <c r="T173" s="56">
        <f t="shared" si="28"/>
        <v>0</v>
      </c>
      <c r="U173" s="56">
        <f t="shared" si="32"/>
        <v>0</v>
      </c>
      <c r="V173" s="56">
        <f t="shared" si="29"/>
        <v>0</v>
      </c>
      <c r="W173" s="64" t="str">
        <f t="shared" si="30"/>
        <v/>
      </c>
      <c r="X173" s="56" t="str">
        <f t="shared" si="33"/>
        <v>T</v>
      </c>
    </row>
    <row r="174" spans="3:24" ht="21.75" hidden="1" customHeight="1" x14ac:dyDescent="0.25">
      <c r="C174" s="63"/>
      <c r="D174" s="66" t="str">
        <f t="shared" si="27"/>
        <v/>
      </c>
      <c r="E174" s="69" t="str">
        <f>IFERROR(VLOOKUP(J174,Causa!$A$2:$F$15,6,0),"")</f>
        <v/>
      </c>
      <c r="F174" s="52"/>
      <c r="G174" s="53"/>
      <c r="H174" s="212"/>
      <c r="I174" s="55"/>
      <c r="J174" s="54"/>
      <c r="K174" s="54"/>
      <c r="L174" s="54"/>
      <c r="M174" s="54"/>
      <c r="N174" s="54"/>
      <c r="O174" s="54"/>
      <c r="P174" s="54"/>
      <c r="Q174" s="55"/>
      <c r="R174" s="54"/>
      <c r="S174" s="56">
        <f t="shared" si="31"/>
        <v>0</v>
      </c>
      <c r="T174" s="56">
        <f t="shared" si="28"/>
        <v>0</v>
      </c>
      <c r="U174" s="56">
        <f t="shared" si="32"/>
        <v>0</v>
      </c>
      <c r="V174" s="56">
        <f t="shared" si="29"/>
        <v>0</v>
      </c>
      <c r="W174" s="64" t="str">
        <f t="shared" si="30"/>
        <v/>
      </c>
      <c r="X174" s="56" t="str">
        <f t="shared" si="33"/>
        <v>T</v>
      </c>
    </row>
    <row r="175" spans="3:24" ht="21.75" hidden="1" customHeight="1" x14ac:dyDescent="0.25">
      <c r="C175" s="63"/>
      <c r="D175" s="66" t="str">
        <f t="shared" si="27"/>
        <v/>
      </c>
      <c r="E175" s="69" t="str">
        <f>IFERROR(VLOOKUP(J175,Causa!$A$2:$F$15,6,0),"")</f>
        <v/>
      </c>
      <c r="F175" s="52"/>
      <c r="G175" s="53"/>
      <c r="H175" s="212"/>
      <c r="I175" s="55"/>
      <c r="J175" s="54"/>
      <c r="K175" s="54"/>
      <c r="L175" s="54"/>
      <c r="M175" s="54"/>
      <c r="N175" s="54"/>
      <c r="O175" s="54"/>
      <c r="P175" s="54"/>
      <c r="Q175" s="55"/>
      <c r="R175" s="54"/>
      <c r="S175" s="56">
        <f t="shared" si="31"/>
        <v>0</v>
      </c>
      <c r="T175" s="56">
        <f t="shared" si="28"/>
        <v>0</v>
      </c>
      <c r="U175" s="56">
        <f t="shared" si="32"/>
        <v>0</v>
      </c>
      <c r="V175" s="56">
        <f t="shared" si="29"/>
        <v>0</v>
      </c>
      <c r="W175" s="64" t="str">
        <f t="shared" si="30"/>
        <v/>
      </c>
      <c r="X175" s="56" t="str">
        <f t="shared" si="33"/>
        <v>T</v>
      </c>
    </row>
    <row r="176" spans="3:24" ht="21.75" hidden="1" customHeight="1" x14ac:dyDescent="0.25">
      <c r="C176" s="63"/>
      <c r="D176" s="66" t="str">
        <f t="shared" si="27"/>
        <v/>
      </c>
      <c r="E176" s="69" t="str">
        <f>IFERROR(VLOOKUP(J176,Causa!$A$2:$F$15,6,0),"")</f>
        <v/>
      </c>
      <c r="F176" s="52"/>
      <c r="G176" s="53"/>
      <c r="H176" s="212"/>
      <c r="I176" s="55"/>
      <c r="J176" s="54"/>
      <c r="K176" s="54"/>
      <c r="L176" s="54"/>
      <c r="M176" s="54"/>
      <c r="N176" s="54"/>
      <c r="O176" s="54"/>
      <c r="P176" s="54"/>
      <c r="Q176" s="55"/>
      <c r="R176" s="54"/>
      <c r="S176" s="56">
        <f t="shared" si="31"/>
        <v>0</v>
      </c>
      <c r="T176" s="56">
        <f t="shared" si="28"/>
        <v>0</v>
      </c>
      <c r="U176" s="56">
        <f t="shared" si="32"/>
        <v>0</v>
      </c>
      <c r="V176" s="56">
        <f t="shared" si="29"/>
        <v>0</v>
      </c>
      <c r="W176" s="64" t="str">
        <f t="shared" si="30"/>
        <v/>
      </c>
      <c r="X176" s="56" t="str">
        <f t="shared" si="33"/>
        <v>T</v>
      </c>
    </row>
    <row r="177" spans="3:24" ht="21.75" hidden="1" customHeight="1" x14ac:dyDescent="0.25">
      <c r="C177" s="63"/>
      <c r="D177" s="66" t="str">
        <f t="shared" si="27"/>
        <v/>
      </c>
      <c r="E177" s="69" t="str">
        <f>IFERROR(VLOOKUP(J177,Causa!$A$2:$F$15,6,0),"")</f>
        <v/>
      </c>
      <c r="F177" s="52"/>
      <c r="G177" s="53"/>
      <c r="H177" s="212"/>
      <c r="I177" s="55"/>
      <c r="J177" s="54"/>
      <c r="K177" s="54"/>
      <c r="L177" s="54"/>
      <c r="M177" s="54"/>
      <c r="N177" s="54"/>
      <c r="O177" s="54"/>
      <c r="P177" s="54"/>
      <c r="Q177" s="55"/>
      <c r="R177" s="54"/>
      <c r="S177" s="56">
        <f t="shared" si="31"/>
        <v>0</v>
      </c>
      <c r="T177" s="56">
        <f t="shared" si="28"/>
        <v>0</v>
      </c>
      <c r="U177" s="56">
        <f t="shared" si="32"/>
        <v>0</v>
      </c>
      <c r="V177" s="56">
        <f t="shared" si="29"/>
        <v>0</v>
      </c>
      <c r="W177" s="64" t="str">
        <f t="shared" si="30"/>
        <v/>
      </c>
      <c r="X177" s="56" t="str">
        <f t="shared" si="33"/>
        <v>T</v>
      </c>
    </row>
    <row r="178" spans="3:24" ht="21.75" hidden="1" customHeight="1" x14ac:dyDescent="0.25">
      <c r="C178" s="63"/>
      <c r="D178" s="66" t="str">
        <f t="shared" si="27"/>
        <v/>
      </c>
      <c r="E178" s="69" t="str">
        <f>IFERROR(VLOOKUP(J178,Causa!$A$2:$F$15,6,0),"")</f>
        <v/>
      </c>
      <c r="F178" s="52"/>
      <c r="G178" s="53"/>
      <c r="H178" s="212"/>
      <c r="I178" s="55"/>
      <c r="J178" s="54"/>
      <c r="K178" s="54"/>
      <c r="L178" s="54"/>
      <c r="M178" s="54"/>
      <c r="N178" s="54"/>
      <c r="O178" s="54"/>
      <c r="P178" s="54"/>
      <c r="Q178" s="55"/>
      <c r="R178" s="54"/>
      <c r="S178" s="56">
        <f t="shared" si="31"/>
        <v>0</v>
      </c>
      <c r="T178" s="56">
        <f t="shared" si="28"/>
        <v>0</v>
      </c>
      <c r="U178" s="56">
        <f t="shared" si="32"/>
        <v>0</v>
      </c>
      <c r="V178" s="56">
        <f t="shared" si="29"/>
        <v>0</v>
      </c>
      <c r="W178" s="64" t="str">
        <f t="shared" si="30"/>
        <v/>
      </c>
      <c r="X178" s="56" t="str">
        <f t="shared" si="33"/>
        <v>T</v>
      </c>
    </row>
    <row r="179" spans="3:24" ht="21.75" hidden="1" customHeight="1" x14ac:dyDescent="0.25">
      <c r="C179" s="63"/>
      <c r="D179" s="66" t="str">
        <f t="shared" si="27"/>
        <v/>
      </c>
      <c r="E179" s="69" t="str">
        <f>IFERROR(VLOOKUP(J179,Causa!$A$2:$F$15,6,0),"")</f>
        <v/>
      </c>
      <c r="F179" s="52"/>
      <c r="G179" s="53"/>
      <c r="H179" s="212"/>
      <c r="I179" s="55"/>
      <c r="J179" s="54"/>
      <c r="K179" s="54"/>
      <c r="L179" s="54"/>
      <c r="M179" s="54"/>
      <c r="N179" s="54"/>
      <c r="O179" s="54"/>
      <c r="P179" s="54"/>
      <c r="Q179" s="55"/>
      <c r="R179" s="54"/>
      <c r="S179" s="56">
        <f t="shared" si="31"/>
        <v>0</v>
      </c>
      <c r="T179" s="56">
        <f t="shared" si="28"/>
        <v>0</v>
      </c>
      <c r="U179" s="56">
        <f t="shared" si="32"/>
        <v>0</v>
      </c>
      <c r="V179" s="56">
        <f t="shared" si="29"/>
        <v>0</v>
      </c>
      <c r="W179" s="64" t="str">
        <f t="shared" si="30"/>
        <v/>
      </c>
      <c r="X179" s="56" t="str">
        <f t="shared" si="33"/>
        <v>T</v>
      </c>
    </row>
    <row r="180" spans="3:24" ht="21.75" hidden="1" customHeight="1" x14ac:dyDescent="0.25">
      <c r="C180" s="63"/>
      <c r="D180" s="66" t="str">
        <f t="shared" si="27"/>
        <v/>
      </c>
      <c r="E180" s="69" t="str">
        <f>IFERROR(VLOOKUP(J180,Causa!$A$2:$F$15,6,0),"")</f>
        <v/>
      </c>
      <c r="F180" s="52"/>
      <c r="G180" s="53"/>
      <c r="H180" s="212"/>
      <c r="I180" s="55"/>
      <c r="J180" s="54"/>
      <c r="K180" s="54"/>
      <c r="L180" s="54"/>
      <c r="M180" s="54"/>
      <c r="N180" s="54"/>
      <c r="O180" s="54"/>
      <c r="P180" s="54"/>
      <c r="Q180" s="55"/>
      <c r="R180" s="54"/>
      <c r="S180" s="56">
        <f t="shared" si="31"/>
        <v>0</v>
      </c>
      <c r="T180" s="56">
        <f t="shared" si="28"/>
        <v>0</v>
      </c>
      <c r="U180" s="56">
        <f t="shared" si="32"/>
        <v>0</v>
      </c>
      <c r="V180" s="56">
        <f t="shared" si="29"/>
        <v>0</v>
      </c>
      <c r="W180" s="64" t="str">
        <f t="shared" si="30"/>
        <v/>
      </c>
      <c r="X180" s="56" t="str">
        <f t="shared" si="33"/>
        <v>T</v>
      </c>
    </row>
    <row r="181" spans="3:24" ht="21.75" hidden="1" customHeight="1" x14ac:dyDescent="0.25">
      <c r="C181" s="63"/>
      <c r="D181" s="66" t="str">
        <f t="shared" si="27"/>
        <v/>
      </c>
      <c r="E181" s="69" t="str">
        <f>IFERROR(VLOOKUP(J181,Causa!$A$2:$F$15,6,0),"")</f>
        <v/>
      </c>
      <c r="F181" s="52"/>
      <c r="G181" s="53"/>
      <c r="H181" s="212"/>
      <c r="I181" s="55"/>
      <c r="J181" s="54"/>
      <c r="K181" s="54"/>
      <c r="L181" s="54"/>
      <c r="M181" s="54"/>
      <c r="N181" s="54"/>
      <c r="O181" s="54"/>
      <c r="P181" s="54"/>
      <c r="Q181" s="55"/>
      <c r="R181" s="54"/>
      <c r="S181" s="56">
        <f t="shared" si="31"/>
        <v>0</v>
      </c>
      <c r="T181" s="56">
        <f t="shared" si="28"/>
        <v>0</v>
      </c>
      <c r="U181" s="56">
        <f t="shared" si="32"/>
        <v>0</v>
      </c>
      <c r="V181" s="56">
        <f t="shared" si="29"/>
        <v>0</v>
      </c>
      <c r="W181" s="64" t="str">
        <f t="shared" si="30"/>
        <v/>
      </c>
      <c r="X181" s="56" t="str">
        <f t="shared" si="33"/>
        <v>T</v>
      </c>
    </row>
    <row r="182" spans="3:24" ht="21.75" hidden="1" customHeight="1" x14ac:dyDescent="0.25">
      <c r="C182" s="63"/>
      <c r="D182" s="66" t="str">
        <f t="shared" si="27"/>
        <v/>
      </c>
      <c r="E182" s="69" t="str">
        <f>IFERROR(VLOOKUP(J182,Causa!$A$2:$F$15,6,0),"")</f>
        <v/>
      </c>
      <c r="F182" s="52"/>
      <c r="G182" s="53"/>
      <c r="H182" s="212"/>
      <c r="I182" s="55"/>
      <c r="J182" s="54"/>
      <c r="K182" s="54"/>
      <c r="L182" s="54"/>
      <c r="M182" s="54"/>
      <c r="N182" s="54"/>
      <c r="O182" s="54"/>
      <c r="P182" s="54"/>
      <c r="Q182" s="55"/>
      <c r="R182" s="54"/>
      <c r="S182" s="56">
        <f t="shared" si="31"/>
        <v>0</v>
      </c>
      <c r="T182" s="56">
        <f t="shared" si="28"/>
        <v>0</v>
      </c>
      <c r="U182" s="56">
        <f t="shared" si="32"/>
        <v>0</v>
      </c>
      <c r="V182" s="56">
        <f t="shared" si="29"/>
        <v>0</v>
      </c>
      <c r="W182" s="64" t="str">
        <f t="shared" si="30"/>
        <v/>
      </c>
      <c r="X182" s="56" t="str">
        <f t="shared" si="33"/>
        <v>T</v>
      </c>
    </row>
    <row r="183" spans="3:24" ht="21.75" hidden="1" customHeight="1" x14ac:dyDescent="0.25">
      <c r="C183" s="63"/>
      <c r="D183" s="66" t="str">
        <f t="shared" si="27"/>
        <v/>
      </c>
      <c r="E183" s="69" t="str">
        <f>IFERROR(VLOOKUP(J183,Causa!$A$2:$F$15,6,0),"")</f>
        <v/>
      </c>
      <c r="F183" s="52"/>
      <c r="G183" s="53"/>
      <c r="H183" s="212"/>
      <c r="I183" s="55"/>
      <c r="J183" s="54"/>
      <c r="K183" s="54"/>
      <c r="L183" s="54"/>
      <c r="M183" s="54"/>
      <c r="N183" s="54"/>
      <c r="O183" s="54"/>
      <c r="P183" s="54"/>
      <c r="Q183" s="55"/>
      <c r="R183" s="54"/>
      <c r="S183" s="56">
        <f t="shared" si="31"/>
        <v>0</v>
      </c>
      <c r="T183" s="56">
        <f t="shared" si="28"/>
        <v>0</v>
      </c>
      <c r="U183" s="56">
        <f t="shared" si="32"/>
        <v>0</v>
      </c>
      <c r="V183" s="56">
        <f t="shared" si="29"/>
        <v>0</v>
      </c>
      <c r="W183" s="64" t="str">
        <f t="shared" si="30"/>
        <v/>
      </c>
      <c r="X183" s="56" t="str">
        <f t="shared" si="33"/>
        <v>T</v>
      </c>
    </row>
    <row r="184" spans="3:24" ht="21.75" hidden="1" customHeight="1" x14ac:dyDescent="0.25">
      <c r="C184" s="63"/>
      <c r="D184" s="66" t="str">
        <f t="shared" si="27"/>
        <v/>
      </c>
      <c r="E184" s="69" t="str">
        <f>IFERROR(VLOOKUP(J184,Causa!$A$2:$F$15,6,0),"")</f>
        <v/>
      </c>
      <c r="F184" s="52"/>
      <c r="G184" s="53"/>
      <c r="H184" s="212"/>
      <c r="I184" s="55"/>
      <c r="J184" s="54"/>
      <c r="K184" s="54"/>
      <c r="L184" s="54"/>
      <c r="M184" s="54"/>
      <c r="N184" s="54"/>
      <c r="O184" s="54"/>
      <c r="P184" s="54"/>
      <c r="Q184" s="55"/>
      <c r="R184" s="54"/>
      <c r="S184" s="56">
        <f t="shared" si="31"/>
        <v>0</v>
      </c>
      <c r="T184" s="56">
        <f t="shared" si="28"/>
        <v>0</v>
      </c>
      <c r="U184" s="56">
        <f t="shared" si="32"/>
        <v>0</v>
      </c>
      <c r="V184" s="56">
        <f t="shared" si="29"/>
        <v>0</v>
      </c>
      <c r="W184" s="64" t="str">
        <f t="shared" si="30"/>
        <v/>
      </c>
      <c r="X184" s="56" t="str">
        <f t="shared" si="33"/>
        <v>T</v>
      </c>
    </row>
    <row r="185" spans="3:24" ht="21.75" hidden="1" customHeight="1" x14ac:dyDescent="0.25">
      <c r="C185" s="63"/>
      <c r="D185" s="66" t="str">
        <f t="shared" si="27"/>
        <v/>
      </c>
      <c r="E185" s="69" t="str">
        <f>IFERROR(VLOOKUP(J185,Causa!$A$2:$F$15,6,0),"")</f>
        <v/>
      </c>
      <c r="F185" s="52"/>
      <c r="G185" s="53"/>
      <c r="H185" s="212"/>
      <c r="I185" s="55"/>
      <c r="J185" s="54"/>
      <c r="K185" s="54"/>
      <c r="L185" s="54"/>
      <c r="M185" s="54"/>
      <c r="N185" s="54"/>
      <c r="O185" s="54"/>
      <c r="P185" s="54"/>
      <c r="Q185" s="55"/>
      <c r="R185" s="54"/>
      <c r="S185" s="56">
        <f t="shared" si="31"/>
        <v>0</v>
      </c>
      <c r="T185" s="56">
        <f t="shared" si="28"/>
        <v>0</v>
      </c>
      <c r="U185" s="56">
        <f t="shared" si="32"/>
        <v>0</v>
      </c>
      <c r="V185" s="56">
        <f t="shared" si="29"/>
        <v>0</v>
      </c>
      <c r="W185" s="64" t="str">
        <f t="shared" si="30"/>
        <v/>
      </c>
      <c r="X185" s="56" t="str">
        <f t="shared" si="33"/>
        <v>T</v>
      </c>
    </row>
    <row r="186" spans="3:24" ht="21.75" hidden="1" customHeight="1" x14ac:dyDescent="0.25">
      <c r="C186" s="63"/>
      <c r="D186" s="66" t="str">
        <f t="shared" si="27"/>
        <v/>
      </c>
      <c r="E186" s="69" t="str">
        <f>IFERROR(VLOOKUP(J186,Causa!$A$2:$F$15,6,0),"")</f>
        <v/>
      </c>
      <c r="F186" s="52"/>
      <c r="G186" s="53"/>
      <c r="H186" s="212"/>
      <c r="I186" s="55"/>
      <c r="J186" s="54"/>
      <c r="K186" s="54"/>
      <c r="L186" s="54"/>
      <c r="M186" s="54"/>
      <c r="N186" s="54"/>
      <c r="O186" s="54"/>
      <c r="P186" s="54"/>
      <c r="Q186" s="55"/>
      <c r="R186" s="54"/>
      <c r="S186" s="56">
        <f t="shared" si="31"/>
        <v>0</v>
      </c>
      <c r="T186" s="56">
        <f t="shared" si="28"/>
        <v>0</v>
      </c>
      <c r="U186" s="56">
        <f t="shared" si="32"/>
        <v>0</v>
      </c>
      <c r="V186" s="56">
        <f t="shared" si="29"/>
        <v>0</v>
      </c>
      <c r="W186" s="64" t="str">
        <f t="shared" si="30"/>
        <v/>
      </c>
      <c r="X186" s="56" t="str">
        <f t="shared" si="33"/>
        <v>T</v>
      </c>
    </row>
    <row r="187" spans="3:24" ht="21.75" hidden="1" customHeight="1" x14ac:dyDescent="0.25">
      <c r="C187" s="63"/>
      <c r="D187" s="66" t="str">
        <f t="shared" si="27"/>
        <v/>
      </c>
      <c r="E187" s="69" t="str">
        <f>IFERROR(VLOOKUP(J187,Causa!$A$2:$F$15,6,0),"")</f>
        <v/>
      </c>
      <c r="F187" s="52"/>
      <c r="G187" s="53"/>
      <c r="H187" s="212"/>
      <c r="I187" s="55"/>
      <c r="J187" s="54"/>
      <c r="K187" s="54"/>
      <c r="L187" s="54"/>
      <c r="M187" s="54"/>
      <c r="N187" s="54"/>
      <c r="O187" s="54"/>
      <c r="P187" s="54"/>
      <c r="Q187" s="55"/>
      <c r="R187" s="54"/>
      <c r="S187" s="56">
        <f t="shared" si="31"/>
        <v>0</v>
      </c>
      <c r="T187" s="56">
        <f t="shared" si="28"/>
        <v>0</v>
      </c>
      <c r="U187" s="56">
        <f t="shared" si="32"/>
        <v>0</v>
      </c>
      <c r="V187" s="56">
        <f t="shared" si="29"/>
        <v>0</v>
      </c>
      <c r="W187" s="64" t="str">
        <f t="shared" si="30"/>
        <v/>
      </c>
      <c r="X187" s="56" t="str">
        <f t="shared" si="33"/>
        <v>T</v>
      </c>
    </row>
    <row r="188" spans="3:24" ht="21.75" hidden="1" customHeight="1" x14ac:dyDescent="0.25">
      <c r="C188" s="63"/>
      <c r="D188" s="66" t="str">
        <f t="shared" si="27"/>
        <v/>
      </c>
      <c r="E188" s="69" t="str">
        <f>IFERROR(VLOOKUP(J188,Causa!$A$2:$F$15,6,0),"")</f>
        <v/>
      </c>
      <c r="F188" s="52"/>
      <c r="G188" s="53"/>
      <c r="H188" s="212"/>
      <c r="I188" s="55"/>
      <c r="J188" s="54"/>
      <c r="K188" s="54"/>
      <c r="L188" s="54"/>
      <c r="M188" s="54"/>
      <c r="N188" s="54"/>
      <c r="O188" s="54"/>
      <c r="P188" s="54"/>
      <c r="Q188" s="55"/>
      <c r="R188" s="54"/>
      <c r="S188" s="56">
        <f t="shared" si="31"/>
        <v>0</v>
      </c>
      <c r="T188" s="56">
        <f t="shared" si="28"/>
        <v>0</v>
      </c>
      <c r="U188" s="56">
        <f t="shared" si="32"/>
        <v>0</v>
      </c>
      <c r="V188" s="56">
        <f t="shared" si="29"/>
        <v>0</v>
      </c>
      <c r="W188" s="64" t="str">
        <f t="shared" si="30"/>
        <v/>
      </c>
      <c r="X188" s="56" t="str">
        <f t="shared" si="33"/>
        <v>T</v>
      </c>
    </row>
  </sheetData>
  <autoFilter ref="I34:Q188" xr:uid="{9D590475-4730-46B4-826F-CBBD56A3766B}">
    <filterColumn colId="3">
      <filters>
        <filter val="Llenadora-Botellas"/>
      </filters>
    </filterColumn>
  </autoFilter>
  <mergeCells count="15">
    <mergeCell ref="C33:D33"/>
    <mergeCell ref="T33:W33"/>
    <mergeCell ref="Y113:Z113"/>
    <mergeCell ref="AD7:AD8"/>
    <mergeCell ref="Q8:S8"/>
    <mergeCell ref="T7:Z7"/>
    <mergeCell ref="AA7:AB7"/>
    <mergeCell ref="AC7:AC8"/>
    <mergeCell ref="A9:A15"/>
    <mergeCell ref="R9:S15"/>
    <mergeCell ref="A16:A23"/>
    <mergeCell ref="A24:A31"/>
    <mergeCell ref="G3:L3"/>
    <mergeCell ref="F4:G4"/>
    <mergeCell ref="C7:S7"/>
  </mergeCells>
  <conditionalFormatting sqref="R9:S15">
    <cfRule type="cellIs" priority="42" stopIfTrue="1" operator="equal">
      <formula>0</formula>
    </cfRule>
    <cfRule type="cellIs" dxfId="1071" priority="54" stopIfTrue="1" operator="lessThan">
      <formula>0.8477</formula>
    </cfRule>
    <cfRule type="cellIs" dxfId="1070" priority="55" stopIfTrue="1" operator="greaterThanOrEqual">
      <formula>0.8477</formula>
    </cfRule>
  </conditionalFormatting>
  <conditionalFormatting sqref="R24">
    <cfRule type="cellIs" dxfId="1069" priority="52" stopIfTrue="1" operator="lessThan">
      <formula>0.8477</formula>
    </cfRule>
    <cfRule type="cellIs" dxfId="1068" priority="53" stopIfTrue="1" operator="greaterThanOrEqual">
      <formula>0.8477</formula>
    </cfRule>
  </conditionalFormatting>
  <conditionalFormatting sqref="G5">
    <cfRule type="cellIs" priority="45" stopIfTrue="1" operator="equal">
      <formula>0</formula>
    </cfRule>
    <cfRule type="cellIs" dxfId="1067" priority="50" stopIfTrue="1" operator="lessThan">
      <formula>0.635</formula>
    </cfRule>
    <cfRule type="cellIs" dxfId="1066" priority="51" stopIfTrue="1" operator="greaterThanOrEqual">
      <formula>0.635</formula>
    </cfRule>
  </conditionalFormatting>
  <conditionalFormatting sqref="I5">
    <cfRule type="cellIs" priority="44" stopIfTrue="1" operator="equal">
      <formula>0</formula>
    </cfRule>
    <cfRule type="cellIs" dxfId="1065" priority="48" stopIfTrue="1" operator="lessThan">
      <formula>0.8477</formula>
    </cfRule>
    <cfRule type="cellIs" dxfId="1064" priority="49" stopIfTrue="1" operator="greaterThanOrEqual">
      <formula>0.8477</formula>
    </cfRule>
  </conditionalFormatting>
  <conditionalFormatting sqref="E5">
    <cfRule type="cellIs" priority="43" stopIfTrue="1" operator="equal">
      <formula>0</formula>
    </cfRule>
    <cfRule type="cellIs" dxfId="1063" priority="46" stopIfTrue="1" operator="lessThan">
      <formula>0.8898</formula>
    </cfRule>
    <cfRule type="cellIs" dxfId="1062" priority="47" stopIfTrue="1" operator="greaterThanOrEqual">
      <formula>0.8898</formula>
    </cfRule>
  </conditionalFormatting>
  <conditionalFormatting sqref="R24:S30">
    <cfRule type="cellIs" priority="41" stopIfTrue="1" operator="equal">
      <formula>0</formula>
    </cfRule>
  </conditionalFormatting>
  <conditionalFormatting sqref="L9">
    <cfRule type="cellIs" priority="38" stopIfTrue="1" operator="equal">
      <formula>0</formula>
    </cfRule>
    <cfRule type="cellIs" dxfId="1061" priority="39" stopIfTrue="1" operator="lessThan">
      <formula>0.635</formula>
    </cfRule>
    <cfRule type="cellIs" dxfId="1060" priority="40" stopIfTrue="1" operator="greaterThanOrEqual">
      <formula>0.635</formula>
    </cfRule>
  </conditionalFormatting>
  <conditionalFormatting sqref="O9:P32 M9:M32">
    <cfRule type="cellIs" priority="35" stopIfTrue="1" operator="equal">
      <formula>0</formula>
    </cfRule>
    <cfRule type="cellIs" dxfId="1059" priority="36" stopIfTrue="1" operator="lessThan">
      <formula>0.8477</formula>
    </cfRule>
    <cfRule type="cellIs" dxfId="1058" priority="37" stopIfTrue="1" operator="greaterThanOrEqual">
      <formula>0.8477</formula>
    </cfRule>
  </conditionalFormatting>
  <conditionalFormatting sqref="L10:L32">
    <cfRule type="cellIs" priority="32" stopIfTrue="1" operator="equal">
      <formula>0</formula>
    </cfRule>
    <cfRule type="cellIs" dxfId="1057" priority="33" stopIfTrue="1" operator="lessThan">
      <formula>0.635</formula>
    </cfRule>
    <cfRule type="cellIs" dxfId="1056" priority="34" stopIfTrue="1" operator="greaterThanOrEqual">
      <formula>0.635</formula>
    </cfRule>
  </conditionalFormatting>
  <conditionalFormatting sqref="M10:M32">
    <cfRule type="cellIs" priority="29" stopIfTrue="1" operator="equal">
      <formula>0</formula>
    </cfRule>
    <cfRule type="cellIs" dxfId="1055" priority="30" stopIfTrue="1" operator="lessThan">
      <formula>0.8477</formula>
    </cfRule>
    <cfRule type="cellIs" dxfId="1054" priority="31" stopIfTrue="1" operator="greaterThanOrEqual">
      <formula>0.8477</formula>
    </cfRule>
  </conditionalFormatting>
  <conditionalFormatting sqref="R16">
    <cfRule type="cellIs" priority="26" stopIfTrue="1" operator="equal">
      <formula>0</formula>
    </cfRule>
    <cfRule type="cellIs" dxfId="1053" priority="27" stopIfTrue="1" operator="lessThan">
      <formula>0.8477</formula>
    </cfRule>
    <cfRule type="cellIs" dxfId="1052" priority="28" stopIfTrue="1" operator="greaterThanOrEqual">
      <formula>0.8477</formula>
    </cfRule>
  </conditionalFormatting>
  <conditionalFormatting sqref="N9">
    <cfRule type="containsText" dxfId="1051" priority="24" stopIfTrue="1" operator="containsText" text="Avisar al planner">
      <formula>NOT(ISERROR(SEARCH("Avisar al planner",N9)))</formula>
    </cfRule>
    <cfRule type="containsText" dxfId="1050" priority="25" stopIfTrue="1" operator="containsText" text="OK">
      <formula>NOT(ISERROR(SEARCH("OK",N9)))</formula>
    </cfRule>
  </conditionalFormatting>
  <conditionalFormatting sqref="N9:N32">
    <cfRule type="cellIs" dxfId="1049" priority="21" stopIfTrue="1" operator="lessThanOrEqual">
      <formula>155</formula>
    </cfRule>
    <cfRule type="cellIs" dxfId="1048" priority="22" stopIfTrue="1" operator="between">
      <formula>155</formula>
      <formula>185</formula>
    </cfRule>
    <cfRule type="cellIs" dxfId="1047" priority="23" stopIfTrue="1" operator="greaterThanOrEqual">
      <formula>185</formula>
    </cfRule>
  </conditionalFormatting>
  <conditionalFormatting sqref="N10:N32">
    <cfRule type="containsText" dxfId="1046" priority="19" stopIfTrue="1" operator="containsText" text="Avisar al planner">
      <formula>NOT(ISERROR(SEARCH("Avisar al planner",N10)))</formula>
    </cfRule>
    <cfRule type="containsText" dxfId="1045" priority="20" stopIfTrue="1" operator="containsText" text="OK">
      <formula>NOT(ISERROR(SEARCH("OK",N10)))</formula>
    </cfRule>
  </conditionalFormatting>
  <conditionalFormatting sqref="N10:N32">
    <cfRule type="containsText" dxfId="1044" priority="17" stopIfTrue="1" operator="containsText" text="Avisar al planner">
      <formula>NOT(ISERROR(SEARCH("Avisar al planner",N10)))</formula>
    </cfRule>
    <cfRule type="containsText" dxfId="1043" priority="18" stopIfTrue="1" operator="containsText" text="OK">
      <formula>NOT(ISERROR(SEARCH("OK",N10)))</formula>
    </cfRule>
  </conditionalFormatting>
  <conditionalFormatting sqref="N10:N32">
    <cfRule type="containsText" dxfId="1042" priority="15" stopIfTrue="1" operator="containsText" text="Avisar al planner">
      <formula>NOT(ISERROR(SEARCH("Avisar al planner",N10)))</formula>
    </cfRule>
    <cfRule type="containsText" dxfId="1041" priority="16" stopIfTrue="1" operator="containsText" text="OK">
      <formula>NOT(ISERROR(SEARCH("OK",N10)))</formula>
    </cfRule>
  </conditionalFormatting>
  <conditionalFormatting sqref="D35:D188">
    <cfRule type="cellIs" dxfId="1040" priority="13" operator="equal">
      <formula>0</formula>
    </cfRule>
    <cfRule type="cellIs" dxfId="1039" priority="14" operator="equal">
      <formula>1</formula>
    </cfRule>
  </conditionalFormatting>
  <conditionalFormatting sqref="C9:C32">
    <cfRule type="cellIs" dxfId="1038" priority="11" operator="equal">
      <formula>0</formula>
    </cfRule>
    <cfRule type="cellIs" dxfId="1037" priority="12" operator="notEqual">
      <formula>0</formula>
    </cfRule>
  </conditionalFormatting>
  <conditionalFormatting sqref="C9:C32">
    <cfRule type="cellIs" priority="10" operator="equal">
      <formula>""""""</formula>
    </cfRule>
  </conditionalFormatting>
  <conditionalFormatting sqref="G6">
    <cfRule type="cellIs" priority="3" stopIfTrue="1" operator="equal">
      <formula>0</formula>
    </cfRule>
    <cfRule type="cellIs" dxfId="1036" priority="8" stopIfTrue="1" operator="lessThan">
      <formula>0.635</formula>
    </cfRule>
    <cfRule type="cellIs" dxfId="1035" priority="9" stopIfTrue="1" operator="greaterThanOrEqual">
      <formula>0.635</formula>
    </cfRule>
  </conditionalFormatting>
  <conditionalFormatting sqref="I6">
    <cfRule type="cellIs" priority="2" stopIfTrue="1" operator="equal">
      <formula>0</formula>
    </cfRule>
    <cfRule type="cellIs" dxfId="1034" priority="6" stopIfTrue="1" operator="lessThan">
      <formula>0.8477</formula>
    </cfRule>
    <cfRule type="cellIs" dxfId="1033" priority="7" stopIfTrue="1" operator="greaterThanOrEqual">
      <formula>0.8477</formula>
    </cfRule>
  </conditionalFormatting>
  <conditionalFormatting sqref="E6">
    <cfRule type="cellIs" priority="1" stopIfTrue="1" operator="equal">
      <formula>0</formula>
    </cfRule>
    <cfRule type="cellIs" dxfId="1032" priority="4" stopIfTrue="1" operator="lessThan">
      <formula>0.8898</formula>
    </cfRule>
    <cfRule type="cellIs" dxfId="1031" priority="5" stopIfTrue="1" operator="greaterThanOrEqual">
      <formula>0.8898</formula>
    </cfRule>
  </conditionalFormatting>
  <dataValidations xWindow="809" yWindow="298" count="4">
    <dataValidation allowBlank="1" showErrorMessage="1" promptTitle="Numero de Orden" sqref="G35:G188 G9:G32" xr:uid="{CBDEDDF7-587F-40FF-A698-AC2CF9959321}"/>
    <dataValidation type="time" allowBlank="1" showInputMessage="1" showErrorMessage="1" error="POR FAVOR INGRESE DATOS EN FORMATO DE HORA_x000a_" sqref="F35:F188" xr:uid="{893BF9B2-82B6-488D-B145-0D799124FF12}">
      <formula1>0</formula1>
      <formula2>0.999988425925926</formula2>
    </dataValidation>
    <dataValidation type="decimal" allowBlank="1" showInputMessage="1" showErrorMessage="1" error="POR FAVOR INGRESE DATOS EN FORMATO DE NUMEROS_x000a_" promptTitle="Producción Acumulada" prompt="Ingrese la producción Acumulada (contometro Llenadora por hora)" sqref="E9:E32" xr:uid="{471C2A90-D330-456E-B5B5-EF8C14A5B2E2}">
      <formula1>0</formula1>
      <formula2>10000000000</formula2>
    </dataValidation>
    <dataValidation type="list" allowBlank="1" showInputMessage="1" showErrorMessage="1" sqref="AB9:AB32" xr:uid="{FBC324B9-A098-4150-A884-01E341E54957}">
      <formula1>"P,T,A,  "</formula1>
    </dataValidation>
  </dataValidations>
  <pageMargins left="0.75" right="0.75" top="1" bottom="1" header="0" footer="0"/>
  <pageSetup paperSize="9" orientation="portrait" r:id="rId1"/>
  <headerFooter alignWithMargins="0"/>
  <drawing r:id="rId2"/>
  <extLst>
    <ext xmlns:x14="http://schemas.microsoft.com/office/spreadsheetml/2009/9/main" uri="{CCE6A557-97BC-4b89-ADB6-D9C93CAAB3DF}">
      <x14:dataValidations xmlns:xm="http://schemas.microsoft.com/office/excel/2006/main" xWindow="809" yWindow="298" count="10">
        <x14:dataValidation type="list" allowBlank="1" showInputMessage="1" showErrorMessage="1" xr:uid="{89CC4539-460C-4151-B7E6-931663EE19D9}">
          <x14:formula1>
            <xm:f>INDIRECT(VLOOKUP(J35,Causa!$A$2:$E$15,5,0))</xm:f>
          </x14:formula1>
          <xm:sqref>K35:K188</xm:sqref>
        </x14:dataValidation>
        <x14:dataValidation type="list" allowBlank="1" showInputMessage="1" showErrorMessage="1" xr:uid="{A77980BA-AEBE-4FA6-9724-8D6DEDB5BC9A}">
          <x14:formula1>
            <xm:f>Causa!$A$97:$A$107</xm:f>
          </x14:formula1>
          <xm:sqref>F4</xm:sqref>
        </x14:dataValidation>
        <x14:dataValidation type="list" allowBlank="1" showInputMessage="1" showErrorMessage="1" promptTitle="Ingreso de Turnos" prompt="PMTURNOA_x000a_PMTURNOB_x000a_PMTURNOC_x000a_PMTURNOD_x000a_" xr:uid="{8E92C409-47DD-4070-BE70-BE237503FB1B}">
          <x14:formula1>
            <xm:f>Causa!$A$71:$A$74</xm:f>
          </x14:formula1>
          <xm:sqref>I9:I32</xm:sqref>
        </x14:dataValidation>
        <x14:dataValidation type="list" allowBlank="1" showInputMessage="1" showErrorMessage="1" xr:uid="{16F58431-4145-4AAC-A892-0D5D4C7651A3}">
          <x14:formula1>
            <xm:f>Causa!$A$78:$A$81</xm:f>
          </x14:formula1>
          <xm:sqref>J9:J32</xm:sqref>
        </x14:dataValidation>
        <x14:dataValidation type="list" allowBlank="1" showInputMessage="1" showErrorMessage="1" xr:uid="{730AC6A4-4F67-4780-A48E-BE33E019C2FA}">
          <x14:formula1>
            <xm:f>Causa!$A$71:$A$74</xm:f>
          </x14:formula1>
          <xm:sqref>I35:I188</xm:sqref>
        </x14:dataValidation>
        <x14:dataValidation type="list" allowBlank="1" showInputMessage="1" showErrorMessage="1" xr:uid="{E59C0C02-7D79-4617-9734-6E74D9F4C9C5}">
          <x14:formula1>
            <xm:f>Causa!$A$2:$A$15</xm:f>
          </x14:formula1>
          <xm:sqref>J35:J188</xm:sqref>
        </x14:dataValidation>
        <x14:dataValidation type="list" allowBlank="1" showInputMessage="1" showErrorMessage="1" xr:uid="{E8612803-A6B0-44B3-92F6-E53A9215B85D}">
          <x14:formula1>
            <xm:f>IF(OR(E35=1,E35=2),Causa!$A$28:$A$61,Causa!$A$28)</xm:f>
          </x14:formula1>
          <xm:sqref>L35:L188</xm:sqref>
        </x14:dataValidation>
        <x14:dataValidation type="list" allowBlank="1" showInputMessage="1" showErrorMessage="1" xr:uid="{39908CD9-F7D7-4568-8FFE-F7BACAFF09AD}">
          <x14:formula1>
            <xm:f>IF(E35=1,INDIRECT(VLOOKUP(N35,Causa!$AA:$AE,5,0)),INDIRECT(VLOOKUP(J35,Causa!$X:$AE,8,0)))</xm:f>
          </x14:formula1>
          <xm:sqref>O35:O188</xm:sqref>
        </x14:dataValidation>
        <x14:dataValidation type="list" allowBlank="1" showInputMessage="1" showErrorMessage="1" xr:uid="{C520F1EC-6F47-4BFD-A47E-BB07A49E0376}">
          <x14:formula1>
            <xm:f>INDIRECT(VLOOKUP(M35,Causa!$T$2:$U$16,2,0))</xm:f>
          </x14:formula1>
          <xm:sqref>N35:N188</xm:sqref>
        </x14:dataValidation>
        <x14:dataValidation type="list" allowBlank="1" showInputMessage="1" showErrorMessage="1" xr:uid="{0E022CC0-ABFE-4587-AB53-B6C4F08C1100}">
          <x14:formula1>
            <xm:f>IF(E35=1,Causa!$T$2:$T$16,Causa!$W$1)</xm:f>
          </x14:formula1>
          <xm:sqref>M35:M188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865DEC-40FF-480F-A7A2-1AD533A4DDDA}">
  <sheetPr codeName="Hoja64"/>
  <dimension ref="A1:AR188"/>
  <sheetViews>
    <sheetView showGridLines="0" topLeftCell="C24" zoomScale="109" zoomScaleNormal="109" workbookViewId="0">
      <pane ySplit="11" topLeftCell="A48" activePane="bottomLeft" state="frozen"/>
      <selection activeCell="C24" sqref="C24"/>
      <selection pane="bottomLeft" activeCell="Q59" sqref="Q59"/>
    </sheetView>
  </sheetViews>
  <sheetFormatPr baseColWidth="10" defaultColWidth="7.77734375" defaultRowHeight="21.75" customHeight="1" x14ac:dyDescent="0.25"/>
  <cols>
    <col min="1" max="1" width="8.77734375" style="148" hidden="1" customWidth="1"/>
    <col min="2" max="2" width="11.21875" style="87" customWidth="1"/>
    <col min="3" max="3" width="8.77734375" style="87" customWidth="1"/>
    <col min="4" max="4" width="13.77734375" style="87" customWidth="1"/>
    <col min="5" max="5" width="10.21875" style="87" customWidth="1"/>
    <col min="6" max="6" width="13.77734375" style="87" customWidth="1"/>
    <col min="7" max="7" width="15.77734375" style="87" customWidth="1"/>
    <col min="8" max="8" width="13.21875" style="87" bestFit="1" customWidth="1"/>
    <col min="9" max="9" width="13.21875" style="87" customWidth="1"/>
    <col min="10" max="10" width="13.77734375" style="87" customWidth="1"/>
    <col min="11" max="11" width="12" style="87" customWidth="1"/>
    <col min="12" max="12" width="22.77734375" style="87" customWidth="1"/>
    <col min="13" max="13" width="18.21875" style="87" customWidth="1"/>
    <col min="14" max="15" width="15.77734375" style="87" customWidth="1"/>
    <col min="16" max="16" width="15.21875" style="87" customWidth="1"/>
    <col min="17" max="17" width="39.77734375" style="87" customWidth="1"/>
    <col min="18" max="18" width="34.21875" style="87" customWidth="1"/>
    <col min="19" max="19" width="16.77734375" style="87" customWidth="1"/>
    <col min="20" max="21" width="13.77734375" style="87" customWidth="1"/>
    <col min="22" max="22" width="17.77734375" style="87" bestFit="1" customWidth="1"/>
    <col min="23" max="24" width="13.77734375" style="87" customWidth="1"/>
    <col min="25" max="25" width="9.21875" style="87" bestFit="1" customWidth="1"/>
    <col min="26" max="26" width="9.44140625" style="87" customWidth="1"/>
    <col min="27" max="27" width="15.21875" style="87" customWidth="1"/>
    <col min="28" max="28" width="20.77734375" style="87" bestFit="1" customWidth="1"/>
    <col min="29" max="29" width="14.77734375" style="87" customWidth="1"/>
    <col min="30" max="30" width="19" style="87" bestFit="1" customWidth="1"/>
    <col min="31" max="31" width="5.21875" style="87" customWidth="1"/>
    <col min="32" max="32" width="21.77734375" style="87" bestFit="1" customWidth="1"/>
    <col min="33" max="33" width="14.21875" style="87" customWidth="1"/>
    <col min="34" max="34" width="18.77734375" style="87" bestFit="1" customWidth="1"/>
    <col min="35" max="41" width="15.77734375" style="87" customWidth="1"/>
    <col min="42" max="42" width="30.5546875" style="87" bestFit="1" customWidth="1"/>
    <col min="43" max="44" width="15.77734375" style="87" customWidth="1"/>
    <col min="45" max="16384" width="7.77734375" style="87"/>
  </cols>
  <sheetData>
    <row r="1" spans="1:44" ht="6.75" hidden="1" customHeight="1" x14ac:dyDescent="0.25">
      <c r="A1" s="147"/>
      <c r="B1" s="89"/>
      <c r="C1" s="89"/>
      <c r="D1" s="89"/>
      <c r="E1" s="89"/>
      <c r="F1" s="89"/>
      <c r="G1" s="89"/>
      <c r="H1" s="89"/>
      <c r="I1" s="89"/>
      <c r="J1" s="89"/>
      <c r="K1" s="89"/>
      <c r="L1" s="89"/>
      <c r="M1" s="195" t="s">
        <v>1770</v>
      </c>
      <c r="N1" s="89"/>
      <c r="O1" s="89"/>
      <c r="P1" s="89"/>
      <c r="Q1" s="89"/>
      <c r="R1" s="89"/>
      <c r="S1" s="89"/>
      <c r="T1" s="89"/>
      <c r="U1" s="89"/>
      <c r="V1" s="89"/>
      <c r="W1" s="89"/>
      <c r="X1" s="89"/>
      <c r="Y1" s="89"/>
      <c r="Z1" s="89"/>
      <c r="AA1" s="89"/>
      <c r="AE1" s="88"/>
    </row>
    <row r="2" spans="1:44" ht="3.75" customHeight="1" thickBot="1" x14ac:dyDescent="0.3">
      <c r="AE2" s="88"/>
    </row>
    <row r="3" spans="1:44" ht="21" customHeight="1" thickBot="1" x14ac:dyDescent="0.45">
      <c r="E3" s="217" t="s">
        <v>0</v>
      </c>
      <c r="F3" s="37">
        <v>44447</v>
      </c>
      <c r="G3" s="268" t="s">
        <v>1759</v>
      </c>
      <c r="H3" s="263"/>
      <c r="I3" s="263"/>
      <c r="J3" s="263"/>
      <c r="K3" s="263"/>
      <c r="L3" s="269"/>
      <c r="M3" s="202" t="s">
        <v>1848</v>
      </c>
      <c r="N3" s="202" t="s">
        <v>1849</v>
      </c>
      <c r="O3" s="91"/>
      <c r="P3" s="91"/>
      <c r="Q3" s="91"/>
      <c r="R3" s="91"/>
      <c r="S3" s="39"/>
      <c r="AE3" s="88"/>
    </row>
    <row r="4" spans="1:44" ht="18.75" customHeight="1" thickBot="1" x14ac:dyDescent="0.3">
      <c r="D4" s="90"/>
      <c r="E4" s="217" t="s">
        <v>1762</v>
      </c>
      <c r="F4" s="264"/>
      <c r="G4" s="265"/>
      <c r="H4" s="28">
        <f>IFERROR(VLOOKUP(F4,Causa!$A$97:$B$108,2,0),0)</f>
        <v>0</v>
      </c>
      <c r="I4" s="90"/>
      <c r="J4" s="92"/>
      <c r="K4" s="92"/>
      <c r="L4" s="201" t="s">
        <v>1845</v>
      </c>
      <c r="M4" s="203">
        <f>+SUMIFS(P:P,L:L,$M$1,X:X,"M")</f>
        <v>7.91</v>
      </c>
      <c r="N4" s="203">
        <f>COUNTIFS(N7:N30,"&gt;180",AA7:AA30,"M")</f>
        <v>2</v>
      </c>
      <c r="O4" s="91"/>
      <c r="P4" s="91"/>
      <c r="Q4" s="90"/>
      <c r="R4" s="94"/>
      <c r="AE4" s="88"/>
    </row>
    <row r="5" spans="1:44" ht="18.75" customHeight="1" x14ac:dyDescent="0.25">
      <c r="D5" s="95" t="s">
        <v>1752</v>
      </c>
      <c r="E5" s="78">
        <f>IFERROR(SUM(T9:T32)/(SUM(Y9:Y32)-SUM(U9:U32)-SUM(V9:V32)-SUM(W9:W32)),0)</f>
        <v>0.7429845164879314</v>
      </c>
      <c r="F5" s="95" t="s">
        <v>1751</v>
      </c>
      <c r="G5" s="27">
        <f>IFERROR(SUM(T9:T32)/(SUM(Y9:Y32)-SUM(U9:U32)),0)</f>
        <v>0.66779861111111105</v>
      </c>
      <c r="H5" s="95" t="s">
        <v>1753</v>
      </c>
      <c r="I5" s="78">
        <f>IFERROR(SUM(T9:T32)/(SUM(Y9:Y32)-SUM(U9:U32)-SUM(V9:V32)),0)</f>
        <v>0.70374842656830883</v>
      </c>
      <c r="J5" s="93"/>
      <c r="K5" s="93"/>
      <c r="L5" s="201" t="s">
        <v>1846</v>
      </c>
      <c r="M5" s="203">
        <f>+SUMIFS(P:P,L:L,$M$1,X:X,"T")</f>
        <v>23.13</v>
      </c>
      <c r="N5" s="203">
        <f>COUNTIFS(N8:N31,"&gt;180",AA8:AA31,"t")</f>
        <v>4</v>
      </c>
      <c r="O5" s="95"/>
      <c r="P5" s="95"/>
      <c r="T5" s="192" t="s">
        <v>11</v>
      </c>
      <c r="U5" s="192" t="s">
        <v>12</v>
      </c>
      <c r="V5" s="192" t="s">
        <v>13</v>
      </c>
      <c r="W5" s="192" t="s">
        <v>14</v>
      </c>
      <c r="X5" s="192" t="s">
        <v>15</v>
      </c>
      <c r="Y5" s="192" t="s">
        <v>16</v>
      </c>
      <c r="AE5" s="97"/>
      <c r="AF5" s="98"/>
    </row>
    <row r="6" spans="1:44" ht="18.75" customHeight="1" thickBot="1" x14ac:dyDescent="0.3">
      <c r="C6" s="87" t="s">
        <v>1799</v>
      </c>
      <c r="D6" s="95" t="s">
        <v>1752</v>
      </c>
      <c r="E6" s="78">
        <f>IFERROR(SUM(T9:T16)/(SUM(Y9:Y16)-SUM(U9:U16)-SUM(V9:V16)-SUM(W9:W16)),0)</f>
        <v>0.64583055370246834</v>
      </c>
      <c r="F6" s="95" t="s">
        <v>1751</v>
      </c>
      <c r="G6" s="27">
        <f>IFERROR(SUM(T9:T16)/(SUM(Y9:Y16)-SUM(U9:U16)),0)</f>
        <v>0.60506250000000006</v>
      </c>
      <c r="H6" s="95" t="s">
        <v>1753</v>
      </c>
      <c r="I6" s="78">
        <f>IFERROR(SUM(T9:T16)/(SUM(Y9:Y16)-SUM(U9:U16)-SUM(V9:V16)),0)</f>
        <v>0.61693856742289066</v>
      </c>
      <c r="J6" s="99"/>
      <c r="K6" s="99"/>
      <c r="L6" s="201" t="s">
        <v>1847</v>
      </c>
      <c r="M6" s="204">
        <f>+SUMIFS(P:P,L:L,$M$1,X:X,"N")</f>
        <v>0</v>
      </c>
      <c r="N6" s="204">
        <f>COUNTIFS(N9:N32,"&gt;180",AA9:AA32,"n")</f>
        <v>3</v>
      </c>
      <c r="O6" s="99"/>
      <c r="P6" s="99"/>
      <c r="T6" s="191">
        <f>SUM(T9:T32)</f>
        <v>961.62999999999988</v>
      </c>
      <c r="U6" s="191">
        <f t="shared" ref="U6:Y6" si="0">SUM(U9:U32)</f>
        <v>0</v>
      </c>
      <c r="V6" s="191">
        <f t="shared" si="0"/>
        <v>73.56</v>
      </c>
      <c r="W6" s="191">
        <f t="shared" si="0"/>
        <v>72.16</v>
      </c>
      <c r="X6" s="191">
        <f t="shared" si="0"/>
        <v>332.65000000000003</v>
      </c>
      <c r="Y6" s="191">
        <f t="shared" si="0"/>
        <v>1440</v>
      </c>
      <c r="Z6" s="100"/>
      <c r="AA6" s="119"/>
      <c r="AB6" s="119"/>
      <c r="AC6" s="119"/>
      <c r="AD6" s="96"/>
      <c r="AE6" s="97"/>
      <c r="AF6" s="98"/>
    </row>
    <row r="7" spans="1:44" ht="26.25" customHeight="1" thickBot="1" x14ac:dyDescent="0.3">
      <c r="C7" s="266" t="s">
        <v>1</v>
      </c>
      <c r="D7" s="257"/>
      <c r="E7" s="257"/>
      <c r="F7" s="257"/>
      <c r="G7" s="257"/>
      <c r="H7" s="257"/>
      <c r="I7" s="257"/>
      <c r="J7" s="257"/>
      <c r="K7" s="257"/>
      <c r="L7" s="257"/>
      <c r="M7" s="270"/>
      <c r="N7" s="270"/>
      <c r="O7" s="257"/>
      <c r="P7" s="257"/>
      <c r="Q7" s="257"/>
      <c r="R7" s="257"/>
      <c r="S7" s="267"/>
      <c r="T7" s="256" t="s">
        <v>2</v>
      </c>
      <c r="U7" s="257"/>
      <c r="V7" s="257"/>
      <c r="W7" s="257"/>
      <c r="X7" s="257"/>
      <c r="Y7" s="257"/>
      <c r="Z7" s="258"/>
      <c r="AA7" s="252"/>
      <c r="AB7" s="252"/>
      <c r="AC7" s="252"/>
      <c r="AD7" s="252"/>
      <c r="AE7" s="97"/>
      <c r="AF7" s="98"/>
    </row>
    <row r="8" spans="1:44" s="104" customFormat="1" ht="42" customHeight="1" thickBot="1" x14ac:dyDescent="0.3">
      <c r="A8" s="149"/>
      <c r="B8" s="77" t="s">
        <v>1738</v>
      </c>
      <c r="C8" s="23" t="s">
        <v>1737</v>
      </c>
      <c r="D8" s="132" t="s">
        <v>1742</v>
      </c>
      <c r="E8" s="132" t="s">
        <v>3</v>
      </c>
      <c r="F8" s="132" t="s">
        <v>4</v>
      </c>
      <c r="G8" s="132" t="s">
        <v>6</v>
      </c>
      <c r="H8" s="132" t="s">
        <v>7</v>
      </c>
      <c r="I8" s="132" t="s">
        <v>8</v>
      </c>
      <c r="J8" s="132" t="s">
        <v>5</v>
      </c>
      <c r="K8" s="144" t="s">
        <v>1745</v>
      </c>
      <c r="L8" s="132" t="s">
        <v>9</v>
      </c>
      <c r="M8" s="132" t="s">
        <v>1746</v>
      </c>
      <c r="N8" s="132" t="s">
        <v>119</v>
      </c>
      <c r="O8" s="132" t="s">
        <v>1743</v>
      </c>
      <c r="P8" s="132" t="s">
        <v>1744</v>
      </c>
      <c r="Q8" s="253" t="s">
        <v>10</v>
      </c>
      <c r="R8" s="254"/>
      <c r="S8" s="255"/>
      <c r="T8" s="132" t="s">
        <v>11</v>
      </c>
      <c r="U8" s="132" t="s">
        <v>12</v>
      </c>
      <c r="V8" s="132" t="s">
        <v>13</v>
      </c>
      <c r="W8" s="144" t="s">
        <v>14</v>
      </c>
      <c r="X8" s="144" t="s">
        <v>15</v>
      </c>
      <c r="Y8" s="132" t="s">
        <v>16</v>
      </c>
      <c r="Z8" s="145" t="s">
        <v>4</v>
      </c>
      <c r="AA8" s="101"/>
      <c r="AB8" s="219"/>
      <c r="AC8" s="252"/>
      <c r="AD8" s="252"/>
      <c r="AE8" s="102"/>
      <c r="AF8" s="103"/>
    </row>
    <row r="9" spans="1:44" s="108" customFormat="1" ht="17.25" customHeight="1" x14ac:dyDescent="0.25">
      <c r="A9" s="259" t="s">
        <v>1761</v>
      </c>
      <c r="B9" s="46"/>
      <c r="C9" s="48">
        <f>IF(D9="","",Y9-60)</f>
        <v>0</v>
      </c>
      <c r="D9" s="40">
        <f>IFERROR(IF(H9="","",(1-(H9/(VLOOKUP(J9,Causa!$A$78:$B$80,2,0))))*60),"FALTA CALIBRE")</f>
        <v>15.313846153846155</v>
      </c>
      <c r="E9" s="41">
        <v>29046</v>
      </c>
      <c r="F9" s="42">
        <v>4.0972222222222222E-2</v>
      </c>
      <c r="G9" s="133">
        <v>700000873656</v>
      </c>
      <c r="H9" s="122">
        <f>IF(E9="","",E9)</f>
        <v>29046</v>
      </c>
      <c r="I9" s="146" t="s">
        <v>57</v>
      </c>
      <c r="J9" s="43" t="s">
        <v>24</v>
      </c>
      <c r="K9" s="159" t="str">
        <f>IFERROR("Promedio Vol. De 00:00 a 08:00: " &amp; ROUND(AVERAGE(N9:N16),1) &amp; "  - GLY Promedio: " &amp; ROUND(AVERAGE(L9:L16),3)*100,"")</f>
        <v>Promedio Vol. De 00:00 a 08:00: 146.3  - GLY Promedio: 60.5</v>
      </c>
      <c r="L9" s="123">
        <f t="shared" ref="L9:L32" si="1">IF(T9=0,0,ROUND((T9/(60-U9)),3))</f>
        <v>0.745</v>
      </c>
      <c r="M9" s="123">
        <f t="shared" ref="M9:M32" si="2">IF(T9=0,0,ROUND((T9/(60-U9-V9-W9)),3))</f>
        <v>0.93100000000000005</v>
      </c>
      <c r="N9" s="44">
        <f>IF(E9="","",H9/12*VLOOKUP(J9,Causa!$A$78:$C$80,3,0))</f>
        <v>180.08519999999999</v>
      </c>
      <c r="O9" s="44">
        <f t="shared" ref="O9:O32" si="3">+X9</f>
        <v>3.31</v>
      </c>
      <c r="P9" s="44">
        <f t="shared" ref="P9:P32" si="4">+W9</f>
        <v>7</v>
      </c>
      <c r="Q9" s="160"/>
      <c r="R9" s="262">
        <f>IFERROR(SUM(T9:T15)/(SUM(Y9:Y15)-SUM(U9:U15)-SUM(V9:V15)),0)</f>
        <v>0.65522446197292816</v>
      </c>
      <c r="S9" s="262"/>
      <c r="T9" s="161">
        <f>IF(H9="",0,ROUND(H9/VLOOKUP(J9,Causa!$A$78:$B$80,2,0)*60,2))</f>
        <v>44.69</v>
      </c>
      <c r="U9" s="161">
        <f>SUMIF($W$35:$W$188,Z9,$S$35:$S$188)</f>
        <v>0</v>
      </c>
      <c r="V9" s="161">
        <f>SUMIF($W$35:$W$188,Z9,$T$35:$T$188)</f>
        <v>5</v>
      </c>
      <c r="W9" s="161">
        <f>SUMIF($W$35:$W$188,Z9,$U$35:$U$188)</f>
        <v>7</v>
      </c>
      <c r="X9" s="161">
        <f>SUMIF($W$35:$W$188,Z9,$V$35:$V$188)</f>
        <v>3.31</v>
      </c>
      <c r="Y9" s="161">
        <f t="shared" ref="Y9:Y32" si="5">SUM(T9:X9)</f>
        <v>60</v>
      </c>
      <c r="Z9" s="162">
        <v>0</v>
      </c>
      <c r="AA9" s="105" t="s">
        <v>517</v>
      </c>
      <c r="AB9" s="106"/>
      <c r="AC9" s="106"/>
      <c r="AD9" s="106"/>
      <c r="AE9" s="107">
        <v>0</v>
      </c>
      <c r="AP9" s="87"/>
      <c r="AQ9" s="87"/>
      <c r="AR9" s="87"/>
    </row>
    <row r="10" spans="1:44" s="108" customFormat="1" ht="17.25" customHeight="1" x14ac:dyDescent="0.25">
      <c r="A10" s="260"/>
      <c r="B10" s="47"/>
      <c r="C10" s="49">
        <f t="shared" ref="C10:C32" si="6">IF(D10="","",Y10-60)</f>
        <v>0</v>
      </c>
      <c r="D10" s="40">
        <f>IFERROR(IF(H10="","",(1-(H10/(VLOOKUP(J10,Causa!$A$78:$B$80,2,0))))*60),"FALTA CALIBRE")</f>
        <v>14.061538461538461</v>
      </c>
      <c r="E10" s="41">
        <v>58906</v>
      </c>
      <c r="F10" s="42">
        <v>8.2638888888888887E-2</v>
      </c>
      <c r="G10" s="133">
        <v>700000873656</v>
      </c>
      <c r="H10" s="122">
        <f t="shared" ref="H10:H32" si="7">IF(E10=0,"",(E10-E9))</f>
        <v>29860</v>
      </c>
      <c r="I10" s="146" t="s">
        <v>57</v>
      </c>
      <c r="J10" s="43" t="s">
        <v>24</v>
      </c>
      <c r="K10" s="159"/>
      <c r="L10" s="123">
        <f t="shared" si="1"/>
        <v>0.76600000000000001</v>
      </c>
      <c r="M10" s="123">
        <f t="shared" si="2"/>
        <v>1</v>
      </c>
      <c r="N10" s="44">
        <f>IF(E10="","",H10/12*VLOOKUP(J10,Causa!$A$78:$C$80,3,0))</f>
        <v>185.13200000000001</v>
      </c>
      <c r="O10" s="44">
        <f t="shared" si="3"/>
        <v>0</v>
      </c>
      <c r="P10" s="44">
        <f t="shared" si="4"/>
        <v>14.06</v>
      </c>
      <c r="Q10" s="160"/>
      <c r="R10" s="262"/>
      <c r="S10" s="262"/>
      <c r="T10" s="161">
        <f>IF(H10="",0,ROUND(H10/VLOOKUP(J10,Causa!$A$78:$B$80,2,0)*60,2))</f>
        <v>45.94</v>
      </c>
      <c r="U10" s="161">
        <f t="shared" ref="U10:U32" si="8">SUMIF($W$35:$W$188,Z10,$S$35:$S$188)</f>
        <v>0</v>
      </c>
      <c r="V10" s="161">
        <f t="shared" ref="V10:V32" si="9">SUMIF($W$35:$W$188,Z10,$T$35:$T$188)</f>
        <v>0</v>
      </c>
      <c r="W10" s="161">
        <f t="shared" ref="W10:W32" si="10">SUMIF($W$35:$W$188,Z10,$U$35:$U$188)</f>
        <v>14.06</v>
      </c>
      <c r="X10" s="161">
        <f t="shared" ref="X10:X32" si="11">SUMIF($W$35:$W$188,Z10,$V$35:$V$188)</f>
        <v>0</v>
      </c>
      <c r="Y10" s="161">
        <f t="shared" si="5"/>
        <v>60</v>
      </c>
      <c r="Z10" s="162">
        <v>1</v>
      </c>
      <c r="AA10" s="105" t="s">
        <v>517</v>
      </c>
      <c r="AB10" s="106"/>
      <c r="AC10" s="106"/>
      <c r="AD10" s="106"/>
      <c r="AE10" s="107">
        <f t="shared" ref="AE10:AE32" si="12">+AE9+1</f>
        <v>1</v>
      </c>
      <c r="AP10" s="109"/>
      <c r="AQ10" s="109"/>
      <c r="AR10" s="109"/>
    </row>
    <row r="11" spans="1:44" s="108" customFormat="1" ht="17.25" customHeight="1" x14ac:dyDescent="0.25">
      <c r="A11" s="260"/>
      <c r="B11" s="47"/>
      <c r="C11" s="49">
        <f t="shared" si="6"/>
        <v>0</v>
      </c>
      <c r="D11" s="40">
        <f>IFERROR(IF(H11="","",(1-(H11/(VLOOKUP(J11,Causa!$A$78:$B$80,2,0))))*60),"FALTA CALIBRE")</f>
        <v>20.249230769230767</v>
      </c>
      <c r="E11" s="41">
        <v>84744</v>
      </c>
      <c r="F11" s="42">
        <v>0.124305555555556</v>
      </c>
      <c r="G11" s="133">
        <v>700000873656</v>
      </c>
      <c r="H11" s="122">
        <f t="shared" si="7"/>
        <v>25838</v>
      </c>
      <c r="I11" s="146" t="s">
        <v>57</v>
      </c>
      <c r="J11" s="43" t="s">
        <v>24</v>
      </c>
      <c r="K11" s="159"/>
      <c r="L11" s="123">
        <f t="shared" si="1"/>
        <v>0.66300000000000003</v>
      </c>
      <c r="M11" s="123">
        <f t="shared" si="2"/>
        <v>0.66300000000000003</v>
      </c>
      <c r="N11" s="44">
        <f>IF(E11="","",H11/12*VLOOKUP(J11,Causa!$A$78:$C$80,3,0))</f>
        <v>160.19559999999998</v>
      </c>
      <c r="O11" s="44">
        <f t="shared" si="3"/>
        <v>20.25</v>
      </c>
      <c r="P11" s="44">
        <f t="shared" si="4"/>
        <v>0</v>
      </c>
      <c r="Q11" s="160"/>
      <c r="R11" s="262"/>
      <c r="S11" s="262"/>
      <c r="T11" s="161">
        <f>IF(H11="",0,ROUND(H11/VLOOKUP(J11,Causa!$A$78:$B$80,2,0)*60,2))</f>
        <v>39.75</v>
      </c>
      <c r="U11" s="161">
        <f t="shared" si="8"/>
        <v>0</v>
      </c>
      <c r="V11" s="161">
        <f t="shared" si="9"/>
        <v>0</v>
      </c>
      <c r="W11" s="161">
        <f t="shared" si="10"/>
        <v>0</v>
      </c>
      <c r="X11" s="161">
        <f t="shared" si="11"/>
        <v>20.25</v>
      </c>
      <c r="Y11" s="161">
        <f t="shared" si="5"/>
        <v>60</v>
      </c>
      <c r="Z11" s="162">
        <v>2</v>
      </c>
      <c r="AA11" s="105" t="s">
        <v>517</v>
      </c>
      <c r="AB11" s="106"/>
      <c r="AC11" s="106"/>
      <c r="AD11" s="106"/>
      <c r="AE11" s="107">
        <f t="shared" si="12"/>
        <v>2</v>
      </c>
      <c r="AP11" s="87"/>
      <c r="AQ11" s="87"/>
      <c r="AR11" s="87"/>
    </row>
    <row r="12" spans="1:44" s="108" customFormat="1" ht="17.25" customHeight="1" x14ac:dyDescent="0.25">
      <c r="A12" s="260"/>
      <c r="B12" s="47"/>
      <c r="C12" s="49">
        <f t="shared" si="6"/>
        <v>0</v>
      </c>
      <c r="D12" s="40">
        <f>IFERROR(IF(H12="","",(1-(H12/(VLOOKUP(J12,Causa!$A$78:$B$80,2,0))))*60),"FALTA CALIBRE")</f>
        <v>21.146153846153844</v>
      </c>
      <c r="E12" s="41">
        <v>109999</v>
      </c>
      <c r="F12" s="42">
        <v>0.16597222222222199</v>
      </c>
      <c r="G12" s="133">
        <v>700000873656</v>
      </c>
      <c r="H12" s="122">
        <f t="shared" si="7"/>
        <v>25255</v>
      </c>
      <c r="I12" s="146" t="s">
        <v>57</v>
      </c>
      <c r="J12" s="43" t="s">
        <v>24</v>
      </c>
      <c r="K12" s="159"/>
      <c r="L12" s="123">
        <f t="shared" si="1"/>
        <v>0.64800000000000002</v>
      </c>
      <c r="M12" s="123">
        <f t="shared" si="2"/>
        <v>0.64800000000000002</v>
      </c>
      <c r="N12" s="44">
        <f>IF(E12="","",H12/12*VLOOKUP(J12,Causa!$A$78:$C$80,3,0))</f>
        <v>156.58099999999999</v>
      </c>
      <c r="O12" s="44">
        <f t="shared" si="3"/>
        <v>21.15</v>
      </c>
      <c r="P12" s="44">
        <f t="shared" si="4"/>
        <v>0</v>
      </c>
      <c r="Q12" s="160"/>
      <c r="R12" s="262"/>
      <c r="S12" s="262"/>
      <c r="T12" s="161">
        <f>IF(H12="",0,ROUND(H12/VLOOKUP(J12,Causa!$A$78:$B$80,2,0)*60,2))</f>
        <v>38.85</v>
      </c>
      <c r="U12" s="161">
        <f t="shared" si="8"/>
        <v>0</v>
      </c>
      <c r="V12" s="161">
        <f t="shared" si="9"/>
        <v>0</v>
      </c>
      <c r="W12" s="161">
        <f t="shared" si="10"/>
        <v>0</v>
      </c>
      <c r="X12" s="161">
        <f t="shared" si="11"/>
        <v>21.15</v>
      </c>
      <c r="Y12" s="161">
        <f t="shared" si="5"/>
        <v>60</v>
      </c>
      <c r="Z12" s="162">
        <v>3</v>
      </c>
      <c r="AA12" s="105" t="s">
        <v>517</v>
      </c>
      <c r="AB12" s="106"/>
      <c r="AC12" s="106"/>
      <c r="AD12" s="106"/>
      <c r="AE12" s="107">
        <f t="shared" si="12"/>
        <v>3</v>
      </c>
      <c r="AP12" s="87"/>
      <c r="AQ12" s="87"/>
      <c r="AR12" s="87"/>
    </row>
    <row r="13" spans="1:44" s="108" customFormat="1" ht="17.25" customHeight="1" x14ac:dyDescent="0.25">
      <c r="A13" s="260"/>
      <c r="B13" s="47"/>
      <c r="C13" s="49">
        <f t="shared" si="6"/>
        <v>0</v>
      </c>
      <c r="D13" s="40">
        <f>IFERROR(IF(H13="","",(1-(H13/(VLOOKUP(J13,Causa!$A$78:$B$80,2,0))))*60),"FALTA CALIBRE")</f>
        <v>31.29538461538462</v>
      </c>
      <c r="E13" s="41">
        <v>128657</v>
      </c>
      <c r="F13" s="42">
        <v>0.20763888888888901</v>
      </c>
      <c r="G13" s="133">
        <v>700000873656</v>
      </c>
      <c r="H13" s="122">
        <f t="shared" si="7"/>
        <v>18658</v>
      </c>
      <c r="I13" s="146" t="s">
        <v>57</v>
      </c>
      <c r="J13" s="43" t="s">
        <v>24</v>
      </c>
      <c r="K13" s="159"/>
      <c r="L13" s="123">
        <f t="shared" si="1"/>
        <v>0.47799999999999998</v>
      </c>
      <c r="M13" s="123">
        <f t="shared" si="2"/>
        <v>0.47799999999999998</v>
      </c>
      <c r="N13" s="44">
        <f>IF(E13="","",H13/12*VLOOKUP(J13,Causa!$A$78:$C$80,3,0))</f>
        <v>115.67959999999998</v>
      </c>
      <c r="O13" s="44">
        <f t="shared" si="3"/>
        <v>31.3</v>
      </c>
      <c r="P13" s="44">
        <f t="shared" si="4"/>
        <v>0</v>
      </c>
      <c r="Q13" s="160"/>
      <c r="R13" s="262"/>
      <c r="S13" s="262"/>
      <c r="T13" s="161">
        <f>IF(H13="",0,ROUND(H13/VLOOKUP(J13,Causa!$A$78:$B$80,2,0)*60,2))</f>
        <v>28.7</v>
      </c>
      <c r="U13" s="161">
        <f t="shared" si="8"/>
        <v>0</v>
      </c>
      <c r="V13" s="161">
        <f t="shared" si="9"/>
        <v>0</v>
      </c>
      <c r="W13" s="161">
        <f t="shared" si="10"/>
        <v>0</v>
      </c>
      <c r="X13" s="161">
        <f t="shared" si="11"/>
        <v>31.3</v>
      </c>
      <c r="Y13" s="161">
        <f t="shared" si="5"/>
        <v>60</v>
      </c>
      <c r="Z13" s="162">
        <v>4</v>
      </c>
      <c r="AA13" s="105" t="s">
        <v>517</v>
      </c>
      <c r="AB13" s="106"/>
      <c r="AC13" s="106"/>
      <c r="AD13" s="106"/>
      <c r="AE13" s="107">
        <f t="shared" si="12"/>
        <v>4</v>
      </c>
      <c r="AP13" s="87"/>
      <c r="AQ13" s="87"/>
      <c r="AR13" s="87"/>
    </row>
    <row r="14" spans="1:44" s="108" customFormat="1" ht="17.25" customHeight="1" x14ac:dyDescent="0.25">
      <c r="A14" s="260"/>
      <c r="B14" s="47"/>
      <c r="C14" s="49">
        <f t="shared" si="6"/>
        <v>0</v>
      </c>
      <c r="D14" s="40">
        <f>IFERROR(IF(H14="","",(1-(H14/(VLOOKUP(J14,Causa!$A$78:$B$80,2,0))))*60),"FALTA CALIBRE")</f>
        <v>30.553846153846148</v>
      </c>
      <c r="E14" s="41">
        <v>147797</v>
      </c>
      <c r="F14" s="42">
        <v>0.249305555555556</v>
      </c>
      <c r="G14" s="133">
        <v>700000873656</v>
      </c>
      <c r="H14" s="122">
        <f t="shared" si="7"/>
        <v>19140</v>
      </c>
      <c r="I14" s="146" t="s">
        <v>57</v>
      </c>
      <c r="J14" s="43" t="s">
        <v>24</v>
      </c>
      <c r="K14" s="159"/>
      <c r="L14" s="123">
        <f t="shared" si="1"/>
        <v>0.49099999999999999</v>
      </c>
      <c r="M14" s="123">
        <f t="shared" si="2"/>
        <v>0.49099999999999999</v>
      </c>
      <c r="N14" s="44">
        <f>IF(E14="","",H14/12*VLOOKUP(J14,Causa!$A$78:$C$80,3,0))</f>
        <v>118.66799999999999</v>
      </c>
      <c r="O14" s="44">
        <f t="shared" si="3"/>
        <v>30.55</v>
      </c>
      <c r="P14" s="44">
        <f t="shared" si="4"/>
        <v>0</v>
      </c>
      <c r="Q14" s="160"/>
      <c r="R14" s="262"/>
      <c r="S14" s="262"/>
      <c r="T14" s="161">
        <f>IF(H14="",0,ROUND(H14/VLOOKUP(J14,Causa!$A$78:$B$80,2,0)*60,2))</f>
        <v>29.45</v>
      </c>
      <c r="U14" s="161">
        <f t="shared" si="8"/>
        <v>0</v>
      </c>
      <c r="V14" s="161">
        <f t="shared" si="9"/>
        <v>0</v>
      </c>
      <c r="W14" s="161">
        <f t="shared" si="10"/>
        <v>0</v>
      </c>
      <c r="X14" s="161">
        <f t="shared" si="11"/>
        <v>30.55</v>
      </c>
      <c r="Y14" s="161">
        <f t="shared" si="5"/>
        <v>60</v>
      </c>
      <c r="Z14" s="162">
        <v>5</v>
      </c>
      <c r="AA14" s="105" t="s">
        <v>517</v>
      </c>
      <c r="AB14" s="106"/>
      <c r="AC14" s="106"/>
      <c r="AD14" s="106"/>
      <c r="AE14" s="107">
        <f t="shared" si="12"/>
        <v>5</v>
      </c>
      <c r="AP14" s="87"/>
      <c r="AQ14" s="87"/>
      <c r="AR14" s="87"/>
    </row>
    <row r="15" spans="1:44" s="108" customFormat="1" ht="17.25" customHeight="1" thickBot="1" x14ac:dyDescent="0.3">
      <c r="A15" s="261"/>
      <c r="B15" s="47"/>
      <c r="C15" s="50">
        <f t="shared" si="6"/>
        <v>0</v>
      </c>
      <c r="D15" s="40">
        <f>IFERROR(IF(H15="","",(1-(H15/(VLOOKUP(J15,Causa!$A$78:$B$80,2,0))))*60),"FALTA CALIBRE")</f>
        <v>18.236923076923077</v>
      </c>
      <c r="E15" s="41">
        <v>174943</v>
      </c>
      <c r="F15" s="42">
        <v>0.29097222222222202</v>
      </c>
      <c r="G15" s="133">
        <v>700000873656</v>
      </c>
      <c r="H15" s="122">
        <f t="shared" si="7"/>
        <v>27146</v>
      </c>
      <c r="I15" s="146" t="s">
        <v>57</v>
      </c>
      <c r="J15" s="43" t="s">
        <v>24</v>
      </c>
      <c r="K15" s="159"/>
      <c r="L15" s="123">
        <f t="shared" si="1"/>
        <v>0.69599999999999995</v>
      </c>
      <c r="M15" s="123">
        <f t="shared" si="2"/>
        <v>0.749</v>
      </c>
      <c r="N15" s="44">
        <f>IF(E15="","",H15/12*VLOOKUP(J15,Causa!$A$78:$C$80,3,0))</f>
        <v>168.30519999999999</v>
      </c>
      <c r="O15" s="44">
        <f t="shared" si="3"/>
        <v>14</v>
      </c>
      <c r="P15" s="44">
        <f t="shared" si="4"/>
        <v>0</v>
      </c>
      <c r="Q15" s="160"/>
      <c r="R15" s="262"/>
      <c r="S15" s="262"/>
      <c r="T15" s="161">
        <f>IF(H15="",0,ROUND(H15/VLOOKUP(J15,Causa!$A$78:$B$80,2,0)*60,2))</f>
        <v>41.76</v>
      </c>
      <c r="U15" s="161">
        <f t="shared" si="8"/>
        <v>0</v>
      </c>
      <c r="V15" s="161">
        <f t="shared" si="9"/>
        <v>4.24</v>
      </c>
      <c r="W15" s="161">
        <f t="shared" si="10"/>
        <v>0</v>
      </c>
      <c r="X15" s="161">
        <f t="shared" si="11"/>
        <v>14</v>
      </c>
      <c r="Y15" s="161">
        <f t="shared" si="5"/>
        <v>60</v>
      </c>
      <c r="Z15" s="162">
        <v>6</v>
      </c>
      <c r="AA15" s="105" t="s">
        <v>517</v>
      </c>
      <c r="AB15" s="106"/>
      <c r="AC15" s="106"/>
      <c r="AD15" s="106"/>
      <c r="AE15" s="107">
        <f t="shared" si="12"/>
        <v>6</v>
      </c>
      <c r="AP15" s="87"/>
      <c r="AQ15" s="87"/>
      <c r="AR15" s="87"/>
    </row>
    <row r="16" spans="1:44" s="108" customFormat="1" ht="21" customHeight="1" x14ac:dyDescent="0.25">
      <c r="A16" s="259" t="s">
        <v>1763</v>
      </c>
      <c r="B16" s="47"/>
      <c r="C16" s="48">
        <f t="shared" si="6"/>
        <v>0</v>
      </c>
      <c r="D16" s="40">
        <f>IFERROR(IF(H16="","",(1-(H16/(VLOOKUP(J16,Causa!$A$78:$B$80,2,0))))*60),"FALTA CALIBRE")</f>
        <v>38.709230769230771</v>
      </c>
      <c r="E16" s="41">
        <v>188782</v>
      </c>
      <c r="F16" s="42">
        <v>0.33263888888888898</v>
      </c>
      <c r="G16" s="133">
        <v>700000873656</v>
      </c>
      <c r="H16" s="122">
        <f t="shared" si="7"/>
        <v>13839</v>
      </c>
      <c r="I16" s="146" t="s">
        <v>55</v>
      </c>
      <c r="J16" s="43" t="s">
        <v>24</v>
      </c>
      <c r="K16" s="159"/>
      <c r="L16" s="123">
        <f t="shared" si="1"/>
        <v>0.35499999999999998</v>
      </c>
      <c r="M16" s="123">
        <f t="shared" si="2"/>
        <v>0.35499999999999998</v>
      </c>
      <c r="N16" s="44">
        <f>IF(E16="","",H16/12*VLOOKUP(J16,Causa!$A$78:$C$80,3,0))</f>
        <v>85.8018</v>
      </c>
      <c r="O16" s="44">
        <f t="shared" si="3"/>
        <v>38.71</v>
      </c>
      <c r="P16" s="44">
        <f t="shared" si="4"/>
        <v>0</v>
      </c>
      <c r="Q16" s="160"/>
      <c r="R16" s="45">
        <f>IFERROR(SUM(T16:T23)/(SUM(Y16:Y23)-SUM(U16:U23)-SUM(V16:V23)),0)</f>
        <v>0.69306836550347062</v>
      </c>
      <c r="S16" s="45"/>
      <c r="T16" s="161">
        <f>IF(H16="",0,ROUND(H16/VLOOKUP(J16,Causa!$A$78:$B$80,2,0)*60,2))</f>
        <v>21.29</v>
      </c>
      <c r="U16" s="161">
        <f t="shared" si="8"/>
        <v>0</v>
      </c>
      <c r="V16" s="161">
        <f t="shared" si="9"/>
        <v>0</v>
      </c>
      <c r="W16" s="161">
        <f t="shared" si="10"/>
        <v>0</v>
      </c>
      <c r="X16" s="161">
        <f t="shared" si="11"/>
        <v>38.71</v>
      </c>
      <c r="Y16" s="161">
        <f t="shared" si="5"/>
        <v>60</v>
      </c>
      <c r="Z16" s="162">
        <v>7</v>
      </c>
      <c r="AA16" s="105" t="s">
        <v>515</v>
      </c>
      <c r="AB16" s="106"/>
      <c r="AC16" s="106"/>
      <c r="AD16" s="106"/>
      <c r="AE16" s="107">
        <f t="shared" si="12"/>
        <v>7</v>
      </c>
      <c r="AP16" s="87"/>
      <c r="AQ16" s="87"/>
      <c r="AR16" s="87"/>
    </row>
    <row r="17" spans="1:44" s="108" customFormat="1" ht="24.75" customHeight="1" x14ac:dyDescent="0.25">
      <c r="A17" s="260"/>
      <c r="B17" s="47"/>
      <c r="C17" s="49">
        <f t="shared" si="6"/>
        <v>0</v>
      </c>
      <c r="D17" s="40">
        <f>IFERROR(IF(H17="","",(1-(H17/(VLOOKUP(J17,Causa!$A$78:$B$80,2,0))))*60),"FALTA CALIBRE")</f>
        <v>15.995384615384618</v>
      </c>
      <c r="E17" s="41">
        <v>217385</v>
      </c>
      <c r="F17" s="42">
        <v>0.374305555555556</v>
      </c>
      <c r="G17" s="133">
        <v>700000873656</v>
      </c>
      <c r="H17" s="122">
        <f t="shared" si="7"/>
        <v>28603</v>
      </c>
      <c r="I17" s="146" t="s">
        <v>55</v>
      </c>
      <c r="J17" s="43" t="s">
        <v>24</v>
      </c>
      <c r="K17" s="159" t="str">
        <f>IFERROR("Promedio Vol. De 00:00 a 08:00: " &amp; ROUND(AVERAGE(N17:N24),1) &amp; "  - GLY Promedio: " &amp; ROUND(AVERAGE(L17:L24),3)*100,"")</f>
        <v>Promedio Vol. De 00:00 a 08:00: 162  - GLY Promedio: 67</v>
      </c>
      <c r="L17" s="123">
        <f t="shared" si="1"/>
        <v>0.73299999999999998</v>
      </c>
      <c r="M17" s="123">
        <f t="shared" si="2"/>
        <v>0.73299999999999998</v>
      </c>
      <c r="N17" s="44">
        <f>IF(E17="","",H17/12*VLOOKUP(J17,Causa!$A$78:$C$80,3,0))</f>
        <v>177.33859999999999</v>
      </c>
      <c r="O17" s="44">
        <f t="shared" si="3"/>
        <v>16</v>
      </c>
      <c r="P17" s="44">
        <f t="shared" si="4"/>
        <v>0</v>
      </c>
      <c r="Q17" s="160"/>
      <c r="R17" s="45"/>
      <c r="S17" s="45"/>
      <c r="T17" s="161">
        <f>IF(H17="",0,ROUND(H17/VLOOKUP(J17,Causa!$A$78:$B$80,2,0)*60,2))</f>
        <v>44</v>
      </c>
      <c r="U17" s="161">
        <f t="shared" si="8"/>
        <v>0</v>
      </c>
      <c r="V17" s="161">
        <f t="shared" si="9"/>
        <v>0</v>
      </c>
      <c r="W17" s="161">
        <f t="shared" si="10"/>
        <v>0</v>
      </c>
      <c r="X17" s="161">
        <f t="shared" si="11"/>
        <v>16</v>
      </c>
      <c r="Y17" s="161">
        <f t="shared" si="5"/>
        <v>60</v>
      </c>
      <c r="Z17" s="162">
        <v>8</v>
      </c>
      <c r="AA17" s="105" t="s">
        <v>515</v>
      </c>
      <c r="AB17" s="106"/>
      <c r="AC17" s="106"/>
      <c r="AD17" s="106"/>
      <c r="AE17" s="107">
        <f t="shared" si="12"/>
        <v>8</v>
      </c>
      <c r="AP17" s="87"/>
      <c r="AQ17" s="87"/>
      <c r="AR17" s="87"/>
    </row>
    <row r="18" spans="1:44" s="108" customFormat="1" ht="24.75" customHeight="1" x14ac:dyDescent="0.25">
      <c r="A18" s="260"/>
      <c r="B18" s="47"/>
      <c r="C18" s="49">
        <f t="shared" si="6"/>
        <v>0</v>
      </c>
      <c r="D18" s="40">
        <f>IFERROR(IF(H18="","",(1-(H18/(VLOOKUP(J18,Causa!$A$78:$B$80,2,0))))*60),"FALTA CALIBRE")</f>
        <v>5.7830769230769246</v>
      </c>
      <c r="E18" s="41">
        <v>252626</v>
      </c>
      <c r="F18" s="42">
        <v>0.41597222222222202</v>
      </c>
      <c r="G18" s="133">
        <v>700000873656</v>
      </c>
      <c r="H18" s="122">
        <f t="shared" si="7"/>
        <v>35241</v>
      </c>
      <c r="I18" s="146" t="s">
        <v>55</v>
      </c>
      <c r="J18" s="43" t="s">
        <v>24</v>
      </c>
      <c r="K18" s="159"/>
      <c r="L18" s="123">
        <f t="shared" si="1"/>
        <v>0.90400000000000003</v>
      </c>
      <c r="M18" s="123">
        <f t="shared" si="2"/>
        <v>1</v>
      </c>
      <c r="N18" s="44">
        <f>IF(E18="","",H18/12*VLOOKUP(J18,Causa!$A$78:$C$80,3,0))</f>
        <v>218.49419999999998</v>
      </c>
      <c r="O18" s="44">
        <f t="shared" si="3"/>
        <v>0</v>
      </c>
      <c r="P18" s="44">
        <f t="shared" si="4"/>
        <v>5.78</v>
      </c>
      <c r="Q18" s="160"/>
      <c r="R18" s="45"/>
      <c r="S18" s="45"/>
      <c r="T18" s="161">
        <f>IF(H18="",0,ROUND(H18/VLOOKUP(J18,Causa!$A$78:$B$80,2,0)*60,2))</f>
        <v>54.22</v>
      </c>
      <c r="U18" s="161">
        <f t="shared" si="8"/>
        <v>0</v>
      </c>
      <c r="V18" s="161">
        <f t="shared" si="9"/>
        <v>0</v>
      </c>
      <c r="W18" s="161">
        <f t="shared" si="10"/>
        <v>5.78</v>
      </c>
      <c r="X18" s="161">
        <f t="shared" si="11"/>
        <v>0</v>
      </c>
      <c r="Y18" s="161">
        <f t="shared" si="5"/>
        <v>60</v>
      </c>
      <c r="Z18" s="162">
        <v>9</v>
      </c>
      <c r="AA18" s="105" t="s">
        <v>515</v>
      </c>
      <c r="AB18" s="106"/>
      <c r="AC18" s="106"/>
      <c r="AD18" s="106"/>
      <c r="AE18" s="107">
        <f t="shared" si="12"/>
        <v>9</v>
      </c>
      <c r="AP18" s="87"/>
      <c r="AQ18" s="87"/>
      <c r="AR18" s="87"/>
    </row>
    <row r="19" spans="1:44" s="108" customFormat="1" ht="24.75" customHeight="1" x14ac:dyDescent="0.25">
      <c r="A19" s="260"/>
      <c r="B19" s="47"/>
      <c r="C19" s="49">
        <f t="shared" si="6"/>
        <v>0</v>
      </c>
      <c r="D19" s="40">
        <f>IFERROR(IF(H19="","",(1-(H19/(VLOOKUP(J19,Causa!$A$78:$B$80,2,0))))*60),"FALTA CALIBRE")</f>
        <v>34.321538461538459</v>
      </c>
      <c r="E19" s="41">
        <v>269317</v>
      </c>
      <c r="F19" s="42">
        <v>0.45763888888888898</v>
      </c>
      <c r="G19" s="133">
        <v>700000873656</v>
      </c>
      <c r="H19" s="122">
        <f t="shared" si="7"/>
        <v>16691</v>
      </c>
      <c r="I19" s="146" t="s">
        <v>55</v>
      </c>
      <c r="J19" s="43" t="s">
        <v>24</v>
      </c>
      <c r="K19" s="159"/>
      <c r="L19" s="123">
        <f t="shared" si="1"/>
        <v>0.42799999999999999</v>
      </c>
      <c r="M19" s="123">
        <f t="shared" si="2"/>
        <v>1</v>
      </c>
      <c r="N19" s="44">
        <f>IF(E19="","",H19/12*VLOOKUP(J19,Causa!$A$78:$C$80,3,0))</f>
        <v>103.4842</v>
      </c>
      <c r="O19" s="44">
        <f t="shared" si="3"/>
        <v>0</v>
      </c>
      <c r="P19" s="44">
        <f t="shared" si="4"/>
        <v>0</v>
      </c>
      <c r="Q19" s="160"/>
      <c r="R19" s="45"/>
      <c r="S19" s="45"/>
      <c r="T19" s="161">
        <f>IF(H19="",0,ROUND(H19/VLOOKUP(J19,Causa!$A$78:$B$80,2,0)*60,2))</f>
        <v>25.68</v>
      </c>
      <c r="U19" s="161">
        <f t="shared" si="8"/>
        <v>0</v>
      </c>
      <c r="V19" s="161">
        <f t="shared" si="9"/>
        <v>34.32</v>
      </c>
      <c r="W19" s="161">
        <f t="shared" si="10"/>
        <v>0</v>
      </c>
      <c r="X19" s="161">
        <f t="shared" si="11"/>
        <v>0</v>
      </c>
      <c r="Y19" s="161">
        <f t="shared" si="5"/>
        <v>60</v>
      </c>
      <c r="Z19" s="162">
        <v>10</v>
      </c>
      <c r="AA19" s="105" t="s">
        <v>515</v>
      </c>
      <c r="AB19" s="106"/>
      <c r="AC19" s="106"/>
      <c r="AD19" s="106"/>
      <c r="AE19" s="107">
        <f t="shared" si="12"/>
        <v>10</v>
      </c>
      <c r="AP19" s="87"/>
      <c r="AQ19" s="87"/>
      <c r="AR19" s="87"/>
    </row>
    <row r="20" spans="1:44" s="108" customFormat="1" ht="24.75" customHeight="1" x14ac:dyDescent="0.25">
      <c r="A20" s="260"/>
      <c r="B20" s="47"/>
      <c r="C20" s="49">
        <f t="shared" si="6"/>
        <v>0</v>
      </c>
      <c r="D20" s="40">
        <f>IFERROR(IF(H20="","",(1-(H20/(VLOOKUP(J20,Causa!$A$78:$B$80,2,0))))*60),"FALTA CALIBRE")</f>
        <v>28.040000000000003</v>
      </c>
      <c r="E20" s="41">
        <v>290091</v>
      </c>
      <c r="F20" s="42">
        <v>0.499305555555556</v>
      </c>
      <c r="G20" s="133">
        <v>700000873656</v>
      </c>
      <c r="H20" s="122">
        <f t="shared" si="7"/>
        <v>20774</v>
      </c>
      <c r="I20" s="146" t="s">
        <v>55</v>
      </c>
      <c r="J20" s="43" t="s">
        <v>24</v>
      </c>
      <c r="K20" s="159"/>
      <c r="L20" s="123">
        <f t="shared" si="1"/>
        <v>0.53300000000000003</v>
      </c>
      <c r="M20" s="123">
        <f t="shared" si="2"/>
        <v>0.79900000000000004</v>
      </c>
      <c r="N20" s="44">
        <f>IF(E20="","",H20/12*VLOOKUP(J20,Causa!$A$78:$C$80,3,0))</f>
        <v>128.7988</v>
      </c>
      <c r="O20" s="44">
        <f t="shared" si="3"/>
        <v>8.0399999999999991</v>
      </c>
      <c r="P20" s="44">
        <f t="shared" si="4"/>
        <v>0</v>
      </c>
      <c r="Q20" s="160"/>
      <c r="R20" s="45"/>
      <c r="S20" s="45"/>
      <c r="T20" s="161">
        <f>IF(H20="",0,ROUND(H20/VLOOKUP(J20,Causa!$A$78:$B$80,2,0)*60,2))</f>
        <v>31.96</v>
      </c>
      <c r="U20" s="161">
        <f t="shared" si="8"/>
        <v>0</v>
      </c>
      <c r="V20" s="161">
        <f t="shared" si="9"/>
        <v>20</v>
      </c>
      <c r="W20" s="161">
        <f t="shared" si="10"/>
        <v>0</v>
      </c>
      <c r="X20" s="161">
        <f t="shared" si="11"/>
        <v>8.0399999999999991</v>
      </c>
      <c r="Y20" s="161">
        <f t="shared" si="5"/>
        <v>60</v>
      </c>
      <c r="Z20" s="162">
        <v>11</v>
      </c>
      <c r="AA20" s="105" t="s">
        <v>515</v>
      </c>
      <c r="AB20" s="106"/>
      <c r="AC20" s="106"/>
      <c r="AD20" s="106"/>
      <c r="AE20" s="107">
        <f t="shared" si="12"/>
        <v>11</v>
      </c>
      <c r="AP20" s="87"/>
      <c r="AQ20" s="87"/>
      <c r="AR20" s="87"/>
    </row>
    <row r="21" spans="1:44" s="108" customFormat="1" ht="24.75" customHeight="1" x14ac:dyDescent="0.25">
      <c r="A21" s="260"/>
      <c r="B21" s="47"/>
      <c r="C21" s="49">
        <f t="shared" si="6"/>
        <v>0</v>
      </c>
      <c r="D21" s="40">
        <f>IFERROR(IF(H21="","",(1-(H21/(VLOOKUP(J21,Causa!$A$78:$B$80,2,0))))*60),"FALTA CALIBRE")</f>
        <v>12.913846153846153</v>
      </c>
      <c r="E21" s="41">
        <v>320697</v>
      </c>
      <c r="F21" s="42">
        <v>0.54097222222222197</v>
      </c>
      <c r="G21" s="133">
        <v>700000873656</v>
      </c>
      <c r="H21" s="122">
        <f t="shared" si="7"/>
        <v>30606</v>
      </c>
      <c r="I21" s="146" t="s">
        <v>55</v>
      </c>
      <c r="J21" s="43" t="s">
        <v>24</v>
      </c>
      <c r="K21" s="159"/>
      <c r="L21" s="123">
        <f t="shared" si="1"/>
        <v>0.78500000000000003</v>
      </c>
      <c r="M21" s="123">
        <f t="shared" si="2"/>
        <v>0.78500000000000003</v>
      </c>
      <c r="N21" s="44">
        <f>IF(E21="","",H21/12*VLOOKUP(J21,Causa!$A$78:$C$80,3,0))</f>
        <v>189.75719999999998</v>
      </c>
      <c r="O21" s="44">
        <f t="shared" si="3"/>
        <v>12.91</v>
      </c>
      <c r="P21" s="44">
        <f t="shared" si="4"/>
        <v>0</v>
      </c>
      <c r="Q21" s="160"/>
      <c r="R21" s="45"/>
      <c r="S21" s="45"/>
      <c r="T21" s="161">
        <f>IF(H21="",0,ROUND(H21/VLOOKUP(J21,Causa!$A$78:$B$80,2,0)*60,2))</f>
        <v>47.09</v>
      </c>
      <c r="U21" s="161">
        <f t="shared" si="8"/>
        <v>0</v>
      </c>
      <c r="V21" s="161">
        <f t="shared" si="9"/>
        <v>0</v>
      </c>
      <c r="W21" s="161">
        <f t="shared" si="10"/>
        <v>0</v>
      </c>
      <c r="X21" s="161">
        <f t="shared" si="11"/>
        <v>12.91</v>
      </c>
      <c r="Y21" s="161">
        <f t="shared" si="5"/>
        <v>60</v>
      </c>
      <c r="Z21" s="162">
        <v>12</v>
      </c>
      <c r="AA21" s="110" t="s">
        <v>515</v>
      </c>
      <c r="AB21" s="106"/>
      <c r="AC21" s="106"/>
      <c r="AD21" s="106"/>
      <c r="AE21" s="107">
        <f t="shared" si="12"/>
        <v>12</v>
      </c>
      <c r="AP21" s="87"/>
      <c r="AQ21" s="87"/>
      <c r="AR21" s="87"/>
    </row>
    <row r="22" spans="1:44" s="108" customFormat="1" ht="24.75" customHeight="1" x14ac:dyDescent="0.25">
      <c r="A22" s="260"/>
      <c r="B22" s="47"/>
      <c r="C22" s="49">
        <f t="shared" si="6"/>
        <v>0</v>
      </c>
      <c r="D22" s="40">
        <f>IFERROR(IF(H22="","",(1-(H22/(VLOOKUP(J22,Causa!$A$78:$B$80,2,0))))*60),"FALTA CALIBRE")</f>
        <v>22.323076923076922</v>
      </c>
      <c r="E22" s="41">
        <v>345187</v>
      </c>
      <c r="F22" s="42">
        <v>0.58263888888888904</v>
      </c>
      <c r="G22" s="133">
        <v>700000873656</v>
      </c>
      <c r="H22" s="122">
        <f t="shared" si="7"/>
        <v>24490</v>
      </c>
      <c r="I22" s="146" t="s">
        <v>55</v>
      </c>
      <c r="J22" s="43" t="s">
        <v>24</v>
      </c>
      <c r="K22" s="159"/>
      <c r="L22" s="123">
        <f t="shared" si="1"/>
        <v>0.628</v>
      </c>
      <c r="M22" s="123">
        <f t="shared" si="2"/>
        <v>1</v>
      </c>
      <c r="N22" s="44">
        <f>IF(E22="","",H22/12*VLOOKUP(J22,Causa!$A$78:$C$80,3,0))</f>
        <v>151.83799999999999</v>
      </c>
      <c r="O22" s="44">
        <f t="shared" si="3"/>
        <v>0</v>
      </c>
      <c r="P22" s="44">
        <f t="shared" si="4"/>
        <v>22.32</v>
      </c>
      <c r="Q22" s="160"/>
      <c r="R22" s="45"/>
      <c r="S22" s="45"/>
      <c r="T22" s="161">
        <f>IF(H22="",0,ROUND(H22/VLOOKUP(J22,Causa!$A$78:$B$80,2,0)*60,2))</f>
        <v>37.68</v>
      </c>
      <c r="U22" s="161">
        <f t="shared" si="8"/>
        <v>0</v>
      </c>
      <c r="V22" s="161">
        <f t="shared" si="9"/>
        <v>0</v>
      </c>
      <c r="W22" s="161">
        <f t="shared" si="10"/>
        <v>22.32</v>
      </c>
      <c r="X22" s="161">
        <f t="shared" si="11"/>
        <v>0</v>
      </c>
      <c r="Y22" s="161">
        <f t="shared" si="5"/>
        <v>60</v>
      </c>
      <c r="Z22" s="162">
        <v>13</v>
      </c>
      <c r="AA22" s="110" t="s">
        <v>515</v>
      </c>
      <c r="AB22" s="106"/>
      <c r="AC22" s="106"/>
      <c r="AD22" s="106"/>
      <c r="AE22" s="107">
        <f t="shared" si="12"/>
        <v>13</v>
      </c>
      <c r="AP22" s="87"/>
      <c r="AQ22" s="87"/>
      <c r="AR22" s="87"/>
    </row>
    <row r="23" spans="1:44" s="108" customFormat="1" ht="24.75" customHeight="1" thickBot="1" x14ac:dyDescent="0.3">
      <c r="A23" s="261"/>
      <c r="B23" s="47"/>
      <c r="C23" s="50">
        <f t="shared" si="6"/>
        <v>0</v>
      </c>
      <c r="D23" s="40">
        <f>IFERROR(IF(H23="","",(1-(H23/(VLOOKUP(J23,Causa!$A$78:$B$80,2,0))))*60),"FALTA CALIBRE")</f>
        <v>30.358461538461544</v>
      </c>
      <c r="E23" s="41">
        <v>364454</v>
      </c>
      <c r="F23" s="42">
        <v>0.624305555555556</v>
      </c>
      <c r="G23" s="133">
        <v>700000873656</v>
      </c>
      <c r="H23" s="122">
        <f t="shared" si="7"/>
        <v>19267</v>
      </c>
      <c r="I23" s="146" t="s">
        <v>55</v>
      </c>
      <c r="J23" s="43" t="s">
        <v>24</v>
      </c>
      <c r="K23" s="159"/>
      <c r="L23" s="123">
        <f t="shared" si="1"/>
        <v>0.49399999999999999</v>
      </c>
      <c r="M23" s="123">
        <f t="shared" si="2"/>
        <v>0.92600000000000005</v>
      </c>
      <c r="N23" s="44">
        <f>IF(E23="","",H23/12*VLOOKUP(J23,Causa!$A$78:$C$80,3,0))</f>
        <v>119.45539999999998</v>
      </c>
      <c r="O23" s="44">
        <f t="shared" si="3"/>
        <v>2.36</v>
      </c>
      <c r="P23" s="44">
        <f t="shared" si="4"/>
        <v>23</v>
      </c>
      <c r="Q23" s="160"/>
      <c r="R23" s="45"/>
      <c r="S23" s="45"/>
      <c r="T23" s="161">
        <f>IF(H23="",0,ROUND(H23/VLOOKUP(J23,Causa!$A$78:$B$80,2,0)*60,2))</f>
        <v>29.64</v>
      </c>
      <c r="U23" s="161">
        <f t="shared" si="8"/>
        <v>0</v>
      </c>
      <c r="V23" s="161">
        <f t="shared" si="9"/>
        <v>5</v>
      </c>
      <c r="W23" s="161">
        <f t="shared" si="10"/>
        <v>23</v>
      </c>
      <c r="X23" s="161">
        <f t="shared" si="11"/>
        <v>2.36</v>
      </c>
      <c r="Y23" s="161">
        <f t="shared" si="5"/>
        <v>60</v>
      </c>
      <c r="Z23" s="162">
        <v>14</v>
      </c>
      <c r="AA23" s="110" t="s">
        <v>515</v>
      </c>
      <c r="AB23" s="106"/>
      <c r="AC23" s="106"/>
      <c r="AD23" s="106"/>
      <c r="AE23" s="107">
        <f t="shared" si="12"/>
        <v>14</v>
      </c>
      <c r="AP23" s="87"/>
      <c r="AQ23" s="87"/>
      <c r="AR23" s="87"/>
    </row>
    <row r="24" spans="1:44" s="108" customFormat="1" ht="24.75" customHeight="1" x14ac:dyDescent="0.25">
      <c r="A24" s="259" t="s">
        <v>1764</v>
      </c>
      <c r="B24" s="47"/>
      <c r="C24" s="48">
        <f t="shared" si="6"/>
        <v>0</v>
      </c>
      <c r="D24" s="40">
        <f>IFERROR(IF(H24="","",(1-(H24/(VLOOKUP(J24,Causa!$A$78:$B$80,2,0))))*60),"FALTA CALIBRE")</f>
        <v>8.741538461538461</v>
      </c>
      <c r="E24" s="41">
        <v>397772</v>
      </c>
      <c r="F24" s="42">
        <v>0.66597222222222197</v>
      </c>
      <c r="G24" s="133">
        <v>700000873656</v>
      </c>
      <c r="H24" s="122">
        <f t="shared" si="7"/>
        <v>33318</v>
      </c>
      <c r="I24" s="146" t="s">
        <v>56</v>
      </c>
      <c r="J24" s="43" t="s">
        <v>24</v>
      </c>
      <c r="K24" s="159"/>
      <c r="L24" s="123">
        <f t="shared" si="1"/>
        <v>0.85399999999999998</v>
      </c>
      <c r="M24" s="123">
        <f t="shared" si="2"/>
        <v>0.85399999999999998</v>
      </c>
      <c r="N24" s="44">
        <f>IF(E24="","",H24/12*VLOOKUP(J24,Causa!$A$78:$C$80,3,0))</f>
        <v>206.57159999999999</v>
      </c>
      <c r="O24" s="44">
        <f t="shared" si="3"/>
        <v>8.74</v>
      </c>
      <c r="P24" s="44">
        <f t="shared" si="4"/>
        <v>0</v>
      </c>
      <c r="Q24" s="160"/>
      <c r="R24" s="45">
        <f>IFERROR(SUM(T24:T32)/(SUM(Y24:Y32)-SUM(U24:U32)-SUM(V24:V32)),0)</f>
        <v>0.74940186915887852</v>
      </c>
      <c r="S24" s="45"/>
      <c r="T24" s="161">
        <f>IF(H24="",0,ROUND(H24/VLOOKUP(J24,Causa!$A$78:$B$80,2,0)*60,2))</f>
        <v>51.26</v>
      </c>
      <c r="U24" s="161">
        <f t="shared" si="8"/>
        <v>0</v>
      </c>
      <c r="V24" s="161">
        <f t="shared" si="9"/>
        <v>0</v>
      </c>
      <c r="W24" s="161">
        <f t="shared" si="10"/>
        <v>0</v>
      </c>
      <c r="X24" s="161">
        <f t="shared" si="11"/>
        <v>8.74</v>
      </c>
      <c r="Y24" s="161">
        <f t="shared" si="5"/>
        <v>60</v>
      </c>
      <c r="Z24" s="162">
        <v>15</v>
      </c>
      <c r="AA24" s="110" t="s">
        <v>1850</v>
      </c>
      <c r="AB24" s="106"/>
      <c r="AC24" s="106"/>
      <c r="AD24" s="106"/>
      <c r="AE24" s="107">
        <f t="shared" si="12"/>
        <v>15</v>
      </c>
      <c r="AP24" s="111"/>
      <c r="AQ24" s="111"/>
      <c r="AR24" s="111"/>
    </row>
    <row r="25" spans="1:44" s="108" customFormat="1" ht="24.75" customHeight="1" x14ac:dyDescent="0.25">
      <c r="A25" s="260"/>
      <c r="B25" s="47"/>
      <c r="C25" s="49">
        <f t="shared" si="6"/>
        <v>0</v>
      </c>
      <c r="D25" s="40">
        <f>IFERROR(IF(H25="","",(1-(H25/(VLOOKUP(J25,Causa!$A$78:$B$80,2,0))))*60),"FALTA CALIBRE")</f>
        <v>15.856923076923078</v>
      </c>
      <c r="E25" s="41">
        <v>426465</v>
      </c>
      <c r="F25" s="42">
        <v>0.70763888888888904</v>
      </c>
      <c r="G25" s="133">
        <v>700000873656</v>
      </c>
      <c r="H25" s="122">
        <f t="shared" si="7"/>
        <v>28693</v>
      </c>
      <c r="I25" s="146" t="s">
        <v>56</v>
      </c>
      <c r="J25" s="43" t="s">
        <v>24</v>
      </c>
      <c r="K25" s="159" t="str">
        <f>IFERROR("Promedio Vol. De 00:00 a 08:00: " &amp; ROUND(AVERAGE(N25:N32),1) &amp; "  - GLY Promedio: " &amp; ROUND(AVERAGE(L25:L32),3)*100,"")</f>
        <v>Promedio Vol. De 00:00 a 08:00: 176.1  - GLY Promedio: 72.9</v>
      </c>
      <c r="L25" s="123">
        <f t="shared" si="1"/>
        <v>0.73599999999999999</v>
      </c>
      <c r="M25" s="123">
        <f t="shared" si="2"/>
        <v>0.73599999999999999</v>
      </c>
      <c r="N25" s="44">
        <f>IF(E25="","",H25/12*VLOOKUP(J25,Causa!$A$78:$C$80,3,0))</f>
        <v>177.89660000000001</v>
      </c>
      <c r="O25" s="44">
        <f t="shared" si="3"/>
        <v>15.86</v>
      </c>
      <c r="P25" s="44">
        <f t="shared" si="4"/>
        <v>0</v>
      </c>
      <c r="Q25" s="160"/>
      <c r="R25" s="45"/>
      <c r="S25" s="45"/>
      <c r="T25" s="161">
        <f>IF(H25="",0,ROUND(H25/VLOOKUP(J25,Causa!$A$78:$B$80,2,0)*60,2))</f>
        <v>44.14</v>
      </c>
      <c r="U25" s="161">
        <f t="shared" si="8"/>
        <v>0</v>
      </c>
      <c r="V25" s="161">
        <f t="shared" si="9"/>
        <v>0</v>
      </c>
      <c r="W25" s="161">
        <f t="shared" si="10"/>
        <v>0</v>
      </c>
      <c r="X25" s="161">
        <f t="shared" si="11"/>
        <v>15.86</v>
      </c>
      <c r="Y25" s="161">
        <f t="shared" si="5"/>
        <v>60</v>
      </c>
      <c r="Z25" s="162">
        <v>16</v>
      </c>
      <c r="AA25" s="110" t="s">
        <v>1850</v>
      </c>
      <c r="AB25" s="106"/>
      <c r="AC25" s="106"/>
      <c r="AD25" s="106"/>
      <c r="AE25" s="107">
        <f t="shared" si="12"/>
        <v>16</v>
      </c>
      <c r="AP25" s="91"/>
      <c r="AQ25" s="91"/>
      <c r="AR25" s="91"/>
    </row>
    <row r="26" spans="1:44" s="108" customFormat="1" ht="24.75" customHeight="1" x14ac:dyDescent="0.25">
      <c r="A26" s="260"/>
      <c r="B26" s="47"/>
      <c r="C26" s="49">
        <f t="shared" si="6"/>
        <v>0</v>
      </c>
      <c r="D26" s="40">
        <f>IFERROR(IF(H26="","",(1-(H26/(VLOOKUP(J26,Causa!$A$78:$B$80,2,0))))*60),"FALTA CALIBRE")</f>
        <v>10.976923076923075</v>
      </c>
      <c r="E26" s="41">
        <v>458330</v>
      </c>
      <c r="F26" s="42">
        <v>0.749305555555556</v>
      </c>
      <c r="G26" s="133">
        <v>700000873656</v>
      </c>
      <c r="H26" s="122">
        <f t="shared" si="7"/>
        <v>31865</v>
      </c>
      <c r="I26" s="146" t="s">
        <v>56</v>
      </c>
      <c r="J26" s="43" t="s">
        <v>24</v>
      </c>
      <c r="K26" s="159"/>
      <c r="L26" s="123">
        <f t="shared" si="1"/>
        <v>0.81699999999999995</v>
      </c>
      <c r="M26" s="123">
        <f t="shared" si="2"/>
        <v>0.81699999999999995</v>
      </c>
      <c r="N26" s="44">
        <f>IF(E26="","",H26/12*VLOOKUP(J26,Causa!$A$78:$C$80,3,0))</f>
        <v>197.56299999999996</v>
      </c>
      <c r="O26" s="44">
        <f t="shared" si="3"/>
        <v>10.98</v>
      </c>
      <c r="P26" s="44">
        <f t="shared" si="4"/>
        <v>0</v>
      </c>
      <c r="Q26" s="160"/>
      <c r="R26" s="45"/>
      <c r="S26" s="45"/>
      <c r="T26" s="161">
        <f>IF(H26="",0,ROUND(H26/VLOOKUP(J26,Causa!$A$78:$B$80,2,0)*60,2))</f>
        <v>49.02</v>
      </c>
      <c r="U26" s="161">
        <f t="shared" si="8"/>
        <v>0</v>
      </c>
      <c r="V26" s="161">
        <f t="shared" si="9"/>
        <v>0</v>
      </c>
      <c r="W26" s="161">
        <f t="shared" si="10"/>
        <v>0</v>
      </c>
      <c r="X26" s="161">
        <f t="shared" si="11"/>
        <v>10.98</v>
      </c>
      <c r="Y26" s="161">
        <f t="shared" si="5"/>
        <v>60</v>
      </c>
      <c r="Z26" s="162">
        <v>17</v>
      </c>
      <c r="AA26" s="110" t="s">
        <v>1850</v>
      </c>
      <c r="AB26" s="106"/>
      <c r="AC26" s="106"/>
      <c r="AD26" s="106"/>
      <c r="AE26" s="107">
        <f t="shared" si="12"/>
        <v>17</v>
      </c>
      <c r="AP26" s="91"/>
      <c r="AQ26" s="91"/>
      <c r="AR26" s="91"/>
    </row>
    <row r="27" spans="1:44" s="108" customFormat="1" ht="24.75" customHeight="1" x14ac:dyDescent="0.25">
      <c r="A27" s="260"/>
      <c r="B27" s="47"/>
      <c r="C27" s="49">
        <f t="shared" si="6"/>
        <v>0</v>
      </c>
      <c r="D27" s="40">
        <f>IFERROR(IF(H27="","",(1-(H27/(VLOOKUP(J27,Causa!$A$78:$B$80,2,0))))*60),"FALTA CALIBRE")</f>
        <v>9.7046153846153835</v>
      </c>
      <c r="E27" s="41">
        <v>491022</v>
      </c>
      <c r="F27" s="42">
        <v>0.79097222222222197</v>
      </c>
      <c r="G27" s="133">
        <v>700000873656</v>
      </c>
      <c r="H27" s="122">
        <f t="shared" si="7"/>
        <v>32692</v>
      </c>
      <c r="I27" s="146" t="s">
        <v>56</v>
      </c>
      <c r="J27" s="43" t="s">
        <v>24</v>
      </c>
      <c r="K27" s="159"/>
      <c r="L27" s="123">
        <f t="shared" si="1"/>
        <v>0.83799999999999997</v>
      </c>
      <c r="M27" s="123">
        <f t="shared" si="2"/>
        <v>0.83799999999999997</v>
      </c>
      <c r="N27" s="44">
        <f>IF(E27="","",H27/12*VLOOKUP(J27,Causa!$A$78:$C$80,3,0))</f>
        <v>202.69039999999998</v>
      </c>
      <c r="O27" s="44">
        <f t="shared" si="3"/>
        <v>9.6999999999999993</v>
      </c>
      <c r="P27" s="44">
        <f t="shared" si="4"/>
        <v>0</v>
      </c>
      <c r="Q27" s="160"/>
      <c r="R27" s="45"/>
      <c r="S27" s="45"/>
      <c r="T27" s="161">
        <f>IF(H27="",0,ROUND(H27/VLOOKUP(J27,Causa!$A$78:$B$80,2,0)*60,2))</f>
        <v>50.3</v>
      </c>
      <c r="U27" s="161">
        <f t="shared" si="8"/>
        <v>0</v>
      </c>
      <c r="V27" s="161">
        <f t="shared" si="9"/>
        <v>0</v>
      </c>
      <c r="W27" s="161">
        <f t="shared" si="10"/>
        <v>0</v>
      </c>
      <c r="X27" s="161">
        <f t="shared" si="11"/>
        <v>9.6999999999999993</v>
      </c>
      <c r="Y27" s="161">
        <f t="shared" si="5"/>
        <v>60</v>
      </c>
      <c r="Z27" s="162">
        <v>18</v>
      </c>
      <c r="AA27" s="106" t="s">
        <v>1850</v>
      </c>
      <c r="AB27" s="106"/>
      <c r="AC27" s="106"/>
      <c r="AD27" s="106"/>
      <c r="AE27" s="107">
        <f t="shared" si="12"/>
        <v>18</v>
      </c>
      <c r="AP27" s="91"/>
      <c r="AQ27" s="91"/>
      <c r="AR27" s="91"/>
    </row>
    <row r="28" spans="1:44" s="108" customFormat="1" ht="24.75" customHeight="1" x14ac:dyDescent="0.25">
      <c r="A28" s="260"/>
      <c r="B28" s="47"/>
      <c r="C28" s="49">
        <f t="shared" si="6"/>
        <v>0</v>
      </c>
      <c r="D28" s="40">
        <f>IFERROR(IF(H28="","",(1-(H28/(VLOOKUP(J28,Causa!$A$78:$B$80,2,0))))*60),"FALTA CALIBRE")</f>
        <v>34.001538461538466</v>
      </c>
      <c r="E28" s="41">
        <v>507921</v>
      </c>
      <c r="F28" s="42">
        <v>0.83263888888888904</v>
      </c>
      <c r="G28" s="133">
        <v>700000873656</v>
      </c>
      <c r="H28" s="122">
        <f t="shared" si="7"/>
        <v>16899</v>
      </c>
      <c r="I28" s="146" t="s">
        <v>56</v>
      </c>
      <c r="J28" s="43" t="s">
        <v>24</v>
      </c>
      <c r="K28" s="159"/>
      <c r="L28" s="123">
        <f t="shared" si="1"/>
        <v>0.433</v>
      </c>
      <c r="M28" s="123">
        <f t="shared" si="2"/>
        <v>0.433</v>
      </c>
      <c r="N28" s="44">
        <f>IF(E28="","",H28/12*VLOOKUP(J28,Causa!$A$78:$C$80,3,0))</f>
        <v>104.77379999999999</v>
      </c>
      <c r="O28" s="44">
        <f t="shared" si="3"/>
        <v>34</v>
      </c>
      <c r="P28" s="44">
        <f t="shared" si="4"/>
        <v>0</v>
      </c>
      <c r="Q28" s="160"/>
      <c r="R28" s="45"/>
      <c r="S28" s="45"/>
      <c r="T28" s="161">
        <f>IF(H28="",0,ROUND(H28/VLOOKUP(J28,Causa!$A$78:$B$80,2,0)*60,2))</f>
        <v>26</v>
      </c>
      <c r="U28" s="161">
        <f t="shared" si="8"/>
        <v>0</v>
      </c>
      <c r="V28" s="161">
        <f t="shared" si="9"/>
        <v>0</v>
      </c>
      <c r="W28" s="161">
        <f t="shared" si="10"/>
        <v>0</v>
      </c>
      <c r="X28" s="161">
        <f t="shared" si="11"/>
        <v>34</v>
      </c>
      <c r="Y28" s="161">
        <f t="shared" si="5"/>
        <v>60</v>
      </c>
      <c r="Z28" s="162">
        <v>19</v>
      </c>
      <c r="AA28" s="106" t="s">
        <v>1850</v>
      </c>
      <c r="AB28" s="106"/>
      <c r="AC28" s="106"/>
      <c r="AD28" s="106"/>
      <c r="AE28" s="107">
        <f t="shared" si="12"/>
        <v>19</v>
      </c>
      <c r="AP28" s="91"/>
      <c r="AQ28" s="91"/>
      <c r="AR28" s="91"/>
    </row>
    <row r="29" spans="1:44" s="108" customFormat="1" ht="24.75" customHeight="1" x14ac:dyDescent="0.25">
      <c r="A29" s="260"/>
      <c r="B29" s="47"/>
      <c r="C29" s="49">
        <f t="shared" si="6"/>
        <v>0</v>
      </c>
      <c r="D29" s="40">
        <f>IFERROR(IF(H29="","",(1-(H29/(VLOOKUP(J29,Causa!$A$78:$B$80,2,0))))*60),"FALTA CALIBRE")</f>
        <v>15.447692307692304</v>
      </c>
      <c r="E29" s="41">
        <v>536880</v>
      </c>
      <c r="F29" s="42">
        <v>0.874305555555556</v>
      </c>
      <c r="G29" s="133">
        <v>700000873656</v>
      </c>
      <c r="H29" s="122">
        <f t="shared" si="7"/>
        <v>28959</v>
      </c>
      <c r="I29" s="146" t="s">
        <v>56</v>
      </c>
      <c r="J29" s="43" t="s">
        <v>24</v>
      </c>
      <c r="K29" s="159"/>
      <c r="L29" s="123">
        <f t="shared" si="1"/>
        <v>0.74299999999999999</v>
      </c>
      <c r="M29" s="123">
        <f t="shared" si="2"/>
        <v>0.74299999999999999</v>
      </c>
      <c r="N29" s="44">
        <f>IF(E29="","",H29/12*VLOOKUP(J29,Causa!$A$78:$C$80,3,0))</f>
        <v>179.54579999999999</v>
      </c>
      <c r="O29" s="44">
        <f t="shared" si="3"/>
        <v>15.45</v>
      </c>
      <c r="P29" s="44">
        <f t="shared" si="4"/>
        <v>0</v>
      </c>
      <c r="Q29" s="160"/>
      <c r="R29" s="45"/>
      <c r="S29" s="45"/>
      <c r="T29" s="161">
        <f>IF(H29="",0,ROUND(H29/VLOOKUP(J29,Causa!$A$78:$B$80,2,0)*60,2))</f>
        <v>44.55</v>
      </c>
      <c r="U29" s="161">
        <f t="shared" si="8"/>
        <v>0</v>
      </c>
      <c r="V29" s="161">
        <f t="shared" si="9"/>
        <v>0</v>
      </c>
      <c r="W29" s="161">
        <f t="shared" si="10"/>
        <v>0</v>
      </c>
      <c r="X29" s="161">
        <f t="shared" si="11"/>
        <v>15.45</v>
      </c>
      <c r="Y29" s="161">
        <f t="shared" si="5"/>
        <v>60</v>
      </c>
      <c r="Z29" s="162">
        <v>20</v>
      </c>
      <c r="AA29" s="106" t="s">
        <v>1850</v>
      </c>
      <c r="AB29" s="106"/>
      <c r="AC29" s="106"/>
      <c r="AD29" s="106"/>
      <c r="AE29" s="107">
        <f t="shared" si="12"/>
        <v>20</v>
      </c>
      <c r="AP29" s="91"/>
      <c r="AQ29" s="91"/>
      <c r="AR29" s="91"/>
    </row>
    <row r="30" spans="1:44" s="108" customFormat="1" ht="24.75" customHeight="1" x14ac:dyDescent="0.25">
      <c r="A30" s="260"/>
      <c r="B30" s="47"/>
      <c r="C30" s="49">
        <f t="shared" si="6"/>
        <v>0</v>
      </c>
      <c r="D30" s="40">
        <f>IFERROR(IF(H30="","",(1-(H30/(VLOOKUP(J30,Causa!$A$78:$B$80,2,0))))*60),"FALTA CALIBRE")</f>
        <v>8.0476923076923068</v>
      </c>
      <c r="E30" s="41">
        <v>570649</v>
      </c>
      <c r="F30" s="42">
        <v>0.91597222222222197</v>
      </c>
      <c r="G30" s="133">
        <v>700000873656</v>
      </c>
      <c r="H30" s="122">
        <f t="shared" si="7"/>
        <v>33769</v>
      </c>
      <c r="I30" s="146" t="s">
        <v>56</v>
      </c>
      <c r="J30" s="43" t="s">
        <v>24</v>
      </c>
      <c r="K30" s="159"/>
      <c r="L30" s="123">
        <f t="shared" si="1"/>
        <v>0.86599999999999999</v>
      </c>
      <c r="M30" s="123">
        <f t="shared" si="2"/>
        <v>0.86599999999999999</v>
      </c>
      <c r="N30" s="44">
        <f>IF(E30="","",H30/12*VLOOKUP(J30,Causa!$A$78:$C$80,3,0))</f>
        <v>209.36779999999999</v>
      </c>
      <c r="O30" s="44">
        <f t="shared" si="3"/>
        <v>8.0500000000000007</v>
      </c>
      <c r="P30" s="44">
        <f t="shared" si="4"/>
        <v>0</v>
      </c>
      <c r="Q30" s="160"/>
      <c r="R30" s="45"/>
      <c r="S30" s="45"/>
      <c r="T30" s="161">
        <f>IF(H30="",0,ROUND(H30/VLOOKUP(J30,Causa!$A$78:$B$80,2,0)*60,2))</f>
        <v>51.95</v>
      </c>
      <c r="U30" s="161">
        <f t="shared" si="8"/>
        <v>0</v>
      </c>
      <c r="V30" s="161">
        <f t="shared" si="9"/>
        <v>0</v>
      </c>
      <c r="W30" s="161">
        <f t="shared" si="10"/>
        <v>0</v>
      </c>
      <c r="X30" s="161">
        <f t="shared" si="11"/>
        <v>8.0500000000000007</v>
      </c>
      <c r="Y30" s="161">
        <f t="shared" si="5"/>
        <v>60</v>
      </c>
      <c r="Z30" s="162">
        <v>21</v>
      </c>
      <c r="AA30" s="106" t="s">
        <v>1850</v>
      </c>
      <c r="AB30" s="106"/>
      <c r="AC30" s="106"/>
      <c r="AD30" s="106"/>
      <c r="AE30" s="107">
        <f t="shared" si="12"/>
        <v>21</v>
      </c>
      <c r="AP30" s="91"/>
      <c r="AQ30" s="91"/>
      <c r="AR30" s="91"/>
    </row>
    <row r="31" spans="1:44" s="108" customFormat="1" ht="24.75" customHeight="1" thickBot="1" x14ac:dyDescent="0.3">
      <c r="A31" s="261"/>
      <c r="B31" s="47"/>
      <c r="C31" s="50">
        <f t="shared" si="6"/>
        <v>0</v>
      </c>
      <c r="D31" s="40">
        <f>IFERROR(IF(H31="","",(1-(H31/(VLOOKUP(J31,Causa!$A$78:$B$80,2,0))))*60),"FALTA CALIBRE")</f>
        <v>24.552307692307693</v>
      </c>
      <c r="E31" s="41">
        <v>593690</v>
      </c>
      <c r="F31" s="42">
        <v>0.95763888888888904</v>
      </c>
      <c r="G31" s="133">
        <v>700000873656</v>
      </c>
      <c r="H31" s="122">
        <f t="shared" si="7"/>
        <v>23041</v>
      </c>
      <c r="I31" s="146" t="s">
        <v>56</v>
      </c>
      <c r="J31" s="43" t="s">
        <v>24</v>
      </c>
      <c r="K31" s="159"/>
      <c r="L31" s="123">
        <f t="shared" si="1"/>
        <v>0.59099999999999997</v>
      </c>
      <c r="M31" s="123">
        <f t="shared" si="2"/>
        <v>0.64500000000000002</v>
      </c>
      <c r="N31" s="44">
        <f>IF(E31="","",H31/12*VLOOKUP(J31,Causa!$A$78:$C$80,3,0))</f>
        <v>142.85419999999999</v>
      </c>
      <c r="O31" s="44">
        <f t="shared" si="3"/>
        <v>19.55</v>
      </c>
      <c r="P31" s="44">
        <f t="shared" si="4"/>
        <v>0</v>
      </c>
      <c r="Q31" s="160"/>
      <c r="R31" s="45"/>
      <c r="S31" s="45"/>
      <c r="T31" s="161">
        <f>IF(H31="",0,ROUND(H31/VLOOKUP(J31,Causa!$A$78:$B$80,2,0)*60,2))</f>
        <v>35.450000000000003</v>
      </c>
      <c r="U31" s="161">
        <f t="shared" si="8"/>
        <v>0</v>
      </c>
      <c r="V31" s="161">
        <f t="shared" si="9"/>
        <v>5</v>
      </c>
      <c r="W31" s="161">
        <f t="shared" si="10"/>
        <v>0</v>
      </c>
      <c r="X31" s="161">
        <f t="shared" si="11"/>
        <v>19.55</v>
      </c>
      <c r="Y31" s="161">
        <f t="shared" si="5"/>
        <v>60</v>
      </c>
      <c r="Z31" s="162">
        <v>22</v>
      </c>
      <c r="AA31" s="106" t="s">
        <v>1850</v>
      </c>
      <c r="AB31" s="106"/>
      <c r="AC31" s="106"/>
      <c r="AD31" s="106"/>
      <c r="AE31" s="107">
        <f t="shared" si="12"/>
        <v>22</v>
      </c>
      <c r="AP31" s="91"/>
      <c r="AQ31" s="91"/>
      <c r="AR31" s="91"/>
    </row>
    <row r="32" spans="1:44" s="108" customFormat="1" ht="24.75" customHeight="1" thickBot="1" x14ac:dyDescent="0.3">
      <c r="A32" s="51" t="s">
        <v>1795</v>
      </c>
      <c r="B32" s="47"/>
      <c r="C32" s="134">
        <f t="shared" si="6"/>
        <v>0</v>
      </c>
      <c r="D32" s="135">
        <f>IFERROR(IF(H32="","",(1-(H32/(VLOOKUP(J32,Causa!$A$78:$B$80,2,0))))*60),"FALTA CALIBRE")</f>
        <v>11.736923076923079</v>
      </c>
      <c r="E32" s="136">
        <v>625061</v>
      </c>
      <c r="F32" s="137">
        <v>0.999305555555556</v>
      </c>
      <c r="G32" s="133">
        <v>700000873656</v>
      </c>
      <c r="H32" s="138">
        <f t="shared" si="7"/>
        <v>31371</v>
      </c>
      <c r="I32" s="146" t="s">
        <v>57</v>
      </c>
      <c r="J32" s="43" t="s">
        <v>24</v>
      </c>
      <c r="K32" s="184"/>
      <c r="L32" s="123">
        <f t="shared" si="1"/>
        <v>0.80400000000000005</v>
      </c>
      <c r="M32" s="123">
        <f t="shared" si="2"/>
        <v>0.80400000000000005</v>
      </c>
      <c r="N32" s="44">
        <f>IF(E32="","",H32/12*VLOOKUP(J32,Causa!$A$78:$C$80,3,0))</f>
        <v>194.50019999999998</v>
      </c>
      <c r="O32" s="44">
        <f t="shared" si="3"/>
        <v>11.74</v>
      </c>
      <c r="P32" s="44">
        <f t="shared" si="4"/>
        <v>0</v>
      </c>
      <c r="Q32" s="160"/>
      <c r="R32" s="45"/>
      <c r="S32" s="45"/>
      <c r="T32" s="161">
        <f>IF(H32="",0,ROUND(H32/VLOOKUP(J32,Causa!$A$78:$B$80,2,0)*60,2))</f>
        <v>48.26</v>
      </c>
      <c r="U32" s="161">
        <f t="shared" si="8"/>
        <v>0</v>
      </c>
      <c r="V32" s="161">
        <f t="shared" si="9"/>
        <v>0</v>
      </c>
      <c r="W32" s="161">
        <f t="shared" si="10"/>
        <v>0</v>
      </c>
      <c r="X32" s="161">
        <f t="shared" si="11"/>
        <v>11.74</v>
      </c>
      <c r="Y32" s="161">
        <f t="shared" si="5"/>
        <v>60</v>
      </c>
      <c r="Z32" s="162">
        <v>23</v>
      </c>
      <c r="AA32" s="106" t="s">
        <v>517</v>
      </c>
      <c r="AB32" s="106"/>
      <c r="AC32" s="106"/>
      <c r="AD32" s="106"/>
      <c r="AE32" s="107">
        <f t="shared" si="12"/>
        <v>23</v>
      </c>
      <c r="AP32" s="91"/>
      <c r="AQ32" s="91"/>
      <c r="AR32" s="91"/>
    </row>
    <row r="33" spans="1:44" s="108" customFormat="1" ht="26.25" customHeight="1" thickBot="1" x14ac:dyDescent="0.3">
      <c r="A33" s="152"/>
      <c r="B33" s="139" t="s">
        <v>1750</v>
      </c>
      <c r="C33" s="247">
        <f>+F33+H33+J33</f>
        <v>3875.3782000000001</v>
      </c>
      <c r="D33" s="248"/>
      <c r="E33" s="140" t="s">
        <v>1747</v>
      </c>
      <c r="F33" s="141">
        <f>SUM(N9:N15,N32)</f>
        <v>1279.1467999999998</v>
      </c>
      <c r="G33" s="140" t="s">
        <v>1748</v>
      </c>
      <c r="H33" s="142">
        <f>SUM(N16:N23)</f>
        <v>1174.9682</v>
      </c>
      <c r="I33" s="140" t="s">
        <v>1749</v>
      </c>
      <c r="J33" s="143">
        <f>SUM(N24:N31)</f>
        <v>1421.2632000000001</v>
      </c>
      <c r="K33" s="143">
        <f>COUNTIF($M$9:$M$32,"100%")</f>
        <v>4</v>
      </c>
      <c r="L33" s="156"/>
      <c r="M33" s="157"/>
      <c r="N33" s="157"/>
      <c r="O33" s="157"/>
      <c r="P33" s="157"/>
      <c r="Q33" s="157"/>
      <c r="R33" s="157"/>
      <c r="S33" s="158"/>
      <c r="T33" s="249" t="s">
        <v>2</v>
      </c>
      <c r="U33" s="250"/>
      <c r="V33" s="250"/>
      <c r="W33" s="250"/>
      <c r="X33" s="18"/>
      <c r="Y33" s="124"/>
      <c r="Z33" s="124"/>
      <c r="AA33" s="112"/>
      <c r="AB33" s="112"/>
      <c r="AJ33" s="113"/>
      <c r="AK33" s="114"/>
      <c r="AL33" s="114"/>
      <c r="AM33" s="114"/>
      <c r="AN33" s="91"/>
      <c r="AO33" s="91"/>
      <c r="AP33" s="91"/>
      <c r="AQ33" s="91"/>
      <c r="AR33" s="91"/>
    </row>
    <row r="34" spans="1:44" s="108" customFormat="1" ht="35.25" customHeight="1" thickBot="1" x14ac:dyDescent="0.3">
      <c r="A34" s="150"/>
      <c r="C34" s="23" t="s">
        <v>1739</v>
      </c>
      <c r="D34" s="210" t="s">
        <v>1736</v>
      </c>
      <c r="E34" s="210" t="s">
        <v>1740</v>
      </c>
      <c r="F34" s="210" t="s">
        <v>4</v>
      </c>
      <c r="G34" s="210" t="s">
        <v>6</v>
      </c>
      <c r="H34" s="210" t="s">
        <v>7</v>
      </c>
      <c r="I34" s="132" t="s">
        <v>8</v>
      </c>
      <c r="J34" s="132" t="s">
        <v>17</v>
      </c>
      <c r="K34" s="144" t="s">
        <v>18</v>
      </c>
      <c r="L34" s="213" t="s">
        <v>19</v>
      </c>
      <c r="M34" s="214" t="s">
        <v>116</v>
      </c>
      <c r="N34" s="132" t="s">
        <v>117</v>
      </c>
      <c r="O34" s="132" t="s">
        <v>118</v>
      </c>
      <c r="P34" s="132" t="s">
        <v>20</v>
      </c>
      <c r="Q34" s="132" t="s">
        <v>21</v>
      </c>
      <c r="R34" s="215" t="s">
        <v>22</v>
      </c>
      <c r="S34" s="221" t="s">
        <v>12</v>
      </c>
      <c r="T34" s="120" t="s">
        <v>13</v>
      </c>
      <c r="U34" s="220" t="s">
        <v>14</v>
      </c>
      <c r="V34" s="220" t="s">
        <v>15</v>
      </c>
      <c r="W34" s="120" t="s">
        <v>4</v>
      </c>
      <c r="X34" s="120" t="s">
        <v>8</v>
      </c>
      <c r="Y34" s="125"/>
      <c r="Z34" s="126"/>
      <c r="AA34" s="91"/>
      <c r="AB34" s="115"/>
      <c r="AJ34" s="113"/>
      <c r="AK34" s="114"/>
      <c r="AL34" s="114"/>
      <c r="AM34" s="114"/>
      <c r="AN34" s="91"/>
      <c r="AO34" s="91"/>
      <c r="AP34" s="91"/>
      <c r="AQ34" s="91"/>
      <c r="AR34" s="91"/>
    </row>
    <row r="35" spans="1:44" s="17" customFormat="1" ht="20.25" customHeight="1" x14ac:dyDescent="0.2">
      <c r="A35" s="150"/>
      <c r="C35" s="205"/>
      <c r="D35" s="206">
        <f t="shared" ref="D35:D98" si="13">IF(E35="","",IF(E35=1,IF(COUNTA(F35:P35)=9,1,0),IF(J35="OPERACIO",IF(COUNTA(F35:P35)=7,1,0),IF(COUNTA(F35:P35)=7,1,0))))</f>
        <v>1</v>
      </c>
      <c r="E35" s="207">
        <f>IFERROR(VLOOKUP(J35,Causa!$A$2:$F$15,6,0),"")</f>
        <v>3</v>
      </c>
      <c r="F35" s="208">
        <v>6.9444444444444447E-4</v>
      </c>
      <c r="G35" s="209"/>
      <c r="H35" s="211"/>
      <c r="I35" s="55" t="s">
        <v>57</v>
      </c>
      <c r="J35" s="54" t="s">
        <v>47</v>
      </c>
      <c r="K35" s="54" t="s">
        <v>96</v>
      </c>
      <c r="L35" s="54" t="s">
        <v>1793</v>
      </c>
      <c r="M35" s="54"/>
      <c r="N35" s="54"/>
      <c r="O35" s="54" t="s">
        <v>1720</v>
      </c>
      <c r="P35" s="54">
        <v>5</v>
      </c>
      <c r="Q35" s="55" t="s">
        <v>1860</v>
      </c>
      <c r="R35" s="54"/>
      <c r="S35" s="61">
        <f>IF(K35="tiempo no programado",P35,0)</f>
        <v>0</v>
      </c>
      <c r="T35" s="61">
        <f t="shared" ref="T35:T98" si="14">IF(J35="Programa",P35,0)-S35</f>
        <v>5</v>
      </c>
      <c r="U35" s="61">
        <f>IF(J35="CALIDAD",P35,0)+IF(J35="LOGISTIC",P35,0)+IF(J35="REPUESTO",P35,0)+IF(J35="SALAMAQ",P35,0)+IF(J35="PROCESO",P35,0)</f>
        <v>0</v>
      </c>
      <c r="V35" s="61">
        <f t="shared" ref="V35:V98" si="15">IF(J35="ELECTRIC",P35,0)+IF(J35="INSTRUME",P35,0)+IF(J35="MECANICA",P35,0)+IF(J35="OPERACIO",P35,0)+IF(J35="AUTOMATI",P35,0)</f>
        <v>0</v>
      </c>
      <c r="W35" s="62">
        <f t="shared" ref="W35:W98" si="16">IF(F35="","",HOUR(F35))</f>
        <v>0</v>
      </c>
      <c r="X35" s="61" t="str">
        <f>IF(OR(W35=23,W35&lt;7),"N",IF(AND(W35&gt;=7,W35&lt;15),"M","T"))</f>
        <v>N</v>
      </c>
      <c r="Y35" s="18"/>
      <c r="Z35" s="19"/>
      <c r="AA35" s="20"/>
      <c r="AB35" s="19"/>
      <c r="AC35" s="21"/>
      <c r="AJ35" s="22"/>
      <c r="AK35" s="22"/>
      <c r="AL35" s="22"/>
      <c r="AM35" s="22"/>
      <c r="AN35" s="20"/>
      <c r="AO35" s="20"/>
      <c r="AP35" s="20"/>
      <c r="AQ35" s="20"/>
      <c r="AR35" s="20"/>
    </row>
    <row r="36" spans="1:44" s="17" customFormat="1" ht="20.25" customHeight="1" x14ac:dyDescent="0.2">
      <c r="A36" s="150"/>
      <c r="C36" s="63"/>
      <c r="D36" s="66">
        <f t="shared" si="13"/>
        <v>1</v>
      </c>
      <c r="E36" s="69">
        <f>IFERROR(VLOOKUP(J36,Causa!$A$2:$F$15,6,0),"")</f>
        <v>3</v>
      </c>
      <c r="F36" s="52">
        <v>1.7361111111111112E-2</v>
      </c>
      <c r="G36" s="53"/>
      <c r="H36" s="212"/>
      <c r="I36" s="55" t="s">
        <v>57</v>
      </c>
      <c r="J36" s="54" t="s">
        <v>37</v>
      </c>
      <c r="K36" s="54" t="s">
        <v>418</v>
      </c>
      <c r="L36" s="54" t="s">
        <v>1793</v>
      </c>
      <c r="M36" s="54"/>
      <c r="N36" s="54"/>
      <c r="O36" s="54" t="s">
        <v>427</v>
      </c>
      <c r="P36" s="54">
        <v>7</v>
      </c>
      <c r="Q36" s="55" t="s">
        <v>2004</v>
      </c>
      <c r="R36" s="54"/>
      <c r="S36" s="56">
        <f t="shared" ref="S36:S99" si="17">IF(K36="tiempo no programado",P36,0)</f>
        <v>0</v>
      </c>
      <c r="T36" s="56">
        <f t="shared" si="14"/>
        <v>0</v>
      </c>
      <c r="U36" s="56">
        <f t="shared" ref="U36:U99" si="18">IF(J36="CALIDAD",P36,0)+IF(J36="LOGISTIC",P36,0)+IF(J36="REPUESTO",P36,0)+IF(J36="SALAMAQ",P36,0)</f>
        <v>7</v>
      </c>
      <c r="V36" s="56">
        <f t="shared" si="15"/>
        <v>0</v>
      </c>
      <c r="W36" s="64">
        <f t="shared" si="16"/>
        <v>0</v>
      </c>
      <c r="X36" s="56" t="str">
        <f t="shared" ref="X36:X99" si="19">IF(OR(W36=23,W36&lt;7),"N",IF(AND(W36&gt;=7,W36&lt;15),"M","T"))</f>
        <v>N</v>
      </c>
      <c r="Y36" s="18"/>
      <c r="Z36" s="19"/>
      <c r="AA36" s="20"/>
      <c r="AB36" s="19"/>
      <c r="AC36" s="21"/>
      <c r="AJ36" s="22"/>
      <c r="AK36" s="22"/>
      <c r="AL36" s="22"/>
      <c r="AM36" s="22"/>
      <c r="AN36" s="20"/>
      <c r="AO36" s="20"/>
      <c r="AP36" s="20"/>
      <c r="AQ36" s="20"/>
      <c r="AR36" s="20"/>
    </row>
    <row r="37" spans="1:44" s="17" customFormat="1" ht="20.25" customHeight="1" x14ac:dyDescent="0.2">
      <c r="A37" s="150"/>
      <c r="C37" s="63"/>
      <c r="D37" s="66">
        <f t="shared" si="13"/>
        <v>1</v>
      </c>
      <c r="E37" s="69">
        <f>IFERROR(VLOOKUP(J37,Causa!$A$2:$F$15,6,0),"")</f>
        <v>1</v>
      </c>
      <c r="F37" s="52">
        <v>3.4027777777777775E-2</v>
      </c>
      <c r="G37" s="53"/>
      <c r="H37" s="212"/>
      <c r="I37" s="55" t="s">
        <v>57</v>
      </c>
      <c r="J37" s="54" t="s">
        <v>31</v>
      </c>
      <c r="K37" s="54" t="s">
        <v>32</v>
      </c>
      <c r="L37" s="54" t="s">
        <v>1769</v>
      </c>
      <c r="M37" s="54" t="s">
        <v>490</v>
      </c>
      <c r="N37" s="54" t="s">
        <v>223</v>
      </c>
      <c r="O37" s="54" t="s">
        <v>198</v>
      </c>
      <c r="P37" s="54">
        <v>3.31</v>
      </c>
      <c r="Q37" s="55" t="s">
        <v>1876</v>
      </c>
      <c r="R37" s="54"/>
      <c r="S37" s="56">
        <f t="shared" si="17"/>
        <v>0</v>
      </c>
      <c r="T37" s="56">
        <f t="shared" si="14"/>
        <v>0</v>
      </c>
      <c r="U37" s="56">
        <f t="shared" si="18"/>
        <v>0</v>
      </c>
      <c r="V37" s="56">
        <f t="shared" si="15"/>
        <v>3.31</v>
      </c>
      <c r="W37" s="64">
        <f t="shared" si="16"/>
        <v>0</v>
      </c>
      <c r="X37" s="56" t="str">
        <f t="shared" si="19"/>
        <v>N</v>
      </c>
      <c r="Y37" s="18"/>
      <c r="Z37" s="19"/>
      <c r="AA37" s="20"/>
      <c r="AB37" s="19"/>
      <c r="AC37" s="21"/>
      <c r="AJ37" s="22"/>
      <c r="AK37" s="22"/>
      <c r="AL37" s="22"/>
      <c r="AM37" s="22"/>
      <c r="AN37" s="20"/>
      <c r="AO37" s="20"/>
      <c r="AP37" s="20"/>
      <c r="AQ37" s="20"/>
      <c r="AR37" s="20"/>
    </row>
    <row r="38" spans="1:44" s="17" customFormat="1" ht="20.25" customHeight="1" x14ac:dyDescent="0.2">
      <c r="A38" s="150"/>
      <c r="C38" s="63"/>
      <c r="D38" s="66">
        <f t="shared" si="13"/>
        <v>1</v>
      </c>
      <c r="E38" s="69">
        <f>IFERROR(VLOOKUP(J38,Causa!$A$2:$F$15,6,0),"")</f>
        <v>3</v>
      </c>
      <c r="F38" s="52">
        <v>4.9305555555555554E-2</v>
      </c>
      <c r="G38" s="53"/>
      <c r="H38" s="212"/>
      <c r="I38" s="55" t="s">
        <v>57</v>
      </c>
      <c r="J38" s="54" t="s">
        <v>29</v>
      </c>
      <c r="K38" s="54" t="s">
        <v>1854</v>
      </c>
      <c r="L38" s="54" t="s">
        <v>1793</v>
      </c>
      <c r="M38" s="54"/>
      <c r="N38" s="54"/>
      <c r="O38" s="54" t="s">
        <v>429</v>
      </c>
      <c r="P38" s="54">
        <v>2.06</v>
      </c>
      <c r="Q38" s="55" t="s">
        <v>2005</v>
      </c>
      <c r="R38" s="54"/>
      <c r="S38" s="56">
        <f t="shared" si="17"/>
        <v>0</v>
      </c>
      <c r="T38" s="56">
        <f t="shared" si="14"/>
        <v>0</v>
      </c>
      <c r="U38" s="56">
        <f t="shared" si="18"/>
        <v>2.06</v>
      </c>
      <c r="V38" s="56">
        <f t="shared" si="15"/>
        <v>0</v>
      </c>
      <c r="W38" s="64">
        <f t="shared" si="16"/>
        <v>1</v>
      </c>
      <c r="X38" s="56" t="str">
        <f t="shared" si="19"/>
        <v>N</v>
      </c>
      <c r="Y38" s="18"/>
      <c r="Z38" s="19"/>
      <c r="AA38" s="20"/>
      <c r="AB38" s="19"/>
      <c r="AC38" s="21"/>
      <c r="AJ38" s="22"/>
      <c r="AK38" s="22"/>
      <c r="AL38" s="22"/>
      <c r="AM38" s="22"/>
      <c r="AN38" s="20"/>
      <c r="AO38" s="20"/>
      <c r="AP38" s="20"/>
      <c r="AQ38" s="20"/>
      <c r="AR38" s="20"/>
    </row>
    <row r="39" spans="1:44" s="17" customFormat="1" ht="20.25" customHeight="1" x14ac:dyDescent="0.2">
      <c r="A39" s="150"/>
      <c r="C39" s="63"/>
      <c r="D39" s="66">
        <f t="shared" si="13"/>
        <v>1</v>
      </c>
      <c r="E39" s="69">
        <f>IFERROR(VLOOKUP(J39,Causa!$A$2:$F$15,6,0),"")</f>
        <v>3</v>
      </c>
      <c r="F39" s="52">
        <v>6.7361111111111108E-2</v>
      </c>
      <c r="G39" s="53"/>
      <c r="H39" s="212"/>
      <c r="I39" s="55" t="s">
        <v>57</v>
      </c>
      <c r="J39" s="54" t="s">
        <v>37</v>
      </c>
      <c r="K39" s="54" t="s">
        <v>418</v>
      </c>
      <c r="L39" s="54" t="s">
        <v>1793</v>
      </c>
      <c r="M39" s="54"/>
      <c r="N39" s="54"/>
      <c r="O39" s="54" t="s">
        <v>427</v>
      </c>
      <c r="P39" s="54">
        <v>7</v>
      </c>
      <c r="Q39" s="55" t="s">
        <v>2006</v>
      </c>
      <c r="R39" s="54"/>
      <c r="S39" s="56">
        <f t="shared" si="17"/>
        <v>0</v>
      </c>
      <c r="T39" s="56">
        <f t="shared" si="14"/>
        <v>0</v>
      </c>
      <c r="U39" s="56">
        <f t="shared" si="18"/>
        <v>7</v>
      </c>
      <c r="V39" s="56">
        <f t="shared" si="15"/>
        <v>0</v>
      </c>
      <c r="W39" s="64">
        <f t="shared" si="16"/>
        <v>1</v>
      </c>
      <c r="X39" s="56" t="str">
        <f t="shared" si="19"/>
        <v>N</v>
      </c>
      <c r="Y39" s="18"/>
      <c r="Z39" s="19"/>
      <c r="AA39" s="20"/>
      <c r="AB39" s="19"/>
      <c r="AC39" s="21"/>
      <c r="AJ39" s="22"/>
      <c r="AK39" s="22"/>
      <c r="AL39" s="22"/>
      <c r="AM39" s="22"/>
      <c r="AN39" s="20"/>
      <c r="AO39" s="20"/>
      <c r="AP39" s="20"/>
      <c r="AQ39" s="20"/>
      <c r="AR39" s="20"/>
    </row>
    <row r="40" spans="1:44" s="17" customFormat="1" ht="20.25" customHeight="1" x14ac:dyDescent="0.2">
      <c r="A40" s="150"/>
      <c r="C40" s="63"/>
      <c r="D40" s="66">
        <f t="shared" si="13"/>
        <v>1</v>
      </c>
      <c r="E40" s="69">
        <f>IFERROR(VLOOKUP(J40,Causa!$A$2:$F$15,6,0),"")</f>
        <v>3</v>
      </c>
      <c r="F40" s="52">
        <v>7.4305555555555555E-2</v>
      </c>
      <c r="G40" s="53"/>
      <c r="H40" s="212"/>
      <c r="I40" s="55" t="s">
        <v>57</v>
      </c>
      <c r="J40" s="54" t="s">
        <v>37</v>
      </c>
      <c r="K40" s="54" t="s">
        <v>68</v>
      </c>
      <c r="L40" s="54" t="s">
        <v>1793</v>
      </c>
      <c r="M40" s="54"/>
      <c r="N40" s="54"/>
      <c r="O40" s="54" t="s">
        <v>427</v>
      </c>
      <c r="P40" s="54">
        <v>5</v>
      </c>
      <c r="Q40" s="55" t="s">
        <v>2007</v>
      </c>
      <c r="R40" s="54"/>
      <c r="S40" s="56">
        <f t="shared" si="17"/>
        <v>0</v>
      </c>
      <c r="T40" s="56">
        <f t="shared" si="14"/>
        <v>0</v>
      </c>
      <c r="U40" s="56">
        <f t="shared" si="18"/>
        <v>5</v>
      </c>
      <c r="V40" s="56">
        <f t="shared" si="15"/>
        <v>0</v>
      </c>
      <c r="W40" s="64">
        <f t="shared" si="16"/>
        <v>1</v>
      </c>
      <c r="X40" s="56" t="str">
        <f t="shared" si="19"/>
        <v>N</v>
      </c>
      <c r="Y40" s="18"/>
      <c r="Z40" s="19"/>
      <c r="AA40" s="20"/>
      <c r="AB40" s="19"/>
      <c r="AC40" s="21"/>
      <c r="AJ40" s="22"/>
      <c r="AK40" s="22"/>
      <c r="AL40" s="22"/>
      <c r="AM40" s="22"/>
      <c r="AN40" s="20"/>
      <c r="AO40" s="20"/>
      <c r="AP40" s="20"/>
      <c r="AQ40" s="20"/>
      <c r="AR40" s="20"/>
    </row>
    <row r="41" spans="1:44" s="17" customFormat="1" ht="20.25" customHeight="1" x14ac:dyDescent="0.2">
      <c r="A41" s="150"/>
      <c r="C41" s="63"/>
      <c r="D41" s="66">
        <f t="shared" si="13"/>
        <v>1</v>
      </c>
      <c r="E41" s="69">
        <f>IFERROR(VLOOKUP(J41,Causa!$A$2:$F$15,6,0),"")</f>
        <v>2</v>
      </c>
      <c r="F41" s="52">
        <v>8.5416666666666655E-2</v>
      </c>
      <c r="G41" s="53"/>
      <c r="H41" s="212"/>
      <c r="I41" s="55" t="s">
        <v>57</v>
      </c>
      <c r="J41" s="54" t="s">
        <v>41</v>
      </c>
      <c r="K41" s="54" t="s">
        <v>42</v>
      </c>
      <c r="L41" s="54" t="s">
        <v>444</v>
      </c>
      <c r="M41" s="54"/>
      <c r="N41" s="54"/>
      <c r="O41" s="54" t="s">
        <v>423</v>
      </c>
      <c r="P41" s="54">
        <v>4.25</v>
      </c>
      <c r="Q41" s="55" t="s">
        <v>1932</v>
      </c>
      <c r="R41" s="54"/>
      <c r="S41" s="56">
        <f t="shared" si="17"/>
        <v>0</v>
      </c>
      <c r="T41" s="56">
        <f t="shared" si="14"/>
        <v>0</v>
      </c>
      <c r="U41" s="56">
        <f t="shared" si="18"/>
        <v>0</v>
      </c>
      <c r="V41" s="56">
        <f t="shared" si="15"/>
        <v>4.25</v>
      </c>
      <c r="W41" s="64">
        <f t="shared" si="16"/>
        <v>2</v>
      </c>
      <c r="X41" s="56" t="str">
        <f t="shared" si="19"/>
        <v>N</v>
      </c>
      <c r="Y41" s="18"/>
      <c r="Z41" s="19"/>
      <c r="AA41" s="20"/>
      <c r="AB41" s="19"/>
      <c r="AC41" s="21"/>
      <c r="AJ41" s="22"/>
      <c r="AK41" s="22"/>
      <c r="AL41" s="22"/>
      <c r="AM41" s="22"/>
      <c r="AN41" s="20"/>
      <c r="AO41" s="20"/>
      <c r="AP41" s="20"/>
      <c r="AQ41" s="20"/>
      <c r="AR41" s="20"/>
    </row>
    <row r="42" spans="1:44" s="17" customFormat="1" ht="20.25" customHeight="1" x14ac:dyDescent="0.2">
      <c r="A42" s="150"/>
      <c r="C42" s="63"/>
      <c r="D42" s="66">
        <f t="shared" si="13"/>
        <v>1</v>
      </c>
      <c r="E42" s="69">
        <f>IFERROR(VLOOKUP(J42,Causa!$A$2:$F$15,6,0),"")</f>
        <v>1</v>
      </c>
      <c r="F42" s="52">
        <v>0.11388888888888889</v>
      </c>
      <c r="G42" s="53"/>
      <c r="H42" s="212"/>
      <c r="I42" s="55" t="s">
        <v>57</v>
      </c>
      <c r="J42" s="54" t="s">
        <v>39</v>
      </c>
      <c r="K42" s="54" t="s">
        <v>40</v>
      </c>
      <c r="L42" s="54" t="s">
        <v>1767</v>
      </c>
      <c r="M42" s="54" t="s">
        <v>411</v>
      </c>
      <c r="N42" s="54" t="s">
        <v>306</v>
      </c>
      <c r="O42" s="54" t="s">
        <v>161</v>
      </c>
      <c r="P42" s="54">
        <v>16</v>
      </c>
      <c r="Q42" s="55" t="s">
        <v>2008</v>
      </c>
      <c r="R42" s="54"/>
      <c r="S42" s="56">
        <f t="shared" si="17"/>
        <v>0</v>
      </c>
      <c r="T42" s="56">
        <f t="shared" si="14"/>
        <v>0</v>
      </c>
      <c r="U42" s="56">
        <f t="shared" si="18"/>
        <v>0</v>
      </c>
      <c r="V42" s="56">
        <f t="shared" si="15"/>
        <v>16</v>
      </c>
      <c r="W42" s="64">
        <f t="shared" si="16"/>
        <v>2</v>
      </c>
      <c r="X42" s="56" t="str">
        <f t="shared" si="19"/>
        <v>N</v>
      </c>
      <c r="Y42" s="18"/>
      <c r="Z42" s="19"/>
      <c r="AA42" s="20"/>
      <c r="AB42" s="19"/>
      <c r="AC42" s="21"/>
      <c r="AJ42" s="22"/>
      <c r="AK42" s="22"/>
      <c r="AL42" s="22"/>
      <c r="AM42" s="22"/>
      <c r="AN42" s="20"/>
      <c r="AO42" s="20"/>
      <c r="AP42" s="20"/>
      <c r="AQ42" s="20"/>
      <c r="AR42" s="20"/>
    </row>
    <row r="43" spans="1:44" s="17" customFormat="1" ht="20.25" customHeight="1" x14ac:dyDescent="0.2">
      <c r="A43" s="150"/>
      <c r="C43" s="63"/>
      <c r="D43" s="66">
        <f t="shared" si="13"/>
        <v>1</v>
      </c>
      <c r="E43" s="69">
        <f>IFERROR(VLOOKUP(J43,Causa!$A$2:$F$15,6,0),"")</f>
        <v>1</v>
      </c>
      <c r="F43" s="52">
        <v>0.12569444444444444</v>
      </c>
      <c r="G43" s="53"/>
      <c r="H43" s="212"/>
      <c r="I43" s="55" t="s">
        <v>57</v>
      </c>
      <c r="J43" s="54" t="s">
        <v>39</v>
      </c>
      <c r="K43" s="54" t="s">
        <v>40</v>
      </c>
      <c r="L43" s="54" t="s">
        <v>1767</v>
      </c>
      <c r="M43" s="54" t="s">
        <v>411</v>
      </c>
      <c r="N43" s="54" t="s">
        <v>306</v>
      </c>
      <c r="O43" s="54" t="s">
        <v>161</v>
      </c>
      <c r="P43" s="54">
        <v>15</v>
      </c>
      <c r="Q43" s="55" t="s">
        <v>2008</v>
      </c>
      <c r="R43" s="54"/>
      <c r="S43" s="56">
        <f t="shared" si="17"/>
        <v>0</v>
      </c>
      <c r="T43" s="56">
        <f t="shared" si="14"/>
        <v>0</v>
      </c>
      <c r="U43" s="56">
        <f t="shared" si="18"/>
        <v>0</v>
      </c>
      <c r="V43" s="56">
        <f t="shared" si="15"/>
        <v>15</v>
      </c>
      <c r="W43" s="64">
        <f t="shared" si="16"/>
        <v>3</v>
      </c>
      <c r="X43" s="56" t="str">
        <f t="shared" si="19"/>
        <v>N</v>
      </c>
      <c r="Y43" s="18"/>
      <c r="Z43" s="19"/>
      <c r="AA43" s="20"/>
      <c r="AB43" s="19"/>
      <c r="AC43" s="21"/>
      <c r="AJ43" s="22"/>
      <c r="AK43" s="22"/>
      <c r="AL43" s="22"/>
      <c r="AM43" s="22"/>
      <c r="AN43" s="20"/>
      <c r="AO43" s="20"/>
      <c r="AP43" s="20"/>
      <c r="AQ43" s="20"/>
      <c r="AR43" s="20"/>
    </row>
    <row r="44" spans="1:44" s="17" customFormat="1" ht="20.25" customHeight="1" x14ac:dyDescent="0.2">
      <c r="A44" s="150"/>
      <c r="C44" s="63"/>
      <c r="D44" s="66">
        <f t="shared" si="13"/>
        <v>1</v>
      </c>
      <c r="E44" s="69">
        <f>IFERROR(VLOOKUP(J44,Causa!$A$2:$F$15,6,0),"")</f>
        <v>2</v>
      </c>
      <c r="F44" s="52">
        <v>0.15972222222222224</v>
      </c>
      <c r="G44" s="53"/>
      <c r="H44" s="212"/>
      <c r="I44" s="55" t="s">
        <v>57</v>
      </c>
      <c r="J44" s="54" t="s">
        <v>41</v>
      </c>
      <c r="K44" s="54" t="s">
        <v>42</v>
      </c>
      <c r="L44" s="54" t="s">
        <v>444</v>
      </c>
      <c r="M44" s="54"/>
      <c r="N44" s="54"/>
      <c r="O44" s="54" t="s">
        <v>423</v>
      </c>
      <c r="P44" s="54">
        <v>6.15</v>
      </c>
      <c r="Q44" s="55" t="s">
        <v>1932</v>
      </c>
      <c r="R44" s="54"/>
      <c r="S44" s="56">
        <f t="shared" si="17"/>
        <v>0</v>
      </c>
      <c r="T44" s="56">
        <f t="shared" si="14"/>
        <v>0</v>
      </c>
      <c r="U44" s="56">
        <f t="shared" si="18"/>
        <v>0</v>
      </c>
      <c r="V44" s="56">
        <f t="shared" si="15"/>
        <v>6.15</v>
      </c>
      <c r="W44" s="64">
        <f t="shared" si="16"/>
        <v>3</v>
      </c>
      <c r="X44" s="56" t="str">
        <f t="shared" si="19"/>
        <v>N</v>
      </c>
      <c r="Y44" s="18"/>
      <c r="Z44" s="19"/>
      <c r="AA44" s="20"/>
      <c r="AB44" s="19"/>
      <c r="AC44" s="21"/>
      <c r="AJ44" s="22"/>
      <c r="AK44" s="22"/>
      <c r="AL44" s="22"/>
      <c r="AM44" s="22"/>
      <c r="AN44" s="20"/>
      <c r="AO44" s="20"/>
      <c r="AP44" s="20"/>
      <c r="AQ44" s="20"/>
      <c r="AR44" s="20"/>
    </row>
    <row r="45" spans="1:44" s="17" customFormat="1" ht="20.25" customHeight="1" x14ac:dyDescent="0.2">
      <c r="A45" s="150"/>
      <c r="C45" s="63"/>
      <c r="D45" s="66">
        <f t="shared" si="13"/>
        <v>1</v>
      </c>
      <c r="E45" s="69">
        <f>IFERROR(VLOOKUP(J45,Causa!$A$2:$F$15,6,0),"")</f>
        <v>2</v>
      </c>
      <c r="F45" s="52">
        <v>0.17291666666666669</v>
      </c>
      <c r="G45" s="53"/>
      <c r="H45" s="212"/>
      <c r="I45" s="55" t="s">
        <v>57</v>
      </c>
      <c r="J45" s="54" t="s">
        <v>41</v>
      </c>
      <c r="K45" s="54" t="s">
        <v>42</v>
      </c>
      <c r="L45" s="54" t="s">
        <v>444</v>
      </c>
      <c r="M45" s="54"/>
      <c r="N45" s="54"/>
      <c r="O45" s="54" t="s">
        <v>423</v>
      </c>
      <c r="P45" s="54">
        <v>5.3</v>
      </c>
      <c r="Q45" s="55" t="s">
        <v>1932</v>
      </c>
      <c r="R45" s="54"/>
      <c r="S45" s="56">
        <f t="shared" si="17"/>
        <v>0</v>
      </c>
      <c r="T45" s="56">
        <f t="shared" si="14"/>
        <v>0</v>
      </c>
      <c r="U45" s="56">
        <f t="shared" si="18"/>
        <v>0</v>
      </c>
      <c r="V45" s="56">
        <f t="shared" si="15"/>
        <v>5.3</v>
      </c>
      <c r="W45" s="64">
        <f t="shared" si="16"/>
        <v>4</v>
      </c>
      <c r="X45" s="56" t="str">
        <f t="shared" si="19"/>
        <v>N</v>
      </c>
      <c r="Y45" s="18"/>
      <c r="Z45" s="19"/>
      <c r="AA45" s="20"/>
      <c r="AB45" s="19"/>
      <c r="AC45" s="21"/>
      <c r="AJ45" s="22"/>
      <c r="AK45" s="22"/>
      <c r="AL45" s="22"/>
      <c r="AM45" s="22"/>
      <c r="AN45" s="20"/>
      <c r="AO45" s="20"/>
      <c r="AP45" s="20"/>
      <c r="AQ45" s="20"/>
      <c r="AR45" s="20"/>
    </row>
    <row r="46" spans="1:44" s="17" customFormat="1" ht="20.25" customHeight="1" x14ac:dyDescent="0.2">
      <c r="A46" s="150"/>
      <c r="C46" s="63"/>
      <c r="D46" s="66">
        <f t="shared" si="13"/>
        <v>1</v>
      </c>
      <c r="E46" s="69">
        <f>IFERROR(VLOOKUP(J46,Causa!$A$2:$F$15,6,0),"")</f>
        <v>2</v>
      </c>
      <c r="F46" s="52">
        <v>0.18680555555555556</v>
      </c>
      <c r="G46" s="53"/>
      <c r="H46" s="212"/>
      <c r="I46" s="55" t="s">
        <v>57</v>
      </c>
      <c r="J46" s="54" t="s">
        <v>41</v>
      </c>
      <c r="K46" s="54" t="s">
        <v>42</v>
      </c>
      <c r="L46" s="54" t="s">
        <v>441</v>
      </c>
      <c r="M46" s="54"/>
      <c r="N46" s="54"/>
      <c r="O46" s="54" t="s">
        <v>423</v>
      </c>
      <c r="P46" s="54">
        <v>6</v>
      </c>
      <c r="Q46" s="55" t="s">
        <v>1979</v>
      </c>
      <c r="R46" s="54"/>
      <c r="S46" s="56">
        <f t="shared" si="17"/>
        <v>0</v>
      </c>
      <c r="T46" s="56">
        <f t="shared" si="14"/>
        <v>0</v>
      </c>
      <c r="U46" s="56">
        <f t="shared" si="18"/>
        <v>0</v>
      </c>
      <c r="V46" s="56">
        <f t="shared" si="15"/>
        <v>6</v>
      </c>
      <c r="W46" s="64">
        <f t="shared" si="16"/>
        <v>4</v>
      </c>
      <c r="X46" s="56" t="str">
        <f t="shared" si="19"/>
        <v>N</v>
      </c>
      <c r="Y46" s="18"/>
      <c r="Z46" s="19"/>
      <c r="AA46" s="20"/>
      <c r="AB46" s="19"/>
      <c r="AC46" s="21"/>
      <c r="AJ46" s="22"/>
      <c r="AK46" s="22"/>
      <c r="AL46" s="22"/>
      <c r="AM46" s="22"/>
      <c r="AN46" s="20"/>
      <c r="AO46" s="20"/>
      <c r="AP46" s="20"/>
      <c r="AQ46" s="20"/>
      <c r="AR46" s="20"/>
    </row>
    <row r="47" spans="1:44" s="17" customFormat="1" ht="20.25" customHeight="1" x14ac:dyDescent="0.2">
      <c r="A47" s="150"/>
      <c r="C47" s="63"/>
      <c r="D47" s="66">
        <f t="shared" si="13"/>
        <v>1</v>
      </c>
      <c r="E47" s="69">
        <f>IFERROR(VLOOKUP(J47,Causa!$A$2:$F$15,6,0),"")</f>
        <v>1</v>
      </c>
      <c r="F47" s="52">
        <v>0.19444444444444445</v>
      </c>
      <c r="G47" s="53"/>
      <c r="H47" s="212"/>
      <c r="I47" s="55" t="s">
        <v>57</v>
      </c>
      <c r="J47" s="54" t="s">
        <v>39</v>
      </c>
      <c r="K47" s="54" t="s">
        <v>40</v>
      </c>
      <c r="L47" s="54" t="s">
        <v>441</v>
      </c>
      <c r="M47" s="54" t="s">
        <v>411</v>
      </c>
      <c r="N47" s="54" t="s">
        <v>306</v>
      </c>
      <c r="O47" s="54" t="s">
        <v>161</v>
      </c>
      <c r="P47" s="54">
        <v>20</v>
      </c>
      <c r="Q47" s="55" t="s">
        <v>2009</v>
      </c>
      <c r="R47" s="54"/>
      <c r="S47" s="56">
        <f t="shared" si="17"/>
        <v>0</v>
      </c>
      <c r="T47" s="56">
        <f t="shared" si="14"/>
        <v>0</v>
      </c>
      <c r="U47" s="56">
        <f t="shared" si="18"/>
        <v>0</v>
      </c>
      <c r="V47" s="56">
        <f t="shared" si="15"/>
        <v>20</v>
      </c>
      <c r="W47" s="64">
        <f t="shared" si="16"/>
        <v>4</v>
      </c>
      <c r="X47" s="56" t="str">
        <f t="shared" si="19"/>
        <v>N</v>
      </c>
      <c r="Y47" s="18"/>
      <c r="Z47" s="19"/>
      <c r="AA47" s="20"/>
      <c r="AB47" s="19"/>
      <c r="AC47" s="21"/>
      <c r="AJ47" s="22"/>
      <c r="AK47" s="22"/>
      <c r="AL47" s="22"/>
      <c r="AM47" s="22"/>
      <c r="AN47" s="20"/>
      <c r="AO47" s="20"/>
      <c r="AP47" s="20"/>
      <c r="AQ47" s="20"/>
      <c r="AR47" s="20"/>
    </row>
    <row r="48" spans="1:44" s="17" customFormat="1" ht="20.25" customHeight="1" x14ac:dyDescent="0.2">
      <c r="A48" s="150"/>
      <c r="C48" s="63"/>
      <c r="D48" s="66">
        <f t="shared" si="13"/>
        <v>1</v>
      </c>
      <c r="E48" s="69">
        <f>IFERROR(VLOOKUP(J48,Causa!$A$2:$F$15,6,0),"")</f>
        <v>1</v>
      </c>
      <c r="F48" s="52">
        <v>0.20902777777777778</v>
      </c>
      <c r="G48" s="53"/>
      <c r="H48" s="212"/>
      <c r="I48" s="55" t="s">
        <v>57</v>
      </c>
      <c r="J48" s="54" t="s">
        <v>39</v>
      </c>
      <c r="K48" s="54" t="s">
        <v>40</v>
      </c>
      <c r="L48" s="54" t="s">
        <v>441</v>
      </c>
      <c r="M48" s="54" t="s">
        <v>411</v>
      </c>
      <c r="N48" s="54" t="s">
        <v>306</v>
      </c>
      <c r="O48" s="54" t="s">
        <v>161</v>
      </c>
      <c r="P48" s="54">
        <v>20</v>
      </c>
      <c r="Q48" s="55" t="s">
        <v>2009</v>
      </c>
      <c r="R48" s="54"/>
      <c r="S48" s="56">
        <f t="shared" si="17"/>
        <v>0</v>
      </c>
      <c r="T48" s="56">
        <f t="shared" si="14"/>
        <v>0</v>
      </c>
      <c r="U48" s="56">
        <f t="shared" si="18"/>
        <v>0</v>
      </c>
      <c r="V48" s="56">
        <f t="shared" si="15"/>
        <v>20</v>
      </c>
      <c r="W48" s="64">
        <f t="shared" si="16"/>
        <v>5</v>
      </c>
      <c r="X48" s="56" t="str">
        <f t="shared" si="19"/>
        <v>N</v>
      </c>
      <c r="Y48" s="18"/>
      <c r="Z48" s="19"/>
      <c r="AA48" s="20"/>
      <c r="AB48" s="19"/>
      <c r="AC48" s="21"/>
      <c r="AJ48" s="22"/>
      <c r="AK48" s="22"/>
      <c r="AL48" s="22"/>
      <c r="AM48" s="22"/>
      <c r="AN48" s="20"/>
      <c r="AO48" s="20"/>
      <c r="AP48" s="20"/>
      <c r="AQ48" s="20"/>
      <c r="AR48" s="20"/>
    </row>
    <row r="49" spans="1:44" s="17" customFormat="1" ht="20.25" customHeight="1" x14ac:dyDescent="0.2">
      <c r="A49" s="150"/>
      <c r="C49" s="63"/>
      <c r="D49" s="66">
        <f t="shared" si="13"/>
        <v>1</v>
      </c>
      <c r="E49" s="69">
        <f>IFERROR(VLOOKUP(J49,Causa!$A$2:$F$15,6,0),"")</f>
        <v>2</v>
      </c>
      <c r="F49" s="52">
        <v>0.23055555555555554</v>
      </c>
      <c r="G49" s="53"/>
      <c r="H49" s="212"/>
      <c r="I49" s="55" t="s">
        <v>57</v>
      </c>
      <c r="J49" s="54" t="s">
        <v>41</v>
      </c>
      <c r="K49" s="54" t="s">
        <v>42</v>
      </c>
      <c r="L49" s="54" t="s">
        <v>444</v>
      </c>
      <c r="M49" s="54"/>
      <c r="N49" s="54"/>
      <c r="O49" s="54" t="s">
        <v>423</v>
      </c>
      <c r="P49" s="54">
        <v>5</v>
      </c>
      <c r="Q49" s="55" t="s">
        <v>1932</v>
      </c>
      <c r="R49" s="54"/>
      <c r="S49" s="56">
        <f t="shared" si="17"/>
        <v>0</v>
      </c>
      <c r="T49" s="56">
        <f t="shared" si="14"/>
        <v>0</v>
      </c>
      <c r="U49" s="56">
        <f t="shared" si="18"/>
        <v>0</v>
      </c>
      <c r="V49" s="56">
        <f t="shared" si="15"/>
        <v>5</v>
      </c>
      <c r="W49" s="64">
        <f t="shared" si="16"/>
        <v>5</v>
      </c>
      <c r="X49" s="56" t="str">
        <f t="shared" si="19"/>
        <v>N</v>
      </c>
      <c r="Y49" s="18"/>
      <c r="Z49" s="19"/>
      <c r="AA49" s="20"/>
      <c r="AB49" s="19"/>
      <c r="AC49" s="21"/>
      <c r="AJ49" s="22"/>
      <c r="AK49" s="22"/>
      <c r="AL49" s="22"/>
      <c r="AM49" s="22"/>
      <c r="AN49" s="20"/>
      <c r="AO49" s="20"/>
      <c r="AP49" s="20"/>
      <c r="AQ49" s="20"/>
      <c r="AR49" s="20"/>
    </row>
    <row r="50" spans="1:44" s="17" customFormat="1" ht="20.25" customHeight="1" x14ac:dyDescent="0.2">
      <c r="A50" s="150"/>
      <c r="C50" s="63"/>
      <c r="D50" s="66">
        <f t="shared" si="13"/>
        <v>1</v>
      </c>
      <c r="E50" s="69">
        <f>IFERROR(VLOOKUP(J50,Causa!$A$2:$F$15,6,0),"")</f>
        <v>2</v>
      </c>
      <c r="F50" s="52">
        <v>0.24513888888888888</v>
      </c>
      <c r="G50" s="53"/>
      <c r="H50" s="212"/>
      <c r="I50" s="55" t="s">
        <v>57</v>
      </c>
      <c r="J50" s="54" t="s">
        <v>41</v>
      </c>
      <c r="K50" s="54" t="s">
        <v>42</v>
      </c>
      <c r="L50" s="54" t="s">
        <v>441</v>
      </c>
      <c r="M50" s="54"/>
      <c r="N50" s="54"/>
      <c r="O50" s="54" t="s">
        <v>423</v>
      </c>
      <c r="P50" s="54">
        <v>5.55</v>
      </c>
      <c r="Q50" s="55" t="s">
        <v>1979</v>
      </c>
      <c r="R50" s="54"/>
      <c r="S50" s="56">
        <f t="shared" si="17"/>
        <v>0</v>
      </c>
      <c r="T50" s="56">
        <f t="shared" si="14"/>
        <v>0</v>
      </c>
      <c r="U50" s="56">
        <f t="shared" si="18"/>
        <v>0</v>
      </c>
      <c r="V50" s="56">
        <f t="shared" si="15"/>
        <v>5.55</v>
      </c>
      <c r="W50" s="64">
        <f t="shared" si="16"/>
        <v>5</v>
      </c>
      <c r="X50" s="56" t="str">
        <f t="shared" si="19"/>
        <v>N</v>
      </c>
      <c r="Y50" s="20"/>
      <c r="Z50" s="19"/>
      <c r="AA50" s="20"/>
      <c r="AB50" s="19"/>
      <c r="AC50" s="21"/>
      <c r="AJ50" s="22"/>
      <c r="AK50" s="22"/>
      <c r="AL50" s="22"/>
      <c r="AM50" s="22"/>
      <c r="AN50" s="20"/>
      <c r="AO50" s="20"/>
      <c r="AP50" s="20"/>
      <c r="AQ50" s="20"/>
      <c r="AR50" s="20"/>
    </row>
    <row r="51" spans="1:44" s="17" customFormat="1" ht="20.25" customHeight="1" x14ac:dyDescent="0.2">
      <c r="A51" s="150"/>
      <c r="C51" s="63"/>
      <c r="D51" s="66">
        <f t="shared" si="13"/>
        <v>1</v>
      </c>
      <c r="E51" s="69">
        <f>IFERROR(VLOOKUP(J51,Causa!$A$2:$F$15,6,0),"")</f>
        <v>3</v>
      </c>
      <c r="F51" s="52">
        <v>0.25069444444444444</v>
      </c>
      <c r="G51" s="53"/>
      <c r="H51" s="212"/>
      <c r="I51" s="55" t="s">
        <v>57</v>
      </c>
      <c r="J51" s="54" t="s">
        <v>47</v>
      </c>
      <c r="K51" s="54" t="s">
        <v>82</v>
      </c>
      <c r="L51" s="54" t="s">
        <v>1793</v>
      </c>
      <c r="M51" s="54"/>
      <c r="N51" s="54"/>
      <c r="O51" s="54" t="s">
        <v>1725</v>
      </c>
      <c r="P51" s="54">
        <v>4.24</v>
      </c>
      <c r="Q51" s="55" t="s">
        <v>1940</v>
      </c>
      <c r="R51" s="54"/>
      <c r="S51" s="56">
        <f t="shared" si="17"/>
        <v>0</v>
      </c>
      <c r="T51" s="56">
        <f t="shared" si="14"/>
        <v>4.24</v>
      </c>
      <c r="U51" s="56">
        <f t="shared" si="18"/>
        <v>0</v>
      </c>
      <c r="V51" s="56">
        <f t="shared" si="15"/>
        <v>0</v>
      </c>
      <c r="W51" s="64">
        <f t="shared" si="16"/>
        <v>6</v>
      </c>
      <c r="X51" s="56" t="str">
        <f t="shared" si="19"/>
        <v>N</v>
      </c>
      <c r="Y51" s="20"/>
      <c r="Z51" s="19"/>
      <c r="AA51" s="20"/>
      <c r="AB51" s="19"/>
      <c r="AC51" s="21"/>
      <c r="AJ51" s="22"/>
      <c r="AK51" s="22"/>
      <c r="AL51" s="22"/>
      <c r="AM51" s="22"/>
      <c r="AN51" s="20"/>
      <c r="AO51" s="20"/>
      <c r="AP51" s="20"/>
      <c r="AQ51" s="20"/>
      <c r="AR51" s="20"/>
    </row>
    <row r="52" spans="1:44" s="17" customFormat="1" ht="20.25" customHeight="1" x14ac:dyDescent="0.2">
      <c r="A52" s="150"/>
      <c r="C52" s="63"/>
      <c r="D52" s="66">
        <f t="shared" si="13"/>
        <v>1</v>
      </c>
      <c r="E52" s="69">
        <f>IFERROR(VLOOKUP(J52,Causa!$A$2:$F$15,6,0),"")</f>
        <v>2</v>
      </c>
      <c r="F52" s="52">
        <v>0.26180555555555557</v>
      </c>
      <c r="G52" s="53"/>
      <c r="H52" s="212"/>
      <c r="I52" s="55" t="s">
        <v>57</v>
      </c>
      <c r="J52" s="54" t="s">
        <v>41</v>
      </c>
      <c r="K52" s="54" t="s">
        <v>42</v>
      </c>
      <c r="L52" s="54" t="s">
        <v>439</v>
      </c>
      <c r="M52" s="54"/>
      <c r="N52" s="54"/>
      <c r="O52" s="54" t="s">
        <v>399</v>
      </c>
      <c r="P52" s="54">
        <v>9</v>
      </c>
      <c r="Q52" s="55" t="s">
        <v>2010</v>
      </c>
      <c r="R52" s="54"/>
      <c r="S52" s="56">
        <f t="shared" si="17"/>
        <v>0</v>
      </c>
      <c r="T52" s="56">
        <f t="shared" si="14"/>
        <v>0</v>
      </c>
      <c r="U52" s="56">
        <f t="shared" si="18"/>
        <v>0</v>
      </c>
      <c r="V52" s="56">
        <f t="shared" si="15"/>
        <v>9</v>
      </c>
      <c r="W52" s="64">
        <f t="shared" si="16"/>
        <v>6</v>
      </c>
      <c r="X52" s="56" t="str">
        <f t="shared" si="19"/>
        <v>N</v>
      </c>
      <c r="Y52" s="20"/>
      <c r="Z52" s="19"/>
      <c r="AA52" s="20"/>
      <c r="AB52" s="19"/>
      <c r="AC52" s="21"/>
      <c r="AJ52" s="22"/>
      <c r="AK52" s="22"/>
      <c r="AL52" s="22"/>
      <c r="AM52" s="22"/>
      <c r="AN52" s="20"/>
      <c r="AO52" s="20"/>
      <c r="AP52" s="20"/>
      <c r="AQ52" s="20"/>
      <c r="AR52" s="20"/>
    </row>
    <row r="53" spans="1:44" s="17" customFormat="1" ht="20.25" customHeight="1" x14ac:dyDescent="0.2">
      <c r="A53" s="150"/>
      <c r="C53" s="63"/>
      <c r="D53" s="66">
        <f t="shared" si="13"/>
        <v>1</v>
      </c>
      <c r="E53" s="69">
        <f>IFERROR(VLOOKUP(J53,Causa!$A$2:$F$15,6,0),"")</f>
        <v>2</v>
      </c>
      <c r="F53" s="52">
        <v>0.27569444444444446</v>
      </c>
      <c r="G53" s="53"/>
      <c r="H53" s="212"/>
      <c r="I53" s="55" t="s">
        <v>57</v>
      </c>
      <c r="J53" s="54" t="s">
        <v>41</v>
      </c>
      <c r="K53" s="54" t="s">
        <v>42</v>
      </c>
      <c r="L53" s="54" t="s">
        <v>444</v>
      </c>
      <c r="M53" s="54"/>
      <c r="N53" s="54"/>
      <c r="O53" s="54" t="s">
        <v>423</v>
      </c>
      <c r="P53" s="54">
        <v>5</v>
      </c>
      <c r="Q53" s="55" t="s">
        <v>1932</v>
      </c>
      <c r="R53" s="54"/>
      <c r="S53" s="56">
        <f t="shared" si="17"/>
        <v>0</v>
      </c>
      <c r="T53" s="56">
        <f t="shared" si="14"/>
        <v>0</v>
      </c>
      <c r="U53" s="56">
        <f t="shared" si="18"/>
        <v>0</v>
      </c>
      <c r="V53" s="56">
        <f t="shared" si="15"/>
        <v>5</v>
      </c>
      <c r="W53" s="64">
        <f t="shared" si="16"/>
        <v>6</v>
      </c>
      <c r="X53" s="56" t="str">
        <f t="shared" si="19"/>
        <v>N</v>
      </c>
      <c r="Y53" s="20"/>
      <c r="Z53" s="19"/>
      <c r="AA53" s="20"/>
      <c r="AB53" s="19"/>
      <c r="AC53" s="21"/>
      <c r="AJ53" s="22"/>
      <c r="AK53" s="22"/>
      <c r="AL53" s="22"/>
      <c r="AM53" s="22"/>
      <c r="AN53" s="20"/>
      <c r="AO53" s="20"/>
      <c r="AP53" s="20"/>
      <c r="AQ53" s="20"/>
      <c r="AR53" s="20"/>
    </row>
    <row r="54" spans="1:44" s="17" customFormat="1" ht="20.25" customHeight="1" x14ac:dyDescent="0.2">
      <c r="A54" s="150"/>
      <c r="C54" s="63"/>
      <c r="D54" s="66">
        <f t="shared" si="13"/>
        <v>1</v>
      </c>
      <c r="E54" s="69">
        <f>IFERROR(VLOOKUP(J54,Causa!$A$2:$F$15,6,0),"")</f>
        <v>2</v>
      </c>
      <c r="F54" s="52">
        <v>0.29166666666666669</v>
      </c>
      <c r="G54" s="53"/>
      <c r="H54" s="212"/>
      <c r="I54" s="55" t="s">
        <v>55</v>
      </c>
      <c r="J54" s="54" t="s">
        <v>41</v>
      </c>
      <c r="K54" s="54" t="s">
        <v>42</v>
      </c>
      <c r="L54" s="54" t="s">
        <v>444</v>
      </c>
      <c r="M54" s="54"/>
      <c r="N54" s="54"/>
      <c r="O54" s="54" t="s">
        <v>402</v>
      </c>
      <c r="P54" s="54">
        <v>10</v>
      </c>
      <c r="Q54" s="55" t="s">
        <v>2011</v>
      </c>
      <c r="R54" s="54"/>
      <c r="S54" s="56">
        <f t="shared" si="17"/>
        <v>0</v>
      </c>
      <c r="T54" s="56">
        <f t="shared" si="14"/>
        <v>0</v>
      </c>
      <c r="U54" s="56">
        <f t="shared" si="18"/>
        <v>0</v>
      </c>
      <c r="V54" s="56">
        <f t="shared" si="15"/>
        <v>10</v>
      </c>
      <c r="W54" s="64">
        <f t="shared" si="16"/>
        <v>7</v>
      </c>
      <c r="X54" s="56" t="str">
        <f t="shared" si="19"/>
        <v>M</v>
      </c>
      <c r="Y54" s="20"/>
      <c r="Z54" s="19"/>
      <c r="AA54" s="20"/>
      <c r="AB54" s="19"/>
      <c r="AC54" s="21"/>
      <c r="AJ54" s="22"/>
      <c r="AK54" s="22"/>
      <c r="AL54" s="22"/>
      <c r="AM54" s="22"/>
      <c r="AN54" s="20"/>
      <c r="AO54" s="20"/>
      <c r="AP54" s="20"/>
      <c r="AQ54" s="20"/>
      <c r="AR54" s="20"/>
    </row>
    <row r="55" spans="1:44" s="17" customFormat="1" ht="20.25" customHeight="1" x14ac:dyDescent="0.2">
      <c r="A55" s="150"/>
      <c r="C55" s="63"/>
      <c r="D55" s="66">
        <f t="shared" si="13"/>
        <v>1</v>
      </c>
      <c r="E55" s="69">
        <f>IFERROR(VLOOKUP(J55,Causa!$A$2:$F$15,6,0),"")</f>
        <v>1</v>
      </c>
      <c r="F55" s="52">
        <v>0.30208333333333331</v>
      </c>
      <c r="G55" s="53"/>
      <c r="H55" s="212"/>
      <c r="I55" s="55" t="s">
        <v>55</v>
      </c>
      <c r="J55" s="54" t="s">
        <v>31</v>
      </c>
      <c r="K55" s="54" t="s">
        <v>32</v>
      </c>
      <c r="L55" s="54" t="s">
        <v>1796</v>
      </c>
      <c r="M55" s="54" t="s">
        <v>490</v>
      </c>
      <c r="N55" s="54" t="s">
        <v>224</v>
      </c>
      <c r="O55" s="54" t="s">
        <v>123</v>
      </c>
      <c r="P55" s="54">
        <v>28.71</v>
      </c>
      <c r="Q55" s="55" t="s">
        <v>2012</v>
      </c>
      <c r="R55" s="54"/>
      <c r="S55" s="56">
        <f t="shared" si="17"/>
        <v>0</v>
      </c>
      <c r="T55" s="56">
        <f t="shared" si="14"/>
        <v>0</v>
      </c>
      <c r="U55" s="56">
        <f t="shared" si="18"/>
        <v>0</v>
      </c>
      <c r="V55" s="56">
        <f t="shared" si="15"/>
        <v>28.71</v>
      </c>
      <c r="W55" s="64">
        <f t="shared" si="16"/>
        <v>7</v>
      </c>
      <c r="X55" s="56" t="str">
        <f t="shared" si="19"/>
        <v>M</v>
      </c>
      <c r="Y55" s="20"/>
      <c r="Z55" s="19"/>
      <c r="AA55" s="20"/>
      <c r="AB55" s="19"/>
      <c r="AC55" s="21"/>
      <c r="AJ55" s="22"/>
      <c r="AK55" s="22"/>
      <c r="AL55" s="22"/>
      <c r="AM55" s="22"/>
      <c r="AN55" s="20"/>
      <c r="AO55" s="20"/>
      <c r="AP55" s="20"/>
      <c r="AQ55" s="20"/>
      <c r="AR55" s="20"/>
    </row>
    <row r="56" spans="1:44" s="17" customFormat="1" ht="20.25" customHeight="1" x14ac:dyDescent="0.2">
      <c r="A56" s="150"/>
      <c r="C56" s="63"/>
      <c r="D56" s="66">
        <f t="shared" si="13"/>
        <v>1</v>
      </c>
      <c r="E56" s="69">
        <f>IFERROR(VLOOKUP(J56,Causa!$A$2:$F$15,6,0),"")</f>
        <v>2</v>
      </c>
      <c r="F56" s="52">
        <v>0.33333333333333331</v>
      </c>
      <c r="G56" s="53"/>
      <c r="H56" s="212"/>
      <c r="I56" s="55" t="s">
        <v>55</v>
      </c>
      <c r="J56" s="54" t="s">
        <v>41</v>
      </c>
      <c r="K56" s="54" t="s">
        <v>42</v>
      </c>
      <c r="L56" s="54" t="s">
        <v>1769</v>
      </c>
      <c r="M56" s="54"/>
      <c r="N56" s="54"/>
      <c r="O56" s="54" t="s">
        <v>402</v>
      </c>
      <c r="P56" s="54">
        <v>10</v>
      </c>
      <c r="Q56" s="55" t="s">
        <v>2013</v>
      </c>
      <c r="R56" s="54"/>
      <c r="S56" s="56">
        <f t="shared" si="17"/>
        <v>0</v>
      </c>
      <c r="T56" s="56">
        <f t="shared" si="14"/>
        <v>0</v>
      </c>
      <c r="U56" s="56">
        <f t="shared" si="18"/>
        <v>0</v>
      </c>
      <c r="V56" s="56">
        <f t="shared" si="15"/>
        <v>10</v>
      </c>
      <c r="W56" s="64">
        <f t="shared" si="16"/>
        <v>8</v>
      </c>
      <c r="X56" s="56" t="str">
        <f t="shared" si="19"/>
        <v>M</v>
      </c>
      <c r="Y56" s="20"/>
      <c r="Z56" s="19"/>
      <c r="AA56" s="20"/>
      <c r="AB56" s="19"/>
      <c r="AC56" s="21"/>
      <c r="AJ56" s="22"/>
      <c r="AK56" s="22"/>
      <c r="AL56" s="22"/>
      <c r="AM56" s="22"/>
      <c r="AN56" s="20"/>
      <c r="AO56" s="20"/>
      <c r="AP56" s="20"/>
      <c r="AQ56" s="20"/>
      <c r="AR56" s="20"/>
    </row>
    <row r="57" spans="1:44" s="17" customFormat="1" ht="20.25" customHeight="1" x14ac:dyDescent="0.2">
      <c r="A57" s="150"/>
      <c r="C57" s="63"/>
      <c r="D57" s="66">
        <f t="shared" si="13"/>
        <v>1</v>
      </c>
      <c r="E57" s="69">
        <f>IFERROR(VLOOKUP(J57,Causa!$A$2:$F$15,6,0),"")</f>
        <v>1</v>
      </c>
      <c r="F57" s="52">
        <v>0.34375</v>
      </c>
      <c r="G57" s="53"/>
      <c r="H57" s="212"/>
      <c r="I57" s="55" t="s">
        <v>55</v>
      </c>
      <c r="J57" s="54" t="s">
        <v>25</v>
      </c>
      <c r="K57" s="54" t="s">
        <v>26</v>
      </c>
      <c r="L57" s="54" t="s">
        <v>1857</v>
      </c>
      <c r="M57" s="54" t="s">
        <v>404</v>
      </c>
      <c r="N57" s="54" t="s">
        <v>234</v>
      </c>
      <c r="O57" s="54" t="s">
        <v>123</v>
      </c>
      <c r="P57" s="54">
        <v>6</v>
      </c>
      <c r="Q57" s="225" t="s">
        <v>2014</v>
      </c>
      <c r="R57" s="54"/>
      <c r="S57" s="56">
        <f t="shared" si="17"/>
        <v>0</v>
      </c>
      <c r="T57" s="56">
        <f t="shared" si="14"/>
        <v>0</v>
      </c>
      <c r="U57" s="56">
        <f t="shared" si="18"/>
        <v>0</v>
      </c>
      <c r="V57" s="56">
        <f t="shared" si="15"/>
        <v>6</v>
      </c>
      <c r="W57" s="64">
        <f t="shared" si="16"/>
        <v>8</v>
      </c>
      <c r="X57" s="56" t="str">
        <f t="shared" si="19"/>
        <v>M</v>
      </c>
      <c r="Y57" s="20"/>
      <c r="Z57" s="19"/>
      <c r="AA57" s="20"/>
      <c r="AB57" s="19"/>
      <c r="AC57" s="21"/>
      <c r="AJ57" s="22"/>
      <c r="AK57" s="22"/>
      <c r="AL57" s="22"/>
      <c r="AM57" s="22"/>
      <c r="AN57" s="20"/>
      <c r="AO57" s="20"/>
      <c r="AP57" s="20"/>
      <c r="AQ57" s="20"/>
      <c r="AR57" s="20"/>
    </row>
    <row r="58" spans="1:44" s="17" customFormat="1" ht="20.25" customHeight="1" x14ac:dyDescent="0.2">
      <c r="A58" s="150"/>
      <c r="C58" s="63"/>
      <c r="D58" s="66">
        <f t="shared" si="13"/>
        <v>1</v>
      </c>
      <c r="E58" s="69">
        <f>IFERROR(VLOOKUP(J58,Causa!$A$2:$F$15,6,0),"")</f>
        <v>3</v>
      </c>
      <c r="F58" s="52">
        <v>0.39930555555555558</v>
      </c>
      <c r="G58" s="53"/>
      <c r="H58" s="212"/>
      <c r="I58" s="55" t="s">
        <v>57</v>
      </c>
      <c r="J58" s="54" t="s">
        <v>37</v>
      </c>
      <c r="K58" s="54" t="s">
        <v>94</v>
      </c>
      <c r="L58" s="54" t="s">
        <v>1793</v>
      </c>
      <c r="M58" s="54"/>
      <c r="N58" s="54"/>
      <c r="O58" s="54" t="s">
        <v>427</v>
      </c>
      <c r="P58" s="54">
        <v>5.78</v>
      </c>
      <c r="Q58" s="55" t="s">
        <v>2015</v>
      </c>
      <c r="R58" s="54"/>
      <c r="S58" s="56">
        <f t="shared" si="17"/>
        <v>0</v>
      </c>
      <c r="T58" s="56">
        <f t="shared" si="14"/>
        <v>0</v>
      </c>
      <c r="U58" s="56">
        <f t="shared" si="18"/>
        <v>5.78</v>
      </c>
      <c r="V58" s="56">
        <f t="shared" si="15"/>
        <v>0</v>
      </c>
      <c r="W58" s="64">
        <f t="shared" si="16"/>
        <v>9</v>
      </c>
      <c r="X58" s="56" t="str">
        <f t="shared" si="19"/>
        <v>M</v>
      </c>
      <c r="Y58" s="20"/>
      <c r="Z58" s="19"/>
      <c r="AA58" s="20"/>
      <c r="AB58" s="19"/>
      <c r="AC58" s="21"/>
      <c r="AJ58" s="22"/>
      <c r="AK58" s="22"/>
      <c r="AL58" s="22"/>
      <c r="AM58" s="22"/>
      <c r="AN58" s="20"/>
      <c r="AO58" s="20"/>
      <c r="AP58" s="20"/>
      <c r="AQ58" s="20"/>
      <c r="AR58" s="20"/>
    </row>
    <row r="59" spans="1:44" s="17" customFormat="1" ht="20.25" customHeight="1" x14ac:dyDescent="0.2">
      <c r="A59" s="150"/>
      <c r="C59" s="63"/>
      <c r="D59" s="66">
        <f t="shared" si="13"/>
        <v>1</v>
      </c>
      <c r="E59" s="69">
        <f>IFERROR(VLOOKUP(J59,Causa!$A$2:$F$15,6,0),"")</f>
        <v>3</v>
      </c>
      <c r="F59" s="52">
        <v>0.43402777777777773</v>
      </c>
      <c r="G59" s="53"/>
      <c r="H59" s="212"/>
      <c r="I59" s="55" t="s">
        <v>57</v>
      </c>
      <c r="J59" s="54" t="s">
        <v>47</v>
      </c>
      <c r="K59" s="54" t="s">
        <v>64</v>
      </c>
      <c r="L59" s="54" t="s">
        <v>1793</v>
      </c>
      <c r="M59" s="54"/>
      <c r="N59" s="54"/>
      <c r="O59" s="54" t="s">
        <v>1725</v>
      </c>
      <c r="P59" s="54">
        <v>34.32</v>
      </c>
      <c r="Q59" s="226" t="s">
        <v>2016</v>
      </c>
      <c r="R59" s="54"/>
      <c r="S59" s="56">
        <f t="shared" si="17"/>
        <v>0</v>
      </c>
      <c r="T59" s="56">
        <f t="shared" si="14"/>
        <v>34.32</v>
      </c>
      <c r="U59" s="56">
        <f t="shared" si="18"/>
        <v>0</v>
      </c>
      <c r="V59" s="56">
        <f t="shared" si="15"/>
        <v>0</v>
      </c>
      <c r="W59" s="64">
        <f t="shared" si="16"/>
        <v>10</v>
      </c>
      <c r="X59" s="56" t="str">
        <f t="shared" si="19"/>
        <v>M</v>
      </c>
      <c r="Y59" s="20"/>
      <c r="Z59" s="19"/>
      <c r="AA59" s="20"/>
      <c r="AB59" s="19"/>
      <c r="AC59" s="21"/>
      <c r="AJ59" s="22"/>
      <c r="AK59" s="22"/>
      <c r="AL59" s="22"/>
      <c r="AM59" s="22"/>
      <c r="AN59" s="20"/>
      <c r="AO59" s="20"/>
      <c r="AP59" s="20"/>
      <c r="AQ59" s="20"/>
      <c r="AR59" s="20"/>
    </row>
    <row r="60" spans="1:44" s="17" customFormat="1" ht="20.25" customHeight="1" x14ac:dyDescent="0.2">
      <c r="A60" s="150"/>
      <c r="C60" s="63"/>
      <c r="D60" s="66">
        <f t="shared" si="13"/>
        <v>1</v>
      </c>
      <c r="E60" s="69">
        <f>IFERROR(VLOOKUP(J60,Causa!$A$2:$F$15,6,0),"")</f>
        <v>3</v>
      </c>
      <c r="F60" s="52">
        <v>0.45833333333333331</v>
      </c>
      <c r="G60" s="53"/>
      <c r="H60" s="212"/>
      <c r="I60" s="55" t="s">
        <v>55</v>
      </c>
      <c r="J60" s="54" t="s">
        <v>47</v>
      </c>
      <c r="K60" s="54" t="s">
        <v>109</v>
      </c>
      <c r="L60" s="54" t="s">
        <v>1793</v>
      </c>
      <c r="M60" s="54"/>
      <c r="N60" s="54"/>
      <c r="O60" s="54" t="s">
        <v>1685</v>
      </c>
      <c r="P60" s="54">
        <v>20</v>
      </c>
      <c r="Q60" s="55" t="s">
        <v>2017</v>
      </c>
      <c r="R60" s="54"/>
      <c r="S60" s="56">
        <f t="shared" si="17"/>
        <v>0</v>
      </c>
      <c r="T60" s="56">
        <f t="shared" si="14"/>
        <v>20</v>
      </c>
      <c r="U60" s="56">
        <f t="shared" si="18"/>
        <v>0</v>
      </c>
      <c r="V60" s="56">
        <f t="shared" si="15"/>
        <v>0</v>
      </c>
      <c r="W60" s="64">
        <f t="shared" si="16"/>
        <v>11</v>
      </c>
      <c r="X60" s="56" t="str">
        <f t="shared" si="19"/>
        <v>M</v>
      </c>
      <c r="Y60" s="20"/>
      <c r="Z60" s="19"/>
      <c r="AA60" s="20"/>
      <c r="AB60" s="19"/>
      <c r="AC60" s="21"/>
      <c r="AJ60" s="22"/>
      <c r="AK60" s="22"/>
      <c r="AL60" s="22"/>
      <c r="AM60" s="22"/>
      <c r="AN60" s="20"/>
      <c r="AO60" s="20"/>
      <c r="AP60" s="20"/>
      <c r="AQ60" s="20"/>
      <c r="AR60" s="20"/>
    </row>
    <row r="61" spans="1:44" s="17" customFormat="1" ht="30.75" customHeight="1" x14ac:dyDescent="0.2">
      <c r="A61" s="150"/>
      <c r="C61" s="63"/>
      <c r="D61" s="66">
        <f t="shared" si="13"/>
        <v>1</v>
      </c>
      <c r="E61" s="69">
        <f>IFERROR(VLOOKUP(J61,Causa!$A$2:$F$15,6,0),"")</f>
        <v>2</v>
      </c>
      <c r="F61" s="52">
        <v>0.47916666666666669</v>
      </c>
      <c r="G61" s="53"/>
      <c r="H61" s="212"/>
      <c r="I61" s="55" t="s">
        <v>55</v>
      </c>
      <c r="J61" s="54" t="s">
        <v>41</v>
      </c>
      <c r="K61" s="54" t="s">
        <v>42</v>
      </c>
      <c r="L61" s="54" t="s">
        <v>1769</v>
      </c>
      <c r="M61" s="54"/>
      <c r="N61" s="54"/>
      <c r="O61" s="54" t="s">
        <v>402</v>
      </c>
      <c r="P61" s="54">
        <v>8.0399999999999991</v>
      </c>
      <c r="Q61" s="55" t="s">
        <v>2018</v>
      </c>
      <c r="R61" s="54"/>
      <c r="S61" s="56">
        <f t="shared" si="17"/>
        <v>0</v>
      </c>
      <c r="T61" s="56">
        <f t="shared" si="14"/>
        <v>0</v>
      </c>
      <c r="U61" s="56">
        <f t="shared" si="18"/>
        <v>0</v>
      </c>
      <c r="V61" s="56">
        <f t="shared" si="15"/>
        <v>8.0399999999999991</v>
      </c>
      <c r="W61" s="64">
        <f t="shared" si="16"/>
        <v>11</v>
      </c>
      <c r="X61" s="56" t="str">
        <f t="shared" si="19"/>
        <v>M</v>
      </c>
      <c r="Y61" s="20"/>
      <c r="Z61" s="19"/>
      <c r="AA61" s="20"/>
      <c r="AB61" s="19"/>
      <c r="AC61" s="21"/>
      <c r="AJ61" s="22"/>
      <c r="AK61" s="22"/>
      <c r="AL61" s="22"/>
      <c r="AM61" s="22"/>
      <c r="AN61" s="20"/>
      <c r="AO61" s="20"/>
      <c r="AP61" s="20"/>
      <c r="AQ61" s="20"/>
      <c r="AR61" s="20"/>
    </row>
    <row r="62" spans="1:44" s="17" customFormat="1" ht="30.75" customHeight="1" x14ac:dyDescent="0.2">
      <c r="A62" s="150"/>
      <c r="C62" s="63"/>
      <c r="D62" s="66">
        <f t="shared" si="13"/>
        <v>1</v>
      </c>
      <c r="E62" s="69">
        <f>IFERROR(VLOOKUP(J62,Causa!$A$2:$F$15,6,0),"")</f>
        <v>2</v>
      </c>
      <c r="F62" s="52">
        <v>0.50277777777777777</v>
      </c>
      <c r="G62" s="53"/>
      <c r="H62" s="212"/>
      <c r="I62" s="55" t="s">
        <v>55</v>
      </c>
      <c r="J62" s="54" t="s">
        <v>41</v>
      </c>
      <c r="K62" s="54" t="s">
        <v>42</v>
      </c>
      <c r="L62" s="54" t="s">
        <v>444</v>
      </c>
      <c r="M62" s="54"/>
      <c r="N62" s="54"/>
      <c r="O62" s="54" t="s">
        <v>399</v>
      </c>
      <c r="P62" s="54">
        <v>5</v>
      </c>
      <c r="Q62" s="55" t="s">
        <v>2019</v>
      </c>
      <c r="R62" s="54"/>
      <c r="S62" s="56">
        <f t="shared" si="17"/>
        <v>0</v>
      </c>
      <c r="T62" s="56">
        <f t="shared" si="14"/>
        <v>0</v>
      </c>
      <c r="U62" s="56">
        <f t="shared" si="18"/>
        <v>0</v>
      </c>
      <c r="V62" s="56">
        <f t="shared" si="15"/>
        <v>5</v>
      </c>
      <c r="W62" s="64">
        <f t="shared" si="16"/>
        <v>12</v>
      </c>
      <c r="X62" s="56" t="str">
        <f t="shared" si="19"/>
        <v>M</v>
      </c>
      <c r="Y62" s="20"/>
      <c r="Z62" s="19"/>
      <c r="AA62" s="20"/>
      <c r="AB62" s="19"/>
      <c r="AC62" s="21"/>
      <c r="AJ62" s="22"/>
      <c r="AK62" s="22"/>
      <c r="AL62" s="22"/>
      <c r="AM62" s="22"/>
      <c r="AN62" s="20"/>
      <c r="AO62" s="20"/>
      <c r="AP62" s="20"/>
      <c r="AQ62" s="20"/>
      <c r="AR62" s="20"/>
    </row>
    <row r="63" spans="1:44" s="17" customFormat="1" ht="30.75" customHeight="1" x14ac:dyDescent="0.2">
      <c r="A63" s="150"/>
      <c r="C63" s="63"/>
      <c r="D63" s="66">
        <f t="shared" si="13"/>
        <v>1</v>
      </c>
      <c r="E63" s="69">
        <f>IFERROR(VLOOKUP(J63,Causa!$A$2:$F$15,6,0),"")</f>
        <v>2</v>
      </c>
      <c r="F63" s="52">
        <v>0.51736111111111105</v>
      </c>
      <c r="G63" s="53"/>
      <c r="H63" s="212"/>
      <c r="I63" s="55" t="s">
        <v>55</v>
      </c>
      <c r="J63" s="54" t="s">
        <v>41</v>
      </c>
      <c r="K63" s="54" t="s">
        <v>42</v>
      </c>
      <c r="L63" s="54" t="s">
        <v>1770</v>
      </c>
      <c r="M63" s="54"/>
      <c r="N63" s="54"/>
      <c r="O63" s="54" t="s">
        <v>399</v>
      </c>
      <c r="P63" s="54">
        <v>7.91</v>
      </c>
      <c r="Q63" s="55" t="s">
        <v>2020</v>
      </c>
      <c r="R63" s="54"/>
      <c r="S63" s="56">
        <f t="shared" si="17"/>
        <v>0</v>
      </c>
      <c r="T63" s="56">
        <f t="shared" si="14"/>
        <v>0</v>
      </c>
      <c r="U63" s="56">
        <f t="shared" si="18"/>
        <v>0</v>
      </c>
      <c r="V63" s="56">
        <f t="shared" si="15"/>
        <v>7.91</v>
      </c>
      <c r="W63" s="64">
        <f t="shared" si="16"/>
        <v>12</v>
      </c>
      <c r="X63" s="56" t="str">
        <f t="shared" si="19"/>
        <v>M</v>
      </c>
      <c r="Y63" s="20"/>
      <c r="Z63" s="19"/>
      <c r="AA63" s="20"/>
      <c r="AB63" s="19"/>
      <c r="AC63" s="21"/>
      <c r="AJ63" s="22"/>
      <c r="AK63" s="22"/>
      <c r="AL63" s="22"/>
      <c r="AM63" s="22"/>
      <c r="AN63" s="20"/>
      <c r="AO63" s="20"/>
      <c r="AP63" s="20"/>
      <c r="AQ63" s="20"/>
      <c r="AR63" s="20"/>
    </row>
    <row r="64" spans="1:44" s="17" customFormat="1" ht="30.75" customHeight="1" x14ac:dyDescent="0.2">
      <c r="A64" s="150"/>
      <c r="C64" s="63"/>
      <c r="D64" s="66">
        <f t="shared" si="13"/>
        <v>1</v>
      </c>
      <c r="E64" s="69">
        <f>IFERROR(VLOOKUP(J64,Causa!$A$2:$F$15,6,0),"")</f>
        <v>3</v>
      </c>
      <c r="F64" s="52">
        <v>0.54999999999999993</v>
      </c>
      <c r="G64" s="53"/>
      <c r="H64" s="212"/>
      <c r="I64" s="55" t="s">
        <v>55</v>
      </c>
      <c r="J64" s="54" t="s">
        <v>37</v>
      </c>
      <c r="K64" s="54" t="s">
        <v>418</v>
      </c>
      <c r="L64" s="54" t="s">
        <v>1793</v>
      </c>
      <c r="M64" s="54"/>
      <c r="N64" s="54"/>
      <c r="O64" s="54" t="s">
        <v>427</v>
      </c>
      <c r="P64" s="54">
        <v>22.32</v>
      </c>
      <c r="Q64" s="55" t="s">
        <v>2021</v>
      </c>
      <c r="R64" s="54"/>
      <c r="S64" s="56">
        <f t="shared" si="17"/>
        <v>0</v>
      </c>
      <c r="T64" s="56">
        <f t="shared" si="14"/>
        <v>0</v>
      </c>
      <c r="U64" s="56">
        <f t="shared" si="18"/>
        <v>22.32</v>
      </c>
      <c r="V64" s="56">
        <f t="shared" si="15"/>
        <v>0</v>
      </c>
      <c r="W64" s="64">
        <f t="shared" si="16"/>
        <v>13</v>
      </c>
      <c r="X64" s="56" t="str">
        <f t="shared" si="19"/>
        <v>M</v>
      </c>
      <c r="Y64" s="20"/>
      <c r="Z64" s="19"/>
      <c r="AA64" s="20"/>
      <c r="AB64" s="19"/>
      <c r="AC64" s="21"/>
      <c r="AJ64" s="22"/>
      <c r="AK64" s="22"/>
      <c r="AL64" s="22"/>
      <c r="AM64" s="22"/>
      <c r="AN64" s="20"/>
      <c r="AO64" s="20"/>
      <c r="AP64" s="20"/>
      <c r="AQ64" s="20"/>
      <c r="AR64" s="20"/>
    </row>
    <row r="65" spans="1:44" s="17" customFormat="1" ht="30.75" customHeight="1" x14ac:dyDescent="0.2">
      <c r="A65" s="150"/>
      <c r="C65" s="63"/>
      <c r="D65" s="66">
        <f t="shared" si="13"/>
        <v>1</v>
      </c>
      <c r="E65" s="69">
        <f>IFERROR(VLOOKUP(J65,Causa!$A$2:$F$15,6,0),"")</f>
        <v>3</v>
      </c>
      <c r="F65" s="52">
        <v>0.58402777777777781</v>
      </c>
      <c r="G65" s="53"/>
      <c r="H65" s="212"/>
      <c r="I65" s="55" t="s">
        <v>55</v>
      </c>
      <c r="J65" s="54" t="s">
        <v>47</v>
      </c>
      <c r="K65" s="54" t="s">
        <v>82</v>
      </c>
      <c r="L65" s="54" t="s">
        <v>1793</v>
      </c>
      <c r="M65" s="54"/>
      <c r="N65" s="54"/>
      <c r="O65" s="54" t="s">
        <v>1725</v>
      </c>
      <c r="P65" s="54">
        <v>5</v>
      </c>
      <c r="Q65" s="55" t="s">
        <v>1893</v>
      </c>
      <c r="R65" s="54"/>
      <c r="S65" s="56">
        <f t="shared" si="17"/>
        <v>0</v>
      </c>
      <c r="T65" s="56">
        <f t="shared" si="14"/>
        <v>5</v>
      </c>
      <c r="U65" s="56">
        <f t="shared" si="18"/>
        <v>0</v>
      </c>
      <c r="V65" s="56">
        <f t="shared" si="15"/>
        <v>0</v>
      </c>
      <c r="W65" s="64">
        <f t="shared" si="16"/>
        <v>14</v>
      </c>
      <c r="X65" s="56" t="str">
        <f t="shared" si="19"/>
        <v>M</v>
      </c>
      <c r="Y65" s="20"/>
      <c r="Z65" s="19"/>
      <c r="AA65" s="20"/>
      <c r="AB65" s="19"/>
      <c r="AC65" s="21"/>
      <c r="AJ65" s="22"/>
      <c r="AK65" s="22"/>
      <c r="AL65" s="22"/>
      <c r="AM65" s="22"/>
      <c r="AN65" s="20"/>
      <c r="AO65" s="20"/>
      <c r="AP65" s="20"/>
      <c r="AQ65" s="20"/>
      <c r="AR65" s="20"/>
    </row>
    <row r="66" spans="1:44" s="17" customFormat="1" ht="30.75" customHeight="1" x14ac:dyDescent="0.2">
      <c r="A66" s="150"/>
      <c r="C66" s="63"/>
      <c r="D66" s="66">
        <f t="shared" si="13"/>
        <v>1</v>
      </c>
      <c r="E66" s="69">
        <f>IFERROR(VLOOKUP(J66,Causa!$A$2:$F$15,6,0),"")</f>
        <v>3</v>
      </c>
      <c r="F66" s="52">
        <v>0.60069444444444442</v>
      </c>
      <c r="G66" s="53"/>
      <c r="H66" s="212"/>
      <c r="I66" s="55" t="s">
        <v>55</v>
      </c>
      <c r="J66" s="54" t="s">
        <v>37</v>
      </c>
      <c r="K66" s="54" t="s">
        <v>73</v>
      </c>
      <c r="L66" s="54" t="s">
        <v>1793</v>
      </c>
      <c r="M66" s="54"/>
      <c r="N66" s="54"/>
      <c r="O66" s="54" t="s">
        <v>426</v>
      </c>
      <c r="P66" s="54">
        <v>23</v>
      </c>
      <c r="Q66" s="55" t="s">
        <v>2022</v>
      </c>
      <c r="R66" s="54"/>
      <c r="S66" s="56">
        <f t="shared" si="17"/>
        <v>0</v>
      </c>
      <c r="T66" s="56">
        <f t="shared" si="14"/>
        <v>0</v>
      </c>
      <c r="U66" s="56">
        <f t="shared" si="18"/>
        <v>23</v>
      </c>
      <c r="V66" s="56">
        <f t="shared" si="15"/>
        <v>0</v>
      </c>
      <c r="W66" s="64">
        <f t="shared" si="16"/>
        <v>14</v>
      </c>
      <c r="X66" s="56" t="str">
        <f t="shared" si="19"/>
        <v>M</v>
      </c>
      <c r="Y66" s="20"/>
      <c r="Z66" s="19"/>
      <c r="AA66" s="20"/>
      <c r="AB66" s="19"/>
      <c r="AC66" s="21"/>
      <c r="AJ66" s="22"/>
      <c r="AK66" s="22"/>
      <c r="AL66" s="22"/>
      <c r="AM66" s="22"/>
      <c r="AN66" s="20"/>
      <c r="AO66" s="20"/>
      <c r="AP66" s="20"/>
      <c r="AQ66" s="20"/>
      <c r="AR66" s="20"/>
    </row>
    <row r="67" spans="1:44" s="17" customFormat="1" ht="30.75" customHeight="1" x14ac:dyDescent="0.2">
      <c r="A67" s="150"/>
      <c r="C67" s="63"/>
      <c r="D67" s="66">
        <f t="shared" si="13"/>
        <v>1</v>
      </c>
      <c r="E67" s="69">
        <f>IFERROR(VLOOKUP(J67,Causa!$A$2:$F$15,6,0),"")</f>
        <v>2</v>
      </c>
      <c r="F67" s="52">
        <v>0.61458333333333337</v>
      </c>
      <c r="G67" s="53"/>
      <c r="H67" s="212"/>
      <c r="I67" s="55" t="s">
        <v>55</v>
      </c>
      <c r="J67" s="54" t="s">
        <v>41</v>
      </c>
      <c r="K67" s="54" t="s">
        <v>42</v>
      </c>
      <c r="L67" s="54" t="s">
        <v>1857</v>
      </c>
      <c r="M67" s="54"/>
      <c r="N67" s="54"/>
      <c r="O67" s="54" t="s">
        <v>399</v>
      </c>
      <c r="P67" s="54">
        <v>2.36</v>
      </c>
      <c r="Q67" s="55" t="s">
        <v>2023</v>
      </c>
      <c r="R67" s="54"/>
      <c r="S67" s="56">
        <f t="shared" si="17"/>
        <v>0</v>
      </c>
      <c r="T67" s="56">
        <f t="shared" si="14"/>
        <v>0</v>
      </c>
      <c r="U67" s="56">
        <f t="shared" si="18"/>
        <v>0</v>
      </c>
      <c r="V67" s="56">
        <f t="shared" si="15"/>
        <v>2.36</v>
      </c>
      <c r="W67" s="64">
        <f t="shared" si="16"/>
        <v>14</v>
      </c>
      <c r="X67" s="56" t="str">
        <f t="shared" si="19"/>
        <v>M</v>
      </c>
      <c r="Y67" s="20"/>
      <c r="Z67" s="19"/>
      <c r="AA67" s="20"/>
      <c r="AB67" s="19"/>
      <c r="AC67" s="21"/>
      <c r="AJ67" s="22"/>
      <c r="AK67" s="22"/>
      <c r="AL67" s="22"/>
      <c r="AM67" s="22"/>
      <c r="AN67" s="20"/>
      <c r="AO67" s="20"/>
      <c r="AP67" s="20"/>
      <c r="AQ67" s="20"/>
      <c r="AR67" s="20"/>
    </row>
    <row r="68" spans="1:44" s="17" customFormat="1" ht="30.75" customHeight="1" x14ac:dyDescent="0.2">
      <c r="A68" s="150"/>
      <c r="C68" s="63"/>
      <c r="D68" s="66">
        <f t="shared" si="13"/>
        <v>1</v>
      </c>
      <c r="E68" s="69">
        <f>IFERROR(VLOOKUP(J68,Causa!$A$2:$F$15,6,0),"")</f>
        <v>2</v>
      </c>
      <c r="F68" s="52">
        <v>0.64374999999999993</v>
      </c>
      <c r="G68" s="53"/>
      <c r="H68" s="212"/>
      <c r="I68" s="55" t="s">
        <v>56</v>
      </c>
      <c r="J68" s="54" t="s">
        <v>41</v>
      </c>
      <c r="K68" s="54" t="s">
        <v>94</v>
      </c>
      <c r="L68" s="54" t="s">
        <v>1760</v>
      </c>
      <c r="M68" s="54"/>
      <c r="N68" s="54"/>
      <c r="O68" s="54" t="s">
        <v>426</v>
      </c>
      <c r="P68" s="54">
        <v>4</v>
      </c>
      <c r="Q68" s="55" t="s">
        <v>2024</v>
      </c>
      <c r="R68" s="54"/>
      <c r="S68" s="56">
        <f t="shared" si="17"/>
        <v>0</v>
      </c>
      <c r="T68" s="56">
        <f t="shared" si="14"/>
        <v>0</v>
      </c>
      <c r="U68" s="56">
        <f t="shared" si="18"/>
        <v>0</v>
      </c>
      <c r="V68" s="56">
        <f t="shared" si="15"/>
        <v>4</v>
      </c>
      <c r="W68" s="64">
        <f t="shared" si="16"/>
        <v>15</v>
      </c>
      <c r="X68" s="56" t="str">
        <f t="shared" si="19"/>
        <v>T</v>
      </c>
      <c r="Y68" s="20"/>
      <c r="Z68" s="19"/>
      <c r="AA68" s="20"/>
      <c r="AB68" s="19"/>
      <c r="AC68" s="21"/>
      <c r="AJ68" s="22"/>
      <c r="AK68" s="22"/>
      <c r="AL68" s="22"/>
      <c r="AM68" s="22"/>
      <c r="AN68" s="20"/>
      <c r="AO68" s="20"/>
      <c r="AP68" s="20"/>
      <c r="AQ68" s="20"/>
      <c r="AR68" s="20"/>
    </row>
    <row r="69" spans="1:44" s="17" customFormat="1" ht="30.75" customHeight="1" x14ac:dyDescent="0.2">
      <c r="A69" s="150"/>
      <c r="C69" s="63"/>
      <c r="D69" s="66">
        <f t="shared" si="13"/>
        <v>1</v>
      </c>
      <c r="E69" s="69">
        <f>IFERROR(VLOOKUP(J69,Causa!$A$2:$F$15,6,0),"")</f>
        <v>2</v>
      </c>
      <c r="F69" s="52">
        <v>0.65416666666666667</v>
      </c>
      <c r="G69" s="53"/>
      <c r="H69" s="212"/>
      <c r="I69" s="55" t="s">
        <v>56</v>
      </c>
      <c r="J69" s="54" t="s">
        <v>41</v>
      </c>
      <c r="K69" s="54" t="s">
        <v>42</v>
      </c>
      <c r="L69" s="54" t="s">
        <v>1774</v>
      </c>
      <c r="M69" s="54"/>
      <c r="N69" s="54"/>
      <c r="O69" s="54" t="s">
        <v>399</v>
      </c>
      <c r="P69" s="54">
        <v>4.74</v>
      </c>
      <c r="Q69" s="55" t="s">
        <v>2025</v>
      </c>
      <c r="R69" s="54"/>
      <c r="S69" s="56">
        <f t="shared" si="17"/>
        <v>0</v>
      </c>
      <c r="T69" s="56">
        <f t="shared" si="14"/>
        <v>0</v>
      </c>
      <c r="U69" s="56">
        <f t="shared" si="18"/>
        <v>0</v>
      </c>
      <c r="V69" s="56">
        <f t="shared" si="15"/>
        <v>4.74</v>
      </c>
      <c r="W69" s="64">
        <f t="shared" si="16"/>
        <v>15</v>
      </c>
      <c r="X69" s="56" t="str">
        <f t="shared" si="19"/>
        <v>T</v>
      </c>
      <c r="Y69" s="20"/>
      <c r="Z69" s="19"/>
      <c r="AA69" s="20"/>
      <c r="AB69" s="19"/>
      <c r="AC69" s="21"/>
      <c r="AJ69" s="22"/>
      <c r="AK69" s="22"/>
      <c r="AL69" s="22"/>
      <c r="AM69" s="22"/>
      <c r="AN69" s="20"/>
      <c r="AO69" s="20"/>
      <c r="AP69" s="20"/>
      <c r="AQ69" s="20"/>
      <c r="AR69" s="20"/>
    </row>
    <row r="70" spans="1:44" s="17" customFormat="1" ht="30.75" customHeight="1" x14ac:dyDescent="0.2">
      <c r="A70" s="150"/>
      <c r="C70" s="63"/>
      <c r="D70" s="66">
        <f t="shared" si="13"/>
        <v>1</v>
      </c>
      <c r="E70" s="69">
        <f>IFERROR(VLOOKUP(J70,Causa!$A$2:$F$15,6,0),"")</f>
        <v>2</v>
      </c>
      <c r="F70" s="52">
        <v>0.6875</v>
      </c>
      <c r="G70" s="53"/>
      <c r="H70" s="212"/>
      <c r="I70" s="55" t="s">
        <v>56</v>
      </c>
      <c r="J70" s="54" t="s">
        <v>41</v>
      </c>
      <c r="K70" s="54" t="s">
        <v>42</v>
      </c>
      <c r="L70" s="54" t="s">
        <v>1768</v>
      </c>
      <c r="M70" s="54"/>
      <c r="N70" s="54"/>
      <c r="O70" s="54" t="s">
        <v>399</v>
      </c>
      <c r="P70" s="54">
        <v>6</v>
      </c>
      <c r="Q70" s="55" t="s">
        <v>2026</v>
      </c>
      <c r="R70" s="54"/>
      <c r="S70" s="56">
        <f t="shared" si="17"/>
        <v>0</v>
      </c>
      <c r="T70" s="56">
        <f t="shared" si="14"/>
        <v>0</v>
      </c>
      <c r="U70" s="56">
        <f t="shared" si="18"/>
        <v>0</v>
      </c>
      <c r="V70" s="56">
        <f t="shared" si="15"/>
        <v>6</v>
      </c>
      <c r="W70" s="64">
        <f t="shared" si="16"/>
        <v>16</v>
      </c>
      <c r="X70" s="56" t="str">
        <f t="shared" si="19"/>
        <v>T</v>
      </c>
      <c r="Y70" s="20"/>
      <c r="Z70" s="19"/>
      <c r="AA70" s="20"/>
      <c r="AB70" s="19"/>
      <c r="AC70" s="21"/>
      <c r="AJ70" s="22"/>
      <c r="AK70" s="22"/>
      <c r="AL70" s="22"/>
      <c r="AM70" s="22"/>
      <c r="AN70" s="20"/>
      <c r="AO70" s="20"/>
      <c r="AP70" s="20"/>
      <c r="AQ70" s="20"/>
      <c r="AR70" s="20"/>
    </row>
    <row r="71" spans="1:44" s="17" customFormat="1" ht="30.75" customHeight="1" x14ac:dyDescent="0.2">
      <c r="A71" s="150"/>
      <c r="C71" s="63"/>
      <c r="D71" s="66">
        <f t="shared" si="13"/>
        <v>1</v>
      </c>
      <c r="E71" s="69">
        <f>IFERROR(VLOOKUP(J71,Causa!$A$2:$F$15,6,0),"")</f>
        <v>2</v>
      </c>
      <c r="F71" s="52">
        <v>0.6958333333333333</v>
      </c>
      <c r="G71" s="53"/>
      <c r="H71" s="212"/>
      <c r="I71" s="55" t="s">
        <v>56</v>
      </c>
      <c r="J71" s="54" t="s">
        <v>41</v>
      </c>
      <c r="K71" s="54" t="s">
        <v>42</v>
      </c>
      <c r="L71" s="54" t="s">
        <v>444</v>
      </c>
      <c r="M71" s="54"/>
      <c r="N71" s="54"/>
      <c r="O71" s="54" t="s">
        <v>423</v>
      </c>
      <c r="P71" s="54">
        <v>9.86</v>
      </c>
      <c r="Q71" s="55" t="s">
        <v>2027</v>
      </c>
      <c r="R71" s="54"/>
      <c r="S71" s="56">
        <f t="shared" si="17"/>
        <v>0</v>
      </c>
      <c r="T71" s="56">
        <f t="shared" si="14"/>
        <v>0</v>
      </c>
      <c r="U71" s="56">
        <f t="shared" si="18"/>
        <v>0</v>
      </c>
      <c r="V71" s="56">
        <f t="shared" si="15"/>
        <v>9.86</v>
      </c>
      <c r="W71" s="64">
        <f t="shared" si="16"/>
        <v>16</v>
      </c>
      <c r="X71" s="56" t="str">
        <f t="shared" si="19"/>
        <v>T</v>
      </c>
      <c r="Y71" s="20"/>
      <c r="Z71" s="19"/>
      <c r="AA71" s="20"/>
      <c r="AB71" s="19"/>
      <c r="AC71" s="21"/>
      <c r="AJ71" s="22"/>
      <c r="AK71" s="22"/>
      <c r="AL71" s="22"/>
      <c r="AM71" s="22"/>
      <c r="AN71" s="20"/>
      <c r="AO71" s="20"/>
      <c r="AP71" s="20"/>
      <c r="AQ71" s="20"/>
      <c r="AR71" s="20"/>
    </row>
    <row r="72" spans="1:44" s="17" customFormat="1" ht="30.75" customHeight="1" x14ac:dyDescent="0.2">
      <c r="A72" s="150"/>
      <c r="C72" s="63"/>
      <c r="D72" s="66">
        <f t="shared" si="13"/>
        <v>1</v>
      </c>
      <c r="E72" s="69">
        <f>IFERROR(VLOOKUP(J72,Causa!$A$2:$F$15,6,0),"")</f>
        <v>2</v>
      </c>
      <c r="F72" s="52">
        <v>0.7402777777777777</v>
      </c>
      <c r="G72" s="53"/>
      <c r="H72" s="212"/>
      <c r="I72" s="55" t="s">
        <v>56</v>
      </c>
      <c r="J72" s="54" t="s">
        <v>41</v>
      </c>
      <c r="K72" s="54" t="s">
        <v>42</v>
      </c>
      <c r="L72" s="54" t="s">
        <v>1770</v>
      </c>
      <c r="M72" s="54"/>
      <c r="N72" s="54"/>
      <c r="O72" s="54" t="s">
        <v>399</v>
      </c>
      <c r="P72" s="54">
        <v>5.98</v>
      </c>
      <c r="Q72" s="55" t="s">
        <v>2019</v>
      </c>
      <c r="R72" s="54"/>
      <c r="S72" s="56">
        <f t="shared" si="17"/>
        <v>0</v>
      </c>
      <c r="T72" s="56">
        <f t="shared" si="14"/>
        <v>0</v>
      </c>
      <c r="U72" s="56">
        <f t="shared" si="18"/>
        <v>0</v>
      </c>
      <c r="V72" s="56">
        <f t="shared" si="15"/>
        <v>5.98</v>
      </c>
      <c r="W72" s="64">
        <f t="shared" si="16"/>
        <v>17</v>
      </c>
      <c r="X72" s="56" t="str">
        <f t="shared" si="19"/>
        <v>T</v>
      </c>
      <c r="Y72" s="20"/>
      <c r="Z72" s="19"/>
      <c r="AA72" s="20"/>
      <c r="AB72" s="19"/>
      <c r="AC72" s="21"/>
      <c r="AJ72" s="22"/>
      <c r="AK72" s="22"/>
      <c r="AL72" s="22"/>
      <c r="AM72" s="22"/>
      <c r="AN72" s="20"/>
      <c r="AO72" s="20"/>
      <c r="AP72" s="20"/>
      <c r="AQ72" s="20"/>
      <c r="AR72" s="20"/>
    </row>
    <row r="73" spans="1:44" s="17" customFormat="1" ht="30.75" customHeight="1" x14ac:dyDescent="0.2">
      <c r="A73" s="150"/>
      <c r="C73" s="63"/>
      <c r="D73" s="66">
        <f t="shared" si="13"/>
        <v>1</v>
      </c>
      <c r="E73" s="69">
        <f>IFERROR(VLOOKUP(J73,Causa!$A$2:$F$15,6,0),"")</f>
        <v>2</v>
      </c>
      <c r="F73" s="52">
        <v>0.74444444444444446</v>
      </c>
      <c r="G73" s="53"/>
      <c r="H73" s="212"/>
      <c r="I73" s="55" t="s">
        <v>56</v>
      </c>
      <c r="J73" s="54" t="s">
        <v>41</v>
      </c>
      <c r="K73" s="54" t="s">
        <v>42</v>
      </c>
      <c r="L73" s="54" t="s">
        <v>1760</v>
      </c>
      <c r="M73" s="54"/>
      <c r="N73" s="54"/>
      <c r="O73" s="54" t="s">
        <v>402</v>
      </c>
      <c r="P73" s="54">
        <v>5</v>
      </c>
      <c r="Q73" s="55" t="s">
        <v>2028</v>
      </c>
      <c r="R73" s="54"/>
      <c r="S73" s="56">
        <f t="shared" si="17"/>
        <v>0</v>
      </c>
      <c r="T73" s="56">
        <f t="shared" si="14"/>
        <v>0</v>
      </c>
      <c r="U73" s="56">
        <f t="shared" si="18"/>
        <v>0</v>
      </c>
      <c r="V73" s="56">
        <f t="shared" si="15"/>
        <v>5</v>
      </c>
      <c r="W73" s="64">
        <f t="shared" si="16"/>
        <v>17</v>
      </c>
      <c r="X73" s="56" t="str">
        <f t="shared" si="19"/>
        <v>T</v>
      </c>
      <c r="Y73" s="20"/>
      <c r="Z73" s="19"/>
      <c r="AA73" s="20"/>
      <c r="AB73" s="19"/>
      <c r="AC73" s="21"/>
      <c r="AJ73" s="22"/>
      <c r="AK73" s="22"/>
      <c r="AL73" s="22"/>
      <c r="AM73" s="22"/>
      <c r="AN73" s="20"/>
      <c r="AO73" s="20"/>
      <c r="AP73" s="20"/>
      <c r="AQ73" s="20"/>
      <c r="AR73" s="20"/>
    </row>
    <row r="74" spans="1:44" s="17" customFormat="1" ht="30.75" customHeight="1" x14ac:dyDescent="0.2">
      <c r="A74" s="150"/>
      <c r="C74" s="63"/>
      <c r="D74" s="66">
        <f t="shared" si="13"/>
        <v>1</v>
      </c>
      <c r="E74" s="69">
        <f>IFERROR(VLOOKUP(J74,Causa!$A$2:$F$15,6,0),"")</f>
        <v>2</v>
      </c>
      <c r="F74" s="52">
        <v>0.76180555555555562</v>
      </c>
      <c r="G74" s="53"/>
      <c r="H74" s="212"/>
      <c r="I74" s="55" t="s">
        <v>56</v>
      </c>
      <c r="J74" s="54" t="s">
        <v>41</v>
      </c>
      <c r="K74" s="54" t="s">
        <v>42</v>
      </c>
      <c r="L74" s="54" t="s">
        <v>444</v>
      </c>
      <c r="M74" s="54"/>
      <c r="N74" s="54"/>
      <c r="O74" s="54" t="s">
        <v>423</v>
      </c>
      <c r="P74" s="54">
        <v>4</v>
      </c>
      <c r="Q74" s="55" t="s">
        <v>1859</v>
      </c>
      <c r="R74" s="54"/>
      <c r="S74" s="56">
        <f t="shared" si="17"/>
        <v>0</v>
      </c>
      <c r="T74" s="56">
        <f t="shared" si="14"/>
        <v>0</v>
      </c>
      <c r="U74" s="56">
        <f t="shared" si="18"/>
        <v>0</v>
      </c>
      <c r="V74" s="56">
        <f t="shared" si="15"/>
        <v>4</v>
      </c>
      <c r="W74" s="64">
        <f t="shared" si="16"/>
        <v>18</v>
      </c>
      <c r="X74" s="56" t="str">
        <f t="shared" si="19"/>
        <v>T</v>
      </c>
      <c r="Y74" s="20"/>
      <c r="Z74" s="19"/>
      <c r="AA74" s="20"/>
      <c r="AB74" s="19"/>
      <c r="AC74" s="21"/>
      <c r="AJ74" s="22"/>
      <c r="AK74" s="22"/>
      <c r="AL74" s="22"/>
      <c r="AM74" s="22"/>
      <c r="AN74" s="20"/>
      <c r="AO74" s="20"/>
      <c r="AP74" s="20"/>
      <c r="AQ74" s="20"/>
      <c r="AR74" s="20"/>
    </row>
    <row r="75" spans="1:44" s="17" customFormat="1" ht="30.75" customHeight="1" x14ac:dyDescent="0.2">
      <c r="A75" s="150"/>
      <c r="C75" s="63"/>
      <c r="D75" s="66">
        <f t="shared" si="13"/>
        <v>1</v>
      </c>
      <c r="E75" s="69">
        <f>IFERROR(VLOOKUP(J75,Causa!$A$2:$F$15,6,0),"")</f>
        <v>2</v>
      </c>
      <c r="F75" s="52">
        <v>0.78402777777777777</v>
      </c>
      <c r="G75" s="53"/>
      <c r="H75" s="212"/>
      <c r="I75" s="55" t="s">
        <v>56</v>
      </c>
      <c r="J75" s="54" t="s">
        <v>41</v>
      </c>
      <c r="K75" s="54" t="s">
        <v>42</v>
      </c>
      <c r="L75" s="54" t="s">
        <v>1770</v>
      </c>
      <c r="M75" s="54"/>
      <c r="N75" s="54"/>
      <c r="O75" s="54" t="s">
        <v>399</v>
      </c>
      <c r="P75" s="54">
        <v>5.7</v>
      </c>
      <c r="Q75" s="55" t="s">
        <v>1900</v>
      </c>
      <c r="R75" s="54"/>
      <c r="S75" s="56">
        <f t="shared" si="17"/>
        <v>0</v>
      </c>
      <c r="T75" s="56">
        <f t="shared" si="14"/>
        <v>0</v>
      </c>
      <c r="U75" s="56">
        <f t="shared" si="18"/>
        <v>0</v>
      </c>
      <c r="V75" s="56">
        <f t="shared" si="15"/>
        <v>5.7</v>
      </c>
      <c r="W75" s="64">
        <f t="shared" si="16"/>
        <v>18</v>
      </c>
      <c r="X75" s="56" t="str">
        <f t="shared" si="19"/>
        <v>T</v>
      </c>
      <c r="Y75" s="20"/>
      <c r="Z75" s="19"/>
      <c r="AA75" s="20"/>
      <c r="AB75" s="19"/>
      <c r="AC75" s="21"/>
      <c r="AJ75" s="22"/>
      <c r="AK75" s="22"/>
      <c r="AL75" s="22"/>
      <c r="AM75" s="22"/>
      <c r="AN75" s="20"/>
      <c r="AO75" s="20"/>
      <c r="AP75" s="20"/>
      <c r="AQ75" s="20"/>
      <c r="AR75" s="20"/>
    </row>
    <row r="76" spans="1:44" s="17" customFormat="1" ht="30.75" customHeight="1" x14ac:dyDescent="0.2">
      <c r="A76" s="150"/>
      <c r="C76" s="63"/>
      <c r="D76" s="66">
        <f t="shared" si="13"/>
        <v>1</v>
      </c>
      <c r="E76" s="69">
        <f>IFERROR(VLOOKUP(J76,Causa!$A$2:$F$15,6,0),"")</f>
        <v>2</v>
      </c>
      <c r="F76" s="52">
        <v>0.80555555555555547</v>
      </c>
      <c r="G76" s="53"/>
      <c r="H76" s="212"/>
      <c r="I76" s="55" t="s">
        <v>56</v>
      </c>
      <c r="J76" s="54" t="s">
        <v>41</v>
      </c>
      <c r="K76" s="54" t="s">
        <v>42</v>
      </c>
      <c r="L76" s="54" t="s">
        <v>1770</v>
      </c>
      <c r="M76" s="54"/>
      <c r="N76" s="54"/>
      <c r="O76" s="54" t="s">
        <v>399</v>
      </c>
      <c r="P76" s="54">
        <v>7</v>
      </c>
      <c r="Q76" s="55" t="s">
        <v>1900</v>
      </c>
      <c r="R76" s="54"/>
      <c r="S76" s="56">
        <f t="shared" si="17"/>
        <v>0</v>
      </c>
      <c r="T76" s="56">
        <f t="shared" si="14"/>
        <v>0</v>
      </c>
      <c r="U76" s="56">
        <f t="shared" si="18"/>
        <v>0</v>
      </c>
      <c r="V76" s="56">
        <f t="shared" si="15"/>
        <v>7</v>
      </c>
      <c r="W76" s="64">
        <f t="shared" si="16"/>
        <v>19</v>
      </c>
      <c r="X76" s="56" t="str">
        <f t="shared" si="19"/>
        <v>T</v>
      </c>
      <c r="Y76" s="20"/>
      <c r="Z76" s="19"/>
      <c r="AA76" s="20"/>
      <c r="AB76" s="19"/>
      <c r="AC76" s="21"/>
      <c r="AJ76" s="22"/>
      <c r="AK76" s="22"/>
      <c r="AL76" s="22"/>
      <c r="AM76" s="22"/>
      <c r="AN76" s="20"/>
      <c r="AO76" s="20"/>
      <c r="AP76" s="20"/>
      <c r="AQ76" s="20"/>
      <c r="AR76" s="20"/>
    </row>
    <row r="77" spans="1:44" s="17" customFormat="1" ht="30.75" customHeight="1" x14ac:dyDescent="0.2">
      <c r="A77" s="150"/>
      <c r="C77" s="63"/>
      <c r="D77" s="66">
        <f t="shared" si="13"/>
        <v>1</v>
      </c>
      <c r="E77" s="69">
        <f>IFERROR(VLOOKUP(J77,Causa!$A$2:$F$15,6,0),"")</f>
        <v>1</v>
      </c>
      <c r="F77" s="52">
        <v>0.81319444444444444</v>
      </c>
      <c r="G77" s="53"/>
      <c r="H77" s="212"/>
      <c r="I77" s="55" t="s">
        <v>56</v>
      </c>
      <c r="J77" s="54" t="s">
        <v>31</v>
      </c>
      <c r="K77" s="54" t="s">
        <v>32</v>
      </c>
      <c r="L77" s="54" t="s">
        <v>442</v>
      </c>
      <c r="M77" s="54" t="s">
        <v>471</v>
      </c>
      <c r="N77" s="54" t="s">
        <v>126</v>
      </c>
      <c r="O77" s="54" t="s">
        <v>121</v>
      </c>
      <c r="P77" s="54">
        <v>27</v>
      </c>
      <c r="Q77" s="55" t="s">
        <v>2029</v>
      </c>
      <c r="R77" s="54"/>
      <c r="S77" s="56">
        <f t="shared" si="17"/>
        <v>0</v>
      </c>
      <c r="T77" s="56">
        <f t="shared" si="14"/>
        <v>0</v>
      </c>
      <c r="U77" s="56">
        <f t="shared" si="18"/>
        <v>0</v>
      </c>
      <c r="V77" s="56">
        <f t="shared" si="15"/>
        <v>27</v>
      </c>
      <c r="W77" s="64">
        <f t="shared" si="16"/>
        <v>19</v>
      </c>
      <c r="X77" s="56" t="str">
        <f t="shared" si="19"/>
        <v>T</v>
      </c>
      <c r="Y77" s="20"/>
      <c r="Z77" s="19"/>
      <c r="AA77" s="20"/>
      <c r="AB77" s="19"/>
      <c r="AC77" s="21"/>
      <c r="AJ77" s="22"/>
      <c r="AK77" s="22"/>
      <c r="AL77" s="22"/>
      <c r="AM77" s="22"/>
      <c r="AN77" s="20"/>
      <c r="AO77" s="20"/>
      <c r="AP77" s="20"/>
      <c r="AQ77" s="20"/>
      <c r="AR77" s="20"/>
    </row>
    <row r="78" spans="1:44" s="17" customFormat="1" ht="30.75" customHeight="1" x14ac:dyDescent="0.2">
      <c r="A78" s="150"/>
      <c r="C78" s="63"/>
      <c r="D78" s="66">
        <f t="shared" si="13"/>
        <v>1</v>
      </c>
      <c r="E78" s="69">
        <f>IFERROR(VLOOKUP(J78,Causa!$A$2:$F$15,6,0),"")</f>
        <v>1</v>
      </c>
      <c r="F78" s="52">
        <v>0.84027777777777779</v>
      </c>
      <c r="G78" s="53"/>
      <c r="H78" s="212"/>
      <c r="I78" s="55" t="s">
        <v>56</v>
      </c>
      <c r="J78" s="54" t="s">
        <v>25</v>
      </c>
      <c r="K78" s="54" t="s">
        <v>26</v>
      </c>
      <c r="L78" s="54" t="s">
        <v>1773</v>
      </c>
      <c r="M78" s="54" t="s">
        <v>486</v>
      </c>
      <c r="N78" s="54" t="s">
        <v>182</v>
      </c>
      <c r="O78" s="54" t="s">
        <v>179</v>
      </c>
      <c r="P78" s="54">
        <v>4</v>
      </c>
      <c r="Q78" s="55" t="s">
        <v>2030</v>
      </c>
      <c r="R78" s="54"/>
      <c r="S78" s="56">
        <f t="shared" si="17"/>
        <v>0</v>
      </c>
      <c r="T78" s="56">
        <f t="shared" si="14"/>
        <v>0</v>
      </c>
      <c r="U78" s="56">
        <f t="shared" si="18"/>
        <v>0</v>
      </c>
      <c r="V78" s="56">
        <f t="shared" si="15"/>
        <v>4</v>
      </c>
      <c r="W78" s="64">
        <f t="shared" si="16"/>
        <v>20</v>
      </c>
      <c r="X78" s="56" t="str">
        <f t="shared" si="19"/>
        <v>T</v>
      </c>
      <c r="Y78" s="20"/>
      <c r="Z78" s="19"/>
      <c r="AA78" s="20"/>
      <c r="AB78" s="19"/>
      <c r="AC78" s="21"/>
      <c r="AJ78" s="22"/>
      <c r="AK78" s="22"/>
      <c r="AL78" s="22"/>
      <c r="AM78" s="22"/>
      <c r="AN78" s="20"/>
      <c r="AO78" s="20"/>
      <c r="AP78" s="20"/>
      <c r="AQ78" s="20"/>
      <c r="AR78" s="20"/>
    </row>
    <row r="79" spans="1:44" s="17" customFormat="1" ht="30.75" customHeight="1" x14ac:dyDescent="0.2">
      <c r="A79" s="150"/>
      <c r="C79" s="63"/>
      <c r="D79" s="66">
        <f t="shared" si="13"/>
        <v>1</v>
      </c>
      <c r="E79" s="69">
        <f>IFERROR(VLOOKUP(J79,Causa!$A$2:$F$15,6,0),"")</f>
        <v>2</v>
      </c>
      <c r="F79" s="52">
        <v>0.85416666666666663</v>
      </c>
      <c r="G79" s="53"/>
      <c r="H79" s="212"/>
      <c r="I79" s="55" t="s">
        <v>56</v>
      </c>
      <c r="J79" s="54" t="s">
        <v>41</v>
      </c>
      <c r="K79" s="54" t="s">
        <v>42</v>
      </c>
      <c r="L79" s="54" t="s">
        <v>1760</v>
      </c>
      <c r="M79" s="54"/>
      <c r="N79" s="54"/>
      <c r="O79" s="54" t="s">
        <v>402</v>
      </c>
      <c r="P79" s="54">
        <v>7</v>
      </c>
      <c r="Q79" s="55" t="s">
        <v>2028</v>
      </c>
      <c r="R79" s="54"/>
      <c r="S79" s="56">
        <f t="shared" si="17"/>
        <v>0</v>
      </c>
      <c r="T79" s="56">
        <f t="shared" si="14"/>
        <v>0</v>
      </c>
      <c r="U79" s="56">
        <f t="shared" si="18"/>
        <v>0</v>
      </c>
      <c r="V79" s="56">
        <f t="shared" si="15"/>
        <v>7</v>
      </c>
      <c r="W79" s="64">
        <f t="shared" si="16"/>
        <v>20</v>
      </c>
      <c r="X79" s="56" t="str">
        <f t="shared" si="19"/>
        <v>T</v>
      </c>
      <c r="Y79" s="20"/>
      <c r="Z79" s="19"/>
      <c r="AA79" s="20"/>
      <c r="AB79" s="19"/>
      <c r="AC79" s="21"/>
      <c r="AJ79" s="22"/>
      <c r="AK79" s="22"/>
      <c r="AL79" s="22"/>
      <c r="AM79" s="22"/>
      <c r="AN79" s="20"/>
      <c r="AO79" s="20"/>
      <c r="AP79" s="20"/>
      <c r="AQ79" s="20"/>
      <c r="AR79" s="20"/>
    </row>
    <row r="80" spans="1:44" s="17" customFormat="1" ht="30.75" customHeight="1" x14ac:dyDescent="0.2">
      <c r="A80" s="150"/>
      <c r="C80" s="63"/>
      <c r="D80" s="66">
        <f t="shared" si="13"/>
        <v>1</v>
      </c>
      <c r="E80" s="69">
        <f>IFERROR(VLOOKUP(J80,Causa!$A$2:$F$15,6,0),"")</f>
        <v>2</v>
      </c>
      <c r="F80" s="52">
        <v>0.86458333333333337</v>
      </c>
      <c r="G80" s="53"/>
      <c r="H80" s="212"/>
      <c r="I80" s="55" t="s">
        <v>56</v>
      </c>
      <c r="J80" s="54" t="s">
        <v>41</v>
      </c>
      <c r="K80" s="54" t="s">
        <v>42</v>
      </c>
      <c r="L80" s="54" t="s">
        <v>1770</v>
      </c>
      <c r="M80" s="54"/>
      <c r="N80" s="54"/>
      <c r="O80" s="54" t="s">
        <v>399</v>
      </c>
      <c r="P80" s="54">
        <v>4.45</v>
      </c>
      <c r="Q80" s="55" t="s">
        <v>1900</v>
      </c>
      <c r="R80" s="54"/>
      <c r="S80" s="56">
        <f t="shared" si="17"/>
        <v>0</v>
      </c>
      <c r="T80" s="56">
        <f t="shared" si="14"/>
        <v>0</v>
      </c>
      <c r="U80" s="56">
        <f t="shared" si="18"/>
        <v>0</v>
      </c>
      <c r="V80" s="56">
        <f t="shared" si="15"/>
        <v>4.45</v>
      </c>
      <c r="W80" s="64">
        <f t="shared" si="16"/>
        <v>20</v>
      </c>
      <c r="X80" s="56" t="str">
        <f t="shared" si="19"/>
        <v>T</v>
      </c>
      <c r="Y80" s="20"/>
      <c r="Z80" s="19"/>
      <c r="AA80" s="20"/>
      <c r="AB80" s="19"/>
      <c r="AC80" s="21"/>
      <c r="AJ80" s="22"/>
      <c r="AK80" s="22"/>
      <c r="AL80" s="22"/>
      <c r="AM80" s="22"/>
      <c r="AN80" s="20"/>
      <c r="AO80" s="20"/>
      <c r="AP80" s="20"/>
      <c r="AQ80" s="20"/>
      <c r="AR80" s="20"/>
    </row>
    <row r="81" spans="1:44" s="17" customFormat="1" ht="30.75" customHeight="1" x14ac:dyDescent="0.2">
      <c r="A81" s="150"/>
      <c r="C81" s="63"/>
      <c r="D81" s="66">
        <f t="shared" si="13"/>
        <v>1</v>
      </c>
      <c r="E81" s="69">
        <f>IFERROR(VLOOKUP(J81,Causa!$A$2:$F$15,6,0),"")</f>
        <v>2</v>
      </c>
      <c r="F81" s="52">
        <v>0.8979166666666667</v>
      </c>
      <c r="G81" s="53"/>
      <c r="H81" s="212"/>
      <c r="I81" s="55" t="s">
        <v>56</v>
      </c>
      <c r="J81" s="54" t="s">
        <v>41</v>
      </c>
      <c r="K81" s="54" t="s">
        <v>42</v>
      </c>
      <c r="L81" s="54" t="s">
        <v>444</v>
      </c>
      <c r="M81" s="54"/>
      <c r="N81" s="54"/>
      <c r="O81" s="54" t="s">
        <v>423</v>
      </c>
      <c r="P81" s="54">
        <v>8.0500000000000007</v>
      </c>
      <c r="Q81" s="55" t="s">
        <v>1859</v>
      </c>
      <c r="R81" s="54"/>
      <c r="S81" s="56">
        <f t="shared" si="17"/>
        <v>0</v>
      </c>
      <c r="T81" s="56">
        <f t="shared" si="14"/>
        <v>0</v>
      </c>
      <c r="U81" s="56">
        <f t="shared" si="18"/>
        <v>0</v>
      </c>
      <c r="V81" s="56">
        <f t="shared" si="15"/>
        <v>8.0500000000000007</v>
      </c>
      <c r="W81" s="64">
        <f t="shared" si="16"/>
        <v>21</v>
      </c>
      <c r="X81" s="56" t="str">
        <f t="shared" si="19"/>
        <v>T</v>
      </c>
      <c r="Y81" s="20"/>
      <c r="Z81" s="19"/>
      <c r="AA81" s="20"/>
      <c r="AB81" s="19"/>
      <c r="AC81" s="21"/>
      <c r="AJ81" s="22"/>
      <c r="AK81" s="22"/>
      <c r="AL81" s="22"/>
      <c r="AM81" s="22"/>
      <c r="AN81" s="20"/>
      <c r="AO81" s="20"/>
      <c r="AP81" s="20"/>
      <c r="AQ81" s="20"/>
      <c r="AR81" s="20"/>
    </row>
    <row r="82" spans="1:44" s="17" customFormat="1" ht="30.75" customHeight="1" x14ac:dyDescent="0.2">
      <c r="A82" s="150"/>
      <c r="C82" s="63"/>
      <c r="D82" s="66">
        <f t="shared" si="13"/>
        <v>1</v>
      </c>
      <c r="E82" s="69">
        <f>IFERROR(VLOOKUP(J82,Causa!$A$2:$F$15,6,0),"")</f>
        <v>3</v>
      </c>
      <c r="F82" s="52">
        <v>0.92013888888888884</v>
      </c>
      <c r="G82" s="53"/>
      <c r="H82" s="212"/>
      <c r="I82" s="55" t="s">
        <v>56</v>
      </c>
      <c r="J82" s="54" t="s">
        <v>47</v>
      </c>
      <c r="K82" s="54" t="s">
        <v>82</v>
      </c>
      <c r="L82" s="54" t="s">
        <v>1793</v>
      </c>
      <c r="M82" s="54"/>
      <c r="N82" s="54"/>
      <c r="O82" s="54" t="s">
        <v>1725</v>
      </c>
      <c r="P82" s="54">
        <v>5</v>
      </c>
      <c r="Q82" s="55" t="s">
        <v>1870</v>
      </c>
      <c r="R82" s="54"/>
      <c r="S82" s="56">
        <f t="shared" si="17"/>
        <v>0</v>
      </c>
      <c r="T82" s="56">
        <f t="shared" si="14"/>
        <v>5</v>
      </c>
      <c r="U82" s="56">
        <f t="shared" si="18"/>
        <v>0</v>
      </c>
      <c r="V82" s="56">
        <f t="shared" si="15"/>
        <v>0</v>
      </c>
      <c r="W82" s="64">
        <f t="shared" si="16"/>
        <v>22</v>
      </c>
      <c r="X82" s="56" t="str">
        <f t="shared" si="19"/>
        <v>T</v>
      </c>
      <c r="Y82" s="20"/>
      <c r="Z82" s="19"/>
      <c r="AA82" s="20"/>
      <c r="AB82" s="19"/>
      <c r="AC82" s="21"/>
      <c r="AJ82" s="22"/>
      <c r="AK82" s="22"/>
      <c r="AL82" s="22"/>
      <c r="AM82" s="22"/>
      <c r="AN82" s="20"/>
      <c r="AO82" s="20"/>
      <c r="AP82" s="20"/>
      <c r="AQ82" s="20"/>
      <c r="AR82" s="20"/>
    </row>
    <row r="83" spans="1:44" s="17" customFormat="1" ht="30.75" customHeight="1" x14ac:dyDescent="0.2">
      <c r="A83" s="150"/>
      <c r="C83" s="63"/>
      <c r="D83" s="66">
        <f t="shared" si="13"/>
        <v>1</v>
      </c>
      <c r="E83" s="69">
        <f>IFERROR(VLOOKUP(J83,Causa!$A$2:$F$15,6,0),"")</f>
        <v>2</v>
      </c>
      <c r="F83" s="52">
        <v>0.92499999999999993</v>
      </c>
      <c r="G83" s="53"/>
      <c r="H83" s="212"/>
      <c r="I83" s="55" t="s">
        <v>56</v>
      </c>
      <c r="J83" s="54" t="s">
        <v>41</v>
      </c>
      <c r="K83" s="54" t="s">
        <v>42</v>
      </c>
      <c r="L83" s="54" t="s">
        <v>444</v>
      </c>
      <c r="M83" s="54"/>
      <c r="N83" s="54"/>
      <c r="O83" s="54" t="s">
        <v>423</v>
      </c>
      <c r="P83" s="54">
        <v>11</v>
      </c>
      <c r="Q83" s="55" t="s">
        <v>1859</v>
      </c>
      <c r="R83" s="54"/>
      <c r="S83" s="56">
        <f t="shared" si="17"/>
        <v>0</v>
      </c>
      <c r="T83" s="56">
        <f t="shared" si="14"/>
        <v>0</v>
      </c>
      <c r="U83" s="56">
        <f t="shared" si="18"/>
        <v>0</v>
      </c>
      <c r="V83" s="56">
        <f t="shared" si="15"/>
        <v>11</v>
      </c>
      <c r="W83" s="64">
        <f t="shared" si="16"/>
        <v>22</v>
      </c>
      <c r="X83" s="56" t="str">
        <f t="shared" si="19"/>
        <v>T</v>
      </c>
      <c r="Y83" s="20"/>
      <c r="Z83" s="19"/>
      <c r="AA83" s="20"/>
      <c r="AB83" s="19"/>
      <c r="AC83" s="21"/>
      <c r="AJ83" s="22"/>
      <c r="AK83" s="22"/>
      <c r="AL83" s="22"/>
      <c r="AM83" s="22"/>
      <c r="AN83" s="20"/>
      <c r="AO83" s="20"/>
      <c r="AP83" s="20"/>
      <c r="AQ83" s="20"/>
      <c r="AR83" s="20"/>
    </row>
    <row r="84" spans="1:44" s="17" customFormat="1" ht="30.75" customHeight="1" x14ac:dyDescent="0.2">
      <c r="A84" s="150"/>
      <c r="C84" s="63"/>
      <c r="D84" s="66">
        <f t="shared" si="13"/>
        <v>1</v>
      </c>
      <c r="E84" s="69">
        <f>IFERROR(VLOOKUP(J84,Causa!$A$2:$F$15,6,0),"")</f>
        <v>2</v>
      </c>
      <c r="F84" s="52">
        <v>0.9375</v>
      </c>
      <c r="G84" s="53"/>
      <c r="H84" s="212"/>
      <c r="I84" s="55" t="s">
        <v>56</v>
      </c>
      <c r="J84" s="54" t="s">
        <v>41</v>
      </c>
      <c r="K84" s="54" t="s">
        <v>42</v>
      </c>
      <c r="L84" s="54" t="s">
        <v>1760</v>
      </c>
      <c r="M84" s="54"/>
      <c r="N84" s="54"/>
      <c r="O84" s="54" t="s">
        <v>423</v>
      </c>
      <c r="P84" s="54">
        <v>8.5500000000000007</v>
      </c>
      <c r="Q84" s="55" t="s">
        <v>2031</v>
      </c>
      <c r="R84" s="54"/>
      <c r="S84" s="56">
        <f t="shared" si="17"/>
        <v>0</v>
      </c>
      <c r="T84" s="56">
        <f t="shared" si="14"/>
        <v>0</v>
      </c>
      <c r="U84" s="56">
        <f t="shared" si="18"/>
        <v>0</v>
      </c>
      <c r="V84" s="56">
        <f t="shared" si="15"/>
        <v>8.5500000000000007</v>
      </c>
      <c r="W84" s="64">
        <f t="shared" si="16"/>
        <v>22</v>
      </c>
      <c r="X84" s="56" t="str">
        <f t="shared" si="19"/>
        <v>T</v>
      </c>
      <c r="Y84" s="20"/>
      <c r="Z84" s="19"/>
      <c r="AA84" s="20"/>
      <c r="AB84" s="19"/>
      <c r="AC84" s="21"/>
      <c r="AJ84" s="22"/>
      <c r="AK84" s="22"/>
      <c r="AL84" s="22"/>
      <c r="AM84" s="22"/>
      <c r="AN84" s="20"/>
      <c r="AO84" s="20"/>
      <c r="AP84" s="20"/>
      <c r="AQ84" s="20"/>
      <c r="AR84" s="20"/>
    </row>
    <row r="85" spans="1:44" s="17" customFormat="1" ht="30.75" customHeight="1" x14ac:dyDescent="0.2">
      <c r="A85" s="150"/>
      <c r="C85" s="63"/>
      <c r="D85" s="66">
        <f t="shared" si="13"/>
        <v>1</v>
      </c>
      <c r="E85" s="69">
        <f>IFERROR(VLOOKUP(J85,Causa!$A$2:$F$15,6,0),"")</f>
        <v>2</v>
      </c>
      <c r="F85" s="52">
        <v>0.96111111111111114</v>
      </c>
      <c r="G85" s="53"/>
      <c r="H85" s="212"/>
      <c r="I85" s="55" t="s">
        <v>57</v>
      </c>
      <c r="J85" s="54" t="s">
        <v>41</v>
      </c>
      <c r="K85" s="54" t="s">
        <v>42</v>
      </c>
      <c r="L85" s="54" t="s">
        <v>444</v>
      </c>
      <c r="M85" s="54"/>
      <c r="N85" s="54"/>
      <c r="O85" s="54" t="s">
        <v>423</v>
      </c>
      <c r="P85" s="54">
        <v>8</v>
      </c>
      <c r="Q85" s="55" t="s">
        <v>1929</v>
      </c>
      <c r="R85" s="54"/>
      <c r="S85" s="56">
        <f t="shared" si="17"/>
        <v>0</v>
      </c>
      <c r="T85" s="56">
        <f t="shared" si="14"/>
        <v>0</v>
      </c>
      <c r="U85" s="56">
        <f t="shared" si="18"/>
        <v>0</v>
      </c>
      <c r="V85" s="56">
        <f t="shared" si="15"/>
        <v>8</v>
      </c>
      <c r="W85" s="64">
        <f t="shared" si="16"/>
        <v>23</v>
      </c>
      <c r="X85" s="56" t="str">
        <f t="shared" si="19"/>
        <v>N</v>
      </c>
      <c r="Y85" s="20"/>
      <c r="Z85" s="19"/>
      <c r="AA85" s="20"/>
      <c r="AB85" s="19"/>
      <c r="AC85" s="21"/>
      <c r="AJ85" s="22"/>
      <c r="AK85" s="22"/>
      <c r="AL85" s="22"/>
      <c r="AM85" s="22"/>
      <c r="AN85" s="20"/>
      <c r="AO85" s="20"/>
      <c r="AP85" s="20"/>
      <c r="AQ85" s="20"/>
      <c r="AR85" s="20"/>
    </row>
    <row r="86" spans="1:44" s="17" customFormat="1" ht="30.75" customHeight="1" x14ac:dyDescent="0.2">
      <c r="A86" s="150"/>
      <c r="C86" s="63"/>
      <c r="D86" s="66">
        <f t="shared" si="13"/>
        <v>1</v>
      </c>
      <c r="E86" s="69">
        <f>IFERROR(VLOOKUP(J86,Causa!$A$2:$F$15,6,0),"")</f>
        <v>2</v>
      </c>
      <c r="F86" s="52">
        <v>0.9902777777777777</v>
      </c>
      <c r="G86" s="53"/>
      <c r="H86" s="212"/>
      <c r="I86" s="55" t="s">
        <v>57</v>
      </c>
      <c r="J86" s="54" t="s">
        <v>41</v>
      </c>
      <c r="K86" s="54" t="s">
        <v>42</v>
      </c>
      <c r="L86" s="54" t="s">
        <v>1857</v>
      </c>
      <c r="M86" s="54"/>
      <c r="N86" s="54"/>
      <c r="O86" s="54" t="s">
        <v>400</v>
      </c>
      <c r="P86" s="54">
        <v>3.74</v>
      </c>
      <c r="Q86" s="55" t="s">
        <v>2032</v>
      </c>
      <c r="R86" s="54"/>
      <c r="S86" s="56">
        <f t="shared" si="17"/>
        <v>0</v>
      </c>
      <c r="T86" s="56">
        <f t="shared" si="14"/>
        <v>0</v>
      </c>
      <c r="U86" s="56">
        <f t="shared" si="18"/>
        <v>0</v>
      </c>
      <c r="V86" s="56">
        <f t="shared" si="15"/>
        <v>3.74</v>
      </c>
      <c r="W86" s="64">
        <f t="shared" si="16"/>
        <v>23</v>
      </c>
      <c r="X86" s="56" t="str">
        <f t="shared" si="19"/>
        <v>N</v>
      </c>
      <c r="Y86" s="20"/>
      <c r="Z86" s="19"/>
      <c r="AA86" s="20"/>
      <c r="AB86" s="19"/>
      <c r="AC86" s="21"/>
      <c r="AJ86" s="22"/>
      <c r="AK86" s="22"/>
      <c r="AL86" s="22"/>
      <c r="AM86" s="22"/>
      <c r="AN86" s="20"/>
      <c r="AO86" s="20"/>
      <c r="AP86" s="20"/>
      <c r="AQ86" s="20"/>
      <c r="AR86" s="20"/>
    </row>
    <row r="87" spans="1:44" s="17" customFormat="1" ht="30.75" customHeight="1" x14ac:dyDescent="0.2">
      <c r="A87" s="150"/>
      <c r="C87" s="63"/>
      <c r="D87" s="66" t="str">
        <f t="shared" si="13"/>
        <v/>
      </c>
      <c r="E87" s="69" t="str">
        <f>IFERROR(VLOOKUP(J87,Causa!$A$2:$F$15,6,0),"")</f>
        <v/>
      </c>
      <c r="F87" s="52"/>
      <c r="G87" s="53"/>
      <c r="H87" s="212"/>
      <c r="I87" s="55" t="s">
        <v>57</v>
      </c>
      <c r="J87" s="54"/>
      <c r="K87" s="54"/>
      <c r="L87" s="54"/>
      <c r="M87" s="54"/>
      <c r="N87" s="54"/>
      <c r="O87" s="54"/>
      <c r="P87" s="54"/>
      <c r="Q87" s="55"/>
      <c r="R87" s="54"/>
      <c r="S87" s="56">
        <f t="shared" si="17"/>
        <v>0</v>
      </c>
      <c r="T87" s="56">
        <f t="shared" si="14"/>
        <v>0</v>
      </c>
      <c r="U87" s="56">
        <f t="shared" si="18"/>
        <v>0</v>
      </c>
      <c r="V87" s="56">
        <f t="shared" si="15"/>
        <v>0</v>
      </c>
      <c r="W87" s="64" t="str">
        <f t="shared" si="16"/>
        <v/>
      </c>
      <c r="X87" s="56" t="str">
        <f t="shared" si="19"/>
        <v>T</v>
      </c>
      <c r="Y87" s="20"/>
      <c r="Z87" s="19"/>
      <c r="AA87" s="20"/>
      <c r="AB87" s="19"/>
      <c r="AC87" s="21"/>
      <c r="AJ87" s="22"/>
      <c r="AK87" s="22"/>
      <c r="AL87" s="22"/>
      <c r="AM87" s="22"/>
      <c r="AN87" s="20"/>
      <c r="AO87" s="20"/>
      <c r="AP87" s="20"/>
      <c r="AQ87" s="20"/>
      <c r="AR87" s="20"/>
    </row>
    <row r="88" spans="1:44" s="17" customFormat="1" ht="30.75" customHeight="1" x14ac:dyDescent="0.2">
      <c r="A88" s="150"/>
      <c r="C88" s="63"/>
      <c r="D88" s="66" t="str">
        <f t="shared" si="13"/>
        <v/>
      </c>
      <c r="E88" s="69" t="str">
        <f>IFERROR(VLOOKUP(J88,Causa!$A$2:$F$15,6,0),"")</f>
        <v/>
      </c>
      <c r="F88" s="52"/>
      <c r="G88" s="53"/>
      <c r="H88" s="212"/>
      <c r="I88" s="55" t="s">
        <v>57</v>
      </c>
      <c r="J88" s="54"/>
      <c r="K88" s="54"/>
      <c r="L88" s="54"/>
      <c r="M88" s="54"/>
      <c r="N88" s="54"/>
      <c r="O88" s="54"/>
      <c r="P88" s="54"/>
      <c r="Q88" s="55"/>
      <c r="R88" s="54"/>
      <c r="S88" s="56">
        <f t="shared" si="17"/>
        <v>0</v>
      </c>
      <c r="T88" s="56">
        <f t="shared" si="14"/>
        <v>0</v>
      </c>
      <c r="U88" s="56">
        <f t="shared" si="18"/>
        <v>0</v>
      </c>
      <c r="V88" s="56">
        <f t="shared" si="15"/>
        <v>0</v>
      </c>
      <c r="W88" s="64" t="str">
        <f t="shared" si="16"/>
        <v/>
      </c>
      <c r="X88" s="56" t="str">
        <f t="shared" si="19"/>
        <v>T</v>
      </c>
      <c r="Y88" s="20"/>
      <c r="Z88" s="19"/>
      <c r="AA88" s="20"/>
      <c r="AB88" s="19"/>
      <c r="AC88" s="21"/>
      <c r="AJ88" s="22"/>
      <c r="AK88" s="22"/>
      <c r="AL88" s="22"/>
      <c r="AM88" s="22"/>
      <c r="AN88" s="20"/>
      <c r="AO88" s="20"/>
      <c r="AP88" s="20"/>
      <c r="AQ88" s="20"/>
      <c r="AR88" s="20"/>
    </row>
    <row r="89" spans="1:44" s="17" customFormat="1" ht="30.75" customHeight="1" x14ac:dyDescent="0.2">
      <c r="A89" s="150"/>
      <c r="C89" s="63"/>
      <c r="D89" s="66" t="str">
        <f t="shared" si="13"/>
        <v/>
      </c>
      <c r="E89" s="69" t="str">
        <f>IFERROR(VLOOKUP(J89,Causa!$A$2:$F$15,6,0),"")</f>
        <v/>
      </c>
      <c r="F89" s="52"/>
      <c r="G89" s="53"/>
      <c r="H89" s="212"/>
      <c r="I89" s="55" t="s">
        <v>57</v>
      </c>
      <c r="J89" s="54"/>
      <c r="K89" s="54"/>
      <c r="L89" s="54"/>
      <c r="M89" s="54"/>
      <c r="N89" s="54"/>
      <c r="O89" s="54"/>
      <c r="P89" s="54"/>
      <c r="Q89" s="55"/>
      <c r="R89" s="54"/>
      <c r="S89" s="56">
        <f t="shared" si="17"/>
        <v>0</v>
      </c>
      <c r="T89" s="56">
        <f t="shared" si="14"/>
        <v>0</v>
      </c>
      <c r="U89" s="56">
        <f t="shared" si="18"/>
        <v>0</v>
      </c>
      <c r="V89" s="56">
        <f t="shared" si="15"/>
        <v>0</v>
      </c>
      <c r="W89" s="64" t="str">
        <f t="shared" si="16"/>
        <v/>
      </c>
      <c r="X89" s="56" t="str">
        <f t="shared" si="19"/>
        <v>T</v>
      </c>
      <c r="Y89" s="20"/>
      <c r="Z89" s="19"/>
      <c r="AA89" s="20"/>
      <c r="AB89" s="19"/>
      <c r="AC89" s="21"/>
      <c r="AJ89" s="22"/>
      <c r="AK89" s="22"/>
      <c r="AL89" s="22"/>
      <c r="AM89" s="22"/>
      <c r="AN89" s="20"/>
      <c r="AO89" s="20"/>
      <c r="AP89" s="20"/>
      <c r="AQ89" s="20"/>
      <c r="AR89" s="20"/>
    </row>
    <row r="90" spans="1:44" s="17" customFormat="1" ht="30.75" customHeight="1" x14ac:dyDescent="0.2">
      <c r="A90" s="150"/>
      <c r="C90" s="63"/>
      <c r="D90" s="66" t="str">
        <f t="shared" si="13"/>
        <v/>
      </c>
      <c r="E90" s="69" t="str">
        <f>IFERROR(VLOOKUP(J90,Causa!$A$2:$F$15,6,0),"")</f>
        <v/>
      </c>
      <c r="F90" s="52"/>
      <c r="G90" s="53"/>
      <c r="H90" s="212"/>
      <c r="I90" s="55"/>
      <c r="J90" s="54"/>
      <c r="K90" s="54"/>
      <c r="L90" s="54"/>
      <c r="M90" s="54"/>
      <c r="N90" s="54"/>
      <c r="O90" s="54"/>
      <c r="P90" s="54"/>
      <c r="Q90" s="55"/>
      <c r="R90" s="54"/>
      <c r="S90" s="56">
        <f t="shared" si="17"/>
        <v>0</v>
      </c>
      <c r="T90" s="56">
        <f t="shared" si="14"/>
        <v>0</v>
      </c>
      <c r="U90" s="56">
        <f t="shared" si="18"/>
        <v>0</v>
      </c>
      <c r="V90" s="56">
        <f t="shared" si="15"/>
        <v>0</v>
      </c>
      <c r="W90" s="64" t="str">
        <f t="shared" si="16"/>
        <v/>
      </c>
      <c r="X90" s="56" t="str">
        <f t="shared" si="19"/>
        <v>T</v>
      </c>
      <c r="Y90" s="20"/>
      <c r="Z90" s="19"/>
      <c r="AA90" s="20"/>
      <c r="AB90" s="19"/>
      <c r="AC90" s="21"/>
      <c r="AJ90" s="22"/>
      <c r="AK90" s="22"/>
      <c r="AL90" s="22"/>
      <c r="AM90" s="22"/>
      <c r="AN90" s="20"/>
      <c r="AO90" s="20"/>
      <c r="AP90" s="20"/>
      <c r="AQ90" s="20"/>
      <c r="AR90" s="20"/>
    </row>
    <row r="91" spans="1:44" s="17" customFormat="1" ht="30.75" customHeight="1" x14ac:dyDescent="0.2">
      <c r="A91" s="150"/>
      <c r="C91" s="63"/>
      <c r="D91" s="66" t="str">
        <f t="shared" si="13"/>
        <v/>
      </c>
      <c r="E91" s="69" t="str">
        <f>IFERROR(VLOOKUP(J91,Causa!$A$2:$F$15,6,0),"")</f>
        <v/>
      </c>
      <c r="F91" s="52"/>
      <c r="G91" s="53"/>
      <c r="H91" s="212"/>
      <c r="I91" s="55"/>
      <c r="J91" s="54"/>
      <c r="K91" s="54"/>
      <c r="L91" s="54"/>
      <c r="M91" s="54"/>
      <c r="N91" s="54"/>
      <c r="O91" s="54"/>
      <c r="P91" s="54"/>
      <c r="Q91" s="55"/>
      <c r="R91" s="54"/>
      <c r="S91" s="56">
        <f t="shared" si="17"/>
        <v>0</v>
      </c>
      <c r="T91" s="56">
        <f t="shared" si="14"/>
        <v>0</v>
      </c>
      <c r="U91" s="56">
        <f t="shared" si="18"/>
        <v>0</v>
      </c>
      <c r="V91" s="56">
        <f t="shared" si="15"/>
        <v>0</v>
      </c>
      <c r="W91" s="64" t="str">
        <f t="shared" si="16"/>
        <v/>
      </c>
      <c r="X91" s="56" t="str">
        <f t="shared" si="19"/>
        <v>T</v>
      </c>
      <c r="Y91" s="20"/>
      <c r="Z91" s="19"/>
      <c r="AA91" s="20"/>
      <c r="AB91" s="19"/>
      <c r="AC91" s="21"/>
      <c r="AJ91" s="22"/>
      <c r="AK91" s="22"/>
      <c r="AL91" s="22"/>
      <c r="AM91" s="22"/>
      <c r="AN91" s="20"/>
      <c r="AO91" s="20"/>
      <c r="AP91" s="20"/>
      <c r="AQ91" s="20"/>
      <c r="AR91" s="20"/>
    </row>
    <row r="92" spans="1:44" s="17" customFormat="1" ht="30.75" customHeight="1" x14ac:dyDescent="0.2">
      <c r="A92" s="150"/>
      <c r="C92" s="63"/>
      <c r="D92" s="66" t="str">
        <f t="shared" si="13"/>
        <v/>
      </c>
      <c r="E92" s="69" t="str">
        <f>IFERROR(VLOOKUP(J92,Causa!$A$2:$F$15,6,0),"")</f>
        <v/>
      </c>
      <c r="F92" s="52"/>
      <c r="G92" s="53"/>
      <c r="H92" s="212"/>
      <c r="I92" s="55"/>
      <c r="J92" s="54"/>
      <c r="K92" s="54"/>
      <c r="L92" s="54"/>
      <c r="M92" s="54"/>
      <c r="N92" s="54"/>
      <c r="O92" s="54"/>
      <c r="P92" s="54"/>
      <c r="Q92" s="55"/>
      <c r="R92" s="54"/>
      <c r="S92" s="56">
        <f t="shared" si="17"/>
        <v>0</v>
      </c>
      <c r="T92" s="56">
        <f t="shared" si="14"/>
        <v>0</v>
      </c>
      <c r="U92" s="56">
        <f t="shared" si="18"/>
        <v>0</v>
      </c>
      <c r="V92" s="56">
        <f t="shared" si="15"/>
        <v>0</v>
      </c>
      <c r="W92" s="64" t="str">
        <f t="shared" si="16"/>
        <v/>
      </c>
      <c r="X92" s="56" t="str">
        <f t="shared" si="19"/>
        <v>T</v>
      </c>
      <c r="Y92" s="20"/>
      <c r="Z92" s="19"/>
      <c r="AA92" s="20"/>
      <c r="AB92" s="19"/>
      <c r="AC92" s="21"/>
      <c r="AJ92" s="22"/>
      <c r="AK92" s="22"/>
      <c r="AL92" s="22"/>
      <c r="AM92" s="22"/>
      <c r="AN92" s="20"/>
      <c r="AO92" s="20"/>
      <c r="AP92" s="20"/>
      <c r="AQ92" s="20"/>
      <c r="AR92" s="20"/>
    </row>
    <row r="93" spans="1:44" s="17" customFormat="1" ht="30.75" customHeight="1" x14ac:dyDescent="0.2">
      <c r="A93" s="150"/>
      <c r="C93" s="63"/>
      <c r="D93" s="66" t="str">
        <f t="shared" si="13"/>
        <v/>
      </c>
      <c r="E93" s="69" t="str">
        <f>IFERROR(VLOOKUP(J93,Causa!$A$2:$F$15,6,0),"")</f>
        <v/>
      </c>
      <c r="F93" s="52"/>
      <c r="G93" s="53"/>
      <c r="H93" s="212"/>
      <c r="I93" s="55"/>
      <c r="J93" s="54"/>
      <c r="K93" s="54"/>
      <c r="L93" s="54"/>
      <c r="M93" s="54"/>
      <c r="N93" s="54"/>
      <c r="O93" s="54"/>
      <c r="P93" s="54"/>
      <c r="Q93" s="55"/>
      <c r="R93" s="54"/>
      <c r="S93" s="56">
        <f t="shared" si="17"/>
        <v>0</v>
      </c>
      <c r="T93" s="56">
        <f t="shared" si="14"/>
        <v>0</v>
      </c>
      <c r="U93" s="56">
        <f t="shared" si="18"/>
        <v>0</v>
      </c>
      <c r="V93" s="56">
        <f t="shared" si="15"/>
        <v>0</v>
      </c>
      <c r="W93" s="64" t="str">
        <f t="shared" si="16"/>
        <v/>
      </c>
      <c r="X93" s="56" t="str">
        <f t="shared" si="19"/>
        <v>T</v>
      </c>
      <c r="Y93" s="20"/>
      <c r="Z93" s="19"/>
      <c r="AA93" s="20"/>
      <c r="AB93" s="19"/>
      <c r="AC93" s="21"/>
      <c r="AJ93" s="22"/>
      <c r="AK93" s="22"/>
      <c r="AL93" s="22"/>
      <c r="AM93" s="22"/>
      <c r="AN93" s="20"/>
      <c r="AO93" s="20"/>
      <c r="AP93" s="20"/>
      <c r="AQ93" s="20"/>
      <c r="AR93" s="20"/>
    </row>
    <row r="94" spans="1:44" s="17" customFormat="1" ht="30.75" customHeight="1" x14ac:dyDescent="0.2">
      <c r="A94" s="150"/>
      <c r="C94" s="63"/>
      <c r="D94" s="66" t="str">
        <f t="shared" si="13"/>
        <v/>
      </c>
      <c r="E94" s="69" t="str">
        <f>IFERROR(VLOOKUP(J94,Causa!$A$2:$F$15,6,0),"")</f>
        <v/>
      </c>
      <c r="F94" s="52"/>
      <c r="G94" s="53"/>
      <c r="H94" s="212"/>
      <c r="I94" s="55"/>
      <c r="J94" s="54"/>
      <c r="K94" s="54"/>
      <c r="L94" s="54"/>
      <c r="M94" s="54"/>
      <c r="N94" s="54"/>
      <c r="O94" s="54"/>
      <c r="P94" s="54"/>
      <c r="Q94" s="55"/>
      <c r="R94" s="54"/>
      <c r="S94" s="56">
        <f t="shared" si="17"/>
        <v>0</v>
      </c>
      <c r="T94" s="56">
        <f t="shared" si="14"/>
        <v>0</v>
      </c>
      <c r="U94" s="56">
        <f t="shared" si="18"/>
        <v>0</v>
      </c>
      <c r="V94" s="56">
        <f t="shared" si="15"/>
        <v>0</v>
      </c>
      <c r="W94" s="64" t="str">
        <f t="shared" si="16"/>
        <v/>
      </c>
      <c r="X94" s="56" t="str">
        <f t="shared" si="19"/>
        <v>T</v>
      </c>
      <c r="Y94" s="20"/>
      <c r="Z94" s="19"/>
      <c r="AA94" s="20"/>
      <c r="AB94" s="19"/>
      <c r="AC94" s="21"/>
      <c r="AJ94" s="22"/>
      <c r="AK94" s="22"/>
      <c r="AL94" s="22"/>
      <c r="AM94" s="22"/>
      <c r="AN94" s="20"/>
      <c r="AO94" s="20"/>
      <c r="AP94" s="20"/>
      <c r="AQ94" s="20"/>
      <c r="AR94" s="20"/>
    </row>
    <row r="95" spans="1:44" s="17" customFormat="1" ht="30.75" customHeight="1" x14ac:dyDescent="0.2">
      <c r="A95" s="150"/>
      <c r="C95" s="63"/>
      <c r="D95" s="66" t="str">
        <f t="shared" si="13"/>
        <v/>
      </c>
      <c r="E95" s="69" t="str">
        <f>IFERROR(VLOOKUP(J95,Causa!$A$2:$F$15,6,0),"")</f>
        <v/>
      </c>
      <c r="F95" s="52"/>
      <c r="G95" s="53"/>
      <c r="H95" s="212"/>
      <c r="I95" s="55"/>
      <c r="J95" s="54"/>
      <c r="K95" s="54"/>
      <c r="L95" s="54"/>
      <c r="M95" s="54"/>
      <c r="N95" s="54"/>
      <c r="O95" s="54"/>
      <c r="P95" s="54"/>
      <c r="Q95" s="55"/>
      <c r="R95" s="54"/>
      <c r="S95" s="56">
        <f t="shared" si="17"/>
        <v>0</v>
      </c>
      <c r="T95" s="56">
        <f t="shared" si="14"/>
        <v>0</v>
      </c>
      <c r="U95" s="56">
        <f t="shared" si="18"/>
        <v>0</v>
      </c>
      <c r="V95" s="56">
        <f t="shared" si="15"/>
        <v>0</v>
      </c>
      <c r="W95" s="64" t="str">
        <f t="shared" si="16"/>
        <v/>
      </c>
      <c r="X95" s="56" t="str">
        <f t="shared" si="19"/>
        <v>T</v>
      </c>
      <c r="Y95" s="20"/>
      <c r="Z95" s="19"/>
      <c r="AA95" s="20"/>
      <c r="AB95" s="19"/>
      <c r="AC95" s="21"/>
      <c r="AJ95" s="22"/>
      <c r="AK95" s="22"/>
      <c r="AL95" s="22"/>
      <c r="AM95" s="22"/>
      <c r="AN95" s="20"/>
      <c r="AO95" s="20"/>
      <c r="AP95" s="20"/>
      <c r="AQ95" s="20"/>
      <c r="AR95" s="20"/>
    </row>
    <row r="96" spans="1:44" s="17" customFormat="1" ht="30.75" customHeight="1" x14ac:dyDescent="0.2">
      <c r="A96" s="150"/>
      <c r="C96" s="63"/>
      <c r="D96" s="66" t="str">
        <f t="shared" si="13"/>
        <v/>
      </c>
      <c r="E96" s="69" t="str">
        <f>IFERROR(VLOOKUP(J96,Causa!$A$2:$F$15,6,0),"")</f>
        <v/>
      </c>
      <c r="F96" s="52"/>
      <c r="G96" s="53"/>
      <c r="H96" s="212"/>
      <c r="I96" s="55"/>
      <c r="J96" s="54"/>
      <c r="K96" s="54"/>
      <c r="L96" s="54"/>
      <c r="M96" s="54"/>
      <c r="N96" s="54"/>
      <c r="O96" s="54"/>
      <c r="P96" s="54"/>
      <c r="Q96" s="55"/>
      <c r="R96" s="54"/>
      <c r="S96" s="56">
        <f t="shared" si="17"/>
        <v>0</v>
      </c>
      <c r="T96" s="56">
        <f t="shared" si="14"/>
        <v>0</v>
      </c>
      <c r="U96" s="56">
        <f t="shared" si="18"/>
        <v>0</v>
      </c>
      <c r="V96" s="56">
        <f t="shared" si="15"/>
        <v>0</v>
      </c>
      <c r="W96" s="64" t="str">
        <f t="shared" si="16"/>
        <v/>
      </c>
      <c r="X96" s="56" t="str">
        <f t="shared" si="19"/>
        <v>T</v>
      </c>
      <c r="Y96" s="20"/>
      <c r="Z96" s="19"/>
      <c r="AA96" s="20"/>
      <c r="AB96" s="19"/>
      <c r="AC96" s="21"/>
      <c r="AJ96" s="22"/>
      <c r="AK96" s="22"/>
      <c r="AL96" s="22"/>
      <c r="AM96" s="22"/>
      <c r="AN96" s="20"/>
      <c r="AO96" s="20"/>
      <c r="AP96" s="20"/>
      <c r="AQ96" s="20"/>
      <c r="AR96" s="20"/>
    </row>
    <row r="97" spans="1:44" s="17" customFormat="1" ht="30.75" customHeight="1" x14ac:dyDescent="0.2">
      <c r="A97" s="150"/>
      <c r="C97" s="63"/>
      <c r="D97" s="66" t="str">
        <f t="shared" si="13"/>
        <v/>
      </c>
      <c r="E97" s="69" t="str">
        <f>IFERROR(VLOOKUP(J97,Causa!$A$2:$F$15,6,0),"")</f>
        <v/>
      </c>
      <c r="F97" s="52"/>
      <c r="G97" s="53"/>
      <c r="H97" s="212"/>
      <c r="I97" s="55"/>
      <c r="J97" s="54"/>
      <c r="K97" s="54"/>
      <c r="L97" s="54"/>
      <c r="M97" s="54"/>
      <c r="N97" s="54"/>
      <c r="O97" s="54"/>
      <c r="P97" s="54"/>
      <c r="Q97" s="55"/>
      <c r="R97" s="54"/>
      <c r="S97" s="56">
        <f t="shared" si="17"/>
        <v>0</v>
      </c>
      <c r="T97" s="56">
        <f t="shared" si="14"/>
        <v>0</v>
      </c>
      <c r="U97" s="56">
        <f t="shared" si="18"/>
        <v>0</v>
      </c>
      <c r="V97" s="56">
        <f t="shared" si="15"/>
        <v>0</v>
      </c>
      <c r="W97" s="64" t="str">
        <f t="shared" si="16"/>
        <v/>
      </c>
      <c r="X97" s="56" t="str">
        <f t="shared" si="19"/>
        <v>T</v>
      </c>
      <c r="Y97" s="20"/>
      <c r="Z97" s="19"/>
      <c r="AA97" s="20"/>
      <c r="AB97" s="19"/>
      <c r="AC97" s="21"/>
      <c r="AJ97" s="22"/>
      <c r="AK97" s="22"/>
      <c r="AL97" s="22"/>
      <c r="AM97" s="22"/>
      <c r="AN97" s="20"/>
      <c r="AO97" s="20"/>
      <c r="AP97" s="20"/>
      <c r="AQ97" s="20"/>
      <c r="AR97" s="20"/>
    </row>
    <row r="98" spans="1:44" s="17" customFormat="1" ht="30.75" customHeight="1" x14ac:dyDescent="0.2">
      <c r="A98" s="150"/>
      <c r="C98" s="63"/>
      <c r="D98" s="66" t="str">
        <f t="shared" si="13"/>
        <v/>
      </c>
      <c r="E98" s="69" t="str">
        <f>IFERROR(VLOOKUP(J98,Causa!$A$2:$F$15,6,0),"")</f>
        <v/>
      </c>
      <c r="F98" s="52"/>
      <c r="G98" s="53"/>
      <c r="H98" s="212"/>
      <c r="I98" s="55"/>
      <c r="J98" s="54"/>
      <c r="K98" s="54"/>
      <c r="L98" s="54"/>
      <c r="M98" s="54"/>
      <c r="N98" s="54"/>
      <c r="O98" s="54"/>
      <c r="P98" s="54"/>
      <c r="Q98" s="55"/>
      <c r="R98" s="54"/>
      <c r="S98" s="56">
        <f t="shared" si="17"/>
        <v>0</v>
      </c>
      <c r="T98" s="56">
        <f t="shared" si="14"/>
        <v>0</v>
      </c>
      <c r="U98" s="56">
        <f t="shared" si="18"/>
        <v>0</v>
      </c>
      <c r="V98" s="56">
        <f t="shared" si="15"/>
        <v>0</v>
      </c>
      <c r="W98" s="64" t="str">
        <f t="shared" si="16"/>
        <v/>
      </c>
      <c r="X98" s="56" t="str">
        <f t="shared" si="19"/>
        <v>T</v>
      </c>
      <c r="Y98" s="20"/>
      <c r="Z98" s="19"/>
      <c r="AA98" s="20"/>
      <c r="AB98" s="19"/>
      <c r="AC98" s="21"/>
      <c r="AJ98" s="22"/>
      <c r="AK98" s="22"/>
      <c r="AL98" s="22"/>
      <c r="AM98" s="22"/>
      <c r="AN98" s="20"/>
      <c r="AO98" s="20"/>
      <c r="AP98" s="20"/>
      <c r="AQ98" s="20"/>
      <c r="AR98" s="20"/>
    </row>
    <row r="99" spans="1:44" s="17" customFormat="1" ht="30.75" customHeight="1" x14ac:dyDescent="0.2">
      <c r="A99" s="150"/>
      <c r="C99" s="63"/>
      <c r="D99" s="66" t="str">
        <f t="shared" ref="D99:D162" si="20">IF(E99="","",IF(E99=1,IF(COUNTA(F99:P99)=9,1,0),IF(J99="OPERACIO",IF(COUNTA(F99:P99)=7,1,0),IF(COUNTA(F99:P99)=7,1,0))))</f>
        <v/>
      </c>
      <c r="E99" s="69" t="str">
        <f>IFERROR(VLOOKUP(J99,Causa!$A$2:$F$15,6,0),"")</f>
        <v/>
      </c>
      <c r="F99" s="52"/>
      <c r="G99" s="53"/>
      <c r="H99" s="212"/>
      <c r="I99" s="55"/>
      <c r="J99" s="54"/>
      <c r="K99" s="54"/>
      <c r="L99" s="54"/>
      <c r="M99" s="54"/>
      <c r="N99" s="54"/>
      <c r="O99" s="54"/>
      <c r="P99" s="54"/>
      <c r="Q99" s="55"/>
      <c r="R99" s="54"/>
      <c r="S99" s="56">
        <f t="shared" si="17"/>
        <v>0</v>
      </c>
      <c r="T99" s="56">
        <f t="shared" ref="T99:T162" si="21">IF(J99="Programa",P99,0)-S99</f>
        <v>0</v>
      </c>
      <c r="U99" s="56">
        <f t="shared" si="18"/>
        <v>0</v>
      </c>
      <c r="V99" s="56">
        <f t="shared" ref="V99:V162" si="22">IF(J99="ELECTRIC",P99,0)+IF(J99="INSTRUME",P99,0)+IF(J99="MECANICA",P99,0)+IF(J99="OPERACIO",P99,0)+IF(J99="AUTOMATI",P99,0)</f>
        <v>0</v>
      </c>
      <c r="W99" s="64" t="str">
        <f t="shared" ref="W99:W162" si="23">IF(F99="","",HOUR(F99))</f>
        <v/>
      </c>
      <c r="X99" s="56" t="str">
        <f t="shared" si="19"/>
        <v>T</v>
      </c>
      <c r="Y99" s="20"/>
      <c r="Z99" s="19"/>
      <c r="AA99" s="20"/>
      <c r="AB99" s="19"/>
      <c r="AC99" s="21"/>
      <c r="AJ99" s="22"/>
      <c r="AK99" s="22"/>
      <c r="AL99" s="22"/>
      <c r="AM99" s="22"/>
      <c r="AN99" s="20"/>
      <c r="AO99" s="20"/>
      <c r="AP99" s="20"/>
      <c r="AQ99" s="20"/>
      <c r="AR99" s="20"/>
    </row>
    <row r="100" spans="1:44" s="17" customFormat="1" ht="30.75" customHeight="1" x14ac:dyDescent="0.2">
      <c r="A100" s="150"/>
      <c r="C100" s="63"/>
      <c r="D100" s="66" t="str">
        <f t="shared" si="20"/>
        <v/>
      </c>
      <c r="E100" s="69" t="str">
        <f>IFERROR(VLOOKUP(J100,Causa!$A$2:$F$15,6,0),"")</f>
        <v/>
      </c>
      <c r="F100" s="52"/>
      <c r="G100" s="53"/>
      <c r="H100" s="212"/>
      <c r="I100" s="55"/>
      <c r="J100" s="54"/>
      <c r="K100" s="54"/>
      <c r="L100" s="54"/>
      <c r="M100" s="54"/>
      <c r="N100" s="54"/>
      <c r="O100" s="54"/>
      <c r="P100" s="54"/>
      <c r="Q100" s="55"/>
      <c r="R100" s="54"/>
      <c r="S100" s="56">
        <f t="shared" ref="S100:S163" si="24">IF(K100="tiempo no programado",P100,0)</f>
        <v>0</v>
      </c>
      <c r="T100" s="56">
        <f t="shared" si="21"/>
        <v>0</v>
      </c>
      <c r="U100" s="56">
        <f t="shared" ref="U100:U163" si="25">IF(J100="CALIDAD",P100,0)+IF(J100="LOGISTIC",P100,0)+IF(J100="REPUESTO",P100,0)+IF(J100="SALAMAQ",P100,0)</f>
        <v>0</v>
      </c>
      <c r="V100" s="56">
        <f t="shared" si="22"/>
        <v>0</v>
      </c>
      <c r="W100" s="64" t="str">
        <f t="shared" si="23"/>
        <v/>
      </c>
      <c r="X100" s="56" t="str">
        <f t="shared" ref="X100:X163" si="26">IF(OR(W100=23,W100&lt;7),"N",IF(AND(W100&gt;=7,W100&lt;15),"M","T"))</f>
        <v>T</v>
      </c>
      <c r="Y100" s="20"/>
      <c r="Z100" s="19"/>
      <c r="AA100" s="20"/>
      <c r="AB100" s="19"/>
      <c r="AC100" s="21"/>
      <c r="AJ100" s="22"/>
      <c r="AK100" s="22"/>
      <c r="AL100" s="22"/>
      <c r="AM100" s="22"/>
      <c r="AN100" s="20"/>
      <c r="AO100" s="20"/>
      <c r="AP100" s="20"/>
      <c r="AQ100" s="20"/>
      <c r="AR100" s="20"/>
    </row>
    <row r="101" spans="1:44" s="17" customFormat="1" ht="30.75" customHeight="1" x14ac:dyDescent="0.2">
      <c r="A101" s="150"/>
      <c r="C101" s="63"/>
      <c r="D101" s="66" t="str">
        <f t="shared" si="20"/>
        <v/>
      </c>
      <c r="E101" s="69" t="str">
        <f>IFERROR(VLOOKUP(J101,Causa!$A$2:$F$15,6,0),"")</f>
        <v/>
      </c>
      <c r="F101" s="52"/>
      <c r="G101" s="53"/>
      <c r="H101" s="212"/>
      <c r="I101" s="55"/>
      <c r="J101" s="54"/>
      <c r="K101" s="54"/>
      <c r="L101" s="54"/>
      <c r="M101" s="54"/>
      <c r="N101" s="54"/>
      <c r="O101" s="54"/>
      <c r="P101" s="54"/>
      <c r="Q101" s="55"/>
      <c r="R101" s="54"/>
      <c r="S101" s="56">
        <f t="shared" si="24"/>
        <v>0</v>
      </c>
      <c r="T101" s="56">
        <f t="shared" si="21"/>
        <v>0</v>
      </c>
      <c r="U101" s="56">
        <f t="shared" si="25"/>
        <v>0</v>
      </c>
      <c r="V101" s="56">
        <f t="shared" si="22"/>
        <v>0</v>
      </c>
      <c r="W101" s="64" t="str">
        <f t="shared" si="23"/>
        <v/>
      </c>
      <c r="X101" s="56" t="str">
        <f t="shared" si="26"/>
        <v>T</v>
      </c>
      <c r="Y101" s="20"/>
      <c r="Z101" s="19"/>
      <c r="AA101" s="20"/>
      <c r="AB101" s="19"/>
      <c r="AC101" s="21"/>
      <c r="AJ101" s="22"/>
      <c r="AK101" s="22"/>
      <c r="AL101" s="22"/>
      <c r="AM101" s="22"/>
      <c r="AN101" s="20"/>
      <c r="AO101" s="20"/>
      <c r="AP101" s="20"/>
      <c r="AQ101" s="20"/>
      <c r="AR101" s="20"/>
    </row>
    <row r="102" spans="1:44" s="17" customFormat="1" ht="30.75" customHeight="1" x14ac:dyDescent="0.2">
      <c r="A102" s="150"/>
      <c r="C102" s="63"/>
      <c r="D102" s="66" t="str">
        <f t="shared" si="20"/>
        <v/>
      </c>
      <c r="E102" s="69" t="str">
        <f>IFERROR(VLOOKUP(J102,Causa!$A$2:$F$15,6,0),"")</f>
        <v/>
      </c>
      <c r="F102" s="52"/>
      <c r="G102" s="53"/>
      <c r="H102" s="212"/>
      <c r="I102" s="55"/>
      <c r="J102" s="54"/>
      <c r="K102" s="54"/>
      <c r="L102" s="54"/>
      <c r="M102" s="54"/>
      <c r="N102" s="54"/>
      <c r="O102" s="54"/>
      <c r="P102" s="54"/>
      <c r="Q102" s="55"/>
      <c r="R102" s="54"/>
      <c r="S102" s="56">
        <f t="shared" si="24"/>
        <v>0</v>
      </c>
      <c r="T102" s="56">
        <f t="shared" si="21"/>
        <v>0</v>
      </c>
      <c r="U102" s="56">
        <f t="shared" si="25"/>
        <v>0</v>
      </c>
      <c r="V102" s="56">
        <f t="shared" si="22"/>
        <v>0</v>
      </c>
      <c r="W102" s="64" t="str">
        <f t="shared" si="23"/>
        <v/>
      </c>
      <c r="X102" s="56" t="str">
        <f t="shared" si="26"/>
        <v>T</v>
      </c>
      <c r="Y102" s="20"/>
      <c r="Z102" s="19"/>
      <c r="AA102" s="20"/>
      <c r="AB102" s="19"/>
      <c r="AC102" s="21"/>
      <c r="AJ102" s="22"/>
      <c r="AK102" s="22"/>
      <c r="AL102" s="22"/>
      <c r="AM102" s="22"/>
      <c r="AN102" s="20"/>
      <c r="AO102" s="20"/>
      <c r="AP102" s="20"/>
      <c r="AQ102" s="20"/>
      <c r="AR102" s="20"/>
    </row>
    <row r="103" spans="1:44" s="17" customFormat="1" ht="30.75" customHeight="1" x14ac:dyDescent="0.2">
      <c r="A103" s="150"/>
      <c r="C103" s="63"/>
      <c r="D103" s="66" t="str">
        <f t="shared" si="20"/>
        <v/>
      </c>
      <c r="E103" s="69" t="str">
        <f>IFERROR(VLOOKUP(J103,Causa!$A$2:$F$15,6,0),"")</f>
        <v/>
      </c>
      <c r="F103" s="52"/>
      <c r="G103" s="53"/>
      <c r="H103" s="212"/>
      <c r="I103" s="55"/>
      <c r="J103" s="54"/>
      <c r="K103" s="54"/>
      <c r="L103" s="54"/>
      <c r="M103" s="54"/>
      <c r="N103" s="54"/>
      <c r="O103" s="54"/>
      <c r="P103" s="54"/>
      <c r="Q103" s="55"/>
      <c r="R103" s="54"/>
      <c r="S103" s="56">
        <f t="shared" si="24"/>
        <v>0</v>
      </c>
      <c r="T103" s="56">
        <f t="shared" si="21"/>
        <v>0</v>
      </c>
      <c r="U103" s="56">
        <f t="shared" si="25"/>
        <v>0</v>
      </c>
      <c r="V103" s="56">
        <f t="shared" si="22"/>
        <v>0</v>
      </c>
      <c r="W103" s="64" t="str">
        <f t="shared" si="23"/>
        <v/>
      </c>
      <c r="X103" s="56" t="str">
        <f t="shared" si="26"/>
        <v>T</v>
      </c>
      <c r="Y103" s="20"/>
      <c r="Z103" s="19"/>
      <c r="AA103" s="20"/>
      <c r="AB103" s="19"/>
      <c r="AC103" s="21"/>
      <c r="AJ103" s="22"/>
      <c r="AK103" s="22"/>
      <c r="AL103" s="22"/>
      <c r="AM103" s="22"/>
      <c r="AN103" s="20"/>
      <c r="AO103" s="20"/>
      <c r="AP103" s="20"/>
      <c r="AQ103" s="20"/>
      <c r="AR103" s="20"/>
    </row>
    <row r="104" spans="1:44" s="17" customFormat="1" ht="30.75" customHeight="1" x14ac:dyDescent="0.2">
      <c r="A104" s="150"/>
      <c r="C104" s="63"/>
      <c r="D104" s="66" t="str">
        <f t="shared" si="20"/>
        <v/>
      </c>
      <c r="E104" s="69" t="str">
        <f>IFERROR(VLOOKUP(J104,Causa!$A$2:$F$15,6,0),"")</f>
        <v/>
      </c>
      <c r="F104" s="52"/>
      <c r="G104" s="53"/>
      <c r="H104" s="212"/>
      <c r="I104" s="55"/>
      <c r="J104" s="54"/>
      <c r="K104" s="54"/>
      <c r="L104" s="54"/>
      <c r="M104" s="54"/>
      <c r="N104" s="54"/>
      <c r="O104" s="54"/>
      <c r="P104" s="54"/>
      <c r="Q104" s="55"/>
      <c r="R104" s="54"/>
      <c r="S104" s="56">
        <f t="shared" si="24"/>
        <v>0</v>
      </c>
      <c r="T104" s="56">
        <f t="shared" si="21"/>
        <v>0</v>
      </c>
      <c r="U104" s="56">
        <f t="shared" si="25"/>
        <v>0</v>
      </c>
      <c r="V104" s="56">
        <f t="shared" si="22"/>
        <v>0</v>
      </c>
      <c r="W104" s="64" t="str">
        <f t="shared" si="23"/>
        <v/>
      </c>
      <c r="X104" s="56" t="str">
        <f t="shared" si="26"/>
        <v>T</v>
      </c>
      <c r="Y104" s="20"/>
      <c r="Z104" s="19"/>
      <c r="AA104" s="20"/>
      <c r="AB104" s="19"/>
      <c r="AC104" s="21"/>
      <c r="AJ104" s="22"/>
      <c r="AK104" s="22"/>
      <c r="AL104" s="22"/>
      <c r="AM104" s="22"/>
      <c r="AN104" s="20"/>
      <c r="AO104" s="20"/>
      <c r="AP104" s="20"/>
      <c r="AQ104" s="20"/>
      <c r="AR104" s="20"/>
    </row>
    <row r="105" spans="1:44" s="17" customFormat="1" ht="30.75" customHeight="1" x14ac:dyDescent="0.2">
      <c r="A105" s="150"/>
      <c r="C105" s="63"/>
      <c r="D105" s="66" t="str">
        <f t="shared" si="20"/>
        <v/>
      </c>
      <c r="E105" s="69" t="str">
        <f>IFERROR(VLOOKUP(J105,Causa!$A$2:$F$15,6,0),"")</f>
        <v/>
      </c>
      <c r="F105" s="52"/>
      <c r="G105" s="53"/>
      <c r="H105" s="212"/>
      <c r="I105" s="55"/>
      <c r="J105" s="54"/>
      <c r="K105" s="54"/>
      <c r="L105" s="54"/>
      <c r="M105" s="54"/>
      <c r="N105" s="54"/>
      <c r="O105" s="54"/>
      <c r="P105" s="54"/>
      <c r="Q105" s="55"/>
      <c r="R105" s="54"/>
      <c r="S105" s="56">
        <f t="shared" si="24"/>
        <v>0</v>
      </c>
      <c r="T105" s="56">
        <f t="shared" si="21"/>
        <v>0</v>
      </c>
      <c r="U105" s="56">
        <f t="shared" si="25"/>
        <v>0</v>
      </c>
      <c r="V105" s="56">
        <f t="shared" si="22"/>
        <v>0</v>
      </c>
      <c r="W105" s="64" t="str">
        <f t="shared" si="23"/>
        <v/>
      </c>
      <c r="X105" s="56" t="str">
        <f t="shared" si="26"/>
        <v>T</v>
      </c>
      <c r="Y105" s="20"/>
      <c r="Z105" s="19"/>
      <c r="AA105" s="20"/>
      <c r="AB105" s="19"/>
      <c r="AC105" s="21"/>
      <c r="AJ105" s="22"/>
      <c r="AK105" s="22"/>
      <c r="AL105" s="22"/>
      <c r="AM105" s="22"/>
      <c r="AN105" s="20"/>
      <c r="AO105" s="20"/>
      <c r="AP105" s="20"/>
      <c r="AQ105" s="20"/>
      <c r="AR105" s="20"/>
    </row>
    <row r="106" spans="1:44" s="17" customFormat="1" ht="30.75" customHeight="1" x14ac:dyDescent="0.2">
      <c r="A106" s="150"/>
      <c r="C106" s="63"/>
      <c r="D106" s="66" t="str">
        <f t="shared" si="20"/>
        <v/>
      </c>
      <c r="E106" s="69" t="str">
        <f>IFERROR(VLOOKUP(J106,Causa!$A$2:$F$15,6,0),"")</f>
        <v/>
      </c>
      <c r="F106" s="52"/>
      <c r="G106" s="53"/>
      <c r="H106" s="212"/>
      <c r="I106" s="55"/>
      <c r="J106" s="54"/>
      <c r="K106" s="54"/>
      <c r="L106" s="54"/>
      <c r="M106" s="54"/>
      <c r="N106" s="54"/>
      <c r="O106" s="54"/>
      <c r="P106" s="54"/>
      <c r="Q106" s="55"/>
      <c r="R106" s="54"/>
      <c r="S106" s="56">
        <f t="shared" si="24"/>
        <v>0</v>
      </c>
      <c r="T106" s="56">
        <f t="shared" si="21"/>
        <v>0</v>
      </c>
      <c r="U106" s="56">
        <f t="shared" si="25"/>
        <v>0</v>
      </c>
      <c r="V106" s="56">
        <f t="shared" si="22"/>
        <v>0</v>
      </c>
      <c r="W106" s="64" t="str">
        <f t="shared" si="23"/>
        <v/>
      </c>
      <c r="X106" s="56" t="str">
        <f t="shared" si="26"/>
        <v>T</v>
      </c>
      <c r="Y106" s="20"/>
      <c r="Z106" s="19"/>
      <c r="AA106" s="20"/>
      <c r="AB106" s="19"/>
      <c r="AC106" s="21"/>
      <c r="AJ106" s="22"/>
      <c r="AK106" s="22"/>
      <c r="AL106" s="22"/>
      <c r="AM106" s="22"/>
      <c r="AN106" s="20"/>
      <c r="AO106" s="20"/>
      <c r="AP106" s="20"/>
      <c r="AQ106" s="20"/>
      <c r="AR106" s="20"/>
    </row>
    <row r="107" spans="1:44" s="17" customFormat="1" ht="30.75" customHeight="1" x14ac:dyDescent="0.2">
      <c r="A107" s="150"/>
      <c r="C107" s="63"/>
      <c r="D107" s="66" t="str">
        <f t="shared" si="20"/>
        <v/>
      </c>
      <c r="E107" s="69" t="str">
        <f>IFERROR(VLOOKUP(J107,Causa!$A$2:$F$15,6,0),"")</f>
        <v/>
      </c>
      <c r="F107" s="52"/>
      <c r="G107" s="53"/>
      <c r="H107" s="212"/>
      <c r="I107" s="55"/>
      <c r="J107" s="54"/>
      <c r="K107" s="54"/>
      <c r="L107" s="54"/>
      <c r="M107" s="54"/>
      <c r="N107" s="54"/>
      <c r="O107" s="54"/>
      <c r="P107" s="54"/>
      <c r="Q107" s="55"/>
      <c r="R107" s="54"/>
      <c r="S107" s="56">
        <f t="shared" si="24"/>
        <v>0</v>
      </c>
      <c r="T107" s="56">
        <f t="shared" si="21"/>
        <v>0</v>
      </c>
      <c r="U107" s="56">
        <f t="shared" si="25"/>
        <v>0</v>
      </c>
      <c r="V107" s="56">
        <f t="shared" si="22"/>
        <v>0</v>
      </c>
      <c r="W107" s="64" t="str">
        <f t="shared" si="23"/>
        <v/>
      </c>
      <c r="X107" s="56" t="str">
        <f t="shared" si="26"/>
        <v>T</v>
      </c>
      <c r="Y107" s="20"/>
      <c r="Z107" s="19"/>
      <c r="AA107" s="20"/>
      <c r="AB107" s="19"/>
      <c r="AC107" s="21"/>
      <c r="AJ107" s="22"/>
      <c r="AK107" s="22"/>
      <c r="AL107" s="22"/>
      <c r="AM107" s="22"/>
      <c r="AN107" s="20"/>
      <c r="AO107" s="20"/>
      <c r="AP107" s="20"/>
      <c r="AQ107" s="20"/>
      <c r="AR107" s="20"/>
    </row>
    <row r="108" spans="1:44" s="17" customFormat="1" ht="30.75" customHeight="1" x14ac:dyDescent="0.2">
      <c r="A108" s="150"/>
      <c r="C108" s="63"/>
      <c r="D108" s="66" t="str">
        <f t="shared" si="20"/>
        <v/>
      </c>
      <c r="E108" s="69" t="str">
        <f>IFERROR(VLOOKUP(J108,Causa!$A$2:$F$15,6,0),"")</f>
        <v/>
      </c>
      <c r="F108" s="52"/>
      <c r="G108" s="53"/>
      <c r="H108" s="212"/>
      <c r="I108" s="55"/>
      <c r="J108" s="54"/>
      <c r="K108" s="54"/>
      <c r="L108" s="54"/>
      <c r="M108" s="54"/>
      <c r="N108" s="54"/>
      <c r="O108" s="54"/>
      <c r="P108" s="54"/>
      <c r="Q108" s="55"/>
      <c r="R108" s="54"/>
      <c r="S108" s="56">
        <f t="shared" si="24"/>
        <v>0</v>
      </c>
      <c r="T108" s="56">
        <f t="shared" si="21"/>
        <v>0</v>
      </c>
      <c r="U108" s="56">
        <f t="shared" si="25"/>
        <v>0</v>
      </c>
      <c r="V108" s="56">
        <f t="shared" si="22"/>
        <v>0</v>
      </c>
      <c r="W108" s="64" t="str">
        <f t="shared" si="23"/>
        <v/>
      </c>
      <c r="X108" s="56" t="str">
        <f t="shared" si="26"/>
        <v>T</v>
      </c>
      <c r="Y108" s="20"/>
      <c r="Z108" s="19"/>
      <c r="AA108" s="20"/>
      <c r="AB108" s="19"/>
      <c r="AC108" s="21"/>
      <c r="AJ108" s="22"/>
      <c r="AK108" s="22"/>
      <c r="AL108" s="22"/>
      <c r="AM108" s="22"/>
      <c r="AN108" s="20"/>
      <c r="AO108" s="20"/>
      <c r="AP108" s="20"/>
      <c r="AQ108" s="20"/>
      <c r="AR108" s="20"/>
    </row>
    <row r="109" spans="1:44" s="17" customFormat="1" ht="30.75" customHeight="1" x14ac:dyDescent="0.2">
      <c r="A109" s="150"/>
      <c r="C109" s="63"/>
      <c r="D109" s="66" t="str">
        <f t="shared" si="20"/>
        <v/>
      </c>
      <c r="E109" s="69" t="str">
        <f>IFERROR(VLOOKUP(J109,Causa!$A$2:$F$15,6,0),"")</f>
        <v/>
      </c>
      <c r="F109" s="52"/>
      <c r="G109" s="53"/>
      <c r="H109" s="212"/>
      <c r="I109" s="55"/>
      <c r="J109" s="54"/>
      <c r="K109" s="54"/>
      <c r="L109" s="54"/>
      <c r="M109" s="54"/>
      <c r="N109" s="54"/>
      <c r="O109" s="54"/>
      <c r="P109" s="54"/>
      <c r="Q109" s="55"/>
      <c r="R109" s="54"/>
      <c r="S109" s="56">
        <f t="shared" si="24"/>
        <v>0</v>
      </c>
      <c r="T109" s="56">
        <f t="shared" si="21"/>
        <v>0</v>
      </c>
      <c r="U109" s="56">
        <f t="shared" si="25"/>
        <v>0</v>
      </c>
      <c r="V109" s="56">
        <f t="shared" si="22"/>
        <v>0</v>
      </c>
      <c r="W109" s="64" t="str">
        <f t="shared" si="23"/>
        <v/>
      </c>
      <c r="X109" s="56" t="str">
        <f t="shared" si="26"/>
        <v>T</v>
      </c>
      <c r="Y109" s="20"/>
      <c r="Z109" s="19"/>
      <c r="AA109" s="20"/>
      <c r="AB109" s="19"/>
      <c r="AC109" s="21"/>
      <c r="AJ109" s="22"/>
      <c r="AK109" s="22"/>
      <c r="AL109" s="22"/>
      <c r="AM109" s="22"/>
      <c r="AN109" s="20"/>
      <c r="AO109" s="20"/>
      <c r="AP109" s="20"/>
      <c r="AQ109" s="20"/>
      <c r="AR109" s="20"/>
    </row>
    <row r="110" spans="1:44" s="17" customFormat="1" ht="30.75" customHeight="1" x14ac:dyDescent="0.2">
      <c r="A110" s="150"/>
      <c r="C110" s="63"/>
      <c r="D110" s="66" t="str">
        <f t="shared" si="20"/>
        <v/>
      </c>
      <c r="E110" s="69" t="str">
        <f>IFERROR(VLOOKUP(J110,Causa!$A$2:$F$15,6,0),"")</f>
        <v/>
      </c>
      <c r="F110" s="52"/>
      <c r="G110" s="53"/>
      <c r="H110" s="212"/>
      <c r="I110" s="55"/>
      <c r="J110" s="54"/>
      <c r="K110" s="54"/>
      <c r="L110" s="54"/>
      <c r="M110" s="54"/>
      <c r="N110" s="54"/>
      <c r="O110" s="54"/>
      <c r="P110" s="54"/>
      <c r="Q110" s="55"/>
      <c r="R110" s="54"/>
      <c r="S110" s="56">
        <f t="shared" si="24"/>
        <v>0</v>
      </c>
      <c r="T110" s="56">
        <f t="shared" si="21"/>
        <v>0</v>
      </c>
      <c r="U110" s="56">
        <f t="shared" si="25"/>
        <v>0</v>
      </c>
      <c r="V110" s="56">
        <f t="shared" si="22"/>
        <v>0</v>
      </c>
      <c r="W110" s="64" t="str">
        <f t="shared" si="23"/>
        <v/>
      </c>
      <c r="X110" s="56" t="str">
        <f t="shared" si="26"/>
        <v>T</v>
      </c>
      <c r="Y110" s="20"/>
      <c r="Z110" s="19"/>
      <c r="AA110" s="20"/>
      <c r="AB110" s="19"/>
      <c r="AC110" s="21"/>
      <c r="AJ110" s="22"/>
      <c r="AK110" s="22"/>
      <c r="AL110" s="22"/>
      <c r="AM110" s="22"/>
      <c r="AN110" s="20"/>
      <c r="AO110" s="20"/>
      <c r="AP110" s="20"/>
      <c r="AQ110" s="20"/>
      <c r="AR110" s="20"/>
    </row>
    <row r="111" spans="1:44" s="17" customFormat="1" ht="30.75" customHeight="1" x14ac:dyDescent="0.2">
      <c r="A111" s="150"/>
      <c r="C111" s="63"/>
      <c r="D111" s="66" t="str">
        <f t="shared" si="20"/>
        <v/>
      </c>
      <c r="E111" s="69" t="str">
        <f>IFERROR(VLOOKUP(J111,Causa!$A$2:$F$15,6,0),"")</f>
        <v/>
      </c>
      <c r="F111" s="52"/>
      <c r="G111" s="53"/>
      <c r="H111" s="212"/>
      <c r="I111" s="55"/>
      <c r="J111" s="54"/>
      <c r="K111" s="54"/>
      <c r="L111" s="54"/>
      <c r="M111" s="54"/>
      <c r="N111" s="54"/>
      <c r="O111" s="54"/>
      <c r="P111" s="54"/>
      <c r="Q111" s="55"/>
      <c r="R111" s="54"/>
      <c r="S111" s="56">
        <f t="shared" si="24"/>
        <v>0</v>
      </c>
      <c r="T111" s="56">
        <f t="shared" si="21"/>
        <v>0</v>
      </c>
      <c r="U111" s="56">
        <f t="shared" si="25"/>
        <v>0</v>
      </c>
      <c r="V111" s="56">
        <f t="shared" si="22"/>
        <v>0</v>
      </c>
      <c r="W111" s="64" t="str">
        <f t="shared" si="23"/>
        <v/>
      </c>
      <c r="X111" s="56" t="str">
        <f t="shared" si="26"/>
        <v>T</v>
      </c>
      <c r="Y111" s="20"/>
      <c r="Z111" s="19"/>
      <c r="AA111" s="20"/>
      <c r="AB111" s="19"/>
      <c r="AC111" s="21"/>
      <c r="AJ111" s="22"/>
      <c r="AK111" s="22"/>
      <c r="AL111" s="22"/>
      <c r="AM111" s="22"/>
      <c r="AN111" s="20"/>
      <c r="AO111" s="20"/>
      <c r="AP111" s="20"/>
      <c r="AQ111" s="20"/>
      <c r="AR111" s="20"/>
    </row>
    <row r="112" spans="1:44" s="17" customFormat="1" ht="30.75" customHeight="1" x14ac:dyDescent="0.2">
      <c r="A112" s="150"/>
      <c r="C112" s="63"/>
      <c r="D112" s="66" t="str">
        <f t="shared" si="20"/>
        <v/>
      </c>
      <c r="E112" s="69" t="str">
        <f>IFERROR(VLOOKUP(J112,Causa!$A$2:$F$15,6,0),"")</f>
        <v/>
      </c>
      <c r="F112" s="52"/>
      <c r="G112" s="53"/>
      <c r="H112" s="212"/>
      <c r="I112" s="55"/>
      <c r="J112" s="54"/>
      <c r="K112" s="54"/>
      <c r="L112" s="54"/>
      <c r="M112" s="54"/>
      <c r="N112" s="54"/>
      <c r="O112" s="54"/>
      <c r="P112" s="54"/>
      <c r="Q112" s="55"/>
      <c r="R112" s="54"/>
      <c r="S112" s="56">
        <f t="shared" si="24"/>
        <v>0</v>
      </c>
      <c r="T112" s="56">
        <f t="shared" si="21"/>
        <v>0</v>
      </c>
      <c r="U112" s="56">
        <f t="shared" si="25"/>
        <v>0</v>
      </c>
      <c r="V112" s="56">
        <f t="shared" si="22"/>
        <v>0</v>
      </c>
      <c r="W112" s="64" t="str">
        <f t="shared" si="23"/>
        <v/>
      </c>
      <c r="X112" s="56" t="str">
        <f t="shared" si="26"/>
        <v>T</v>
      </c>
      <c r="Y112" s="20"/>
      <c r="Z112" s="19"/>
      <c r="AA112" s="20"/>
      <c r="AB112" s="19"/>
      <c r="AC112" s="21"/>
      <c r="AJ112" s="22"/>
      <c r="AK112" s="22"/>
      <c r="AL112" s="22"/>
      <c r="AM112" s="22"/>
      <c r="AN112" s="20"/>
      <c r="AO112" s="20"/>
      <c r="AP112" s="20"/>
      <c r="AQ112" s="20"/>
      <c r="AR112" s="20"/>
    </row>
    <row r="113" spans="1:39" s="91" customFormat="1" ht="13.2" x14ac:dyDescent="0.25">
      <c r="A113" s="151"/>
      <c r="C113" s="63"/>
      <c r="D113" s="66" t="str">
        <f t="shared" si="20"/>
        <v/>
      </c>
      <c r="E113" s="69" t="str">
        <f>IFERROR(VLOOKUP(J113,Causa!$A$2:$F$15,6,0),"")</f>
        <v/>
      </c>
      <c r="F113" s="52"/>
      <c r="G113" s="53"/>
      <c r="H113" s="212"/>
      <c r="I113" s="55"/>
      <c r="J113" s="54"/>
      <c r="K113" s="54"/>
      <c r="L113" s="54"/>
      <c r="M113" s="54"/>
      <c r="N113" s="54"/>
      <c r="O113" s="54"/>
      <c r="P113" s="54"/>
      <c r="Q113" s="55"/>
      <c r="R113" s="54"/>
      <c r="S113" s="56">
        <f t="shared" si="24"/>
        <v>0</v>
      </c>
      <c r="T113" s="56">
        <f t="shared" si="21"/>
        <v>0</v>
      </c>
      <c r="U113" s="56">
        <f t="shared" si="25"/>
        <v>0</v>
      </c>
      <c r="V113" s="56">
        <f t="shared" si="22"/>
        <v>0</v>
      </c>
      <c r="W113" s="64" t="str">
        <f t="shared" si="23"/>
        <v/>
      </c>
      <c r="X113" s="56" t="str">
        <f t="shared" si="26"/>
        <v>T</v>
      </c>
      <c r="Y113" s="251"/>
      <c r="Z113" s="251"/>
      <c r="AB113" s="116"/>
      <c r="AC113" s="117"/>
      <c r="AJ113" s="118"/>
      <c r="AK113" s="118"/>
      <c r="AL113" s="118"/>
      <c r="AM113" s="118"/>
    </row>
    <row r="114" spans="1:39" s="91" customFormat="1" ht="13.2" x14ac:dyDescent="0.25">
      <c r="A114" s="151"/>
      <c r="C114" s="63"/>
      <c r="D114" s="66" t="str">
        <f t="shared" si="20"/>
        <v/>
      </c>
      <c r="E114" s="69" t="str">
        <f>IFERROR(VLOOKUP(J114,Causa!$A$2:$F$15,6,0),"")</f>
        <v/>
      </c>
      <c r="F114" s="52"/>
      <c r="G114" s="53"/>
      <c r="H114" s="212"/>
      <c r="I114" s="55"/>
      <c r="J114" s="54"/>
      <c r="K114" s="54"/>
      <c r="L114" s="54"/>
      <c r="M114" s="54"/>
      <c r="N114" s="54"/>
      <c r="O114" s="54"/>
      <c r="P114" s="54"/>
      <c r="Q114" s="55"/>
      <c r="R114" s="54"/>
      <c r="S114" s="56">
        <f t="shared" si="24"/>
        <v>0</v>
      </c>
      <c r="T114" s="56">
        <f t="shared" si="21"/>
        <v>0</v>
      </c>
      <c r="U114" s="56">
        <f t="shared" si="25"/>
        <v>0</v>
      </c>
      <c r="V114" s="56">
        <f t="shared" si="22"/>
        <v>0</v>
      </c>
      <c r="W114" s="64" t="str">
        <f t="shared" si="23"/>
        <v/>
      </c>
      <c r="X114" s="56" t="str">
        <f t="shared" si="26"/>
        <v>T</v>
      </c>
      <c r="Y114" s="218"/>
      <c r="Z114" s="218"/>
      <c r="AB114" s="116"/>
      <c r="AC114" s="117"/>
      <c r="AJ114" s="118"/>
      <c r="AK114" s="118"/>
      <c r="AL114" s="118"/>
      <c r="AM114" s="118"/>
    </row>
    <row r="115" spans="1:39" ht="21.75" customHeight="1" x14ac:dyDescent="0.25">
      <c r="C115" s="63"/>
      <c r="D115" s="66" t="str">
        <f t="shared" si="20"/>
        <v/>
      </c>
      <c r="E115" s="69" t="str">
        <f>IFERROR(VLOOKUP(J115,Causa!$A$2:$F$15,6,0),"")</f>
        <v/>
      </c>
      <c r="F115" s="52"/>
      <c r="G115" s="53"/>
      <c r="H115" s="212"/>
      <c r="I115" s="55"/>
      <c r="J115" s="54"/>
      <c r="K115" s="54"/>
      <c r="L115" s="54"/>
      <c r="M115" s="54"/>
      <c r="N115" s="54"/>
      <c r="O115" s="54"/>
      <c r="P115" s="54"/>
      <c r="Q115" s="55"/>
      <c r="R115" s="54"/>
      <c r="S115" s="56">
        <f t="shared" si="24"/>
        <v>0</v>
      </c>
      <c r="T115" s="56">
        <f t="shared" si="21"/>
        <v>0</v>
      </c>
      <c r="U115" s="56">
        <f t="shared" si="25"/>
        <v>0</v>
      </c>
      <c r="V115" s="56">
        <f t="shared" si="22"/>
        <v>0</v>
      </c>
      <c r="W115" s="64" t="str">
        <f t="shared" si="23"/>
        <v/>
      </c>
      <c r="X115" s="56" t="str">
        <f t="shared" si="26"/>
        <v>T</v>
      </c>
    </row>
    <row r="116" spans="1:39" ht="21.75" customHeight="1" x14ac:dyDescent="0.25">
      <c r="C116" s="63"/>
      <c r="D116" s="66" t="str">
        <f t="shared" si="20"/>
        <v/>
      </c>
      <c r="E116" s="69" t="str">
        <f>IFERROR(VLOOKUP(J116,Causa!$A$2:$F$15,6,0),"")</f>
        <v/>
      </c>
      <c r="F116" s="52"/>
      <c r="G116" s="53"/>
      <c r="H116" s="212"/>
      <c r="I116" s="55"/>
      <c r="J116" s="54"/>
      <c r="K116" s="54"/>
      <c r="L116" s="54"/>
      <c r="M116" s="54"/>
      <c r="N116" s="54"/>
      <c r="O116" s="54"/>
      <c r="P116" s="54"/>
      <c r="Q116" s="55"/>
      <c r="R116" s="54"/>
      <c r="S116" s="56">
        <f t="shared" si="24"/>
        <v>0</v>
      </c>
      <c r="T116" s="56">
        <f t="shared" si="21"/>
        <v>0</v>
      </c>
      <c r="U116" s="56">
        <f t="shared" si="25"/>
        <v>0</v>
      </c>
      <c r="V116" s="56">
        <f t="shared" si="22"/>
        <v>0</v>
      </c>
      <c r="W116" s="64" t="str">
        <f t="shared" si="23"/>
        <v/>
      </c>
      <c r="X116" s="56" t="str">
        <f t="shared" si="26"/>
        <v>T</v>
      </c>
    </row>
    <row r="117" spans="1:39" ht="21.75" customHeight="1" x14ac:dyDescent="0.25">
      <c r="C117" s="63"/>
      <c r="D117" s="66" t="str">
        <f t="shared" si="20"/>
        <v/>
      </c>
      <c r="E117" s="69" t="str">
        <f>IFERROR(VLOOKUP(J117,Causa!$A$2:$F$15,6,0),"")</f>
        <v/>
      </c>
      <c r="F117" s="52"/>
      <c r="G117" s="53"/>
      <c r="H117" s="212"/>
      <c r="I117" s="55"/>
      <c r="J117" s="54"/>
      <c r="K117" s="54"/>
      <c r="L117" s="54"/>
      <c r="M117" s="54"/>
      <c r="N117" s="54"/>
      <c r="O117" s="54"/>
      <c r="P117" s="54"/>
      <c r="Q117" s="55"/>
      <c r="R117" s="54"/>
      <c r="S117" s="56">
        <f t="shared" si="24"/>
        <v>0</v>
      </c>
      <c r="T117" s="56">
        <f t="shared" si="21"/>
        <v>0</v>
      </c>
      <c r="U117" s="56">
        <f t="shared" si="25"/>
        <v>0</v>
      </c>
      <c r="V117" s="56">
        <f t="shared" si="22"/>
        <v>0</v>
      </c>
      <c r="W117" s="64" t="str">
        <f t="shared" si="23"/>
        <v/>
      </c>
      <c r="X117" s="56" t="str">
        <f t="shared" si="26"/>
        <v>T</v>
      </c>
    </row>
    <row r="118" spans="1:39" ht="21.75" customHeight="1" x14ac:dyDescent="0.25">
      <c r="C118" s="63"/>
      <c r="D118" s="66" t="str">
        <f t="shared" si="20"/>
        <v/>
      </c>
      <c r="E118" s="69" t="str">
        <f>IFERROR(VLOOKUP(J118,Causa!$A$2:$F$15,6,0),"")</f>
        <v/>
      </c>
      <c r="F118" s="52"/>
      <c r="G118" s="53"/>
      <c r="H118" s="212"/>
      <c r="I118" s="55"/>
      <c r="J118" s="54"/>
      <c r="K118" s="54"/>
      <c r="L118" s="54"/>
      <c r="M118" s="54"/>
      <c r="N118" s="54"/>
      <c r="O118" s="54"/>
      <c r="P118" s="54"/>
      <c r="Q118" s="55"/>
      <c r="R118" s="54"/>
      <c r="S118" s="56">
        <f t="shared" si="24"/>
        <v>0</v>
      </c>
      <c r="T118" s="56">
        <f t="shared" si="21"/>
        <v>0</v>
      </c>
      <c r="U118" s="56">
        <f t="shared" si="25"/>
        <v>0</v>
      </c>
      <c r="V118" s="56">
        <f t="shared" si="22"/>
        <v>0</v>
      </c>
      <c r="W118" s="64" t="str">
        <f t="shared" si="23"/>
        <v/>
      </c>
      <c r="X118" s="56" t="str">
        <f t="shared" si="26"/>
        <v>T</v>
      </c>
    </row>
    <row r="119" spans="1:39" ht="21.75" customHeight="1" x14ac:dyDescent="0.25">
      <c r="C119" s="63"/>
      <c r="D119" s="66" t="str">
        <f t="shared" si="20"/>
        <v/>
      </c>
      <c r="E119" s="69" t="str">
        <f>IFERROR(VLOOKUP(J119,Causa!$A$2:$F$15,6,0),"")</f>
        <v/>
      </c>
      <c r="F119" s="52"/>
      <c r="G119" s="53"/>
      <c r="H119" s="212"/>
      <c r="I119" s="55"/>
      <c r="J119" s="54"/>
      <c r="K119" s="54"/>
      <c r="L119" s="54"/>
      <c r="M119" s="54"/>
      <c r="N119" s="54"/>
      <c r="O119" s="54"/>
      <c r="P119" s="54"/>
      <c r="Q119" s="55"/>
      <c r="R119" s="54"/>
      <c r="S119" s="56">
        <f t="shared" si="24"/>
        <v>0</v>
      </c>
      <c r="T119" s="56">
        <f t="shared" si="21"/>
        <v>0</v>
      </c>
      <c r="U119" s="56">
        <f t="shared" si="25"/>
        <v>0</v>
      </c>
      <c r="V119" s="56">
        <f t="shared" si="22"/>
        <v>0</v>
      </c>
      <c r="W119" s="64" t="str">
        <f t="shared" si="23"/>
        <v/>
      </c>
      <c r="X119" s="56" t="str">
        <f t="shared" si="26"/>
        <v>T</v>
      </c>
    </row>
    <row r="120" spans="1:39" ht="21.75" customHeight="1" x14ac:dyDescent="0.25">
      <c r="C120" s="63"/>
      <c r="D120" s="66" t="str">
        <f t="shared" si="20"/>
        <v/>
      </c>
      <c r="E120" s="69" t="str">
        <f>IFERROR(VLOOKUP(J120,Causa!$A$2:$F$15,6,0),"")</f>
        <v/>
      </c>
      <c r="F120" s="52"/>
      <c r="G120" s="53"/>
      <c r="H120" s="212"/>
      <c r="I120" s="55"/>
      <c r="J120" s="54"/>
      <c r="K120" s="54"/>
      <c r="L120" s="54"/>
      <c r="M120" s="54"/>
      <c r="N120" s="54"/>
      <c r="O120" s="54"/>
      <c r="P120" s="54"/>
      <c r="Q120" s="55"/>
      <c r="R120" s="54"/>
      <c r="S120" s="56">
        <f t="shared" si="24"/>
        <v>0</v>
      </c>
      <c r="T120" s="56">
        <f t="shared" si="21"/>
        <v>0</v>
      </c>
      <c r="U120" s="56">
        <f t="shared" si="25"/>
        <v>0</v>
      </c>
      <c r="V120" s="56">
        <f t="shared" si="22"/>
        <v>0</v>
      </c>
      <c r="W120" s="64" t="str">
        <f t="shared" si="23"/>
        <v/>
      </c>
      <c r="X120" s="56" t="str">
        <f t="shared" si="26"/>
        <v>T</v>
      </c>
    </row>
    <row r="121" spans="1:39" ht="21.75" customHeight="1" x14ac:dyDescent="0.25">
      <c r="C121" s="63"/>
      <c r="D121" s="66" t="str">
        <f t="shared" si="20"/>
        <v/>
      </c>
      <c r="E121" s="69" t="str">
        <f>IFERROR(VLOOKUP(J121,Causa!$A$2:$F$15,6,0),"")</f>
        <v/>
      </c>
      <c r="F121" s="52"/>
      <c r="G121" s="53"/>
      <c r="H121" s="212"/>
      <c r="I121" s="55"/>
      <c r="J121" s="54"/>
      <c r="K121" s="54"/>
      <c r="L121" s="54"/>
      <c r="M121" s="54"/>
      <c r="N121" s="54"/>
      <c r="O121" s="54"/>
      <c r="P121" s="54"/>
      <c r="Q121" s="55"/>
      <c r="R121" s="54"/>
      <c r="S121" s="56">
        <f t="shared" si="24"/>
        <v>0</v>
      </c>
      <c r="T121" s="56">
        <f t="shared" si="21"/>
        <v>0</v>
      </c>
      <c r="U121" s="56">
        <f t="shared" si="25"/>
        <v>0</v>
      </c>
      <c r="V121" s="56">
        <f t="shared" si="22"/>
        <v>0</v>
      </c>
      <c r="W121" s="64" t="str">
        <f t="shared" si="23"/>
        <v/>
      </c>
      <c r="X121" s="56" t="str">
        <f t="shared" si="26"/>
        <v>T</v>
      </c>
    </row>
    <row r="122" spans="1:39" ht="21.75" customHeight="1" x14ac:dyDescent="0.25">
      <c r="C122" s="63"/>
      <c r="D122" s="66" t="str">
        <f t="shared" si="20"/>
        <v/>
      </c>
      <c r="E122" s="69" t="str">
        <f>IFERROR(VLOOKUP(J122,Causa!$A$2:$F$15,6,0),"")</f>
        <v/>
      </c>
      <c r="F122" s="52"/>
      <c r="G122" s="53"/>
      <c r="H122" s="212"/>
      <c r="I122" s="55"/>
      <c r="J122" s="54"/>
      <c r="K122" s="54"/>
      <c r="L122" s="54"/>
      <c r="M122" s="54"/>
      <c r="N122" s="54"/>
      <c r="O122" s="54"/>
      <c r="P122" s="54"/>
      <c r="Q122" s="55"/>
      <c r="R122" s="54"/>
      <c r="S122" s="56">
        <f t="shared" si="24"/>
        <v>0</v>
      </c>
      <c r="T122" s="56">
        <f t="shared" si="21"/>
        <v>0</v>
      </c>
      <c r="U122" s="56">
        <f t="shared" si="25"/>
        <v>0</v>
      </c>
      <c r="V122" s="56">
        <f t="shared" si="22"/>
        <v>0</v>
      </c>
      <c r="W122" s="64" t="str">
        <f t="shared" si="23"/>
        <v/>
      </c>
      <c r="X122" s="56" t="str">
        <f t="shared" si="26"/>
        <v>T</v>
      </c>
    </row>
    <row r="123" spans="1:39" ht="21.75" customHeight="1" x14ac:dyDescent="0.25">
      <c r="C123" s="63"/>
      <c r="D123" s="66" t="str">
        <f t="shared" si="20"/>
        <v/>
      </c>
      <c r="E123" s="69" t="str">
        <f>IFERROR(VLOOKUP(J123,Causa!$A$2:$F$15,6,0),"")</f>
        <v/>
      </c>
      <c r="F123" s="52"/>
      <c r="G123" s="53"/>
      <c r="H123" s="212"/>
      <c r="I123" s="55"/>
      <c r="J123" s="54"/>
      <c r="K123" s="54"/>
      <c r="L123" s="54"/>
      <c r="M123" s="54"/>
      <c r="N123" s="54"/>
      <c r="O123" s="54"/>
      <c r="P123" s="54"/>
      <c r="Q123" s="55"/>
      <c r="R123" s="54"/>
      <c r="S123" s="56">
        <f t="shared" si="24"/>
        <v>0</v>
      </c>
      <c r="T123" s="56">
        <f t="shared" si="21"/>
        <v>0</v>
      </c>
      <c r="U123" s="56">
        <f t="shared" si="25"/>
        <v>0</v>
      </c>
      <c r="V123" s="56">
        <f t="shared" si="22"/>
        <v>0</v>
      </c>
      <c r="W123" s="64" t="str">
        <f t="shared" si="23"/>
        <v/>
      </c>
      <c r="X123" s="56" t="str">
        <f t="shared" si="26"/>
        <v>T</v>
      </c>
    </row>
    <row r="124" spans="1:39" ht="21.75" customHeight="1" x14ac:dyDescent="0.25">
      <c r="C124" s="63"/>
      <c r="D124" s="66" t="str">
        <f t="shared" si="20"/>
        <v/>
      </c>
      <c r="E124" s="69" t="str">
        <f>IFERROR(VLOOKUP(J124,Causa!$A$2:$F$15,6,0),"")</f>
        <v/>
      </c>
      <c r="F124" s="52"/>
      <c r="G124" s="53"/>
      <c r="H124" s="212"/>
      <c r="I124" s="55"/>
      <c r="J124" s="54"/>
      <c r="K124" s="54"/>
      <c r="L124" s="54"/>
      <c r="M124" s="54"/>
      <c r="N124" s="54"/>
      <c r="O124" s="54"/>
      <c r="P124" s="54"/>
      <c r="Q124" s="55"/>
      <c r="R124" s="54"/>
      <c r="S124" s="56">
        <f t="shared" si="24"/>
        <v>0</v>
      </c>
      <c r="T124" s="56">
        <f t="shared" si="21"/>
        <v>0</v>
      </c>
      <c r="U124" s="56">
        <f t="shared" si="25"/>
        <v>0</v>
      </c>
      <c r="V124" s="56">
        <f t="shared" si="22"/>
        <v>0</v>
      </c>
      <c r="W124" s="64" t="str">
        <f t="shared" si="23"/>
        <v/>
      </c>
      <c r="X124" s="56" t="str">
        <f t="shared" si="26"/>
        <v>T</v>
      </c>
    </row>
    <row r="125" spans="1:39" ht="21.75" customHeight="1" x14ac:dyDescent="0.25">
      <c r="C125" s="63"/>
      <c r="D125" s="66" t="str">
        <f t="shared" si="20"/>
        <v/>
      </c>
      <c r="E125" s="69" t="str">
        <f>IFERROR(VLOOKUP(J125,Causa!$A$2:$F$15,6,0),"")</f>
        <v/>
      </c>
      <c r="F125" s="52"/>
      <c r="G125" s="53"/>
      <c r="H125" s="212"/>
      <c r="I125" s="55"/>
      <c r="J125" s="54"/>
      <c r="K125" s="54"/>
      <c r="L125" s="54"/>
      <c r="M125" s="54"/>
      <c r="N125" s="54"/>
      <c r="O125" s="54"/>
      <c r="P125" s="54"/>
      <c r="Q125" s="55"/>
      <c r="R125" s="54"/>
      <c r="S125" s="56">
        <f t="shared" si="24"/>
        <v>0</v>
      </c>
      <c r="T125" s="56">
        <f t="shared" si="21"/>
        <v>0</v>
      </c>
      <c r="U125" s="56">
        <f t="shared" si="25"/>
        <v>0</v>
      </c>
      <c r="V125" s="56">
        <f t="shared" si="22"/>
        <v>0</v>
      </c>
      <c r="W125" s="64" t="str">
        <f t="shared" si="23"/>
        <v/>
      </c>
      <c r="X125" s="56" t="str">
        <f t="shared" si="26"/>
        <v>T</v>
      </c>
    </row>
    <row r="126" spans="1:39" ht="21.75" customHeight="1" x14ac:dyDescent="0.25">
      <c r="C126" s="63"/>
      <c r="D126" s="66" t="str">
        <f t="shared" si="20"/>
        <v/>
      </c>
      <c r="E126" s="69" t="str">
        <f>IFERROR(VLOOKUP(J126,Causa!$A$2:$F$15,6,0),"")</f>
        <v/>
      </c>
      <c r="F126" s="52"/>
      <c r="G126" s="53"/>
      <c r="H126" s="212"/>
      <c r="I126" s="55"/>
      <c r="J126" s="54"/>
      <c r="K126" s="54"/>
      <c r="L126" s="54"/>
      <c r="M126" s="54"/>
      <c r="N126" s="54"/>
      <c r="O126" s="54"/>
      <c r="P126" s="54"/>
      <c r="Q126" s="55"/>
      <c r="R126" s="54"/>
      <c r="S126" s="56">
        <f t="shared" si="24"/>
        <v>0</v>
      </c>
      <c r="T126" s="56">
        <f t="shared" si="21"/>
        <v>0</v>
      </c>
      <c r="U126" s="56">
        <f t="shared" si="25"/>
        <v>0</v>
      </c>
      <c r="V126" s="56">
        <f t="shared" si="22"/>
        <v>0</v>
      </c>
      <c r="W126" s="64" t="str">
        <f t="shared" si="23"/>
        <v/>
      </c>
      <c r="X126" s="56" t="str">
        <f t="shared" si="26"/>
        <v>T</v>
      </c>
    </row>
    <row r="127" spans="1:39" ht="21.75" customHeight="1" x14ac:dyDescent="0.25">
      <c r="C127" s="63"/>
      <c r="D127" s="66" t="str">
        <f t="shared" si="20"/>
        <v/>
      </c>
      <c r="E127" s="69" t="str">
        <f>IFERROR(VLOOKUP(J127,Causa!$A$2:$F$15,6,0),"")</f>
        <v/>
      </c>
      <c r="F127" s="52"/>
      <c r="G127" s="53"/>
      <c r="H127" s="212"/>
      <c r="I127" s="55"/>
      <c r="J127" s="54"/>
      <c r="K127" s="54"/>
      <c r="L127" s="54"/>
      <c r="M127" s="54"/>
      <c r="N127" s="54"/>
      <c r="O127" s="54"/>
      <c r="P127" s="54"/>
      <c r="Q127" s="55"/>
      <c r="R127" s="54"/>
      <c r="S127" s="56">
        <f t="shared" si="24"/>
        <v>0</v>
      </c>
      <c r="T127" s="56">
        <f t="shared" si="21"/>
        <v>0</v>
      </c>
      <c r="U127" s="56">
        <f t="shared" si="25"/>
        <v>0</v>
      </c>
      <c r="V127" s="56">
        <f t="shared" si="22"/>
        <v>0</v>
      </c>
      <c r="W127" s="64" t="str">
        <f t="shared" si="23"/>
        <v/>
      </c>
      <c r="X127" s="56" t="str">
        <f t="shared" si="26"/>
        <v>T</v>
      </c>
    </row>
    <row r="128" spans="1:39" ht="21.75" customHeight="1" x14ac:dyDescent="0.25">
      <c r="C128" s="63"/>
      <c r="D128" s="66" t="str">
        <f t="shared" si="20"/>
        <v/>
      </c>
      <c r="E128" s="69" t="str">
        <f>IFERROR(VLOOKUP(J128,Causa!$A$2:$F$15,6,0),"")</f>
        <v/>
      </c>
      <c r="F128" s="52"/>
      <c r="G128" s="53"/>
      <c r="H128" s="212"/>
      <c r="I128" s="55"/>
      <c r="J128" s="54"/>
      <c r="K128" s="54"/>
      <c r="L128" s="54"/>
      <c r="M128" s="54"/>
      <c r="N128" s="54"/>
      <c r="O128" s="54"/>
      <c r="P128" s="54"/>
      <c r="Q128" s="55"/>
      <c r="R128" s="54"/>
      <c r="S128" s="56">
        <f t="shared" si="24"/>
        <v>0</v>
      </c>
      <c r="T128" s="56">
        <f t="shared" si="21"/>
        <v>0</v>
      </c>
      <c r="U128" s="56">
        <f t="shared" si="25"/>
        <v>0</v>
      </c>
      <c r="V128" s="56">
        <f t="shared" si="22"/>
        <v>0</v>
      </c>
      <c r="W128" s="64" t="str">
        <f t="shared" si="23"/>
        <v/>
      </c>
      <c r="X128" s="56" t="str">
        <f t="shared" si="26"/>
        <v>T</v>
      </c>
    </row>
    <row r="129" spans="3:24" ht="21.75" customHeight="1" x14ac:dyDescent="0.25">
      <c r="C129" s="63"/>
      <c r="D129" s="66" t="str">
        <f t="shared" si="20"/>
        <v/>
      </c>
      <c r="E129" s="69" t="str">
        <f>IFERROR(VLOOKUP(J129,Causa!$A$2:$F$15,6,0),"")</f>
        <v/>
      </c>
      <c r="F129" s="52"/>
      <c r="G129" s="53"/>
      <c r="H129" s="212"/>
      <c r="I129" s="55"/>
      <c r="J129" s="54"/>
      <c r="K129" s="54"/>
      <c r="L129" s="54"/>
      <c r="M129" s="54"/>
      <c r="N129" s="54"/>
      <c r="O129" s="54"/>
      <c r="P129" s="54"/>
      <c r="Q129" s="55"/>
      <c r="R129" s="54"/>
      <c r="S129" s="56">
        <f t="shared" si="24"/>
        <v>0</v>
      </c>
      <c r="T129" s="56">
        <f t="shared" si="21"/>
        <v>0</v>
      </c>
      <c r="U129" s="56">
        <f t="shared" si="25"/>
        <v>0</v>
      </c>
      <c r="V129" s="56">
        <f t="shared" si="22"/>
        <v>0</v>
      </c>
      <c r="W129" s="64" t="str">
        <f t="shared" si="23"/>
        <v/>
      </c>
      <c r="X129" s="56" t="str">
        <f t="shared" si="26"/>
        <v>T</v>
      </c>
    </row>
    <row r="130" spans="3:24" ht="21.75" customHeight="1" x14ac:dyDescent="0.25">
      <c r="C130" s="63"/>
      <c r="D130" s="66" t="str">
        <f t="shared" si="20"/>
        <v/>
      </c>
      <c r="E130" s="69" t="str">
        <f>IFERROR(VLOOKUP(J130,Causa!$A$2:$F$15,6,0),"")</f>
        <v/>
      </c>
      <c r="F130" s="52"/>
      <c r="G130" s="53"/>
      <c r="H130" s="212"/>
      <c r="I130" s="55"/>
      <c r="J130" s="54"/>
      <c r="K130" s="54"/>
      <c r="L130" s="54"/>
      <c r="M130" s="54"/>
      <c r="N130" s="54"/>
      <c r="O130" s="54"/>
      <c r="P130" s="54"/>
      <c r="Q130" s="55"/>
      <c r="R130" s="54"/>
      <c r="S130" s="56">
        <f t="shared" si="24"/>
        <v>0</v>
      </c>
      <c r="T130" s="56">
        <f t="shared" si="21"/>
        <v>0</v>
      </c>
      <c r="U130" s="56">
        <f t="shared" si="25"/>
        <v>0</v>
      </c>
      <c r="V130" s="56">
        <f t="shared" si="22"/>
        <v>0</v>
      </c>
      <c r="W130" s="64" t="str">
        <f t="shared" si="23"/>
        <v/>
      </c>
      <c r="X130" s="56" t="str">
        <f t="shared" si="26"/>
        <v>T</v>
      </c>
    </row>
    <row r="131" spans="3:24" ht="21.75" customHeight="1" x14ac:dyDescent="0.25">
      <c r="C131" s="63"/>
      <c r="D131" s="66" t="str">
        <f t="shared" si="20"/>
        <v/>
      </c>
      <c r="E131" s="69" t="str">
        <f>IFERROR(VLOOKUP(J131,Causa!$A$2:$F$15,6,0),"")</f>
        <v/>
      </c>
      <c r="F131" s="52"/>
      <c r="G131" s="53"/>
      <c r="H131" s="212"/>
      <c r="I131" s="55"/>
      <c r="J131" s="54"/>
      <c r="K131" s="54"/>
      <c r="L131" s="54"/>
      <c r="M131" s="54"/>
      <c r="N131" s="54"/>
      <c r="O131" s="54"/>
      <c r="P131" s="54"/>
      <c r="Q131" s="55"/>
      <c r="R131" s="54"/>
      <c r="S131" s="56">
        <f t="shared" si="24"/>
        <v>0</v>
      </c>
      <c r="T131" s="56">
        <f t="shared" si="21"/>
        <v>0</v>
      </c>
      <c r="U131" s="56">
        <f t="shared" si="25"/>
        <v>0</v>
      </c>
      <c r="V131" s="56">
        <f t="shared" si="22"/>
        <v>0</v>
      </c>
      <c r="W131" s="64" t="str">
        <f t="shared" si="23"/>
        <v/>
      </c>
      <c r="X131" s="56" t="str">
        <f t="shared" si="26"/>
        <v>T</v>
      </c>
    </row>
    <row r="132" spans="3:24" ht="21.75" customHeight="1" x14ac:dyDescent="0.25">
      <c r="C132" s="63"/>
      <c r="D132" s="66" t="str">
        <f t="shared" si="20"/>
        <v/>
      </c>
      <c r="E132" s="69" t="str">
        <f>IFERROR(VLOOKUP(J132,Causa!$A$2:$F$15,6,0),"")</f>
        <v/>
      </c>
      <c r="F132" s="52"/>
      <c r="G132" s="53"/>
      <c r="H132" s="212"/>
      <c r="I132" s="55"/>
      <c r="J132" s="54"/>
      <c r="K132" s="54"/>
      <c r="L132" s="54"/>
      <c r="M132" s="54"/>
      <c r="N132" s="54"/>
      <c r="O132" s="54"/>
      <c r="P132" s="54"/>
      <c r="Q132" s="55"/>
      <c r="R132" s="54"/>
      <c r="S132" s="56">
        <f t="shared" si="24"/>
        <v>0</v>
      </c>
      <c r="T132" s="56">
        <f t="shared" si="21"/>
        <v>0</v>
      </c>
      <c r="U132" s="56">
        <f t="shared" si="25"/>
        <v>0</v>
      </c>
      <c r="V132" s="56">
        <f t="shared" si="22"/>
        <v>0</v>
      </c>
      <c r="W132" s="64" t="str">
        <f t="shared" si="23"/>
        <v/>
      </c>
      <c r="X132" s="56" t="str">
        <f t="shared" si="26"/>
        <v>T</v>
      </c>
    </row>
    <row r="133" spans="3:24" ht="21.75" customHeight="1" x14ac:dyDescent="0.25">
      <c r="C133" s="63"/>
      <c r="D133" s="66" t="str">
        <f t="shared" si="20"/>
        <v/>
      </c>
      <c r="E133" s="69" t="str">
        <f>IFERROR(VLOOKUP(J133,Causa!$A$2:$F$15,6,0),"")</f>
        <v/>
      </c>
      <c r="F133" s="52"/>
      <c r="G133" s="53"/>
      <c r="H133" s="212"/>
      <c r="I133" s="55"/>
      <c r="J133" s="54"/>
      <c r="K133" s="54"/>
      <c r="L133" s="54"/>
      <c r="M133" s="54"/>
      <c r="N133" s="54"/>
      <c r="O133" s="54"/>
      <c r="P133" s="54"/>
      <c r="Q133" s="55"/>
      <c r="R133" s="54"/>
      <c r="S133" s="56">
        <f t="shared" si="24"/>
        <v>0</v>
      </c>
      <c r="T133" s="56">
        <f t="shared" si="21"/>
        <v>0</v>
      </c>
      <c r="U133" s="56">
        <f t="shared" si="25"/>
        <v>0</v>
      </c>
      <c r="V133" s="56">
        <f t="shared" si="22"/>
        <v>0</v>
      </c>
      <c r="W133" s="64" t="str">
        <f t="shared" si="23"/>
        <v/>
      </c>
      <c r="X133" s="56" t="str">
        <f t="shared" si="26"/>
        <v>T</v>
      </c>
    </row>
    <row r="134" spans="3:24" ht="21.75" customHeight="1" x14ac:dyDescent="0.25">
      <c r="C134" s="63"/>
      <c r="D134" s="66" t="str">
        <f t="shared" si="20"/>
        <v/>
      </c>
      <c r="E134" s="69" t="str">
        <f>IFERROR(VLOOKUP(J134,Causa!$A$2:$F$15,6,0),"")</f>
        <v/>
      </c>
      <c r="F134" s="52"/>
      <c r="G134" s="53"/>
      <c r="H134" s="212"/>
      <c r="I134" s="55"/>
      <c r="J134" s="54"/>
      <c r="K134" s="54"/>
      <c r="L134" s="54"/>
      <c r="M134" s="54"/>
      <c r="N134" s="54"/>
      <c r="O134" s="54"/>
      <c r="P134" s="54"/>
      <c r="Q134" s="55"/>
      <c r="R134" s="54"/>
      <c r="S134" s="56">
        <f t="shared" si="24"/>
        <v>0</v>
      </c>
      <c r="T134" s="56">
        <f t="shared" si="21"/>
        <v>0</v>
      </c>
      <c r="U134" s="56">
        <f t="shared" si="25"/>
        <v>0</v>
      </c>
      <c r="V134" s="56">
        <f t="shared" si="22"/>
        <v>0</v>
      </c>
      <c r="W134" s="64" t="str">
        <f t="shared" si="23"/>
        <v/>
      </c>
      <c r="X134" s="56" t="str">
        <f t="shared" si="26"/>
        <v>T</v>
      </c>
    </row>
    <row r="135" spans="3:24" ht="21.75" customHeight="1" x14ac:dyDescent="0.25">
      <c r="C135" s="63"/>
      <c r="D135" s="66" t="str">
        <f t="shared" si="20"/>
        <v/>
      </c>
      <c r="E135" s="69" t="str">
        <f>IFERROR(VLOOKUP(J135,Causa!$A$2:$F$15,6,0),"")</f>
        <v/>
      </c>
      <c r="F135" s="52"/>
      <c r="G135" s="53"/>
      <c r="H135" s="212"/>
      <c r="I135" s="55"/>
      <c r="J135" s="54"/>
      <c r="K135" s="54"/>
      <c r="L135" s="54"/>
      <c r="M135" s="54"/>
      <c r="N135" s="54"/>
      <c r="O135" s="54"/>
      <c r="P135" s="54"/>
      <c r="Q135" s="55"/>
      <c r="R135" s="54"/>
      <c r="S135" s="56">
        <f t="shared" si="24"/>
        <v>0</v>
      </c>
      <c r="T135" s="56">
        <f t="shared" si="21"/>
        <v>0</v>
      </c>
      <c r="U135" s="56">
        <f t="shared" si="25"/>
        <v>0</v>
      </c>
      <c r="V135" s="56">
        <f t="shared" si="22"/>
        <v>0</v>
      </c>
      <c r="W135" s="64" t="str">
        <f t="shared" si="23"/>
        <v/>
      </c>
      <c r="X135" s="56" t="str">
        <f t="shared" si="26"/>
        <v>T</v>
      </c>
    </row>
    <row r="136" spans="3:24" ht="21.75" customHeight="1" x14ac:dyDescent="0.25">
      <c r="C136" s="63"/>
      <c r="D136" s="66" t="str">
        <f t="shared" si="20"/>
        <v/>
      </c>
      <c r="E136" s="69" t="str">
        <f>IFERROR(VLOOKUP(J136,Causa!$A$2:$F$15,6,0),"")</f>
        <v/>
      </c>
      <c r="F136" s="52"/>
      <c r="G136" s="53"/>
      <c r="H136" s="212"/>
      <c r="I136" s="55"/>
      <c r="J136" s="54"/>
      <c r="K136" s="54"/>
      <c r="L136" s="54"/>
      <c r="M136" s="54"/>
      <c r="N136" s="54"/>
      <c r="O136" s="54"/>
      <c r="P136" s="54"/>
      <c r="Q136" s="55"/>
      <c r="R136" s="54"/>
      <c r="S136" s="56">
        <f t="shared" si="24"/>
        <v>0</v>
      </c>
      <c r="T136" s="56">
        <f t="shared" si="21"/>
        <v>0</v>
      </c>
      <c r="U136" s="56">
        <f t="shared" si="25"/>
        <v>0</v>
      </c>
      <c r="V136" s="56">
        <f t="shared" si="22"/>
        <v>0</v>
      </c>
      <c r="W136" s="64" t="str">
        <f t="shared" si="23"/>
        <v/>
      </c>
      <c r="X136" s="56" t="str">
        <f t="shared" si="26"/>
        <v>T</v>
      </c>
    </row>
    <row r="137" spans="3:24" ht="21.75" customHeight="1" x14ac:dyDescent="0.25">
      <c r="C137" s="63"/>
      <c r="D137" s="66" t="str">
        <f t="shared" si="20"/>
        <v/>
      </c>
      <c r="E137" s="69" t="str">
        <f>IFERROR(VLOOKUP(J137,Causa!$A$2:$F$15,6,0),"")</f>
        <v/>
      </c>
      <c r="F137" s="52"/>
      <c r="G137" s="53"/>
      <c r="H137" s="212"/>
      <c r="I137" s="55"/>
      <c r="J137" s="54"/>
      <c r="K137" s="54"/>
      <c r="L137" s="54"/>
      <c r="M137" s="54"/>
      <c r="N137" s="54"/>
      <c r="O137" s="54"/>
      <c r="P137" s="54"/>
      <c r="Q137" s="55"/>
      <c r="R137" s="54"/>
      <c r="S137" s="56">
        <f t="shared" si="24"/>
        <v>0</v>
      </c>
      <c r="T137" s="56">
        <f t="shared" si="21"/>
        <v>0</v>
      </c>
      <c r="U137" s="56">
        <f t="shared" si="25"/>
        <v>0</v>
      </c>
      <c r="V137" s="56">
        <f t="shared" si="22"/>
        <v>0</v>
      </c>
      <c r="W137" s="64" t="str">
        <f t="shared" si="23"/>
        <v/>
      </c>
      <c r="X137" s="56" t="str">
        <f t="shared" si="26"/>
        <v>T</v>
      </c>
    </row>
    <row r="138" spans="3:24" ht="21.75" customHeight="1" x14ac:dyDescent="0.25">
      <c r="C138" s="63"/>
      <c r="D138" s="66" t="str">
        <f t="shared" si="20"/>
        <v/>
      </c>
      <c r="E138" s="69" t="str">
        <f>IFERROR(VLOOKUP(J138,Causa!$A$2:$F$15,6,0),"")</f>
        <v/>
      </c>
      <c r="F138" s="52"/>
      <c r="G138" s="53"/>
      <c r="H138" s="212"/>
      <c r="I138" s="55"/>
      <c r="J138" s="54"/>
      <c r="K138" s="54"/>
      <c r="L138" s="54"/>
      <c r="M138" s="54"/>
      <c r="N138" s="54"/>
      <c r="O138" s="54"/>
      <c r="P138" s="54"/>
      <c r="Q138" s="55"/>
      <c r="R138" s="54"/>
      <c r="S138" s="56">
        <f t="shared" si="24"/>
        <v>0</v>
      </c>
      <c r="T138" s="56">
        <f t="shared" si="21"/>
        <v>0</v>
      </c>
      <c r="U138" s="56">
        <f t="shared" si="25"/>
        <v>0</v>
      </c>
      <c r="V138" s="56">
        <f t="shared" si="22"/>
        <v>0</v>
      </c>
      <c r="W138" s="64" t="str">
        <f t="shared" si="23"/>
        <v/>
      </c>
      <c r="X138" s="56" t="str">
        <f t="shared" si="26"/>
        <v>T</v>
      </c>
    </row>
    <row r="139" spans="3:24" ht="21.75" customHeight="1" x14ac:dyDescent="0.25">
      <c r="C139" s="63"/>
      <c r="D139" s="66" t="str">
        <f t="shared" si="20"/>
        <v/>
      </c>
      <c r="E139" s="69" t="str">
        <f>IFERROR(VLOOKUP(J139,Causa!$A$2:$F$15,6,0),"")</f>
        <v/>
      </c>
      <c r="F139" s="52"/>
      <c r="G139" s="53"/>
      <c r="H139" s="212"/>
      <c r="I139" s="55"/>
      <c r="J139" s="54"/>
      <c r="K139" s="54"/>
      <c r="L139" s="54"/>
      <c r="M139" s="54"/>
      <c r="N139" s="54"/>
      <c r="O139" s="54"/>
      <c r="P139" s="54"/>
      <c r="Q139" s="55"/>
      <c r="R139" s="54"/>
      <c r="S139" s="56">
        <f t="shared" si="24"/>
        <v>0</v>
      </c>
      <c r="T139" s="56">
        <f t="shared" si="21"/>
        <v>0</v>
      </c>
      <c r="U139" s="56">
        <f t="shared" si="25"/>
        <v>0</v>
      </c>
      <c r="V139" s="56">
        <f t="shared" si="22"/>
        <v>0</v>
      </c>
      <c r="W139" s="64" t="str">
        <f t="shared" si="23"/>
        <v/>
      </c>
      <c r="X139" s="56" t="str">
        <f t="shared" si="26"/>
        <v>T</v>
      </c>
    </row>
    <row r="140" spans="3:24" ht="21.75" customHeight="1" x14ac:dyDescent="0.25">
      <c r="C140" s="63"/>
      <c r="D140" s="66" t="str">
        <f t="shared" si="20"/>
        <v/>
      </c>
      <c r="E140" s="69" t="str">
        <f>IFERROR(VLOOKUP(J140,Causa!$A$2:$F$15,6,0),"")</f>
        <v/>
      </c>
      <c r="F140" s="52"/>
      <c r="G140" s="53"/>
      <c r="H140" s="212"/>
      <c r="I140" s="55"/>
      <c r="J140" s="54"/>
      <c r="K140" s="54"/>
      <c r="L140" s="54"/>
      <c r="M140" s="54"/>
      <c r="N140" s="54"/>
      <c r="O140" s="54"/>
      <c r="P140" s="54"/>
      <c r="Q140" s="55"/>
      <c r="R140" s="54"/>
      <c r="S140" s="56">
        <f t="shared" si="24"/>
        <v>0</v>
      </c>
      <c r="T140" s="56">
        <f t="shared" si="21"/>
        <v>0</v>
      </c>
      <c r="U140" s="56">
        <f t="shared" si="25"/>
        <v>0</v>
      </c>
      <c r="V140" s="56">
        <f t="shared" si="22"/>
        <v>0</v>
      </c>
      <c r="W140" s="64" t="str">
        <f t="shared" si="23"/>
        <v/>
      </c>
      <c r="X140" s="56" t="str">
        <f t="shared" si="26"/>
        <v>T</v>
      </c>
    </row>
    <row r="141" spans="3:24" ht="21.75" customHeight="1" x14ac:dyDescent="0.25">
      <c r="C141" s="63"/>
      <c r="D141" s="66" t="str">
        <f t="shared" si="20"/>
        <v/>
      </c>
      <c r="E141" s="69" t="str">
        <f>IFERROR(VLOOKUP(J141,Causa!$A$2:$F$15,6,0),"")</f>
        <v/>
      </c>
      <c r="F141" s="52"/>
      <c r="G141" s="53"/>
      <c r="H141" s="212"/>
      <c r="I141" s="55"/>
      <c r="J141" s="54"/>
      <c r="K141" s="54"/>
      <c r="L141" s="54"/>
      <c r="M141" s="54"/>
      <c r="N141" s="54"/>
      <c r="O141" s="54"/>
      <c r="P141" s="54"/>
      <c r="Q141" s="55"/>
      <c r="R141" s="54"/>
      <c r="S141" s="56">
        <f t="shared" si="24"/>
        <v>0</v>
      </c>
      <c r="T141" s="56">
        <f t="shared" si="21"/>
        <v>0</v>
      </c>
      <c r="U141" s="56">
        <f t="shared" si="25"/>
        <v>0</v>
      </c>
      <c r="V141" s="56">
        <f t="shared" si="22"/>
        <v>0</v>
      </c>
      <c r="W141" s="64" t="str">
        <f t="shared" si="23"/>
        <v/>
      </c>
      <c r="X141" s="56" t="str">
        <f t="shared" si="26"/>
        <v>T</v>
      </c>
    </row>
    <row r="142" spans="3:24" ht="21.75" customHeight="1" x14ac:dyDescent="0.25">
      <c r="C142" s="63"/>
      <c r="D142" s="66" t="str">
        <f t="shared" si="20"/>
        <v/>
      </c>
      <c r="E142" s="69" t="str">
        <f>IFERROR(VLOOKUP(J142,Causa!$A$2:$F$15,6,0),"")</f>
        <v/>
      </c>
      <c r="F142" s="52"/>
      <c r="G142" s="53"/>
      <c r="H142" s="212"/>
      <c r="I142" s="55"/>
      <c r="J142" s="54"/>
      <c r="K142" s="54"/>
      <c r="L142" s="54"/>
      <c r="M142" s="54"/>
      <c r="N142" s="54"/>
      <c r="O142" s="54"/>
      <c r="P142" s="54"/>
      <c r="Q142" s="55"/>
      <c r="R142" s="54"/>
      <c r="S142" s="56">
        <f t="shared" si="24"/>
        <v>0</v>
      </c>
      <c r="T142" s="56">
        <f t="shared" si="21"/>
        <v>0</v>
      </c>
      <c r="U142" s="56">
        <f t="shared" si="25"/>
        <v>0</v>
      </c>
      <c r="V142" s="56">
        <f t="shared" si="22"/>
        <v>0</v>
      </c>
      <c r="W142" s="64" t="str">
        <f t="shared" si="23"/>
        <v/>
      </c>
      <c r="X142" s="56" t="str">
        <f t="shared" si="26"/>
        <v>T</v>
      </c>
    </row>
    <row r="143" spans="3:24" ht="21.75" customHeight="1" x14ac:dyDescent="0.25">
      <c r="C143" s="63"/>
      <c r="D143" s="66" t="str">
        <f t="shared" si="20"/>
        <v/>
      </c>
      <c r="E143" s="69" t="str">
        <f>IFERROR(VLOOKUP(J143,Causa!$A$2:$F$15,6,0),"")</f>
        <v/>
      </c>
      <c r="F143" s="52"/>
      <c r="G143" s="53"/>
      <c r="H143" s="212"/>
      <c r="I143" s="55"/>
      <c r="J143" s="54"/>
      <c r="K143" s="54"/>
      <c r="L143" s="54"/>
      <c r="M143" s="54"/>
      <c r="N143" s="54"/>
      <c r="O143" s="54"/>
      <c r="P143" s="54"/>
      <c r="Q143" s="55"/>
      <c r="R143" s="54"/>
      <c r="S143" s="56">
        <f t="shared" si="24"/>
        <v>0</v>
      </c>
      <c r="T143" s="56">
        <f t="shared" si="21"/>
        <v>0</v>
      </c>
      <c r="U143" s="56">
        <f t="shared" si="25"/>
        <v>0</v>
      </c>
      <c r="V143" s="56">
        <f t="shared" si="22"/>
        <v>0</v>
      </c>
      <c r="W143" s="64" t="str">
        <f t="shared" si="23"/>
        <v/>
      </c>
      <c r="X143" s="56" t="str">
        <f t="shared" si="26"/>
        <v>T</v>
      </c>
    </row>
    <row r="144" spans="3:24" ht="21.75" customHeight="1" x14ac:dyDescent="0.25">
      <c r="C144" s="63"/>
      <c r="D144" s="66" t="str">
        <f t="shared" si="20"/>
        <v/>
      </c>
      <c r="E144" s="69" t="str">
        <f>IFERROR(VLOOKUP(J144,Causa!$A$2:$F$15,6,0),"")</f>
        <v/>
      </c>
      <c r="F144" s="52"/>
      <c r="G144" s="53"/>
      <c r="H144" s="212"/>
      <c r="I144" s="55"/>
      <c r="J144" s="54"/>
      <c r="K144" s="54"/>
      <c r="L144" s="54"/>
      <c r="M144" s="54"/>
      <c r="N144" s="54"/>
      <c r="O144" s="54"/>
      <c r="P144" s="54"/>
      <c r="Q144" s="55"/>
      <c r="R144" s="54"/>
      <c r="S144" s="56">
        <f t="shared" si="24"/>
        <v>0</v>
      </c>
      <c r="T144" s="56">
        <f t="shared" si="21"/>
        <v>0</v>
      </c>
      <c r="U144" s="56">
        <f t="shared" si="25"/>
        <v>0</v>
      </c>
      <c r="V144" s="56">
        <f t="shared" si="22"/>
        <v>0</v>
      </c>
      <c r="W144" s="64" t="str">
        <f t="shared" si="23"/>
        <v/>
      </c>
      <c r="X144" s="56" t="str">
        <f t="shared" si="26"/>
        <v>T</v>
      </c>
    </row>
    <row r="145" spans="3:24" ht="21.75" customHeight="1" x14ac:dyDescent="0.25">
      <c r="C145" s="63"/>
      <c r="D145" s="66" t="str">
        <f t="shared" si="20"/>
        <v/>
      </c>
      <c r="E145" s="69" t="str">
        <f>IFERROR(VLOOKUP(J145,Causa!$A$2:$F$15,6,0),"")</f>
        <v/>
      </c>
      <c r="F145" s="52"/>
      <c r="G145" s="53"/>
      <c r="H145" s="212"/>
      <c r="I145" s="55"/>
      <c r="J145" s="54"/>
      <c r="K145" s="54"/>
      <c r="L145" s="54"/>
      <c r="M145" s="54"/>
      <c r="N145" s="54"/>
      <c r="O145" s="54"/>
      <c r="P145" s="54"/>
      <c r="Q145" s="55"/>
      <c r="R145" s="54"/>
      <c r="S145" s="56">
        <f t="shared" si="24"/>
        <v>0</v>
      </c>
      <c r="T145" s="56">
        <f t="shared" si="21"/>
        <v>0</v>
      </c>
      <c r="U145" s="56">
        <f t="shared" si="25"/>
        <v>0</v>
      </c>
      <c r="V145" s="56">
        <f t="shared" si="22"/>
        <v>0</v>
      </c>
      <c r="W145" s="64" t="str">
        <f t="shared" si="23"/>
        <v/>
      </c>
      <c r="X145" s="56" t="str">
        <f t="shared" si="26"/>
        <v>T</v>
      </c>
    </row>
    <row r="146" spans="3:24" ht="21.75" customHeight="1" x14ac:dyDescent="0.25">
      <c r="C146" s="63"/>
      <c r="D146" s="66" t="str">
        <f t="shared" si="20"/>
        <v/>
      </c>
      <c r="E146" s="69" t="str">
        <f>IFERROR(VLOOKUP(J146,Causa!$A$2:$F$15,6,0),"")</f>
        <v/>
      </c>
      <c r="F146" s="52"/>
      <c r="G146" s="53"/>
      <c r="H146" s="212"/>
      <c r="I146" s="55"/>
      <c r="J146" s="54"/>
      <c r="K146" s="54"/>
      <c r="L146" s="54"/>
      <c r="M146" s="54"/>
      <c r="N146" s="54"/>
      <c r="O146" s="54"/>
      <c r="P146" s="54"/>
      <c r="Q146" s="55"/>
      <c r="R146" s="54"/>
      <c r="S146" s="56">
        <f t="shared" si="24"/>
        <v>0</v>
      </c>
      <c r="T146" s="56">
        <f t="shared" si="21"/>
        <v>0</v>
      </c>
      <c r="U146" s="56">
        <f t="shared" si="25"/>
        <v>0</v>
      </c>
      <c r="V146" s="56">
        <f t="shared" si="22"/>
        <v>0</v>
      </c>
      <c r="W146" s="64" t="str">
        <f t="shared" si="23"/>
        <v/>
      </c>
      <c r="X146" s="56" t="str">
        <f t="shared" si="26"/>
        <v>T</v>
      </c>
    </row>
    <row r="147" spans="3:24" ht="21.75" customHeight="1" x14ac:dyDescent="0.25">
      <c r="C147" s="63"/>
      <c r="D147" s="66" t="str">
        <f t="shared" si="20"/>
        <v/>
      </c>
      <c r="E147" s="69" t="str">
        <f>IFERROR(VLOOKUP(J147,Causa!$A$2:$F$15,6,0),"")</f>
        <v/>
      </c>
      <c r="F147" s="52"/>
      <c r="G147" s="53"/>
      <c r="H147" s="212"/>
      <c r="I147" s="55"/>
      <c r="J147" s="54"/>
      <c r="K147" s="54"/>
      <c r="L147" s="54"/>
      <c r="M147" s="54"/>
      <c r="N147" s="54"/>
      <c r="O147" s="54"/>
      <c r="P147" s="54"/>
      <c r="Q147" s="55"/>
      <c r="R147" s="54"/>
      <c r="S147" s="56">
        <f t="shared" si="24"/>
        <v>0</v>
      </c>
      <c r="T147" s="56">
        <f t="shared" si="21"/>
        <v>0</v>
      </c>
      <c r="U147" s="56">
        <f t="shared" si="25"/>
        <v>0</v>
      </c>
      <c r="V147" s="56">
        <f t="shared" si="22"/>
        <v>0</v>
      </c>
      <c r="W147" s="64" t="str">
        <f t="shared" si="23"/>
        <v/>
      </c>
      <c r="X147" s="56" t="str">
        <f t="shared" si="26"/>
        <v>T</v>
      </c>
    </row>
    <row r="148" spans="3:24" ht="21.75" customHeight="1" x14ac:dyDescent="0.25">
      <c r="C148" s="63"/>
      <c r="D148" s="66" t="str">
        <f t="shared" si="20"/>
        <v/>
      </c>
      <c r="E148" s="69" t="str">
        <f>IFERROR(VLOOKUP(J148,Causa!$A$2:$F$15,6,0),"")</f>
        <v/>
      </c>
      <c r="F148" s="52"/>
      <c r="G148" s="53"/>
      <c r="H148" s="212"/>
      <c r="I148" s="55"/>
      <c r="J148" s="54"/>
      <c r="K148" s="54"/>
      <c r="L148" s="54"/>
      <c r="M148" s="54"/>
      <c r="N148" s="54"/>
      <c r="O148" s="54"/>
      <c r="P148" s="54"/>
      <c r="Q148" s="55"/>
      <c r="R148" s="54"/>
      <c r="S148" s="56">
        <f t="shared" si="24"/>
        <v>0</v>
      </c>
      <c r="T148" s="56">
        <f t="shared" si="21"/>
        <v>0</v>
      </c>
      <c r="U148" s="56">
        <f t="shared" si="25"/>
        <v>0</v>
      </c>
      <c r="V148" s="56">
        <f t="shared" si="22"/>
        <v>0</v>
      </c>
      <c r="W148" s="64" t="str">
        <f t="shared" si="23"/>
        <v/>
      </c>
      <c r="X148" s="56" t="str">
        <f t="shared" si="26"/>
        <v>T</v>
      </c>
    </row>
    <row r="149" spans="3:24" ht="21.75" customHeight="1" x14ac:dyDescent="0.25">
      <c r="C149" s="63"/>
      <c r="D149" s="66" t="str">
        <f t="shared" si="20"/>
        <v/>
      </c>
      <c r="E149" s="69" t="str">
        <f>IFERROR(VLOOKUP(J149,Causa!$A$2:$F$15,6,0),"")</f>
        <v/>
      </c>
      <c r="F149" s="52"/>
      <c r="G149" s="53"/>
      <c r="H149" s="212"/>
      <c r="I149" s="55"/>
      <c r="J149" s="54"/>
      <c r="K149" s="54"/>
      <c r="L149" s="54"/>
      <c r="M149" s="54"/>
      <c r="N149" s="54"/>
      <c r="O149" s="54"/>
      <c r="P149" s="54"/>
      <c r="Q149" s="55"/>
      <c r="R149" s="54"/>
      <c r="S149" s="56">
        <f t="shared" si="24"/>
        <v>0</v>
      </c>
      <c r="T149" s="56">
        <f t="shared" si="21"/>
        <v>0</v>
      </c>
      <c r="U149" s="56">
        <f t="shared" si="25"/>
        <v>0</v>
      </c>
      <c r="V149" s="56">
        <f t="shared" si="22"/>
        <v>0</v>
      </c>
      <c r="W149" s="64" t="str">
        <f t="shared" si="23"/>
        <v/>
      </c>
      <c r="X149" s="56" t="str">
        <f t="shared" si="26"/>
        <v>T</v>
      </c>
    </row>
    <row r="150" spans="3:24" ht="21.75" customHeight="1" x14ac:dyDescent="0.25">
      <c r="C150" s="63"/>
      <c r="D150" s="66" t="str">
        <f t="shared" si="20"/>
        <v/>
      </c>
      <c r="E150" s="69" t="str">
        <f>IFERROR(VLOOKUP(J150,Causa!$A$2:$F$15,6,0),"")</f>
        <v/>
      </c>
      <c r="F150" s="52"/>
      <c r="G150" s="53"/>
      <c r="H150" s="212"/>
      <c r="I150" s="55"/>
      <c r="J150" s="54"/>
      <c r="K150" s="54"/>
      <c r="L150" s="54"/>
      <c r="M150" s="54"/>
      <c r="N150" s="54"/>
      <c r="O150" s="54"/>
      <c r="P150" s="54"/>
      <c r="Q150" s="55"/>
      <c r="R150" s="54"/>
      <c r="S150" s="56">
        <f t="shared" si="24"/>
        <v>0</v>
      </c>
      <c r="T150" s="56">
        <f t="shared" si="21"/>
        <v>0</v>
      </c>
      <c r="U150" s="56">
        <f t="shared" si="25"/>
        <v>0</v>
      </c>
      <c r="V150" s="56">
        <f t="shared" si="22"/>
        <v>0</v>
      </c>
      <c r="W150" s="64" t="str">
        <f t="shared" si="23"/>
        <v/>
      </c>
      <c r="X150" s="56" t="str">
        <f t="shared" si="26"/>
        <v>T</v>
      </c>
    </row>
    <row r="151" spans="3:24" ht="21.75" customHeight="1" x14ac:dyDescent="0.25">
      <c r="C151" s="63"/>
      <c r="D151" s="66" t="str">
        <f t="shared" si="20"/>
        <v/>
      </c>
      <c r="E151" s="69" t="str">
        <f>IFERROR(VLOOKUP(J151,Causa!$A$2:$F$15,6,0),"")</f>
        <v/>
      </c>
      <c r="F151" s="52"/>
      <c r="G151" s="53"/>
      <c r="H151" s="212"/>
      <c r="I151" s="55"/>
      <c r="J151" s="54"/>
      <c r="K151" s="54"/>
      <c r="L151" s="54"/>
      <c r="M151" s="54"/>
      <c r="N151" s="54"/>
      <c r="O151" s="54"/>
      <c r="P151" s="54"/>
      <c r="Q151" s="55"/>
      <c r="R151" s="54"/>
      <c r="S151" s="56">
        <f t="shared" si="24"/>
        <v>0</v>
      </c>
      <c r="T151" s="56">
        <f t="shared" si="21"/>
        <v>0</v>
      </c>
      <c r="U151" s="56">
        <f t="shared" si="25"/>
        <v>0</v>
      </c>
      <c r="V151" s="56">
        <f t="shared" si="22"/>
        <v>0</v>
      </c>
      <c r="W151" s="64" t="str">
        <f t="shared" si="23"/>
        <v/>
      </c>
      <c r="X151" s="56" t="str">
        <f t="shared" si="26"/>
        <v>T</v>
      </c>
    </row>
    <row r="152" spans="3:24" ht="21.75" customHeight="1" x14ac:dyDescent="0.25">
      <c r="C152" s="63"/>
      <c r="D152" s="66" t="str">
        <f t="shared" si="20"/>
        <v/>
      </c>
      <c r="E152" s="69" t="str">
        <f>IFERROR(VLOOKUP(J152,Causa!$A$2:$F$15,6,0),"")</f>
        <v/>
      </c>
      <c r="F152" s="52"/>
      <c r="G152" s="53"/>
      <c r="H152" s="212"/>
      <c r="I152" s="55"/>
      <c r="J152" s="54"/>
      <c r="K152" s="54"/>
      <c r="L152" s="54"/>
      <c r="M152" s="54"/>
      <c r="N152" s="54"/>
      <c r="O152" s="54"/>
      <c r="P152" s="54"/>
      <c r="Q152" s="55"/>
      <c r="R152" s="54"/>
      <c r="S152" s="56">
        <f t="shared" si="24"/>
        <v>0</v>
      </c>
      <c r="T152" s="56">
        <f t="shared" si="21"/>
        <v>0</v>
      </c>
      <c r="U152" s="56">
        <f t="shared" si="25"/>
        <v>0</v>
      </c>
      <c r="V152" s="56">
        <f t="shared" si="22"/>
        <v>0</v>
      </c>
      <c r="W152" s="64" t="str">
        <f t="shared" si="23"/>
        <v/>
      </c>
      <c r="X152" s="56" t="str">
        <f t="shared" si="26"/>
        <v>T</v>
      </c>
    </row>
    <row r="153" spans="3:24" ht="21.75" customHeight="1" x14ac:dyDescent="0.25">
      <c r="C153" s="63"/>
      <c r="D153" s="66" t="str">
        <f t="shared" si="20"/>
        <v/>
      </c>
      <c r="E153" s="69" t="str">
        <f>IFERROR(VLOOKUP(J153,Causa!$A$2:$F$15,6,0),"")</f>
        <v/>
      </c>
      <c r="F153" s="52"/>
      <c r="G153" s="53"/>
      <c r="H153" s="212"/>
      <c r="I153" s="55"/>
      <c r="J153" s="54"/>
      <c r="K153" s="54"/>
      <c r="L153" s="54"/>
      <c r="M153" s="54"/>
      <c r="N153" s="54"/>
      <c r="O153" s="54"/>
      <c r="P153" s="54"/>
      <c r="Q153" s="55"/>
      <c r="R153" s="54"/>
      <c r="S153" s="56">
        <f t="shared" si="24"/>
        <v>0</v>
      </c>
      <c r="T153" s="56">
        <f t="shared" si="21"/>
        <v>0</v>
      </c>
      <c r="U153" s="56">
        <f t="shared" si="25"/>
        <v>0</v>
      </c>
      <c r="V153" s="56">
        <f t="shared" si="22"/>
        <v>0</v>
      </c>
      <c r="W153" s="64" t="str">
        <f t="shared" si="23"/>
        <v/>
      </c>
      <c r="X153" s="56" t="str">
        <f t="shared" si="26"/>
        <v>T</v>
      </c>
    </row>
    <row r="154" spans="3:24" ht="21.75" customHeight="1" x14ac:dyDescent="0.25">
      <c r="C154" s="63"/>
      <c r="D154" s="66" t="str">
        <f t="shared" si="20"/>
        <v/>
      </c>
      <c r="E154" s="69" t="str">
        <f>IFERROR(VLOOKUP(J154,Causa!$A$2:$F$15,6,0),"")</f>
        <v/>
      </c>
      <c r="F154" s="52"/>
      <c r="G154" s="53"/>
      <c r="H154" s="212"/>
      <c r="I154" s="55"/>
      <c r="J154" s="54"/>
      <c r="K154" s="54"/>
      <c r="L154" s="54"/>
      <c r="M154" s="54"/>
      <c r="N154" s="54"/>
      <c r="O154" s="54"/>
      <c r="P154" s="54"/>
      <c r="Q154" s="55"/>
      <c r="R154" s="54"/>
      <c r="S154" s="56">
        <f t="shared" si="24"/>
        <v>0</v>
      </c>
      <c r="T154" s="56">
        <f t="shared" si="21"/>
        <v>0</v>
      </c>
      <c r="U154" s="56">
        <f t="shared" si="25"/>
        <v>0</v>
      </c>
      <c r="V154" s="56">
        <f t="shared" si="22"/>
        <v>0</v>
      </c>
      <c r="W154" s="64" t="str">
        <f t="shared" si="23"/>
        <v/>
      </c>
      <c r="X154" s="56" t="str">
        <f t="shared" si="26"/>
        <v>T</v>
      </c>
    </row>
    <row r="155" spans="3:24" ht="21.75" customHeight="1" x14ac:dyDescent="0.25">
      <c r="C155" s="63"/>
      <c r="D155" s="66" t="str">
        <f t="shared" si="20"/>
        <v/>
      </c>
      <c r="E155" s="69" t="str">
        <f>IFERROR(VLOOKUP(J155,Causa!$A$2:$F$15,6,0),"")</f>
        <v/>
      </c>
      <c r="F155" s="52"/>
      <c r="G155" s="53"/>
      <c r="H155" s="212"/>
      <c r="I155" s="55"/>
      <c r="J155" s="54"/>
      <c r="K155" s="54"/>
      <c r="L155" s="54"/>
      <c r="M155" s="54"/>
      <c r="N155" s="54"/>
      <c r="O155" s="54"/>
      <c r="P155" s="54"/>
      <c r="Q155" s="55"/>
      <c r="R155" s="54"/>
      <c r="S155" s="56">
        <f t="shared" si="24"/>
        <v>0</v>
      </c>
      <c r="T155" s="56">
        <f t="shared" si="21"/>
        <v>0</v>
      </c>
      <c r="U155" s="56">
        <f t="shared" si="25"/>
        <v>0</v>
      </c>
      <c r="V155" s="56">
        <f t="shared" si="22"/>
        <v>0</v>
      </c>
      <c r="W155" s="64" t="str">
        <f t="shared" si="23"/>
        <v/>
      </c>
      <c r="X155" s="56" t="str">
        <f t="shared" si="26"/>
        <v>T</v>
      </c>
    </row>
    <row r="156" spans="3:24" ht="21.75" customHeight="1" x14ac:dyDescent="0.25">
      <c r="C156" s="63"/>
      <c r="D156" s="66" t="str">
        <f t="shared" si="20"/>
        <v/>
      </c>
      <c r="E156" s="69" t="str">
        <f>IFERROR(VLOOKUP(J156,Causa!$A$2:$F$15,6,0),"")</f>
        <v/>
      </c>
      <c r="F156" s="52"/>
      <c r="G156" s="53"/>
      <c r="H156" s="212"/>
      <c r="I156" s="55"/>
      <c r="J156" s="54"/>
      <c r="K156" s="54"/>
      <c r="L156" s="54"/>
      <c r="M156" s="54"/>
      <c r="N156" s="54"/>
      <c r="O156" s="54"/>
      <c r="P156" s="54"/>
      <c r="Q156" s="55"/>
      <c r="R156" s="54"/>
      <c r="S156" s="56">
        <f t="shared" si="24"/>
        <v>0</v>
      </c>
      <c r="T156" s="56">
        <f t="shared" si="21"/>
        <v>0</v>
      </c>
      <c r="U156" s="56">
        <f t="shared" si="25"/>
        <v>0</v>
      </c>
      <c r="V156" s="56">
        <f t="shared" si="22"/>
        <v>0</v>
      </c>
      <c r="W156" s="64" t="str">
        <f t="shared" si="23"/>
        <v/>
      </c>
      <c r="X156" s="56" t="str">
        <f t="shared" si="26"/>
        <v>T</v>
      </c>
    </row>
    <row r="157" spans="3:24" ht="21.75" customHeight="1" x14ac:dyDescent="0.25">
      <c r="C157" s="63"/>
      <c r="D157" s="66" t="str">
        <f t="shared" si="20"/>
        <v/>
      </c>
      <c r="E157" s="69" t="str">
        <f>IFERROR(VLOOKUP(J157,Causa!$A$2:$F$15,6,0),"")</f>
        <v/>
      </c>
      <c r="F157" s="52"/>
      <c r="G157" s="53"/>
      <c r="H157" s="212"/>
      <c r="I157" s="55"/>
      <c r="J157" s="54"/>
      <c r="K157" s="54"/>
      <c r="L157" s="54"/>
      <c r="M157" s="54"/>
      <c r="N157" s="54"/>
      <c r="O157" s="54"/>
      <c r="P157" s="54"/>
      <c r="Q157" s="55"/>
      <c r="R157" s="54"/>
      <c r="S157" s="56">
        <f t="shared" si="24"/>
        <v>0</v>
      </c>
      <c r="T157" s="56">
        <f t="shared" si="21"/>
        <v>0</v>
      </c>
      <c r="U157" s="56">
        <f t="shared" si="25"/>
        <v>0</v>
      </c>
      <c r="V157" s="56">
        <f t="shared" si="22"/>
        <v>0</v>
      </c>
      <c r="W157" s="64" t="str">
        <f t="shared" si="23"/>
        <v/>
      </c>
      <c r="X157" s="56" t="str">
        <f t="shared" si="26"/>
        <v>T</v>
      </c>
    </row>
    <row r="158" spans="3:24" ht="21.75" customHeight="1" x14ac:dyDescent="0.25">
      <c r="C158" s="63"/>
      <c r="D158" s="66" t="str">
        <f t="shared" si="20"/>
        <v/>
      </c>
      <c r="E158" s="69" t="str">
        <f>IFERROR(VLOOKUP(J158,Causa!$A$2:$F$15,6,0),"")</f>
        <v/>
      </c>
      <c r="F158" s="52"/>
      <c r="G158" s="53"/>
      <c r="H158" s="212"/>
      <c r="I158" s="55"/>
      <c r="J158" s="54"/>
      <c r="K158" s="54"/>
      <c r="L158" s="54"/>
      <c r="M158" s="54"/>
      <c r="N158" s="54"/>
      <c r="O158" s="54"/>
      <c r="P158" s="54"/>
      <c r="Q158" s="55"/>
      <c r="R158" s="54"/>
      <c r="S158" s="56">
        <f t="shared" si="24"/>
        <v>0</v>
      </c>
      <c r="T158" s="56">
        <f t="shared" si="21"/>
        <v>0</v>
      </c>
      <c r="U158" s="56">
        <f t="shared" si="25"/>
        <v>0</v>
      </c>
      <c r="V158" s="56">
        <f t="shared" si="22"/>
        <v>0</v>
      </c>
      <c r="W158" s="64" t="str">
        <f t="shared" si="23"/>
        <v/>
      </c>
      <c r="X158" s="56" t="str">
        <f t="shared" si="26"/>
        <v>T</v>
      </c>
    </row>
    <row r="159" spans="3:24" ht="21.75" customHeight="1" x14ac:dyDescent="0.25">
      <c r="C159" s="63"/>
      <c r="D159" s="66" t="str">
        <f t="shared" si="20"/>
        <v/>
      </c>
      <c r="E159" s="69" t="str">
        <f>IFERROR(VLOOKUP(J159,Causa!$A$2:$F$15,6,0),"")</f>
        <v/>
      </c>
      <c r="F159" s="52"/>
      <c r="G159" s="53"/>
      <c r="H159" s="212"/>
      <c r="I159" s="55"/>
      <c r="J159" s="54"/>
      <c r="K159" s="54"/>
      <c r="L159" s="54"/>
      <c r="M159" s="54"/>
      <c r="N159" s="54"/>
      <c r="O159" s="54"/>
      <c r="P159" s="54"/>
      <c r="Q159" s="55"/>
      <c r="R159" s="54"/>
      <c r="S159" s="56">
        <f t="shared" si="24"/>
        <v>0</v>
      </c>
      <c r="T159" s="56">
        <f t="shared" si="21"/>
        <v>0</v>
      </c>
      <c r="U159" s="56">
        <f t="shared" si="25"/>
        <v>0</v>
      </c>
      <c r="V159" s="56">
        <f t="shared" si="22"/>
        <v>0</v>
      </c>
      <c r="W159" s="64" t="str">
        <f t="shared" si="23"/>
        <v/>
      </c>
      <c r="X159" s="56" t="str">
        <f t="shared" si="26"/>
        <v>T</v>
      </c>
    </row>
    <row r="160" spans="3:24" ht="21.75" customHeight="1" x14ac:dyDescent="0.25">
      <c r="C160" s="63"/>
      <c r="D160" s="66" t="str">
        <f t="shared" si="20"/>
        <v/>
      </c>
      <c r="E160" s="69" t="str">
        <f>IFERROR(VLOOKUP(J160,Causa!$A$2:$F$15,6,0),"")</f>
        <v/>
      </c>
      <c r="F160" s="52"/>
      <c r="G160" s="53"/>
      <c r="H160" s="212"/>
      <c r="I160" s="55"/>
      <c r="J160" s="54"/>
      <c r="K160" s="54"/>
      <c r="L160" s="54"/>
      <c r="M160" s="54"/>
      <c r="N160" s="54"/>
      <c r="O160" s="54"/>
      <c r="P160" s="54"/>
      <c r="Q160" s="55"/>
      <c r="R160" s="54"/>
      <c r="S160" s="56">
        <f t="shared" si="24"/>
        <v>0</v>
      </c>
      <c r="T160" s="56">
        <f t="shared" si="21"/>
        <v>0</v>
      </c>
      <c r="U160" s="56">
        <f t="shared" si="25"/>
        <v>0</v>
      </c>
      <c r="V160" s="56">
        <f t="shared" si="22"/>
        <v>0</v>
      </c>
      <c r="W160" s="64" t="str">
        <f t="shared" si="23"/>
        <v/>
      </c>
      <c r="X160" s="56" t="str">
        <f t="shared" si="26"/>
        <v>T</v>
      </c>
    </row>
    <row r="161" spans="3:24" ht="21.75" customHeight="1" x14ac:dyDescent="0.25">
      <c r="C161" s="63"/>
      <c r="D161" s="66" t="str">
        <f t="shared" si="20"/>
        <v/>
      </c>
      <c r="E161" s="69" t="str">
        <f>IFERROR(VLOOKUP(J161,Causa!$A$2:$F$15,6,0),"")</f>
        <v/>
      </c>
      <c r="F161" s="52"/>
      <c r="G161" s="53"/>
      <c r="H161" s="212"/>
      <c r="I161" s="55"/>
      <c r="J161" s="54"/>
      <c r="K161" s="54"/>
      <c r="L161" s="54"/>
      <c r="M161" s="54"/>
      <c r="N161" s="54"/>
      <c r="O161" s="54"/>
      <c r="P161" s="54"/>
      <c r="Q161" s="55"/>
      <c r="R161" s="54"/>
      <c r="S161" s="56">
        <f t="shared" si="24"/>
        <v>0</v>
      </c>
      <c r="T161" s="56">
        <f t="shared" si="21"/>
        <v>0</v>
      </c>
      <c r="U161" s="56">
        <f t="shared" si="25"/>
        <v>0</v>
      </c>
      <c r="V161" s="56">
        <f t="shared" si="22"/>
        <v>0</v>
      </c>
      <c r="W161" s="64" t="str">
        <f t="shared" si="23"/>
        <v/>
      </c>
      <c r="X161" s="56" t="str">
        <f t="shared" si="26"/>
        <v>T</v>
      </c>
    </row>
    <row r="162" spans="3:24" ht="21.75" customHeight="1" x14ac:dyDescent="0.25">
      <c r="C162" s="63"/>
      <c r="D162" s="66" t="str">
        <f t="shared" si="20"/>
        <v/>
      </c>
      <c r="E162" s="69" t="str">
        <f>IFERROR(VLOOKUP(J162,Causa!$A$2:$F$15,6,0),"")</f>
        <v/>
      </c>
      <c r="F162" s="52"/>
      <c r="G162" s="53"/>
      <c r="H162" s="212"/>
      <c r="I162" s="55"/>
      <c r="J162" s="54"/>
      <c r="K162" s="54"/>
      <c r="L162" s="54"/>
      <c r="M162" s="54"/>
      <c r="N162" s="54"/>
      <c r="O162" s="54"/>
      <c r="P162" s="54"/>
      <c r="Q162" s="55"/>
      <c r="R162" s="54"/>
      <c r="S162" s="56">
        <f t="shared" si="24"/>
        <v>0</v>
      </c>
      <c r="T162" s="56">
        <f t="shared" si="21"/>
        <v>0</v>
      </c>
      <c r="U162" s="56">
        <f t="shared" si="25"/>
        <v>0</v>
      </c>
      <c r="V162" s="56">
        <f t="shared" si="22"/>
        <v>0</v>
      </c>
      <c r="W162" s="64" t="str">
        <f t="shared" si="23"/>
        <v/>
      </c>
      <c r="X162" s="56" t="str">
        <f t="shared" si="26"/>
        <v>T</v>
      </c>
    </row>
    <row r="163" spans="3:24" ht="21.75" customHeight="1" x14ac:dyDescent="0.25">
      <c r="C163" s="63"/>
      <c r="D163" s="66" t="str">
        <f t="shared" ref="D163:D188" si="27">IF(E163="","",IF(E163=1,IF(COUNTA(F163:P163)=9,1,0),IF(J163="OPERACIO",IF(COUNTA(F163:P163)=7,1,0),IF(COUNTA(F163:P163)=7,1,0))))</f>
        <v/>
      </c>
      <c r="E163" s="69" t="str">
        <f>IFERROR(VLOOKUP(J163,Causa!$A$2:$F$15,6,0),"")</f>
        <v/>
      </c>
      <c r="F163" s="52"/>
      <c r="G163" s="53"/>
      <c r="H163" s="212"/>
      <c r="I163" s="55"/>
      <c r="J163" s="54"/>
      <c r="K163" s="54"/>
      <c r="L163" s="54"/>
      <c r="M163" s="54"/>
      <c r="N163" s="54"/>
      <c r="O163" s="54"/>
      <c r="P163" s="54"/>
      <c r="Q163" s="55"/>
      <c r="R163" s="54"/>
      <c r="S163" s="56">
        <f t="shared" si="24"/>
        <v>0</v>
      </c>
      <c r="T163" s="56">
        <f t="shared" ref="T163:T188" si="28">IF(J163="Programa",P163,0)-S163</f>
        <v>0</v>
      </c>
      <c r="U163" s="56">
        <f t="shared" si="25"/>
        <v>0</v>
      </c>
      <c r="V163" s="56">
        <f t="shared" ref="V163:V188" si="29">IF(J163="ELECTRIC",P163,0)+IF(J163="INSTRUME",P163,0)+IF(J163="MECANICA",P163,0)+IF(J163="OPERACIO",P163,0)+IF(J163="AUTOMATI",P163,0)</f>
        <v>0</v>
      </c>
      <c r="W163" s="64" t="str">
        <f t="shared" ref="W163:W188" si="30">IF(F163="","",HOUR(F163))</f>
        <v/>
      </c>
      <c r="X163" s="56" t="str">
        <f t="shared" si="26"/>
        <v>T</v>
      </c>
    </row>
    <row r="164" spans="3:24" ht="21.75" customHeight="1" x14ac:dyDescent="0.25">
      <c r="C164" s="63"/>
      <c r="D164" s="66" t="str">
        <f t="shared" si="27"/>
        <v/>
      </c>
      <c r="E164" s="69" t="str">
        <f>IFERROR(VLOOKUP(J164,Causa!$A$2:$F$15,6,0),"")</f>
        <v/>
      </c>
      <c r="F164" s="52"/>
      <c r="G164" s="53"/>
      <c r="H164" s="212"/>
      <c r="I164" s="55"/>
      <c r="J164" s="54"/>
      <c r="K164" s="54"/>
      <c r="L164" s="54"/>
      <c r="M164" s="54"/>
      <c r="N164" s="54"/>
      <c r="O164" s="54"/>
      <c r="P164" s="54"/>
      <c r="Q164" s="55"/>
      <c r="R164" s="54"/>
      <c r="S164" s="56">
        <f t="shared" ref="S164:S188" si="31">IF(K164="tiempo no programado",P164,0)</f>
        <v>0</v>
      </c>
      <c r="T164" s="56">
        <f t="shared" si="28"/>
        <v>0</v>
      </c>
      <c r="U164" s="56">
        <f t="shared" ref="U164:U188" si="32">IF(J164="CALIDAD",P164,0)+IF(J164="LOGISTIC",P164,0)+IF(J164="REPUESTO",P164,0)+IF(J164="SALAMAQ",P164,0)</f>
        <v>0</v>
      </c>
      <c r="V164" s="56">
        <f t="shared" si="29"/>
        <v>0</v>
      </c>
      <c r="W164" s="64" t="str">
        <f t="shared" si="30"/>
        <v/>
      </c>
      <c r="X164" s="56" t="str">
        <f t="shared" ref="X164:X188" si="33">IF(OR(W164=23,W164&lt;7),"N",IF(AND(W164&gt;=7,W164&lt;15),"M","T"))</f>
        <v>T</v>
      </c>
    </row>
    <row r="165" spans="3:24" ht="21.75" customHeight="1" x14ac:dyDescent="0.25">
      <c r="C165" s="63"/>
      <c r="D165" s="66" t="str">
        <f t="shared" si="27"/>
        <v/>
      </c>
      <c r="E165" s="69" t="str">
        <f>IFERROR(VLOOKUP(J165,Causa!$A$2:$F$15,6,0),"")</f>
        <v/>
      </c>
      <c r="F165" s="52"/>
      <c r="G165" s="53"/>
      <c r="H165" s="212"/>
      <c r="I165" s="55"/>
      <c r="J165" s="54"/>
      <c r="K165" s="54"/>
      <c r="L165" s="54"/>
      <c r="M165" s="54"/>
      <c r="N165" s="54"/>
      <c r="O165" s="54"/>
      <c r="P165" s="54"/>
      <c r="Q165" s="55"/>
      <c r="R165" s="54"/>
      <c r="S165" s="56">
        <f t="shared" si="31"/>
        <v>0</v>
      </c>
      <c r="T165" s="56">
        <f t="shared" si="28"/>
        <v>0</v>
      </c>
      <c r="U165" s="56">
        <f t="shared" si="32"/>
        <v>0</v>
      </c>
      <c r="V165" s="56">
        <f t="shared" si="29"/>
        <v>0</v>
      </c>
      <c r="W165" s="64" t="str">
        <f t="shared" si="30"/>
        <v/>
      </c>
      <c r="X165" s="56" t="str">
        <f t="shared" si="33"/>
        <v>T</v>
      </c>
    </row>
    <row r="166" spans="3:24" ht="21.75" customHeight="1" x14ac:dyDescent="0.25">
      <c r="C166" s="63"/>
      <c r="D166" s="66" t="str">
        <f t="shared" si="27"/>
        <v/>
      </c>
      <c r="E166" s="69" t="str">
        <f>IFERROR(VLOOKUP(J166,Causa!$A$2:$F$15,6,0),"")</f>
        <v/>
      </c>
      <c r="F166" s="52"/>
      <c r="G166" s="53"/>
      <c r="H166" s="212"/>
      <c r="I166" s="55"/>
      <c r="J166" s="54"/>
      <c r="K166" s="54"/>
      <c r="L166" s="54"/>
      <c r="M166" s="54"/>
      <c r="N166" s="54"/>
      <c r="O166" s="54"/>
      <c r="P166" s="54"/>
      <c r="Q166" s="55"/>
      <c r="R166" s="54"/>
      <c r="S166" s="56">
        <f t="shared" si="31"/>
        <v>0</v>
      </c>
      <c r="T166" s="56">
        <f t="shared" si="28"/>
        <v>0</v>
      </c>
      <c r="U166" s="56">
        <f t="shared" si="32"/>
        <v>0</v>
      </c>
      <c r="V166" s="56">
        <f t="shared" si="29"/>
        <v>0</v>
      </c>
      <c r="W166" s="64" t="str">
        <f t="shared" si="30"/>
        <v/>
      </c>
      <c r="X166" s="56" t="str">
        <f t="shared" si="33"/>
        <v>T</v>
      </c>
    </row>
    <row r="167" spans="3:24" ht="21.75" customHeight="1" x14ac:dyDescent="0.25">
      <c r="C167" s="63"/>
      <c r="D167" s="66" t="str">
        <f t="shared" si="27"/>
        <v/>
      </c>
      <c r="E167" s="69" t="str">
        <f>IFERROR(VLOOKUP(J167,Causa!$A$2:$F$15,6,0),"")</f>
        <v/>
      </c>
      <c r="F167" s="52"/>
      <c r="G167" s="53"/>
      <c r="H167" s="212"/>
      <c r="I167" s="55"/>
      <c r="J167" s="54"/>
      <c r="K167" s="54"/>
      <c r="L167" s="54"/>
      <c r="M167" s="54"/>
      <c r="N167" s="54"/>
      <c r="O167" s="54"/>
      <c r="P167" s="54"/>
      <c r="Q167" s="55"/>
      <c r="R167" s="54"/>
      <c r="S167" s="56">
        <f t="shared" si="31"/>
        <v>0</v>
      </c>
      <c r="T167" s="56">
        <f t="shared" si="28"/>
        <v>0</v>
      </c>
      <c r="U167" s="56">
        <f t="shared" si="32"/>
        <v>0</v>
      </c>
      <c r="V167" s="56">
        <f t="shared" si="29"/>
        <v>0</v>
      </c>
      <c r="W167" s="64" t="str">
        <f t="shared" si="30"/>
        <v/>
      </c>
      <c r="X167" s="56" t="str">
        <f t="shared" si="33"/>
        <v>T</v>
      </c>
    </row>
    <row r="168" spans="3:24" ht="21.75" customHeight="1" x14ac:dyDescent="0.25">
      <c r="C168" s="63"/>
      <c r="D168" s="66" t="str">
        <f t="shared" si="27"/>
        <v/>
      </c>
      <c r="E168" s="69" t="str">
        <f>IFERROR(VLOOKUP(J168,Causa!$A$2:$F$15,6,0),"")</f>
        <v/>
      </c>
      <c r="F168" s="52"/>
      <c r="G168" s="53"/>
      <c r="H168" s="212"/>
      <c r="I168" s="55"/>
      <c r="J168" s="54"/>
      <c r="K168" s="54"/>
      <c r="L168" s="54"/>
      <c r="M168" s="54"/>
      <c r="N168" s="54"/>
      <c r="O168" s="54"/>
      <c r="P168" s="54"/>
      <c r="Q168" s="55"/>
      <c r="R168" s="54"/>
      <c r="S168" s="56">
        <f t="shared" si="31"/>
        <v>0</v>
      </c>
      <c r="T168" s="56">
        <f t="shared" si="28"/>
        <v>0</v>
      </c>
      <c r="U168" s="56">
        <f t="shared" si="32"/>
        <v>0</v>
      </c>
      <c r="V168" s="56">
        <f t="shared" si="29"/>
        <v>0</v>
      </c>
      <c r="W168" s="64" t="str">
        <f t="shared" si="30"/>
        <v/>
      </c>
      <c r="X168" s="56" t="str">
        <f t="shared" si="33"/>
        <v>T</v>
      </c>
    </row>
    <row r="169" spans="3:24" ht="21.75" customHeight="1" x14ac:dyDescent="0.25">
      <c r="C169" s="63"/>
      <c r="D169" s="66" t="str">
        <f t="shared" si="27"/>
        <v/>
      </c>
      <c r="E169" s="69" t="str">
        <f>IFERROR(VLOOKUP(J169,Causa!$A$2:$F$15,6,0),"")</f>
        <v/>
      </c>
      <c r="F169" s="52"/>
      <c r="G169" s="53"/>
      <c r="H169" s="212"/>
      <c r="I169" s="55"/>
      <c r="J169" s="54"/>
      <c r="K169" s="54"/>
      <c r="L169" s="54"/>
      <c r="M169" s="54"/>
      <c r="N169" s="54"/>
      <c r="O169" s="54"/>
      <c r="P169" s="54"/>
      <c r="Q169" s="55"/>
      <c r="R169" s="54"/>
      <c r="S169" s="56">
        <f t="shared" si="31"/>
        <v>0</v>
      </c>
      <c r="T169" s="56">
        <f t="shared" si="28"/>
        <v>0</v>
      </c>
      <c r="U169" s="56">
        <f t="shared" si="32"/>
        <v>0</v>
      </c>
      <c r="V169" s="56">
        <f t="shared" si="29"/>
        <v>0</v>
      </c>
      <c r="W169" s="64" t="str">
        <f t="shared" si="30"/>
        <v/>
      </c>
      <c r="X169" s="56" t="str">
        <f t="shared" si="33"/>
        <v>T</v>
      </c>
    </row>
    <row r="170" spans="3:24" ht="21.75" customHeight="1" x14ac:dyDescent="0.25">
      <c r="C170" s="63"/>
      <c r="D170" s="66" t="str">
        <f t="shared" si="27"/>
        <v/>
      </c>
      <c r="E170" s="69" t="str">
        <f>IFERROR(VLOOKUP(J170,Causa!$A$2:$F$15,6,0),"")</f>
        <v/>
      </c>
      <c r="F170" s="52"/>
      <c r="G170" s="53"/>
      <c r="H170" s="212"/>
      <c r="I170" s="55"/>
      <c r="J170" s="54"/>
      <c r="K170" s="54"/>
      <c r="L170" s="54"/>
      <c r="M170" s="54"/>
      <c r="N170" s="54"/>
      <c r="O170" s="54"/>
      <c r="P170" s="54"/>
      <c r="Q170" s="55"/>
      <c r="R170" s="54"/>
      <c r="S170" s="56">
        <f t="shared" si="31"/>
        <v>0</v>
      </c>
      <c r="T170" s="56">
        <f t="shared" si="28"/>
        <v>0</v>
      </c>
      <c r="U170" s="56">
        <f t="shared" si="32"/>
        <v>0</v>
      </c>
      <c r="V170" s="56">
        <f t="shared" si="29"/>
        <v>0</v>
      </c>
      <c r="W170" s="64" t="str">
        <f t="shared" si="30"/>
        <v/>
      </c>
      <c r="X170" s="56" t="str">
        <f t="shared" si="33"/>
        <v>T</v>
      </c>
    </row>
    <row r="171" spans="3:24" ht="21.75" customHeight="1" x14ac:dyDescent="0.25">
      <c r="C171" s="63"/>
      <c r="D171" s="66" t="str">
        <f t="shared" si="27"/>
        <v/>
      </c>
      <c r="E171" s="69" t="str">
        <f>IFERROR(VLOOKUP(J171,Causa!$A$2:$F$15,6,0),"")</f>
        <v/>
      </c>
      <c r="F171" s="52"/>
      <c r="G171" s="53"/>
      <c r="H171" s="212"/>
      <c r="I171" s="55"/>
      <c r="J171" s="54"/>
      <c r="K171" s="54"/>
      <c r="L171" s="54"/>
      <c r="M171" s="54"/>
      <c r="N171" s="54"/>
      <c r="O171" s="54"/>
      <c r="P171" s="54"/>
      <c r="Q171" s="55"/>
      <c r="R171" s="54"/>
      <c r="S171" s="56">
        <f t="shared" si="31"/>
        <v>0</v>
      </c>
      <c r="T171" s="56">
        <f t="shared" si="28"/>
        <v>0</v>
      </c>
      <c r="U171" s="56">
        <f t="shared" si="32"/>
        <v>0</v>
      </c>
      <c r="V171" s="56">
        <f t="shared" si="29"/>
        <v>0</v>
      </c>
      <c r="W171" s="64" t="str">
        <f t="shared" si="30"/>
        <v/>
      </c>
      <c r="X171" s="56" t="str">
        <f t="shared" si="33"/>
        <v>T</v>
      </c>
    </row>
    <row r="172" spans="3:24" ht="21.75" customHeight="1" x14ac:dyDescent="0.25">
      <c r="C172" s="63"/>
      <c r="D172" s="66" t="str">
        <f t="shared" si="27"/>
        <v/>
      </c>
      <c r="E172" s="69" t="str">
        <f>IFERROR(VLOOKUP(J172,Causa!$A$2:$F$15,6,0),"")</f>
        <v/>
      </c>
      <c r="F172" s="52"/>
      <c r="G172" s="53"/>
      <c r="H172" s="212"/>
      <c r="I172" s="55"/>
      <c r="J172" s="54"/>
      <c r="K172" s="54"/>
      <c r="L172" s="54"/>
      <c r="M172" s="54"/>
      <c r="N172" s="54"/>
      <c r="O172" s="54"/>
      <c r="P172" s="54"/>
      <c r="Q172" s="55"/>
      <c r="R172" s="54"/>
      <c r="S172" s="56">
        <f t="shared" si="31"/>
        <v>0</v>
      </c>
      <c r="T172" s="56">
        <f t="shared" si="28"/>
        <v>0</v>
      </c>
      <c r="U172" s="56">
        <f t="shared" si="32"/>
        <v>0</v>
      </c>
      <c r="V172" s="56">
        <f t="shared" si="29"/>
        <v>0</v>
      </c>
      <c r="W172" s="64" t="str">
        <f t="shared" si="30"/>
        <v/>
      </c>
      <c r="X172" s="56" t="str">
        <f t="shared" si="33"/>
        <v>T</v>
      </c>
    </row>
    <row r="173" spans="3:24" ht="21.75" customHeight="1" x14ac:dyDescent="0.25">
      <c r="C173" s="63"/>
      <c r="D173" s="66" t="str">
        <f t="shared" si="27"/>
        <v/>
      </c>
      <c r="E173" s="69" t="str">
        <f>IFERROR(VLOOKUP(J173,Causa!$A$2:$F$15,6,0),"")</f>
        <v/>
      </c>
      <c r="F173" s="52"/>
      <c r="G173" s="53"/>
      <c r="H173" s="212"/>
      <c r="I173" s="55"/>
      <c r="J173" s="54"/>
      <c r="K173" s="54"/>
      <c r="L173" s="54"/>
      <c r="M173" s="54"/>
      <c r="N173" s="54"/>
      <c r="O173" s="54"/>
      <c r="P173" s="54"/>
      <c r="Q173" s="55"/>
      <c r="R173" s="54"/>
      <c r="S173" s="56">
        <f t="shared" si="31"/>
        <v>0</v>
      </c>
      <c r="T173" s="56">
        <f t="shared" si="28"/>
        <v>0</v>
      </c>
      <c r="U173" s="56">
        <f t="shared" si="32"/>
        <v>0</v>
      </c>
      <c r="V173" s="56">
        <f t="shared" si="29"/>
        <v>0</v>
      </c>
      <c r="W173" s="64" t="str">
        <f t="shared" si="30"/>
        <v/>
      </c>
      <c r="X173" s="56" t="str">
        <f t="shared" si="33"/>
        <v>T</v>
      </c>
    </row>
    <row r="174" spans="3:24" ht="21.75" customHeight="1" x14ac:dyDescent="0.25">
      <c r="C174" s="63"/>
      <c r="D174" s="66" t="str">
        <f t="shared" si="27"/>
        <v/>
      </c>
      <c r="E174" s="69" t="str">
        <f>IFERROR(VLOOKUP(J174,Causa!$A$2:$F$15,6,0),"")</f>
        <v/>
      </c>
      <c r="F174" s="52"/>
      <c r="G174" s="53"/>
      <c r="H174" s="212"/>
      <c r="I174" s="55"/>
      <c r="J174" s="54"/>
      <c r="K174" s="54"/>
      <c r="L174" s="54"/>
      <c r="M174" s="54"/>
      <c r="N174" s="54"/>
      <c r="O174" s="54"/>
      <c r="P174" s="54"/>
      <c r="Q174" s="55"/>
      <c r="R174" s="54"/>
      <c r="S174" s="56">
        <f t="shared" si="31"/>
        <v>0</v>
      </c>
      <c r="T174" s="56">
        <f t="shared" si="28"/>
        <v>0</v>
      </c>
      <c r="U174" s="56">
        <f t="shared" si="32"/>
        <v>0</v>
      </c>
      <c r="V174" s="56">
        <f t="shared" si="29"/>
        <v>0</v>
      </c>
      <c r="W174" s="64" t="str">
        <f t="shared" si="30"/>
        <v/>
      </c>
      <c r="X174" s="56" t="str">
        <f t="shared" si="33"/>
        <v>T</v>
      </c>
    </row>
    <row r="175" spans="3:24" ht="21.75" customHeight="1" x14ac:dyDescent="0.25">
      <c r="C175" s="63"/>
      <c r="D175" s="66" t="str">
        <f t="shared" si="27"/>
        <v/>
      </c>
      <c r="E175" s="69" t="str">
        <f>IFERROR(VLOOKUP(J175,Causa!$A$2:$F$15,6,0),"")</f>
        <v/>
      </c>
      <c r="F175" s="52"/>
      <c r="G175" s="53"/>
      <c r="H175" s="212"/>
      <c r="I175" s="55"/>
      <c r="J175" s="54"/>
      <c r="K175" s="54"/>
      <c r="L175" s="54"/>
      <c r="M175" s="54"/>
      <c r="N175" s="54"/>
      <c r="O175" s="54"/>
      <c r="P175" s="54"/>
      <c r="Q175" s="55"/>
      <c r="R175" s="54"/>
      <c r="S175" s="56">
        <f t="shared" si="31"/>
        <v>0</v>
      </c>
      <c r="T175" s="56">
        <f t="shared" si="28"/>
        <v>0</v>
      </c>
      <c r="U175" s="56">
        <f t="shared" si="32"/>
        <v>0</v>
      </c>
      <c r="V175" s="56">
        <f t="shared" si="29"/>
        <v>0</v>
      </c>
      <c r="W175" s="64" t="str">
        <f t="shared" si="30"/>
        <v/>
      </c>
      <c r="X175" s="56" t="str">
        <f t="shared" si="33"/>
        <v>T</v>
      </c>
    </row>
    <row r="176" spans="3:24" ht="21.75" customHeight="1" x14ac:dyDescent="0.25">
      <c r="C176" s="63"/>
      <c r="D176" s="66" t="str">
        <f t="shared" si="27"/>
        <v/>
      </c>
      <c r="E176" s="69" t="str">
        <f>IFERROR(VLOOKUP(J176,Causa!$A$2:$F$15,6,0),"")</f>
        <v/>
      </c>
      <c r="F176" s="52"/>
      <c r="G176" s="53"/>
      <c r="H176" s="212"/>
      <c r="I176" s="55"/>
      <c r="J176" s="54"/>
      <c r="K176" s="54"/>
      <c r="L176" s="54"/>
      <c r="M176" s="54"/>
      <c r="N176" s="54"/>
      <c r="O176" s="54"/>
      <c r="P176" s="54"/>
      <c r="Q176" s="55"/>
      <c r="R176" s="54"/>
      <c r="S176" s="56">
        <f t="shared" si="31"/>
        <v>0</v>
      </c>
      <c r="T176" s="56">
        <f t="shared" si="28"/>
        <v>0</v>
      </c>
      <c r="U176" s="56">
        <f t="shared" si="32"/>
        <v>0</v>
      </c>
      <c r="V176" s="56">
        <f t="shared" si="29"/>
        <v>0</v>
      </c>
      <c r="W176" s="64" t="str">
        <f t="shared" si="30"/>
        <v/>
      </c>
      <c r="X176" s="56" t="str">
        <f t="shared" si="33"/>
        <v>T</v>
      </c>
    </row>
    <row r="177" spans="3:24" ht="21.75" customHeight="1" x14ac:dyDescent="0.25">
      <c r="C177" s="63"/>
      <c r="D177" s="66" t="str">
        <f t="shared" si="27"/>
        <v/>
      </c>
      <c r="E177" s="69" t="str">
        <f>IFERROR(VLOOKUP(J177,Causa!$A$2:$F$15,6,0),"")</f>
        <v/>
      </c>
      <c r="F177" s="52"/>
      <c r="G177" s="53"/>
      <c r="H177" s="212"/>
      <c r="I177" s="55"/>
      <c r="J177" s="54"/>
      <c r="K177" s="54"/>
      <c r="L177" s="54"/>
      <c r="M177" s="54"/>
      <c r="N177" s="54"/>
      <c r="O177" s="54"/>
      <c r="P177" s="54"/>
      <c r="Q177" s="55"/>
      <c r="R177" s="54"/>
      <c r="S177" s="56">
        <f t="shared" si="31"/>
        <v>0</v>
      </c>
      <c r="T177" s="56">
        <f t="shared" si="28"/>
        <v>0</v>
      </c>
      <c r="U177" s="56">
        <f t="shared" si="32"/>
        <v>0</v>
      </c>
      <c r="V177" s="56">
        <f t="shared" si="29"/>
        <v>0</v>
      </c>
      <c r="W177" s="64" t="str">
        <f t="shared" si="30"/>
        <v/>
      </c>
      <c r="X177" s="56" t="str">
        <f t="shared" si="33"/>
        <v>T</v>
      </c>
    </row>
    <row r="178" spans="3:24" ht="21.75" customHeight="1" x14ac:dyDescent="0.25">
      <c r="C178" s="63"/>
      <c r="D178" s="66" t="str">
        <f t="shared" si="27"/>
        <v/>
      </c>
      <c r="E178" s="69" t="str">
        <f>IFERROR(VLOOKUP(J178,Causa!$A$2:$F$15,6,0),"")</f>
        <v/>
      </c>
      <c r="F178" s="52"/>
      <c r="G178" s="53"/>
      <c r="H178" s="212"/>
      <c r="I178" s="55"/>
      <c r="J178" s="54"/>
      <c r="K178" s="54"/>
      <c r="L178" s="54"/>
      <c r="M178" s="54"/>
      <c r="N178" s="54"/>
      <c r="O178" s="54"/>
      <c r="P178" s="54"/>
      <c r="Q178" s="55"/>
      <c r="R178" s="54"/>
      <c r="S178" s="56">
        <f t="shared" si="31"/>
        <v>0</v>
      </c>
      <c r="T178" s="56">
        <f t="shared" si="28"/>
        <v>0</v>
      </c>
      <c r="U178" s="56">
        <f t="shared" si="32"/>
        <v>0</v>
      </c>
      <c r="V178" s="56">
        <f t="shared" si="29"/>
        <v>0</v>
      </c>
      <c r="W178" s="64" t="str">
        <f t="shared" si="30"/>
        <v/>
      </c>
      <c r="X178" s="56" t="str">
        <f t="shared" si="33"/>
        <v>T</v>
      </c>
    </row>
    <row r="179" spans="3:24" ht="21.75" customHeight="1" x14ac:dyDescent="0.25">
      <c r="C179" s="63"/>
      <c r="D179" s="66" t="str">
        <f t="shared" si="27"/>
        <v/>
      </c>
      <c r="E179" s="69" t="str">
        <f>IFERROR(VLOOKUP(J179,Causa!$A$2:$F$15,6,0),"")</f>
        <v/>
      </c>
      <c r="F179" s="52"/>
      <c r="G179" s="53"/>
      <c r="H179" s="212"/>
      <c r="I179" s="55"/>
      <c r="J179" s="54"/>
      <c r="K179" s="54"/>
      <c r="L179" s="54"/>
      <c r="M179" s="54"/>
      <c r="N179" s="54"/>
      <c r="O179" s="54"/>
      <c r="P179" s="54"/>
      <c r="Q179" s="55"/>
      <c r="R179" s="54"/>
      <c r="S179" s="56">
        <f t="shared" si="31"/>
        <v>0</v>
      </c>
      <c r="T179" s="56">
        <f t="shared" si="28"/>
        <v>0</v>
      </c>
      <c r="U179" s="56">
        <f t="shared" si="32"/>
        <v>0</v>
      </c>
      <c r="V179" s="56">
        <f t="shared" si="29"/>
        <v>0</v>
      </c>
      <c r="W179" s="64" t="str">
        <f t="shared" si="30"/>
        <v/>
      </c>
      <c r="X179" s="56" t="str">
        <f t="shared" si="33"/>
        <v>T</v>
      </c>
    </row>
    <row r="180" spans="3:24" ht="21.75" customHeight="1" x14ac:dyDescent="0.25">
      <c r="C180" s="63"/>
      <c r="D180" s="66" t="str">
        <f t="shared" si="27"/>
        <v/>
      </c>
      <c r="E180" s="69" t="str">
        <f>IFERROR(VLOOKUP(J180,Causa!$A$2:$F$15,6,0),"")</f>
        <v/>
      </c>
      <c r="F180" s="52"/>
      <c r="G180" s="53"/>
      <c r="H180" s="212"/>
      <c r="I180" s="55"/>
      <c r="J180" s="54"/>
      <c r="K180" s="54"/>
      <c r="L180" s="54"/>
      <c r="M180" s="54"/>
      <c r="N180" s="54"/>
      <c r="O180" s="54"/>
      <c r="P180" s="54"/>
      <c r="Q180" s="55"/>
      <c r="R180" s="54"/>
      <c r="S180" s="56">
        <f t="shared" si="31"/>
        <v>0</v>
      </c>
      <c r="T180" s="56">
        <f t="shared" si="28"/>
        <v>0</v>
      </c>
      <c r="U180" s="56">
        <f t="shared" si="32"/>
        <v>0</v>
      </c>
      <c r="V180" s="56">
        <f t="shared" si="29"/>
        <v>0</v>
      </c>
      <c r="W180" s="64" t="str">
        <f t="shared" si="30"/>
        <v/>
      </c>
      <c r="X180" s="56" t="str">
        <f t="shared" si="33"/>
        <v>T</v>
      </c>
    </row>
    <row r="181" spans="3:24" ht="21.75" customHeight="1" x14ac:dyDescent="0.25">
      <c r="C181" s="63"/>
      <c r="D181" s="66" t="str">
        <f t="shared" si="27"/>
        <v/>
      </c>
      <c r="E181" s="69" t="str">
        <f>IFERROR(VLOOKUP(J181,Causa!$A$2:$F$15,6,0),"")</f>
        <v/>
      </c>
      <c r="F181" s="52"/>
      <c r="G181" s="53"/>
      <c r="H181" s="212"/>
      <c r="I181" s="55"/>
      <c r="J181" s="54"/>
      <c r="K181" s="54"/>
      <c r="L181" s="54"/>
      <c r="M181" s="54"/>
      <c r="N181" s="54"/>
      <c r="O181" s="54"/>
      <c r="P181" s="54"/>
      <c r="Q181" s="55"/>
      <c r="R181" s="54"/>
      <c r="S181" s="56">
        <f t="shared" si="31"/>
        <v>0</v>
      </c>
      <c r="T181" s="56">
        <f t="shared" si="28"/>
        <v>0</v>
      </c>
      <c r="U181" s="56">
        <f t="shared" si="32"/>
        <v>0</v>
      </c>
      <c r="V181" s="56">
        <f t="shared" si="29"/>
        <v>0</v>
      </c>
      <c r="W181" s="64" t="str">
        <f t="shared" si="30"/>
        <v/>
      </c>
      <c r="X181" s="56" t="str">
        <f t="shared" si="33"/>
        <v>T</v>
      </c>
    </row>
    <row r="182" spans="3:24" ht="21.75" customHeight="1" x14ac:dyDescent="0.25">
      <c r="C182" s="63"/>
      <c r="D182" s="66" t="str">
        <f t="shared" si="27"/>
        <v/>
      </c>
      <c r="E182" s="69" t="str">
        <f>IFERROR(VLOOKUP(J182,Causa!$A$2:$F$15,6,0),"")</f>
        <v/>
      </c>
      <c r="F182" s="52"/>
      <c r="G182" s="53"/>
      <c r="H182" s="212"/>
      <c r="I182" s="55"/>
      <c r="J182" s="54"/>
      <c r="K182" s="54"/>
      <c r="L182" s="54"/>
      <c r="M182" s="54"/>
      <c r="N182" s="54"/>
      <c r="O182" s="54"/>
      <c r="P182" s="54"/>
      <c r="Q182" s="55"/>
      <c r="R182" s="54"/>
      <c r="S182" s="56">
        <f t="shared" si="31"/>
        <v>0</v>
      </c>
      <c r="T182" s="56">
        <f t="shared" si="28"/>
        <v>0</v>
      </c>
      <c r="U182" s="56">
        <f t="shared" si="32"/>
        <v>0</v>
      </c>
      <c r="V182" s="56">
        <f t="shared" si="29"/>
        <v>0</v>
      </c>
      <c r="W182" s="64" t="str">
        <f t="shared" si="30"/>
        <v/>
      </c>
      <c r="X182" s="56" t="str">
        <f t="shared" si="33"/>
        <v>T</v>
      </c>
    </row>
    <row r="183" spans="3:24" ht="21.75" customHeight="1" x14ac:dyDescent="0.25">
      <c r="C183" s="63"/>
      <c r="D183" s="66" t="str">
        <f t="shared" si="27"/>
        <v/>
      </c>
      <c r="E183" s="69" t="str">
        <f>IFERROR(VLOOKUP(J183,Causa!$A$2:$F$15,6,0),"")</f>
        <v/>
      </c>
      <c r="F183" s="52"/>
      <c r="G183" s="53"/>
      <c r="H183" s="212"/>
      <c r="I183" s="55"/>
      <c r="J183" s="54"/>
      <c r="K183" s="54"/>
      <c r="L183" s="54"/>
      <c r="M183" s="54"/>
      <c r="N183" s="54"/>
      <c r="O183" s="54"/>
      <c r="P183" s="54"/>
      <c r="Q183" s="55"/>
      <c r="R183" s="54"/>
      <c r="S183" s="56">
        <f t="shared" si="31"/>
        <v>0</v>
      </c>
      <c r="T183" s="56">
        <f t="shared" si="28"/>
        <v>0</v>
      </c>
      <c r="U183" s="56">
        <f t="shared" si="32"/>
        <v>0</v>
      </c>
      <c r="V183" s="56">
        <f t="shared" si="29"/>
        <v>0</v>
      </c>
      <c r="W183" s="64" t="str">
        <f t="shared" si="30"/>
        <v/>
      </c>
      <c r="X183" s="56" t="str">
        <f t="shared" si="33"/>
        <v>T</v>
      </c>
    </row>
    <row r="184" spans="3:24" ht="21.75" customHeight="1" x14ac:dyDescent="0.25">
      <c r="C184" s="63"/>
      <c r="D184" s="66" t="str">
        <f t="shared" si="27"/>
        <v/>
      </c>
      <c r="E184" s="69" t="str">
        <f>IFERROR(VLOOKUP(J184,Causa!$A$2:$F$15,6,0),"")</f>
        <v/>
      </c>
      <c r="F184" s="52"/>
      <c r="G184" s="53"/>
      <c r="H184" s="212"/>
      <c r="I184" s="55"/>
      <c r="J184" s="54"/>
      <c r="K184" s="54"/>
      <c r="L184" s="54"/>
      <c r="M184" s="54"/>
      <c r="N184" s="54"/>
      <c r="O184" s="54"/>
      <c r="P184" s="54"/>
      <c r="Q184" s="55"/>
      <c r="R184" s="54"/>
      <c r="S184" s="56">
        <f t="shared" si="31"/>
        <v>0</v>
      </c>
      <c r="T184" s="56">
        <f t="shared" si="28"/>
        <v>0</v>
      </c>
      <c r="U184" s="56">
        <f t="shared" si="32"/>
        <v>0</v>
      </c>
      <c r="V184" s="56">
        <f t="shared" si="29"/>
        <v>0</v>
      </c>
      <c r="W184" s="64" t="str">
        <f t="shared" si="30"/>
        <v/>
      </c>
      <c r="X184" s="56" t="str">
        <f t="shared" si="33"/>
        <v>T</v>
      </c>
    </row>
    <row r="185" spans="3:24" ht="21.75" customHeight="1" x14ac:dyDescent="0.25">
      <c r="C185" s="63"/>
      <c r="D185" s="66" t="str">
        <f t="shared" si="27"/>
        <v/>
      </c>
      <c r="E185" s="69" t="str">
        <f>IFERROR(VLOOKUP(J185,Causa!$A$2:$F$15,6,0),"")</f>
        <v/>
      </c>
      <c r="F185" s="52"/>
      <c r="G185" s="53"/>
      <c r="H185" s="212"/>
      <c r="I185" s="55"/>
      <c r="J185" s="54"/>
      <c r="K185" s="54"/>
      <c r="L185" s="54"/>
      <c r="M185" s="54"/>
      <c r="N185" s="54"/>
      <c r="O185" s="54"/>
      <c r="P185" s="54"/>
      <c r="Q185" s="55"/>
      <c r="R185" s="54"/>
      <c r="S185" s="56">
        <f t="shared" si="31"/>
        <v>0</v>
      </c>
      <c r="T185" s="56">
        <f t="shared" si="28"/>
        <v>0</v>
      </c>
      <c r="U185" s="56">
        <f t="shared" si="32"/>
        <v>0</v>
      </c>
      <c r="V185" s="56">
        <f t="shared" si="29"/>
        <v>0</v>
      </c>
      <c r="W185" s="64" t="str">
        <f t="shared" si="30"/>
        <v/>
      </c>
      <c r="X185" s="56" t="str">
        <f t="shared" si="33"/>
        <v>T</v>
      </c>
    </row>
    <row r="186" spans="3:24" ht="21.75" customHeight="1" x14ac:dyDescent="0.25">
      <c r="C186" s="63"/>
      <c r="D186" s="66" t="str">
        <f t="shared" si="27"/>
        <v/>
      </c>
      <c r="E186" s="69" t="str">
        <f>IFERROR(VLOOKUP(J186,Causa!$A$2:$F$15,6,0),"")</f>
        <v/>
      </c>
      <c r="F186" s="52"/>
      <c r="G186" s="53"/>
      <c r="H186" s="212"/>
      <c r="I186" s="55"/>
      <c r="J186" s="54"/>
      <c r="K186" s="54"/>
      <c r="L186" s="54"/>
      <c r="M186" s="54"/>
      <c r="N186" s="54"/>
      <c r="O186" s="54"/>
      <c r="P186" s="54"/>
      <c r="Q186" s="55"/>
      <c r="R186" s="54"/>
      <c r="S186" s="56">
        <f t="shared" si="31"/>
        <v>0</v>
      </c>
      <c r="T186" s="56">
        <f t="shared" si="28"/>
        <v>0</v>
      </c>
      <c r="U186" s="56">
        <f t="shared" si="32"/>
        <v>0</v>
      </c>
      <c r="V186" s="56">
        <f t="shared" si="29"/>
        <v>0</v>
      </c>
      <c r="W186" s="64" t="str">
        <f t="shared" si="30"/>
        <v/>
      </c>
      <c r="X186" s="56" t="str">
        <f t="shared" si="33"/>
        <v>T</v>
      </c>
    </row>
    <row r="187" spans="3:24" ht="21.75" customHeight="1" x14ac:dyDescent="0.25">
      <c r="C187" s="63"/>
      <c r="D187" s="66" t="str">
        <f t="shared" si="27"/>
        <v/>
      </c>
      <c r="E187" s="69" t="str">
        <f>IFERROR(VLOOKUP(J187,Causa!$A$2:$F$15,6,0),"")</f>
        <v/>
      </c>
      <c r="F187" s="52"/>
      <c r="G187" s="53"/>
      <c r="H187" s="212"/>
      <c r="I187" s="55"/>
      <c r="J187" s="54"/>
      <c r="K187" s="54"/>
      <c r="L187" s="54"/>
      <c r="M187" s="54"/>
      <c r="N187" s="54"/>
      <c r="O187" s="54"/>
      <c r="P187" s="54"/>
      <c r="Q187" s="55"/>
      <c r="R187" s="54"/>
      <c r="S187" s="56">
        <f t="shared" si="31"/>
        <v>0</v>
      </c>
      <c r="T187" s="56">
        <f t="shared" si="28"/>
        <v>0</v>
      </c>
      <c r="U187" s="56">
        <f t="shared" si="32"/>
        <v>0</v>
      </c>
      <c r="V187" s="56">
        <f t="shared" si="29"/>
        <v>0</v>
      </c>
      <c r="W187" s="64" t="str">
        <f t="shared" si="30"/>
        <v/>
      </c>
      <c r="X187" s="56" t="str">
        <f t="shared" si="33"/>
        <v>T</v>
      </c>
    </row>
    <row r="188" spans="3:24" ht="21.75" customHeight="1" x14ac:dyDescent="0.25">
      <c r="C188" s="63"/>
      <c r="D188" s="66" t="str">
        <f t="shared" si="27"/>
        <v/>
      </c>
      <c r="E188" s="69" t="str">
        <f>IFERROR(VLOOKUP(J188,Causa!$A$2:$F$15,6,0),"")</f>
        <v/>
      </c>
      <c r="F188" s="52"/>
      <c r="G188" s="53"/>
      <c r="H188" s="212"/>
      <c r="I188" s="55"/>
      <c r="J188" s="54"/>
      <c r="K188" s="54"/>
      <c r="L188" s="54"/>
      <c r="M188" s="54"/>
      <c r="N188" s="54"/>
      <c r="O188" s="54"/>
      <c r="P188" s="54"/>
      <c r="Q188" s="55"/>
      <c r="R188" s="54"/>
      <c r="S188" s="56">
        <f t="shared" si="31"/>
        <v>0</v>
      </c>
      <c r="T188" s="56">
        <f t="shared" si="28"/>
        <v>0</v>
      </c>
      <c r="U188" s="56">
        <f t="shared" si="32"/>
        <v>0</v>
      </c>
      <c r="V188" s="56">
        <f t="shared" si="29"/>
        <v>0</v>
      </c>
      <c r="W188" s="64" t="str">
        <f t="shared" si="30"/>
        <v/>
      </c>
      <c r="X188" s="56" t="str">
        <f t="shared" si="33"/>
        <v>T</v>
      </c>
    </row>
  </sheetData>
  <mergeCells count="15">
    <mergeCell ref="C33:D33"/>
    <mergeCell ref="T33:W33"/>
    <mergeCell ref="Y113:Z113"/>
    <mergeCell ref="AD7:AD8"/>
    <mergeCell ref="Q8:S8"/>
    <mergeCell ref="T7:Z7"/>
    <mergeCell ref="AA7:AB7"/>
    <mergeCell ref="AC7:AC8"/>
    <mergeCell ref="A9:A15"/>
    <mergeCell ref="R9:S15"/>
    <mergeCell ref="A16:A23"/>
    <mergeCell ref="A24:A31"/>
    <mergeCell ref="G3:L3"/>
    <mergeCell ref="F4:G4"/>
    <mergeCell ref="C7:S7"/>
  </mergeCells>
  <conditionalFormatting sqref="R9:S15">
    <cfRule type="cellIs" priority="42" stopIfTrue="1" operator="equal">
      <formula>0</formula>
    </cfRule>
    <cfRule type="cellIs" dxfId="1030" priority="54" stopIfTrue="1" operator="lessThan">
      <formula>0.8477</formula>
    </cfRule>
    <cfRule type="cellIs" dxfId="1029" priority="55" stopIfTrue="1" operator="greaterThanOrEqual">
      <formula>0.8477</formula>
    </cfRule>
  </conditionalFormatting>
  <conditionalFormatting sqref="R24">
    <cfRule type="cellIs" dxfId="1028" priority="52" stopIfTrue="1" operator="lessThan">
      <formula>0.8477</formula>
    </cfRule>
    <cfRule type="cellIs" dxfId="1027" priority="53" stopIfTrue="1" operator="greaterThanOrEqual">
      <formula>0.8477</formula>
    </cfRule>
  </conditionalFormatting>
  <conditionalFormatting sqref="G5">
    <cfRule type="cellIs" priority="45" stopIfTrue="1" operator="equal">
      <formula>0</formula>
    </cfRule>
    <cfRule type="cellIs" dxfId="1026" priority="50" stopIfTrue="1" operator="lessThan">
      <formula>0.635</formula>
    </cfRule>
    <cfRule type="cellIs" dxfId="1025" priority="51" stopIfTrue="1" operator="greaterThanOrEqual">
      <formula>0.635</formula>
    </cfRule>
  </conditionalFormatting>
  <conditionalFormatting sqref="I5">
    <cfRule type="cellIs" priority="44" stopIfTrue="1" operator="equal">
      <formula>0</formula>
    </cfRule>
    <cfRule type="cellIs" dxfId="1024" priority="48" stopIfTrue="1" operator="lessThan">
      <formula>0.8477</formula>
    </cfRule>
    <cfRule type="cellIs" dxfId="1023" priority="49" stopIfTrue="1" operator="greaterThanOrEqual">
      <formula>0.8477</formula>
    </cfRule>
  </conditionalFormatting>
  <conditionalFormatting sqref="E5">
    <cfRule type="cellIs" priority="43" stopIfTrue="1" operator="equal">
      <formula>0</formula>
    </cfRule>
    <cfRule type="cellIs" dxfId="1022" priority="46" stopIfTrue="1" operator="lessThan">
      <formula>0.8898</formula>
    </cfRule>
    <cfRule type="cellIs" dxfId="1021" priority="47" stopIfTrue="1" operator="greaterThanOrEqual">
      <formula>0.8898</formula>
    </cfRule>
  </conditionalFormatting>
  <conditionalFormatting sqref="R24:S30">
    <cfRule type="cellIs" priority="41" stopIfTrue="1" operator="equal">
      <formula>0</formula>
    </cfRule>
  </conditionalFormatting>
  <conditionalFormatting sqref="L9">
    <cfRule type="cellIs" priority="38" stopIfTrue="1" operator="equal">
      <formula>0</formula>
    </cfRule>
    <cfRule type="cellIs" dxfId="1020" priority="39" stopIfTrue="1" operator="lessThan">
      <formula>0.635</formula>
    </cfRule>
    <cfRule type="cellIs" dxfId="1019" priority="40" stopIfTrue="1" operator="greaterThanOrEqual">
      <formula>0.635</formula>
    </cfRule>
  </conditionalFormatting>
  <conditionalFormatting sqref="O9:P32 M9:M32">
    <cfRule type="cellIs" priority="35" stopIfTrue="1" operator="equal">
      <formula>0</formula>
    </cfRule>
    <cfRule type="cellIs" dxfId="1018" priority="36" stopIfTrue="1" operator="lessThan">
      <formula>0.8477</formula>
    </cfRule>
    <cfRule type="cellIs" dxfId="1017" priority="37" stopIfTrue="1" operator="greaterThanOrEqual">
      <formula>0.8477</formula>
    </cfRule>
  </conditionalFormatting>
  <conditionalFormatting sqref="L10:L32">
    <cfRule type="cellIs" priority="32" stopIfTrue="1" operator="equal">
      <formula>0</formula>
    </cfRule>
    <cfRule type="cellIs" dxfId="1016" priority="33" stopIfTrue="1" operator="lessThan">
      <formula>0.635</formula>
    </cfRule>
    <cfRule type="cellIs" dxfId="1015" priority="34" stopIfTrue="1" operator="greaterThanOrEqual">
      <formula>0.635</formula>
    </cfRule>
  </conditionalFormatting>
  <conditionalFormatting sqref="M10:M32">
    <cfRule type="cellIs" priority="29" stopIfTrue="1" operator="equal">
      <formula>0</formula>
    </cfRule>
    <cfRule type="cellIs" dxfId="1014" priority="30" stopIfTrue="1" operator="lessThan">
      <formula>0.8477</formula>
    </cfRule>
    <cfRule type="cellIs" dxfId="1013" priority="31" stopIfTrue="1" operator="greaterThanOrEqual">
      <formula>0.8477</formula>
    </cfRule>
  </conditionalFormatting>
  <conditionalFormatting sqref="R16">
    <cfRule type="cellIs" priority="26" stopIfTrue="1" operator="equal">
      <formula>0</formula>
    </cfRule>
    <cfRule type="cellIs" dxfId="1012" priority="27" stopIfTrue="1" operator="lessThan">
      <formula>0.8477</formula>
    </cfRule>
    <cfRule type="cellIs" dxfId="1011" priority="28" stopIfTrue="1" operator="greaterThanOrEqual">
      <formula>0.8477</formula>
    </cfRule>
  </conditionalFormatting>
  <conditionalFormatting sqref="N9">
    <cfRule type="containsText" dxfId="1010" priority="24" stopIfTrue="1" operator="containsText" text="Avisar al planner">
      <formula>NOT(ISERROR(SEARCH("Avisar al planner",N9)))</formula>
    </cfRule>
    <cfRule type="containsText" dxfId="1009" priority="25" stopIfTrue="1" operator="containsText" text="OK">
      <formula>NOT(ISERROR(SEARCH("OK",N9)))</formula>
    </cfRule>
  </conditionalFormatting>
  <conditionalFormatting sqref="N9:N32">
    <cfRule type="cellIs" dxfId="1008" priority="21" stopIfTrue="1" operator="lessThanOrEqual">
      <formula>155</formula>
    </cfRule>
    <cfRule type="cellIs" dxfId="1007" priority="22" stopIfTrue="1" operator="between">
      <formula>155</formula>
      <formula>185</formula>
    </cfRule>
    <cfRule type="cellIs" dxfId="1006" priority="23" stopIfTrue="1" operator="greaterThanOrEqual">
      <formula>185</formula>
    </cfRule>
  </conditionalFormatting>
  <conditionalFormatting sqref="N10:N32">
    <cfRule type="containsText" dxfId="1005" priority="19" stopIfTrue="1" operator="containsText" text="Avisar al planner">
      <formula>NOT(ISERROR(SEARCH("Avisar al planner",N10)))</formula>
    </cfRule>
    <cfRule type="containsText" dxfId="1004" priority="20" stopIfTrue="1" operator="containsText" text="OK">
      <formula>NOT(ISERROR(SEARCH("OK",N10)))</formula>
    </cfRule>
  </conditionalFormatting>
  <conditionalFormatting sqref="N10:N32">
    <cfRule type="containsText" dxfId="1003" priority="17" stopIfTrue="1" operator="containsText" text="Avisar al planner">
      <formula>NOT(ISERROR(SEARCH("Avisar al planner",N10)))</formula>
    </cfRule>
    <cfRule type="containsText" dxfId="1002" priority="18" stopIfTrue="1" operator="containsText" text="OK">
      <formula>NOT(ISERROR(SEARCH("OK",N10)))</formula>
    </cfRule>
  </conditionalFormatting>
  <conditionalFormatting sqref="N10:N32">
    <cfRule type="containsText" dxfId="1001" priority="15" stopIfTrue="1" operator="containsText" text="Avisar al planner">
      <formula>NOT(ISERROR(SEARCH("Avisar al planner",N10)))</formula>
    </cfRule>
    <cfRule type="containsText" dxfId="1000" priority="16" stopIfTrue="1" operator="containsText" text="OK">
      <formula>NOT(ISERROR(SEARCH("OK",N10)))</formula>
    </cfRule>
  </conditionalFormatting>
  <conditionalFormatting sqref="D35:D188">
    <cfRule type="cellIs" dxfId="999" priority="13" operator="equal">
      <formula>0</formula>
    </cfRule>
    <cfRule type="cellIs" dxfId="998" priority="14" operator="equal">
      <formula>1</formula>
    </cfRule>
  </conditionalFormatting>
  <conditionalFormatting sqref="C9:C32">
    <cfRule type="cellIs" dxfId="997" priority="11" operator="equal">
      <formula>0</formula>
    </cfRule>
    <cfRule type="cellIs" dxfId="996" priority="12" operator="notEqual">
      <formula>0</formula>
    </cfRule>
  </conditionalFormatting>
  <conditionalFormatting sqref="C9:C32">
    <cfRule type="cellIs" priority="10" operator="equal">
      <formula>""""""</formula>
    </cfRule>
  </conditionalFormatting>
  <conditionalFormatting sqref="G6">
    <cfRule type="cellIs" priority="3" stopIfTrue="1" operator="equal">
      <formula>0</formula>
    </cfRule>
    <cfRule type="cellIs" dxfId="995" priority="8" stopIfTrue="1" operator="lessThan">
      <formula>0.635</formula>
    </cfRule>
    <cfRule type="cellIs" dxfId="994" priority="9" stopIfTrue="1" operator="greaterThanOrEqual">
      <formula>0.635</formula>
    </cfRule>
  </conditionalFormatting>
  <conditionalFormatting sqref="I6">
    <cfRule type="cellIs" priority="2" stopIfTrue="1" operator="equal">
      <formula>0</formula>
    </cfRule>
    <cfRule type="cellIs" dxfId="993" priority="6" stopIfTrue="1" operator="lessThan">
      <formula>0.8477</formula>
    </cfRule>
    <cfRule type="cellIs" dxfId="992" priority="7" stopIfTrue="1" operator="greaterThanOrEqual">
      <formula>0.8477</formula>
    </cfRule>
  </conditionalFormatting>
  <conditionalFormatting sqref="E6">
    <cfRule type="cellIs" priority="1" stopIfTrue="1" operator="equal">
      <formula>0</formula>
    </cfRule>
    <cfRule type="cellIs" dxfId="991" priority="4" stopIfTrue="1" operator="lessThan">
      <formula>0.8898</formula>
    </cfRule>
    <cfRule type="cellIs" dxfId="990" priority="5" stopIfTrue="1" operator="greaterThanOrEqual">
      <formula>0.8898</formula>
    </cfRule>
  </conditionalFormatting>
  <dataValidations xWindow="892" yWindow="509" count="4">
    <dataValidation allowBlank="1" showErrorMessage="1" promptTitle="Numero de Orden" sqref="G35:G188 G9:G32" xr:uid="{46160086-1502-484F-B157-015FE5F48D39}"/>
    <dataValidation type="time" allowBlank="1" showInputMessage="1" showErrorMessage="1" error="POR FAVOR INGRESE DATOS EN FORMATO DE HORA_x000a_" sqref="F35:F188" xr:uid="{8159C06E-5027-4E56-BA7B-D222DB44E4C2}">
      <formula1>0</formula1>
      <formula2>0.999988425925926</formula2>
    </dataValidation>
    <dataValidation type="decimal" allowBlank="1" showInputMessage="1" showErrorMessage="1" error="POR FAVOR INGRESE DATOS EN FORMATO DE NUMEROS_x000a_" promptTitle="Producción Acumulada" prompt="Ingrese la producción Acumulada (contometro Llenadora por hora)" sqref="E9:E32" xr:uid="{9A53599C-264E-4DD2-B37E-E9FF9FC2F436}">
      <formula1>0</formula1>
      <formula2>10000000000</formula2>
    </dataValidation>
    <dataValidation type="list" allowBlank="1" showInputMessage="1" showErrorMessage="1" sqref="AB9:AB32" xr:uid="{C3EB7F96-2E87-422D-8069-A8B976DD90F5}">
      <formula1>"P,T,A,  "</formula1>
    </dataValidation>
  </dataValidations>
  <pageMargins left="0.75" right="0.75" top="1" bottom="1" header="0" footer="0"/>
  <pageSetup paperSize="9" orientation="portrait" r:id="rId1"/>
  <headerFooter alignWithMargins="0"/>
  <drawing r:id="rId2"/>
  <extLst>
    <ext xmlns:x14="http://schemas.microsoft.com/office/spreadsheetml/2009/9/main" uri="{CCE6A557-97BC-4b89-ADB6-D9C93CAAB3DF}">
      <x14:dataValidations xmlns:xm="http://schemas.microsoft.com/office/excel/2006/main" xWindow="892" yWindow="509" count="10">
        <x14:dataValidation type="list" allowBlank="1" showInputMessage="1" showErrorMessage="1" xr:uid="{BE843C8D-5025-4C4C-916C-6713370F5945}">
          <x14:formula1>
            <xm:f>INDIRECT(VLOOKUP(J35,Causa!$A$2:$E$15,5,0))</xm:f>
          </x14:formula1>
          <xm:sqref>K35:K188</xm:sqref>
        </x14:dataValidation>
        <x14:dataValidation type="list" allowBlank="1" showInputMessage="1" showErrorMessage="1" xr:uid="{255CA258-42ED-4448-A7D5-515D320C8CD7}">
          <x14:formula1>
            <xm:f>Causa!$A$97:$A$107</xm:f>
          </x14:formula1>
          <xm:sqref>F4</xm:sqref>
        </x14:dataValidation>
        <x14:dataValidation type="list" allowBlank="1" showInputMessage="1" showErrorMessage="1" promptTitle="Ingreso de Turnos" prompt="PMTURNOA_x000a_PMTURNOB_x000a_PMTURNOC_x000a_PMTURNOD_x000a_" xr:uid="{E997CF69-76A8-4863-B1B1-CB6D2248CA62}">
          <x14:formula1>
            <xm:f>Causa!$A$71:$A$74</xm:f>
          </x14:formula1>
          <xm:sqref>I9:I32</xm:sqref>
        </x14:dataValidation>
        <x14:dataValidation type="list" allowBlank="1" showInputMessage="1" showErrorMessage="1" xr:uid="{8D3687B3-2663-46C1-95B3-FD8D97C450A9}">
          <x14:formula1>
            <xm:f>Causa!$A$78:$A$81</xm:f>
          </x14:formula1>
          <xm:sqref>J9:J32</xm:sqref>
        </x14:dataValidation>
        <x14:dataValidation type="list" allowBlank="1" showInputMessage="1" showErrorMessage="1" xr:uid="{0B576327-D9B8-4738-9831-0124184982EC}">
          <x14:formula1>
            <xm:f>Causa!$A$71:$A$74</xm:f>
          </x14:formula1>
          <xm:sqref>I35:I188</xm:sqref>
        </x14:dataValidation>
        <x14:dataValidation type="list" allowBlank="1" showInputMessage="1" showErrorMessage="1" xr:uid="{D4E0E52E-BF59-46DF-8930-E15623319B38}">
          <x14:formula1>
            <xm:f>Causa!$A$2:$A$15</xm:f>
          </x14:formula1>
          <xm:sqref>J35:J188</xm:sqref>
        </x14:dataValidation>
        <x14:dataValidation type="list" allowBlank="1" showInputMessage="1" showErrorMessage="1" xr:uid="{D3C9A5AA-3BB0-446D-805C-F9CE37DD0F97}">
          <x14:formula1>
            <xm:f>IF(OR(E35=1,E35=2),Causa!$A$28:$A$61,Causa!$A$28)</xm:f>
          </x14:formula1>
          <xm:sqref>L35:L188</xm:sqref>
        </x14:dataValidation>
        <x14:dataValidation type="list" allowBlank="1" showInputMessage="1" showErrorMessage="1" xr:uid="{E0CA148E-D3BE-401D-BCAC-2A99D00C83BD}">
          <x14:formula1>
            <xm:f>IF(E35=1,INDIRECT(VLOOKUP(N35,Causa!$AA:$AE,5,0)),INDIRECT(VLOOKUP(J35,Causa!$X:$AE,8,0)))</xm:f>
          </x14:formula1>
          <xm:sqref>O35:O188</xm:sqref>
        </x14:dataValidation>
        <x14:dataValidation type="list" allowBlank="1" showInputMessage="1" showErrorMessage="1" xr:uid="{5B823D8B-7E89-453B-9051-533F52EC91DD}">
          <x14:formula1>
            <xm:f>INDIRECT(VLOOKUP(M35,Causa!$T$2:$U$16,2,0))</xm:f>
          </x14:formula1>
          <xm:sqref>N35:N188</xm:sqref>
        </x14:dataValidation>
        <x14:dataValidation type="list" allowBlank="1" showInputMessage="1" showErrorMessage="1" xr:uid="{E9BF5902-A549-457B-BDCB-03C63F2B2B45}">
          <x14:formula1>
            <xm:f>IF(E35=1,Causa!$T$2:$T$16,Causa!$W$1)</xm:f>
          </x14:formula1>
          <xm:sqref>M35:M188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0CFC03-149D-4E04-9FC4-3F0E82E32A00}">
  <sheetPr codeName="Hoja63"/>
  <dimension ref="A1:AR188"/>
  <sheetViews>
    <sheetView showGridLines="0" topLeftCell="A24" zoomScale="109" zoomScaleNormal="109" workbookViewId="0">
      <pane ySplit="11" topLeftCell="A95" activePane="bottomLeft" state="frozen"/>
      <selection activeCell="B24" sqref="B24"/>
      <selection pane="bottomLeft" activeCell="Q58" sqref="Q58"/>
    </sheetView>
  </sheetViews>
  <sheetFormatPr baseColWidth="10" defaultColWidth="7.77734375" defaultRowHeight="21.75" customHeight="1" x14ac:dyDescent="0.25"/>
  <cols>
    <col min="1" max="1" width="2.44140625" style="148" customWidth="1"/>
    <col min="2" max="2" width="11.21875" style="87" hidden="1" customWidth="1"/>
    <col min="3" max="3" width="8.77734375" style="87" customWidth="1"/>
    <col min="4" max="4" width="13.77734375" style="87" customWidth="1"/>
    <col min="5" max="5" width="10.21875" style="87" customWidth="1"/>
    <col min="6" max="6" width="13.77734375" style="87" customWidth="1"/>
    <col min="7" max="7" width="15.77734375" style="87" customWidth="1"/>
    <col min="8" max="8" width="13.21875" style="87" bestFit="1" customWidth="1"/>
    <col min="9" max="9" width="13.21875" style="87" customWidth="1"/>
    <col min="10" max="10" width="13.77734375" style="87" customWidth="1"/>
    <col min="11" max="11" width="12" style="87" customWidth="1"/>
    <col min="12" max="12" width="22.77734375" style="87" customWidth="1"/>
    <col min="13" max="13" width="18.21875" style="87" customWidth="1"/>
    <col min="14" max="15" width="15.77734375" style="87" customWidth="1"/>
    <col min="16" max="16" width="9.5546875" style="87" customWidth="1"/>
    <col min="17" max="17" width="39.77734375" style="87" customWidth="1"/>
    <col min="18" max="18" width="34.21875" style="87" customWidth="1"/>
    <col min="19" max="19" width="16.77734375" style="87" customWidth="1"/>
    <col min="20" max="21" width="13.77734375" style="87" customWidth="1"/>
    <col min="22" max="22" width="17.77734375" style="87" bestFit="1" customWidth="1"/>
    <col min="23" max="24" width="13.77734375" style="87" customWidth="1"/>
    <col min="25" max="25" width="9.21875" style="87" bestFit="1" customWidth="1"/>
    <col min="26" max="26" width="9.44140625" style="87" customWidth="1"/>
    <col min="27" max="27" width="15.21875" style="87" customWidth="1"/>
    <col min="28" max="28" width="20.77734375" style="87" bestFit="1" customWidth="1"/>
    <col min="29" max="29" width="14.77734375" style="87" customWidth="1"/>
    <col min="30" max="30" width="19" style="87" bestFit="1" customWidth="1"/>
    <col min="31" max="31" width="5.21875" style="87" customWidth="1"/>
    <col min="32" max="32" width="21.77734375" style="87" bestFit="1" customWidth="1"/>
    <col min="33" max="33" width="14.21875" style="87" customWidth="1"/>
    <col min="34" max="34" width="18.77734375" style="87" bestFit="1" customWidth="1"/>
    <col min="35" max="41" width="15.77734375" style="87" customWidth="1"/>
    <col min="42" max="42" width="30.5546875" style="87" bestFit="1" customWidth="1"/>
    <col min="43" max="44" width="15.77734375" style="87" customWidth="1"/>
    <col min="45" max="16384" width="7.77734375" style="87"/>
  </cols>
  <sheetData>
    <row r="1" spans="1:44" ht="6.75" hidden="1" customHeight="1" x14ac:dyDescent="0.25">
      <c r="A1" s="147"/>
      <c r="B1" s="89"/>
      <c r="C1" s="89"/>
      <c r="D1" s="89"/>
      <c r="E1" s="89"/>
      <c r="F1" s="89"/>
      <c r="G1" s="89"/>
      <c r="H1" s="89"/>
      <c r="I1" s="89"/>
      <c r="J1" s="89"/>
      <c r="K1" s="89"/>
      <c r="L1" s="89"/>
      <c r="M1" s="195" t="s">
        <v>1770</v>
      </c>
      <c r="N1" s="89"/>
      <c r="O1" s="89"/>
      <c r="P1" s="89"/>
      <c r="Q1" s="89"/>
      <c r="R1" s="89"/>
      <c r="S1" s="89"/>
      <c r="T1" s="89"/>
      <c r="U1" s="89"/>
      <c r="V1" s="89"/>
      <c r="W1" s="89"/>
      <c r="X1" s="89"/>
      <c r="Y1" s="89"/>
      <c r="Z1" s="89"/>
      <c r="AA1" s="89"/>
      <c r="AE1" s="88"/>
    </row>
    <row r="2" spans="1:44" ht="3.75" customHeight="1" thickBot="1" x14ac:dyDescent="0.3">
      <c r="AE2" s="88"/>
    </row>
    <row r="3" spans="1:44" ht="21" customHeight="1" thickBot="1" x14ac:dyDescent="0.45">
      <c r="E3" s="217" t="s">
        <v>0</v>
      </c>
      <c r="F3" s="37">
        <v>44448</v>
      </c>
      <c r="G3" s="268" t="s">
        <v>1759</v>
      </c>
      <c r="H3" s="263"/>
      <c r="I3" s="263"/>
      <c r="J3" s="263"/>
      <c r="K3" s="263"/>
      <c r="L3" s="269"/>
      <c r="M3" s="202" t="s">
        <v>1848</v>
      </c>
      <c r="N3" s="202" t="s">
        <v>1849</v>
      </c>
      <c r="O3" s="91"/>
      <c r="P3" s="91"/>
      <c r="Q3" s="91"/>
      <c r="R3" s="91"/>
      <c r="S3" s="39"/>
      <c r="AE3" s="88"/>
    </row>
    <row r="4" spans="1:44" ht="18.75" customHeight="1" thickBot="1" x14ac:dyDescent="0.3">
      <c r="D4" s="90"/>
      <c r="E4" s="217" t="s">
        <v>1762</v>
      </c>
      <c r="F4" s="264" t="s">
        <v>1779</v>
      </c>
      <c r="G4" s="265"/>
      <c r="H4" s="28">
        <f>IFERROR(VLOOKUP(F4,Causa!$A$97:$B$108,2,0),0)</f>
        <v>42148</v>
      </c>
      <c r="I4" s="90"/>
      <c r="J4" s="92"/>
      <c r="K4" s="92"/>
      <c r="L4" s="201" t="s">
        <v>1845</v>
      </c>
      <c r="M4" s="203">
        <f>+SUMIFS(P:P,L:L,$M$1,X:X,"M")</f>
        <v>9</v>
      </c>
      <c r="N4" s="203">
        <f>COUNTIFS(N7:N30,"&gt;180",AA7:AA30,"M")</f>
        <v>2</v>
      </c>
      <c r="O4" s="91"/>
      <c r="P4" s="91"/>
      <c r="Q4" s="90"/>
      <c r="R4" s="94"/>
      <c r="AE4" s="88"/>
    </row>
    <row r="5" spans="1:44" ht="18.75" customHeight="1" x14ac:dyDescent="0.25">
      <c r="D5" s="95" t="s">
        <v>1752</v>
      </c>
      <c r="E5" s="78">
        <f>IFERROR(SUM(T9:T32)/(SUM(Y9:Y32)-SUM(U9:U32)-SUM(V9:V32)-SUM(W9:W32)),0)</f>
        <v>0.80279616767246298</v>
      </c>
      <c r="F5" s="95" t="s">
        <v>1751</v>
      </c>
      <c r="G5" s="27">
        <f>IFERROR(SUM(T9:T32)/(SUM(Y9:Y32)-SUM(U9:U32)),0)</f>
        <v>0.68546527777777788</v>
      </c>
      <c r="H5" s="95" t="s">
        <v>1753</v>
      </c>
      <c r="I5" s="78">
        <f>IFERROR(SUM(T9:T32)/(SUM(Y9:Y32)-SUM(U9:U32)-SUM(V9:V32)),0)</f>
        <v>0.71734738372093032</v>
      </c>
      <c r="J5" s="93"/>
      <c r="K5" s="93"/>
      <c r="L5" s="201" t="s">
        <v>1846</v>
      </c>
      <c r="M5" s="203">
        <f>+SUMIFS(P:P,L:L,$M$1,X:X,"T")</f>
        <v>0</v>
      </c>
      <c r="N5" s="203">
        <f>COUNTIFS(N8:N31,"&gt;180",AA8:AA31,"t")</f>
        <v>3</v>
      </c>
      <c r="O5" s="95"/>
      <c r="P5" s="95"/>
      <c r="T5" s="192" t="s">
        <v>11</v>
      </c>
      <c r="U5" s="192" t="s">
        <v>12</v>
      </c>
      <c r="V5" s="192" t="s">
        <v>13</v>
      </c>
      <c r="W5" s="192" t="s">
        <v>14</v>
      </c>
      <c r="X5" s="192" t="s">
        <v>15</v>
      </c>
      <c r="Y5" s="192" t="s">
        <v>16</v>
      </c>
      <c r="AE5" s="97"/>
      <c r="AF5" s="98"/>
    </row>
    <row r="6" spans="1:44" ht="18.75" customHeight="1" thickBot="1" x14ac:dyDescent="0.3">
      <c r="C6" s="87" t="s">
        <v>1799</v>
      </c>
      <c r="D6" s="95" t="s">
        <v>1752</v>
      </c>
      <c r="E6" s="78">
        <f>IFERROR(SUM(T9:T16)/(SUM(Y9:Y16)-SUM(U9:U16)-SUM(V9:V16)-SUM(W9:W16)),0)</f>
        <v>0.8568566400433193</v>
      </c>
      <c r="F6" s="95" t="s">
        <v>1751</v>
      </c>
      <c r="G6" s="27">
        <f>IFERROR(SUM(T9:T16)/(SUM(Y9:Y16)-SUM(U9:U16)),0)</f>
        <v>0.65933333333333333</v>
      </c>
      <c r="H6" s="95" t="s">
        <v>1753</v>
      </c>
      <c r="I6" s="78">
        <f>IFERROR(SUM(T9:T16)/(SUM(Y9:Y16)-SUM(U9:U16)-SUM(V9:V16)),0)</f>
        <v>0.74291079812206573</v>
      </c>
      <c r="J6" s="99"/>
      <c r="K6" s="99"/>
      <c r="L6" s="201" t="s">
        <v>1847</v>
      </c>
      <c r="M6" s="204">
        <f>+SUMIFS(P:P,L:L,$M$1,X:X,"N")</f>
        <v>4.38</v>
      </c>
      <c r="N6" s="204">
        <f>COUNTIFS(N9:N32,"&gt;180",AA9:AA32,"n")</f>
        <v>3</v>
      </c>
      <c r="O6" s="99"/>
      <c r="P6" s="99"/>
      <c r="T6" s="191">
        <f>SUM(T9:T32)</f>
        <v>987.07000000000016</v>
      </c>
      <c r="U6" s="191">
        <f t="shared" ref="U6:Y6" si="0">SUM(U9:U32)</f>
        <v>0</v>
      </c>
      <c r="V6" s="191">
        <f t="shared" si="0"/>
        <v>64</v>
      </c>
      <c r="W6" s="191">
        <f t="shared" si="0"/>
        <v>146.46</v>
      </c>
      <c r="X6" s="191">
        <f t="shared" si="0"/>
        <v>242.46999999999994</v>
      </c>
      <c r="Y6" s="191">
        <f t="shared" si="0"/>
        <v>1440</v>
      </c>
      <c r="Z6" s="100"/>
      <c r="AA6" s="119"/>
      <c r="AB6" s="119"/>
      <c r="AC6" s="119"/>
      <c r="AD6" s="96"/>
      <c r="AE6" s="97"/>
      <c r="AF6" s="98"/>
    </row>
    <row r="7" spans="1:44" ht="26.25" customHeight="1" thickBot="1" x14ac:dyDescent="0.3">
      <c r="C7" s="266" t="s">
        <v>1</v>
      </c>
      <c r="D7" s="257"/>
      <c r="E7" s="257"/>
      <c r="F7" s="257"/>
      <c r="G7" s="257"/>
      <c r="H7" s="257"/>
      <c r="I7" s="257"/>
      <c r="J7" s="257"/>
      <c r="K7" s="257"/>
      <c r="L7" s="257"/>
      <c r="M7" s="270"/>
      <c r="N7" s="270"/>
      <c r="O7" s="257"/>
      <c r="P7" s="257"/>
      <c r="Q7" s="257"/>
      <c r="R7" s="257"/>
      <c r="S7" s="267"/>
      <c r="T7" s="256" t="s">
        <v>2</v>
      </c>
      <c r="U7" s="257"/>
      <c r="V7" s="257"/>
      <c r="W7" s="257"/>
      <c r="X7" s="257"/>
      <c r="Y7" s="257"/>
      <c r="Z7" s="258"/>
      <c r="AA7" s="252"/>
      <c r="AB7" s="252"/>
      <c r="AC7" s="252"/>
      <c r="AD7" s="252"/>
      <c r="AE7" s="97"/>
      <c r="AF7" s="98"/>
    </row>
    <row r="8" spans="1:44" s="104" customFormat="1" ht="42" customHeight="1" thickBot="1" x14ac:dyDescent="0.3">
      <c r="A8" s="149"/>
      <c r="B8" s="77" t="s">
        <v>1738</v>
      </c>
      <c r="C8" s="23" t="s">
        <v>1737</v>
      </c>
      <c r="D8" s="132" t="s">
        <v>1742</v>
      </c>
      <c r="E8" s="132" t="s">
        <v>3</v>
      </c>
      <c r="F8" s="132" t="s">
        <v>4</v>
      </c>
      <c r="G8" s="132" t="s">
        <v>6</v>
      </c>
      <c r="H8" s="132" t="s">
        <v>7</v>
      </c>
      <c r="I8" s="132" t="s">
        <v>8</v>
      </c>
      <c r="J8" s="132" t="s">
        <v>5</v>
      </c>
      <c r="K8" s="144" t="s">
        <v>1745</v>
      </c>
      <c r="L8" s="132" t="s">
        <v>9</v>
      </c>
      <c r="M8" s="132" t="s">
        <v>1746</v>
      </c>
      <c r="N8" s="132" t="s">
        <v>119</v>
      </c>
      <c r="O8" s="132" t="s">
        <v>1743</v>
      </c>
      <c r="P8" s="132" t="s">
        <v>1744</v>
      </c>
      <c r="Q8" s="253" t="s">
        <v>10</v>
      </c>
      <c r="R8" s="254"/>
      <c r="S8" s="255"/>
      <c r="T8" s="132" t="s">
        <v>11</v>
      </c>
      <c r="U8" s="132" t="s">
        <v>12</v>
      </c>
      <c r="V8" s="132" t="s">
        <v>13</v>
      </c>
      <c r="W8" s="144" t="s">
        <v>14</v>
      </c>
      <c r="X8" s="144" t="s">
        <v>15</v>
      </c>
      <c r="Y8" s="132" t="s">
        <v>16</v>
      </c>
      <c r="Z8" s="145" t="s">
        <v>4</v>
      </c>
      <c r="AA8" s="101"/>
      <c r="AB8" s="219"/>
      <c r="AC8" s="252"/>
      <c r="AD8" s="252"/>
      <c r="AE8" s="102"/>
      <c r="AF8" s="103"/>
    </row>
    <row r="9" spans="1:44" s="108" customFormat="1" ht="17.25" customHeight="1" x14ac:dyDescent="0.25">
      <c r="A9" s="259" t="s">
        <v>1761</v>
      </c>
      <c r="B9" s="46"/>
      <c r="C9" s="48">
        <f>IF(D9="","",Y9-60)</f>
        <v>0</v>
      </c>
      <c r="D9" s="40">
        <f>IFERROR(IF(H9="","",(1-(H9/(VLOOKUP(J9,Causa!$A$78:$B$80,2,0))))*60),"FALTA CALIBRE")</f>
        <v>21.381538461538462</v>
      </c>
      <c r="E9" s="41">
        <v>25102</v>
      </c>
      <c r="F9" s="42">
        <v>4.0972222222222222E-2</v>
      </c>
      <c r="G9" s="133">
        <v>700000874076</v>
      </c>
      <c r="H9" s="122">
        <f>IF(E9="","",E9)</f>
        <v>25102</v>
      </c>
      <c r="I9" s="146" t="s">
        <v>57</v>
      </c>
      <c r="J9" s="43" t="s">
        <v>24</v>
      </c>
      <c r="K9" s="159" t="str">
        <f>IFERROR("Promedio Vol. De 00:00 a 08:00: " &amp; ROUND(AVERAGE(N9:N16),1) &amp; "  - GLY Promedio: " &amp; ROUND(AVERAGE(L9:L16),3)*100,"")</f>
        <v>Promedio Vol. De 00:00 a 08:00: 159.4  - GLY Promedio: 65.9</v>
      </c>
      <c r="L9" s="123">
        <f t="shared" ref="L9:L32" si="1">IF(T9=0,0,ROUND((T9/(60-U9)),3))</f>
        <v>0.64400000000000002</v>
      </c>
      <c r="M9" s="123">
        <f t="shared" ref="M9:M32" si="2">IF(T9=0,0,ROUND((T9/(60-U9-V9-W9)),3))</f>
        <v>0.89800000000000002</v>
      </c>
      <c r="N9" s="44">
        <f>IF(E9="","",H9/12*VLOOKUP(J9,Causa!$A$78:$C$80,3,0))</f>
        <v>155.63239999999999</v>
      </c>
      <c r="O9" s="44">
        <f t="shared" ref="O9:O32" si="3">+X9</f>
        <v>4.38</v>
      </c>
      <c r="P9" s="44">
        <f t="shared" ref="P9:P32" si="4">+W9</f>
        <v>8</v>
      </c>
      <c r="Q9" s="160"/>
      <c r="R9" s="262">
        <f>IFERROR(SUM(T9:T15)/(SUM(Y9:Y15)-SUM(U9:U15)-SUM(V9:V15)),0)</f>
        <v>0.71635170603674547</v>
      </c>
      <c r="S9" s="262"/>
      <c r="T9" s="161">
        <f>IF(H9="",0,ROUND(H9/VLOOKUP(J9,Causa!$A$78:$B$80,2,0)*60,2))</f>
        <v>38.619999999999997</v>
      </c>
      <c r="U9" s="161">
        <f>SUMIF($W$35:$W$188,Z9,$S$35:$S$188)</f>
        <v>0</v>
      </c>
      <c r="V9" s="161">
        <f>SUMIF($W$35:$W$188,Z9,$T$35:$T$188)</f>
        <v>9</v>
      </c>
      <c r="W9" s="161">
        <f>SUMIF($W$35:$W$188,Z9,$U$35:$U$188)</f>
        <v>8</v>
      </c>
      <c r="X9" s="161">
        <f>SUMIF($W$35:$W$188,Z9,$V$35:$V$188)</f>
        <v>4.38</v>
      </c>
      <c r="Y9" s="161">
        <f t="shared" ref="Y9:Y32" si="5">SUM(T9:X9)</f>
        <v>60</v>
      </c>
      <c r="Z9" s="162">
        <v>0</v>
      </c>
      <c r="AA9" s="105" t="s">
        <v>517</v>
      </c>
      <c r="AB9" s="106"/>
      <c r="AC9" s="106"/>
      <c r="AD9" s="106"/>
      <c r="AE9" s="107">
        <v>0</v>
      </c>
      <c r="AP9" s="87"/>
      <c r="AQ9" s="87"/>
      <c r="AR9" s="87"/>
    </row>
    <row r="10" spans="1:44" s="108" customFormat="1" ht="17.25" customHeight="1" x14ac:dyDescent="0.25">
      <c r="A10" s="260"/>
      <c r="B10" s="47"/>
      <c r="C10" s="49">
        <f t="shared" ref="C10:C32" si="6">IF(D10="","",Y10-60)</f>
        <v>0</v>
      </c>
      <c r="D10" s="40">
        <f>IFERROR(IF(H10="","",(1-(H10/(VLOOKUP(J10,Causa!$A$78:$B$80,2,0))))*60),"FALTA CALIBRE")</f>
        <v>11.927692307692306</v>
      </c>
      <c r="E10" s="41">
        <v>56349</v>
      </c>
      <c r="F10" s="42">
        <v>8.2638888888888887E-2</v>
      </c>
      <c r="G10" s="133">
        <v>700000874076</v>
      </c>
      <c r="H10" s="122">
        <f t="shared" ref="H10:H32" si="7">IF(E10=0,"",(E10-E9))</f>
        <v>31247</v>
      </c>
      <c r="I10" s="146" t="s">
        <v>57</v>
      </c>
      <c r="J10" s="43" t="s">
        <v>24</v>
      </c>
      <c r="K10" s="159"/>
      <c r="L10" s="123">
        <f t="shared" si="1"/>
        <v>0.80100000000000005</v>
      </c>
      <c r="M10" s="123">
        <f t="shared" si="2"/>
        <v>0.84199999999999997</v>
      </c>
      <c r="N10" s="44">
        <f>IF(E10="","",H10/12*VLOOKUP(J10,Causa!$A$78:$C$80,3,0))</f>
        <v>193.73139999999998</v>
      </c>
      <c r="O10" s="44">
        <f t="shared" si="3"/>
        <v>9</v>
      </c>
      <c r="P10" s="44">
        <f t="shared" si="4"/>
        <v>2.93</v>
      </c>
      <c r="Q10" s="160"/>
      <c r="R10" s="262"/>
      <c r="S10" s="262"/>
      <c r="T10" s="161">
        <f>IF(H10="",0,ROUND(H10/VLOOKUP(J10,Causa!$A$78:$B$80,2,0)*60,2))</f>
        <v>48.07</v>
      </c>
      <c r="U10" s="161">
        <f t="shared" ref="U10:U32" si="8">SUMIF($W$35:$W$188,Z10,$S$35:$S$188)</f>
        <v>0</v>
      </c>
      <c r="V10" s="161">
        <f t="shared" ref="V10:V32" si="9">SUMIF($W$35:$W$188,Z10,$T$35:$T$188)</f>
        <v>0</v>
      </c>
      <c r="W10" s="161">
        <f t="shared" ref="W10:W32" si="10">SUMIF($W$35:$W$188,Z10,$U$35:$U$188)</f>
        <v>2.93</v>
      </c>
      <c r="X10" s="161">
        <f t="shared" ref="X10:X32" si="11">SUMIF($W$35:$W$188,Z10,$V$35:$V$188)</f>
        <v>9</v>
      </c>
      <c r="Y10" s="161">
        <f t="shared" si="5"/>
        <v>60</v>
      </c>
      <c r="Z10" s="162">
        <v>1</v>
      </c>
      <c r="AA10" s="105" t="s">
        <v>517</v>
      </c>
      <c r="AB10" s="106"/>
      <c r="AC10" s="106"/>
      <c r="AD10" s="106"/>
      <c r="AE10" s="107">
        <f t="shared" ref="AE10:AE32" si="12">+AE9+1</f>
        <v>1</v>
      </c>
      <c r="AP10" s="109"/>
      <c r="AQ10" s="109"/>
      <c r="AR10" s="109"/>
    </row>
    <row r="11" spans="1:44" s="108" customFormat="1" ht="17.25" customHeight="1" x14ac:dyDescent="0.25">
      <c r="A11" s="260"/>
      <c r="B11" s="47"/>
      <c r="C11" s="49">
        <f t="shared" si="6"/>
        <v>0</v>
      </c>
      <c r="D11" s="40">
        <f>IFERROR(IF(H11="","",(1-(H11/(VLOOKUP(J11,Causa!$A$78:$B$80,2,0))))*60),"FALTA CALIBRE")</f>
        <v>17.973846153846157</v>
      </c>
      <c r="E11" s="41">
        <v>83666</v>
      </c>
      <c r="F11" s="42">
        <v>0.124305555555556</v>
      </c>
      <c r="G11" s="133">
        <v>700000874076</v>
      </c>
      <c r="H11" s="122">
        <f t="shared" si="7"/>
        <v>27317</v>
      </c>
      <c r="I11" s="146" t="s">
        <v>57</v>
      </c>
      <c r="J11" s="43" t="s">
        <v>24</v>
      </c>
      <c r="K11" s="159"/>
      <c r="L11" s="123">
        <f t="shared" si="1"/>
        <v>0.70099999999999996</v>
      </c>
      <c r="M11" s="123">
        <f t="shared" si="2"/>
        <v>0.70099999999999996</v>
      </c>
      <c r="N11" s="44">
        <f>IF(E11="","",H11/12*VLOOKUP(J11,Causa!$A$78:$C$80,3,0))</f>
        <v>169.36539999999997</v>
      </c>
      <c r="O11" s="44">
        <f t="shared" si="3"/>
        <v>17.97</v>
      </c>
      <c r="P11" s="44">
        <f t="shared" si="4"/>
        <v>0</v>
      </c>
      <c r="Q11" s="160"/>
      <c r="R11" s="262"/>
      <c r="S11" s="262"/>
      <c r="T11" s="161">
        <f>IF(H11="",0,ROUND(H11/VLOOKUP(J11,Causa!$A$78:$B$80,2,0)*60,2))</f>
        <v>42.03</v>
      </c>
      <c r="U11" s="161">
        <f t="shared" si="8"/>
        <v>0</v>
      </c>
      <c r="V11" s="161">
        <f t="shared" si="9"/>
        <v>0</v>
      </c>
      <c r="W11" s="161">
        <f t="shared" si="10"/>
        <v>0</v>
      </c>
      <c r="X11" s="161">
        <f t="shared" si="11"/>
        <v>17.97</v>
      </c>
      <c r="Y11" s="161">
        <f t="shared" si="5"/>
        <v>60</v>
      </c>
      <c r="Z11" s="162">
        <v>2</v>
      </c>
      <c r="AA11" s="105" t="s">
        <v>517</v>
      </c>
      <c r="AB11" s="106"/>
      <c r="AC11" s="106"/>
      <c r="AD11" s="106"/>
      <c r="AE11" s="107">
        <f t="shared" si="12"/>
        <v>2</v>
      </c>
      <c r="AP11" s="87"/>
      <c r="AQ11" s="87"/>
      <c r="AR11" s="87"/>
    </row>
    <row r="12" spans="1:44" s="108" customFormat="1" ht="17.25" customHeight="1" x14ac:dyDescent="0.25">
      <c r="A12" s="260"/>
      <c r="B12" s="47"/>
      <c r="C12" s="49">
        <f t="shared" si="6"/>
        <v>0</v>
      </c>
      <c r="D12" s="40">
        <f>IFERROR(IF(H12="","",(1-(H12/(VLOOKUP(J12,Causa!$A$78:$B$80,2,0))))*60),"FALTA CALIBRE")</f>
        <v>11.618461538461535</v>
      </c>
      <c r="E12" s="41">
        <v>115114</v>
      </c>
      <c r="F12" s="42">
        <v>0.16597222222222199</v>
      </c>
      <c r="G12" s="133">
        <v>700000874076</v>
      </c>
      <c r="H12" s="122">
        <f t="shared" si="7"/>
        <v>31448</v>
      </c>
      <c r="I12" s="146" t="s">
        <v>57</v>
      </c>
      <c r="J12" s="43" t="s">
        <v>24</v>
      </c>
      <c r="K12" s="159"/>
      <c r="L12" s="123">
        <f t="shared" si="1"/>
        <v>0.80600000000000005</v>
      </c>
      <c r="M12" s="123">
        <f t="shared" si="2"/>
        <v>1</v>
      </c>
      <c r="N12" s="44">
        <f>IF(E12="","",H12/12*VLOOKUP(J12,Causa!$A$78:$C$80,3,0))</f>
        <v>194.97759999999997</v>
      </c>
      <c r="O12" s="44">
        <f t="shared" si="3"/>
        <v>0</v>
      </c>
      <c r="P12" s="44">
        <f t="shared" si="4"/>
        <v>11.62</v>
      </c>
      <c r="Q12" s="160"/>
      <c r="R12" s="262"/>
      <c r="S12" s="262"/>
      <c r="T12" s="161">
        <f>IF(H12="",0,ROUND(H12/VLOOKUP(J12,Causa!$A$78:$B$80,2,0)*60,2))</f>
        <v>48.38</v>
      </c>
      <c r="U12" s="161">
        <f t="shared" si="8"/>
        <v>0</v>
      </c>
      <c r="V12" s="161">
        <f t="shared" si="9"/>
        <v>0</v>
      </c>
      <c r="W12" s="161">
        <f t="shared" si="10"/>
        <v>11.62</v>
      </c>
      <c r="X12" s="161">
        <f t="shared" si="11"/>
        <v>0</v>
      </c>
      <c r="Y12" s="161">
        <f t="shared" si="5"/>
        <v>60</v>
      </c>
      <c r="Z12" s="162">
        <v>3</v>
      </c>
      <c r="AA12" s="105" t="s">
        <v>517</v>
      </c>
      <c r="AB12" s="106"/>
      <c r="AC12" s="106"/>
      <c r="AD12" s="106"/>
      <c r="AE12" s="107">
        <f t="shared" si="12"/>
        <v>3</v>
      </c>
      <c r="AP12" s="87"/>
      <c r="AQ12" s="87"/>
      <c r="AR12" s="87"/>
    </row>
    <row r="13" spans="1:44" s="108" customFormat="1" ht="17.25" customHeight="1" x14ac:dyDescent="0.25">
      <c r="A13" s="260"/>
      <c r="B13" s="47"/>
      <c r="C13" s="49">
        <f t="shared" si="6"/>
        <v>0</v>
      </c>
      <c r="D13" s="40">
        <f>IFERROR(IF(H13="","",(1-(H13/(VLOOKUP(J13,Causa!$A$78:$B$80,2,0))))*60),"FALTA CALIBRE")</f>
        <v>18.112307692307688</v>
      </c>
      <c r="E13" s="41">
        <v>142341</v>
      </c>
      <c r="F13" s="42">
        <v>0.20763888888888901</v>
      </c>
      <c r="G13" s="133">
        <v>700000874076</v>
      </c>
      <c r="H13" s="122">
        <f t="shared" si="7"/>
        <v>27227</v>
      </c>
      <c r="I13" s="146" t="s">
        <v>57</v>
      </c>
      <c r="J13" s="43" t="s">
        <v>24</v>
      </c>
      <c r="K13" s="159"/>
      <c r="L13" s="123">
        <f t="shared" si="1"/>
        <v>0.69799999999999995</v>
      </c>
      <c r="M13" s="123">
        <f t="shared" si="2"/>
        <v>0.80600000000000005</v>
      </c>
      <c r="N13" s="44">
        <f>IF(E13="","",H13/12*VLOOKUP(J13,Causa!$A$78:$C$80,3,0))</f>
        <v>168.80739999999997</v>
      </c>
      <c r="O13" s="44">
        <f t="shared" si="3"/>
        <v>10.11</v>
      </c>
      <c r="P13" s="44">
        <f t="shared" si="4"/>
        <v>8</v>
      </c>
      <c r="Q13" s="160"/>
      <c r="R13" s="262"/>
      <c r="S13" s="262"/>
      <c r="T13" s="161">
        <f>IF(H13="",0,ROUND(H13/VLOOKUP(J13,Causa!$A$78:$B$80,2,0)*60,2))</f>
        <v>41.89</v>
      </c>
      <c r="U13" s="161">
        <f t="shared" si="8"/>
        <v>0</v>
      </c>
      <c r="V13" s="161">
        <f t="shared" si="9"/>
        <v>0</v>
      </c>
      <c r="W13" s="161">
        <f t="shared" si="10"/>
        <v>8</v>
      </c>
      <c r="X13" s="161">
        <f t="shared" si="11"/>
        <v>10.11</v>
      </c>
      <c r="Y13" s="161">
        <f t="shared" si="5"/>
        <v>60</v>
      </c>
      <c r="Z13" s="162">
        <v>4</v>
      </c>
      <c r="AA13" s="105" t="s">
        <v>517</v>
      </c>
      <c r="AB13" s="106"/>
      <c r="AC13" s="106"/>
      <c r="AD13" s="106"/>
      <c r="AE13" s="107">
        <f t="shared" si="12"/>
        <v>4</v>
      </c>
      <c r="AP13" s="87"/>
      <c r="AQ13" s="87"/>
      <c r="AR13" s="87"/>
    </row>
    <row r="14" spans="1:44" s="108" customFormat="1" ht="17.25" customHeight="1" x14ac:dyDescent="0.25">
      <c r="A14" s="260"/>
      <c r="B14" s="47"/>
      <c r="C14" s="49">
        <f t="shared" si="6"/>
        <v>0</v>
      </c>
      <c r="D14" s="40">
        <f>IFERROR(IF(H14="","",(1-(H14/(VLOOKUP(J14,Causa!$A$78:$B$80,2,0))))*60),"FALTA CALIBRE")</f>
        <v>19.958461538461535</v>
      </c>
      <c r="E14" s="41">
        <v>168368</v>
      </c>
      <c r="F14" s="42">
        <v>0.249305555555556</v>
      </c>
      <c r="G14" s="133">
        <v>700000874076</v>
      </c>
      <c r="H14" s="122">
        <f t="shared" si="7"/>
        <v>26027</v>
      </c>
      <c r="I14" s="146" t="s">
        <v>57</v>
      </c>
      <c r="J14" s="43" t="s">
        <v>24</v>
      </c>
      <c r="K14" s="159"/>
      <c r="L14" s="123">
        <f t="shared" si="1"/>
        <v>0.66700000000000004</v>
      </c>
      <c r="M14" s="123">
        <f t="shared" si="2"/>
        <v>0.80100000000000005</v>
      </c>
      <c r="N14" s="44">
        <f>IF(E14="","",H14/12*VLOOKUP(J14,Causa!$A$78:$C$80,3,0))</f>
        <v>161.36739999999998</v>
      </c>
      <c r="O14" s="44">
        <f t="shared" si="3"/>
        <v>9.9600000000000009</v>
      </c>
      <c r="P14" s="44">
        <f t="shared" si="4"/>
        <v>10</v>
      </c>
      <c r="Q14" s="160"/>
      <c r="R14" s="262"/>
      <c r="S14" s="262"/>
      <c r="T14" s="161">
        <f>IF(H14="",0,ROUND(H14/VLOOKUP(J14,Causa!$A$78:$B$80,2,0)*60,2))</f>
        <v>40.04</v>
      </c>
      <c r="U14" s="161">
        <f t="shared" si="8"/>
        <v>0</v>
      </c>
      <c r="V14" s="161">
        <f t="shared" si="9"/>
        <v>0</v>
      </c>
      <c r="W14" s="161">
        <f t="shared" si="10"/>
        <v>10</v>
      </c>
      <c r="X14" s="161">
        <f t="shared" si="11"/>
        <v>9.9600000000000009</v>
      </c>
      <c r="Y14" s="161">
        <f t="shared" si="5"/>
        <v>60</v>
      </c>
      <c r="Z14" s="162">
        <v>5</v>
      </c>
      <c r="AA14" s="105" t="s">
        <v>517</v>
      </c>
      <c r="AB14" s="106"/>
      <c r="AC14" s="106"/>
      <c r="AD14" s="106"/>
      <c r="AE14" s="107">
        <f t="shared" si="12"/>
        <v>5</v>
      </c>
      <c r="AP14" s="87"/>
      <c r="AQ14" s="87"/>
      <c r="AR14" s="87"/>
    </row>
    <row r="15" spans="1:44" s="108" customFormat="1" ht="17.25" customHeight="1" thickBot="1" x14ac:dyDescent="0.3">
      <c r="A15" s="261"/>
      <c r="B15" s="47"/>
      <c r="C15" s="50">
        <f t="shared" si="6"/>
        <v>0</v>
      </c>
      <c r="D15" s="40">
        <f>IFERROR(IF(H15="","",(1-(H15/(VLOOKUP(J15,Causa!$A$78:$B$80,2,0))))*60),"FALTA CALIBRE")</f>
        <v>46.104615384615386</v>
      </c>
      <c r="E15" s="41">
        <v>177400</v>
      </c>
      <c r="F15" s="42">
        <v>0.29097222222222202</v>
      </c>
      <c r="G15" s="133"/>
      <c r="H15" s="122">
        <f t="shared" si="7"/>
        <v>9032</v>
      </c>
      <c r="I15" s="146" t="s">
        <v>57</v>
      </c>
      <c r="J15" s="43" t="s">
        <v>24</v>
      </c>
      <c r="K15" s="159"/>
      <c r="L15" s="123">
        <f t="shared" si="1"/>
        <v>0.23200000000000001</v>
      </c>
      <c r="M15" s="123">
        <f t="shared" si="2"/>
        <v>1</v>
      </c>
      <c r="N15" s="44">
        <f>IF(E15="","",H15/12*VLOOKUP(J15,Causa!$A$78:$C$80,3,0))</f>
        <v>55.99839999999999</v>
      </c>
      <c r="O15" s="44">
        <f t="shared" si="3"/>
        <v>0</v>
      </c>
      <c r="P15" s="44">
        <f t="shared" si="4"/>
        <v>16.100000000000001</v>
      </c>
      <c r="Q15" s="160"/>
      <c r="R15" s="262"/>
      <c r="S15" s="262"/>
      <c r="T15" s="161">
        <f>IF(H15="",0,ROUND(H15/VLOOKUP(J15,Causa!$A$78:$B$80,2,0)*60,2))</f>
        <v>13.9</v>
      </c>
      <c r="U15" s="161">
        <f t="shared" si="8"/>
        <v>0</v>
      </c>
      <c r="V15" s="161">
        <f t="shared" si="9"/>
        <v>30</v>
      </c>
      <c r="W15" s="161">
        <f t="shared" si="10"/>
        <v>16.100000000000001</v>
      </c>
      <c r="X15" s="161">
        <f t="shared" si="11"/>
        <v>0</v>
      </c>
      <c r="Y15" s="161">
        <f t="shared" si="5"/>
        <v>60</v>
      </c>
      <c r="Z15" s="162">
        <v>6</v>
      </c>
      <c r="AA15" s="105" t="s">
        <v>517</v>
      </c>
      <c r="AB15" s="106"/>
      <c r="AC15" s="106"/>
      <c r="AD15" s="106"/>
      <c r="AE15" s="107">
        <f t="shared" si="12"/>
        <v>6</v>
      </c>
      <c r="AP15" s="87"/>
      <c r="AQ15" s="87"/>
      <c r="AR15" s="87"/>
    </row>
    <row r="16" spans="1:44" s="108" customFormat="1" ht="21" customHeight="1" x14ac:dyDescent="0.25">
      <c r="A16" s="259" t="s">
        <v>1763</v>
      </c>
      <c r="B16" s="47"/>
      <c r="C16" s="48">
        <f t="shared" si="6"/>
        <v>0</v>
      </c>
      <c r="D16" s="40">
        <f>IFERROR(IF(H16="","",(1-(H16/(VLOOKUP(J16,Causa!$A$78:$B$80,2,0))))*60),"FALTA CALIBRE")</f>
        <v>16.450769230769229</v>
      </c>
      <c r="E16" s="41">
        <v>205707</v>
      </c>
      <c r="F16" s="42">
        <v>0.33263888888888898</v>
      </c>
      <c r="G16" s="231">
        <v>700000874142</v>
      </c>
      <c r="H16" s="122">
        <f t="shared" si="7"/>
        <v>28307</v>
      </c>
      <c r="I16" s="146" t="s">
        <v>55</v>
      </c>
      <c r="J16" s="43" t="s">
        <v>24</v>
      </c>
      <c r="K16" s="159"/>
      <c r="L16" s="123">
        <f t="shared" si="1"/>
        <v>0.72599999999999998</v>
      </c>
      <c r="M16" s="123">
        <f t="shared" si="2"/>
        <v>0.96799999999999997</v>
      </c>
      <c r="N16" s="44">
        <f>IF(E16="","",H16/12*VLOOKUP(J16,Causa!$A$78:$C$80,3,0))</f>
        <v>175.50339999999997</v>
      </c>
      <c r="O16" s="44">
        <f t="shared" si="3"/>
        <v>1.45</v>
      </c>
      <c r="P16" s="44">
        <f t="shared" si="4"/>
        <v>0</v>
      </c>
      <c r="Q16" s="160"/>
      <c r="R16" s="45">
        <f>IFERROR(SUM(T16:T23)/(SUM(Y16:Y23)-SUM(U16:U23)-SUM(V16:V23)),0)</f>
        <v>0.70119565217391311</v>
      </c>
      <c r="S16" s="45"/>
      <c r="T16" s="161">
        <f>IF(H16="",0,ROUND(H16/VLOOKUP(J16,Causa!$A$78:$B$80,2,0)*60,2))</f>
        <v>43.55</v>
      </c>
      <c r="U16" s="161">
        <f t="shared" si="8"/>
        <v>0</v>
      </c>
      <c r="V16" s="161">
        <f t="shared" si="9"/>
        <v>15</v>
      </c>
      <c r="W16" s="161">
        <f t="shared" si="10"/>
        <v>0</v>
      </c>
      <c r="X16" s="161">
        <f t="shared" si="11"/>
        <v>1.45</v>
      </c>
      <c r="Y16" s="161">
        <f t="shared" si="5"/>
        <v>60</v>
      </c>
      <c r="Z16" s="162">
        <v>7</v>
      </c>
      <c r="AA16" s="105" t="s">
        <v>515</v>
      </c>
      <c r="AB16" s="106"/>
      <c r="AC16" s="106"/>
      <c r="AD16" s="106"/>
      <c r="AE16" s="107">
        <f t="shared" si="12"/>
        <v>7</v>
      </c>
      <c r="AP16" s="87"/>
      <c r="AQ16" s="87"/>
      <c r="AR16" s="87"/>
    </row>
    <row r="17" spans="1:44" s="108" customFormat="1" ht="24.75" customHeight="1" x14ac:dyDescent="0.25">
      <c r="A17" s="260"/>
      <c r="B17" s="47"/>
      <c r="C17" s="49">
        <f t="shared" si="6"/>
        <v>0</v>
      </c>
      <c r="D17" s="40">
        <f>IFERROR(IF(H17="","",(1-(H17/(VLOOKUP(J17,Causa!$A$78:$B$80,2,0))))*60),"FALTA CALIBRE")</f>
        <v>13.155384615384618</v>
      </c>
      <c r="E17" s="41">
        <v>236156</v>
      </c>
      <c r="F17" s="42">
        <v>0.374305555555556</v>
      </c>
      <c r="G17" s="231">
        <v>700000874142</v>
      </c>
      <c r="H17" s="122">
        <f t="shared" si="7"/>
        <v>30449</v>
      </c>
      <c r="I17" s="146" t="s">
        <v>55</v>
      </c>
      <c r="J17" s="43" t="s">
        <v>24</v>
      </c>
      <c r="K17" s="159" t="str">
        <f>IFERROR("Promedio Vol. De 00:00 a 08:00: " &amp; ROUND(AVERAGE(N17:N24),1) &amp; "  - GLY Promedio: " &amp; ROUND(AVERAGE(L17:L24),3)*100,"")</f>
        <v>Promedio Vol. De 00:00 a 08:00: 166.4  - GLY Promedio: 68.8</v>
      </c>
      <c r="L17" s="123">
        <f t="shared" si="1"/>
        <v>0.78100000000000003</v>
      </c>
      <c r="M17" s="123">
        <f t="shared" si="2"/>
        <v>0.85199999999999998</v>
      </c>
      <c r="N17" s="44">
        <f>IF(E17="","",H17/12*VLOOKUP(J17,Causa!$A$78:$C$80,3,0))</f>
        <v>188.78379999999999</v>
      </c>
      <c r="O17" s="44">
        <f t="shared" si="3"/>
        <v>8.16</v>
      </c>
      <c r="P17" s="44">
        <f t="shared" si="4"/>
        <v>5</v>
      </c>
      <c r="Q17" s="160"/>
      <c r="R17" s="45"/>
      <c r="S17" s="45"/>
      <c r="T17" s="161">
        <f>IF(H17="",0,ROUND(H17/VLOOKUP(J17,Causa!$A$78:$B$80,2,0)*60,2))</f>
        <v>46.84</v>
      </c>
      <c r="U17" s="161">
        <f t="shared" si="8"/>
        <v>0</v>
      </c>
      <c r="V17" s="161">
        <f t="shared" si="9"/>
        <v>0</v>
      </c>
      <c r="W17" s="161">
        <f t="shared" si="10"/>
        <v>5</v>
      </c>
      <c r="X17" s="161">
        <f t="shared" si="11"/>
        <v>8.16</v>
      </c>
      <c r="Y17" s="161">
        <f t="shared" si="5"/>
        <v>60</v>
      </c>
      <c r="Z17" s="162">
        <v>8</v>
      </c>
      <c r="AA17" s="105" t="s">
        <v>515</v>
      </c>
      <c r="AB17" s="106"/>
      <c r="AC17" s="106"/>
      <c r="AD17" s="106"/>
      <c r="AE17" s="107">
        <f t="shared" si="12"/>
        <v>8</v>
      </c>
      <c r="AP17" s="87"/>
      <c r="AQ17" s="87"/>
      <c r="AR17" s="87"/>
    </row>
    <row r="18" spans="1:44" s="108" customFormat="1" ht="24.75" customHeight="1" x14ac:dyDescent="0.25">
      <c r="A18" s="260"/>
      <c r="B18" s="47"/>
      <c r="C18" s="49">
        <f t="shared" si="6"/>
        <v>0</v>
      </c>
      <c r="D18" s="40">
        <f>IFERROR(IF(H18="","",(1-(H18/(VLOOKUP(J18,Causa!$A$78:$B$80,2,0))))*60),"FALTA CALIBRE")</f>
        <v>8.4907692307692333</v>
      </c>
      <c r="E18" s="41">
        <v>269637</v>
      </c>
      <c r="F18" s="42">
        <v>0.41597222222222202</v>
      </c>
      <c r="G18" s="231">
        <v>700000874142</v>
      </c>
      <c r="H18" s="122">
        <f t="shared" si="7"/>
        <v>33481</v>
      </c>
      <c r="I18" s="146" t="s">
        <v>55</v>
      </c>
      <c r="J18" s="43" t="s">
        <v>24</v>
      </c>
      <c r="K18" s="159"/>
      <c r="L18" s="123">
        <f t="shared" si="1"/>
        <v>0.85899999999999999</v>
      </c>
      <c r="M18" s="123">
        <f t="shared" si="2"/>
        <v>0.85899999999999999</v>
      </c>
      <c r="N18" s="44">
        <f>IF(E18="","",H18/12*VLOOKUP(J18,Causa!$A$78:$C$80,3,0))</f>
        <v>207.5822</v>
      </c>
      <c r="O18" s="44">
        <f t="shared" si="3"/>
        <v>8.49</v>
      </c>
      <c r="P18" s="44">
        <f t="shared" si="4"/>
        <v>0</v>
      </c>
      <c r="Q18" s="160"/>
      <c r="R18" s="45"/>
      <c r="S18" s="45"/>
      <c r="T18" s="161">
        <f>IF(H18="",0,ROUND(H18/VLOOKUP(J18,Causa!$A$78:$B$80,2,0)*60,2))</f>
        <v>51.51</v>
      </c>
      <c r="U18" s="161">
        <f t="shared" si="8"/>
        <v>0</v>
      </c>
      <c r="V18" s="161">
        <f t="shared" si="9"/>
        <v>0</v>
      </c>
      <c r="W18" s="161">
        <f t="shared" si="10"/>
        <v>0</v>
      </c>
      <c r="X18" s="161">
        <f t="shared" si="11"/>
        <v>8.49</v>
      </c>
      <c r="Y18" s="161">
        <f t="shared" si="5"/>
        <v>60</v>
      </c>
      <c r="Z18" s="162">
        <v>9</v>
      </c>
      <c r="AA18" s="105" t="s">
        <v>515</v>
      </c>
      <c r="AB18" s="106"/>
      <c r="AC18" s="106"/>
      <c r="AD18" s="106"/>
      <c r="AE18" s="107">
        <f t="shared" si="12"/>
        <v>9</v>
      </c>
      <c r="AP18" s="87"/>
      <c r="AQ18" s="87"/>
      <c r="AR18" s="87"/>
    </row>
    <row r="19" spans="1:44" s="108" customFormat="1" ht="24.75" customHeight="1" x14ac:dyDescent="0.25">
      <c r="A19" s="260"/>
      <c r="B19" s="47"/>
      <c r="C19" s="49">
        <f t="shared" si="6"/>
        <v>0</v>
      </c>
      <c r="D19" s="40">
        <f>IFERROR(IF(H19="","",(1-(H19/(VLOOKUP(J19,Causa!$A$78:$B$80,2,0))))*60),"FALTA CALIBRE")</f>
        <v>19.801538461538463</v>
      </c>
      <c r="E19" s="41">
        <v>295766</v>
      </c>
      <c r="F19" s="42">
        <v>0.45763888888888898</v>
      </c>
      <c r="G19" s="231">
        <v>700000874142</v>
      </c>
      <c r="H19" s="122">
        <f t="shared" si="7"/>
        <v>26129</v>
      </c>
      <c r="I19" s="146" t="s">
        <v>55</v>
      </c>
      <c r="J19" s="43" t="s">
        <v>24</v>
      </c>
      <c r="K19" s="159"/>
      <c r="L19" s="123">
        <f t="shared" si="1"/>
        <v>0.67</v>
      </c>
      <c r="M19" s="123">
        <f t="shared" si="2"/>
        <v>0.67</v>
      </c>
      <c r="N19" s="44">
        <f>IF(E19="","",H19/12*VLOOKUP(J19,Causa!$A$78:$C$80,3,0))</f>
        <v>161.99979999999996</v>
      </c>
      <c r="O19" s="44">
        <f t="shared" si="3"/>
        <v>19.8</v>
      </c>
      <c r="P19" s="44">
        <f t="shared" si="4"/>
        <v>0</v>
      </c>
      <c r="Q19" s="160"/>
      <c r="R19" s="45"/>
      <c r="S19" s="45"/>
      <c r="T19" s="161">
        <f>IF(H19="",0,ROUND(H19/VLOOKUP(J19,Causa!$A$78:$B$80,2,0)*60,2))</f>
        <v>40.200000000000003</v>
      </c>
      <c r="U19" s="161">
        <f t="shared" si="8"/>
        <v>0</v>
      </c>
      <c r="V19" s="161">
        <f t="shared" si="9"/>
        <v>0</v>
      </c>
      <c r="W19" s="161">
        <f t="shared" si="10"/>
        <v>0</v>
      </c>
      <c r="X19" s="161">
        <f t="shared" si="11"/>
        <v>19.8</v>
      </c>
      <c r="Y19" s="161">
        <f t="shared" si="5"/>
        <v>60</v>
      </c>
      <c r="Z19" s="162">
        <v>10</v>
      </c>
      <c r="AA19" s="105" t="s">
        <v>515</v>
      </c>
      <c r="AB19" s="106"/>
      <c r="AC19" s="106"/>
      <c r="AD19" s="106"/>
      <c r="AE19" s="107">
        <f t="shared" si="12"/>
        <v>10</v>
      </c>
      <c r="AP19" s="87"/>
      <c r="AQ19" s="87"/>
      <c r="AR19" s="87"/>
    </row>
    <row r="20" spans="1:44" s="108" customFormat="1" ht="24.75" customHeight="1" x14ac:dyDescent="0.25">
      <c r="A20" s="260"/>
      <c r="B20" s="47"/>
      <c r="C20" s="49">
        <f t="shared" si="6"/>
        <v>0</v>
      </c>
      <c r="D20" s="40">
        <f>IFERROR(IF(H20="","",(1-(H20/(VLOOKUP(J20,Causa!$A$78:$B$80,2,0))))*60),"FALTA CALIBRE")</f>
        <v>25.170769230769228</v>
      </c>
      <c r="E20" s="41">
        <v>318405</v>
      </c>
      <c r="F20" s="42">
        <v>0.499305555555556</v>
      </c>
      <c r="G20" s="231">
        <v>700000874142</v>
      </c>
      <c r="H20" s="122">
        <f t="shared" si="7"/>
        <v>22639</v>
      </c>
      <c r="I20" s="146" t="s">
        <v>55</v>
      </c>
      <c r="J20" s="43" t="s">
        <v>24</v>
      </c>
      <c r="K20" s="159"/>
      <c r="L20" s="123">
        <f t="shared" si="1"/>
        <v>0.58099999999999996</v>
      </c>
      <c r="M20" s="123">
        <f t="shared" si="2"/>
        <v>1</v>
      </c>
      <c r="N20" s="44">
        <f>IF(E20="","",H20/12*VLOOKUP(J20,Causa!$A$78:$C$80,3,0))</f>
        <v>140.36179999999999</v>
      </c>
      <c r="O20" s="44">
        <f t="shared" si="3"/>
        <v>0</v>
      </c>
      <c r="P20" s="44">
        <f t="shared" si="4"/>
        <v>25.17</v>
      </c>
      <c r="Q20" s="160"/>
      <c r="R20" s="45"/>
      <c r="S20" s="45"/>
      <c r="T20" s="161">
        <f>IF(H20="",0,ROUND(H20/VLOOKUP(J20,Causa!$A$78:$B$80,2,0)*60,2))</f>
        <v>34.83</v>
      </c>
      <c r="U20" s="161">
        <f t="shared" si="8"/>
        <v>0</v>
      </c>
      <c r="V20" s="161">
        <f t="shared" si="9"/>
        <v>0</v>
      </c>
      <c r="W20" s="161">
        <f t="shared" si="10"/>
        <v>25.17</v>
      </c>
      <c r="X20" s="161">
        <f t="shared" si="11"/>
        <v>0</v>
      </c>
      <c r="Y20" s="161">
        <f t="shared" si="5"/>
        <v>60</v>
      </c>
      <c r="Z20" s="162">
        <v>11</v>
      </c>
      <c r="AA20" s="105" t="s">
        <v>515</v>
      </c>
      <c r="AB20" s="106"/>
      <c r="AC20" s="106"/>
      <c r="AD20" s="106"/>
      <c r="AE20" s="107">
        <f t="shared" si="12"/>
        <v>11</v>
      </c>
      <c r="AP20" s="87"/>
      <c r="AQ20" s="87"/>
      <c r="AR20" s="87"/>
    </row>
    <row r="21" spans="1:44" s="108" customFormat="1" ht="24.75" customHeight="1" x14ac:dyDescent="0.25">
      <c r="A21" s="260"/>
      <c r="B21" s="47"/>
      <c r="C21" s="49">
        <f t="shared" si="6"/>
        <v>0</v>
      </c>
      <c r="D21" s="40">
        <f>IFERROR(IF(H21="","",(1-(H21/(VLOOKUP(J21,Causa!$A$78:$B$80,2,0))))*60),"FALTA CALIBRE")</f>
        <v>28.444615384615382</v>
      </c>
      <c r="E21" s="41">
        <v>338916</v>
      </c>
      <c r="F21" s="42">
        <v>0.54097222222222197</v>
      </c>
      <c r="G21" s="231">
        <v>700000874142</v>
      </c>
      <c r="H21" s="122">
        <f t="shared" si="7"/>
        <v>20511</v>
      </c>
      <c r="I21" s="146" t="s">
        <v>55</v>
      </c>
      <c r="J21" s="43" t="s">
        <v>24</v>
      </c>
      <c r="K21" s="159"/>
      <c r="L21" s="123">
        <f t="shared" si="1"/>
        <v>0.52600000000000002</v>
      </c>
      <c r="M21" s="123">
        <f t="shared" si="2"/>
        <v>0.78900000000000003</v>
      </c>
      <c r="N21" s="44">
        <f>IF(E21="","",H21/12*VLOOKUP(J21,Causa!$A$78:$C$80,3,0))</f>
        <v>127.16819999999998</v>
      </c>
      <c r="O21" s="44">
        <f t="shared" si="3"/>
        <v>8.44</v>
      </c>
      <c r="P21" s="44">
        <f t="shared" si="4"/>
        <v>20</v>
      </c>
      <c r="Q21" s="160"/>
      <c r="R21" s="45"/>
      <c r="S21" s="45"/>
      <c r="T21" s="161">
        <f>IF(H21="",0,ROUND(H21/VLOOKUP(J21,Causa!$A$78:$B$80,2,0)*60,2))</f>
        <v>31.56</v>
      </c>
      <c r="U21" s="161">
        <f t="shared" si="8"/>
        <v>0</v>
      </c>
      <c r="V21" s="161">
        <f t="shared" si="9"/>
        <v>0</v>
      </c>
      <c r="W21" s="161">
        <f t="shared" si="10"/>
        <v>20</v>
      </c>
      <c r="X21" s="161">
        <f t="shared" si="11"/>
        <v>8.44</v>
      </c>
      <c r="Y21" s="161">
        <f t="shared" si="5"/>
        <v>60</v>
      </c>
      <c r="Z21" s="162">
        <v>12</v>
      </c>
      <c r="AA21" s="110" t="s">
        <v>515</v>
      </c>
      <c r="AB21" s="106"/>
      <c r="AC21" s="106"/>
      <c r="AD21" s="106"/>
      <c r="AE21" s="107">
        <f t="shared" si="12"/>
        <v>12</v>
      </c>
      <c r="AP21" s="87"/>
      <c r="AQ21" s="87"/>
      <c r="AR21" s="87"/>
    </row>
    <row r="22" spans="1:44" s="108" customFormat="1" ht="24.75" customHeight="1" x14ac:dyDescent="0.25">
      <c r="A22" s="260"/>
      <c r="B22" s="47"/>
      <c r="C22" s="49">
        <f t="shared" si="6"/>
        <v>0</v>
      </c>
      <c r="D22" s="40">
        <f>IFERROR(IF(H22="","",(1-(H22/(VLOOKUP(J22,Causa!$A$78:$B$80,2,0))))*60),"FALTA CALIBRE")</f>
        <v>18.920000000000002</v>
      </c>
      <c r="E22" s="41">
        <v>365618</v>
      </c>
      <c r="F22" s="42">
        <v>0.58263888888888904</v>
      </c>
      <c r="G22" s="231">
        <v>700000874142</v>
      </c>
      <c r="H22" s="122">
        <f t="shared" si="7"/>
        <v>26702</v>
      </c>
      <c r="I22" s="146" t="s">
        <v>55</v>
      </c>
      <c r="J22" s="43" t="s">
        <v>24</v>
      </c>
      <c r="K22" s="159"/>
      <c r="L22" s="123">
        <f t="shared" si="1"/>
        <v>0.68500000000000005</v>
      </c>
      <c r="M22" s="123">
        <f t="shared" si="2"/>
        <v>0.82199999999999995</v>
      </c>
      <c r="N22" s="44">
        <f>IF(E22="","",H22/12*VLOOKUP(J22,Causa!$A$78:$C$80,3,0))</f>
        <v>165.55239999999998</v>
      </c>
      <c r="O22" s="44">
        <f t="shared" si="3"/>
        <v>8.92</v>
      </c>
      <c r="P22" s="44">
        <f t="shared" si="4"/>
        <v>10</v>
      </c>
      <c r="Q22" s="160"/>
      <c r="R22" s="45"/>
      <c r="S22" s="45"/>
      <c r="T22" s="161">
        <f>IF(H22="",0,ROUND(H22/VLOOKUP(J22,Causa!$A$78:$B$80,2,0)*60,2))</f>
        <v>41.08</v>
      </c>
      <c r="U22" s="161">
        <f t="shared" si="8"/>
        <v>0</v>
      </c>
      <c r="V22" s="161">
        <f t="shared" si="9"/>
        <v>0</v>
      </c>
      <c r="W22" s="161">
        <f t="shared" si="10"/>
        <v>10</v>
      </c>
      <c r="X22" s="161">
        <f t="shared" si="11"/>
        <v>8.92</v>
      </c>
      <c r="Y22" s="161">
        <f t="shared" si="5"/>
        <v>60</v>
      </c>
      <c r="Z22" s="162">
        <v>13</v>
      </c>
      <c r="AA22" s="110" t="s">
        <v>515</v>
      </c>
      <c r="AB22" s="106"/>
      <c r="AC22" s="106"/>
      <c r="AD22" s="106"/>
      <c r="AE22" s="107">
        <f t="shared" si="12"/>
        <v>13</v>
      </c>
      <c r="AP22" s="87"/>
      <c r="AQ22" s="87"/>
      <c r="AR22" s="87"/>
    </row>
    <row r="23" spans="1:44" s="108" customFormat="1" ht="24.75" customHeight="1" thickBot="1" x14ac:dyDescent="0.3">
      <c r="A23" s="261"/>
      <c r="B23" s="47"/>
      <c r="C23" s="50">
        <f t="shared" si="6"/>
        <v>0</v>
      </c>
      <c r="D23" s="40">
        <f>IFERROR(IF(H23="","",(1-(H23/(VLOOKUP(J23,Causa!$A$78:$B$80,2,0))))*60),"FALTA CALIBRE")</f>
        <v>27.020000000000003</v>
      </c>
      <c r="E23" s="41">
        <v>387055</v>
      </c>
      <c r="F23" s="42">
        <v>0.624305555555556</v>
      </c>
      <c r="G23" s="231">
        <v>700000874142</v>
      </c>
      <c r="H23" s="122">
        <f t="shared" si="7"/>
        <v>21437</v>
      </c>
      <c r="I23" s="146" t="s">
        <v>55</v>
      </c>
      <c r="J23" s="43" t="s">
        <v>24</v>
      </c>
      <c r="K23" s="159"/>
      <c r="L23" s="123">
        <f t="shared" si="1"/>
        <v>0.55000000000000004</v>
      </c>
      <c r="M23" s="123">
        <f t="shared" si="2"/>
        <v>1</v>
      </c>
      <c r="N23" s="44">
        <f>IF(E23="","",H23/12*VLOOKUP(J23,Causa!$A$78:$C$80,3,0))</f>
        <v>132.90940000000001</v>
      </c>
      <c r="O23" s="44">
        <f t="shared" si="3"/>
        <v>0</v>
      </c>
      <c r="P23" s="44">
        <f t="shared" si="4"/>
        <v>22.02</v>
      </c>
      <c r="Q23" s="160"/>
      <c r="R23" s="45"/>
      <c r="S23" s="45"/>
      <c r="T23" s="161">
        <f>IF(H23="",0,ROUND(H23/VLOOKUP(J23,Causa!$A$78:$B$80,2,0)*60,2))</f>
        <v>32.979999999999997</v>
      </c>
      <c r="U23" s="161">
        <f t="shared" si="8"/>
        <v>0</v>
      </c>
      <c r="V23" s="161">
        <f t="shared" si="9"/>
        <v>5</v>
      </c>
      <c r="W23" s="161">
        <f t="shared" si="10"/>
        <v>22.02</v>
      </c>
      <c r="X23" s="161">
        <f t="shared" si="11"/>
        <v>0</v>
      </c>
      <c r="Y23" s="161">
        <f t="shared" si="5"/>
        <v>60</v>
      </c>
      <c r="Z23" s="162">
        <v>14</v>
      </c>
      <c r="AA23" s="110" t="s">
        <v>515</v>
      </c>
      <c r="AB23" s="106"/>
      <c r="AC23" s="106"/>
      <c r="AD23" s="106"/>
      <c r="AE23" s="107">
        <f t="shared" si="12"/>
        <v>14</v>
      </c>
      <c r="AP23" s="87"/>
      <c r="AQ23" s="87"/>
      <c r="AR23" s="87"/>
    </row>
    <row r="24" spans="1:44" s="108" customFormat="1" ht="24.75" customHeight="1" x14ac:dyDescent="0.25">
      <c r="A24" s="259" t="s">
        <v>1764</v>
      </c>
      <c r="B24" s="47"/>
      <c r="C24" s="48">
        <f t="shared" si="6"/>
        <v>0</v>
      </c>
      <c r="D24" s="40">
        <f>IFERROR(IF(H24="","",(1-(H24/(VLOOKUP(J24,Causa!$A$78:$B$80,2,0))))*60),"FALTA CALIBRE")</f>
        <v>8.6846153846153822</v>
      </c>
      <c r="E24" s="41">
        <v>420410</v>
      </c>
      <c r="F24" s="42">
        <v>0.66597222222222197</v>
      </c>
      <c r="G24" s="231">
        <v>700000874142</v>
      </c>
      <c r="H24" s="122">
        <f t="shared" si="7"/>
        <v>33355</v>
      </c>
      <c r="I24" s="146" t="s">
        <v>56</v>
      </c>
      <c r="J24" s="43" t="s">
        <v>24</v>
      </c>
      <c r="K24" s="159"/>
      <c r="L24" s="123">
        <f t="shared" si="1"/>
        <v>0.85499999999999998</v>
      </c>
      <c r="M24" s="123">
        <f t="shared" si="2"/>
        <v>0.91100000000000003</v>
      </c>
      <c r="N24" s="44">
        <f>IF(E24="","",H24/12*VLOOKUP(J24,Causa!$A$78:$C$80,3,0))</f>
        <v>206.80099999999999</v>
      </c>
      <c r="O24" s="44">
        <f t="shared" si="3"/>
        <v>5</v>
      </c>
      <c r="P24" s="44">
        <f t="shared" si="4"/>
        <v>3.68</v>
      </c>
      <c r="Q24" s="160"/>
      <c r="R24" s="45">
        <f>IFERROR(SUM(T24:T32)/(SUM(Y24:Y32)-SUM(U24:U32)-SUM(V24:V32)),0)</f>
        <v>0.73194392523364482</v>
      </c>
      <c r="S24" s="45"/>
      <c r="T24" s="161">
        <f>IF(H24="",0,ROUND(H24/VLOOKUP(J24,Causa!$A$78:$B$80,2,0)*60,2))</f>
        <v>51.32</v>
      </c>
      <c r="U24" s="161">
        <f t="shared" si="8"/>
        <v>0</v>
      </c>
      <c r="V24" s="161">
        <f t="shared" si="9"/>
        <v>0</v>
      </c>
      <c r="W24" s="161">
        <f t="shared" si="10"/>
        <v>3.68</v>
      </c>
      <c r="X24" s="161">
        <f t="shared" si="11"/>
        <v>5</v>
      </c>
      <c r="Y24" s="161">
        <f t="shared" si="5"/>
        <v>60</v>
      </c>
      <c r="Z24" s="162">
        <v>15</v>
      </c>
      <c r="AA24" s="110" t="s">
        <v>1850</v>
      </c>
      <c r="AB24" s="106"/>
      <c r="AC24" s="106"/>
      <c r="AD24" s="106"/>
      <c r="AE24" s="107">
        <f t="shared" si="12"/>
        <v>15</v>
      </c>
      <c r="AP24" s="111"/>
      <c r="AQ24" s="111"/>
      <c r="AR24" s="111"/>
    </row>
    <row r="25" spans="1:44" s="108" customFormat="1" ht="24.75" customHeight="1" x14ac:dyDescent="0.25">
      <c r="A25" s="260"/>
      <c r="B25" s="47"/>
      <c r="C25" s="49">
        <f t="shared" si="6"/>
        <v>0</v>
      </c>
      <c r="D25" s="40">
        <f>IFERROR(IF(H25="","",(1-(H25/(VLOOKUP(J25,Causa!$A$78:$B$80,2,0))))*60),"FALTA CALIBRE")</f>
        <v>25.84</v>
      </c>
      <c r="E25" s="41">
        <v>442614</v>
      </c>
      <c r="F25" s="42">
        <v>0.70763888888888904</v>
      </c>
      <c r="G25" s="231">
        <v>700000874142</v>
      </c>
      <c r="H25" s="122">
        <f t="shared" si="7"/>
        <v>22204</v>
      </c>
      <c r="I25" s="146" t="s">
        <v>56</v>
      </c>
      <c r="J25" s="43" t="s">
        <v>24</v>
      </c>
      <c r="K25" s="159" t="str">
        <f>IFERROR("Promedio Vol. De 00:00 a 08:00: " &amp; ROUND(AVERAGE(N25:N32),1) &amp; "  - GLY Promedio: " &amp; ROUND(AVERAGE(L25:L32),3)*100,"")</f>
        <v>Promedio Vol. De 00:00 a 08:00: 171.4  - GLY Promedio: 70.9</v>
      </c>
      <c r="L25" s="123">
        <f t="shared" si="1"/>
        <v>0.56899999999999995</v>
      </c>
      <c r="M25" s="123">
        <f t="shared" si="2"/>
        <v>0.56899999999999995</v>
      </c>
      <c r="N25" s="44">
        <f>IF(E25="","",H25/12*VLOOKUP(J25,Causa!$A$78:$C$80,3,0))</f>
        <v>137.66479999999999</v>
      </c>
      <c r="O25" s="44">
        <f t="shared" si="3"/>
        <v>25.84</v>
      </c>
      <c r="P25" s="44">
        <f t="shared" si="4"/>
        <v>0</v>
      </c>
      <c r="Q25" s="160"/>
      <c r="R25" s="45"/>
      <c r="S25" s="45"/>
      <c r="T25" s="161">
        <f>IF(H25="",0,ROUND(H25/VLOOKUP(J25,Causa!$A$78:$B$80,2,0)*60,2))</f>
        <v>34.159999999999997</v>
      </c>
      <c r="U25" s="161">
        <f t="shared" si="8"/>
        <v>0</v>
      </c>
      <c r="V25" s="161">
        <f t="shared" si="9"/>
        <v>0</v>
      </c>
      <c r="W25" s="161">
        <f t="shared" si="10"/>
        <v>0</v>
      </c>
      <c r="X25" s="161">
        <f t="shared" si="11"/>
        <v>25.84</v>
      </c>
      <c r="Y25" s="161">
        <f t="shared" si="5"/>
        <v>60</v>
      </c>
      <c r="Z25" s="162">
        <v>16</v>
      </c>
      <c r="AA25" s="110" t="s">
        <v>1850</v>
      </c>
      <c r="AB25" s="106"/>
      <c r="AC25" s="106"/>
      <c r="AD25" s="106"/>
      <c r="AE25" s="107">
        <f t="shared" si="12"/>
        <v>16</v>
      </c>
      <c r="AP25" s="91"/>
      <c r="AQ25" s="91"/>
      <c r="AR25" s="91"/>
    </row>
    <row r="26" spans="1:44" s="108" customFormat="1" ht="24.75" customHeight="1" x14ac:dyDescent="0.25">
      <c r="A26" s="260"/>
      <c r="B26" s="47"/>
      <c r="C26" s="49">
        <f t="shared" si="6"/>
        <v>0</v>
      </c>
      <c r="D26" s="40">
        <f>IFERROR(IF(H26="","",(1-(H26/(VLOOKUP(J26,Causa!$A$78:$B$80,2,0))))*60),"FALTA CALIBRE")</f>
        <v>11.735384615384614</v>
      </c>
      <c r="E26" s="41">
        <v>473986</v>
      </c>
      <c r="F26" s="42">
        <v>0.749305555555556</v>
      </c>
      <c r="G26" s="231">
        <v>700000874142</v>
      </c>
      <c r="H26" s="122">
        <f t="shared" si="7"/>
        <v>31372</v>
      </c>
      <c r="I26" s="146" t="s">
        <v>56</v>
      </c>
      <c r="J26" s="43" t="s">
        <v>24</v>
      </c>
      <c r="K26" s="159"/>
      <c r="L26" s="123">
        <f t="shared" si="1"/>
        <v>0.80400000000000005</v>
      </c>
      <c r="M26" s="123">
        <f t="shared" si="2"/>
        <v>0.80400000000000005</v>
      </c>
      <c r="N26" s="44">
        <f>IF(E26="","",H26/12*VLOOKUP(J26,Causa!$A$78:$C$80,3,0))</f>
        <v>194.50639999999999</v>
      </c>
      <c r="O26" s="44">
        <f t="shared" si="3"/>
        <v>11.74</v>
      </c>
      <c r="P26" s="44">
        <f t="shared" si="4"/>
        <v>0</v>
      </c>
      <c r="Q26" s="160"/>
      <c r="R26" s="45"/>
      <c r="S26" s="45"/>
      <c r="T26" s="161">
        <f>IF(H26="",0,ROUND(H26/VLOOKUP(J26,Causa!$A$78:$B$80,2,0)*60,2))</f>
        <v>48.26</v>
      </c>
      <c r="U26" s="161">
        <f t="shared" si="8"/>
        <v>0</v>
      </c>
      <c r="V26" s="161">
        <f t="shared" si="9"/>
        <v>0</v>
      </c>
      <c r="W26" s="161">
        <f t="shared" si="10"/>
        <v>0</v>
      </c>
      <c r="X26" s="161">
        <f t="shared" si="11"/>
        <v>11.74</v>
      </c>
      <c r="Y26" s="161">
        <f t="shared" si="5"/>
        <v>60</v>
      </c>
      <c r="Z26" s="162">
        <v>17</v>
      </c>
      <c r="AA26" s="110" t="s">
        <v>1850</v>
      </c>
      <c r="AB26" s="106"/>
      <c r="AC26" s="106"/>
      <c r="AD26" s="106"/>
      <c r="AE26" s="107">
        <f t="shared" si="12"/>
        <v>17</v>
      </c>
      <c r="AP26" s="91"/>
      <c r="AQ26" s="91"/>
      <c r="AR26" s="91"/>
    </row>
    <row r="27" spans="1:44" s="108" customFormat="1" ht="24.75" customHeight="1" x14ac:dyDescent="0.25">
      <c r="A27" s="260"/>
      <c r="B27" s="47"/>
      <c r="C27" s="49">
        <f t="shared" si="6"/>
        <v>0</v>
      </c>
      <c r="D27" s="40">
        <f>IFERROR(IF(H27="","",(1-(H27/(VLOOKUP(J27,Causa!$A$78:$B$80,2,0))))*60),"FALTA CALIBRE")</f>
        <v>17.483076923076922</v>
      </c>
      <c r="E27" s="41">
        <v>501622</v>
      </c>
      <c r="F27" s="42">
        <v>0.79097222222222197</v>
      </c>
      <c r="G27" s="231">
        <v>700000874142</v>
      </c>
      <c r="H27" s="122">
        <f t="shared" si="7"/>
        <v>27636</v>
      </c>
      <c r="I27" s="146" t="s">
        <v>56</v>
      </c>
      <c r="J27" s="43" t="s">
        <v>24</v>
      </c>
      <c r="K27" s="159"/>
      <c r="L27" s="123">
        <f t="shared" si="1"/>
        <v>0.70899999999999996</v>
      </c>
      <c r="M27" s="123">
        <f t="shared" si="2"/>
        <v>0.70899999999999996</v>
      </c>
      <c r="N27" s="44">
        <f>IF(E27="","",H27/12*VLOOKUP(J27,Causa!$A$78:$C$80,3,0))</f>
        <v>171.3432</v>
      </c>
      <c r="O27" s="44">
        <f t="shared" si="3"/>
        <v>17.48</v>
      </c>
      <c r="P27" s="44">
        <f t="shared" si="4"/>
        <v>0</v>
      </c>
      <c r="Q27" s="160"/>
      <c r="R27" s="45"/>
      <c r="S27" s="45"/>
      <c r="T27" s="161">
        <f>IF(H27="",0,ROUND(H27/VLOOKUP(J27,Causa!$A$78:$B$80,2,0)*60,2))</f>
        <v>42.52</v>
      </c>
      <c r="U27" s="161">
        <f t="shared" si="8"/>
        <v>0</v>
      </c>
      <c r="V27" s="161">
        <f t="shared" si="9"/>
        <v>0</v>
      </c>
      <c r="W27" s="161">
        <f t="shared" si="10"/>
        <v>0</v>
      </c>
      <c r="X27" s="161">
        <f t="shared" si="11"/>
        <v>17.48</v>
      </c>
      <c r="Y27" s="161">
        <f t="shared" si="5"/>
        <v>60</v>
      </c>
      <c r="Z27" s="162">
        <v>18</v>
      </c>
      <c r="AA27" s="106" t="s">
        <v>1850</v>
      </c>
      <c r="AB27" s="106"/>
      <c r="AC27" s="106"/>
      <c r="AD27" s="106"/>
      <c r="AE27" s="107">
        <f t="shared" si="12"/>
        <v>18</v>
      </c>
      <c r="AP27" s="91"/>
      <c r="AQ27" s="91"/>
      <c r="AR27" s="91"/>
    </row>
    <row r="28" spans="1:44" s="108" customFormat="1" ht="24.75" customHeight="1" x14ac:dyDescent="0.25">
      <c r="A28" s="260"/>
      <c r="B28" s="47"/>
      <c r="C28" s="49">
        <f t="shared" si="6"/>
        <v>0</v>
      </c>
      <c r="D28" s="40">
        <f>IFERROR(IF(H28="","",(1-(H28/(VLOOKUP(J28,Causa!$A$78:$B$80,2,0))))*60),"FALTA CALIBRE")</f>
        <v>13.381538461538462</v>
      </c>
      <c r="E28" s="41">
        <v>531924</v>
      </c>
      <c r="F28" s="42">
        <v>0.83263888888888904</v>
      </c>
      <c r="G28" s="231">
        <v>700000874142</v>
      </c>
      <c r="H28" s="122">
        <f t="shared" si="7"/>
        <v>30302</v>
      </c>
      <c r="I28" s="146" t="s">
        <v>56</v>
      </c>
      <c r="J28" s="43" t="s">
        <v>24</v>
      </c>
      <c r="K28" s="159"/>
      <c r="L28" s="123">
        <f t="shared" si="1"/>
        <v>0.77700000000000002</v>
      </c>
      <c r="M28" s="123">
        <f t="shared" si="2"/>
        <v>0.77700000000000002</v>
      </c>
      <c r="N28" s="44">
        <f>IF(E28="","",H28/12*VLOOKUP(J28,Causa!$A$78:$C$80,3,0))</f>
        <v>187.87239999999997</v>
      </c>
      <c r="O28" s="44">
        <f t="shared" si="3"/>
        <v>13.379999999999999</v>
      </c>
      <c r="P28" s="44">
        <f t="shared" si="4"/>
        <v>0</v>
      </c>
      <c r="Q28" s="160"/>
      <c r="R28" s="45"/>
      <c r="S28" s="45"/>
      <c r="T28" s="161">
        <f>IF(H28="",0,ROUND(H28/VLOOKUP(J28,Causa!$A$78:$B$80,2,0)*60,2))</f>
        <v>46.62</v>
      </c>
      <c r="U28" s="161">
        <f t="shared" si="8"/>
        <v>0</v>
      </c>
      <c r="V28" s="161">
        <f t="shared" si="9"/>
        <v>0</v>
      </c>
      <c r="W28" s="161">
        <f t="shared" si="10"/>
        <v>0</v>
      </c>
      <c r="X28" s="161">
        <f t="shared" si="11"/>
        <v>13.379999999999999</v>
      </c>
      <c r="Y28" s="161">
        <f t="shared" si="5"/>
        <v>60</v>
      </c>
      <c r="Z28" s="162">
        <v>19</v>
      </c>
      <c r="AA28" s="106" t="s">
        <v>1850</v>
      </c>
      <c r="AB28" s="106"/>
      <c r="AC28" s="106"/>
      <c r="AD28" s="106"/>
      <c r="AE28" s="107">
        <f t="shared" si="12"/>
        <v>19</v>
      </c>
      <c r="AP28" s="91"/>
      <c r="AQ28" s="91"/>
      <c r="AR28" s="91"/>
    </row>
    <row r="29" spans="1:44" s="108" customFormat="1" ht="24.75" customHeight="1" x14ac:dyDescent="0.25">
      <c r="A29" s="260"/>
      <c r="B29" s="47"/>
      <c r="C29" s="49">
        <f t="shared" si="6"/>
        <v>0</v>
      </c>
      <c r="D29" s="40">
        <f>IFERROR(IF(H29="","",(1-(H29/(VLOOKUP(J29,Causa!$A$78:$B$80,2,0))))*60),"FALTA CALIBRE")</f>
        <v>16.544615384615383</v>
      </c>
      <c r="E29" s="41">
        <v>560170</v>
      </c>
      <c r="F29" s="42">
        <v>0.874305555555556</v>
      </c>
      <c r="G29" s="231">
        <v>700000874142</v>
      </c>
      <c r="H29" s="122">
        <f t="shared" si="7"/>
        <v>28246</v>
      </c>
      <c r="I29" s="146" t="s">
        <v>56</v>
      </c>
      <c r="J29" s="43" t="s">
        <v>24</v>
      </c>
      <c r="K29" s="159"/>
      <c r="L29" s="123">
        <f t="shared" si="1"/>
        <v>0.72399999999999998</v>
      </c>
      <c r="M29" s="123">
        <f t="shared" si="2"/>
        <v>0.72399999999999998</v>
      </c>
      <c r="N29" s="44">
        <f>IF(E29="","",H29/12*VLOOKUP(J29,Causa!$A$78:$C$80,3,0))</f>
        <v>175.12520000000001</v>
      </c>
      <c r="O29" s="44">
        <f t="shared" si="3"/>
        <v>16.54</v>
      </c>
      <c r="P29" s="44">
        <f t="shared" si="4"/>
        <v>0</v>
      </c>
      <c r="Q29" s="160"/>
      <c r="R29" s="45"/>
      <c r="S29" s="45"/>
      <c r="T29" s="161">
        <f>IF(H29="",0,ROUND(H29/VLOOKUP(J29,Causa!$A$78:$B$80,2,0)*60,2))</f>
        <v>43.46</v>
      </c>
      <c r="U29" s="161">
        <f t="shared" si="8"/>
        <v>0</v>
      </c>
      <c r="V29" s="161">
        <f t="shared" si="9"/>
        <v>0</v>
      </c>
      <c r="W29" s="161">
        <f t="shared" si="10"/>
        <v>0</v>
      </c>
      <c r="X29" s="161">
        <f t="shared" si="11"/>
        <v>16.54</v>
      </c>
      <c r="Y29" s="161">
        <f t="shared" si="5"/>
        <v>60</v>
      </c>
      <c r="Z29" s="162">
        <v>20</v>
      </c>
      <c r="AA29" s="106" t="s">
        <v>1850</v>
      </c>
      <c r="AB29" s="106"/>
      <c r="AC29" s="106"/>
      <c r="AD29" s="106"/>
      <c r="AE29" s="107">
        <f t="shared" si="12"/>
        <v>20</v>
      </c>
      <c r="AP29" s="91"/>
      <c r="AQ29" s="91"/>
      <c r="AR29" s="91"/>
    </row>
    <row r="30" spans="1:44" s="108" customFormat="1" ht="24.75" customHeight="1" x14ac:dyDescent="0.25">
      <c r="A30" s="260"/>
      <c r="B30" s="47"/>
      <c r="C30" s="49">
        <f t="shared" si="6"/>
        <v>0</v>
      </c>
      <c r="D30" s="40">
        <f>IFERROR(IF(H30="","",(1-(H30/(VLOOKUP(J30,Causa!$A$78:$B$80,2,0))))*60),"FALTA CALIBRE")</f>
        <v>22.941538461538464</v>
      </c>
      <c r="E30" s="41">
        <v>584258</v>
      </c>
      <c r="F30" s="42">
        <v>0.91597222222222197</v>
      </c>
      <c r="G30" s="231">
        <v>700000874142</v>
      </c>
      <c r="H30" s="122">
        <f t="shared" si="7"/>
        <v>24088</v>
      </c>
      <c r="I30" s="146" t="s">
        <v>56</v>
      </c>
      <c r="J30" s="43" t="s">
        <v>24</v>
      </c>
      <c r="K30" s="159"/>
      <c r="L30" s="123">
        <f t="shared" si="1"/>
        <v>0.61799999999999999</v>
      </c>
      <c r="M30" s="123">
        <f t="shared" si="2"/>
        <v>0.66100000000000003</v>
      </c>
      <c r="N30" s="44">
        <f>IF(E30="","",H30/12*VLOOKUP(J30,Causa!$A$78:$C$80,3,0))</f>
        <v>149.34559999999999</v>
      </c>
      <c r="O30" s="44">
        <f t="shared" si="3"/>
        <v>19</v>
      </c>
      <c r="P30" s="44">
        <f t="shared" si="4"/>
        <v>3.94</v>
      </c>
      <c r="Q30" s="160"/>
      <c r="R30" s="45"/>
      <c r="S30" s="45"/>
      <c r="T30" s="161">
        <f>IF(H30="",0,ROUND(H30/VLOOKUP(J30,Causa!$A$78:$B$80,2,0)*60,2))</f>
        <v>37.06</v>
      </c>
      <c r="U30" s="161">
        <f t="shared" si="8"/>
        <v>0</v>
      </c>
      <c r="V30" s="161">
        <f t="shared" si="9"/>
        <v>0</v>
      </c>
      <c r="W30" s="161">
        <f t="shared" si="10"/>
        <v>3.94</v>
      </c>
      <c r="X30" s="161">
        <f t="shared" si="11"/>
        <v>19</v>
      </c>
      <c r="Y30" s="161">
        <f t="shared" si="5"/>
        <v>60</v>
      </c>
      <c r="Z30" s="162">
        <v>21</v>
      </c>
      <c r="AA30" s="106" t="s">
        <v>1850</v>
      </c>
      <c r="AB30" s="106"/>
      <c r="AC30" s="106"/>
      <c r="AD30" s="106"/>
      <c r="AE30" s="107">
        <f t="shared" si="12"/>
        <v>21</v>
      </c>
      <c r="AP30" s="91"/>
      <c r="AQ30" s="91"/>
      <c r="AR30" s="91"/>
    </row>
    <row r="31" spans="1:44" s="108" customFormat="1" ht="24.75" customHeight="1" thickBot="1" x14ac:dyDescent="0.3">
      <c r="A31" s="261"/>
      <c r="B31" s="47"/>
      <c r="C31" s="50">
        <f t="shared" si="6"/>
        <v>0</v>
      </c>
      <c r="D31" s="40">
        <f>IFERROR(IF(H31="","",(1-(H31/(VLOOKUP(J31,Causa!$A$78:$B$80,2,0))))*60),"FALTA CALIBRE")</f>
        <v>24.141538461538463</v>
      </c>
      <c r="E31" s="41">
        <v>607566</v>
      </c>
      <c r="F31" s="42">
        <v>0.95763888888888904</v>
      </c>
      <c r="G31" s="231">
        <v>700000874142</v>
      </c>
      <c r="H31" s="122">
        <f t="shared" si="7"/>
        <v>23308</v>
      </c>
      <c r="I31" s="146" t="s">
        <v>56</v>
      </c>
      <c r="J31" s="43" t="s">
        <v>24</v>
      </c>
      <c r="K31" s="159"/>
      <c r="L31" s="123">
        <f t="shared" si="1"/>
        <v>0.59799999999999998</v>
      </c>
      <c r="M31" s="123">
        <f t="shared" si="2"/>
        <v>0.65200000000000002</v>
      </c>
      <c r="N31" s="44">
        <f>IF(E31="","",H31/12*VLOOKUP(J31,Causa!$A$78:$C$80,3,0))</f>
        <v>144.50959999999998</v>
      </c>
      <c r="O31" s="44">
        <f t="shared" si="3"/>
        <v>19.14</v>
      </c>
      <c r="P31" s="44">
        <f t="shared" si="4"/>
        <v>0</v>
      </c>
      <c r="Q31" s="160"/>
      <c r="R31" s="45"/>
      <c r="S31" s="45"/>
      <c r="T31" s="161">
        <f>IF(H31="",0,ROUND(H31/VLOOKUP(J31,Causa!$A$78:$B$80,2,0)*60,2))</f>
        <v>35.86</v>
      </c>
      <c r="U31" s="161">
        <f t="shared" si="8"/>
        <v>0</v>
      </c>
      <c r="V31" s="161">
        <f t="shared" si="9"/>
        <v>5</v>
      </c>
      <c r="W31" s="161">
        <f t="shared" si="10"/>
        <v>0</v>
      </c>
      <c r="X31" s="161">
        <f t="shared" si="11"/>
        <v>19.14</v>
      </c>
      <c r="Y31" s="161">
        <f t="shared" si="5"/>
        <v>60</v>
      </c>
      <c r="Z31" s="162">
        <v>22</v>
      </c>
      <c r="AA31" s="106" t="s">
        <v>1850</v>
      </c>
      <c r="AB31" s="106"/>
      <c r="AC31" s="106"/>
      <c r="AD31" s="106"/>
      <c r="AE31" s="107">
        <f t="shared" si="12"/>
        <v>22</v>
      </c>
      <c r="AP31" s="91"/>
      <c r="AQ31" s="91"/>
      <c r="AR31" s="91"/>
    </row>
    <row r="32" spans="1:44" s="108" customFormat="1" ht="24.75" customHeight="1" thickBot="1" x14ac:dyDescent="0.3">
      <c r="A32" s="51" t="s">
        <v>1795</v>
      </c>
      <c r="B32" s="47"/>
      <c r="C32" s="134">
        <f t="shared" si="6"/>
        <v>0</v>
      </c>
      <c r="D32" s="135">
        <f>IFERROR(IF(H32="","",(1-(H32/(VLOOKUP(J32,Causa!$A$78:$B$80,2,0))))*60),"FALTA CALIBRE")</f>
        <v>7.6676923076923087</v>
      </c>
      <c r="E32" s="136">
        <v>641582</v>
      </c>
      <c r="F32" s="137">
        <v>0.999305555555556</v>
      </c>
      <c r="G32" s="231">
        <v>700000874142</v>
      </c>
      <c r="H32" s="138">
        <f t="shared" si="7"/>
        <v>34016</v>
      </c>
      <c r="I32" s="146" t="s">
        <v>57</v>
      </c>
      <c r="J32" s="43" t="s">
        <v>24</v>
      </c>
      <c r="K32" s="184"/>
      <c r="L32" s="123">
        <f t="shared" si="1"/>
        <v>0.872</v>
      </c>
      <c r="M32" s="123">
        <f t="shared" si="2"/>
        <v>0.872</v>
      </c>
      <c r="N32" s="44">
        <f>IF(E32="","",H32/12*VLOOKUP(J32,Causa!$A$78:$C$80,3,0))</f>
        <v>210.89919999999998</v>
      </c>
      <c r="O32" s="44">
        <f t="shared" si="3"/>
        <v>7.67</v>
      </c>
      <c r="P32" s="44">
        <f t="shared" si="4"/>
        <v>0</v>
      </c>
      <c r="Q32" s="160"/>
      <c r="R32" s="45"/>
      <c r="S32" s="45"/>
      <c r="T32" s="161">
        <f>IF(H32="",0,ROUND(H32/VLOOKUP(J32,Causa!$A$78:$B$80,2,0)*60,2))</f>
        <v>52.33</v>
      </c>
      <c r="U32" s="161">
        <f t="shared" si="8"/>
        <v>0</v>
      </c>
      <c r="V32" s="161">
        <f t="shared" si="9"/>
        <v>0</v>
      </c>
      <c r="W32" s="161">
        <f t="shared" si="10"/>
        <v>0</v>
      </c>
      <c r="X32" s="161">
        <f t="shared" si="11"/>
        <v>7.67</v>
      </c>
      <c r="Y32" s="161">
        <f t="shared" si="5"/>
        <v>60</v>
      </c>
      <c r="Z32" s="162">
        <v>23</v>
      </c>
      <c r="AA32" s="106" t="s">
        <v>517</v>
      </c>
      <c r="AB32" s="106"/>
      <c r="AC32" s="106"/>
      <c r="AD32" s="106"/>
      <c r="AE32" s="107">
        <f t="shared" si="12"/>
        <v>23</v>
      </c>
      <c r="AP32" s="91"/>
      <c r="AQ32" s="91"/>
      <c r="AR32" s="91"/>
    </row>
    <row r="33" spans="1:44" s="108" customFormat="1" ht="26.25" customHeight="1" thickBot="1" x14ac:dyDescent="0.3">
      <c r="A33" s="152"/>
      <c r="B33" s="139" t="s">
        <v>1750</v>
      </c>
      <c r="C33" s="247">
        <f>+F33+H33+J33</f>
        <v>3977.8083999999994</v>
      </c>
      <c r="D33" s="248"/>
      <c r="E33" s="140" t="s">
        <v>1747</v>
      </c>
      <c r="F33" s="141">
        <f>SUM(N9:N15,N32)</f>
        <v>1310.7791999999997</v>
      </c>
      <c r="G33" s="140" t="s">
        <v>1748</v>
      </c>
      <c r="H33" s="142">
        <f>SUM(N16:N23)</f>
        <v>1299.8609999999999</v>
      </c>
      <c r="I33" s="140" t="s">
        <v>1749</v>
      </c>
      <c r="J33" s="143">
        <f>SUM(N24:N31)</f>
        <v>1367.1681999999996</v>
      </c>
      <c r="K33" s="143">
        <f>COUNTIF($M$9:$M$32,"100%")</f>
        <v>4</v>
      </c>
      <c r="L33" s="156"/>
      <c r="M33" s="157"/>
      <c r="N33" s="157"/>
      <c r="O33" s="157"/>
      <c r="P33" s="157"/>
      <c r="Q33" s="157"/>
      <c r="R33" s="157"/>
      <c r="S33" s="158"/>
      <c r="T33" s="249" t="s">
        <v>2</v>
      </c>
      <c r="U33" s="250"/>
      <c r="V33" s="250"/>
      <c r="W33" s="250"/>
      <c r="X33" s="18"/>
      <c r="Y33" s="124"/>
      <c r="Z33" s="124"/>
      <c r="AA33" s="112"/>
      <c r="AB33" s="112"/>
      <c r="AJ33" s="113"/>
      <c r="AK33" s="114"/>
      <c r="AL33" s="114"/>
      <c r="AM33" s="114"/>
      <c r="AN33" s="91"/>
      <c r="AO33" s="91"/>
      <c r="AP33" s="91"/>
      <c r="AQ33" s="91"/>
      <c r="AR33" s="91"/>
    </row>
    <row r="34" spans="1:44" s="108" customFormat="1" ht="35.25" customHeight="1" thickBot="1" x14ac:dyDescent="0.3">
      <c r="A34" s="150"/>
      <c r="C34" s="23" t="s">
        <v>1739</v>
      </c>
      <c r="D34" s="210" t="s">
        <v>1736</v>
      </c>
      <c r="E34" s="210" t="s">
        <v>1740</v>
      </c>
      <c r="F34" s="210" t="s">
        <v>4</v>
      </c>
      <c r="G34" s="210" t="s">
        <v>6</v>
      </c>
      <c r="H34" s="210" t="s">
        <v>7</v>
      </c>
      <c r="I34" s="132" t="s">
        <v>8</v>
      </c>
      <c r="J34" s="132" t="s">
        <v>17</v>
      </c>
      <c r="K34" s="144" t="s">
        <v>18</v>
      </c>
      <c r="L34" s="213" t="s">
        <v>19</v>
      </c>
      <c r="M34" s="214" t="s">
        <v>116</v>
      </c>
      <c r="N34" s="132" t="s">
        <v>117</v>
      </c>
      <c r="O34" s="132" t="s">
        <v>118</v>
      </c>
      <c r="P34" s="132" t="s">
        <v>20</v>
      </c>
      <c r="Q34" s="132" t="s">
        <v>21</v>
      </c>
      <c r="R34" s="215" t="s">
        <v>22</v>
      </c>
      <c r="S34" s="221" t="s">
        <v>12</v>
      </c>
      <c r="T34" s="120" t="s">
        <v>13</v>
      </c>
      <c r="U34" s="220" t="s">
        <v>14</v>
      </c>
      <c r="V34" s="220" t="s">
        <v>15</v>
      </c>
      <c r="W34" s="120" t="s">
        <v>4</v>
      </c>
      <c r="X34" s="120" t="s">
        <v>8</v>
      </c>
      <c r="Y34" s="125"/>
      <c r="Z34" s="126"/>
      <c r="AA34" s="91"/>
      <c r="AB34" s="115"/>
      <c r="AJ34" s="113"/>
      <c r="AK34" s="114"/>
      <c r="AL34" s="114"/>
      <c r="AM34" s="114"/>
      <c r="AN34" s="91"/>
      <c r="AO34" s="91"/>
      <c r="AP34" s="91"/>
      <c r="AQ34" s="91"/>
      <c r="AR34" s="91"/>
    </row>
    <row r="35" spans="1:44" s="17" customFormat="1" ht="20.25" customHeight="1" x14ac:dyDescent="0.2">
      <c r="A35" s="150"/>
      <c r="C35" s="205"/>
      <c r="D35" s="206">
        <f t="shared" ref="D35:D98" si="13">IF(E35="","",IF(E35=1,IF(COUNTA(F35:P35)=9,1,0),IF(J35="OPERACIO",IF(COUNTA(F35:P35)=7,1,0),IF(COUNTA(F35:P35)=7,1,0))))</f>
        <v>1</v>
      </c>
      <c r="E35" s="207">
        <f>IFERROR(VLOOKUP(J35,Causa!$A$2:$F$15,6,0),"")</f>
        <v>3</v>
      </c>
      <c r="F35" s="208">
        <v>6.9444444444444447E-4</v>
      </c>
      <c r="G35" s="209"/>
      <c r="H35" s="211"/>
      <c r="I35" s="55" t="s">
        <v>57</v>
      </c>
      <c r="J35" s="54" t="s">
        <v>47</v>
      </c>
      <c r="K35" s="54" t="s">
        <v>96</v>
      </c>
      <c r="L35" s="54" t="s">
        <v>1793</v>
      </c>
      <c r="M35" s="54"/>
      <c r="N35" s="54"/>
      <c r="O35" s="54" t="s">
        <v>1720</v>
      </c>
      <c r="P35" s="54">
        <v>9</v>
      </c>
      <c r="Q35" s="55" t="s">
        <v>1860</v>
      </c>
      <c r="R35" s="54"/>
      <c r="S35" s="61">
        <f>IF(K35="tiempo no programado",P35,0)</f>
        <v>0</v>
      </c>
      <c r="T35" s="61">
        <f t="shared" ref="T35:T98" si="14">IF(J35="Programa",P35,0)-S35</f>
        <v>9</v>
      </c>
      <c r="U35" s="61">
        <f>IF(J35="CALIDAD",P35,0)+IF(J35="LOGISTIC",P35,0)+IF(J35="REPUESTO",P35,0)+IF(J35="SALAMAQ",P35,0)+IF(J35="PROCESO",P35,0)</f>
        <v>0</v>
      </c>
      <c r="V35" s="61">
        <f t="shared" ref="V35:V98" si="15">IF(J35="ELECTRIC",P35,0)+IF(J35="INSTRUME",P35,0)+IF(J35="MECANICA",P35,0)+IF(J35="OPERACIO",P35,0)+IF(J35="AUTOMATI",P35,0)</f>
        <v>0</v>
      </c>
      <c r="W35" s="62">
        <f t="shared" ref="W35:W98" si="16">IF(F35="","",HOUR(F35))</f>
        <v>0</v>
      </c>
      <c r="X35" s="61" t="str">
        <f>IF(OR(W35=23,W35&lt;7),"N",IF(AND(W35&gt;=7,W35&lt;15),"M","T"))</f>
        <v>N</v>
      </c>
      <c r="Y35" s="18"/>
      <c r="Z35" s="19"/>
      <c r="AA35" s="20"/>
      <c r="AB35" s="19"/>
      <c r="AC35" s="21"/>
      <c r="AJ35" s="22"/>
      <c r="AK35" s="22"/>
      <c r="AL35" s="22"/>
      <c r="AM35" s="22"/>
      <c r="AN35" s="20"/>
      <c r="AO35" s="20"/>
      <c r="AP35" s="20"/>
      <c r="AQ35" s="20"/>
      <c r="AR35" s="20"/>
    </row>
    <row r="36" spans="1:44" s="17" customFormat="1" ht="20.25" customHeight="1" x14ac:dyDescent="0.2">
      <c r="A36" s="150"/>
      <c r="C36" s="63"/>
      <c r="D36" s="66">
        <f t="shared" si="13"/>
        <v>1</v>
      </c>
      <c r="E36" s="69">
        <f>IFERROR(VLOOKUP(J36,Causa!$A$2:$F$15,6,0),"")</f>
        <v>3</v>
      </c>
      <c r="F36" s="52">
        <v>6.2499999999999995E-3</v>
      </c>
      <c r="G36" s="53"/>
      <c r="H36" s="212"/>
      <c r="I36" s="55" t="s">
        <v>57</v>
      </c>
      <c r="J36" s="54" t="s">
        <v>37</v>
      </c>
      <c r="K36" s="54" t="s">
        <v>68</v>
      </c>
      <c r="L36" s="54" t="s">
        <v>1793</v>
      </c>
      <c r="M36" s="54"/>
      <c r="N36" s="54"/>
      <c r="O36" s="54" t="s">
        <v>427</v>
      </c>
      <c r="P36" s="54">
        <v>8</v>
      </c>
      <c r="Q36" s="55" t="s">
        <v>2033</v>
      </c>
      <c r="R36" s="54"/>
      <c r="S36" s="56">
        <f t="shared" ref="S36:S99" si="17">IF(K36="tiempo no programado",P36,0)</f>
        <v>0</v>
      </c>
      <c r="T36" s="56">
        <f t="shared" si="14"/>
        <v>0</v>
      </c>
      <c r="U36" s="56">
        <f t="shared" ref="U36:U99" si="18">IF(J36="CALIDAD",P36,0)+IF(J36="LOGISTIC",P36,0)+IF(J36="REPUESTO",P36,0)+IF(J36="SALAMAQ",P36,0)</f>
        <v>8</v>
      </c>
      <c r="V36" s="56">
        <f t="shared" si="15"/>
        <v>0</v>
      </c>
      <c r="W36" s="64">
        <f t="shared" si="16"/>
        <v>0</v>
      </c>
      <c r="X36" s="56" t="str">
        <f t="shared" ref="X36:X99" si="19">IF(OR(W36=23,W36&lt;7),"N",IF(AND(W36&gt;=7,W36&lt;15),"M","T"))</f>
        <v>N</v>
      </c>
      <c r="Y36" s="18"/>
      <c r="Z36" s="19"/>
      <c r="AA36" s="20"/>
      <c r="AB36" s="19"/>
      <c r="AC36" s="21"/>
      <c r="AJ36" s="22"/>
      <c r="AK36" s="22"/>
      <c r="AL36" s="22"/>
      <c r="AM36" s="22"/>
      <c r="AN36" s="20"/>
      <c r="AO36" s="20"/>
      <c r="AP36" s="20"/>
      <c r="AQ36" s="20"/>
      <c r="AR36" s="20"/>
    </row>
    <row r="37" spans="1:44" s="17" customFormat="1" ht="20.25" customHeight="1" x14ac:dyDescent="0.2">
      <c r="A37" s="150"/>
      <c r="C37" s="63"/>
      <c r="D37" s="66">
        <f t="shared" si="13"/>
        <v>1</v>
      </c>
      <c r="E37" s="69">
        <f>IFERROR(VLOOKUP(J37,Causa!$A$2:$F$15,6,0),"")</f>
        <v>2</v>
      </c>
      <c r="F37" s="52">
        <v>2.9861111111111113E-2</v>
      </c>
      <c r="G37" s="53"/>
      <c r="H37" s="212"/>
      <c r="I37" s="55" t="s">
        <v>57</v>
      </c>
      <c r="J37" s="54" t="s">
        <v>41</v>
      </c>
      <c r="K37" s="54" t="s">
        <v>42</v>
      </c>
      <c r="L37" s="54" t="s">
        <v>1770</v>
      </c>
      <c r="M37" s="54"/>
      <c r="N37" s="54"/>
      <c r="O37" s="54" t="s">
        <v>399</v>
      </c>
      <c r="P37" s="54">
        <v>4.38</v>
      </c>
      <c r="Q37" s="55" t="s">
        <v>1875</v>
      </c>
      <c r="R37" s="54"/>
      <c r="S37" s="56">
        <f t="shared" si="17"/>
        <v>0</v>
      </c>
      <c r="T37" s="56">
        <f t="shared" si="14"/>
        <v>0</v>
      </c>
      <c r="U37" s="56">
        <f t="shared" si="18"/>
        <v>0</v>
      </c>
      <c r="V37" s="56">
        <f t="shared" si="15"/>
        <v>4.38</v>
      </c>
      <c r="W37" s="64">
        <f t="shared" si="16"/>
        <v>0</v>
      </c>
      <c r="X37" s="56" t="str">
        <f t="shared" si="19"/>
        <v>N</v>
      </c>
      <c r="Y37" s="18"/>
      <c r="Z37" s="19"/>
      <c r="AA37" s="20"/>
      <c r="AB37" s="19"/>
      <c r="AC37" s="21"/>
      <c r="AJ37" s="22"/>
      <c r="AK37" s="22"/>
      <c r="AL37" s="22"/>
      <c r="AM37" s="22"/>
      <c r="AN37" s="20"/>
      <c r="AO37" s="20"/>
      <c r="AP37" s="20"/>
      <c r="AQ37" s="20"/>
      <c r="AR37" s="20"/>
    </row>
    <row r="38" spans="1:44" s="17" customFormat="1" ht="20.25" customHeight="1" x14ac:dyDescent="0.2">
      <c r="A38" s="150"/>
      <c r="C38" s="63"/>
      <c r="D38" s="66">
        <f t="shared" si="13"/>
        <v>1</v>
      </c>
      <c r="E38" s="69">
        <f>IFERROR(VLOOKUP(J38,Causa!$A$2:$F$15,6,0),"")</f>
        <v>2</v>
      </c>
      <c r="F38" s="52">
        <v>5.4166666666666669E-2</v>
      </c>
      <c r="G38" s="53"/>
      <c r="H38" s="212"/>
      <c r="I38" s="55" t="s">
        <v>57</v>
      </c>
      <c r="J38" s="54" t="s">
        <v>41</v>
      </c>
      <c r="K38" s="54" t="s">
        <v>42</v>
      </c>
      <c r="L38" s="54" t="s">
        <v>444</v>
      </c>
      <c r="M38" s="54"/>
      <c r="N38" s="54"/>
      <c r="O38" s="54" t="s">
        <v>423</v>
      </c>
      <c r="P38" s="54">
        <v>9</v>
      </c>
      <c r="Q38" s="55" t="s">
        <v>1929</v>
      </c>
      <c r="R38" s="54"/>
      <c r="S38" s="56">
        <f t="shared" si="17"/>
        <v>0</v>
      </c>
      <c r="T38" s="56">
        <f t="shared" si="14"/>
        <v>0</v>
      </c>
      <c r="U38" s="56">
        <f t="shared" si="18"/>
        <v>0</v>
      </c>
      <c r="V38" s="56">
        <f t="shared" si="15"/>
        <v>9</v>
      </c>
      <c r="W38" s="64">
        <f t="shared" si="16"/>
        <v>1</v>
      </c>
      <c r="X38" s="56" t="str">
        <f t="shared" si="19"/>
        <v>N</v>
      </c>
      <c r="Y38" s="18"/>
      <c r="Z38" s="19"/>
      <c r="AA38" s="20"/>
      <c r="AB38" s="19"/>
      <c r="AC38" s="21"/>
      <c r="AJ38" s="22"/>
      <c r="AK38" s="22"/>
      <c r="AL38" s="22"/>
      <c r="AM38" s="22"/>
      <c r="AN38" s="20"/>
      <c r="AO38" s="20"/>
      <c r="AP38" s="20"/>
      <c r="AQ38" s="20"/>
      <c r="AR38" s="20"/>
    </row>
    <row r="39" spans="1:44" s="17" customFormat="1" ht="20.25" customHeight="1" x14ac:dyDescent="0.2">
      <c r="A39" s="150"/>
      <c r="C39" s="63"/>
      <c r="D39" s="66">
        <f t="shared" si="13"/>
        <v>1</v>
      </c>
      <c r="E39" s="69">
        <f>IFERROR(VLOOKUP(J39,Causa!$A$2:$F$15,6,0),"")</f>
        <v>3</v>
      </c>
      <c r="F39" s="52">
        <v>8.1250000000000003E-2</v>
      </c>
      <c r="G39" s="53"/>
      <c r="H39" s="212"/>
      <c r="I39" s="55" t="s">
        <v>57</v>
      </c>
      <c r="J39" s="54" t="s">
        <v>29</v>
      </c>
      <c r="K39" s="54" t="s">
        <v>1854</v>
      </c>
      <c r="L39" s="54" t="s">
        <v>1793</v>
      </c>
      <c r="M39" s="54"/>
      <c r="N39" s="54"/>
      <c r="O39" s="54" t="s">
        <v>429</v>
      </c>
      <c r="P39" s="54">
        <v>2.93</v>
      </c>
      <c r="Q39" s="55" t="s">
        <v>2034</v>
      </c>
      <c r="R39" s="54"/>
      <c r="S39" s="56">
        <f t="shared" si="17"/>
        <v>0</v>
      </c>
      <c r="T39" s="56">
        <f t="shared" si="14"/>
        <v>0</v>
      </c>
      <c r="U39" s="56">
        <f t="shared" si="18"/>
        <v>2.93</v>
      </c>
      <c r="V39" s="56">
        <f t="shared" si="15"/>
        <v>0</v>
      </c>
      <c r="W39" s="64">
        <f t="shared" si="16"/>
        <v>1</v>
      </c>
      <c r="X39" s="56" t="str">
        <f t="shared" si="19"/>
        <v>N</v>
      </c>
      <c r="Y39" s="18"/>
      <c r="Z39" s="19"/>
      <c r="AA39" s="20"/>
      <c r="AB39" s="19"/>
      <c r="AC39" s="21"/>
      <c r="AJ39" s="22"/>
      <c r="AK39" s="22"/>
      <c r="AL39" s="22"/>
      <c r="AM39" s="22"/>
      <c r="AN39" s="20"/>
      <c r="AO39" s="20"/>
      <c r="AP39" s="20"/>
      <c r="AQ39" s="20"/>
      <c r="AR39" s="20"/>
    </row>
    <row r="40" spans="1:44" s="17" customFormat="1" ht="20.25" customHeight="1" x14ac:dyDescent="0.2">
      <c r="A40" s="150"/>
      <c r="C40" s="63"/>
      <c r="D40" s="66">
        <f t="shared" si="13"/>
        <v>1</v>
      </c>
      <c r="E40" s="69">
        <f>IFERROR(VLOOKUP(J40,Causa!$A$2:$F$15,6,0),"")</f>
        <v>1</v>
      </c>
      <c r="F40" s="52">
        <v>8.4027777777777771E-2</v>
      </c>
      <c r="G40" s="53"/>
      <c r="H40" s="212"/>
      <c r="I40" s="55" t="s">
        <v>57</v>
      </c>
      <c r="J40" s="54" t="s">
        <v>25</v>
      </c>
      <c r="K40" s="54" t="s">
        <v>26</v>
      </c>
      <c r="L40" s="54" t="s">
        <v>1798</v>
      </c>
      <c r="M40" s="54" t="s">
        <v>486</v>
      </c>
      <c r="N40" s="54" t="s">
        <v>196</v>
      </c>
      <c r="O40" s="54" t="s">
        <v>198</v>
      </c>
      <c r="P40" s="54">
        <v>5</v>
      </c>
      <c r="Q40" s="55" t="s">
        <v>1909</v>
      </c>
      <c r="R40" s="54"/>
      <c r="S40" s="56">
        <f t="shared" si="17"/>
        <v>0</v>
      </c>
      <c r="T40" s="56">
        <f t="shared" si="14"/>
        <v>0</v>
      </c>
      <c r="U40" s="56">
        <f t="shared" si="18"/>
        <v>0</v>
      </c>
      <c r="V40" s="56">
        <f t="shared" si="15"/>
        <v>5</v>
      </c>
      <c r="W40" s="64">
        <f t="shared" si="16"/>
        <v>2</v>
      </c>
      <c r="X40" s="56" t="str">
        <f t="shared" si="19"/>
        <v>N</v>
      </c>
      <c r="Y40" s="18"/>
      <c r="Z40" s="19"/>
      <c r="AA40" s="20"/>
      <c r="AB40" s="19"/>
      <c r="AC40" s="21"/>
      <c r="AJ40" s="22"/>
      <c r="AK40" s="22"/>
      <c r="AL40" s="22"/>
      <c r="AM40" s="22"/>
      <c r="AN40" s="20"/>
      <c r="AO40" s="20"/>
      <c r="AP40" s="20"/>
      <c r="AQ40" s="20"/>
      <c r="AR40" s="20"/>
    </row>
    <row r="41" spans="1:44" s="17" customFormat="1" ht="20.25" customHeight="1" x14ac:dyDescent="0.2">
      <c r="A41" s="150"/>
      <c r="C41" s="63"/>
      <c r="D41" s="66">
        <f t="shared" si="13"/>
        <v>1</v>
      </c>
      <c r="E41" s="69">
        <f>IFERROR(VLOOKUP(J41,Causa!$A$2:$F$15,6,0),"")</f>
        <v>2</v>
      </c>
      <c r="F41" s="52">
        <v>9.2361111111111116E-2</v>
      </c>
      <c r="G41" s="53"/>
      <c r="H41" s="212"/>
      <c r="I41" s="55" t="s">
        <v>57</v>
      </c>
      <c r="J41" s="54" t="s">
        <v>41</v>
      </c>
      <c r="K41" s="54" t="s">
        <v>42</v>
      </c>
      <c r="L41" s="54" t="s">
        <v>1769</v>
      </c>
      <c r="M41" s="54"/>
      <c r="N41" s="54"/>
      <c r="O41" s="54" t="s">
        <v>402</v>
      </c>
      <c r="P41" s="54">
        <v>6</v>
      </c>
      <c r="Q41" s="55" t="s">
        <v>2035</v>
      </c>
      <c r="R41" s="54"/>
      <c r="S41" s="56">
        <f t="shared" si="17"/>
        <v>0</v>
      </c>
      <c r="T41" s="56">
        <f t="shared" si="14"/>
        <v>0</v>
      </c>
      <c r="U41" s="56">
        <f t="shared" si="18"/>
        <v>0</v>
      </c>
      <c r="V41" s="56">
        <f t="shared" si="15"/>
        <v>6</v>
      </c>
      <c r="W41" s="64">
        <f t="shared" si="16"/>
        <v>2</v>
      </c>
      <c r="X41" s="56" t="str">
        <f t="shared" si="19"/>
        <v>N</v>
      </c>
      <c r="Y41" s="18"/>
      <c r="Z41" s="19"/>
      <c r="AA41" s="20"/>
      <c r="AB41" s="19"/>
      <c r="AC41" s="21"/>
      <c r="AJ41" s="22"/>
      <c r="AK41" s="22"/>
      <c r="AL41" s="22"/>
      <c r="AM41" s="22"/>
      <c r="AN41" s="20"/>
      <c r="AO41" s="20"/>
      <c r="AP41" s="20"/>
      <c r="AQ41" s="20"/>
      <c r="AR41" s="20"/>
    </row>
    <row r="42" spans="1:44" s="17" customFormat="1" ht="20.25" customHeight="1" x14ac:dyDescent="0.2">
      <c r="A42" s="150"/>
      <c r="C42" s="63"/>
      <c r="D42" s="66">
        <f t="shared" si="13"/>
        <v>1</v>
      </c>
      <c r="E42" s="69">
        <f>IFERROR(VLOOKUP(J42,Causa!$A$2:$F$15,6,0),"")</f>
        <v>2</v>
      </c>
      <c r="F42" s="52">
        <v>0.10069444444444443</v>
      </c>
      <c r="G42" s="53"/>
      <c r="H42" s="212"/>
      <c r="I42" s="55" t="s">
        <v>57</v>
      </c>
      <c r="J42" s="54" t="s">
        <v>41</v>
      </c>
      <c r="K42" s="54" t="s">
        <v>42</v>
      </c>
      <c r="L42" s="54" t="s">
        <v>442</v>
      </c>
      <c r="M42" s="54"/>
      <c r="N42" s="54"/>
      <c r="O42" s="54" t="s">
        <v>423</v>
      </c>
      <c r="P42" s="54">
        <v>6.97</v>
      </c>
      <c r="Q42" s="55" t="s">
        <v>2036</v>
      </c>
      <c r="R42" s="54"/>
      <c r="S42" s="56">
        <f t="shared" si="17"/>
        <v>0</v>
      </c>
      <c r="T42" s="56">
        <f t="shared" si="14"/>
        <v>0</v>
      </c>
      <c r="U42" s="56">
        <f t="shared" si="18"/>
        <v>0</v>
      </c>
      <c r="V42" s="56">
        <f t="shared" si="15"/>
        <v>6.97</v>
      </c>
      <c r="W42" s="64">
        <f t="shared" si="16"/>
        <v>2</v>
      </c>
      <c r="X42" s="56" t="str">
        <f t="shared" si="19"/>
        <v>N</v>
      </c>
      <c r="Y42" s="18"/>
      <c r="Z42" s="19"/>
      <c r="AA42" s="20"/>
      <c r="AB42" s="19"/>
      <c r="AC42" s="21"/>
      <c r="AJ42" s="22"/>
      <c r="AK42" s="22"/>
      <c r="AL42" s="22"/>
      <c r="AM42" s="22"/>
      <c r="AN42" s="20"/>
      <c r="AO42" s="20"/>
      <c r="AP42" s="20"/>
      <c r="AQ42" s="20"/>
      <c r="AR42" s="20"/>
    </row>
    <row r="43" spans="1:44" s="17" customFormat="1" ht="20.25" customHeight="1" x14ac:dyDescent="0.2">
      <c r="A43" s="150"/>
      <c r="C43" s="63"/>
      <c r="D43" s="66">
        <f t="shared" si="13"/>
        <v>1</v>
      </c>
      <c r="E43" s="69">
        <f>IFERROR(VLOOKUP(J43,Causa!$A$2:$F$15,6,0),"")</f>
        <v>3</v>
      </c>
      <c r="F43" s="52">
        <v>0.12847222222222224</v>
      </c>
      <c r="G43" s="53"/>
      <c r="H43" s="212"/>
      <c r="I43" s="55" t="s">
        <v>57</v>
      </c>
      <c r="J43" s="54" t="s">
        <v>37</v>
      </c>
      <c r="K43" s="54" t="s">
        <v>68</v>
      </c>
      <c r="L43" s="54" t="s">
        <v>1793</v>
      </c>
      <c r="M43" s="54"/>
      <c r="N43" s="54"/>
      <c r="O43" s="54" t="s">
        <v>427</v>
      </c>
      <c r="P43" s="54">
        <v>11.62</v>
      </c>
      <c r="Q43" s="55" t="s">
        <v>2038</v>
      </c>
      <c r="R43" s="54"/>
      <c r="S43" s="56">
        <f t="shared" si="17"/>
        <v>0</v>
      </c>
      <c r="T43" s="56">
        <f t="shared" si="14"/>
        <v>0</v>
      </c>
      <c r="U43" s="56">
        <f t="shared" si="18"/>
        <v>11.62</v>
      </c>
      <c r="V43" s="56">
        <f t="shared" si="15"/>
        <v>0</v>
      </c>
      <c r="W43" s="64">
        <f t="shared" si="16"/>
        <v>3</v>
      </c>
      <c r="X43" s="56" t="str">
        <f t="shared" si="19"/>
        <v>N</v>
      </c>
      <c r="Y43" s="18"/>
      <c r="Z43" s="19"/>
      <c r="AA43" s="20"/>
      <c r="AB43" s="19"/>
      <c r="AC43" s="21"/>
      <c r="AJ43" s="22"/>
      <c r="AK43" s="22"/>
      <c r="AL43" s="22"/>
      <c r="AM43" s="22"/>
      <c r="AN43" s="20"/>
      <c r="AO43" s="20"/>
      <c r="AP43" s="20"/>
      <c r="AQ43" s="20"/>
      <c r="AR43" s="20"/>
    </row>
    <row r="44" spans="1:44" s="17" customFormat="1" ht="20.25" customHeight="1" x14ac:dyDescent="0.2">
      <c r="A44" s="150"/>
      <c r="C44" s="63"/>
      <c r="D44" s="66">
        <f t="shared" si="13"/>
        <v>1</v>
      </c>
      <c r="E44" s="69">
        <f>IFERROR(VLOOKUP(J44,Causa!$A$2:$F$15,6,0),"")</f>
        <v>3</v>
      </c>
      <c r="F44" s="52">
        <v>0.1673611111111111</v>
      </c>
      <c r="G44" s="53"/>
      <c r="H44" s="212"/>
      <c r="I44" s="55" t="s">
        <v>57</v>
      </c>
      <c r="J44" s="54" t="s">
        <v>37</v>
      </c>
      <c r="K44" s="54" t="s">
        <v>68</v>
      </c>
      <c r="L44" s="54" t="s">
        <v>1793</v>
      </c>
      <c r="M44" s="54"/>
      <c r="N44" s="54"/>
      <c r="O44" s="54" t="s">
        <v>427</v>
      </c>
      <c r="P44" s="54">
        <v>8</v>
      </c>
      <c r="Q44" s="55" t="s">
        <v>2038</v>
      </c>
      <c r="R44" s="54"/>
      <c r="S44" s="56">
        <f t="shared" si="17"/>
        <v>0</v>
      </c>
      <c r="T44" s="56">
        <f t="shared" si="14"/>
        <v>0</v>
      </c>
      <c r="U44" s="56">
        <f t="shared" si="18"/>
        <v>8</v>
      </c>
      <c r="V44" s="56">
        <f t="shared" si="15"/>
        <v>0</v>
      </c>
      <c r="W44" s="64">
        <f t="shared" si="16"/>
        <v>4</v>
      </c>
      <c r="X44" s="56" t="str">
        <f t="shared" si="19"/>
        <v>N</v>
      </c>
      <c r="Y44" s="18"/>
      <c r="Z44" s="19"/>
      <c r="AA44" s="20"/>
      <c r="AB44" s="19"/>
      <c r="AC44" s="21"/>
      <c r="AJ44" s="22"/>
      <c r="AK44" s="22"/>
      <c r="AL44" s="22"/>
      <c r="AM44" s="22"/>
      <c r="AN44" s="20"/>
      <c r="AO44" s="20"/>
      <c r="AP44" s="20"/>
      <c r="AQ44" s="20"/>
      <c r="AR44" s="20"/>
    </row>
    <row r="45" spans="1:44" s="17" customFormat="1" ht="20.25" customHeight="1" x14ac:dyDescent="0.2">
      <c r="A45" s="150"/>
      <c r="C45" s="63"/>
      <c r="D45" s="66">
        <f t="shared" si="13"/>
        <v>1</v>
      </c>
      <c r="E45" s="69">
        <f>IFERROR(VLOOKUP(J45,Causa!$A$2:$F$15,6,0),"")</f>
        <v>1</v>
      </c>
      <c r="F45" s="52">
        <v>0.17986111111111111</v>
      </c>
      <c r="G45" s="53"/>
      <c r="H45" s="212"/>
      <c r="I45" s="55" t="s">
        <v>57</v>
      </c>
      <c r="J45" s="54" t="s">
        <v>31</v>
      </c>
      <c r="K45" s="54" t="s">
        <v>32</v>
      </c>
      <c r="L45" s="54" t="s">
        <v>1796</v>
      </c>
      <c r="M45" s="54" t="s">
        <v>490</v>
      </c>
      <c r="N45" s="54" t="s">
        <v>221</v>
      </c>
      <c r="O45" s="54" t="s">
        <v>197</v>
      </c>
      <c r="P45" s="54">
        <v>6</v>
      </c>
      <c r="Q45" s="55" t="s">
        <v>2039</v>
      </c>
      <c r="R45" s="54"/>
      <c r="S45" s="56">
        <f t="shared" si="17"/>
        <v>0</v>
      </c>
      <c r="T45" s="56">
        <f t="shared" si="14"/>
        <v>0</v>
      </c>
      <c r="U45" s="56">
        <f t="shared" si="18"/>
        <v>0</v>
      </c>
      <c r="V45" s="56">
        <f t="shared" si="15"/>
        <v>6</v>
      </c>
      <c r="W45" s="64">
        <f t="shared" si="16"/>
        <v>4</v>
      </c>
      <c r="X45" s="56" t="str">
        <f t="shared" si="19"/>
        <v>N</v>
      </c>
      <c r="Y45" s="18"/>
      <c r="Z45" s="19"/>
      <c r="AA45" s="20"/>
      <c r="AB45" s="19"/>
      <c r="AC45" s="21"/>
      <c r="AJ45" s="22"/>
      <c r="AK45" s="22"/>
      <c r="AL45" s="22"/>
      <c r="AM45" s="22"/>
      <c r="AN45" s="20"/>
      <c r="AO45" s="20"/>
      <c r="AP45" s="20"/>
      <c r="AQ45" s="20"/>
      <c r="AR45" s="20"/>
    </row>
    <row r="46" spans="1:44" s="17" customFormat="1" ht="20.25" customHeight="1" x14ac:dyDescent="0.2">
      <c r="A46" s="150"/>
      <c r="C46" s="63"/>
      <c r="D46" s="66">
        <f t="shared" si="13"/>
        <v>1</v>
      </c>
      <c r="E46" s="69">
        <f>IFERROR(VLOOKUP(J46,Causa!$A$2:$F$15,6,0),"")</f>
        <v>2</v>
      </c>
      <c r="F46" s="52">
        <v>0.20416666666666669</v>
      </c>
      <c r="G46" s="53"/>
      <c r="H46" s="212"/>
      <c r="I46" s="55" t="s">
        <v>57</v>
      </c>
      <c r="J46" s="54" t="s">
        <v>41</v>
      </c>
      <c r="K46" s="54" t="s">
        <v>42</v>
      </c>
      <c r="L46" s="54" t="s">
        <v>443</v>
      </c>
      <c r="M46" s="54"/>
      <c r="N46" s="54"/>
      <c r="O46" s="54" t="s">
        <v>399</v>
      </c>
      <c r="P46" s="54">
        <v>4.1100000000000003</v>
      </c>
      <c r="Q46" s="55" t="s">
        <v>2040</v>
      </c>
      <c r="R46" s="54"/>
      <c r="S46" s="56">
        <f t="shared" si="17"/>
        <v>0</v>
      </c>
      <c r="T46" s="56">
        <f t="shared" si="14"/>
        <v>0</v>
      </c>
      <c r="U46" s="56">
        <f t="shared" si="18"/>
        <v>0</v>
      </c>
      <c r="V46" s="56">
        <f t="shared" si="15"/>
        <v>4.1100000000000003</v>
      </c>
      <c r="W46" s="64">
        <f t="shared" si="16"/>
        <v>4</v>
      </c>
      <c r="X46" s="56" t="str">
        <f t="shared" si="19"/>
        <v>N</v>
      </c>
      <c r="Y46" s="18"/>
      <c r="Z46" s="19"/>
      <c r="AA46" s="20"/>
      <c r="AB46" s="19"/>
      <c r="AC46" s="21"/>
      <c r="AJ46" s="22"/>
      <c r="AK46" s="22"/>
      <c r="AL46" s="22"/>
      <c r="AM46" s="22"/>
      <c r="AN46" s="20"/>
      <c r="AO46" s="20"/>
      <c r="AP46" s="20"/>
      <c r="AQ46" s="20"/>
      <c r="AR46" s="20"/>
    </row>
    <row r="47" spans="1:44" s="17" customFormat="1" ht="20.25" customHeight="1" x14ac:dyDescent="0.2">
      <c r="A47" s="150"/>
      <c r="C47" s="63"/>
      <c r="D47" s="66">
        <f t="shared" si="13"/>
        <v>1</v>
      </c>
      <c r="E47" s="69">
        <f>IFERROR(VLOOKUP(J47,Causa!$A$2:$F$15,6,0),"")</f>
        <v>3</v>
      </c>
      <c r="F47" s="52">
        <v>0.21388888888888891</v>
      </c>
      <c r="G47" s="53"/>
      <c r="H47" s="212"/>
      <c r="I47" s="55" t="s">
        <v>57</v>
      </c>
      <c r="J47" s="54" t="s">
        <v>37</v>
      </c>
      <c r="K47" s="54" t="s">
        <v>68</v>
      </c>
      <c r="L47" s="54" t="s">
        <v>1793</v>
      </c>
      <c r="M47" s="54"/>
      <c r="N47" s="54"/>
      <c r="O47" s="54" t="s">
        <v>427</v>
      </c>
      <c r="P47" s="54">
        <v>10</v>
      </c>
      <c r="Q47" s="55" t="s">
        <v>2038</v>
      </c>
      <c r="R47" s="54"/>
      <c r="S47" s="56">
        <f t="shared" si="17"/>
        <v>0</v>
      </c>
      <c r="T47" s="56">
        <f t="shared" si="14"/>
        <v>0</v>
      </c>
      <c r="U47" s="56">
        <f t="shared" si="18"/>
        <v>10</v>
      </c>
      <c r="V47" s="56">
        <f t="shared" si="15"/>
        <v>0</v>
      </c>
      <c r="W47" s="64">
        <f t="shared" si="16"/>
        <v>5</v>
      </c>
      <c r="X47" s="56" t="str">
        <f t="shared" si="19"/>
        <v>N</v>
      </c>
      <c r="Y47" s="18"/>
      <c r="Z47" s="19"/>
      <c r="AA47" s="20"/>
      <c r="AB47" s="19"/>
      <c r="AC47" s="21"/>
      <c r="AJ47" s="22"/>
      <c r="AK47" s="22"/>
      <c r="AL47" s="22"/>
      <c r="AM47" s="22"/>
      <c r="AN47" s="20"/>
      <c r="AO47" s="20"/>
      <c r="AP47" s="20"/>
      <c r="AQ47" s="20"/>
      <c r="AR47" s="20"/>
    </row>
    <row r="48" spans="1:44" s="17" customFormat="1" ht="20.25" customHeight="1" x14ac:dyDescent="0.2">
      <c r="A48" s="150"/>
      <c r="C48" s="63"/>
      <c r="D48" s="66">
        <f t="shared" si="13"/>
        <v>1</v>
      </c>
      <c r="E48" s="69">
        <f>IFERROR(VLOOKUP(J48,Causa!$A$2:$F$15,6,0),"")</f>
        <v>2</v>
      </c>
      <c r="F48" s="52">
        <v>0.23055555555555554</v>
      </c>
      <c r="G48" s="53"/>
      <c r="H48" s="212"/>
      <c r="I48" s="55" t="s">
        <v>57</v>
      </c>
      <c r="J48" s="54" t="s">
        <v>41</v>
      </c>
      <c r="K48" s="54" t="s">
        <v>42</v>
      </c>
      <c r="L48" s="54" t="s">
        <v>445</v>
      </c>
      <c r="M48" s="54"/>
      <c r="N48" s="54"/>
      <c r="O48" s="54" t="s">
        <v>399</v>
      </c>
      <c r="P48" s="54">
        <v>3.96</v>
      </c>
      <c r="Q48" s="55" t="s">
        <v>2041</v>
      </c>
      <c r="R48" s="54"/>
      <c r="S48" s="56">
        <f t="shared" si="17"/>
        <v>0</v>
      </c>
      <c r="T48" s="56">
        <f t="shared" si="14"/>
        <v>0</v>
      </c>
      <c r="U48" s="56">
        <f t="shared" si="18"/>
        <v>0</v>
      </c>
      <c r="V48" s="56">
        <f t="shared" si="15"/>
        <v>3.96</v>
      </c>
      <c r="W48" s="64">
        <f t="shared" si="16"/>
        <v>5</v>
      </c>
      <c r="X48" s="56" t="str">
        <f t="shared" si="19"/>
        <v>N</v>
      </c>
      <c r="Y48" s="18"/>
      <c r="Z48" s="19"/>
      <c r="AA48" s="20"/>
      <c r="AB48" s="19"/>
      <c r="AC48" s="21"/>
      <c r="AJ48" s="22"/>
      <c r="AK48" s="22"/>
      <c r="AL48" s="22"/>
      <c r="AM48" s="22"/>
      <c r="AN48" s="20"/>
      <c r="AO48" s="20"/>
      <c r="AP48" s="20"/>
      <c r="AQ48" s="20"/>
      <c r="AR48" s="20"/>
    </row>
    <row r="49" spans="1:44" s="17" customFormat="1" ht="20.25" customHeight="1" x14ac:dyDescent="0.2">
      <c r="A49" s="150"/>
      <c r="C49" s="63"/>
      <c r="D49" s="66">
        <f t="shared" si="13"/>
        <v>1</v>
      </c>
      <c r="E49" s="69">
        <f>IFERROR(VLOOKUP(J49,Causa!$A$2:$F$15,6,0),"")</f>
        <v>1</v>
      </c>
      <c r="F49" s="52">
        <v>0.23680555555555557</v>
      </c>
      <c r="G49" s="53"/>
      <c r="H49" s="212"/>
      <c r="I49" s="55" t="s">
        <v>57</v>
      </c>
      <c r="J49" s="54" t="s">
        <v>31</v>
      </c>
      <c r="K49" s="54" t="s">
        <v>32</v>
      </c>
      <c r="L49" s="54" t="s">
        <v>1760</v>
      </c>
      <c r="M49" s="54" t="s">
        <v>490</v>
      </c>
      <c r="N49" s="54" t="s">
        <v>223</v>
      </c>
      <c r="O49" s="54" t="s">
        <v>198</v>
      </c>
      <c r="P49" s="54">
        <v>6</v>
      </c>
      <c r="Q49" s="55" t="s">
        <v>2042</v>
      </c>
      <c r="R49" s="54"/>
      <c r="S49" s="56">
        <f t="shared" si="17"/>
        <v>0</v>
      </c>
      <c r="T49" s="56">
        <f t="shared" si="14"/>
        <v>0</v>
      </c>
      <c r="U49" s="56">
        <f t="shared" si="18"/>
        <v>0</v>
      </c>
      <c r="V49" s="56">
        <f t="shared" si="15"/>
        <v>6</v>
      </c>
      <c r="W49" s="64">
        <f t="shared" si="16"/>
        <v>5</v>
      </c>
      <c r="X49" s="56" t="str">
        <f t="shared" si="19"/>
        <v>N</v>
      </c>
      <c r="Y49" s="18"/>
      <c r="Z49" s="19"/>
      <c r="AA49" s="20"/>
      <c r="AB49" s="19"/>
      <c r="AC49" s="21"/>
      <c r="AJ49" s="22"/>
      <c r="AK49" s="22"/>
      <c r="AL49" s="22"/>
      <c r="AM49" s="22"/>
      <c r="AN49" s="20"/>
      <c r="AO49" s="20"/>
      <c r="AP49" s="20"/>
      <c r="AQ49" s="20"/>
      <c r="AR49" s="20"/>
    </row>
    <row r="50" spans="1:44" s="17" customFormat="1" ht="20.25" customHeight="1" x14ac:dyDescent="0.2">
      <c r="A50" s="150"/>
      <c r="C50" s="63"/>
      <c r="D50" s="66">
        <f t="shared" si="13"/>
        <v>1</v>
      </c>
      <c r="E50" s="69">
        <f>IFERROR(VLOOKUP(J50,Causa!$A$2:$F$15,6,0),"")</f>
        <v>3</v>
      </c>
      <c r="F50" s="52">
        <v>0.25069444444444444</v>
      </c>
      <c r="G50" s="53"/>
      <c r="H50" s="212"/>
      <c r="I50" s="55" t="s">
        <v>57</v>
      </c>
      <c r="J50" s="54" t="s">
        <v>37</v>
      </c>
      <c r="K50" s="54" t="s">
        <v>68</v>
      </c>
      <c r="L50" s="54" t="s">
        <v>1793</v>
      </c>
      <c r="M50" s="54"/>
      <c r="N50" s="54"/>
      <c r="O50" s="54" t="s">
        <v>427</v>
      </c>
      <c r="P50" s="54">
        <v>16.100000000000001</v>
      </c>
      <c r="Q50" s="55" t="s">
        <v>2038</v>
      </c>
      <c r="R50" s="54"/>
      <c r="S50" s="56">
        <f t="shared" si="17"/>
        <v>0</v>
      </c>
      <c r="T50" s="56">
        <f t="shared" si="14"/>
        <v>0</v>
      </c>
      <c r="U50" s="56">
        <f t="shared" si="18"/>
        <v>16.100000000000001</v>
      </c>
      <c r="V50" s="56">
        <f t="shared" si="15"/>
        <v>0</v>
      </c>
      <c r="W50" s="64">
        <f t="shared" si="16"/>
        <v>6</v>
      </c>
      <c r="X50" s="56" t="str">
        <f t="shared" si="19"/>
        <v>N</v>
      </c>
      <c r="Y50" s="20"/>
      <c r="Z50" s="19"/>
      <c r="AA50" s="20"/>
      <c r="AB50" s="19"/>
      <c r="AC50" s="21"/>
      <c r="AJ50" s="22"/>
      <c r="AK50" s="22"/>
      <c r="AL50" s="22"/>
      <c r="AM50" s="22"/>
      <c r="AN50" s="20"/>
      <c r="AO50" s="20"/>
      <c r="AP50" s="20"/>
      <c r="AQ50" s="20"/>
      <c r="AR50" s="20"/>
    </row>
    <row r="51" spans="1:44" s="17" customFormat="1" ht="20.25" customHeight="1" x14ac:dyDescent="0.2">
      <c r="A51" s="150"/>
      <c r="C51" s="63"/>
      <c r="D51" s="66">
        <f t="shared" si="13"/>
        <v>1</v>
      </c>
      <c r="E51" s="69">
        <f>IFERROR(VLOOKUP(J51,Causa!$A$2:$F$15,6,0),"")</f>
        <v>3</v>
      </c>
      <c r="F51" s="52">
        <v>0.27083333333333331</v>
      </c>
      <c r="G51" s="53"/>
      <c r="H51" s="212"/>
      <c r="I51" s="55" t="s">
        <v>57</v>
      </c>
      <c r="J51" s="54" t="s">
        <v>47</v>
      </c>
      <c r="K51" s="54" t="s">
        <v>76</v>
      </c>
      <c r="L51" s="54" t="s">
        <v>1793</v>
      </c>
      <c r="M51" s="54"/>
      <c r="N51" s="54"/>
      <c r="O51" s="54" t="s">
        <v>1695</v>
      </c>
      <c r="P51" s="54">
        <v>15</v>
      </c>
      <c r="Q51" s="222" t="s">
        <v>2037</v>
      </c>
      <c r="R51" s="54"/>
      <c r="S51" s="56">
        <f t="shared" si="17"/>
        <v>0</v>
      </c>
      <c r="T51" s="56">
        <f t="shared" si="14"/>
        <v>15</v>
      </c>
      <c r="U51" s="56">
        <f t="shared" si="18"/>
        <v>0</v>
      </c>
      <c r="V51" s="56">
        <f t="shared" si="15"/>
        <v>0</v>
      </c>
      <c r="W51" s="64">
        <f t="shared" si="16"/>
        <v>6</v>
      </c>
      <c r="X51" s="56" t="str">
        <f t="shared" si="19"/>
        <v>N</v>
      </c>
      <c r="Y51" s="20"/>
      <c r="Z51" s="19"/>
      <c r="AA51" s="20"/>
      <c r="AB51" s="19"/>
      <c r="AC51" s="21"/>
      <c r="AJ51" s="22"/>
      <c r="AK51" s="22"/>
      <c r="AL51" s="22"/>
      <c r="AM51" s="22"/>
      <c r="AN51" s="20"/>
      <c r="AO51" s="20"/>
      <c r="AP51" s="20"/>
      <c r="AQ51" s="20"/>
      <c r="AR51" s="20"/>
    </row>
    <row r="52" spans="1:44" s="17" customFormat="1" ht="20.25" customHeight="1" x14ac:dyDescent="0.2">
      <c r="A52" s="150"/>
      <c r="C52" s="63"/>
      <c r="D52" s="66">
        <f t="shared" si="13"/>
        <v>1</v>
      </c>
      <c r="E52" s="69">
        <f>IFERROR(VLOOKUP(J52,Causa!$A$2:$F$15,6,0),"")</f>
        <v>3</v>
      </c>
      <c r="F52" s="52">
        <v>0.28125</v>
      </c>
      <c r="G52" s="53"/>
      <c r="H52" s="212"/>
      <c r="I52" s="55" t="s">
        <v>57</v>
      </c>
      <c r="J52" s="54" t="s">
        <v>47</v>
      </c>
      <c r="K52" s="54" t="s">
        <v>64</v>
      </c>
      <c r="L52" s="54" t="s">
        <v>1793</v>
      </c>
      <c r="M52" s="54"/>
      <c r="N52" s="54"/>
      <c r="O52" s="54" t="s">
        <v>1725</v>
      </c>
      <c r="P52" s="54">
        <v>15</v>
      </c>
      <c r="Q52" s="229" t="s">
        <v>1879</v>
      </c>
      <c r="R52" s="54"/>
      <c r="S52" s="56">
        <f t="shared" si="17"/>
        <v>0</v>
      </c>
      <c r="T52" s="56">
        <f t="shared" si="14"/>
        <v>15</v>
      </c>
      <c r="U52" s="56">
        <f t="shared" si="18"/>
        <v>0</v>
      </c>
      <c r="V52" s="56">
        <f t="shared" si="15"/>
        <v>0</v>
      </c>
      <c r="W52" s="64">
        <f t="shared" si="16"/>
        <v>6</v>
      </c>
      <c r="X52" s="56" t="str">
        <f t="shared" si="19"/>
        <v>N</v>
      </c>
      <c r="Y52" s="20"/>
      <c r="Z52" s="19"/>
      <c r="AA52" s="20"/>
      <c r="AB52" s="19"/>
      <c r="AC52" s="21"/>
      <c r="AJ52" s="22"/>
      <c r="AK52" s="22"/>
      <c r="AL52" s="22"/>
      <c r="AM52" s="22"/>
      <c r="AN52" s="20"/>
      <c r="AO52" s="20"/>
      <c r="AP52" s="20"/>
      <c r="AQ52" s="20"/>
      <c r="AR52" s="20"/>
    </row>
    <row r="53" spans="1:44" s="17" customFormat="1" ht="20.25" customHeight="1" x14ac:dyDescent="0.2">
      <c r="A53" s="150"/>
      <c r="C53" s="63"/>
      <c r="D53" s="66">
        <f t="shared" si="13"/>
        <v>1</v>
      </c>
      <c r="E53" s="69">
        <f>IFERROR(VLOOKUP(J53,Causa!$A$2:$F$15,6,0),"")</f>
        <v>3</v>
      </c>
      <c r="F53" s="52">
        <v>0.29166666666666669</v>
      </c>
      <c r="G53" s="53"/>
      <c r="H53" s="212"/>
      <c r="I53" s="55" t="s">
        <v>55</v>
      </c>
      <c r="J53" s="54" t="s">
        <v>47</v>
      </c>
      <c r="K53" s="54" t="s">
        <v>64</v>
      </c>
      <c r="L53" s="54" t="s">
        <v>1793</v>
      </c>
      <c r="M53" s="54"/>
      <c r="N53" s="54"/>
      <c r="O53" s="54" t="s">
        <v>1725</v>
      </c>
      <c r="P53" s="54">
        <v>15</v>
      </c>
      <c r="Q53" s="229" t="s">
        <v>1879</v>
      </c>
      <c r="R53" s="230" t="s">
        <v>2044</v>
      </c>
      <c r="S53" s="56">
        <f t="shared" si="17"/>
        <v>0</v>
      </c>
      <c r="T53" s="56">
        <f t="shared" si="14"/>
        <v>15</v>
      </c>
      <c r="U53" s="56">
        <f t="shared" si="18"/>
        <v>0</v>
      </c>
      <c r="V53" s="56">
        <f t="shared" si="15"/>
        <v>0</v>
      </c>
      <c r="W53" s="64">
        <f t="shared" si="16"/>
        <v>7</v>
      </c>
      <c r="X53" s="56" t="str">
        <f t="shared" si="19"/>
        <v>M</v>
      </c>
      <c r="Y53" s="20"/>
      <c r="Z53" s="19"/>
      <c r="AA53" s="20"/>
      <c r="AB53" s="19"/>
      <c r="AC53" s="21"/>
      <c r="AJ53" s="22"/>
      <c r="AK53" s="22"/>
      <c r="AL53" s="22"/>
      <c r="AM53" s="22"/>
      <c r="AN53" s="20"/>
      <c r="AO53" s="20"/>
      <c r="AP53" s="20"/>
      <c r="AQ53" s="20"/>
      <c r="AR53" s="20"/>
    </row>
    <row r="54" spans="1:44" s="17" customFormat="1" ht="20.25" customHeight="1" x14ac:dyDescent="0.2">
      <c r="A54" s="150"/>
      <c r="C54" s="63"/>
      <c r="D54" s="66">
        <f t="shared" si="13"/>
        <v>1</v>
      </c>
      <c r="E54" s="69">
        <f>IFERROR(VLOOKUP(J54,Causa!$A$2:$F$15,6,0),"")</f>
        <v>2</v>
      </c>
      <c r="F54" s="52">
        <v>0.31388888888888888</v>
      </c>
      <c r="G54" s="53"/>
      <c r="H54" s="212"/>
      <c r="I54" s="55" t="s">
        <v>55</v>
      </c>
      <c r="J54" s="54" t="s">
        <v>41</v>
      </c>
      <c r="K54" s="54" t="s">
        <v>42</v>
      </c>
      <c r="L54" s="54" t="s">
        <v>444</v>
      </c>
      <c r="M54" s="54"/>
      <c r="N54" s="54"/>
      <c r="O54" s="54" t="s">
        <v>399</v>
      </c>
      <c r="P54" s="54">
        <v>1.45</v>
      </c>
      <c r="Q54" s="55" t="s">
        <v>2043</v>
      </c>
      <c r="R54" s="54"/>
      <c r="S54" s="56">
        <f t="shared" si="17"/>
        <v>0</v>
      </c>
      <c r="T54" s="56">
        <f t="shared" si="14"/>
        <v>0</v>
      </c>
      <c r="U54" s="56">
        <f t="shared" si="18"/>
        <v>0</v>
      </c>
      <c r="V54" s="56">
        <f t="shared" si="15"/>
        <v>1.45</v>
      </c>
      <c r="W54" s="64">
        <f t="shared" si="16"/>
        <v>7</v>
      </c>
      <c r="X54" s="56" t="str">
        <f t="shared" si="19"/>
        <v>M</v>
      </c>
      <c r="Y54" s="20"/>
      <c r="Z54" s="19"/>
      <c r="AA54" s="20"/>
      <c r="AB54" s="19"/>
      <c r="AC54" s="21"/>
      <c r="AJ54" s="22"/>
      <c r="AK54" s="22"/>
      <c r="AL54" s="22"/>
      <c r="AM54" s="22"/>
      <c r="AN54" s="20"/>
      <c r="AO54" s="20"/>
      <c r="AP54" s="20"/>
      <c r="AQ54" s="20"/>
      <c r="AR54" s="20"/>
    </row>
    <row r="55" spans="1:44" s="17" customFormat="1" ht="20.25" customHeight="1" x14ac:dyDescent="0.2">
      <c r="A55" s="150"/>
      <c r="C55" s="63"/>
      <c r="D55" s="66">
        <f t="shared" si="13"/>
        <v>1</v>
      </c>
      <c r="E55" s="69">
        <f>IFERROR(VLOOKUP(J55,Causa!$A$2:$F$15,6,0),"")</f>
        <v>3</v>
      </c>
      <c r="F55" s="52">
        <v>0.35416666666666669</v>
      </c>
      <c r="G55" s="53"/>
      <c r="H55" s="212"/>
      <c r="I55" s="55" t="s">
        <v>55</v>
      </c>
      <c r="J55" s="54" t="s">
        <v>29</v>
      </c>
      <c r="K55" s="54" t="s">
        <v>1854</v>
      </c>
      <c r="L55" s="54" t="s">
        <v>1793</v>
      </c>
      <c r="M55" s="54"/>
      <c r="N55" s="54"/>
      <c r="O55" s="54" t="s">
        <v>429</v>
      </c>
      <c r="P55" s="54">
        <v>5</v>
      </c>
      <c r="Q55" s="55" t="s">
        <v>2045</v>
      </c>
      <c r="R55" s="54"/>
      <c r="S55" s="56">
        <f t="shared" si="17"/>
        <v>0</v>
      </c>
      <c r="T55" s="56">
        <f t="shared" si="14"/>
        <v>0</v>
      </c>
      <c r="U55" s="56">
        <f t="shared" si="18"/>
        <v>5</v>
      </c>
      <c r="V55" s="56">
        <f t="shared" si="15"/>
        <v>0</v>
      </c>
      <c r="W55" s="64">
        <f t="shared" si="16"/>
        <v>8</v>
      </c>
      <c r="X55" s="56" t="str">
        <f t="shared" si="19"/>
        <v>M</v>
      </c>
      <c r="Y55" s="20"/>
      <c r="Z55" s="19"/>
      <c r="AA55" s="20"/>
      <c r="AB55" s="19"/>
      <c r="AC55" s="21"/>
      <c r="AJ55" s="22"/>
      <c r="AK55" s="22"/>
      <c r="AL55" s="22"/>
      <c r="AM55" s="22"/>
      <c r="AN55" s="20"/>
      <c r="AO55" s="20"/>
      <c r="AP55" s="20"/>
      <c r="AQ55" s="20"/>
      <c r="AR55" s="20"/>
    </row>
    <row r="56" spans="1:44" s="17" customFormat="1" ht="20.25" customHeight="1" x14ac:dyDescent="0.2">
      <c r="A56" s="150"/>
      <c r="C56" s="63"/>
      <c r="D56" s="66">
        <f t="shared" si="13"/>
        <v>1</v>
      </c>
      <c r="E56" s="69">
        <f>IFERROR(VLOOKUP(J56,Causa!$A$2:$F$15,6,0),"")</f>
        <v>2</v>
      </c>
      <c r="F56" s="52">
        <v>0.36180555555555555</v>
      </c>
      <c r="G56" s="53"/>
      <c r="H56" s="212"/>
      <c r="I56" s="55" t="s">
        <v>55</v>
      </c>
      <c r="J56" s="54" t="s">
        <v>41</v>
      </c>
      <c r="K56" s="54" t="s">
        <v>42</v>
      </c>
      <c r="L56" s="54" t="s">
        <v>444</v>
      </c>
      <c r="M56" s="54"/>
      <c r="N56" s="54"/>
      <c r="O56" s="54" t="s">
        <v>399</v>
      </c>
      <c r="P56" s="54">
        <v>8.16</v>
      </c>
      <c r="Q56" s="55" t="s">
        <v>2043</v>
      </c>
      <c r="R56" s="54"/>
      <c r="S56" s="56">
        <f t="shared" si="17"/>
        <v>0</v>
      </c>
      <c r="T56" s="56">
        <f t="shared" si="14"/>
        <v>0</v>
      </c>
      <c r="U56" s="56">
        <f t="shared" si="18"/>
        <v>0</v>
      </c>
      <c r="V56" s="56">
        <f t="shared" si="15"/>
        <v>8.16</v>
      </c>
      <c r="W56" s="64">
        <f t="shared" si="16"/>
        <v>8</v>
      </c>
      <c r="X56" s="56" t="str">
        <f t="shared" si="19"/>
        <v>M</v>
      </c>
      <c r="Y56" s="20"/>
      <c r="Z56" s="19"/>
      <c r="AA56" s="20"/>
      <c r="AB56" s="19"/>
      <c r="AC56" s="21"/>
      <c r="AJ56" s="22"/>
      <c r="AK56" s="22"/>
      <c r="AL56" s="22"/>
      <c r="AM56" s="22"/>
      <c r="AN56" s="20"/>
      <c r="AO56" s="20"/>
      <c r="AP56" s="20"/>
      <c r="AQ56" s="20"/>
      <c r="AR56" s="20"/>
    </row>
    <row r="57" spans="1:44" s="17" customFormat="1" ht="20.25" customHeight="1" x14ac:dyDescent="0.2">
      <c r="A57" s="150"/>
      <c r="C57" s="63"/>
      <c r="D57" s="66">
        <f t="shared" si="13"/>
        <v>1</v>
      </c>
      <c r="E57" s="69">
        <f>IFERROR(VLOOKUP(J57,Causa!$A$2:$F$15,6,0),"")</f>
        <v>2</v>
      </c>
      <c r="F57" s="52">
        <v>0.3979166666666667</v>
      </c>
      <c r="G57" s="53"/>
      <c r="H57" s="212"/>
      <c r="I57" s="55" t="s">
        <v>57</v>
      </c>
      <c r="J57" s="54" t="s">
        <v>41</v>
      </c>
      <c r="K57" s="54" t="s">
        <v>42</v>
      </c>
      <c r="L57" s="54" t="s">
        <v>444</v>
      </c>
      <c r="M57" s="54"/>
      <c r="N57" s="54"/>
      <c r="O57" s="54" t="s">
        <v>399</v>
      </c>
      <c r="P57" s="54">
        <v>8.49</v>
      </c>
      <c r="Q57" s="55" t="s">
        <v>2046</v>
      </c>
      <c r="R57" s="54"/>
      <c r="S57" s="56">
        <f t="shared" si="17"/>
        <v>0</v>
      </c>
      <c r="T57" s="56">
        <f t="shared" si="14"/>
        <v>0</v>
      </c>
      <c r="U57" s="56">
        <f t="shared" si="18"/>
        <v>0</v>
      </c>
      <c r="V57" s="56">
        <f t="shared" si="15"/>
        <v>8.49</v>
      </c>
      <c r="W57" s="64">
        <f t="shared" si="16"/>
        <v>9</v>
      </c>
      <c r="X57" s="56" t="str">
        <f t="shared" si="19"/>
        <v>M</v>
      </c>
      <c r="Y57" s="20"/>
      <c r="Z57" s="19"/>
      <c r="AA57" s="20"/>
      <c r="AB57" s="19"/>
      <c r="AC57" s="21"/>
      <c r="AJ57" s="22"/>
      <c r="AK57" s="22"/>
      <c r="AL57" s="22"/>
      <c r="AM57" s="22"/>
      <c r="AN57" s="20"/>
      <c r="AO57" s="20"/>
      <c r="AP57" s="20"/>
      <c r="AQ57" s="20"/>
      <c r="AR57" s="20"/>
    </row>
    <row r="58" spans="1:44" s="17" customFormat="1" ht="20.25" customHeight="1" x14ac:dyDescent="0.2">
      <c r="A58" s="150"/>
      <c r="C58" s="63"/>
      <c r="D58" s="66">
        <f t="shared" si="13"/>
        <v>1</v>
      </c>
      <c r="E58" s="69">
        <f>IFERROR(VLOOKUP(J58,Causa!$A$2:$F$15,6,0),"")</f>
        <v>2</v>
      </c>
      <c r="F58" s="52">
        <v>0.44097222222222227</v>
      </c>
      <c r="G58" s="53"/>
      <c r="H58" s="212"/>
      <c r="I58" s="55" t="s">
        <v>55</v>
      </c>
      <c r="J58" s="54" t="s">
        <v>41</v>
      </c>
      <c r="K58" s="54" t="s">
        <v>42</v>
      </c>
      <c r="L58" s="54" t="s">
        <v>444</v>
      </c>
      <c r="M58" s="54"/>
      <c r="N58" s="54"/>
      <c r="O58" s="54" t="s">
        <v>399</v>
      </c>
      <c r="P58" s="54">
        <v>10.8</v>
      </c>
      <c r="Q58" s="55" t="s">
        <v>2047</v>
      </c>
      <c r="R58" s="54"/>
      <c r="S58" s="56">
        <f t="shared" si="17"/>
        <v>0</v>
      </c>
      <c r="T58" s="56">
        <f t="shared" si="14"/>
        <v>0</v>
      </c>
      <c r="U58" s="56">
        <f t="shared" si="18"/>
        <v>0</v>
      </c>
      <c r="V58" s="56">
        <f t="shared" si="15"/>
        <v>10.8</v>
      </c>
      <c r="W58" s="64">
        <f t="shared" si="16"/>
        <v>10</v>
      </c>
      <c r="X58" s="56" t="str">
        <f t="shared" si="19"/>
        <v>M</v>
      </c>
      <c r="Y58" s="20"/>
      <c r="Z58" s="19"/>
      <c r="AA58" s="20"/>
      <c r="AB58" s="19"/>
      <c r="AC58" s="21"/>
      <c r="AJ58" s="22"/>
      <c r="AK58" s="22"/>
      <c r="AL58" s="22"/>
      <c r="AM58" s="22"/>
      <c r="AN58" s="20"/>
      <c r="AO58" s="20"/>
      <c r="AP58" s="20"/>
      <c r="AQ58" s="20"/>
      <c r="AR58" s="20"/>
    </row>
    <row r="59" spans="1:44" s="17" customFormat="1" ht="20.25" customHeight="1" x14ac:dyDescent="0.2">
      <c r="A59" s="150"/>
      <c r="C59" s="63"/>
      <c r="D59" s="66">
        <f t="shared" si="13"/>
        <v>1</v>
      </c>
      <c r="E59" s="69">
        <f>IFERROR(VLOOKUP(J59,Causa!$A$2:$F$15,6,0),"")</f>
        <v>2</v>
      </c>
      <c r="F59" s="52">
        <v>0.4513888888888889</v>
      </c>
      <c r="G59" s="53"/>
      <c r="H59" s="212"/>
      <c r="I59" s="55" t="s">
        <v>55</v>
      </c>
      <c r="J59" s="54" t="s">
        <v>41</v>
      </c>
      <c r="K59" s="54" t="s">
        <v>42</v>
      </c>
      <c r="L59" s="54" t="s">
        <v>1770</v>
      </c>
      <c r="M59" s="54"/>
      <c r="N59" s="54"/>
      <c r="O59" s="54" t="s">
        <v>399</v>
      </c>
      <c r="P59" s="54">
        <v>9</v>
      </c>
      <c r="Q59" s="55" t="s">
        <v>2048</v>
      </c>
      <c r="R59" s="54"/>
      <c r="S59" s="56">
        <f t="shared" si="17"/>
        <v>0</v>
      </c>
      <c r="T59" s="56">
        <f t="shared" si="14"/>
        <v>0</v>
      </c>
      <c r="U59" s="56">
        <f t="shared" si="18"/>
        <v>0</v>
      </c>
      <c r="V59" s="56">
        <f t="shared" si="15"/>
        <v>9</v>
      </c>
      <c r="W59" s="64">
        <f t="shared" si="16"/>
        <v>10</v>
      </c>
      <c r="X59" s="56" t="str">
        <f t="shared" si="19"/>
        <v>M</v>
      </c>
      <c r="Y59" s="20"/>
      <c r="Z59" s="19"/>
      <c r="AA59" s="20"/>
      <c r="AB59" s="19"/>
      <c r="AC59" s="21"/>
      <c r="AJ59" s="22"/>
      <c r="AK59" s="22"/>
      <c r="AL59" s="22"/>
      <c r="AM59" s="22"/>
      <c r="AN59" s="20"/>
      <c r="AO59" s="20"/>
      <c r="AP59" s="20"/>
      <c r="AQ59" s="20"/>
      <c r="AR59" s="20"/>
    </row>
    <row r="60" spans="1:44" s="17" customFormat="1" ht="20.25" customHeight="1" x14ac:dyDescent="0.2">
      <c r="A60" s="150"/>
      <c r="C60" s="63"/>
      <c r="D60" s="66">
        <f t="shared" si="13"/>
        <v>1</v>
      </c>
      <c r="E60" s="69">
        <f>IFERROR(VLOOKUP(J60,Causa!$A$2:$F$15,6,0),"")</f>
        <v>3</v>
      </c>
      <c r="F60" s="52">
        <v>0.45833333333333331</v>
      </c>
      <c r="G60" s="53"/>
      <c r="H60" s="212"/>
      <c r="I60" s="55" t="s">
        <v>55</v>
      </c>
      <c r="J60" s="54" t="s">
        <v>37</v>
      </c>
      <c r="K60" s="54" t="s">
        <v>68</v>
      </c>
      <c r="L60" s="54" t="s">
        <v>1793</v>
      </c>
      <c r="M60" s="54"/>
      <c r="N60" s="54"/>
      <c r="O60" s="54" t="s">
        <v>427</v>
      </c>
      <c r="P60" s="54">
        <v>10.17</v>
      </c>
      <c r="Q60" s="55" t="s">
        <v>2050</v>
      </c>
      <c r="R60" s="54"/>
      <c r="S60" s="56">
        <f t="shared" si="17"/>
        <v>0</v>
      </c>
      <c r="T60" s="56">
        <f t="shared" si="14"/>
        <v>0</v>
      </c>
      <c r="U60" s="56">
        <f t="shared" si="18"/>
        <v>10.17</v>
      </c>
      <c r="V60" s="56">
        <f t="shared" si="15"/>
        <v>0</v>
      </c>
      <c r="W60" s="64">
        <f t="shared" si="16"/>
        <v>11</v>
      </c>
      <c r="X60" s="56" t="str">
        <f t="shared" si="19"/>
        <v>M</v>
      </c>
      <c r="Y60" s="20"/>
      <c r="Z60" s="19"/>
      <c r="AA60" s="20"/>
      <c r="AB60" s="19"/>
      <c r="AC60" s="21"/>
      <c r="AJ60" s="22"/>
      <c r="AK60" s="22"/>
      <c r="AL60" s="22"/>
      <c r="AM60" s="22"/>
      <c r="AN60" s="20"/>
      <c r="AO60" s="20"/>
      <c r="AP60" s="20"/>
      <c r="AQ60" s="20"/>
      <c r="AR60" s="20"/>
    </row>
    <row r="61" spans="1:44" s="17" customFormat="1" ht="30.75" customHeight="1" x14ac:dyDescent="0.2">
      <c r="A61" s="150"/>
      <c r="C61" s="63"/>
      <c r="D61" s="66">
        <f t="shared" si="13"/>
        <v>1</v>
      </c>
      <c r="E61" s="69">
        <f>IFERROR(VLOOKUP(J61,Causa!$A$2:$F$15,6,0),"")</f>
        <v>3</v>
      </c>
      <c r="F61" s="52">
        <v>0.4861111111111111</v>
      </c>
      <c r="G61" s="53"/>
      <c r="H61" s="212"/>
      <c r="I61" s="55" t="s">
        <v>55</v>
      </c>
      <c r="J61" s="54" t="s">
        <v>37</v>
      </c>
      <c r="K61" s="54" t="s">
        <v>68</v>
      </c>
      <c r="L61" s="54" t="s">
        <v>1793</v>
      </c>
      <c r="M61" s="54"/>
      <c r="N61" s="54"/>
      <c r="O61" s="54" t="s">
        <v>427</v>
      </c>
      <c r="P61" s="54">
        <v>10</v>
      </c>
      <c r="Q61" s="55" t="s">
        <v>2049</v>
      </c>
      <c r="R61" s="54"/>
      <c r="S61" s="56">
        <f t="shared" si="17"/>
        <v>0</v>
      </c>
      <c r="T61" s="56">
        <f t="shared" si="14"/>
        <v>0</v>
      </c>
      <c r="U61" s="56">
        <f t="shared" si="18"/>
        <v>10</v>
      </c>
      <c r="V61" s="56">
        <f t="shared" si="15"/>
        <v>0</v>
      </c>
      <c r="W61" s="64">
        <f t="shared" si="16"/>
        <v>11</v>
      </c>
      <c r="X61" s="56" t="str">
        <f t="shared" si="19"/>
        <v>M</v>
      </c>
      <c r="Y61" s="20"/>
      <c r="Z61" s="19"/>
      <c r="AA61" s="20"/>
      <c r="AB61" s="19"/>
      <c r="AC61" s="21"/>
      <c r="AJ61" s="22"/>
      <c r="AK61" s="22"/>
      <c r="AL61" s="22"/>
      <c r="AM61" s="22"/>
      <c r="AN61" s="20"/>
      <c r="AO61" s="20"/>
      <c r="AP61" s="20"/>
      <c r="AQ61" s="20"/>
      <c r="AR61" s="20"/>
    </row>
    <row r="62" spans="1:44" s="17" customFormat="1" ht="30.75" customHeight="1" x14ac:dyDescent="0.2">
      <c r="A62" s="150"/>
      <c r="C62" s="63"/>
      <c r="D62" s="66">
        <f t="shared" si="13"/>
        <v>1</v>
      </c>
      <c r="E62" s="69">
        <f>IFERROR(VLOOKUP(J62,Causa!$A$2:$F$15,6,0),"")</f>
        <v>3</v>
      </c>
      <c r="F62" s="52">
        <v>0.49652777777777773</v>
      </c>
      <c r="G62" s="53"/>
      <c r="H62" s="212"/>
      <c r="I62" s="55" t="s">
        <v>55</v>
      </c>
      <c r="J62" s="54" t="s">
        <v>37</v>
      </c>
      <c r="K62" s="54" t="s">
        <v>68</v>
      </c>
      <c r="L62" s="54" t="s">
        <v>1793</v>
      </c>
      <c r="M62" s="54"/>
      <c r="N62" s="54"/>
      <c r="O62" s="54" t="s">
        <v>427</v>
      </c>
      <c r="P62" s="54">
        <v>5</v>
      </c>
      <c r="Q62" s="55" t="s">
        <v>2051</v>
      </c>
      <c r="R62" s="54"/>
      <c r="S62" s="56">
        <f t="shared" si="17"/>
        <v>0</v>
      </c>
      <c r="T62" s="56">
        <f t="shared" si="14"/>
        <v>0</v>
      </c>
      <c r="U62" s="56">
        <f t="shared" si="18"/>
        <v>5</v>
      </c>
      <c r="V62" s="56">
        <f t="shared" si="15"/>
        <v>0</v>
      </c>
      <c r="W62" s="64">
        <f t="shared" si="16"/>
        <v>11</v>
      </c>
      <c r="X62" s="56" t="str">
        <f t="shared" si="19"/>
        <v>M</v>
      </c>
      <c r="Y62" s="20"/>
      <c r="Z62" s="19"/>
      <c r="AA62" s="20"/>
      <c r="AB62" s="19"/>
      <c r="AC62" s="21"/>
      <c r="AJ62" s="22"/>
      <c r="AK62" s="22"/>
      <c r="AL62" s="22"/>
      <c r="AM62" s="22"/>
      <c r="AN62" s="20"/>
      <c r="AO62" s="20"/>
      <c r="AP62" s="20"/>
      <c r="AQ62" s="20"/>
      <c r="AR62" s="20"/>
    </row>
    <row r="63" spans="1:44" s="17" customFormat="1" ht="30.75" customHeight="1" x14ac:dyDescent="0.2">
      <c r="A63" s="150"/>
      <c r="C63" s="63"/>
      <c r="D63" s="66">
        <f t="shared" si="13"/>
        <v>1</v>
      </c>
      <c r="E63" s="69">
        <f>IFERROR(VLOOKUP(J63,Causa!$A$2:$F$15,6,0),"")</f>
        <v>3</v>
      </c>
      <c r="F63" s="52">
        <v>0.5</v>
      </c>
      <c r="G63" s="53"/>
      <c r="H63" s="212"/>
      <c r="I63" s="55" t="s">
        <v>55</v>
      </c>
      <c r="J63" s="54" t="s">
        <v>37</v>
      </c>
      <c r="K63" s="54" t="s">
        <v>68</v>
      </c>
      <c r="L63" s="54" t="s">
        <v>1793</v>
      </c>
      <c r="M63" s="54"/>
      <c r="N63" s="54"/>
      <c r="O63" s="54" t="s">
        <v>427</v>
      </c>
      <c r="P63" s="54">
        <v>5</v>
      </c>
      <c r="Q63" s="55" t="s">
        <v>2052</v>
      </c>
      <c r="R63" s="54"/>
      <c r="S63" s="56">
        <f t="shared" si="17"/>
        <v>0</v>
      </c>
      <c r="T63" s="56">
        <f t="shared" si="14"/>
        <v>0</v>
      </c>
      <c r="U63" s="56">
        <f t="shared" si="18"/>
        <v>5</v>
      </c>
      <c r="V63" s="56">
        <f t="shared" si="15"/>
        <v>0</v>
      </c>
      <c r="W63" s="64">
        <f t="shared" si="16"/>
        <v>12</v>
      </c>
      <c r="X63" s="56" t="str">
        <f t="shared" si="19"/>
        <v>M</v>
      </c>
      <c r="Y63" s="20"/>
      <c r="Z63" s="19"/>
      <c r="AA63" s="20"/>
      <c r="AB63" s="19"/>
      <c r="AC63" s="21"/>
      <c r="AJ63" s="22"/>
      <c r="AK63" s="22"/>
      <c r="AL63" s="22"/>
      <c r="AM63" s="22"/>
      <c r="AN63" s="20"/>
      <c r="AO63" s="20"/>
      <c r="AP63" s="20"/>
      <c r="AQ63" s="20"/>
      <c r="AR63" s="20"/>
    </row>
    <row r="64" spans="1:44" s="17" customFormat="1" ht="30.75" customHeight="1" x14ac:dyDescent="0.2">
      <c r="A64" s="150"/>
      <c r="C64" s="63"/>
      <c r="D64" s="66">
        <f t="shared" si="13"/>
        <v>1</v>
      </c>
      <c r="E64" s="69">
        <f>IFERROR(VLOOKUP(J64,Causa!$A$2:$F$15,6,0),"")</f>
        <v>3</v>
      </c>
      <c r="F64" s="52">
        <v>0.50694444444444442</v>
      </c>
      <c r="G64" s="53"/>
      <c r="H64" s="212"/>
      <c r="I64" s="55" t="s">
        <v>55</v>
      </c>
      <c r="J64" s="54" t="s">
        <v>37</v>
      </c>
      <c r="K64" s="54" t="s">
        <v>73</v>
      </c>
      <c r="L64" s="54" t="s">
        <v>1793</v>
      </c>
      <c r="M64" s="54"/>
      <c r="N64" s="54"/>
      <c r="O64" s="54" t="s">
        <v>426</v>
      </c>
      <c r="P64" s="54">
        <v>15</v>
      </c>
      <c r="Q64" s="55" t="s">
        <v>2051</v>
      </c>
      <c r="R64" s="54"/>
      <c r="S64" s="56">
        <f t="shared" si="17"/>
        <v>0</v>
      </c>
      <c r="T64" s="56">
        <f t="shared" si="14"/>
        <v>0</v>
      </c>
      <c r="U64" s="56">
        <f t="shared" si="18"/>
        <v>15</v>
      </c>
      <c r="V64" s="56">
        <f t="shared" si="15"/>
        <v>0</v>
      </c>
      <c r="W64" s="64">
        <f t="shared" si="16"/>
        <v>12</v>
      </c>
      <c r="X64" s="56" t="str">
        <f t="shared" si="19"/>
        <v>M</v>
      </c>
      <c r="Y64" s="20"/>
      <c r="Z64" s="19"/>
      <c r="AA64" s="20"/>
      <c r="AB64" s="19"/>
      <c r="AC64" s="21"/>
      <c r="AJ64" s="22"/>
      <c r="AK64" s="22"/>
      <c r="AL64" s="22"/>
      <c r="AM64" s="22"/>
      <c r="AN64" s="20"/>
      <c r="AO64" s="20"/>
      <c r="AP64" s="20"/>
      <c r="AQ64" s="20"/>
      <c r="AR64" s="20"/>
    </row>
    <row r="65" spans="1:44" s="17" customFormat="1" ht="30.75" customHeight="1" x14ac:dyDescent="0.2">
      <c r="A65" s="150"/>
      <c r="C65" s="63"/>
      <c r="D65" s="66">
        <f t="shared" si="13"/>
        <v>1</v>
      </c>
      <c r="E65" s="69">
        <f>IFERROR(VLOOKUP(J65,Causa!$A$2:$F$15,6,0),"")</f>
        <v>1</v>
      </c>
      <c r="F65" s="52">
        <v>0.51736111111111105</v>
      </c>
      <c r="G65" s="53"/>
      <c r="H65" s="212"/>
      <c r="I65" s="55" t="s">
        <v>55</v>
      </c>
      <c r="J65" s="54" t="s">
        <v>31</v>
      </c>
      <c r="K65" s="54" t="s">
        <v>32</v>
      </c>
      <c r="L65" s="54" t="s">
        <v>1857</v>
      </c>
      <c r="M65" s="54" t="s">
        <v>486</v>
      </c>
      <c r="N65" s="54" t="s">
        <v>188</v>
      </c>
      <c r="O65" s="54" t="s">
        <v>121</v>
      </c>
      <c r="P65" s="54">
        <v>8.44</v>
      </c>
      <c r="Q65" s="222" t="s">
        <v>2053</v>
      </c>
      <c r="R65" s="54"/>
      <c r="S65" s="56">
        <f t="shared" si="17"/>
        <v>0</v>
      </c>
      <c r="T65" s="56">
        <f t="shared" si="14"/>
        <v>0</v>
      </c>
      <c r="U65" s="56">
        <f t="shared" si="18"/>
        <v>0</v>
      </c>
      <c r="V65" s="56">
        <f t="shared" si="15"/>
        <v>8.44</v>
      </c>
      <c r="W65" s="64">
        <f t="shared" si="16"/>
        <v>12</v>
      </c>
      <c r="X65" s="56" t="str">
        <f t="shared" si="19"/>
        <v>M</v>
      </c>
      <c r="Y65" s="20"/>
      <c r="Z65" s="19"/>
      <c r="AA65" s="20"/>
      <c r="AB65" s="19"/>
      <c r="AC65" s="21"/>
      <c r="AJ65" s="22"/>
      <c r="AK65" s="22"/>
      <c r="AL65" s="22"/>
      <c r="AM65" s="22"/>
      <c r="AN65" s="20"/>
      <c r="AO65" s="20"/>
      <c r="AP65" s="20"/>
      <c r="AQ65" s="20"/>
      <c r="AR65" s="20"/>
    </row>
    <row r="66" spans="1:44" s="17" customFormat="1" ht="30.75" customHeight="1" x14ac:dyDescent="0.2">
      <c r="A66" s="150"/>
      <c r="C66" s="63"/>
      <c r="D66" s="66">
        <f t="shared" si="13"/>
        <v>1</v>
      </c>
      <c r="E66" s="69">
        <f>IFERROR(VLOOKUP(J66,Causa!$A$2:$F$15,6,0),"")</f>
        <v>3</v>
      </c>
      <c r="F66" s="52">
        <v>0.55208333333333337</v>
      </c>
      <c r="G66" s="53"/>
      <c r="H66" s="212"/>
      <c r="I66" s="55" t="s">
        <v>55</v>
      </c>
      <c r="J66" s="54" t="s">
        <v>37</v>
      </c>
      <c r="K66" s="54" t="s">
        <v>94</v>
      </c>
      <c r="L66" s="54" t="s">
        <v>1793</v>
      </c>
      <c r="M66" s="54"/>
      <c r="N66" s="54"/>
      <c r="O66" s="54" t="s">
        <v>427</v>
      </c>
      <c r="P66" s="54">
        <v>10</v>
      </c>
      <c r="Q66" s="55" t="s">
        <v>2051</v>
      </c>
      <c r="R66" s="54"/>
      <c r="S66" s="56">
        <f t="shared" si="17"/>
        <v>0</v>
      </c>
      <c r="T66" s="56">
        <f t="shared" si="14"/>
        <v>0</v>
      </c>
      <c r="U66" s="56">
        <f t="shared" si="18"/>
        <v>10</v>
      </c>
      <c r="V66" s="56">
        <f t="shared" si="15"/>
        <v>0</v>
      </c>
      <c r="W66" s="64">
        <f t="shared" si="16"/>
        <v>13</v>
      </c>
      <c r="X66" s="56" t="str">
        <f t="shared" si="19"/>
        <v>M</v>
      </c>
      <c r="Y66" s="20"/>
      <c r="Z66" s="19"/>
      <c r="AA66" s="20"/>
      <c r="AB66" s="19"/>
      <c r="AC66" s="21"/>
      <c r="AJ66" s="22"/>
      <c r="AK66" s="22"/>
      <c r="AL66" s="22"/>
      <c r="AM66" s="22"/>
      <c r="AN66" s="20"/>
      <c r="AO66" s="20"/>
      <c r="AP66" s="20"/>
      <c r="AQ66" s="20"/>
      <c r="AR66" s="20"/>
    </row>
    <row r="67" spans="1:44" s="17" customFormat="1" ht="30.75" customHeight="1" x14ac:dyDescent="0.2">
      <c r="A67" s="150"/>
      <c r="C67" s="63"/>
      <c r="D67" s="66">
        <f t="shared" si="13"/>
        <v>1</v>
      </c>
      <c r="E67" s="69">
        <f>IFERROR(VLOOKUP(J67,Causa!$A$2:$F$15,6,0),"")</f>
        <v>2</v>
      </c>
      <c r="F67" s="52">
        <v>0.57291666666666663</v>
      </c>
      <c r="G67" s="53"/>
      <c r="H67" s="212"/>
      <c r="I67" s="55" t="s">
        <v>55</v>
      </c>
      <c r="J67" s="54" t="s">
        <v>41</v>
      </c>
      <c r="K67" s="54" t="s">
        <v>42</v>
      </c>
      <c r="L67" s="54" t="s">
        <v>444</v>
      </c>
      <c r="M67" s="54"/>
      <c r="N67" s="54"/>
      <c r="O67" s="54" t="s">
        <v>399</v>
      </c>
      <c r="P67" s="54">
        <v>8.92</v>
      </c>
      <c r="Q67" s="55" t="s">
        <v>2043</v>
      </c>
      <c r="R67" s="54"/>
      <c r="S67" s="56">
        <f t="shared" si="17"/>
        <v>0</v>
      </c>
      <c r="T67" s="56">
        <f t="shared" si="14"/>
        <v>0</v>
      </c>
      <c r="U67" s="56">
        <f t="shared" si="18"/>
        <v>0</v>
      </c>
      <c r="V67" s="56">
        <f t="shared" si="15"/>
        <v>8.92</v>
      </c>
      <c r="W67" s="64">
        <f t="shared" si="16"/>
        <v>13</v>
      </c>
      <c r="X67" s="56" t="str">
        <f t="shared" si="19"/>
        <v>M</v>
      </c>
      <c r="Y67" s="20"/>
      <c r="Z67" s="19"/>
      <c r="AA67" s="20"/>
      <c r="AB67" s="19"/>
      <c r="AC67" s="21"/>
      <c r="AJ67" s="22"/>
      <c r="AK67" s="22"/>
      <c r="AL67" s="22"/>
      <c r="AM67" s="22"/>
      <c r="AN67" s="20"/>
      <c r="AO67" s="20"/>
      <c r="AP67" s="20"/>
      <c r="AQ67" s="20"/>
      <c r="AR67" s="20"/>
    </row>
    <row r="68" spans="1:44" s="17" customFormat="1" ht="30.75" customHeight="1" x14ac:dyDescent="0.2">
      <c r="A68" s="150"/>
      <c r="C68" s="63"/>
      <c r="D68" s="66">
        <f t="shared" si="13"/>
        <v>1</v>
      </c>
      <c r="E68" s="69">
        <f>IFERROR(VLOOKUP(J68,Causa!$A$2:$F$15,6,0),"")</f>
        <v>3</v>
      </c>
      <c r="F68" s="52">
        <v>0.58402777777777781</v>
      </c>
      <c r="G68" s="53"/>
      <c r="H68" s="212"/>
      <c r="I68" s="55" t="s">
        <v>55</v>
      </c>
      <c r="J68" s="54" t="s">
        <v>47</v>
      </c>
      <c r="K68" s="54" t="s">
        <v>82</v>
      </c>
      <c r="L68" s="54" t="s">
        <v>1793</v>
      </c>
      <c r="M68" s="54"/>
      <c r="N68" s="54"/>
      <c r="O68" s="54" t="s">
        <v>1725</v>
      </c>
      <c r="P68" s="54">
        <v>5</v>
      </c>
      <c r="Q68" s="55" t="s">
        <v>1893</v>
      </c>
      <c r="R68" s="54"/>
      <c r="S68" s="56">
        <f t="shared" si="17"/>
        <v>0</v>
      </c>
      <c r="T68" s="56">
        <f t="shared" si="14"/>
        <v>5</v>
      </c>
      <c r="U68" s="56">
        <f t="shared" si="18"/>
        <v>0</v>
      </c>
      <c r="V68" s="56">
        <f t="shared" si="15"/>
        <v>0</v>
      </c>
      <c r="W68" s="64">
        <f t="shared" si="16"/>
        <v>14</v>
      </c>
      <c r="X68" s="56" t="str">
        <f t="shared" si="19"/>
        <v>M</v>
      </c>
      <c r="Y68" s="20"/>
      <c r="Z68" s="19"/>
      <c r="AA68" s="20"/>
      <c r="AB68" s="19"/>
      <c r="AC68" s="21"/>
      <c r="AJ68" s="22"/>
      <c r="AK68" s="22"/>
      <c r="AL68" s="22"/>
      <c r="AM68" s="22"/>
      <c r="AN68" s="20"/>
      <c r="AO68" s="20"/>
      <c r="AP68" s="20"/>
      <c r="AQ68" s="20"/>
      <c r="AR68" s="20"/>
    </row>
    <row r="69" spans="1:44" s="17" customFormat="1" ht="30.75" customHeight="1" x14ac:dyDescent="0.2">
      <c r="A69" s="150"/>
      <c r="C69" s="63"/>
      <c r="D69" s="66">
        <f t="shared" si="13"/>
        <v>1</v>
      </c>
      <c r="E69" s="69">
        <f>IFERROR(VLOOKUP(J69,Causa!$A$2:$F$15,6,0),"")</f>
        <v>3</v>
      </c>
      <c r="F69" s="52">
        <v>0.60069444444444442</v>
      </c>
      <c r="G69" s="53"/>
      <c r="H69" s="212"/>
      <c r="I69" s="55" t="s">
        <v>55</v>
      </c>
      <c r="J69" s="54" t="s">
        <v>37</v>
      </c>
      <c r="K69" s="54" t="s">
        <v>68</v>
      </c>
      <c r="L69" s="54" t="s">
        <v>1793</v>
      </c>
      <c r="M69" s="54"/>
      <c r="N69" s="54"/>
      <c r="O69" s="54" t="s">
        <v>427</v>
      </c>
      <c r="P69" s="54">
        <v>22.02</v>
      </c>
      <c r="Q69" s="55" t="s">
        <v>2054</v>
      </c>
      <c r="R69" s="54"/>
      <c r="S69" s="56">
        <f t="shared" si="17"/>
        <v>0</v>
      </c>
      <c r="T69" s="56">
        <f t="shared" si="14"/>
        <v>0</v>
      </c>
      <c r="U69" s="56">
        <f t="shared" si="18"/>
        <v>22.02</v>
      </c>
      <c r="V69" s="56">
        <f t="shared" si="15"/>
        <v>0</v>
      </c>
      <c r="W69" s="64">
        <f t="shared" si="16"/>
        <v>14</v>
      </c>
      <c r="X69" s="56" t="str">
        <f t="shared" si="19"/>
        <v>M</v>
      </c>
      <c r="Y69" s="20"/>
      <c r="Z69" s="19"/>
      <c r="AA69" s="20"/>
      <c r="AB69" s="19"/>
      <c r="AC69" s="21"/>
      <c r="AJ69" s="22"/>
      <c r="AK69" s="22"/>
      <c r="AL69" s="22"/>
      <c r="AM69" s="22"/>
      <c r="AN69" s="20"/>
      <c r="AO69" s="20"/>
      <c r="AP69" s="20"/>
      <c r="AQ69" s="20"/>
      <c r="AR69" s="20"/>
    </row>
    <row r="70" spans="1:44" s="17" customFormat="1" ht="30.75" customHeight="1" x14ac:dyDescent="0.2">
      <c r="A70" s="150"/>
      <c r="C70" s="63"/>
      <c r="D70" s="66">
        <f t="shared" si="13"/>
        <v>1</v>
      </c>
      <c r="E70" s="69">
        <f>IFERROR(VLOOKUP(J70,Causa!$A$2:$F$15,6,0),"")</f>
        <v>2</v>
      </c>
      <c r="F70" s="52">
        <v>0.62847222222222221</v>
      </c>
      <c r="G70" s="53"/>
      <c r="H70" s="212"/>
      <c r="I70" s="55" t="s">
        <v>56</v>
      </c>
      <c r="J70" s="54" t="s">
        <v>41</v>
      </c>
      <c r="K70" s="54" t="s">
        <v>42</v>
      </c>
      <c r="L70" s="54" t="s">
        <v>444</v>
      </c>
      <c r="M70" s="54"/>
      <c r="N70" s="54"/>
      <c r="O70" s="54" t="s">
        <v>423</v>
      </c>
      <c r="P70" s="54">
        <v>5</v>
      </c>
      <c r="Q70" s="55" t="s">
        <v>1859</v>
      </c>
      <c r="R70" s="54"/>
      <c r="S70" s="56">
        <f t="shared" si="17"/>
        <v>0</v>
      </c>
      <c r="T70" s="56">
        <f t="shared" si="14"/>
        <v>0</v>
      </c>
      <c r="U70" s="56">
        <f t="shared" si="18"/>
        <v>0</v>
      </c>
      <c r="V70" s="56">
        <f t="shared" si="15"/>
        <v>5</v>
      </c>
      <c r="W70" s="64">
        <f t="shared" si="16"/>
        <v>15</v>
      </c>
      <c r="X70" s="56" t="str">
        <f t="shared" si="19"/>
        <v>T</v>
      </c>
      <c r="Y70" s="20"/>
      <c r="Z70" s="19"/>
      <c r="AA70" s="20"/>
      <c r="AB70" s="19"/>
      <c r="AC70" s="21"/>
      <c r="AJ70" s="22"/>
      <c r="AK70" s="22"/>
      <c r="AL70" s="22"/>
      <c r="AM70" s="22"/>
      <c r="AN70" s="20"/>
      <c r="AO70" s="20"/>
      <c r="AP70" s="20"/>
      <c r="AQ70" s="20"/>
      <c r="AR70" s="20"/>
    </row>
    <row r="71" spans="1:44" s="17" customFormat="1" ht="30.75" customHeight="1" x14ac:dyDescent="0.2">
      <c r="A71" s="150"/>
      <c r="C71" s="63"/>
      <c r="D71" s="66">
        <f t="shared" si="13"/>
        <v>1</v>
      </c>
      <c r="E71" s="69">
        <f>IFERROR(VLOOKUP(J71,Causa!$A$2:$F$15,6,0),"")</f>
        <v>3</v>
      </c>
      <c r="F71" s="52">
        <v>0.66319444444444442</v>
      </c>
      <c r="G71" s="53"/>
      <c r="H71" s="212"/>
      <c r="I71" s="55" t="s">
        <v>56</v>
      </c>
      <c r="J71" s="54" t="s">
        <v>37</v>
      </c>
      <c r="K71" s="54" t="s">
        <v>73</v>
      </c>
      <c r="L71" s="54" t="s">
        <v>1793</v>
      </c>
      <c r="M71" s="54"/>
      <c r="N71" s="54"/>
      <c r="O71" s="54" t="s">
        <v>427</v>
      </c>
      <c r="P71" s="54">
        <v>3.68</v>
      </c>
      <c r="Q71" s="55" t="s">
        <v>2055</v>
      </c>
      <c r="R71" s="54"/>
      <c r="S71" s="56">
        <f t="shared" si="17"/>
        <v>0</v>
      </c>
      <c r="T71" s="56">
        <f t="shared" si="14"/>
        <v>0</v>
      </c>
      <c r="U71" s="56">
        <f t="shared" si="18"/>
        <v>3.68</v>
      </c>
      <c r="V71" s="56">
        <f t="shared" si="15"/>
        <v>0</v>
      </c>
      <c r="W71" s="64">
        <f t="shared" si="16"/>
        <v>15</v>
      </c>
      <c r="X71" s="56" t="str">
        <f t="shared" si="19"/>
        <v>T</v>
      </c>
      <c r="Y71" s="20"/>
      <c r="Z71" s="19"/>
      <c r="AA71" s="20"/>
      <c r="AB71" s="19"/>
      <c r="AC71" s="21"/>
      <c r="AJ71" s="22"/>
      <c r="AK71" s="22"/>
      <c r="AL71" s="22"/>
      <c r="AM71" s="22"/>
      <c r="AN71" s="20"/>
      <c r="AO71" s="20"/>
      <c r="AP71" s="20"/>
      <c r="AQ71" s="20"/>
      <c r="AR71" s="20"/>
    </row>
    <row r="72" spans="1:44" s="17" customFormat="1" ht="30.75" customHeight="1" x14ac:dyDescent="0.2">
      <c r="A72" s="150"/>
      <c r="C72" s="63"/>
      <c r="D72" s="66">
        <f t="shared" si="13"/>
        <v>1</v>
      </c>
      <c r="E72" s="69">
        <f>IFERROR(VLOOKUP(J72,Causa!$A$2:$F$15,6,0),"")</f>
        <v>2</v>
      </c>
      <c r="F72" s="52">
        <v>0.66736111111111107</v>
      </c>
      <c r="G72" s="53"/>
      <c r="H72" s="212"/>
      <c r="I72" s="55" t="s">
        <v>56</v>
      </c>
      <c r="J72" s="54" t="s">
        <v>41</v>
      </c>
      <c r="K72" s="54" t="s">
        <v>42</v>
      </c>
      <c r="L72" s="54" t="s">
        <v>1760</v>
      </c>
      <c r="M72" s="54"/>
      <c r="N72" s="54"/>
      <c r="O72" s="54" t="s">
        <v>402</v>
      </c>
      <c r="P72" s="54">
        <v>9</v>
      </c>
      <c r="Q72" s="55" t="s">
        <v>2056</v>
      </c>
      <c r="R72" s="54"/>
      <c r="S72" s="56">
        <f t="shared" si="17"/>
        <v>0</v>
      </c>
      <c r="T72" s="56">
        <f t="shared" si="14"/>
        <v>0</v>
      </c>
      <c r="U72" s="56">
        <f t="shared" si="18"/>
        <v>0</v>
      </c>
      <c r="V72" s="56">
        <f t="shared" si="15"/>
        <v>9</v>
      </c>
      <c r="W72" s="64">
        <f t="shared" si="16"/>
        <v>16</v>
      </c>
      <c r="X72" s="56" t="str">
        <f t="shared" si="19"/>
        <v>T</v>
      </c>
      <c r="Y72" s="20"/>
      <c r="Z72" s="19"/>
      <c r="AA72" s="20"/>
      <c r="AB72" s="19"/>
      <c r="AC72" s="21"/>
      <c r="AJ72" s="22"/>
      <c r="AK72" s="22"/>
      <c r="AL72" s="22"/>
      <c r="AM72" s="22"/>
      <c r="AN72" s="20"/>
      <c r="AO72" s="20"/>
      <c r="AP72" s="20"/>
      <c r="AQ72" s="20"/>
      <c r="AR72" s="20"/>
    </row>
    <row r="73" spans="1:44" s="17" customFormat="1" ht="30.75" customHeight="1" x14ac:dyDescent="0.2">
      <c r="A73" s="150"/>
      <c r="C73" s="63"/>
      <c r="D73" s="66">
        <f t="shared" si="13"/>
        <v>1</v>
      </c>
      <c r="E73" s="69">
        <f>IFERROR(VLOOKUP(J73,Causa!$A$2:$F$15,6,0),"")</f>
        <v>2</v>
      </c>
      <c r="F73" s="52">
        <v>0.67361111111111116</v>
      </c>
      <c r="G73" s="53"/>
      <c r="H73" s="212"/>
      <c r="I73" s="55" t="s">
        <v>56</v>
      </c>
      <c r="J73" s="54" t="s">
        <v>41</v>
      </c>
      <c r="K73" s="54" t="s">
        <v>42</v>
      </c>
      <c r="L73" s="54" t="s">
        <v>442</v>
      </c>
      <c r="M73" s="54"/>
      <c r="N73" s="54"/>
      <c r="O73" s="54" t="s">
        <v>399</v>
      </c>
      <c r="P73" s="54">
        <v>8</v>
      </c>
      <c r="Q73" s="55" t="s">
        <v>2057</v>
      </c>
      <c r="R73" s="54"/>
      <c r="S73" s="56">
        <f t="shared" si="17"/>
        <v>0</v>
      </c>
      <c r="T73" s="56">
        <f t="shared" si="14"/>
        <v>0</v>
      </c>
      <c r="U73" s="56">
        <f t="shared" si="18"/>
        <v>0</v>
      </c>
      <c r="V73" s="56">
        <f t="shared" si="15"/>
        <v>8</v>
      </c>
      <c r="W73" s="64">
        <f t="shared" si="16"/>
        <v>16</v>
      </c>
      <c r="X73" s="56" t="str">
        <f t="shared" si="19"/>
        <v>T</v>
      </c>
      <c r="Y73" s="20"/>
      <c r="Z73" s="19"/>
      <c r="AA73" s="20"/>
      <c r="AB73" s="19"/>
      <c r="AC73" s="21"/>
      <c r="AJ73" s="22"/>
      <c r="AK73" s="22"/>
      <c r="AL73" s="22"/>
      <c r="AM73" s="22"/>
      <c r="AN73" s="20"/>
      <c r="AO73" s="20"/>
      <c r="AP73" s="20"/>
      <c r="AQ73" s="20"/>
      <c r="AR73" s="20"/>
    </row>
    <row r="74" spans="1:44" s="17" customFormat="1" ht="30.75" customHeight="1" x14ac:dyDescent="0.2">
      <c r="A74" s="150"/>
      <c r="C74" s="63"/>
      <c r="D74" s="66">
        <f t="shared" si="13"/>
        <v>1</v>
      </c>
      <c r="E74" s="69">
        <f>IFERROR(VLOOKUP(J74,Causa!$A$2:$F$15,6,0),"")</f>
        <v>1</v>
      </c>
      <c r="F74" s="52">
        <v>0.68194444444444446</v>
      </c>
      <c r="G74" s="53"/>
      <c r="H74" s="212"/>
      <c r="I74" s="55" t="s">
        <v>56</v>
      </c>
      <c r="J74" s="54" t="s">
        <v>25</v>
      </c>
      <c r="K74" s="54" t="s">
        <v>26</v>
      </c>
      <c r="L74" s="54" t="s">
        <v>1773</v>
      </c>
      <c r="M74" s="54" t="s">
        <v>486</v>
      </c>
      <c r="N74" s="54" t="s">
        <v>182</v>
      </c>
      <c r="O74" s="54" t="s">
        <v>179</v>
      </c>
      <c r="P74" s="54">
        <v>8.84</v>
      </c>
      <c r="Q74" s="55" t="s">
        <v>2030</v>
      </c>
      <c r="R74" s="54"/>
      <c r="S74" s="56">
        <f t="shared" si="17"/>
        <v>0</v>
      </c>
      <c r="T74" s="56">
        <f t="shared" si="14"/>
        <v>0</v>
      </c>
      <c r="U74" s="56">
        <f t="shared" si="18"/>
        <v>0</v>
      </c>
      <c r="V74" s="56">
        <f t="shared" si="15"/>
        <v>8.84</v>
      </c>
      <c r="W74" s="64">
        <f t="shared" si="16"/>
        <v>16</v>
      </c>
      <c r="X74" s="56" t="str">
        <f t="shared" si="19"/>
        <v>T</v>
      </c>
      <c r="Y74" s="20"/>
      <c r="Z74" s="19"/>
      <c r="AA74" s="20"/>
      <c r="AB74" s="19"/>
      <c r="AC74" s="21"/>
      <c r="AJ74" s="22"/>
      <c r="AK74" s="22"/>
      <c r="AL74" s="22"/>
      <c r="AM74" s="22"/>
      <c r="AN74" s="20"/>
      <c r="AO74" s="20"/>
      <c r="AP74" s="20"/>
      <c r="AQ74" s="20"/>
      <c r="AR74" s="20"/>
    </row>
    <row r="75" spans="1:44" s="17" customFormat="1" ht="30.75" customHeight="1" x14ac:dyDescent="0.2">
      <c r="A75" s="150"/>
      <c r="C75" s="63"/>
      <c r="D75" s="66">
        <f t="shared" si="13"/>
        <v>1</v>
      </c>
      <c r="E75" s="69">
        <f>IFERROR(VLOOKUP(J75,Causa!$A$2:$F$15,6,0),"")</f>
        <v>2</v>
      </c>
      <c r="F75" s="52">
        <v>0.71180555555555547</v>
      </c>
      <c r="G75" s="53"/>
      <c r="H75" s="212"/>
      <c r="I75" s="55" t="s">
        <v>56</v>
      </c>
      <c r="J75" s="54" t="s">
        <v>41</v>
      </c>
      <c r="K75" s="54" t="s">
        <v>42</v>
      </c>
      <c r="L75" s="54" t="s">
        <v>444</v>
      </c>
      <c r="M75" s="54"/>
      <c r="N75" s="54"/>
      <c r="O75" s="54" t="s">
        <v>422</v>
      </c>
      <c r="P75" s="54">
        <v>8</v>
      </c>
      <c r="Q75" s="55" t="s">
        <v>2058</v>
      </c>
      <c r="R75" s="54"/>
      <c r="S75" s="56">
        <f t="shared" si="17"/>
        <v>0</v>
      </c>
      <c r="T75" s="56">
        <f t="shared" si="14"/>
        <v>0</v>
      </c>
      <c r="U75" s="56">
        <f t="shared" si="18"/>
        <v>0</v>
      </c>
      <c r="V75" s="56">
        <f t="shared" si="15"/>
        <v>8</v>
      </c>
      <c r="W75" s="64">
        <f t="shared" si="16"/>
        <v>17</v>
      </c>
      <c r="X75" s="56" t="str">
        <f t="shared" si="19"/>
        <v>T</v>
      </c>
      <c r="Y75" s="20"/>
      <c r="Z75" s="19"/>
      <c r="AA75" s="20"/>
      <c r="AB75" s="19"/>
      <c r="AC75" s="21"/>
      <c r="AJ75" s="22"/>
      <c r="AK75" s="22"/>
      <c r="AL75" s="22"/>
      <c r="AM75" s="22"/>
      <c r="AN75" s="20"/>
      <c r="AO75" s="20"/>
      <c r="AP75" s="20"/>
      <c r="AQ75" s="20"/>
      <c r="AR75" s="20"/>
    </row>
    <row r="76" spans="1:44" s="17" customFormat="1" ht="30.75" customHeight="1" x14ac:dyDescent="0.2">
      <c r="A76" s="150"/>
      <c r="C76" s="63"/>
      <c r="D76" s="66">
        <f t="shared" si="13"/>
        <v>1</v>
      </c>
      <c r="E76" s="69">
        <f>IFERROR(VLOOKUP(J76,Causa!$A$2:$F$15,6,0),"")</f>
        <v>2</v>
      </c>
      <c r="F76" s="52">
        <v>0.73263888888888884</v>
      </c>
      <c r="G76" s="53"/>
      <c r="H76" s="212"/>
      <c r="I76" s="55" t="s">
        <v>56</v>
      </c>
      <c r="J76" s="54" t="s">
        <v>41</v>
      </c>
      <c r="K76" s="54" t="s">
        <v>42</v>
      </c>
      <c r="L76" s="54" t="s">
        <v>1760</v>
      </c>
      <c r="M76" s="54"/>
      <c r="N76" s="54"/>
      <c r="O76" s="54" t="s">
        <v>423</v>
      </c>
      <c r="P76" s="54">
        <v>3.74</v>
      </c>
      <c r="Q76" s="55" t="s">
        <v>1999</v>
      </c>
      <c r="R76" s="54"/>
      <c r="S76" s="56">
        <f t="shared" si="17"/>
        <v>0</v>
      </c>
      <c r="T76" s="56">
        <f t="shared" si="14"/>
        <v>0</v>
      </c>
      <c r="U76" s="56">
        <f t="shared" si="18"/>
        <v>0</v>
      </c>
      <c r="V76" s="56">
        <f t="shared" si="15"/>
        <v>3.74</v>
      </c>
      <c r="W76" s="64">
        <f t="shared" si="16"/>
        <v>17</v>
      </c>
      <c r="X76" s="56" t="str">
        <f t="shared" si="19"/>
        <v>T</v>
      </c>
      <c r="Y76" s="20"/>
      <c r="Z76" s="19"/>
      <c r="AA76" s="20"/>
      <c r="AB76" s="19"/>
      <c r="AC76" s="21"/>
      <c r="AJ76" s="22"/>
      <c r="AK76" s="22"/>
      <c r="AL76" s="22"/>
      <c r="AM76" s="22"/>
      <c r="AN76" s="20"/>
      <c r="AO76" s="20"/>
      <c r="AP76" s="20"/>
      <c r="AQ76" s="20"/>
      <c r="AR76" s="20"/>
    </row>
    <row r="77" spans="1:44" s="17" customFormat="1" ht="30.75" customHeight="1" x14ac:dyDescent="0.2">
      <c r="A77" s="150"/>
      <c r="C77" s="63"/>
      <c r="D77" s="66">
        <f t="shared" si="13"/>
        <v>1</v>
      </c>
      <c r="E77" s="69">
        <f>IFERROR(VLOOKUP(J77,Causa!$A$2:$F$15,6,0),"")</f>
        <v>2</v>
      </c>
      <c r="F77" s="52">
        <v>0.76597222222222217</v>
      </c>
      <c r="G77" s="53"/>
      <c r="H77" s="212"/>
      <c r="I77" s="55" t="s">
        <v>56</v>
      </c>
      <c r="J77" s="54" t="s">
        <v>41</v>
      </c>
      <c r="K77" s="54" t="s">
        <v>42</v>
      </c>
      <c r="L77" s="54" t="s">
        <v>444</v>
      </c>
      <c r="M77" s="54"/>
      <c r="N77" s="54"/>
      <c r="O77" s="54" t="s">
        <v>422</v>
      </c>
      <c r="P77" s="54">
        <v>5.48</v>
      </c>
      <c r="Q77" s="55" t="s">
        <v>1859</v>
      </c>
      <c r="R77" s="54"/>
      <c r="S77" s="56">
        <f t="shared" si="17"/>
        <v>0</v>
      </c>
      <c r="T77" s="56">
        <f t="shared" si="14"/>
        <v>0</v>
      </c>
      <c r="U77" s="56">
        <f t="shared" si="18"/>
        <v>0</v>
      </c>
      <c r="V77" s="56">
        <f t="shared" si="15"/>
        <v>5.48</v>
      </c>
      <c r="W77" s="64">
        <f t="shared" si="16"/>
        <v>18</v>
      </c>
      <c r="X77" s="56" t="str">
        <f t="shared" si="19"/>
        <v>T</v>
      </c>
      <c r="Y77" s="20"/>
      <c r="Z77" s="19"/>
      <c r="AA77" s="20"/>
      <c r="AB77" s="19"/>
      <c r="AC77" s="21"/>
      <c r="AJ77" s="22"/>
      <c r="AK77" s="22"/>
      <c r="AL77" s="22"/>
      <c r="AM77" s="22"/>
      <c r="AN77" s="20"/>
      <c r="AO77" s="20"/>
      <c r="AP77" s="20"/>
      <c r="AQ77" s="20"/>
      <c r="AR77" s="20"/>
    </row>
    <row r="78" spans="1:44" s="17" customFormat="1" ht="30.75" customHeight="1" x14ac:dyDescent="0.2">
      <c r="A78" s="150"/>
      <c r="C78" s="63"/>
      <c r="D78" s="66">
        <f t="shared" si="13"/>
        <v>1</v>
      </c>
      <c r="E78" s="69">
        <f>IFERROR(VLOOKUP(J78,Causa!$A$2:$F$15,6,0),"")</f>
        <v>2</v>
      </c>
      <c r="F78" s="52">
        <v>0.78125</v>
      </c>
      <c r="G78" s="53"/>
      <c r="H78" s="212"/>
      <c r="I78" s="55" t="s">
        <v>56</v>
      </c>
      <c r="J78" s="54" t="s">
        <v>41</v>
      </c>
      <c r="K78" s="54" t="s">
        <v>42</v>
      </c>
      <c r="L78" s="54" t="s">
        <v>1774</v>
      </c>
      <c r="M78" s="54"/>
      <c r="N78" s="54"/>
      <c r="O78" s="54" t="s">
        <v>399</v>
      </c>
      <c r="P78" s="54">
        <v>12</v>
      </c>
      <c r="Q78" s="55" t="s">
        <v>2059</v>
      </c>
      <c r="R78" s="54"/>
      <c r="S78" s="56">
        <f t="shared" si="17"/>
        <v>0</v>
      </c>
      <c r="T78" s="56">
        <f t="shared" si="14"/>
        <v>0</v>
      </c>
      <c r="U78" s="56">
        <f t="shared" si="18"/>
        <v>0</v>
      </c>
      <c r="V78" s="56">
        <f t="shared" si="15"/>
        <v>12</v>
      </c>
      <c r="W78" s="64">
        <f t="shared" si="16"/>
        <v>18</v>
      </c>
      <c r="X78" s="56" t="str">
        <f t="shared" si="19"/>
        <v>T</v>
      </c>
      <c r="Y78" s="20"/>
      <c r="Z78" s="19"/>
      <c r="AA78" s="20"/>
      <c r="AB78" s="19"/>
      <c r="AC78" s="21"/>
      <c r="AJ78" s="22"/>
      <c r="AK78" s="22"/>
      <c r="AL78" s="22"/>
      <c r="AM78" s="22"/>
      <c r="AN78" s="20"/>
      <c r="AO78" s="20"/>
      <c r="AP78" s="20"/>
      <c r="AQ78" s="20"/>
      <c r="AR78" s="20"/>
    </row>
    <row r="79" spans="1:44" s="17" customFormat="1" ht="30.75" customHeight="1" x14ac:dyDescent="0.2">
      <c r="A79" s="150"/>
      <c r="C79" s="63"/>
      <c r="D79" s="66">
        <f t="shared" si="13"/>
        <v>1</v>
      </c>
      <c r="E79" s="69">
        <f>IFERROR(VLOOKUP(J79,Causa!$A$2:$F$15,6,0),"")</f>
        <v>2</v>
      </c>
      <c r="F79" s="52">
        <v>0.80902777777777779</v>
      </c>
      <c r="G79" s="53"/>
      <c r="H79" s="212"/>
      <c r="I79" s="55" t="s">
        <v>56</v>
      </c>
      <c r="J79" s="54" t="s">
        <v>41</v>
      </c>
      <c r="K79" s="54" t="s">
        <v>42</v>
      </c>
      <c r="L79" s="54" t="s">
        <v>444</v>
      </c>
      <c r="M79" s="54"/>
      <c r="N79" s="54"/>
      <c r="O79" s="54" t="s">
        <v>423</v>
      </c>
      <c r="P79" s="54">
        <v>6.38</v>
      </c>
      <c r="Q79" s="55" t="s">
        <v>1859</v>
      </c>
      <c r="R79" s="54"/>
      <c r="S79" s="56">
        <f t="shared" si="17"/>
        <v>0</v>
      </c>
      <c r="T79" s="56">
        <f t="shared" si="14"/>
        <v>0</v>
      </c>
      <c r="U79" s="56">
        <f t="shared" si="18"/>
        <v>0</v>
      </c>
      <c r="V79" s="56">
        <f t="shared" si="15"/>
        <v>6.38</v>
      </c>
      <c r="W79" s="64">
        <f t="shared" si="16"/>
        <v>19</v>
      </c>
      <c r="X79" s="56" t="str">
        <f t="shared" si="19"/>
        <v>T</v>
      </c>
      <c r="Y79" s="20"/>
      <c r="Z79" s="19"/>
      <c r="AA79" s="20"/>
      <c r="AB79" s="19"/>
      <c r="AC79" s="21"/>
      <c r="AJ79" s="22"/>
      <c r="AK79" s="22"/>
      <c r="AL79" s="22"/>
      <c r="AM79" s="22"/>
      <c r="AN79" s="20"/>
      <c r="AO79" s="20"/>
      <c r="AP79" s="20"/>
      <c r="AQ79" s="20"/>
      <c r="AR79" s="20"/>
    </row>
    <row r="80" spans="1:44" s="17" customFormat="1" ht="30.75" customHeight="1" x14ac:dyDescent="0.2">
      <c r="A80" s="150"/>
      <c r="C80" s="63"/>
      <c r="D80" s="66">
        <f t="shared" si="13"/>
        <v>1</v>
      </c>
      <c r="E80" s="69">
        <f>IFERROR(VLOOKUP(J80,Causa!$A$2:$F$15,6,0),"")</f>
        <v>2</v>
      </c>
      <c r="F80" s="52">
        <v>0.81805555555555554</v>
      </c>
      <c r="G80" s="53"/>
      <c r="H80" s="212"/>
      <c r="I80" s="55" t="s">
        <v>56</v>
      </c>
      <c r="J80" s="54" t="s">
        <v>41</v>
      </c>
      <c r="K80" s="54" t="s">
        <v>42</v>
      </c>
      <c r="L80" s="54" t="s">
        <v>1769</v>
      </c>
      <c r="M80" s="54"/>
      <c r="N80" s="54"/>
      <c r="O80" s="54" t="s">
        <v>402</v>
      </c>
      <c r="P80" s="54">
        <v>7</v>
      </c>
      <c r="Q80" s="55" t="s">
        <v>1862</v>
      </c>
      <c r="R80" s="54"/>
      <c r="S80" s="56">
        <f t="shared" si="17"/>
        <v>0</v>
      </c>
      <c r="T80" s="56">
        <f t="shared" si="14"/>
        <v>0</v>
      </c>
      <c r="U80" s="56">
        <f t="shared" si="18"/>
        <v>0</v>
      </c>
      <c r="V80" s="56">
        <f t="shared" si="15"/>
        <v>7</v>
      </c>
      <c r="W80" s="64">
        <f t="shared" si="16"/>
        <v>19</v>
      </c>
      <c r="X80" s="56" t="str">
        <f t="shared" si="19"/>
        <v>T</v>
      </c>
      <c r="Y80" s="20"/>
      <c r="Z80" s="19"/>
      <c r="AA80" s="20"/>
      <c r="AB80" s="19"/>
      <c r="AC80" s="21"/>
      <c r="AJ80" s="22"/>
      <c r="AK80" s="22"/>
      <c r="AL80" s="22"/>
      <c r="AM80" s="22"/>
      <c r="AN80" s="20"/>
      <c r="AO80" s="20"/>
      <c r="AP80" s="20"/>
      <c r="AQ80" s="20"/>
      <c r="AR80" s="20"/>
    </row>
    <row r="81" spans="1:44" s="17" customFormat="1" ht="30.75" customHeight="1" x14ac:dyDescent="0.2">
      <c r="A81" s="150"/>
      <c r="C81" s="63"/>
      <c r="D81" s="66">
        <f t="shared" si="13"/>
        <v>1</v>
      </c>
      <c r="E81" s="69">
        <f>IFERROR(VLOOKUP(J81,Causa!$A$2:$F$15,6,0),"")</f>
        <v>2</v>
      </c>
      <c r="F81" s="52">
        <v>0.85416666666666663</v>
      </c>
      <c r="G81" s="53"/>
      <c r="H81" s="212"/>
      <c r="I81" s="55" t="s">
        <v>56</v>
      </c>
      <c r="J81" s="54" t="s">
        <v>41</v>
      </c>
      <c r="K81" s="54" t="s">
        <v>42</v>
      </c>
      <c r="L81" s="54" t="s">
        <v>444</v>
      </c>
      <c r="M81" s="54"/>
      <c r="N81" s="54"/>
      <c r="O81" s="54" t="s">
        <v>423</v>
      </c>
      <c r="P81" s="54">
        <v>9</v>
      </c>
      <c r="Q81" s="55" t="s">
        <v>1859</v>
      </c>
      <c r="R81" s="54"/>
      <c r="S81" s="56">
        <f>IF(K81="tiempo no programado",P81,0)</f>
        <v>0</v>
      </c>
      <c r="T81" s="56">
        <f t="shared" si="14"/>
        <v>0</v>
      </c>
      <c r="U81" s="56">
        <f t="shared" si="18"/>
        <v>0</v>
      </c>
      <c r="V81" s="56">
        <f t="shared" si="15"/>
        <v>9</v>
      </c>
      <c r="W81" s="64">
        <f t="shared" si="16"/>
        <v>20</v>
      </c>
      <c r="X81" s="56" t="str">
        <f t="shared" si="19"/>
        <v>T</v>
      </c>
      <c r="Y81" s="20"/>
      <c r="Z81" s="19"/>
      <c r="AA81" s="20"/>
      <c r="AB81" s="19"/>
      <c r="AC81" s="21"/>
      <c r="AJ81" s="22"/>
      <c r="AK81" s="22"/>
      <c r="AL81" s="22"/>
      <c r="AM81" s="22"/>
      <c r="AN81" s="20"/>
      <c r="AO81" s="20"/>
      <c r="AP81" s="20"/>
      <c r="AQ81" s="20"/>
      <c r="AR81" s="20"/>
    </row>
    <row r="82" spans="1:44" s="17" customFormat="1" ht="30.75" customHeight="1" x14ac:dyDescent="0.2">
      <c r="A82" s="150"/>
      <c r="C82" s="63"/>
      <c r="D82" s="66">
        <f t="shared" si="13"/>
        <v>1</v>
      </c>
      <c r="E82" s="69">
        <f>IFERROR(VLOOKUP(J82,Causa!$A$2:$F$15,6,0),"")</f>
        <v>2</v>
      </c>
      <c r="F82" s="52">
        <v>0.86458333333333337</v>
      </c>
      <c r="G82" s="53"/>
      <c r="H82" s="212"/>
      <c r="I82" s="55" t="s">
        <v>56</v>
      </c>
      <c r="J82" s="54" t="s">
        <v>41</v>
      </c>
      <c r="K82" s="54" t="s">
        <v>42</v>
      </c>
      <c r="L82" s="54" t="s">
        <v>444</v>
      </c>
      <c r="M82" s="54"/>
      <c r="N82" s="54"/>
      <c r="O82" s="54" t="s">
        <v>402</v>
      </c>
      <c r="P82" s="54">
        <v>7.54</v>
      </c>
      <c r="Q82" s="55" t="s">
        <v>2060</v>
      </c>
      <c r="R82" s="54"/>
      <c r="S82" s="56">
        <f>IF(K82="tiempo no programado",P82,0)</f>
        <v>0</v>
      </c>
      <c r="T82" s="56">
        <f t="shared" si="14"/>
        <v>0</v>
      </c>
      <c r="U82" s="56">
        <f t="shared" si="18"/>
        <v>0</v>
      </c>
      <c r="V82" s="56">
        <f t="shared" si="15"/>
        <v>7.54</v>
      </c>
      <c r="W82" s="64">
        <f t="shared" si="16"/>
        <v>20</v>
      </c>
      <c r="X82" s="56" t="str">
        <f t="shared" si="19"/>
        <v>T</v>
      </c>
      <c r="Y82" s="20"/>
      <c r="Z82" s="19"/>
      <c r="AA82" s="20"/>
      <c r="AB82" s="19"/>
      <c r="AC82" s="21"/>
      <c r="AJ82" s="22"/>
      <c r="AK82" s="22"/>
      <c r="AL82" s="22"/>
      <c r="AM82" s="22"/>
      <c r="AN82" s="20"/>
      <c r="AO82" s="20"/>
      <c r="AP82" s="20"/>
      <c r="AQ82" s="20"/>
      <c r="AR82" s="20"/>
    </row>
    <row r="83" spans="1:44" s="17" customFormat="1" ht="30.75" customHeight="1" x14ac:dyDescent="0.2">
      <c r="A83" s="150"/>
      <c r="C83" s="63"/>
      <c r="D83" s="66">
        <f t="shared" si="13"/>
        <v>1</v>
      </c>
      <c r="E83" s="69">
        <f>IFERROR(VLOOKUP(J83,Causa!$A$2:$F$15,6,0),"")</f>
        <v>1</v>
      </c>
      <c r="F83" s="52">
        <v>0.87569444444444444</v>
      </c>
      <c r="G83" s="53"/>
      <c r="H83" s="212"/>
      <c r="I83" s="55" t="s">
        <v>56</v>
      </c>
      <c r="J83" s="54" t="s">
        <v>31</v>
      </c>
      <c r="K83" s="54" t="s">
        <v>32</v>
      </c>
      <c r="L83" s="54" t="s">
        <v>444</v>
      </c>
      <c r="M83" s="54" t="s">
        <v>490</v>
      </c>
      <c r="N83" s="54" t="s">
        <v>217</v>
      </c>
      <c r="O83" s="54" t="s">
        <v>173</v>
      </c>
      <c r="P83" s="54">
        <v>13</v>
      </c>
      <c r="Q83" s="55" t="s">
        <v>2061</v>
      </c>
      <c r="R83" s="54"/>
      <c r="S83" s="56">
        <f t="shared" si="17"/>
        <v>0</v>
      </c>
      <c r="T83" s="56">
        <f t="shared" si="14"/>
        <v>0</v>
      </c>
      <c r="U83" s="56">
        <f t="shared" si="18"/>
        <v>0</v>
      </c>
      <c r="V83" s="56">
        <f t="shared" si="15"/>
        <v>13</v>
      </c>
      <c r="W83" s="64">
        <f t="shared" si="16"/>
        <v>21</v>
      </c>
      <c r="X83" s="56" t="str">
        <f t="shared" si="19"/>
        <v>T</v>
      </c>
      <c r="Y83" s="20"/>
      <c r="Z83" s="19"/>
      <c r="AA83" s="20"/>
      <c r="AB83" s="19"/>
      <c r="AC83" s="21"/>
      <c r="AJ83" s="22"/>
      <c r="AK83" s="22"/>
      <c r="AL83" s="22"/>
      <c r="AM83" s="22"/>
      <c r="AN83" s="20"/>
      <c r="AO83" s="20"/>
      <c r="AP83" s="20"/>
      <c r="AQ83" s="20"/>
      <c r="AR83" s="20"/>
    </row>
    <row r="84" spans="1:44" s="17" customFormat="1" ht="30.75" customHeight="1" x14ac:dyDescent="0.2">
      <c r="A84" s="150"/>
      <c r="C84" s="63"/>
      <c r="D84" s="66">
        <f t="shared" si="13"/>
        <v>1</v>
      </c>
      <c r="E84" s="69">
        <f>IFERROR(VLOOKUP(J84,Causa!$A$2:$F$15,6,0),"")</f>
        <v>2</v>
      </c>
      <c r="F84" s="52">
        <v>0.90277777777777779</v>
      </c>
      <c r="G84" s="53"/>
      <c r="H84" s="212"/>
      <c r="I84" s="55" t="s">
        <v>56</v>
      </c>
      <c r="J84" s="54" t="s">
        <v>41</v>
      </c>
      <c r="K84" s="54" t="s">
        <v>42</v>
      </c>
      <c r="L84" s="54" t="s">
        <v>1760</v>
      </c>
      <c r="M84" s="54"/>
      <c r="N84" s="54"/>
      <c r="O84" s="54" t="s">
        <v>423</v>
      </c>
      <c r="P84" s="54">
        <v>6</v>
      </c>
      <c r="Q84" s="55" t="s">
        <v>1927</v>
      </c>
      <c r="R84" s="54"/>
      <c r="S84" s="56">
        <f t="shared" si="17"/>
        <v>0</v>
      </c>
      <c r="T84" s="56">
        <f t="shared" si="14"/>
        <v>0</v>
      </c>
      <c r="U84" s="56">
        <f t="shared" si="18"/>
        <v>0</v>
      </c>
      <c r="V84" s="56">
        <f t="shared" si="15"/>
        <v>6</v>
      </c>
      <c r="W84" s="64">
        <f t="shared" si="16"/>
        <v>21</v>
      </c>
      <c r="X84" s="56" t="str">
        <f t="shared" si="19"/>
        <v>T</v>
      </c>
      <c r="Y84" s="20"/>
      <c r="Z84" s="19"/>
      <c r="AA84" s="20"/>
      <c r="AB84" s="19"/>
      <c r="AC84" s="21"/>
      <c r="AJ84" s="22"/>
      <c r="AK84" s="22"/>
      <c r="AL84" s="22"/>
      <c r="AM84" s="22"/>
      <c r="AN84" s="20"/>
      <c r="AO84" s="20"/>
      <c r="AP84" s="20"/>
      <c r="AQ84" s="20"/>
      <c r="AR84" s="20"/>
    </row>
    <row r="85" spans="1:44" s="17" customFormat="1" ht="30.75" customHeight="1" x14ac:dyDescent="0.2">
      <c r="A85" s="150"/>
      <c r="C85" s="63"/>
      <c r="D85" s="66">
        <f t="shared" si="13"/>
        <v>1</v>
      </c>
      <c r="E85" s="69">
        <f>IFERROR(VLOOKUP(J85,Causa!$A$2:$F$15,6,0),"")</f>
        <v>3</v>
      </c>
      <c r="F85" s="52">
        <v>0.91319444444444453</v>
      </c>
      <c r="G85" s="53"/>
      <c r="H85" s="212"/>
      <c r="I85" s="55" t="s">
        <v>56</v>
      </c>
      <c r="J85" s="54" t="s">
        <v>37</v>
      </c>
      <c r="K85" s="54" t="s">
        <v>94</v>
      </c>
      <c r="L85" s="54" t="s">
        <v>1793</v>
      </c>
      <c r="M85" s="54"/>
      <c r="N85" s="54"/>
      <c r="O85" s="54" t="s">
        <v>426</v>
      </c>
      <c r="P85" s="54">
        <v>3.94</v>
      </c>
      <c r="Q85" s="55" t="s">
        <v>1858</v>
      </c>
      <c r="R85" s="54"/>
      <c r="S85" s="56">
        <f t="shared" si="17"/>
        <v>0</v>
      </c>
      <c r="T85" s="56">
        <f t="shared" si="14"/>
        <v>0</v>
      </c>
      <c r="U85" s="56">
        <f t="shared" si="18"/>
        <v>3.94</v>
      </c>
      <c r="V85" s="56">
        <f t="shared" si="15"/>
        <v>0</v>
      </c>
      <c r="W85" s="64">
        <f t="shared" si="16"/>
        <v>21</v>
      </c>
      <c r="X85" s="56" t="str">
        <f t="shared" si="19"/>
        <v>T</v>
      </c>
      <c r="Y85" s="20"/>
      <c r="Z85" s="19"/>
      <c r="AA85" s="20"/>
      <c r="AB85" s="19"/>
      <c r="AC85" s="21"/>
      <c r="AJ85" s="22"/>
      <c r="AK85" s="22"/>
      <c r="AL85" s="22"/>
      <c r="AM85" s="22"/>
      <c r="AN85" s="20"/>
      <c r="AO85" s="20"/>
      <c r="AP85" s="20"/>
      <c r="AQ85" s="20"/>
      <c r="AR85" s="20"/>
    </row>
    <row r="86" spans="1:44" s="17" customFormat="1" ht="30.75" customHeight="1" x14ac:dyDescent="0.2">
      <c r="A86" s="150"/>
      <c r="C86" s="63"/>
      <c r="D86" s="66">
        <f t="shared" si="13"/>
        <v>1</v>
      </c>
      <c r="E86" s="69">
        <f>IFERROR(VLOOKUP(J86,Causa!$A$2:$F$15,6,0),"")</f>
        <v>3</v>
      </c>
      <c r="F86" s="52">
        <v>0.92847222222222225</v>
      </c>
      <c r="G86" s="53"/>
      <c r="H86" s="212"/>
      <c r="I86" s="55" t="s">
        <v>56</v>
      </c>
      <c r="J86" s="54" t="s">
        <v>47</v>
      </c>
      <c r="K86" s="54" t="s">
        <v>82</v>
      </c>
      <c r="L86" s="54" t="s">
        <v>1793</v>
      </c>
      <c r="M86" s="54"/>
      <c r="N86" s="54"/>
      <c r="O86" s="54" t="s">
        <v>1725</v>
      </c>
      <c r="P86" s="54">
        <v>5</v>
      </c>
      <c r="Q86" s="55" t="s">
        <v>1870</v>
      </c>
      <c r="R86" s="54"/>
      <c r="S86" s="56">
        <f t="shared" si="17"/>
        <v>0</v>
      </c>
      <c r="T86" s="56">
        <f t="shared" si="14"/>
        <v>5</v>
      </c>
      <c r="U86" s="56">
        <f t="shared" si="18"/>
        <v>0</v>
      </c>
      <c r="V86" s="56">
        <f t="shared" si="15"/>
        <v>0</v>
      </c>
      <c r="W86" s="64">
        <f t="shared" si="16"/>
        <v>22</v>
      </c>
      <c r="X86" s="56" t="str">
        <f t="shared" si="19"/>
        <v>T</v>
      </c>
      <c r="Y86" s="20"/>
      <c r="Z86" s="19"/>
      <c r="AA86" s="20"/>
      <c r="AB86" s="19"/>
      <c r="AC86" s="21"/>
      <c r="AJ86" s="22"/>
      <c r="AK86" s="22"/>
      <c r="AL86" s="22"/>
      <c r="AM86" s="22"/>
      <c r="AN86" s="20"/>
      <c r="AO86" s="20"/>
      <c r="AP86" s="20"/>
      <c r="AQ86" s="20"/>
      <c r="AR86" s="20"/>
    </row>
    <row r="87" spans="1:44" s="17" customFormat="1" ht="30.75" customHeight="1" x14ac:dyDescent="0.2">
      <c r="A87" s="150"/>
      <c r="C87" s="63"/>
      <c r="D87" s="66">
        <f t="shared" si="13"/>
        <v>1</v>
      </c>
      <c r="E87" s="69">
        <f>IFERROR(VLOOKUP(J87,Causa!$A$2:$F$15,6,0),"")</f>
        <v>2</v>
      </c>
      <c r="F87" s="52">
        <v>0.9375</v>
      </c>
      <c r="G87" s="53"/>
      <c r="H87" s="212"/>
      <c r="I87" s="55" t="s">
        <v>56</v>
      </c>
      <c r="J87" s="54" t="s">
        <v>41</v>
      </c>
      <c r="K87" s="54" t="s">
        <v>42</v>
      </c>
      <c r="L87" s="54" t="s">
        <v>444</v>
      </c>
      <c r="M87" s="54"/>
      <c r="N87" s="54"/>
      <c r="O87" s="54" t="s">
        <v>423</v>
      </c>
      <c r="P87" s="54">
        <v>10</v>
      </c>
      <c r="Q87" s="55" t="s">
        <v>1859</v>
      </c>
      <c r="R87" s="54"/>
      <c r="S87" s="56">
        <f t="shared" si="17"/>
        <v>0</v>
      </c>
      <c r="T87" s="56">
        <f t="shared" si="14"/>
        <v>0</v>
      </c>
      <c r="U87" s="56">
        <f t="shared" si="18"/>
        <v>0</v>
      </c>
      <c r="V87" s="56">
        <f t="shared" si="15"/>
        <v>10</v>
      </c>
      <c r="W87" s="64">
        <f t="shared" si="16"/>
        <v>22</v>
      </c>
      <c r="X87" s="56" t="str">
        <f t="shared" si="19"/>
        <v>T</v>
      </c>
      <c r="Y87" s="20"/>
      <c r="Z87" s="19"/>
      <c r="AA87" s="20"/>
      <c r="AB87" s="19"/>
      <c r="AC87" s="21"/>
      <c r="AJ87" s="22"/>
      <c r="AK87" s="22"/>
      <c r="AL87" s="22"/>
      <c r="AM87" s="22"/>
      <c r="AN87" s="20"/>
      <c r="AO87" s="20"/>
      <c r="AP87" s="20"/>
      <c r="AQ87" s="20"/>
      <c r="AR87" s="20"/>
    </row>
    <row r="88" spans="1:44" s="17" customFormat="1" ht="30.75" customHeight="1" x14ac:dyDescent="0.2">
      <c r="A88" s="150"/>
      <c r="C88" s="63"/>
      <c r="D88" s="66">
        <f t="shared" si="13"/>
        <v>1</v>
      </c>
      <c r="E88" s="69">
        <f>IFERROR(VLOOKUP(J88,Causa!$A$2:$F$15,6,0),"")</f>
        <v>2</v>
      </c>
      <c r="F88" s="52">
        <v>0.94444444444444453</v>
      </c>
      <c r="G88" s="53"/>
      <c r="H88" s="212"/>
      <c r="I88" s="55" t="s">
        <v>56</v>
      </c>
      <c r="J88" s="54" t="s">
        <v>41</v>
      </c>
      <c r="K88" s="54" t="s">
        <v>42</v>
      </c>
      <c r="L88" s="54" t="s">
        <v>1766</v>
      </c>
      <c r="M88" s="54"/>
      <c r="N88" s="54"/>
      <c r="O88" s="54" t="s">
        <v>399</v>
      </c>
      <c r="P88" s="54">
        <v>4</v>
      </c>
      <c r="Q88" s="55" t="s">
        <v>2062</v>
      </c>
      <c r="R88" s="54"/>
      <c r="S88" s="56">
        <f t="shared" si="17"/>
        <v>0</v>
      </c>
      <c r="T88" s="56">
        <f t="shared" si="14"/>
        <v>0</v>
      </c>
      <c r="U88" s="56">
        <f t="shared" si="18"/>
        <v>0</v>
      </c>
      <c r="V88" s="56">
        <f t="shared" si="15"/>
        <v>4</v>
      </c>
      <c r="W88" s="64">
        <f t="shared" si="16"/>
        <v>22</v>
      </c>
      <c r="X88" s="56" t="str">
        <f t="shared" si="19"/>
        <v>T</v>
      </c>
      <c r="Y88" s="20"/>
      <c r="Z88" s="19"/>
      <c r="AA88" s="20"/>
      <c r="AB88" s="19"/>
      <c r="AC88" s="21"/>
      <c r="AJ88" s="22"/>
      <c r="AK88" s="22"/>
      <c r="AL88" s="22"/>
      <c r="AM88" s="22"/>
      <c r="AN88" s="20"/>
      <c r="AO88" s="20"/>
      <c r="AP88" s="20"/>
      <c r="AQ88" s="20"/>
      <c r="AR88" s="20"/>
    </row>
    <row r="89" spans="1:44" s="17" customFormat="1" ht="30.75" customHeight="1" x14ac:dyDescent="0.2">
      <c r="A89" s="150"/>
      <c r="C89" s="63"/>
      <c r="D89" s="66">
        <f t="shared" si="13"/>
        <v>1</v>
      </c>
      <c r="E89" s="69">
        <f>IFERROR(VLOOKUP(J89,Causa!$A$2:$F$15,6,0),"")</f>
        <v>2</v>
      </c>
      <c r="F89" s="52">
        <v>0.9506944444444444</v>
      </c>
      <c r="G89" s="53"/>
      <c r="H89" s="212"/>
      <c r="I89" s="55" t="s">
        <v>56</v>
      </c>
      <c r="J89" s="54" t="s">
        <v>41</v>
      </c>
      <c r="K89" s="54" t="s">
        <v>42</v>
      </c>
      <c r="L89" s="54" t="s">
        <v>1768</v>
      </c>
      <c r="M89" s="54"/>
      <c r="N89" s="54"/>
      <c r="O89" s="54" t="s">
        <v>423</v>
      </c>
      <c r="P89" s="54">
        <v>5.14</v>
      </c>
      <c r="Q89" s="55" t="s">
        <v>2063</v>
      </c>
      <c r="R89" s="54"/>
      <c r="S89" s="56">
        <f t="shared" si="17"/>
        <v>0</v>
      </c>
      <c r="T89" s="56">
        <f t="shared" si="14"/>
        <v>0</v>
      </c>
      <c r="U89" s="56">
        <f t="shared" si="18"/>
        <v>0</v>
      </c>
      <c r="V89" s="56">
        <f t="shared" si="15"/>
        <v>5.14</v>
      </c>
      <c r="W89" s="64">
        <f t="shared" si="16"/>
        <v>22</v>
      </c>
      <c r="X89" s="56" t="str">
        <f t="shared" si="19"/>
        <v>T</v>
      </c>
      <c r="Y89" s="20"/>
      <c r="Z89" s="19"/>
      <c r="AA89" s="20"/>
      <c r="AB89" s="19"/>
      <c r="AC89" s="21"/>
      <c r="AJ89" s="22"/>
      <c r="AK89" s="22"/>
      <c r="AL89" s="22"/>
      <c r="AM89" s="22"/>
      <c r="AN89" s="20"/>
      <c r="AO89" s="20"/>
      <c r="AP89" s="20"/>
      <c r="AQ89" s="20"/>
      <c r="AR89" s="20"/>
    </row>
    <row r="90" spans="1:44" s="17" customFormat="1" ht="30.75" customHeight="1" x14ac:dyDescent="0.2">
      <c r="A90" s="150"/>
      <c r="C90" s="63"/>
      <c r="D90" s="66">
        <f t="shared" si="13"/>
        <v>1</v>
      </c>
      <c r="E90" s="69">
        <f>IFERROR(VLOOKUP(J90,Causa!$A$2:$F$15,6,0),"")</f>
        <v>2</v>
      </c>
      <c r="F90" s="52">
        <v>0.95972222222222225</v>
      </c>
      <c r="G90" s="53"/>
      <c r="H90" s="212"/>
      <c r="I90" s="55" t="s">
        <v>57</v>
      </c>
      <c r="J90" s="54" t="s">
        <v>41</v>
      </c>
      <c r="K90" s="54" t="s">
        <v>42</v>
      </c>
      <c r="L90" s="54" t="s">
        <v>444</v>
      </c>
      <c r="M90" s="54"/>
      <c r="N90" s="54"/>
      <c r="O90" s="54" t="s">
        <v>423</v>
      </c>
      <c r="P90" s="54">
        <v>7.67</v>
      </c>
      <c r="Q90" s="55" t="s">
        <v>1929</v>
      </c>
      <c r="R90" s="54"/>
      <c r="S90" s="56">
        <f t="shared" si="17"/>
        <v>0</v>
      </c>
      <c r="T90" s="56">
        <f t="shared" si="14"/>
        <v>0</v>
      </c>
      <c r="U90" s="56">
        <f t="shared" si="18"/>
        <v>0</v>
      </c>
      <c r="V90" s="56">
        <f t="shared" si="15"/>
        <v>7.67</v>
      </c>
      <c r="W90" s="64">
        <f t="shared" si="16"/>
        <v>23</v>
      </c>
      <c r="X90" s="56" t="str">
        <f t="shared" si="19"/>
        <v>N</v>
      </c>
      <c r="Y90" s="20"/>
      <c r="Z90" s="19"/>
      <c r="AA90" s="20"/>
      <c r="AB90" s="19"/>
      <c r="AC90" s="21"/>
      <c r="AJ90" s="22"/>
      <c r="AK90" s="22"/>
      <c r="AL90" s="22"/>
      <c r="AM90" s="22"/>
      <c r="AN90" s="20"/>
      <c r="AO90" s="20"/>
      <c r="AP90" s="20"/>
      <c r="AQ90" s="20"/>
      <c r="AR90" s="20"/>
    </row>
    <row r="91" spans="1:44" s="17" customFormat="1" ht="30.75" customHeight="1" x14ac:dyDescent="0.2">
      <c r="A91" s="150"/>
      <c r="C91" s="63"/>
      <c r="D91" s="66" t="str">
        <f t="shared" si="13"/>
        <v/>
      </c>
      <c r="E91" s="69" t="str">
        <f>IFERROR(VLOOKUP(J91,Causa!$A$2:$F$15,6,0),"")</f>
        <v/>
      </c>
      <c r="F91" s="52"/>
      <c r="G91" s="53"/>
      <c r="H91" s="212"/>
      <c r="I91" s="55"/>
      <c r="J91" s="54"/>
      <c r="K91" s="54"/>
      <c r="L91" s="54"/>
      <c r="M91" s="54"/>
      <c r="N91" s="54"/>
      <c r="O91" s="54"/>
      <c r="P91" s="54"/>
      <c r="Q91" s="55"/>
      <c r="R91" s="54"/>
      <c r="S91" s="56">
        <f t="shared" si="17"/>
        <v>0</v>
      </c>
      <c r="T91" s="56">
        <f t="shared" si="14"/>
        <v>0</v>
      </c>
      <c r="U91" s="56">
        <f t="shared" si="18"/>
        <v>0</v>
      </c>
      <c r="V91" s="56">
        <f t="shared" si="15"/>
        <v>0</v>
      </c>
      <c r="W91" s="64" t="str">
        <f t="shared" si="16"/>
        <v/>
      </c>
      <c r="X91" s="56" t="str">
        <f t="shared" si="19"/>
        <v>T</v>
      </c>
      <c r="Y91" s="20"/>
      <c r="Z91" s="19"/>
      <c r="AA91" s="20"/>
      <c r="AB91" s="19"/>
      <c r="AC91" s="21"/>
      <c r="AJ91" s="22"/>
      <c r="AK91" s="22"/>
      <c r="AL91" s="22"/>
      <c r="AM91" s="22"/>
      <c r="AN91" s="20"/>
      <c r="AO91" s="20"/>
      <c r="AP91" s="20"/>
      <c r="AQ91" s="20"/>
      <c r="AR91" s="20"/>
    </row>
    <row r="92" spans="1:44" s="17" customFormat="1" ht="30.75" customHeight="1" x14ac:dyDescent="0.2">
      <c r="A92" s="150"/>
      <c r="C92" s="63"/>
      <c r="D92" s="66" t="str">
        <f t="shared" si="13"/>
        <v/>
      </c>
      <c r="E92" s="69" t="str">
        <f>IFERROR(VLOOKUP(J92,Causa!$A$2:$F$15,6,0),"")</f>
        <v/>
      </c>
      <c r="F92" s="52"/>
      <c r="G92" s="53"/>
      <c r="H92" s="212"/>
      <c r="I92" s="55"/>
      <c r="J92" s="54"/>
      <c r="K92" s="54"/>
      <c r="L92" s="54"/>
      <c r="M92" s="54"/>
      <c r="N92" s="54"/>
      <c r="O92" s="54"/>
      <c r="P92" s="54"/>
      <c r="Q92" s="55"/>
      <c r="R92" s="54"/>
      <c r="S92" s="56">
        <f t="shared" si="17"/>
        <v>0</v>
      </c>
      <c r="T92" s="56">
        <f t="shared" si="14"/>
        <v>0</v>
      </c>
      <c r="U92" s="56">
        <f t="shared" si="18"/>
        <v>0</v>
      </c>
      <c r="V92" s="56">
        <f t="shared" si="15"/>
        <v>0</v>
      </c>
      <c r="W92" s="64" t="str">
        <f t="shared" si="16"/>
        <v/>
      </c>
      <c r="X92" s="56" t="str">
        <f t="shared" si="19"/>
        <v>T</v>
      </c>
      <c r="Y92" s="20"/>
      <c r="Z92" s="19"/>
      <c r="AA92" s="20"/>
      <c r="AB92" s="19"/>
      <c r="AC92" s="21"/>
      <c r="AJ92" s="22"/>
      <c r="AK92" s="22"/>
      <c r="AL92" s="22"/>
      <c r="AM92" s="22"/>
      <c r="AN92" s="20"/>
      <c r="AO92" s="20"/>
      <c r="AP92" s="20"/>
      <c r="AQ92" s="20"/>
      <c r="AR92" s="20"/>
    </row>
    <row r="93" spans="1:44" s="17" customFormat="1" ht="30.75" customHeight="1" x14ac:dyDescent="0.2">
      <c r="A93" s="150"/>
      <c r="C93" s="63"/>
      <c r="D93" s="66" t="str">
        <f t="shared" si="13"/>
        <v/>
      </c>
      <c r="E93" s="69" t="str">
        <f>IFERROR(VLOOKUP(J93,Causa!$A$2:$F$15,6,0),"")</f>
        <v/>
      </c>
      <c r="F93" s="52"/>
      <c r="G93" s="53"/>
      <c r="H93" s="212"/>
      <c r="I93" s="55"/>
      <c r="J93" s="54"/>
      <c r="K93" s="54"/>
      <c r="L93" s="54"/>
      <c r="M93" s="54"/>
      <c r="N93" s="54"/>
      <c r="O93" s="54"/>
      <c r="P93" s="54"/>
      <c r="Q93" s="55"/>
      <c r="R93" s="54"/>
      <c r="S93" s="56">
        <f t="shared" si="17"/>
        <v>0</v>
      </c>
      <c r="T93" s="56">
        <f t="shared" si="14"/>
        <v>0</v>
      </c>
      <c r="U93" s="56">
        <f t="shared" si="18"/>
        <v>0</v>
      </c>
      <c r="V93" s="56">
        <f t="shared" si="15"/>
        <v>0</v>
      </c>
      <c r="W93" s="64" t="str">
        <f t="shared" si="16"/>
        <v/>
      </c>
      <c r="X93" s="56" t="str">
        <f t="shared" si="19"/>
        <v>T</v>
      </c>
      <c r="Y93" s="20"/>
      <c r="Z93" s="19"/>
      <c r="AA93" s="20"/>
      <c r="AB93" s="19"/>
      <c r="AC93" s="21"/>
      <c r="AJ93" s="22"/>
      <c r="AK93" s="22"/>
      <c r="AL93" s="22"/>
      <c r="AM93" s="22"/>
      <c r="AN93" s="20"/>
      <c r="AO93" s="20"/>
      <c r="AP93" s="20"/>
      <c r="AQ93" s="20"/>
      <c r="AR93" s="20"/>
    </row>
    <row r="94" spans="1:44" s="17" customFormat="1" ht="30.75" customHeight="1" x14ac:dyDescent="0.2">
      <c r="A94" s="150"/>
      <c r="C94" s="63"/>
      <c r="D94" s="66" t="str">
        <f t="shared" si="13"/>
        <v/>
      </c>
      <c r="E94" s="69" t="str">
        <f>IFERROR(VLOOKUP(J94,Causa!$A$2:$F$15,6,0),"")</f>
        <v/>
      </c>
      <c r="F94" s="52"/>
      <c r="G94" s="53"/>
      <c r="H94" s="212"/>
      <c r="I94" s="55"/>
      <c r="J94" s="54"/>
      <c r="K94" s="54"/>
      <c r="L94" s="54"/>
      <c r="M94" s="54"/>
      <c r="N94" s="54"/>
      <c r="O94" s="54"/>
      <c r="P94" s="54"/>
      <c r="Q94" s="55"/>
      <c r="R94" s="54"/>
      <c r="S94" s="56">
        <f t="shared" si="17"/>
        <v>0</v>
      </c>
      <c r="T94" s="56">
        <f t="shared" si="14"/>
        <v>0</v>
      </c>
      <c r="U94" s="56">
        <f t="shared" si="18"/>
        <v>0</v>
      </c>
      <c r="V94" s="56">
        <f t="shared" si="15"/>
        <v>0</v>
      </c>
      <c r="W94" s="64" t="str">
        <f t="shared" si="16"/>
        <v/>
      </c>
      <c r="X94" s="56" t="str">
        <f t="shared" si="19"/>
        <v>T</v>
      </c>
      <c r="Y94" s="20"/>
      <c r="Z94" s="19"/>
      <c r="AA94" s="20"/>
      <c r="AB94" s="19"/>
      <c r="AC94" s="21"/>
      <c r="AJ94" s="22"/>
      <c r="AK94" s="22"/>
      <c r="AL94" s="22"/>
      <c r="AM94" s="22"/>
      <c r="AN94" s="20"/>
      <c r="AO94" s="20"/>
      <c r="AP94" s="20"/>
      <c r="AQ94" s="20"/>
      <c r="AR94" s="20"/>
    </row>
    <row r="95" spans="1:44" s="17" customFormat="1" ht="30.75" customHeight="1" x14ac:dyDescent="0.2">
      <c r="A95" s="150"/>
      <c r="C95" s="63"/>
      <c r="D95" s="66" t="str">
        <f t="shared" si="13"/>
        <v/>
      </c>
      <c r="E95" s="69" t="str">
        <f>IFERROR(VLOOKUP(J95,Causa!$A$2:$F$15,6,0),"")</f>
        <v/>
      </c>
      <c r="F95" s="52"/>
      <c r="G95" s="53"/>
      <c r="H95" s="212"/>
      <c r="I95" s="55"/>
      <c r="J95" s="54"/>
      <c r="K95" s="54"/>
      <c r="L95" s="54"/>
      <c r="M95" s="54"/>
      <c r="N95" s="54"/>
      <c r="O95" s="54"/>
      <c r="P95" s="54"/>
      <c r="Q95" s="55"/>
      <c r="R95" s="54"/>
      <c r="S95" s="56">
        <f t="shared" si="17"/>
        <v>0</v>
      </c>
      <c r="T95" s="56">
        <f t="shared" si="14"/>
        <v>0</v>
      </c>
      <c r="U95" s="56">
        <f t="shared" si="18"/>
        <v>0</v>
      </c>
      <c r="V95" s="56">
        <f t="shared" si="15"/>
        <v>0</v>
      </c>
      <c r="W95" s="64" t="str">
        <f t="shared" si="16"/>
        <v/>
      </c>
      <c r="X95" s="56" t="str">
        <f t="shared" si="19"/>
        <v>T</v>
      </c>
      <c r="Y95" s="20"/>
      <c r="Z95" s="19"/>
      <c r="AA95" s="20"/>
      <c r="AB95" s="19"/>
      <c r="AC95" s="21"/>
      <c r="AJ95" s="22"/>
      <c r="AK95" s="22"/>
      <c r="AL95" s="22"/>
      <c r="AM95" s="22"/>
      <c r="AN95" s="20"/>
      <c r="AO95" s="20"/>
      <c r="AP95" s="20"/>
      <c r="AQ95" s="20"/>
      <c r="AR95" s="20"/>
    </row>
    <row r="96" spans="1:44" s="17" customFormat="1" ht="30.75" customHeight="1" x14ac:dyDescent="0.2">
      <c r="A96" s="150"/>
      <c r="C96" s="63"/>
      <c r="D96" s="66" t="str">
        <f t="shared" si="13"/>
        <v/>
      </c>
      <c r="E96" s="69" t="str">
        <f>IFERROR(VLOOKUP(J96,Causa!$A$2:$F$15,6,0),"")</f>
        <v/>
      </c>
      <c r="F96" s="52"/>
      <c r="G96" s="53"/>
      <c r="H96" s="212"/>
      <c r="I96" s="55"/>
      <c r="J96" s="54"/>
      <c r="K96" s="54"/>
      <c r="L96" s="54"/>
      <c r="M96" s="54"/>
      <c r="N96" s="54"/>
      <c r="O96" s="54"/>
      <c r="P96" s="54"/>
      <c r="Q96" s="55"/>
      <c r="R96" s="54"/>
      <c r="S96" s="56">
        <f t="shared" si="17"/>
        <v>0</v>
      </c>
      <c r="T96" s="56">
        <f t="shared" si="14"/>
        <v>0</v>
      </c>
      <c r="U96" s="56">
        <f t="shared" si="18"/>
        <v>0</v>
      </c>
      <c r="V96" s="56">
        <f t="shared" si="15"/>
        <v>0</v>
      </c>
      <c r="W96" s="64" t="str">
        <f t="shared" si="16"/>
        <v/>
      </c>
      <c r="X96" s="56" t="str">
        <f t="shared" si="19"/>
        <v>T</v>
      </c>
      <c r="Y96" s="20"/>
      <c r="Z96" s="19"/>
      <c r="AA96" s="20"/>
      <c r="AB96" s="19"/>
      <c r="AC96" s="21"/>
      <c r="AJ96" s="22"/>
      <c r="AK96" s="22"/>
      <c r="AL96" s="22"/>
      <c r="AM96" s="22"/>
      <c r="AN96" s="20"/>
      <c r="AO96" s="20"/>
      <c r="AP96" s="20"/>
      <c r="AQ96" s="20"/>
      <c r="AR96" s="20"/>
    </row>
    <row r="97" spans="1:44" s="17" customFormat="1" ht="30.75" customHeight="1" x14ac:dyDescent="0.2">
      <c r="A97" s="150"/>
      <c r="C97" s="63"/>
      <c r="D97" s="66" t="str">
        <f t="shared" si="13"/>
        <v/>
      </c>
      <c r="E97" s="69" t="str">
        <f>IFERROR(VLOOKUP(J97,Causa!$A$2:$F$15,6,0),"")</f>
        <v/>
      </c>
      <c r="F97" s="52"/>
      <c r="G97" s="53"/>
      <c r="H97" s="212"/>
      <c r="I97" s="55"/>
      <c r="J97" s="54"/>
      <c r="K97" s="54"/>
      <c r="L97" s="54"/>
      <c r="M97" s="54"/>
      <c r="N97" s="54"/>
      <c r="O97" s="54"/>
      <c r="P97" s="54"/>
      <c r="Q97" s="55"/>
      <c r="R97" s="54"/>
      <c r="S97" s="56">
        <f t="shared" si="17"/>
        <v>0</v>
      </c>
      <c r="T97" s="56">
        <f t="shared" si="14"/>
        <v>0</v>
      </c>
      <c r="U97" s="56">
        <f t="shared" si="18"/>
        <v>0</v>
      </c>
      <c r="V97" s="56">
        <f t="shared" si="15"/>
        <v>0</v>
      </c>
      <c r="W97" s="64" t="str">
        <f t="shared" si="16"/>
        <v/>
      </c>
      <c r="X97" s="56" t="str">
        <f t="shared" si="19"/>
        <v>T</v>
      </c>
      <c r="Y97" s="20"/>
      <c r="Z97" s="19"/>
      <c r="AA97" s="20"/>
      <c r="AB97" s="19"/>
      <c r="AC97" s="21"/>
      <c r="AJ97" s="22"/>
      <c r="AK97" s="22"/>
      <c r="AL97" s="22"/>
      <c r="AM97" s="22"/>
      <c r="AN97" s="20"/>
      <c r="AO97" s="20"/>
      <c r="AP97" s="20"/>
      <c r="AQ97" s="20"/>
      <c r="AR97" s="20"/>
    </row>
    <row r="98" spans="1:44" s="17" customFormat="1" ht="30.75" customHeight="1" x14ac:dyDescent="0.2">
      <c r="A98" s="150"/>
      <c r="C98" s="63"/>
      <c r="D98" s="66" t="str">
        <f t="shared" si="13"/>
        <v/>
      </c>
      <c r="E98" s="69" t="str">
        <f>IFERROR(VLOOKUP(J98,Causa!$A$2:$F$15,6,0),"")</f>
        <v/>
      </c>
      <c r="F98" s="52"/>
      <c r="G98" s="53"/>
      <c r="H98" s="212"/>
      <c r="I98" s="55"/>
      <c r="J98" s="54"/>
      <c r="K98" s="54"/>
      <c r="L98" s="54"/>
      <c r="M98" s="54"/>
      <c r="N98" s="54"/>
      <c r="O98" s="54"/>
      <c r="P98" s="54"/>
      <c r="Q98" s="55"/>
      <c r="R98" s="54"/>
      <c r="S98" s="56">
        <f t="shared" si="17"/>
        <v>0</v>
      </c>
      <c r="T98" s="56">
        <f t="shared" si="14"/>
        <v>0</v>
      </c>
      <c r="U98" s="56">
        <f t="shared" si="18"/>
        <v>0</v>
      </c>
      <c r="V98" s="56">
        <f t="shared" si="15"/>
        <v>0</v>
      </c>
      <c r="W98" s="64" t="str">
        <f t="shared" si="16"/>
        <v/>
      </c>
      <c r="X98" s="56" t="str">
        <f t="shared" si="19"/>
        <v>T</v>
      </c>
      <c r="Y98" s="20"/>
      <c r="Z98" s="19"/>
      <c r="AA98" s="20"/>
      <c r="AB98" s="19"/>
      <c r="AC98" s="21"/>
      <c r="AJ98" s="22"/>
      <c r="AK98" s="22"/>
      <c r="AL98" s="22"/>
      <c r="AM98" s="22"/>
      <c r="AN98" s="20"/>
      <c r="AO98" s="20"/>
      <c r="AP98" s="20"/>
      <c r="AQ98" s="20"/>
      <c r="AR98" s="20"/>
    </row>
    <row r="99" spans="1:44" s="17" customFormat="1" ht="30.75" customHeight="1" x14ac:dyDescent="0.2">
      <c r="A99" s="150"/>
      <c r="C99" s="63"/>
      <c r="D99" s="66" t="str">
        <f t="shared" ref="D99:D162" si="20">IF(E99="","",IF(E99=1,IF(COUNTA(F99:P99)=9,1,0),IF(J99="OPERACIO",IF(COUNTA(F99:P99)=7,1,0),IF(COUNTA(F99:P99)=7,1,0))))</f>
        <v/>
      </c>
      <c r="E99" s="69" t="str">
        <f>IFERROR(VLOOKUP(J99,Causa!$A$2:$F$15,6,0),"")</f>
        <v/>
      </c>
      <c r="F99" s="52"/>
      <c r="G99" s="53"/>
      <c r="H99" s="212"/>
      <c r="I99" s="55"/>
      <c r="J99" s="54"/>
      <c r="K99" s="54"/>
      <c r="L99" s="54"/>
      <c r="M99" s="54"/>
      <c r="N99" s="54"/>
      <c r="O99" s="54"/>
      <c r="P99" s="54"/>
      <c r="Q99" s="55"/>
      <c r="R99" s="54"/>
      <c r="S99" s="56">
        <f t="shared" si="17"/>
        <v>0</v>
      </c>
      <c r="T99" s="56">
        <f t="shared" ref="T99:T162" si="21">IF(J99="Programa",P99,0)-S99</f>
        <v>0</v>
      </c>
      <c r="U99" s="56">
        <f t="shared" si="18"/>
        <v>0</v>
      </c>
      <c r="V99" s="56">
        <f t="shared" ref="V99:V162" si="22">IF(J99="ELECTRIC",P99,0)+IF(J99="INSTRUME",P99,0)+IF(J99="MECANICA",P99,0)+IF(J99="OPERACIO",P99,0)+IF(J99="AUTOMATI",P99,0)</f>
        <v>0</v>
      </c>
      <c r="W99" s="64" t="str">
        <f t="shared" ref="W99:W162" si="23">IF(F99="","",HOUR(F99))</f>
        <v/>
      </c>
      <c r="X99" s="56" t="str">
        <f t="shared" si="19"/>
        <v>T</v>
      </c>
      <c r="Y99" s="20"/>
      <c r="Z99" s="19"/>
      <c r="AA99" s="20"/>
      <c r="AB99" s="19"/>
      <c r="AC99" s="21"/>
      <c r="AJ99" s="22"/>
      <c r="AK99" s="22"/>
      <c r="AL99" s="22"/>
      <c r="AM99" s="22"/>
      <c r="AN99" s="20"/>
      <c r="AO99" s="20"/>
      <c r="AP99" s="20"/>
      <c r="AQ99" s="20"/>
      <c r="AR99" s="20"/>
    </row>
    <row r="100" spans="1:44" s="17" customFormat="1" ht="30.75" customHeight="1" x14ac:dyDescent="0.2">
      <c r="A100" s="150"/>
      <c r="C100" s="63"/>
      <c r="D100" s="66" t="str">
        <f t="shared" si="20"/>
        <v/>
      </c>
      <c r="E100" s="69" t="str">
        <f>IFERROR(VLOOKUP(J100,Causa!$A$2:$F$15,6,0),"")</f>
        <v/>
      </c>
      <c r="F100" s="52"/>
      <c r="G100" s="53"/>
      <c r="H100" s="212"/>
      <c r="I100" s="55"/>
      <c r="J100" s="54"/>
      <c r="K100" s="54"/>
      <c r="L100" s="54"/>
      <c r="M100" s="54"/>
      <c r="N100" s="54"/>
      <c r="O100" s="54"/>
      <c r="P100" s="54"/>
      <c r="Q100" s="55"/>
      <c r="R100" s="54"/>
      <c r="S100" s="56">
        <f t="shared" ref="S100:S163" si="24">IF(K100="tiempo no programado",P100,0)</f>
        <v>0</v>
      </c>
      <c r="T100" s="56">
        <f t="shared" si="21"/>
        <v>0</v>
      </c>
      <c r="U100" s="56">
        <f t="shared" ref="U100:U163" si="25">IF(J100="CALIDAD",P100,0)+IF(J100="LOGISTIC",P100,0)+IF(J100="REPUESTO",P100,0)+IF(J100="SALAMAQ",P100,0)</f>
        <v>0</v>
      </c>
      <c r="V100" s="56">
        <f t="shared" si="22"/>
        <v>0</v>
      </c>
      <c r="W100" s="64" t="str">
        <f t="shared" si="23"/>
        <v/>
      </c>
      <c r="X100" s="56" t="str">
        <f t="shared" ref="X100:X163" si="26">IF(OR(W100=23,W100&lt;7),"N",IF(AND(W100&gt;=7,W100&lt;15),"M","T"))</f>
        <v>T</v>
      </c>
      <c r="Y100" s="20"/>
      <c r="Z100" s="19"/>
      <c r="AA100" s="20"/>
      <c r="AB100" s="19"/>
      <c r="AC100" s="21"/>
      <c r="AJ100" s="22"/>
      <c r="AK100" s="22"/>
      <c r="AL100" s="22"/>
      <c r="AM100" s="22"/>
      <c r="AN100" s="20"/>
      <c r="AO100" s="20"/>
      <c r="AP100" s="20"/>
      <c r="AQ100" s="20"/>
      <c r="AR100" s="20"/>
    </row>
    <row r="101" spans="1:44" s="17" customFormat="1" ht="30.75" customHeight="1" x14ac:dyDescent="0.2">
      <c r="A101" s="150"/>
      <c r="C101" s="63"/>
      <c r="D101" s="66" t="str">
        <f t="shared" si="20"/>
        <v/>
      </c>
      <c r="E101" s="69" t="str">
        <f>IFERROR(VLOOKUP(J101,Causa!$A$2:$F$15,6,0),"")</f>
        <v/>
      </c>
      <c r="F101" s="52"/>
      <c r="G101" s="53"/>
      <c r="H101" s="212"/>
      <c r="I101" s="55"/>
      <c r="J101" s="54"/>
      <c r="K101" s="54"/>
      <c r="L101" s="54"/>
      <c r="M101" s="54"/>
      <c r="N101" s="54"/>
      <c r="O101" s="54"/>
      <c r="P101" s="54"/>
      <c r="Q101" s="55"/>
      <c r="R101" s="54"/>
      <c r="S101" s="56">
        <f t="shared" si="24"/>
        <v>0</v>
      </c>
      <c r="T101" s="56">
        <f t="shared" si="21"/>
        <v>0</v>
      </c>
      <c r="U101" s="56">
        <f t="shared" si="25"/>
        <v>0</v>
      </c>
      <c r="V101" s="56">
        <f t="shared" si="22"/>
        <v>0</v>
      </c>
      <c r="W101" s="64" t="str">
        <f t="shared" si="23"/>
        <v/>
      </c>
      <c r="X101" s="56" t="str">
        <f t="shared" si="26"/>
        <v>T</v>
      </c>
      <c r="Y101" s="20"/>
      <c r="Z101" s="19"/>
      <c r="AA101" s="20"/>
      <c r="AB101" s="19"/>
      <c r="AC101" s="21"/>
      <c r="AJ101" s="22"/>
      <c r="AK101" s="22"/>
      <c r="AL101" s="22"/>
      <c r="AM101" s="22"/>
      <c r="AN101" s="20"/>
      <c r="AO101" s="20"/>
      <c r="AP101" s="20"/>
      <c r="AQ101" s="20"/>
      <c r="AR101" s="20"/>
    </row>
    <row r="102" spans="1:44" s="17" customFormat="1" ht="30.75" customHeight="1" x14ac:dyDescent="0.2">
      <c r="A102" s="150"/>
      <c r="C102" s="63"/>
      <c r="D102" s="66" t="str">
        <f t="shared" si="20"/>
        <v/>
      </c>
      <c r="E102" s="69" t="str">
        <f>IFERROR(VLOOKUP(J102,Causa!$A$2:$F$15,6,0),"")</f>
        <v/>
      </c>
      <c r="F102" s="52"/>
      <c r="G102" s="53"/>
      <c r="H102" s="212"/>
      <c r="I102" s="55"/>
      <c r="J102" s="54"/>
      <c r="K102" s="54"/>
      <c r="L102" s="54"/>
      <c r="M102" s="54"/>
      <c r="N102" s="54"/>
      <c r="O102" s="54"/>
      <c r="P102" s="54"/>
      <c r="Q102" s="55"/>
      <c r="R102" s="54"/>
      <c r="S102" s="56">
        <f t="shared" si="24"/>
        <v>0</v>
      </c>
      <c r="T102" s="56">
        <f t="shared" si="21"/>
        <v>0</v>
      </c>
      <c r="U102" s="56">
        <f t="shared" si="25"/>
        <v>0</v>
      </c>
      <c r="V102" s="56">
        <f t="shared" si="22"/>
        <v>0</v>
      </c>
      <c r="W102" s="64" t="str">
        <f t="shared" si="23"/>
        <v/>
      </c>
      <c r="X102" s="56" t="str">
        <f t="shared" si="26"/>
        <v>T</v>
      </c>
      <c r="Y102" s="20"/>
      <c r="Z102" s="19"/>
      <c r="AA102" s="20"/>
      <c r="AB102" s="19"/>
      <c r="AC102" s="21"/>
      <c r="AJ102" s="22"/>
      <c r="AK102" s="22"/>
      <c r="AL102" s="22"/>
      <c r="AM102" s="22"/>
      <c r="AN102" s="20"/>
      <c r="AO102" s="20"/>
      <c r="AP102" s="20"/>
      <c r="AQ102" s="20"/>
      <c r="AR102" s="20"/>
    </row>
    <row r="103" spans="1:44" s="17" customFormat="1" ht="30.75" customHeight="1" x14ac:dyDescent="0.2">
      <c r="A103" s="150"/>
      <c r="C103" s="63"/>
      <c r="D103" s="66" t="str">
        <f t="shared" si="20"/>
        <v/>
      </c>
      <c r="E103" s="69" t="str">
        <f>IFERROR(VLOOKUP(J103,Causa!$A$2:$F$15,6,0),"")</f>
        <v/>
      </c>
      <c r="F103" s="52"/>
      <c r="G103" s="53"/>
      <c r="H103" s="212"/>
      <c r="I103" s="55"/>
      <c r="J103" s="54"/>
      <c r="K103" s="54"/>
      <c r="L103" s="54"/>
      <c r="M103" s="54"/>
      <c r="N103" s="54"/>
      <c r="O103" s="54"/>
      <c r="P103" s="54"/>
      <c r="Q103" s="55"/>
      <c r="R103" s="54"/>
      <c r="S103" s="56">
        <f t="shared" si="24"/>
        <v>0</v>
      </c>
      <c r="T103" s="56">
        <f t="shared" si="21"/>
        <v>0</v>
      </c>
      <c r="U103" s="56">
        <f t="shared" si="25"/>
        <v>0</v>
      </c>
      <c r="V103" s="56">
        <f t="shared" si="22"/>
        <v>0</v>
      </c>
      <c r="W103" s="64" t="str">
        <f t="shared" si="23"/>
        <v/>
      </c>
      <c r="X103" s="56" t="str">
        <f t="shared" si="26"/>
        <v>T</v>
      </c>
      <c r="Y103" s="20"/>
      <c r="Z103" s="19"/>
      <c r="AA103" s="20"/>
      <c r="AB103" s="19"/>
      <c r="AC103" s="21"/>
      <c r="AJ103" s="22"/>
      <c r="AK103" s="22"/>
      <c r="AL103" s="22"/>
      <c r="AM103" s="22"/>
      <c r="AN103" s="20"/>
      <c r="AO103" s="20"/>
      <c r="AP103" s="20"/>
      <c r="AQ103" s="20"/>
      <c r="AR103" s="20"/>
    </row>
    <row r="104" spans="1:44" s="17" customFormat="1" ht="30.75" customHeight="1" x14ac:dyDescent="0.2">
      <c r="A104" s="150"/>
      <c r="C104" s="63"/>
      <c r="D104" s="66" t="str">
        <f t="shared" si="20"/>
        <v/>
      </c>
      <c r="E104" s="69" t="str">
        <f>IFERROR(VLOOKUP(J104,Causa!$A$2:$F$15,6,0),"")</f>
        <v/>
      </c>
      <c r="F104" s="52"/>
      <c r="G104" s="53"/>
      <c r="H104" s="212"/>
      <c r="I104" s="55"/>
      <c r="J104" s="54"/>
      <c r="K104" s="54"/>
      <c r="L104" s="54"/>
      <c r="M104" s="54"/>
      <c r="N104" s="54"/>
      <c r="O104" s="54"/>
      <c r="P104" s="54"/>
      <c r="Q104" s="55"/>
      <c r="R104" s="54"/>
      <c r="S104" s="56">
        <f t="shared" si="24"/>
        <v>0</v>
      </c>
      <c r="T104" s="56">
        <f t="shared" si="21"/>
        <v>0</v>
      </c>
      <c r="U104" s="56">
        <f t="shared" si="25"/>
        <v>0</v>
      </c>
      <c r="V104" s="56">
        <f t="shared" si="22"/>
        <v>0</v>
      </c>
      <c r="W104" s="64" t="str">
        <f t="shared" si="23"/>
        <v/>
      </c>
      <c r="X104" s="56" t="str">
        <f t="shared" si="26"/>
        <v>T</v>
      </c>
      <c r="Y104" s="20"/>
      <c r="Z104" s="19"/>
      <c r="AA104" s="20"/>
      <c r="AB104" s="19"/>
      <c r="AC104" s="21"/>
      <c r="AJ104" s="22"/>
      <c r="AK104" s="22"/>
      <c r="AL104" s="22"/>
      <c r="AM104" s="22"/>
      <c r="AN104" s="20"/>
      <c r="AO104" s="20"/>
      <c r="AP104" s="20"/>
      <c r="AQ104" s="20"/>
      <c r="AR104" s="20"/>
    </row>
    <row r="105" spans="1:44" s="17" customFormat="1" ht="30.75" customHeight="1" x14ac:dyDescent="0.2">
      <c r="A105" s="150"/>
      <c r="C105" s="63"/>
      <c r="D105" s="66" t="str">
        <f t="shared" si="20"/>
        <v/>
      </c>
      <c r="E105" s="69" t="str">
        <f>IFERROR(VLOOKUP(J105,Causa!$A$2:$F$15,6,0),"")</f>
        <v/>
      </c>
      <c r="F105" s="52"/>
      <c r="G105" s="53"/>
      <c r="H105" s="212"/>
      <c r="I105" s="55"/>
      <c r="J105" s="54"/>
      <c r="K105" s="54"/>
      <c r="L105" s="54"/>
      <c r="M105" s="54"/>
      <c r="N105" s="54"/>
      <c r="O105" s="54"/>
      <c r="P105" s="54"/>
      <c r="Q105" s="55"/>
      <c r="R105" s="54"/>
      <c r="S105" s="56">
        <f t="shared" si="24"/>
        <v>0</v>
      </c>
      <c r="T105" s="56">
        <f t="shared" si="21"/>
        <v>0</v>
      </c>
      <c r="U105" s="56">
        <f t="shared" si="25"/>
        <v>0</v>
      </c>
      <c r="V105" s="56">
        <f t="shared" si="22"/>
        <v>0</v>
      </c>
      <c r="W105" s="64" t="str">
        <f t="shared" si="23"/>
        <v/>
      </c>
      <c r="X105" s="56" t="str">
        <f t="shared" si="26"/>
        <v>T</v>
      </c>
      <c r="Y105" s="20"/>
      <c r="Z105" s="19"/>
      <c r="AA105" s="20"/>
      <c r="AB105" s="19"/>
      <c r="AC105" s="21"/>
      <c r="AJ105" s="22"/>
      <c r="AK105" s="22"/>
      <c r="AL105" s="22"/>
      <c r="AM105" s="22"/>
      <c r="AN105" s="20"/>
      <c r="AO105" s="20"/>
      <c r="AP105" s="20"/>
      <c r="AQ105" s="20"/>
      <c r="AR105" s="20"/>
    </row>
    <row r="106" spans="1:44" s="17" customFormat="1" ht="30.75" customHeight="1" x14ac:dyDescent="0.2">
      <c r="A106" s="150"/>
      <c r="C106" s="63"/>
      <c r="D106" s="66" t="str">
        <f t="shared" si="20"/>
        <v/>
      </c>
      <c r="E106" s="69" t="str">
        <f>IFERROR(VLOOKUP(J106,Causa!$A$2:$F$15,6,0),"")</f>
        <v/>
      </c>
      <c r="F106" s="52"/>
      <c r="G106" s="53"/>
      <c r="H106" s="212"/>
      <c r="I106" s="55"/>
      <c r="J106" s="54"/>
      <c r="K106" s="54"/>
      <c r="L106" s="54"/>
      <c r="M106" s="54"/>
      <c r="N106" s="54"/>
      <c r="O106" s="54"/>
      <c r="P106" s="54"/>
      <c r="Q106" s="55"/>
      <c r="R106" s="54"/>
      <c r="S106" s="56">
        <f t="shared" si="24"/>
        <v>0</v>
      </c>
      <c r="T106" s="56">
        <f t="shared" si="21"/>
        <v>0</v>
      </c>
      <c r="U106" s="56">
        <f t="shared" si="25"/>
        <v>0</v>
      </c>
      <c r="V106" s="56">
        <f t="shared" si="22"/>
        <v>0</v>
      </c>
      <c r="W106" s="64" t="str">
        <f t="shared" si="23"/>
        <v/>
      </c>
      <c r="X106" s="56" t="str">
        <f t="shared" si="26"/>
        <v>T</v>
      </c>
      <c r="Y106" s="20"/>
      <c r="Z106" s="19"/>
      <c r="AA106" s="20"/>
      <c r="AB106" s="19"/>
      <c r="AC106" s="21"/>
      <c r="AJ106" s="22"/>
      <c r="AK106" s="22"/>
      <c r="AL106" s="22"/>
      <c r="AM106" s="22"/>
      <c r="AN106" s="20"/>
      <c r="AO106" s="20"/>
      <c r="AP106" s="20"/>
      <c r="AQ106" s="20"/>
      <c r="AR106" s="20"/>
    </row>
    <row r="107" spans="1:44" s="17" customFormat="1" ht="30.75" customHeight="1" x14ac:dyDescent="0.2">
      <c r="A107" s="150"/>
      <c r="C107" s="63"/>
      <c r="D107" s="66" t="str">
        <f t="shared" si="20"/>
        <v/>
      </c>
      <c r="E107" s="69" t="str">
        <f>IFERROR(VLOOKUP(J107,Causa!$A$2:$F$15,6,0),"")</f>
        <v/>
      </c>
      <c r="F107" s="52"/>
      <c r="G107" s="53"/>
      <c r="H107" s="212"/>
      <c r="I107" s="55"/>
      <c r="J107" s="54"/>
      <c r="K107" s="54"/>
      <c r="L107" s="54"/>
      <c r="M107" s="54"/>
      <c r="N107" s="54"/>
      <c r="O107" s="54"/>
      <c r="P107" s="54"/>
      <c r="Q107" s="55"/>
      <c r="R107" s="54"/>
      <c r="S107" s="56">
        <f t="shared" si="24"/>
        <v>0</v>
      </c>
      <c r="T107" s="56">
        <f t="shared" si="21"/>
        <v>0</v>
      </c>
      <c r="U107" s="56">
        <f t="shared" si="25"/>
        <v>0</v>
      </c>
      <c r="V107" s="56">
        <f t="shared" si="22"/>
        <v>0</v>
      </c>
      <c r="W107" s="64" t="str">
        <f t="shared" si="23"/>
        <v/>
      </c>
      <c r="X107" s="56" t="str">
        <f t="shared" si="26"/>
        <v>T</v>
      </c>
      <c r="Y107" s="20"/>
      <c r="Z107" s="19"/>
      <c r="AA107" s="20"/>
      <c r="AB107" s="19"/>
      <c r="AC107" s="21"/>
      <c r="AJ107" s="22"/>
      <c r="AK107" s="22"/>
      <c r="AL107" s="22"/>
      <c r="AM107" s="22"/>
      <c r="AN107" s="20"/>
      <c r="AO107" s="20"/>
      <c r="AP107" s="20"/>
      <c r="AQ107" s="20"/>
      <c r="AR107" s="20"/>
    </row>
    <row r="108" spans="1:44" s="17" customFormat="1" ht="30.75" customHeight="1" x14ac:dyDescent="0.2">
      <c r="A108" s="150"/>
      <c r="C108" s="63"/>
      <c r="D108" s="66" t="str">
        <f t="shared" si="20"/>
        <v/>
      </c>
      <c r="E108" s="69" t="str">
        <f>IFERROR(VLOOKUP(J108,Causa!$A$2:$F$15,6,0),"")</f>
        <v/>
      </c>
      <c r="F108" s="52"/>
      <c r="G108" s="53"/>
      <c r="H108" s="212"/>
      <c r="I108" s="55"/>
      <c r="J108" s="54"/>
      <c r="K108" s="54"/>
      <c r="L108" s="54"/>
      <c r="M108" s="54"/>
      <c r="N108" s="54"/>
      <c r="O108" s="54"/>
      <c r="P108" s="54"/>
      <c r="Q108" s="55"/>
      <c r="R108" s="54"/>
      <c r="S108" s="56">
        <f t="shared" si="24"/>
        <v>0</v>
      </c>
      <c r="T108" s="56">
        <f t="shared" si="21"/>
        <v>0</v>
      </c>
      <c r="U108" s="56">
        <f t="shared" si="25"/>
        <v>0</v>
      </c>
      <c r="V108" s="56">
        <f t="shared" si="22"/>
        <v>0</v>
      </c>
      <c r="W108" s="64" t="str">
        <f t="shared" si="23"/>
        <v/>
      </c>
      <c r="X108" s="56" t="str">
        <f t="shared" si="26"/>
        <v>T</v>
      </c>
      <c r="Y108" s="20"/>
      <c r="Z108" s="19"/>
      <c r="AA108" s="20"/>
      <c r="AB108" s="19"/>
      <c r="AC108" s="21"/>
      <c r="AJ108" s="22"/>
      <c r="AK108" s="22"/>
      <c r="AL108" s="22"/>
      <c r="AM108" s="22"/>
      <c r="AN108" s="20"/>
      <c r="AO108" s="20"/>
      <c r="AP108" s="20"/>
      <c r="AQ108" s="20"/>
      <c r="AR108" s="20"/>
    </row>
    <row r="109" spans="1:44" s="17" customFormat="1" ht="30.75" customHeight="1" x14ac:dyDescent="0.2">
      <c r="A109" s="150"/>
      <c r="C109" s="63"/>
      <c r="D109" s="66" t="str">
        <f t="shared" si="20"/>
        <v/>
      </c>
      <c r="E109" s="69" t="str">
        <f>IFERROR(VLOOKUP(J109,Causa!$A$2:$F$15,6,0),"")</f>
        <v/>
      </c>
      <c r="F109" s="52"/>
      <c r="G109" s="53"/>
      <c r="H109" s="212"/>
      <c r="I109" s="55"/>
      <c r="J109" s="54"/>
      <c r="K109" s="54"/>
      <c r="L109" s="54"/>
      <c r="M109" s="54"/>
      <c r="N109" s="54"/>
      <c r="O109" s="54"/>
      <c r="P109" s="54"/>
      <c r="Q109" s="55"/>
      <c r="R109" s="54"/>
      <c r="S109" s="56">
        <f t="shared" si="24"/>
        <v>0</v>
      </c>
      <c r="T109" s="56">
        <f t="shared" si="21"/>
        <v>0</v>
      </c>
      <c r="U109" s="56">
        <f t="shared" si="25"/>
        <v>0</v>
      </c>
      <c r="V109" s="56">
        <f t="shared" si="22"/>
        <v>0</v>
      </c>
      <c r="W109" s="64" t="str">
        <f t="shared" si="23"/>
        <v/>
      </c>
      <c r="X109" s="56" t="str">
        <f t="shared" si="26"/>
        <v>T</v>
      </c>
      <c r="Y109" s="20"/>
      <c r="Z109" s="19"/>
      <c r="AA109" s="20"/>
      <c r="AB109" s="19"/>
      <c r="AC109" s="21"/>
      <c r="AJ109" s="22"/>
      <c r="AK109" s="22"/>
      <c r="AL109" s="22"/>
      <c r="AM109" s="22"/>
      <c r="AN109" s="20"/>
      <c r="AO109" s="20"/>
      <c r="AP109" s="20"/>
      <c r="AQ109" s="20"/>
      <c r="AR109" s="20"/>
    </row>
    <row r="110" spans="1:44" s="17" customFormat="1" ht="30.75" customHeight="1" x14ac:dyDescent="0.2">
      <c r="A110" s="150"/>
      <c r="C110" s="63"/>
      <c r="D110" s="66" t="str">
        <f t="shared" si="20"/>
        <v/>
      </c>
      <c r="E110" s="69" t="str">
        <f>IFERROR(VLOOKUP(J110,Causa!$A$2:$F$15,6,0),"")</f>
        <v/>
      </c>
      <c r="F110" s="52"/>
      <c r="G110" s="53"/>
      <c r="H110" s="212"/>
      <c r="I110" s="55"/>
      <c r="J110" s="54"/>
      <c r="K110" s="54"/>
      <c r="L110" s="54"/>
      <c r="M110" s="54"/>
      <c r="N110" s="54"/>
      <c r="O110" s="54"/>
      <c r="P110" s="54"/>
      <c r="Q110" s="55"/>
      <c r="R110" s="54"/>
      <c r="S110" s="56">
        <f t="shared" si="24"/>
        <v>0</v>
      </c>
      <c r="T110" s="56">
        <f t="shared" si="21"/>
        <v>0</v>
      </c>
      <c r="U110" s="56">
        <f t="shared" si="25"/>
        <v>0</v>
      </c>
      <c r="V110" s="56">
        <f t="shared" si="22"/>
        <v>0</v>
      </c>
      <c r="W110" s="64" t="str">
        <f t="shared" si="23"/>
        <v/>
      </c>
      <c r="X110" s="56" t="str">
        <f t="shared" si="26"/>
        <v>T</v>
      </c>
      <c r="Y110" s="20"/>
      <c r="Z110" s="19"/>
      <c r="AA110" s="20"/>
      <c r="AB110" s="19"/>
      <c r="AC110" s="21"/>
      <c r="AJ110" s="22"/>
      <c r="AK110" s="22"/>
      <c r="AL110" s="22"/>
      <c r="AM110" s="22"/>
      <c r="AN110" s="20"/>
      <c r="AO110" s="20"/>
      <c r="AP110" s="20"/>
      <c r="AQ110" s="20"/>
      <c r="AR110" s="20"/>
    </row>
    <row r="111" spans="1:44" s="17" customFormat="1" ht="30.75" customHeight="1" x14ac:dyDescent="0.2">
      <c r="A111" s="150"/>
      <c r="C111" s="63"/>
      <c r="D111" s="66" t="str">
        <f t="shared" si="20"/>
        <v/>
      </c>
      <c r="E111" s="69" t="str">
        <f>IFERROR(VLOOKUP(J111,Causa!$A$2:$F$15,6,0),"")</f>
        <v/>
      </c>
      <c r="F111" s="52"/>
      <c r="G111" s="53"/>
      <c r="H111" s="212"/>
      <c r="I111" s="55"/>
      <c r="J111" s="54"/>
      <c r="K111" s="54"/>
      <c r="L111" s="54"/>
      <c r="M111" s="54"/>
      <c r="N111" s="54"/>
      <c r="O111" s="54"/>
      <c r="P111" s="54"/>
      <c r="Q111" s="55"/>
      <c r="R111" s="54"/>
      <c r="S111" s="56">
        <f t="shared" si="24"/>
        <v>0</v>
      </c>
      <c r="T111" s="56">
        <f t="shared" si="21"/>
        <v>0</v>
      </c>
      <c r="U111" s="56">
        <f t="shared" si="25"/>
        <v>0</v>
      </c>
      <c r="V111" s="56">
        <f t="shared" si="22"/>
        <v>0</v>
      </c>
      <c r="W111" s="64" t="str">
        <f t="shared" si="23"/>
        <v/>
      </c>
      <c r="X111" s="56" t="str">
        <f t="shared" si="26"/>
        <v>T</v>
      </c>
      <c r="Y111" s="20"/>
      <c r="Z111" s="19"/>
      <c r="AA111" s="20"/>
      <c r="AB111" s="19"/>
      <c r="AC111" s="21"/>
      <c r="AJ111" s="22"/>
      <c r="AK111" s="22"/>
      <c r="AL111" s="22"/>
      <c r="AM111" s="22"/>
      <c r="AN111" s="20"/>
      <c r="AO111" s="20"/>
      <c r="AP111" s="20"/>
      <c r="AQ111" s="20"/>
      <c r="AR111" s="20"/>
    </row>
    <row r="112" spans="1:44" s="17" customFormat="1" ht="30.75" customHeight="1" x14ac:dyDescent="0.2">
      <c r="A112" s="150"/>
      <c r="C112" s="63"/>
      <c r="D112" s="66" t="str">
        <f t="shared" si="20"/>
        <v/>
      </c>
      <c r="E112" s="69" t="str">
        <f>IFERROR(VLOOKUP(J112,Causa!$A$2:$F$15,6,0),"")</f>
        <v/>
      </c>
      <c r="F112" s="52"/>
      <c r="G112" s="53"/>
      <c r="H112" s="212"/>
      <c r="I112" s="55"/>
      <c r="J112" s="54"/>
      <c r="K112" s="54"/>
      <c r="L112" s="54"/>
      <c r="M112" s="54"/>
      <c r="N112" s="54"/>
      <c r="O112" s="54"/>
      <c r="P112" s="54"/>
      <c r="Q112" s="55"/>
      <c r="R112" s="54"/>
      <c r="S112" s="56">
        <f t="shared" si="24"/>
        <v>0</v>
      </c>
      <c r="T112" s="56">
        <f t="shared" si="21"/>
        <v>0</v>
      </c>
      <c r="U112" s="56">
        <f t="shared" si="25"/>
        <v>0</v>
      </c>
      <c r="V112" s="56">
        <f t="shared" si="22"/>
        <v>0</v>
      </c>
      <c r="W112" s="64" t="str">
        <f t="shared" si="23"/>
        <v/>
      </c>
      <c r="X112" s="56" t="str">
        <f t="shared" si="26"/>
        <v>T</v>
      </c>
      <c r="Y112" s="20"/>
      <c r="Z112" s="19"/>
      <c r="AA112" s="20"/>
      <c r="AB112" s="19"/>
      <c r="AC112" s="21"/>
      <c r="AJ112" s="22"/>
      <c r="AK112" s="22"/>
      <c r="AL112" s="22"/>
      <c r="AM112" s="22"/>
      <c r="AN112" s="20"/>
      <c r="AO112" s="20"/>
      <c r="AP112" s="20"/>
      <c r="AQ112" s="20"/>
      <c r="AR112" s="20"/>
    </row>
    <row r="113" spans="1:39" s="91" customFormat="1" ht="13.2" x14ac:dyDescent="0.25">
      <c r="A113" s="151"/>
      <c r="C113" s="63"/>
      <c r="D113" s="66" t="str">
        <f t="shared" si="20"/>
        <v/>
      </c>
      <c r="E113" s="69" t="str">
        <f>IFERROR(VLOOKUP(J113,Causa!$A$2:$F$15,6,0),"")</f>
        <v/>
      </c>
      <c r="F113" s="52"/>
      <c r="G113" s="53"/>
      <c r="H113" s="212"/>
      <c r="I113" s="55"/>
      <c r="J113" s="54"/>
      <c r="K113" s="54"/>
      <c r="L113" s="54"/>
      <c r="M113" s="54"/>
      <c r="N113" s="54"/>
      <c r="O113" s="54"/>
      <c r="P113" s="54"/>
      <c r="Q113" s="55"/>
      <c r="R113" s="54"/>
      <c r="S113" s="56">
        <f t="shared" si="24"/>
        <v>0</v>
      </c>
      <c r="T113" s="56">
        <f t="shared" si="21"/>
        <v>0</v>
      </c>
      <c r="U113" s="56">
        <f t="shared" si="25"/>
        <v>0</v>
      </c>
      <c r="V113" s="56">
        <f t="shared" si="22"/>
        <v>0</v>
      </c>
      <c r="W113" s="64" t="str">
        <f t="shared" si="23"/>
        <v/>
      </c>
      <c r="X113" s="56" t="str">
        <f t="shared" si="26"/>
        <v>T</v>
      </c>
      <c r="Y113" s="251"/>
      <c r="Z113" s="251"/>
      <c r="AB113" s="116"/>
      <c r="AC113" s="117"/>
      <c r="AJ113" s="118"/>
      <c r="AK113" s="118"/>
      <c r="AL113" s="118"/>
      <c r="AM113" s="118"/>
    </row>
    <row r="114" spans="1:39" s="91" customFormat="1" ht="13.2" x14ac:dyDescent="0.25">
      <c r="A114" s="151"/>
      <c r="C114" s="63"/>
      <c r="D114" s="66" t="str">
        <f t="shared" si="20"/>
        <v/>
      </c>
      <c r="E114" s="69" t="str">
        <f>IFERROR(VLOOKUP(J114,Causa!$A$2:$F$15,6,0),"")</f>
        <v/>
      </c>
      <c r="F114" s="52"/>
      <c r="G114" s="53"/>
      <c r="H114" s="212"/>
      <c r="I114" s="55"/>
      <c r="J114" s="54"/>
      <c r="K114" s="54"/>
      <c r="L114" s="54"/>
      <c r="M114" s="54"/>
      <c r="N114" s="54"/>
      <c r="O114" s="54"/>
      <c r="P114" s="54"/>
      <c r="Q114" s="55"/>
      <c r="R114" s="54"/>
      <c r="S114" s="56">
        <f t="shared" si="24"/>
        <v>0</v>
      </c>
      <c r="T114" s="56">
        <f t="shared" si="21"/>
        <v>0</v>
      </c>
      <c r="U114" s="56">
        <f t="shared" si="25"/>
        <v>0</v>
      </c>
      <c r="V114" s="56">
        <f t="shared" si="22"/>
        <v>0</v>
      </c>
      <c r="W114" s="64" t="str">
        <f t="shared" si="23"/>
        <v/>
      </c>
      <c r="X114" s="56" t="str">
        <f t="shared" si="26"/>
        <v>T</v>
      </c>
      <c r="Y114" s="218"/>
      <c r="Z114" s="218"/>
      <c r="AB114" s="116"/>
      <c r="AC114" s="117"/>
      <c r="AJ114" s="118"/>
      <c r="AK114" s="118"/>
      <c r="AL114" s="118"/>
      <c r="AM114" s="118"/>
    </row>
    <row r="115" spans="1:39" ht="21.75" customHeight="1" x14ac:dyDescent="0.25">
      <c r="C115" s="63"/>
      <c r="D115" s="66" t="str">
        <f t="shared" si="20"/>
        <v/>
      </c>
      <c r="E115" s="69" t="str">
        <f>IFERROR(VLOOKUP(J115,Causa!$A$2:$F$15,6,0),"")</f>
        <v/>
      </c>
      <c r="F115" s="52"/>
      <c r="G115" s="53"/>
      <c r="H115" s="212"/>
      <c r="I115" s="55"/>
      <c r="J115" s="54"/>
      <c r="K115" s="54"/>
      <c r="L115" s="54"/>
      <c r="M115" s="54"/>
      <c r="N115" s="54"/>
      <c r="O115" s="54"/>
      <c r="P115" s="54"/>
      <c r="Q115" s="55"/>
      <c r="R115" s="54"/>
      <c r="S115" s="56">
        <f t="shared" si="24"/>
        <v>0</v>
      </c>
      <c r="T115" s="56">
        <f t="shared" si="21"/>
        <v>0</v>
      </c>
      <c r="U115" s="56">
        <f t="shared" si="25"/>
        <v>0</v>
      </c>
      <c r="V115" s="56">
        <f t="shared" si="22"/>
        <v>0</v>
      </c>
      <c r="W115" s="64" t="str">
        <f t="shared" si="23"/>
        <v/>
      </c>
      <c r="X115" s="56" t="str">
        <f t="shared" si="26"/>
        <v>T</v>
      </c>
    </row>
    <row r="116" spans="1:39" ht="21.75" customHeight="1" x14ac:dyDescent="0.25">
      <c r="C116" s="63"/>
      <c r="D116" s="66" t="str">
        <f t="shared" si="20"/>
        <v/>
      </c>
      <c r="E116" s="69" t="str">
        <f>IFERROR(VLOOKUP(J116,Causa!$A$2:$F$15,6,0),"")</f>
        <v/>
      </c>
      <c r="F116" s="52"/>
      <c r="G116" s="53"/>
      <c r="H116" s="212"/>
      <c r="I116" s="55"/>
      <c r="J116" s="54"/>
      <c r="K116" s="54"/>
      <c r="L116" s="54"/>
      <c r="M116" s="54"/>
      <c r="N116" s="54"/>
      <c r="O116" s="54"/>
      <c r="P116" s="54"/>
      <c r="Q116" s="55"/>
      <c r="R116" s="54"/>
      <c r="S116" s="56">
        <f t="shared" si="24"/>
        <v>0</v>
      </c>
      <c r="T116" s="56">
        <f t="shared" si="21"/>
        <v>0</v>
      </c>
      <c r="U116" s="56">
        <f t="shared" si="25"/>
        <v>0</v>
      </c>
      <c r="V116" s="56">
        <f t="shared" si="22"/>
        <v>0</v>
      </c>
      <c r="W116" s="64" t="str">
        <f t="shared" si="23"/>
        <v/>
      </c>
      <c r="X116" s="56" t="str">
        <f t="shared" si="26"/>
        <v>T</v>
      </c>
    </row>
    <row r="117" spans="1:39" ht="21.75" customHeight="1" x14ac:dyDescent="0.25">
      <c r="C117" s="63"/>
      <c r="D117" s="66" t="str">
        <f t="shared" si="20"/>
        <v/>
      </c>
      <c r="E117" s="69" t="str">
        <f>IFERROR(VLOOKUP(J117,Causa!$A$2:$F$15,6,0),"")</f>
        <v/>
      </c>
      <c r="F117" s="52"/>
      <c r="G117" s="53"/>
      <c r="H117" s="212"/>
      <c r="I117" s="55"/>
      <c r="J117" s="54"/>
      <c r="K117" s="54"/>
      <c r="L117" s="54"/>
      <c r="M117" s="54"/>
      <c r="N117" s="54"/>
      <c r="O117" s="54"/>
      <c r="P117" s="54"/>
      <c r="Q117" s="55"/>
      <c r="R117" s="54"/>
      <c r="S117" s="56">
        <f t="shared" si="24"/>
        <v>0</v>
      </c>
      <c r="T117" s="56">
        <f t="shared" si="21"/>
        <v>0</v>
      </c>
      <c r="U117" s="56">
        <f t="shared" si="25"/>
        <v>0</v>
      </c>
      <c r="V117" s="56">
        <f t="shared" si="22"/>
        <v>0</v>
      </c>
      <c r="W117" s="64" t="str">
        <f t="shared" si="23"/>
        <v/>
      </c>
      <c r="X117" s="56" t="str">
        <f t="shared" si="26"/>
        <v>T</v>
      </c>
    </row>
    <row r="118" spans="1:39" ht="21.75" customHeight="1" x14ac:dyDescent="0.25">
      <c r="C118" s="63"/>
      <c r="D118" s="66" t="str">
        <f t="shared" si="20"/>
        <v/>
      </c>
      <c r="E118" s="69" t="str">
        <f>IFERROR(VLOOKUP(J118,Causa!$A$2:$F$15,6,0),"")</f>
        <v/>
      </c>
      <c r="F118" s="52"/>
      <c r="G118" s="53"/>
      <c r="H118" s="212"/>
      <c r="I118" s="55"/>
      <c r="J118" s="54"/>
      <c r="K118" s="54"/>
      <c r="L118" s="54"/>
      <c r="M118" s="54"/>
      <c r="N118" s="54"/>
      <c r="O118" s="54"/>
      <c r="P118" s="54"/>
      <c r="Q118" s="55"/>
      <c r="R118" s="54"/>
      <c r="S118" s="56">
        <f t="shared" si="24"/>
        <v>0</v>
      </c>
      <c r="T118" s="56">
        <f t="shared" si="21"/>
        <v>0</v>
      </c>
      <c r="U118" s="56">
        <f t="shared" si="25"/>
        <v>0</v>
      </c>
      <c r="V118" s="56">
        <f t="shared" si="22"/>
        <v>0</v>
      </c>
      <c r="W118" s="64" t="str">
        <f t="shared" si="23"/>
        <v/>
      </c>
      <c r="X118" s="56" t="str">
        <f t="shared" si="26"/>
        <v>T</v>
      </c>
    </row>
    <row r="119" spans="1:39" ht="21.75" customHeight="1" x14ac:dyDescent="0.25">
      <c r="C119" s="63"/>
      <c r="D119" s="66" t="str">
        <f t="shared" si="20"/>
        <v/>
      </c>
      <c r="E119" s="69" t="str">
        <f>IFERROR(VLOOKUP(J119,Causa!$A$2:$F$15,6,0),"")</f>
        <v/>
      </c>
      <c r="F119" s="52"/>
      <c r="G119" s="53"/>
      <c r="H119" s="212"/>
      <c r="I119" s="55"/>
      <c r="J119" s="54"/>
      <c r="K119" s="54"/>
      <c r="L119" s="54"/>
      <c r="M119" s="54"/>
      <c r="N119" s="54"/>
      <c r="O119" s="54"/>
      <c r="P119" s="54"/>
      <c r="Q119" s="55"/>
      <c r="R119" s="54"/>
      <c r="S119" s="56">
        <f t="shared" si="24"/>
        <v>0</v>
      </c>
      <c r="T119" s="56">
        <f t="shared" si="21"/>
        <v>0</v>
      </c>
      <c r="U119" s="56">
        <f t="shared" si="25"/>
        <v>0</v>
      </c>
      <c r="V119" s="56">
        <f t="shared" si="22"/>
        <v>0</v>
      </c>
      <c r="W119" s="64" t="str">
        <f t="shared" si="23"/>
        <v/>
      </c>
      <c r="X119" s="56" t="str">
        <f t="shared" si="26"/>
        <v>T</v>
      </c>
    </row>
    <row r="120" spans="1:39" ht="21.75" customHeight="1" x14ac:dyDescent="0.25">
      <c r="C120" s="63"/>
      <c r="D120" s="66" t="str">
        <f t="shared" si="20"/>
        <v/>
      </c>
      <c r="E120" s="69" t="str">
        <f>IFERROR(VLOOKUP(J120,Causa!$A$2:$F$15,6,0),"")</f>
        <v/>
      </c>
      <c r="F120" s="52"/>
      <c r="G120" s="53"/>
      <c r="H120" s="212"/>
      <c r="I120" s="55"/>
      <c r="J120" s="54"/>
      <c r="K120" s="54"/>
      <c r="L120" s="54"/>
      <c r="M120" s="54"/>
      <c r="N120" s="54"/>
      <c r="O120" s="54"/>
      <c r="P120" s="54"/>
      <c r="Q120" s="55"/>
      <c r="R120" s="54"/>
      <c r="S120" s="56">
        <f t="shared" si="24"/>
        <v>0</v>
      </c>
      <c r="T120" s="56">
        <f t="shared" si="21"/>
        <v>0</v>
      </c>
      <c r="U120" s="56">
        <f t="shared" si="25"/>
        <v>0</v>
      </c>
      <c r="V120" s="56">
        <f t="shared" si="22"/>
        <v>0</v>
      </c>
      <c r="W120" s="64" t="str">
        <f t="shared" si="23"/>
        <v/>
      </c>
      <c r="X120" s="56" t="str">
        <f t="shared" si="26"/>
        <v>T</v>
      </c>
    </row>
    <row r="121" spans="1:39" ht="21.75" customHeight="1" x14ac:dyDescent="0.25">
      <c r="C121" s="63"/>
      <c r="D121" s="66" t="str">
        <f t="shared" si="20"/>
        <v/>
      </c>
      <c r="E121" s="69" t="str">
        <f>IFERROR(VLOOKUP(J121,Causa!$A$2:$F$15,6,0),"")</f>
        <v/>
      </c>
      <c r="F121" s="52"/>
      <c r="G121" s="53"/>
      <c r="H121" s="212"/>
      <c r="I121" s="55"/>
      <c r="J121" s="54"/>
      <c r="K121" s="54"/>
      <c r="L121" s="54"/>
      <c r="M121" s="54"/>
      <c r="N121" s="54"/>
      <c r="O121" s="54"/>
      <c r="P121" s="54"/>
      <c r="Q121" s="55"/>
      <c r="R121" s="54"/>
      <c r="S121" s="56">
        <f t="shared" si="24"/>
        <v>0</v>
      </c>
      <c r="T121" s="56">
        <f t="shared" si="21"/>
        <v>0</v>
      </c>
      <c r="U121" s="56">
        <f t="shared" si="25"/>
        <v>0</v>
      </c>
      <c r="V121" s="56">
        <f t="shared" si="22"/>
        <v>0</v>
      </c>
      <c r="W121" s="64" t="str">
        <f t="shared" si="23"/>
        <v/>
      </c>
      <c r="X121" s="56" t="str">
        <f t="shared" si="26"/>
        <v>T</v>
      </c>
    </row>
    <row r="122" spans="1:39" ht="21.75" customHeight="1" x14ac:dyDescent="0.25">
      <c r="C122" s="63"/>
      <c r="D122" s="66" t="str">
        <f t="shared" si="20"/>
        <v/>
      </c>
      <c r="E122" s="69" t="str">
        <f>IFERROR(VLOOKUP(J122,Causa!$A$2:$F$15,6,0),"")</f>
        <v/>
      </c>
      <c r="F122" s="52"/>
      <c r="G122" s="53"/>
      <c r="H122" s="212"/>
      <c r="I122" s="55"/>
      <c r="J122" s="54"/>
      <c r="K122" s="54"/>
      <c r="L122" s="54"/>
      <c r="M122" s="54"/>
      <c r="N122" s="54"/>
      <c r="O122" s="54"/>
      <c r="P122" s="54"/>
      <c r="Q122" s="55"/>
      <c r="R122" s="54"/>
      <c r="S122" s="56">
        <f t="shared" si="24"/>
        <v>0</v>
      </c>
      <c r="T122" s="56">
        <f t="shared" si="21"/>
        <v>0</v>
      </c>
      <c r="U122" s="56">
        <f t="shared" si="25"/>
        <v>0</v>
      </c>
      <c r="V122" s="56">
        <f t="shared" si="22"/>
        <v>0</v>
      </c>
      <c r="W122" s="64" t="str">
        <f t="shared" si="23"/>
        <v/>
      </c>
      <c r="X122" s="56" t="str">
        <f t="shared" si="26"/>
        <v>T</v>
      </c>
    </row>
    <row r="123" spans="1:39" ht="21.75" customHeight="1" x14ac:dyDescent="0.25">
      <c r="C123" s="63"/>
      <c r="D123" s="66" t="str">
        <f t="shared" si="20"/>
        <v/>
      </c>
      <c r="E123" s="69" t="str">
        <f>IFERROR(VLOOKUP(J123,Causa!$A$2:$F$15,6,0),"")</f>
        <v/>
      </c>
      <c r="F123" s="52"/>
      <c r="G123" s="53"/>
      <c r="H123" s="212"/>
      <c r="I123" s="55"/>
      <c r="J123" s="54"/>
      <c r="K123" s="54"/>
      <c r="L123" s="54"/>
      <c r="M123" s="54"/>
      <c r="N123" s="54"/>
      <c r="O123" s="54"/>
      <c r="P123" s="54"/>
      <c r="Q123" s="55"/>
      <c r="R123" s="54"/>
      <c r="S123" s="56">
        <f t="shared" si="24"/>
        <v>0</v>
      </c>
      <c r="T123" s="56">
        <f t="shared" si="21"/>
        <v>0</v>
      </c>
      <c r="U123" s="56">
        <f t="shared" si="25"/>
        <v>0</v>
      </c>
      <c r="V123" s="56">
        <f t="shared" si="22"/>
        <v>0</v>
      </c>
      <c r="W123" s="64" t="str">
        <f t="shared" si="23"/>
        <v/>
      </c>
      <c r="X123" s="56" t="str">
        <f t="shared" si="26"/>
        <v>T</v>
      </c>
    </row>
    <row r="124" spans="1:39" ht="21.75" customHeight="1" x14ac:dyDescent="0.25">
      <c r="C124" s="63"/>
      <c r="D124" s="66" t="str">
        <f t="shared" si="20"/>
        <v/>
      </c>
      <c r="E124" s="69" t="str">
        <f>IFERROR(VLOOKUP(J124,Causa!$A$2:$F$15,6,0),"")</f>
        <v/>
      </c>
      <c r="F124" s="52"/>
      <c r="G124" s="53"/>
      <c r="H124" s="212"/>
      <c r="I124" s="55"/>
      <c r="J124" s="54"/>
      <c r="K124" s="54"/>
      <c r="L124" s="54"/>
      <c r="M124" s="54"/>
      <c r="N124" s="54"/>
      <c r="O124" s="54"/>
      <c r="P124" s="54"/>
      <c r="Q124" s="55"/>
      <c r="R124" s="54"/>
      <c r="S124" s="56">
        <f t="shared" si="24"/>
        <v>0</v>
      </c>
      <c r="T124" s="56">
        <f t="shared" si="21"/>
        <v>0</v>
      </c>
      <c r="U124" s="56">
        <f t="shared" si="25"/>
        <v>0</v>
      </c>
      <c r="V124" s="56">
        <f t="shared" si="22"/>
        <v>0</v>
      </c>
      <c r="W124" s="64" t="str">
        <f t="shared" si="23"/>
        <v/>
      </c>
      <c r="X124" s="56" t="str">
        <f t="shared" si="26"/>
        <v>T</v>
      </c>
    </row>
    <row r="125" spans="1:39" ht="21.75" customHeight="1" x14ac:dyDescent="0.25">
      <c r="C125" s="63"/>
      <c r="D125" s="66" t="str">
        <f t="shared" si="20"/>
        <v/>
      </c>
      <c r="E125" s="69" t="str">
        <f>IFERROR(VLOOKUP(J125,Causa!$A$2:$F$15,6,0),"")</f>
        <v/>
      </c>
      <c r="F125" s="52"/>
      <c r="G125" s="53"/>
      <c r="H125" s="212"/>
      <c r="I125" s="55"/>
      <c r="J125" s="54"/>
      <c r="K125" s="54"/>
      <c r="L125" s="54"/>
      <c r="M125" s="54"/>
      <c r="N125" s="54"/>
      <c r="O125" s="54"/>
      <c r="P125" s="54"/>
      <c r="Q125" s="55"/>
      <c r="R125" s="54"/>
      <c r="S125" s="56">
        <f t="shared" si="24"/>
        <v>0</v>
      </c>
      <c r="T125" s="56">
        <f t="shared" si="21"/>
        <v>0</v>
      </c>
      <c r="U125" s="56">
        <f t="shared" si="25"/>
        <v>0</v>
      </c>
      <c r="V125" s="56">
        <f t="shared" si="22"/>
        <v>0</v>
      </c>
      <c r="W125" s="64" t="str">
        <f t="shared" si="23"/>
        <v/>
      </c>
      <c r="X125" s="56" t="str">
        <f t="shared" si="26"/>
        <v>T</v>
      </c>
    </row>
    <row r="126" spans="1:39" ht="21.75" customHeight="1" x14ac:dyDescent="0.25">
      <c r="C126" s="63"/>
      <c r="D126" s="66" t="str">
        <f t="shared" si="20"/>
        <v/>
      </c>
      <c r="E126" s="69" t="str">
        <f>IFERROR(VLOOKUP(J126,Causa!$A$2:$F$15,6,0),"")</f>
        <v/>
      </c>
      <c r="F126" s="52"/>
      <c r="G126" s="53"/>
      <c r="H126" s="212"/>
      <c r="I126" s="55"/>
      <c r="J126" s="54"/>
      <c r="K126" s="54"/>
      <c r="L126" s="54"/>
      <c r="M126" s="54"/>
      <c r="N126" s="54"/>
      <c r="O126" s="54"/>
      <c r="P126" s="54"/>
      <c r="Q126" s="55"/>
      <c r="R126" s="54"/>
      <c r="S126" s="56">
        <f t="shared" si="24"/>
        <v>0</v>
      </c>
      <c r="T126" s="56">
        <f t="shared" si="21"/>
        <v>0</v>
      </c>
      <c r="U126" s="56">
        <f t="shared" si="25"/>
        <v>0</v>
      </c>
      <c r="V126" s="56">
        <f t="shared" si="22"/>
        <v>0</v>
      </c>
      <c r="W126" s="64" t="str">
        <f t="shared" si="23"/>
        <v/>
      </c>
      <c r="X126" s="56" t="str">
        <f t="shared" si="26"/>
        <v>T</v>
      </c>
    </row>
    <row r="127" spans="1:39" ht="21.75" customHeight="1" x14ac:dyDescent="0.25">
      <c r="C127" s="63"/>
      <c r="D127" s="66" t="str">
        <f t="shared" si="20"/>
        <v/>
      </c>
      <c r="E127" s="69" t="str">
        <f>IFERROR(VLOOKUP(J127,Causa!$A$2:$F$15,6,0),"")</f>
        <v/>
      </c>
      <c r="F127" s="52"/>
      <c r="G127" s="53"/>
      <c r="H127" s="212"/>
      <c r="I127" s="55"/>
      <c r="J127" s="54"/>
      <c r="K127" s="54"/>
      <c r="L127" s="54"/>
      <c r="M127" s="54"/>
      <c r="N127" s="54"/>
      <c r="O127" s="54"/>
      <c r="P127" s="54"/>
      <c r="Q127" s="55"/>
      <c r="R127" s="54"/>
      <c r="S127" s="56">
        <f t="shared" si="24"/>
        <v>0</v>
      </c>
      <c r="T127" s="56">
        <f t="shared" si="21"/>
        <v>0</v>
      </c>
      <c r="U127" s="56">
        <f t="shared" si="25"/>
        <v>0</v>
      </c>
      <c r="V127" s="56">
        <f t="shared" si="22"/>
        <v>0</v>
      </c>
      <c r="W127" s="64" t="str">
        <f t="shared" si="23"/>
        <v/>
      </c>
      <c r="X127" s="56" t="str">
        <f t="shared" si="26"/>
        <v>T</v>
      </c>
    </row>
    <row r="128" spans="1:39" ht="21.75" customHeight="1" x14ac:dyDescent="0.25">
      <c r="C128" s="63"/>
      <c r="D128" s="66" t="str">
        <f t="shared" si="20"/>
        <v/>
      </c>
      <c r="E128" s="69" t="str">
        <f>IFERROR(VLOOKUP(J128,Causa!$A$2:$F$15,6,0),"")</f>
        <v/>
      </c>
      <c r="F128" s="52"/>
      <c r="G128" s="53"/>
      <c r="H128" s="212"/>
      <c r="I128" s="55"/>
      <c r="J128" s="54"/>
      <c r="K128" s="54"/>
      <c r="L128" s="54"/>
      <c r="M128" s="54"/>
      <c r="N128" s="54"/>
      <c r="O128" s="54"/>
      <c r="P128" s="54"/>
      <c r="Q128" s="55"/>
      <c r="R128" s="54"/>
      <c r="S128" s="56">
        <f t="shared" si="24"/>
        <v>0</v>
      </c>
      <c r="T128" s="56">
        <f t="shared" si="21"/>
        <v>0</v>
      </c>
      <c r="U128" s="56">
        <f t="shared" si="25"/>
        <v>0</v>
      </c>
      <c r="V128" s="56">
        <f t="shared" si="22"/>
        <v>0</v>
      </c>
      <c r="W128" s="64" t="str">
        <f t="shared" si="23"/>
        <v/>
      </c>
      <c r="X128" s="56" t="str">
        <f t="shared" si="26"/>
        <v>T</v>
      </c>
    </row>
    <row r="129" spans="3:24" ht="21.75" customHeight="1" x14ac:dyDescent="0.25">
      <c r="C129" s="63"/>
      <c r="D129" s="66" t="str">
        <f t="shared" si="20"/>
        <v/>
      </c>
      <c r="E129" s="69" t="str">
        <f>IFERROR(VLOOKUP(J129,Causa!$A$2:$F$15,6,0),"")</f>
        <v/>
      </c>
      <c r="F129" s="52"/>
      <c r="G129" s="53"/>
      <c r="H129" s="212"/>
      <c r="I129" s="55"/>
      <c r="J129" s="54"/>
      <c r="K129" s="54"/>
      <c r="L129" s="54"/>
      <c r="M129" s="54"/>
      <c r="N129" s="54"/>
      <c r="O129" s="54"/>
      <c r="P129" s="54"/>
      <c r="Q129" s="55"/>
      <c r="R129" s="54"/>
      <c r="S129" s="56">
        <f t="shared" si="24"/>
        <v>0</v>
      </c>
      <c r="T129" s="56">
        <f t="shared" si="21"/>
        <v>0</v>
      </c>
      <c r="U129" s="56">
        <f t="shared" si="25"/>
        <v>0</v>
      </c>
      <c r="V129" s="56">
        <f t="shared" si="22"/>
        <v>0</v>
      </c>
      <c r="W129" s="64" t="str">
        <f t="shared" si="23"/>
        <v/>
      </c>
      <c r="X129" s="56" t="str">
        <f t="shared" si="26"/>
        <v>T</v>
      </c>
    </row>
    <row r="130" spans="3:24" ht="21.75" customHeight="1" x14ac:dyDescent="0.25">
      <c r="C130" s="63"/>
      <c r="D130" s="66" t="str">
        <f t="shared" si="20"/>
        <v/>
      </c>
      <c r="E130" s="69" t="str">
        <f>IFERROR(VLOOKUP(J130,Causa!$A$2:$F$15,6,0),"")</f>
        <v/>
      </c>
      <c r="F130" s="52"/>
      <c r="G130" s="53"/>
      <c r="H130" s="212"/>
      <c r="I130" s="55"/>
      <c r="J130" s="54"/>
      <c r="K130" s="54"/>
      <c r="L130" s="54"/>
      <c r="M130" s="54"/>
      <c r="N130" s="54"/>
      <c r="O130" s="54"/>
      <c r="P130" s="54"/>
      <c r="Q130" s="55"/>
      <c r="R130" s="54"/>
      <c r="S130" s="56">
        <f t="shared" si="24"/>
        <v>0</v>
      </c>
      <c r="T130" s="56">
        <f t="shared" si="21"/>
        <v>0</v>
      </c>
      <c r="U130" s="56">
        <f t="shared" si="25"/>
        <v>0</v>
      </c>
      <c r="V130" s="56">
        <f t="shared" si="22"/>
        <v>0</v>
      </c>
      <c r="W130" s="64" t="str">
        <f t="shared" si="23"/>
        <v/>
      </c>
      <c r="X130" s="56" t="str">
        <f t="shared" si="26"/>
        <v>T</v>
      </c>
    </row>
    <row r="131" spans="3:24" ht="21.75" customHeight="1" x14ac:dyDescent="0.25">
      <c r="C131" s="63"/>
      <c r="D131" s="66" t="str">
        <f t="shared" si="20"/>
        <v/>
      </c>
      <c r="E131" s="69" t="str">
        <f>IFERROR(VLOOKUP(J131,Causa!$A$2:$F$15,6,0),"")</f>
        <v/>
      </c>
      <c r="F131" s="52"/>
      <c r="G131" s="53"/>
      <c r="H131" s="212"/>
      <c r="I131" s="55"/>
      <c r="J131" s="54"/>
      <c r="K131" s="54"/>
      <c r="L131" s="54"/>
      <c r="M131" s="54"/>
      <c r="N131" s="54"/>
      <c r="O131" s="54"/>
      <c r="P131" s="54"/>
      <c r="Q131" s="55"/>
      <c r="R131" s="54"/>
      <c r="S131" s="56">
        <f t="shared" si="24"/>
        <v>0</v>
      </c>
      <c r="T131" s="56">
        <f t="shared" si="21"/>
        <v>0</v>
      </c>
      <c r="U131" s="56">
        <f t="shared" si="25"/>
        <v>0</v>
      </c>
      <c r="V131" s="56">
        <f t="shared" si="22"/>
        <v>0</v>
      </c>
      <c r="W131" s="64" t="str">
        <f t="shared" si="23"/>
        <v/>
      </c>
      <c r="X131" s="56" t="str">
        <f t="shared" si="26"/>
        <v>T</v>
      </c>
    </row>
    <row r="132" spans="3:24" ht="21.75" customHeight="1" x14ac:dyDescent="0.25">
      <c r="C132" s="63"/>
      <c r="D132" s="66" t="str">
        <f t="shared" si="20"/>
        <v/>
      </c>
      <c r="E132" s="69" t="str">
        <f>IFERROR(VLOOKUP(J132,Causa!$A$2:$F$15,6,0),"")</f>
        <v/>
      </c>
      <c r="F132" s="52"/>
      <c r="G132" s="53"/>
      <c r="H132" s="212"/>
      <c r="I132" s="55"/>
      <c r="J132" s="54"/>
      <c r="K132" s="54"/>
      <c r="L132" s="54"/>
      <c r="M132" s="54"/>
      <c r="N132" s="54"/>
      <c r="O132" s="54"/>
      <c r="P132" s="54"/>
      <c r="Q132" s="55"/>
      <c r="R132" s="54"/>
      <c r="S132" s="56">
        <f t="shared" si="24"/>
        <v>0</v>
      </c>
      <c r="T132" s="56">
        <f t="shared" si="21"/>
        <v>0</v>
      </c>
      <c r="U132" s="56">
        <f t="shared" si="25"/>
        <v>0</v>
      </c>
      <c r="V132" s="56">
        <f t="shared" si="22"/>
        <v>0</v>
      </c>
      <c r="W132" s="64" t="str">
        <f t="shared" si="23"/>
        <v/>
      </c>
      <c r="X132" s="56" t="str">
        <f t="shared" si="26"/>
        <v>T</v>
      </c>
    </row>
    <row r="133" spans="3:24" ht="21.75" customHeight="1" x14ac:dyDescent="0.25">
      <c r="C133" s="63"/>
      <c r="D133" s="66" t="str">
        <f t="shared" si="20"/>
        <v/>
      </c>
      <c r="E133" s="69" t="str">
        <f>IFERROR(VLOOKUP(J133,Causa!$A$2:$F$15,6,0),"")</f>
        <v/>
      </c>
      <c r="F133" s="52"/>
      <c r="G133" s="53"/>
      <c r="H133" s="212"/>
      <c r="I133" s="55"/>
      <c r="J133" s="54"/>
      <c r="K133" s="54"/>
      <c r="L133" s="54"/>
      <c r="M133" s="54"/>
      <c r="N133" s="54"/>
      <c r="O133" s="54"/>
      <c r="P133" s="54"/>
      <c r="Q133" s="55"/>
      <c r="R133" s="54"/>
      <c r="S133" s="56">
        <f t="shared" si="24"/>
        <v>0</v>
      </c>
      <c r="T133" s="56">
        <f t="shared" si="21"/>
        <v>0</v>
      </c>
      <c r="U133" s="56">
        <f t="shared" si="25"/>
        <v>0</v>
      </c>
      <c r="V133" s="56">
        <f t="shared" si="22"/>
        <v>0</v>
      </c>
      <c r="W133" s="64" t="str">
        <f t="shared" si="23"/>
        <v/>
      </c>
      <c r="X133" s="56" t="str">
        <f t="shared" si="26"/>
        <v>T</v>
      </c>
    </row>
    <row r="134" spans="3:24" ht="21.75" customHeight="1" x14ac:dyDescent="0.25">
      <c r="C134" s="63"/>
      <c r="D134" s="66" t="str">
        <f t="shared" si="20"/>
        <v/>
      </c>
      <c r="E134" s="69" t="str">
        <f>IFERROR(VLOOKUP(J134,Causa!$A$2:$F$15,6,0),"")</f>
        <v/>
      </c>
      <c r="F134" s="52"/>
      <c r="G134" s="53"/>
      <c r="H134" s="212"/>
      <c r="I134" s="55"/>
      <c r="J134" s="54"/>
      <c r="K134" s="54"/>
      <c r="L134" s="54"/>
      <c r="M134" s="54"/>
      <c r="N134" s="54"/>
      <c r="O134" s="54"/>
      <c r="P134" s="54"/>
      <c r="Q134" s="55"/>
      <c r="R134" s="54"/>
      <c r="S134" s="56">
        <f t="shared" si="24"/>
        <v>0</v>
      </c>
      <c r="T134" s="56">
        <f t="shared" si="21"/>
        <v>0</v>
      </c>
      <c r="U134" s="56">
        <f t="shared" si="25"/>
        <v>0</v>
      </c>
      <c r="V134" s="56">
        <f t="shared" si="22"/>
        <v>0</v>
      </c>
      <c r="W134" s="64" t="str">
        <f t="shared" si="23"/>
        <v/>
      </c>
      <c r="X134" s="56" t="str">
        <f t="shared" si="26"/>
        <v>T</v>
      </c>
    </row>
    <row r="135" spans="3:24" ht="21.75" customHeight="1" x14ac:dyDescent="0.25">
      <c r="C135" s="63"/>
      <c r="D135" s="66" t="str">
        <f t="shared" si="20"/>
        <v/>
      </c>
      <c r="E135" s="69" t="str">
        <f>IFERROR(VLOOKUP(J135,Causa!$A$2:$F$15,6,0),"")</f>
        <v/>
      </c>
      <c r="F135" s="52"/>
      <c r="G135" s="53"/>
      <c r="H135" s="212"/>
      <c r="I135" s="55"/>
      <c r="J135" s="54"/>
      <c r="K135" s="54"/>
      <c r="L135" s="54"/>
      <c r="M135" s="54"/>
      <c r="N135" s="54"/>
      <c r="O135" s="54"/>
      <c r="P135" s="54"/>
      <c r="Q135" s="55"/>
      <c r="R135" s="54"/>
      <c r="S135" s="56">
        <f t="shared" si="24"/>
        <v>0</v>
      </c>
      <c r="T135" s="56">
        <f t="shared" si="21"/>
        <v>0</v>
      </c>
      <c r="U135" s="56">
        <f t="shared" si="25"/>
        <v>0</v>
      </c>
      <c r="V135" s="56">
        <f t="shared" si="22"/>
        <v>0</v>
      </c>
      <c r="W135" s="64" t="str">
        <f t="shared" si="23"/>
        <v/>
      </c>
      <c r="X135" s="56" t="str">
        <f t="shared" si="26"/>
        <v>T</v>
      </c>
    </row>
    <row r="136" spans="3:24" ht="21.75" customHeight="1" x14ac:dyDescent="0.25">
      <c r="C136" s="63"/>
      <c r="D136" s="66" t="str">
        <f t="shared" si="20"/>
        <v/>
      </c>
      <c r="E136" s="69" t="str">
        <f>IFERROR(VLOOKUP(J136,Causa!$A$2:$F$15,6,0),"")</f>
        <v/>
      </c>
      <c r="F136" s="52"/>
      <c r="G136" s="53"/>
      <c r="H136" s="212"/>
      <c r="I136" s="55"/>
      <c r="J136" s="54"/>
      <c r="K136" s="54"/>
      <c r="L136" s="54"/>
      <c r="M136" s="54"/>
      <c r="N136" s="54"/>
      <c r="O136" s="54"/>
      <c r="P136" s="54"/>
      <c r="Q136" s="55"/>
      <c r="R136" s="54"/>
      <c r="S136" s="56">
        <f t="shared" si="24"/>
        <v>0</v>
      </c>
      <c r="T136" s="56">
        <f t="shared" si="21"/>
        <v>0</v>
      </c>
      <c r="U136" s="56">
        <f t="shared" si="25"/>
        <v>0</v>
      </c>
      <c r="V136" s="56">
        <f t="shared" si="22"/>
        <v>0</v>
      </c>
      <c r="W136" s="64" t="str">
        <f t="shared" si="23"/>
        <v/>
      </c>
      <c r="X136" s="56" t="str">
        <f t="shared" si="26"/>
        <v>T</v>
      </c>
    </row>
    <row r="137" spans="3:24" ht="21.75" customHeight="1" x14ac:dyDescent="0.25">
      <c r="C137" s="63"/>
      <c r="D137" s="66" t="str">
        <f t="shared" si="20"/>
        <v/>
      </c>
      <c r="E137" s="69" t="str">
        <f>IFERROR(VLOOKUP(J137,Causa!$A$2:$F$15,6,0),"")</f>
        <v/>
      </c>
      <c r="F137" s="52"/>
      <c r="G137" s="53"/>
      <c r="H137" s="212"/>
      <c r="I137" s="55"/>
      <c r="J137" s="54"/>
      <c r="K137" s="54"/>
      <c r="L137" s="54"/>
      <c r="M137" s="54"/>
      <c r="N137" s="54"/>
      <c r="O137" s="54"/>
      <c r="P137" s="54"/>
      <c r="Q137" s="55"/>
      <c r="R137" s="54"/>
      <c r="S137" s="56">
        <f t="shared" si="24"/>
        <v>0</v>
      </c>
      <c r="T137" s="56">
        <f t="shared" si="21"/>
        <v>0</v>
      </c>
      <c r="U137" s="56">
        <f t="shared" si="25"/>
        <v>0</v>
      </c>
      <c r="V137" s="56">
        <f t="shared" si="22"/>
        <v>0</v>
      </c>
      <c r="W137" s="64" t="str">
        <f t="shared" si="23"/>
        <v/>
      </c>
      <c r="X137" s="56" t="str">
        <f t="shared" si="26"/>
        <v>T</v>
      </c>
    </row>
    <row r="138" spans="3:24" ht="21.75" customHeight="1" x14ac:dyDescent="0.25">
      <c r="C138" s="63"/>
      <c r="D138" s="66" t="str">
        <f t="shared" si="20"/>
        <v/>
      </c>
      <c r="E138" s="69" t="str">
        <f>IFERROR(VLOOKUP(J138,Causa!$A$2:$F$15,6,0),"")</f>
        <v/>
      </c>
      <c r="F138" s="52"/>
      <c r="G138" s="53"/>
      <c r="H138" s="212"/>
      <c r="I138" s="55"/>
      <c r="J138" s="54"/>
      <c r="K138" s="54"/>
      <c r="L138" s="54"/>
      <c r="M138" s="54"/>
      <c r="N138" s="54"/>
      <c r="O138" s="54"/>
      <c r="P138" s="54"/>
      <c r="Q138" s="55"/>
      <c r="R138" s="54"/>
      <c r="S138" s="56">
        <f t="shared" si="24"/>
        <v>0</v>
      </c>
      <c r="T138" s="56">
        <f t="shared" si="21"/>
        <v>0</v>
      </c>
      <c r="U138" s="56">
        <f t="shared" si="25"/>
        <v>0</v>
      </c>
      <c r="V138" s="56">
        <f t="shared" si="22"/>
        <v>0</v>
      </c>
      <c r="W138" s="64" t="str">
        <f t="shared" si="23"/>
        <v/>
      </c>
      <c r="X138" s="56" t="str">
        <f t="shared" si="26"/>
        <v>T</v>
      </c>
    </row>
    <row r="139" spans="3:24" ht="21.75" customHeight="1" x14ac:dyDescent="0.25">
      <c r="C139" s="63"/>
      <c r="D139" s="66" t="str">
        <f t="shared" si="20"/>
        <v/>
      </c>
      <c r="E139" s="69" t="str">
        <f>IFERROR(VLOOKUP(J139,Causa!$A$2:$F$15,6,0),"")</f>
        <v/>
      </c>
      <c r="F139" s="52"/>
      <c r="G139" s="53"/>
      <c r="H139" s="212"/>
      <c r="I139" s="55"/>
      <c r="J139" s="54"/>
      <c r="K139" s="54"/>
      <c r="L139" s="54"/>
      <c r="M139" s="54"/>
      <c r="N139" s="54"/>
      <c r="O139" s="54"/>
      <c r="P139" s="54"/>
      <c r="Q139" s="55"/>
      <c r="R139" s="54"/>
      <c r="S139" s="56">
        <f t="shared" si="24"/>
        <v>0</v>
      </c>
      <c r="T139" s="56">
        <f t="shared" si="21"/>
        <v>0</v>
      </c>
      <c r="U139" s="56">
        <f t="shared" si="25"/>
        <v>0</v>
      </c>
      <c r="V139" s="56">
        <f t="shared" si="22"/>
        <v>0</v>
      </c>
      <c r="W139" s="64" t="str">
        <f t="shared" si="23"/>
        <v/>
      </c>
      <c r="X139" s="56" t="str">
        <f t="shared" si="26"/>
        <v>T</v>
      </c>
    </row>
    <row r="140" spans="3:24" ht="21.75" customHeight="1" x14ac:dyDescent="0.25">
      <c r="C140" s="63"/>
      <c r="D140" s="66" t="str">
        <f t="shared" si="20"/>
        <v/>
      </c>
      <c r="E140" s="69" t="str">
        <f>IFERROR(VLOOKUP(J140,Causa!$A$2:$F$15,6,0),"")</f>
        <v/>
      </c>
      <c r="F140" s="52"/>
      <c r="G140" s="53"/>
      <c r="H140" s="212"/>
      <c r="I140" s="55"/>
      <c r="J140" s="54"/>
      <c r="K140" s="54"/>
      <c r="L140" s="54"/>
      <c r="M140" s="54"/>
      <c r="N140" s="54"/>
      <c r="O140" s="54"/>
      <c r="P140" s="54"/>
      <c r="Q140" s="55"/>
      <c r="R140" s="54"/>
      <c r="S140" s="56">
        <f t="shared" si="24"/>
        <v>0</v>
      </c>
      <c r="T140" s="56">
        <f t="shared" si="21"/>
        <v>0</v>
      </c>
      <c r="U140" s="56">
        <f t="shared" si="25"/>
        <v>0</v>
      </c>
      <c r="V140" s="56">
        <f t="shared" si="22"/>
        <v>0</v>
      </c>
      <c r="W140" s="64" t="str">
        <f t="shared" si="23"/>
        <v/>
      </c>
      <c r="X140" s="56" t="str">
        <f t="shared" si="26"/>
        <v>T</v>
      </c>
    </row>
    <row r="141" spans="3:24" ht="21.75" customHeight="1" x14ac:dyDescent="0.25">
      <c r="C141" s="63"/>
      <c r="D141" s="66" t="str">
        <f t="shared" si="20"/>
        <v/>
      </c>
      <c r="E141" s="69" t="str">
        <f>IFERROR(VLOOKUP(J141,Causa!$A$2:$F$15,6,0),"")</f>
        <v/>
      </c>
      <c r="F141" s="52"/>
      <c r="G141" s="53"/>
      <c r="H141" s="212"/>
      <c r="I141" s="55"/>
      <c r="J141" s="54"/>
      <c r="K141" s="54"/>
      <c r="L141" s="54"/>
      <c r="M141" s="54"/>
      <c r="N141" s="54"/>
      <c r="O141" s="54"/>
      <c r="P141" s="54"/>
      <c r="Q141" s="55"/>
      <c r="R141" s="54"/>
      <c r="S141" s="56">
        <f t="shared" si="24"/>
        <v>0</v>
      </c>
      <c r="T141" s="56">
        <f t="shared" si="21"/>
        <v>0</v>
      </c>
      <c r="U141" s="56">
        <f t="shared" si="25"/>
        <v>0</v>
      </c>
      <c r="V141" s="56">
        <f t="shared" si="22"/>
        <v>0</v>
      </c>
      <c r="W141" s="64" t="str">
        <f t="shared" si="23"/>
        <v/>
      </c>
      <c r="X141" s="56" t="str">
        <f t="shared" si="26"/>
        <v>T</v>
      </c>
    </row>
    <row r="142" spans="3:24" ht="21.75" customHeight="1" x14ac:dyDescent="0.25">
      <c r="C142" s="63"/>
      <c r="D142" s="66" t="str">
        <f t="shared" si="20"/>
        <v/>
      </c>
      <c r="E142" s="69" t="str">
        <f>IFERROR(VLOOKUP(J142,Causa!$A$2:$F$15,6,0),"")</f>
        <v/>
      </c>
      <c r="F142" s="52"/>
      <c r="G142" s="53"/>
      <c r="H142" s="212"/>
      <c r="I142" s="55"/>
      <c r="J142" s="54"/>
      <c r="K142" s="54"/>
      <c r="L142" s="54"/>
      <c r="M142" s="54"/>
      <c r="N142" s="54"/>
      <c r="O142" s="54"/>
      <c r="P142" s="54"/>
      <c r="Q142" s="55"/>
      <c r="R142" s="54"/>
      <c r="S142" s="56">
        <f t="shared" si="24"/>
        <v>0</v>
      </c>
      <c r="T142" s="56">
        <f t="shared" si="21"/>
        <v>0</v>
      </c>
      <c r="U142" s="56">
        <f t="shared" si="25"/>
        <v>0</v>
      </c>
      <c r="V142" s="56">
        <f t="shared" si="22"/>
        <v>0</v>
      </c>
      <c r="W142" s="64" t="str">
        <f t="shared" si="23"/>
        <v/>
      </c>
      <c r="X142" s="56" t="str">
        <f t="shared" si="26"/>
        <v>T</v>
      </c>
    </row>
    <row r="143" spans="3:24" ht="21.75" customHeight="1" x14ac:dyDescent="0.25">
      <c r="C143" s="63"/>
      <c r="D143" s="66" t="str">
        <f t="shared" si="20"/>
        <v/>
      </c>
      <c r="E143" s="69" t="str">
        <f>IFERROR(VLOOKUP(J143,Causa!$A$2:$F$15,6,0),"")</f>
        <v/>
      </c>
      <c r="F143" s="52"/>
      <c r="G143" s="53"/>
      <c r="H143" s="212"/>
      <c r="I143" s="55"/>
      <c r="J143" s="54"/>
      <c r="K143" s="54"/>
      <c r="L143" s="54"/>
      <c r="M143" s="54"/>
      <c r="N143" s="54"/>
      <c r="O143" s="54"/>
      <c r="P143" s="54"/>
      <c r="Q143" s="55"/>
      <c r="R143" s="54"/>
      <c r="S143" s="56">
        <f t="shared" si="24"/>
        <v>0</v>
      </c>
      <c r="T143" s="56">
        <f t="shared" si="21"/>
        <v>0</v>
      </c>
      <c r="U143" s="56">
        <f t="shared" si="25"/>
        <v>0</v>
      </c>
      <c r="V143" s="56">
        <f t="shared" si="22"/>
        <v>0</v>
      </c>
      <c r="W143" s="64" t="str">
        <f t="shared" si="23"/>
        <v/>
      </c>
      <c r="X143" s="56" t="str">
        <f t="shared" si="26"/>
        <v>T</v>
      </c>
    </row>
    <row r="144" spans="3:24" ht="21.75" customHeight="1" x14ac:dyDescent="0.25">
      <c r="C144" s="63"/>
      <c r="D144" s="66" t="str">
        <f t="shared" si="20"/>
        <v/>
      </c>
      <c r="E144" s="69" t="str">
        <f>IFERROR(VLOOKUP(J144,Causa!$A$2:$F$15,6,0),"")</f>
        <v/>
      </c>
      <c r="F144" s="52"/>
      <c r="G144" s="53"/>
      <c r="H144" s="212"/>
      <c r="I144" s="55"/>
      <c r="J144" s="54"/>
      <c r="K144" s="54"/>
      <c r="L144" s="54"/>
      <c r="M144" s="54"/>
      <c r="N144" s="54"/>
      <c r="O144" s="54"/>
      <c r="P144" s="54"/>
      <c r="Q144" s="55"/>
      <c r="R144" s="54"/>
      <c r="S144" s="56">
        <f t="shared" si="24"/>
        <v>0</v>
      </c>
      <c r="T144" s="56">
        <f t="shared" si="21"/>
        <v>0</v>
      </c>
      <c r="U144" s="56">
        <f t="shared" si="25"/>
        <v>0</v>
      </c>
      <c r="V144" s="56">
        <f t="shared" si="22"/>
        <v>0</v>
      </c>
      <c r="W144" s="64" t="str">
        <f t="shared" si="23"/>
        <v/>
      </c>
      <c r="X144" s="56" t="str">
        <f t="shared" si="26"/>
        <v>T</v>
      </c>
    </row>
    <row r="145" spans="3:24" ht="21.75" customHeight="1" x14ac:dyDescent="0.25">
      <c r="C145" s="63"/>
      <c r="D145" s="66" t="str">
        <f t="shared" si="20"/>
        <v/>
      </c>
      <c r="E145" s="69" t="str">
        <f>IFERROR(VLOOKUP(J145,Causa!$A$2:$F$15,6,0),"")</f>
        <v/>
      </c>
      <c r="F145" s="52"/>
      <c r="G145" s="53"/>
      <c r="H145" s="212"/>
      <c r="I145" s="55"/>
      <c r="J145" s="54"/>
      <c r="K145" s="54"/>
      <c r="L145" s="54"/>
      <c r="M145" s="54"/>
      <c r="N145" s="54"/>
      <c r="O145" s="54"/>
      <c r="P145" s="54"/>
      <c r="Q145" s="55"/>
      <c r="R145" s="54"/>
      <c r="S145" s="56">
        <f t="shared" si="24"/>
        <v>0</v>
      </c>
      <c r="T145" s="56">
        <f t="shared" si="21"/>
        <v>0</v>
      </c>
      <c r="U145" s="56">
        <f t="shared" si="25"/>
        <v>0</v>
      </c>
      <c r="V145" s="56">
        <f t="shared" si="22"/>
        <v>0</v>
      </c>
      <c r="W145" s="64" t="str">
        <f t="shared" si="23"/>
        <v/>
      </c>
      <c r="X145" s="56" t="str">
        <f t="shared" si="26"/>
        <v>T</v>
      </c>
    </row>
    <row r="146" spans="3:24" ht="21.75" customHeight="1" x14ac:dyDescent="0.25">
      <c r="C146" s="63"/>
      <c r="D146" s="66" t="str">
        <f t="shared" si="20"/>
        <v/>
      </c>
      <c r="E146" s="69" t="str">
        <f>IFERROR(VLOOKUP(J146,Causa!$A$2:$F$15,6,0),"")</f>
        <v/>
      </c>
      <c r="F146" s="52"/>
      <c r="G146" s="53"/>
      <c r="H146" s="212"/>
      <c r="I146" s="55"/>
      <c r="J146" s="54"/>
      <c r="K146" s="54"/>
      <c r="L146" s="54"/>
      <c r="M146" s="54"/>
      <c r="N146" s="54"/>
      <c r="O146" s="54"/>
      <c r="P146" s="54"/>
      <c r="Q146" s="55"/>
      <c r="R146" s="54"/>
      <c r="S146" s="56">
        <f t="shared" si="24"/>
        <v>0</v>
      </c>
      <c r="T146" s="56">
        <f t="shared" si="21"/>
        <v>0</v>
      </c>
      <c r="U146" s="56">
        <f t="shared" si="25"/>
        <v>0</v>
      </c>
      <c r="V146" s="56">
        <f t="shared" si="22"/>
        <v>0</v>
      </c>
      <c r="W146" s="64" t="str">
        <f t="shared" si="23"/>
        <v/>
      </c>
      <c r="X146" s="56" t="str">
        <f t="shared" si="26"/>
        <v>T</v>
      </c>
    </row>
    <row r="147" spans="3:24" ht="21.75" customHeight="1" x14ac:dyDescent="0.25">
      <c r="C147" s="63"/>
      <c r="D147" s="66" t="str">
        <f t="shared" si="20"/>
        <v/>
      </c>
      <c r="E147" s="69" t="str">
        <f>IFERROR(VLOOKUP(J147,Causa!$A$2:$F$15,6,0),"")</f>
        <v/>
      </c>
      <c r="F147" s="52"/>
      <c r="G147" s="53"/>
      <c r="H147" s="212"/>
      <c r="I147" s="55"/>
      <c r="J147" s="54"/>
      <c r="K147" s="54"/>
      <c r="L147" s="54"/>
      <c r="M147" s="54"/>
      <c r="N147" s="54"/>
      <c r="O147" s="54"/>
      <c r="P147" s="54"/>
      <c r="Q147" s="55"/>
      <c r="R147" s="54"/>
      <c r="S147" s="56">
        <f t="shared" si="24"/>
        <v>0</v>
      </c>
      <c r="T147" s="56">
        <f t="shared" si="21"/>
        <v>0</v>
      </c>
      <c r="U147" s="56">
        <f t="shared" si="25"/>
        <v>0</v>
      </c>
      <c r="V147" s="56">
        <f t="shared" si="22"/>
        <v>0</v>
      </c>
      <c r="W147" s="64" t="str">
        <f t="shared" si="23"/>
        <v/>
      </c>
      <c r="X147" s="56" t="str">
        <f t="shared" si="26"/>
        <v>T</v>
      </c>
    </row>
    <row r="148" spans="3:24" ht="21.75" customHeight="1" x14ac:dyDescent="0.25">
      <c r="C148" s="63"/>
      <c r="D148" s="66" t="str">
        <f t="shared" si="20"/>
        <v/>
      </c>
      <c r="E148" s="69" t="str">
        <f>IFERROR(VLOOKUP(J148,Causa!$A$2:$F$15,6,0),"")</f>
        <v/>
      </c>
      <c r="F148" s="52"/>
      <c r="G148" s="53"/>
      <c r="H148" s="212"/>
      <c r="I148" s="55"/>
      <c r="J148" s="54"/>
      <c r="K148" s="54"/>
      <c r="L148" s="54"/>
      <c r="M148" s="54"/>
      <c r="N148" s="54"/>
      <c r="O148" s="54"/>
      <c r="P148" s="54"/>
      <c r="Q148" s="55"/>
      <c r="R148" s="54"/>
      <c r="S148" s="56">
        <f t="shared" si="24"/>
        <v>0</v>
      </c>
      <c r="T148" s="56">
        <f t="shared" si="21"/>
        <v>0</v>
      </c>
      <c r="U148" s="56">
        <f t="shared" si="25"/>
        <v>0</v>
      </c>
      <c r="V148" s="56">
        <f t="shared" si="22"/>
        <v>0</v>
      </c>
      <c r="W148" s="64" t="str">
        <f t="shared" si="23"/>
        <v/>
      </c>
      <c r="X148" s="56" t="str">
        <f t="shared" si="26"/>
        <v>T</v>
      </c>
    </row>
    <row r="149" spans="3:24" ht="21.75" customHeight="1" x14ac:dyDescent="0.25">
      <c r="C149" s="63"/>
      <c r="D149" s="66" t="str">
        <f t="shared" si="20"/>
        <v/>
      </c>
      <c r="E149" s="69" t="str">
        <f>IFERROR(VLOOKUP(J149,Causa!$A$2:$F$15,6,0),"")</f>
        <v/>
      </c>
      <c r="F149" s="52"/>
      <c r="G149" s="53"/>
      <c r="H149" s="212"/>
      <c r="I149" s="55"/>
      <c r="J149" s="54"/>
      <c r="K149" s="54"/>
      <c r="L149" s="54"/>
      <c r="M149" s="54"/>
      <c r="N149" s="54"/>
      <c r="O149" s="54"/>
      <c r="P149" s="54"/>
      <c r="Q149" s="55"/>
      <c r="R149" s="54"/>
      <c r="S149" s="56">
        <f t="shared" si="24"/>
        <v>0</v>
      </c>
      <c r="T149" s="56">
        <f t="shared" si="21"/>
        <v>0</v>
      </c>
      <c r="U149" s="56">
        <f t="shared" si="25"/>
        <v>0</v>
      </c>
      <c r="V149" s="56">
        <f t="shared" si="22"/>
        <v>0</v>
      </c>
      <c r="W149" s="64" t="str">
        <f t="shared" si="23"/>
        <v/>
      </c>
      <c r="X149" s="56" t="str">
        <f t="shared" si="26"/>
        <v>T</v>
      </c>
    </row>
    <row r="150" spans="3:24" ht="21.75" customHeight="1" x14ac:dyDescent="0.25">
      <c r="C150" s="63"/>
      <c r="D150" s="66" t="str">
        <f t="shared" si="20"/>
        <v/>
      </c>
      <c r="E150" s="69" t="str">
        <f>IFERROR(VLOOKUP(J150,Causa!$A$2:$F$15,6,0),"")</f>
        <v/>
      </c>
      <c r="F150" s="52"/>
      <c r="G150" s="53"/>
      <c r="H150" s="212"/>
      <c r="I150" s="55"/>
      <c r="J150" s="54"/>
      <c r="K150" s="54"/>
      <c r="L150" s="54"/>
      <c r="M150" s="54"/>
      <c r="N150" s="54"/>
      <c r="O150" s="54"/>
      <c r="P150" s="54"/>
      <c r="Q150" s="55"/>
      <c r="R150" s="54"/>
      <c r="S150" s="56">
        <f t="shared" si="24"/>
        <v>0</v>
      </c>
      <c r="T150" s="56">
        <f t="shared" si="21"/>
        <v>0</v>
      </c>
      <c r="U150" s="56">
        <f t="shared" si="25"/>
        <v>0</v>
      </c>
      <c r="V150" s="56">
        <f t="shared" si="22"/>
        <v>0</v>
      </c>
      <c r="W150" s="64" t="str">
        <f t="shared" si="23"/>
        <v/>
      </c>
      <c r="X150" s="56" t="str">
        <f t="shared" si="26"/>
        <v>T</v>
      </c>
    </row>
    <row r="151" spans="3:24" ht="21.75" customHeight="1" x14ac:dyDescent="0.25">
      <c r="C151" s="63"/>
      <c r="D151" s="66" t="str">
        <f t="shared" si="20"/>
        <v/>
      </c>
      <c r="E151" s="69" t="str">
        <f>IFERROR(VLOOKUP(J151,Causa!$A$2:$F$15,6,0),"")</f>
        <v/>
      </c>
      <c r="F151" s="52"/>
      <c r="G151" s="53"/>
      <c r="H151" s="212"/>
      <c r="I151" s="55"/>
      <c r="J151" s="54"/>
      <c r="K151" s="54"/>
      <c r="L151" s="54"/>
      <c r="M151" s="54"/>
      <c r="N151" s="54"/>
      <c r="O151" s="54"/>
      <c r="P151" s="54"/>
      <c r="Q151" s="55"/>
      <c r="R151" s="54"/>
      <c r="S151" s="56">
        <f t="shared" si="24"/>
        <v>0</v>
      </c>
      <c r="T151" s="56">
        <f t="shared" si="21"/>
        <v>0</v>
      </c>
      <c r="U151" s="56">
        <f t="shared" si="25"/>
        <v>0</v>
      </c>
      <c r="V151" s="56">
        <f t="shared" si="22"/>
        <v>0</v>
      </c>
      <c r="W151" s="64" t="str">
        <f t="shared" si="23"/>
        <v/>
      </c>
      <c r="X151" s="56" t="str">
        <f t="shared" si="26"/>
        <v>T</v>
      </c>
    </row>
    <row r="152" spans="3:24" ht="21.75" customHeight="1" x14ac:dyDescent="0.25">
      <c r="C152" s="63"/>
      <c r="D152" s="66" t="str">
        <f t="shared" si="20"/>
        <v/>
      </c>
      <c r="E152" s="69" t="str">
        <f>IFERROR(VLOOKUP(J152,Causa!$A$2:$F$15,6,0),"")</f>
        <v/>
      </c>
      <c r="F152" s="52"/>
      <c r="G152" s="53"/>
      <c r="H152" s="212"/>
      <c r="I152" s="55"/>
      <c r="J152" s="54"/>
      <c r="K152" s="54"/>
      <c r="L152" s="54"/>
      <c r="M152" s="54"/>
      <c r="N152" s="54"/>
      <c r="O152" s="54"/>
      <c r="P152" s="54"/>
      <c r="Q152" s="55"/>
      <c r="R152" s="54"/>
      <c r="S152" s="56">
        <f t="shared" si="24"/>
        <v>0</v>
      </c>
      <c r="T152" s="56">
        <f t="shared" si="21"/>
        <v>0</v>
      </c>
      <c r="U152" s="56">
        <f t="shared" si="25"/>
        <v>0</v>
      </c>
      <c r="V152" s="56">
        <f t="shared" si="22"/>
        <v>0</v>
      </c>
      <c r="W152" s="64" t="str">
        <f t="shared" si="23"/>
        <v/>
      </c>
      <c r="X152" s="56" t="str">
        <f t="shared" si="26"/>
        <v>T</v>
      </c>
    </row>
    <row r="153" spans="3:24" ht="21.75" customHeight="1" x14ac:dyDescent="0.25">
      <c r="C153" s="63"/>
      <c r="D153" s="66" t="str">
        <f t="shared" si="20"/>
        <v/>
      </c>
      <c r="E153" s="69" t="str">
        <f>IFERROR(VLOOKUP(J153,Causa!$A$2:$F$15,6,0),"")</f>
        <v/>
      </c>
      <c r="F153" s="52"/>
      <c r="G153" s="53"/>
      <c r="H153" s="212"/>
      <c r="I153" s="55"/>
      <c r="J153" s="54"/>
      <c r="K153" s="54"/>
      <c r="L153" s="54"/>
      <c r="M153" s="54"/>
      <c r="N153" s="54"/>
      <c r="O153" s="54"/>
      <c r="P153" s="54"/>
      <c r="Q153" s="55"/>
      <c r="R153" s="54"/>
      <c r="S153" s="56">
        <f t="shared" si="24"/>
        <v>0</v>
      </c>
      <c r="T153" s="56">
        <f t="shared" si="21"/>
        <v>0</v>
      </c>
      <c r="U153" s="56">
        <f t="shared" si="25"/>
        <v>0</v>
      </c>
      <c r="V153" s="56">
        <f t="shared" si="22"/>
        <v>0</v>
      </c>
      <c r="W153" s="64" t="str">
        <f t="shared" si="23"/>
        <v/>
      </c>
      <c r="X153" s="56" t="str">
        <f t="shared" si="26"/>
        <v>T</v>
      </c>
    </row>
    <row r="154" spans="3:24" ht="21.75" customHeight="1" x14ac:dyDescent="0.25">
      <c r="C154" s="63"/>
      <c r="D154" s="66" t="str">
        <f t="shared" si="20"/>
        <v/>
      </c>
      <c r="E154" s="69" t="str">
        <f>IFERROR(VLOOKUP(J154,Causa!$A$2:$F$15,6,0),"")</f>
        <v/>
      </c>
      <c r="F154" s="52"/>
      <c r="G154" s="53"/>
      <c r="H154" s="212"/>
      <c r="I154" s="55"/>
      <c r="J154" s="54"/>
      <c r="K154" s="54"/>
      <c r="L154" s="54"/>
      <c r="M154" s="54"/>
      <c r="N154" s="54"/>
      <c r="O154" s="54"/>
      <c r="P154" s="54"/>
      <c r="Q154" s="55"/>
      <c r="R154" s="54"/>
      <c r="S154" s="56">
        <f t="shared" si="24"/>
        <v>0</v>
      </c>
      <c r="T154" s="56">
        <f t="shared" si="21"/>
        <v>0</v>
      </c>
      <c r="U154" s="56">
        <f t="shared" si="25"/>
        <v>0</v>
      </c>
      <c r="V154" s="56">
        <f t="shared" si="22"/>
        <v>0</v>
      </c>
      <c r="W154" s="64" t="str">
        <f t="shared" si="23"/>
        <v/>
      </c>
      <c r="X154" s="56" t="str">
        <f t="shared" si="26"/>
        <v>T</v>
      </c>
    </row>
    <row r="155" spans="3:24" ht="21.75" customHeight="1" x14ac:dyDescent="0.25">
      <c r="C155" s="63"/>
      <c r="D155" s="66" t="str">
        <f t="shared" si="20"/>
        <v/>
      </c>
      <c r="E155" s="69" t="str">
        <f>IFERROR(VLOOKUP(J155,Causa!$A$2:$F$15,6,0),"")</f>
        <v/>
      </c>
      <c r="F155" s="52"/>
      <c r="G155" s="53"/>
      <c r="H155" s="212"/>
      <c r="I155" s="55"/>
      <c r="J155" s="54"/>
      <c r="K155" s="54"/>
      <c r="L155" s="54"/>
      <c r="M155" s="54"/>
      <c r="N155" s="54"/>
      <c r="O155" s="54"/>
      <c r="P155" s="54"/>
      <c r="Q155" s="55"/>
      <c r="R155" s="54"/>
      <c r="S155" s="56">
        <f t="shared" si="24"/>
        <v>0</v>
      </c>
      <c r="T155" s="56">
        <f t="shared" si="21"/>
        <v>0</v>
      </c>
      <c r="U155" s="56">
        <f t="shared" si="25"/>
        <v>0</v>
      </c>
      <c r="V155" s="56">
        <f t="shared" si="22"/>
        <v>0</v>
      </c>
      <c r="W155" s="64" t="str">
        <f t="shared" si="23"/>
        <v/>
      </c>
      <c r="X155" s="56" t="str">
        <f t="shared" si="26"/>
        <v>T</v>
      </c>
    </row>
    <row r="156" spans="3:24" ht="21.75" customHeight="1" x14ac:dyDescent="0.25">
      <c r="C156" s="63"/>
      <c r="D156" s="66" t="str">
        <f t="shared" si="20"/>
        <v/>
      </c>
      <c r="E156" s="69" t="str">
        <f>IFERROR(VLOOKUP(J156,Causa!$A$2:$F$15,6,0),"")</f>
        <v/>
      </c>
      <c r="F156" s="52"/>
      <c r="G156" s="53"/>
      <c r="H156" s="212"/>
      <c r="I156" s="55"/>
      <c r="J156" s="54"/>
      <c r="K156" s="54"/>
      <c r="L156" s="54"/>
      <c r="M156" s="54"/>
      <c r="N156" s="54"/>
      <c r="O156" s="54"/>
      <c r="P156" s="54"/>
      <c r="Q156" s="55"/>
      <c r="R156" s="54"/>
      <c r="S156" s="56">
        <f t="shared" si="24"/>
        <v>0</v>
      </c>
      <c r="T156" s="56">
        <f t="shared" si="21"/>
        <v>0</v>
      </c>
      <c r="U156" s="56">
        <f t="shared" si="25"/>
        <v>0</v>
      </c>
      <c r="V156" s="56">
        <f t="shared" si="22"/>
        <v>0</v>
      </c>
      <c r="W156" s="64" t="str">
        <f t="shared" si="23"/>
        <v/>
      </c>
      <c r="X156" s="56" t="str">
        <f t="shared" si="26"/>
        <v>T</v>
      </c>
    </row>
    <row r="157" spans="3:24" ht="21.75" customHeight="1" x14ac:dyDescent="0.25">
      <c r="C157" s="63"/>
      <c r="D157" s="66" t="str">
        <f t="shared" si="20"/>
        <v/>
      </c>
      <c r="E157" s="69" t="str">
        <f>IFERROR(VLOOKUP(J157,Causa!$A$2:$F$15,6,0),"")</f>
        <v/>
      </c>
      <c r="F157" s="52"/>
      <c r="G157" s="53"/>
      <c r="H157" s="212"/>
      <c r="I157" s="55"/>
      <c r="J157" s="54"/>
      <c r="K157" s="54"/>
      <c r="L157" s="54"/>
      <c r="M157" s="54"/>
      <c r="N157" s="54"/>
      <c r="O157" s="54"/>
      <c r="P157" s="54"/>
      <c r="Q157" s="55"/>
      <c r="R157" s="54"/>
      <c r="S157" s="56">
        <f t="shared" si="24"/>
        <v>0</v>
      </c>
      <c r="T157" s="56">
        <f t="shared" si="21"/>
        <v>0</v>
      </c>
      <c r="U157" s="56">
        <f t="shared" si="25"/>
        <v>0</v>
      </c>
      <c r="V157" s="56">
        <f t="shared" si="22"/>
        <v>0</v>
      </c>
      <c r="W157" s="64" t="str">
        <f t="shared" si="23"/>
        <v/>
      </c>
      <c r="X157" s="56" t="str">
        <f t="shared" si="26"/>
        <v>T</v>
      </c>
    </row>
    <row r="158" spans="3:24" ht="21.75" customHeight="1" x14ac:dyDescent="0.25">
      <c r="C158" s="63"/>
      <c r="D158" s="66" t="str">
        <f t="shared" si="20"/>
        <v/>
      </c>
      <c r="E158" s="69" t="str">
        <f>IFERROR(VLOOKUP(J158,Causa!$A$2:$F$15,6,0),"")</f>
        <v/>
      </c>
      <c r="F158" s="52"/>
      <c r="G158" s="53"/>
      <c r="H158" s="212"/>
      <c r="I158" s="55"/>
      <c r="J158" s="54"/>
      <c r="K158" s="54"/>
      <c r="L158" s="54"/>
      <c r="M158" s="54"/>
      <c r="N158" s="54"/>
      <c r="O158" s="54"/>
      <c r="P158" s="54"/>
      <c r="Q158" s="55"/>
      <c r="R158" s="54"/>
      <c r="S158" s="56">
        <f t="shared" si="24"/>
        <v>0</v>
      </c>
      <c r="T158" s="56">
        <f t="shared" si="21"/>
        <v>0</v>
      </c>
      <c r="U158" s="56">
        <f t="shared" si="25"/>
        <v>0</v>
      </c>
      <c r="V158" s="56">
        <f t="shared" si="22"/>
        <v>0</v>
      </c>
      <c r="W158" s="64" t="str">
        <f t="shared" si="23"/>
        <v/>
      </c>
      <c r="X158" s="56" t="str">
        <f t="shared" si="26"/>
        <v>T</v>
      </c>
    </row>
    <row r="159" spans="3:24" ht="21.75" customHeight="1" x14ac:dyDescent="0.25">
      <c r="C159" s="63"/>
      <c r="D159" s="66" t="str">
        <f t="shared" si="20"/>
        <v/>
      </c>
      <c r="E159" s="69" t="str">
        <f>IFERROR(VLOOKUP(J159,Causa!$A$2:$F$15,6,0),"")</f>
        <v/>
      </c>
      <c r="F159" s="52"/>
      <c r="G159" s="53"/>
      <c r="H159" s="212"/>
      <c r="I159" s="55"/>
      <c r="J159" s="54"/>
      <c r="K159" s="54"/>
      <c r="L159" s="54"/>
      <c r="M159" s="54"/>
      <c r="N159" s="54"/>
      <c r="O159" s="54"/>
      <c r="P159" s="54"/>
      <c r="Q159" s="55"/>
      <c r="R159" s="54"/>
      <c r="S159" s="56">
        <f t="shared" si="24"/>
        <v>0</v>
      </c>
      <c r="T159" s="56">
        <f t="shared" si="21"/>
        <v>0</v>
      </c>
      <c r="U159" s="56">
        <f t="shared" si="25"/>
        <v>0</v>
      </c>
      <c r="V159" s="56">
        <f t="shared" si="22"/>
        <v>0</v>
      </c>
      <c r="W159" s="64" t="str">
        <f t="shared" si="23"/>
        <v/>
      </c>
      <c r="X159" s="56" t="str">
        <f t="shared" si="26"/>
        <v>T</v>
      </c>
    </row>
    <row r="160" spans="3:24" ht="21.75" customHeight="1" x14ac:dyDescent="0.25">
      <c r="C160" s="63"/>
      <c r="D160" s="66" t="str">
        <f t="shared" si="20"/>
        <v/>
      </c>
      <c r="E160" s="69" t="str">
        <f>IFERROR(VLOOKUP(J160,Causa!$A$2:$F$15,6,0),"")</f>
        <v/>
      </c>
      <c r="F160" s="52"/>
      <c r="G160" s="53"/>
      <c r="H160" s="212"/>
      <c r="I160" s="55"/>
      <c r="J160" s="54"/>
      <c r="K160" s="54"/>
      <c r="L160" s="54"/>
      <c r="M160" s="54"/>
      <c r="N160" s="54"/>
      <c r="O160" s="54"/>
      <c r="P160" s="54"/>
      <c r="Q160" s="55"/>
      <c r="R160" s="54"/>
      <c r="S160" s="56">
        <f t="shared" si="24"/>
        <v>0</v>
      </c>
      <c r="T160" s="56">
        <f t="shared" si="21"/>
        <v>0</v>
      </c>
      <c r="U160" s="56">
        <f t="shared" si="25"/>
        <v>0</v>
      </c>
      <c r="V160" s="56">
        <f t="shared" si="22"/>
        <v>0</v>
      </c>
      <c r="W160" s="64" t="str">
        <f t="shared" si="23"/>
        <v/>
      </c>
      <c r="X160" s="56" t="str">
        <f t="shared" si="26"/>
        <v>T</v>
      </c>
    </row>
    <row r="161" spans="3:24" ht="21.75" customHeight="1" x14ac:dyDescent="0.25">
      <c r="C161" s="63"/>
      <c r="D161" s="66" t="str">
        <f t="shared" si="20"/>
        <v/>
      </c>
      <c r="E161" s="69" t="str">
        <f>IFERROR(VLOOKUP(J161,Causa!$A$2:$F$15,6,0),"")</f>
        <v/>
      </c>
      <c r="F161" s="52"/>
      <c r="G161" s="53"/>
      <c r="H161" s="212"/>
      <c r="I161" s="55"/>
      <c r="J161" s="54"/>
      <c r="K161" s="54"/>
      <c r="L161" s="54"/>
      <c r="M161" s="54"/>
      <c r="N161" s="54"/>
      <c r="O161" s="54"/>
      <c r="P161" s="54"/>
      <c r="Q161" s="55"/>
      <c r="R161" s="54"/>
      <c r="S161" s="56">
        <f t="shared" si="24"/>
        <v>0</v>
      </c>
      <c r="T161" s="56">
        <f t="shared" si="21"/>
        <v>0</v>
      </c>
      <c r="U161" s="56">
        <f t="shared" si="25"/>
        <v>0</v>
      </c>
      <c r="V161" s="56">
        <f t="shared" si="22"/>
        <v>0</v>
      </c>
      <c r="W161" s="64" t="str">
        <f t="shared" si="23"/>
        <v/>
      </c>
      <c r="X161" s="56" t="str">
        <f t="shared" si="26"/>
        <v>T</v>
      </c>
    </row>
    <row r="162" spans="3:24" ht="21.75" customHeight="1" x14ac:dyDescent="0.25">
      <c r="C162" s="63"/>
      <c r="D162" s="66" t="str">
        <f t="shared" si="20"/>
        <v/>
      </c>
      <c r="E162" s="69" t="str">
        <f>IFERROR(VLOOKUP(J162,Causa!$A$2:$F$15,6,0),"")</f>
        <v/>
      </c>
      <c r="F162" s="52"/>
      <c r="G162" s="53"/>
      <c r="H162" s="212"/>
      <c r="I162" s="55"/>
      <c r="J162" s="54"/>
      <c r="K162" s="54"/>
      <c r="L162" s="54"/>
      <c r="M162" s="54"/>
      <c r="N162" s="54"/>
      <c r="O162" s="54"/>
      <c r="P162" s="54"/>
      <c r="Q162" s="55"/>
      <c r="R162" s="54"/>
      <c r="S162" s="56">
        <f t="shared" si="24"/>
        <v>0</v>
      </c>
      <c r="T162" s="56">
        <f t="shared" si="21"/>
        <v>0</v>
      </c>
      <c r="U162" s="56">
        <f t="shared" si="25"/>
        <v>0</v>
      </c>
      <c r="V162" s="56">
        <f t="shared" si="22"/>
        <v>0</v>
      </c>
      <c r="W162" s="64" t="str">
        <f t="shared" si="23"/>
        <v/>
      </c>
      <c r="X162" s="56" t="str">
        <f t="shared" si="26"/>
        <v>T</v>
      </c>
    </row>
    <row r="163" spans="3:24" ht="21.75" customHeight="1" x14ac:dyDescent="0.25">
      <c r="C163" s="63"/>
      <c r="D163" s="66" t="str">
        <f t="shared" ref="D163:D188" si="27">IF(E163="","",IF(E163=1,IF(COUNTA(F163:P163)=9,1,0),IF(J163="OPERACIO",IF(COUNTA(F163:P163)=7,1,0),IF(COUNTA(F163:P163)=7,1,0))))</f>
        <v/>
      </c>
      <c r="E163" s="69" t="str">
        <f>IFERROR(VLOOKUP(J163,Causa!$A$2:$F$15,6,0),"")</f>
        <v/>
      </c>
      <c r="F163" s="52"/>
      <c r="G163" s="53"/>
      <c r="H163" s="212"/>
      <c r="I163" s="55"/>
      <c r="J163" s="54"/>
      <c r="K163" s="54"/>
      <c r="L163" s="54"/>
      <c r="M163" s="54"/>
      <c r="N163" s="54"/>
      <c r="O163" s="54"/>
      <c r="P163" s="54"/>
      <c r="Q163" s="55"/>
      <c r="R163" s="54"/>
      <c r="S163" s="56">
        <f t="shared" si="24"/>
        <v>0</v>
      </c>
      <c r="T163" s="56">
        <f t="shared" ref="T163:T188" si="28">IF(J163="Programa",P163,0)-S163</f>
        <v>0</v>
      </c>
      <c r="U163" s="56">
        <f t="shared" si="25"/>
        <v>0</v>
      </c>
      <c r="V163" s="56">
        <f t="shared" ref="V163:V188" si="29">IF(J163="ELECTRIC",P163,0)+IF(J163="INSTRUME",P163,0)+IF(J163="MECANICA",P163,0)+IF(J163="OPERACIO",P163,0)+IF(J163="AUTOMATI",P163,0)</f>
        <v>0</v>
      </c>
      <c r="W163" s="64" t="str">
        <f t="shared" ref="W163:W188" si="30">IF(F163="","",HOUR(F163))</f>
        <v/>
      </c>
      <c r="X163" s="56" t="str">
        <f t="shared" si="26"/>
        <v>T</v>
      </c>
    </row>
    <row r="164" spans="3:24" ht="21.75" customHeight="1" x14ac:dyDescent="0.25">
      <c r="C164" s="63"/>
      <c r="D164" s="66" t="str">
        <f t="shared" si="27"/>
        <v/>
      </c>
      <c r="E164" s="69" t="str">
        <f>IFERROR(VLOOKUP(J164,Causa!$A$2:$F$15,6,0),"")</f>
        <v/>
      </c>
      <c r="F164" s="52"/>
      <c r="G164" s="53"/>
      <c r="H164" s="212"/>
      <c r="I164" s="55"/>
      <c r="J164" s="54"/>
      <c r="K164" s="54"/>
      <c r="L164" s="54"/>
      <c r="M164" s="54"/>
      <c r="N164" s="54"/>
      <c r="O164" s="54"/>
      <c r="P164" s="54"/>
      <c r="Q164" s="55"/>
      <c r="R164" s="54"/>
      <c r="S164" s="56">
        <f t="shared" ref="S164:S188" si="31">IF(K164="tiempo no programado",P164,0)</f>
        <v>0</v>
      </c>
      <c r="T164" s="56">
        <f t="shared" si="28"/>
        <v>0</v>
      </c>
      <c r="U164" s="56">
        <f t="shared" ref="U164:U188" si="32">IF(J164="CALIDAD",P164,0)+IF(J164="LOGISTIC",P164,0)+IF(J164="REPUESTO",P164,0)+IF(J164="SALAMAQ",P164,0)</f>
        <v>0</v>
      </c>
      <c r="V164" s="56">
        <f t="shared" si="29"/>
        <v>0</v>
      </c>
      <c r="W164" s="64" t="str">
        <f t="shared" si="30"/>
        <v/>
      </c>
      <c r="X164" s="56" t="str">
        <f t="shared" ref="X164:X188" si="33">IF(OR(W164=23,W164&lt;7),"N",IF(AND(W164&gt;=7,W164&lt;15),"M","T"))</f>
        <v>T</v>
      </c>
    </row>
    <row r="165" spans="3:24" ht="21.75" customHeight="1" x14ac:dyDescent="0.25">
      <c r="C165" s="63"/>
      <c r="D165" s="66" t="str">
        <f t="shared" si="27"/>
        <v/>
      </c>
      <c r="E165" s="69" t="str">
        <f>IFERROR(VLOOKUP(J165,Causa!$A$2:$F$15,6,0),"")</f>
        <v/>
      </c>
      <c r="F165" s="52"/>
      <c r="G165" s="53"/>
      <c r="H165" s="212"/>
      <c r="I165" s="55"/>
      <c r="J165" s="54"/>
      <c r="K165" s="54"/>
      <c r="L165" s="54"/>
      <c r="M165" s="54"/>
      <c r="N165" s="54"/>
      <c r="O165" s="54"/>
      <c r="P165" s="54"/>
      <c r="Q165" s="55"/>
      <c r="R165" s="54"/>
      <c r="S165" s="56">
        <f t="shared" si="31"/>
        <v>0</v>
      </c>
      <c r="T165" s="56">
        <f t="shared" si="28"/>
        <v>0</v>
      </c>
      <c r="U165" s="56">
        <f t="shared" si="32"/>
        <v>0</v>
      </c>
      <c r="V165" s="56">
        <f t="shared" si="29"/>
        <v>0</v>
      </c>
      <c r="W165" s="64" t="str">
        <f t="shared" si="30"/>
        <v/>
      </c>
      <c r="X165" s="56" t="str">
        <f t="shared" si="33"/>
        <v>T</v>
      </c>
    </row>
    <row r="166" spans="3:24" ht="21.75" customHeight="1" x14ac:dyDescent="0.25">
      <c r="C166" s="63"/>
      <c r="D166" s="66" t="str">
        <f t="shared" si="27"/>
        <v/>
      </c>
      <c r="E166" s="69" t="str">
        <f>IFERROR(VLOOKUP(J166,Causa!$A$2:$F$15,6,0),"")</f>
        <v/>
      </c>
      <c r="F166" s="52"/>
      <c r="G166" s="53"/>
      <c r="H166" s="212"/>
      <c r="I166" s="55"/>
      <c r="J166" s="54"/>
      <c r="K166" s="54"/>
      <c r="L166" s="54"/>
      <c r="M166" s="54"/>
      <c r="N166" s="54"/>
      <c r="O166" s="54"/>
      <c r="P166" s="54"/>
      <c r="Q166" s="55"/>
      <c r="R166" s="54"/>
      <c r="S166" s="56">
        <f t="shared" si="31"/>
        <v>0</v>
      </c>
      <c r="T166" s="56">
        <f t="shared" si="28"/>
        <v>0</v>
      </c>
      <c r="U166" s="56">
        <f t="shared" si="32"/>
        <v>0</v>
      </c>
      <c r="V166" s="56">
        <f t="shared" si="29"/>
        <v>0</v>
      </c>
      <c r="W166" s="64" t="str">
        <f t="shared" si="30"/>
        <v/>
      </c>
      <c r="X166" s="56" t="str">
        <f t="shared" si="33"/>
        <v>T</v>
      </c>
    </row>
    <row r="167" spans="3:24" ht="21.75" customHeight="1" x14ac:dyDescent="0.25">
      <c r="C167" s="63"/>
      <c r="D167" s="66" t="str">
        <f t="shared" si="27"/>
        <v/>
      </c>
      <c r="E167" s="69" t="str">
        <f>IFERROR(VLOOKUP(J167,Causa!$A$2:$F$15,6,0),"")</f>
        <v/>
      </c>
      <c r="F167" s="52"/>
      <c r="G167" s="53"/>
      <c r="H167" s="212"/>
      <c r="I167" s="55"/>
      <c r="J167" s="54"/>
      <c r="K167" s="54"/>
      <c r="L167" s="54"/>
      <c r="M167" s="54"/>
      <c r="N167" s="54"/>
      <c r="O167" s="54"/>
      <c r="P167" s="54"/>
      <c r="Q167" s="55"/>
      <c r="R167" s="54"/>
      <c r="S167" s="56">
        <f t="shared" si="31"/>
        <v>0</v>
      </c>
      <c r="T167" s="56">
        <f t="shared" si="28"/>
        <v>0</v>
      </c>
      <c r="U167" s="56">
        <f t="shared" si="32"/>
        <v>0</v>
      </c>
      <c r="V167" s="56">
        <f t="shared" si="29"/>
        <v>0</v>
      </c>
      <c r="W167" s="64" t="str">
        <f t="shared" si="30"/>
        <v/>
      </c>
      <c r="X167" s="56" t="str">
        <f t="shared" si="33"/>
        <v>T</v>
      </c>
    </row>
    <row r="168" spans="3:24" ht="21.75" customHeight="1" x14ac:dyDescent="0.25">
      <c r="C168" s="63"/>
      <c r="D168" s="66" t="str">
        <f t="shared" si="27"/>
        <v/>
      </c>
      <c r="E168" s="69" t="str">
        <f>IFERROR(VLOOKUP(J168,Causa!$A$2:$F$15,6,0),"")</f>
        <v/>
      </c>
      <c r="F168" s="52"/>
      <c r="G168" s="53"/>
      <c r="H168" s="212"/>
      <c r="I168" s="55"/>
      <c r="J168" s="54"/>
      <c r="K168" s="54"/>
      <c r="L168" s="54"/>
      <c r="M168" s="54"/>
      <c r="N168" s="54"/>
      <c r="O168" s="54"/>
      <c r="P168" s="54"/>
      <c r="Q168" s="55"/>
      <c r="R168" s="54"/>
      <c r="S168" s="56">
        <f t="shared" si="31"/>
        <v>0</v>
      </c>
      <c r="T168" s="56">
        <f t="shared" si="28"/>
        <v>0</v>
      </c>
      <c r="U168" s="56">
        <f t="shared" si="32"/>
        <v>0</v>
      </c>
      <c r="V168" s="56">
        <f t="shared" si="29"/>
        <v>0</v>
      </c>
      <c r="W168" s="64" t="str">
        <f t="shared" si="30"/>
        <v/>
      </c>
      <c r="X168" s="56" t="str">
        <f t="shared" si="33"/>
        <v>T</v>
      </c>
    </row>
    <row r="169" spans="3:24" ht="21.75" customHeight="1" x14ac:dyDescent="0.25">
      <c r="C169" s="63"/>
      <c r="D169" s="66" t="str">
        <f t="shared" si="27"/>
        <v/>
      </c>
      <c r="E169" s="69" t="str">
        <f>IFERROR(VLOOKUP(J169,Causa!$A$2:$F$15,6,0),"")</f>
        <v/>
      </c>
      <c r="F169" s="52"/>
      <c r="G169" s="53"/>
      <c r="H169" s="212"/>
      <c r="I169" s="55"/>
      <c r="J169" s="54"/>
      <c r="K169" s="54"/>
      <c r="L169" s="54"/>
      <c r="M169" s="54"/>
      <c r="N169" s="54"/>
      <c r="O169" s="54"/>
      <c r="P169" s="54"/>
      <c r="Q169" s="55"/>
      <c r="R169" s="54"/>
      <c r="S169" s="56">
        <f t="shared" si="31"/>
        <v>0</v>
      </c>
      <c r="T169" s="56">
        <f t="shared" si="28"/>
        <v>0</v>
      </c>
      <c r="U169" s="56">
        <f t="shared" si="32"/>
        <v>0</v>
      </c>
      <c r="V169" s="56">
        <f t="shared" si="29"/>
        <v>0</v>
      </c>
      <c r="W169" s="64" t="str">
        <f t="shared" si="30"/>
        <v/>
      </c>
      <c r="X169" s="56" t="str">
        <f t="shared" si="33"/>
        <v>T</v>
      </c>
    </row>
    <row r="170" spans="3:24" ht="21.75" customHeight="1" x14ac:dyDescent="0.25">
      <c r="C170" s="63"/>
      <c r="D170" s="66" t="str">
        <f t="shared" si="27"/>
        <v/>
      </c>
      <c r="E170" s="69" t="str">
        <f>IFERROR(VLOOKUP(J170,Causa!$A$2:$F$15,6,0),"")</f>
        <v/>
      </c>
      <c r="F170" s="52"/>
      <c r="G170" s="53"/>
      <c r="H170" s="212"/>
      <c r="I170" s="55"/>
      <c r="J170" s="54"/>
      <c r="K170" s="54"/>
      <c r="L170" s="54"/>
      <c r="M170" s="54"/>
      <c r="N170" s="54"/>
      <c r="O170" s="54"/>
      <c r="P170" s="54"/>
      <c r="Q170" s="55"/>
      <c r="R170" s="54"/>
      <c r="S170" s="56">
        <f t="shared" si="31"/>
        <v>0</v>
      </c>
      <c r="T170" s="56">
        <f t="shared" si="28"/>
        <v>0</v>
      </c>
      <c r="U170" s="56">
        <f t="shared" si="32"/>
        <v>0</v>
      </c>
      <c r="V170" s="56">
        <f t="shared" si="29"/>
        <v>0</v>
      </c>
      <c r="W170" s="64" t="str">
        <f t="shared" si="30"/>
        <v/>
      </c>
      <c r="X170" s="56" t="str">
        <f t="shared" si="33"/>
        <v>T</v>
      </c>
    </row>
    <row r="171" spans="3:24" ht="21.75" customHeight="1" x14ac:dyDescent="0.25">
      <c r="C171" s="63"/>
      <c r="D171" s="66" t="str">
        <f t="shared" si="27"/>
        <v/>
      </c>
      <c r="E171" s="69" t="str">
        <f>IFERROR(VLOOKUP(J171,Causa!$A$2:$F$15,6,0),"")</f>
        <v/>
      </c>
      <c r="F171" s="52"/>
      <c r="G171" s="53"/>
      <c r="H171" s="212"/>
      <c r="I171" s="55"/>
      <c r="J171" s="54"/>
      <c r="K171" s="54"/>
      <c r="L171" s="54"/>
      <c r="M171" s="54"/>
      <c r="N171" s="54"/>
      <c r="O171" s="54"/>
      <c r="P171" s="54"/>
      <c r="Q171" s="55"/>
      <c r="R171" s="54"/>
      <c r="S171" s="56">
        <f t="shared" si="31"/>
        <v>0</v>
      </c>
      <c r="T171" s="56">
        <f t="shared" si="28"/>
        <v>0</v>
      </c>
      <c r="U171" s="56">
        <f t="shared" si="32"/>
        <v>0</v>
      </c>
      <c r="V171" s="56">
        <f t="shared" si="29"/>
        <v>0</v>
      </c>
      <c r="W171" s="64" t="str">
        <f t="shared" si="30"/>
        <v/>
      </c>
      <c r="X171" s="56" t="str">
        <f t="shared" si="33"/>
        <v>T</v>
      </c>
    </row>
    <row r="172" spans="3:24" ht="21.75" customHeight="1" x14ac:dyDescent="0.25">
      <c r="C172" s="63"/>
      <c r="D172" s="66" t="str">
        <f t="shared" si="27"/>
        <v/>
      </c>
      <c r="E172" s="69" t="str">
        <f>IFERROR(VLOOKUP(J172,Causa!$A$2:$F$15,6,0),"")</f>
        <v/>
      </c>
      <c r="F172" s="52"/>
      <c r="G172" s="53"/>
      <c r="H172" s="212"/>
      <c r="I172" s="55"/>
      <c r="J172" s="54"/>
      <c r="K172" s="54"/>
      <c r="L172" s="54"/>
      <c r="M172" s="54"/>
      <c r="N172" s="54"/>
      <c r="O172" s="54"/>
      <c r="P172" s="54"/>
      <c r="Q172" s="55"/>
      <c r="R172" s="54"/>
      <c r="S172" s="56">
        <f t="shared" si="31"/>
        <v>0</v>
      </c>
      <c r="T172" s="56">
        <f t="shared" si="28"/>
        <v>0</v>
      </c>
      <c r="U172" s="56">
        <f t="shared" si="32"/>
        <v>0</v>
      </c>
      <c r="V172" s="56">
        <f t="shared" si="29"/>
        <v>0</v>
      </c>
      <c r="W172" s="64" t="str">
        <f t="shared" si="30"/>
        <v/>
      </c>
      <c r="X172" s="56" t="str">
        <f t="shared" si="33"/>
        <v>T</v>
      </c>
    </row>
    <row r="173" spans="3:24" ht="21.75" customHeight="1" x14ac:dyDescent="0.25">
      <c r="C173" s="63"/>
      <c r="D173" s="66" t="str">
        <f t="shared" si="27"/>
        <v/>
      </c>
      <c r="E173" s="69" t="str">
        <f>IFERROR(VLOOKUP(J173,Causa!$A$2:$F$15,6,0),"")</f>
        <v/>
      </c>
      <c r="F173" s="52"/>
      <c r="G173" s="53"/>
      <c r="H173" s="212"/>
      <c r="I173" s="55"/>
      <c r="J173" s="54"/>
      <c r="K173" s="54"/>
      <c r="L173" s="54"/>
      <c r="M173" s="54"/>
      <c r="N173" s="54"/>
      <c r="O173" s="54"/>
      <c r="P173" s="54"/>
      <c r="Q173" s="55"/>
      <c r="R173" s="54"/>
      <c r="S173" s="56">
        <f t="shared" si="31"/>
        <v>0</v>
      </c>
      <c r="T173" s="56">
        <f t="shared" si="28"/>
        <v>0</v>
      </c>
      <c r="U173" s="56">
        <f t="shared" si="32"/>
        <v>0</v>
      </c>
      <c r="V173" s="56">
        <f t="shared" si="29"/>
        <v>0</v>
      </c>
      <c r="W173" s="64" t="str">
        <f t="shared" si="30"/>
        <v/>
      </c>
      <c r="X173" s="56" t="str">
        <f t="shared" si="33"/>
        <v>T</v>
      </c>
    </row>
    <row r="174" spans="3:24" ht="21.75" customHeight="1" x14ac:dyDescent="0.25">
      <c r="C174" s="63"/>
      <c r="D174" s="66" t="str">
        <f t="shared" si="27"/>
        <v/>
      </c>
      <c r="E174" s="69" t="str">
        <f>IFERROR(VLOOKUP(J174,Causa!$A$2:$F$15,6,0),"")</f>
        <v/>
      </c>
      <c r="F174" s="52"/>
      <c r="G174" s="53"/>
      <c r="H174" s="212"/>
      <c r="I174" s="55"/>
      <c r="J174" s="54"/>
      <c r="K174" s="54"/>
      <c r="L174" s="54"/>
      <c r="M174" s="54"/>
      <c r="N174" s="54"/>
      <c r="O174" s="54"/>
      <c r="P174" s="54"/>
      <c r="Q174" s="55"/>
      <c r="R174" s="54"/>
      <c r="S174" s="56">
        <f t="shared" si="31"/>
        <v>0</v>
      </c>
      <c r="T174" s="56">
        <f t="shared" si="28"/>
        <v>0</v>
      </c>
      <c r="U174" s="56">
        <f t="shared" si="32"/>
        <v>0</v>
      </c>
      <c r="V174" s="56">
        <f t="shared" si="29"/>
        <v>0</v>
      </c>
      <c r="W174" s="64" t="str">
        <f t="shared" si="30"/>
        <v/>
      </c>
      <c r="X174" s="56" t="str">
        <f t="shared" si="33"/>
        <v>T</v>
      </c>
    </row>
    <row r="175" spans="3:24" ht="21.75" customHeight="1" x14ac:dyDescent="0.25">
      <c r="C175" s="63"/>
      <c r="D175" s="66" t="str">
        <f t="shared" si="27"/>
        <v/>
      </c>
      <c r="E175" s="69" t="str">
        <f>IFERROR(VLOOKUP(J175,Causa!$A$2:$F$15,6,0),"")</f>
        <v/>
      </c>
      <c r="F175" s="52"/>
      <c r="G175" s="53"/>
      <c r="H175" s="212"/>
      <c r="I175" s="55"/>
      <c r="J175" s="54"/>
      <c r="K175" s="54"/>
      <c r="L175" s="54"/>
      <c r="M175" s="54"/>
      <c r="N175" s="54"/>
      <c r="O175" s="54"/>
      <c r="P175" s="54"/>
      <c r="Q175" s="55"/>
      <c r="R175" s="54"/>
      <c r="S175" s="56">
        <f t="shared" si="31"/>
        <v>0</v>
      </c>
      <c r="T175" s="56">
        <f t="shared" si="28"/>
        <v>0</v>
      </c>
      <c r="U175" s="56">
        <f t="shared" si="32"/>
        <v>0</v>
      </c>
      <c r="V175" s="56">
        <f t="shared" si="29"/>
        <v>0</v>
      </c>
      <c r="W175" s="64" t="str">
        <f t="shared" si="30"/>
        <v/>
      </c>
      <c r="X175" s="56" t="str">
        <f t="shared" si="33"/>
        <v>T</v>
      </c>
    </row>
    <row r="176" spans="3:24" ht="21.75" customHeight="1" x14ac:dyDescent="0.25">
      <c r="C176" s="63"/>
      <c r="D176" s="66" t="str">
        <f t="shared" si="27"/>
        <v/>
      </c>
      <c r="E176" s="69" t="str">
        <f>IFERROR(VLOOKUP(J176,Causa!$A$2:$F$15,6,0),"")</f>
        <v/>
      </c>
      <c r="F176" s="52"/>
      <c r="G176" s="53"/>
      <c r="H176" s="212"/>
      <c r="I176" s="55"/>
      <c r="J176" s="54"/>
      <c r="K176" s="54"/>
      <c r="L176" s="54"/>
      <c r="M176" s="54"/>
      <c r="N176" s="54"/>
      <c r="O176" s="54"/>
      <c r="P176" s="54"/>
      <c r="Q176" s="55"/>
      <c r="R176" s="54"/>
      <c r="S176" s="56">
        <f t="shared" si="31"/>
        <v>0</v>
      </c>
      <c r="T176" s="56">
        <f t="shared" si="28"/>
        <v>0</v>
      </c>
      <c r="U176" s="56">
        <f t="shared" si="32"/>
        <v>0</v>
      </c>
      <c r="V176" s="56">
        <f t="shared" si="29"/>
        <v>0</v>
      </c>
      <c r="W176" s="64" t="str">
        <f t="shared" si="30"/>
        <v/>
      </c>
      <c r="X176" s="56" t="str">
        <f t="shared" si="33"/>
        <v>T</v>
      </c>
    </row>
    <row r="177" spans="3:24" ht="21.75" customHeight="1" x14ac:dyDescent="0.25">
      <c r="C177" s="63"/>
      <c r="D177" s="66" t="str">
        <f t="shared" si="27"/>
        <v/>
      </c>
      <c r="E177" s="69" t="str">
        <f>IFERROR(VLOOKUP(J177,Causa!$A$2:$F$15,6,0),"")</f>
        <v/>
      </c>
      <c r="F177" s="52"/>
      <c r="G177" s="53"/>
      <c r="H177" s="212"/>
      <c r="I177" s="55"/>
      <c r="J177" s="54"/>
      <c r="K177" s="54"/>
      <c r="L177" s="54"/>
      <c r="M177" s="54"/>
      <c r="N177" s="54"/>
      <c r="O177" s="54"/>
      <c r="P177" s="54"/>
      <c r="Q177" s="55"/>
      <c r="R177" s="54"/>
      <c r="S177" s="56">
        <f t="shared" si="31"/>
        <v>0</v>
      </c>
      <c r="T177" s="56">
        <f t="shared" si="28"/>
        <v>0</v>
      </c>
      <c r="U177" s="56">
        <f t="shared" si="32"/>
        <v>0</v>
      </c>
      <c r="V177" s="56">
        <f t="shared" si="29"/>
        <v>0</v>
      </c>
      <c r="W177" s="64" t="str">
        <f t="shared" si="30"/>
        <v/>
      </c>
      <c r="X177" s="56" t="str">
        <f t="shared" si="33"/>
        <v>T</v>
      </c>
    </row>
    <row r="178" spans="3:24" ht="21.75" customHeight="1" x14ac:dyDescent="0.25">
      <c r="C178" s="63"/>
      <c r="D178" s="66" t="str">
        <f t="shared" si="27"/>
        <v/>
      </c>
      <c r="E178" s="69" t="str">
        <f>IFERROR(VLOOKUP(J178,Causa!$A$2:$F$15,6,0),"")</f>
        <v/>
      </c>
      <c r="F178" s="52"/>
      <c r="G178" s="53"/>
      <c r="H178" s="212"/>
      <c r="I178" s="55"/>
      <c r="J178" s="54"/>
      <c r="K178" s="54"/>
      <c r="L178" s="54"/>
      <c r="M178" s="54"/>
      <c r="N178" s="54"/>
      <c r="O178" s="54"/>
      <c r="P178" s="54"/>
      <c r="Q178" s="55"/>
      <c r="R178" s="54"/>
      <c r="S178" s="56">
        <f t="shared" si="31"/>
        <v>0</v>
      </c>
      <c r="T178" s="56">
        <f t="shared" si="28"/>
        <v>0</v>
      </c>
      <c r="U178" s="56">
        <f t="shared" si="32"/>
        <v>0</v>
      </c>
      <c r="V178" s="56">
        <f t="shared" si="29"/>
        <v>0</v>
      </c>
      <c r="W178" s="64" t="str">
        <f t="shared" si="30"/>
        <v/>
      </c>
      <c r="X178" s="56" t="str">
        <f t="shared" si="33"/>
        <v>T</v>
      </c>
    </row>
    <row r="179" spans="3:24" ht="21.75" customHeight="1" x14ac:dyDescent="0.25">
      <c r="C179" s="63"/>
      <c r="D179" s="66" t="str">
        <f t="shared" si="27"/>
        <v/>
      </c>
      <c r="E179" s="69" t="str">
        <f>IFERROR(VLOOKUP(J179,Causa!$A$2:$F$15,6,0),"")</f>
        <v/>
      </c>
      <c r="F179" s="52"/>
      <c r="G179" s="53"/>
      <c r="H179" s="212"/>
      <c r="I179" s="55"/>
      <c r="J179" s="54"/>
      <c r="K179" s="54"/>
      <c r="L179" s="54"/>
      <c r="M179" s="54"/>
      <c r="N179" s="54"/>
      <c r="O179" s="54"/>
      <c r="P179" s="54"/>
      <c r="Q179" s="55"/>
      <c r="R179" s="54"/>
      <c r="S179" s="56">
        <f t="shared" si="31"/>
        <v>0</v>
      </c>
      <c r="T179" s="56">
        <f t="shared" si="28"/>
        <v>0</v>
      </c>
      <c r="U179" s="56">
        <f t="shared" si="32"/>
        <v>0</v>
      </c>
      <c r="V179" s="56">
        <f t="shared" si="29"/>
        <v>0</v>
      </c>
      <c r="W179" s="64" t="str">
        <f t="shared" si="30"/>
        <v/>
      </c>
      <c r="X179" s="56" t="str">
        <f t="shared" si="33"/>
        <v>T</v>
      </c>
    </row>
    <row r="180" spans="3:24" ht="21.75" customHeight="1" x14ac:dyDescent="0.25">
      <c r="C180" s="63"/>
      <c r="D180" s="66" t="str">
        <f t="shared" si="27"/>
        <v/>
      </c>
      <c r="E180" s="69" t="str">
        <f>IFERROR(VLOOKUP(J180,Causa!$A$2:$F$15,6,0),"")</f>
        <v/>
      </c>
      <c r="F180" s="52"/>
      <c r="G180" s="53"/>
      <c r="H180" s="212"/>
      <c r="I180" s="55"/>
      <c r="J180" s="54"/>
      <c r="K180" s="54"/>
      <c r="L180" s="54"/>
      <c r="M180" s="54"/>
      <c r="N180" s="54"/>
      <c r="O180" s="54"/>
      <c r="P180" s="54"/>
      <c r="Q180" s="55"/>
      <c r="R180" s="54"/>
      <c r="S180" s="56">
        <f t="shared" si="31"/>
        <v>0</v>
      </c>
      <c r="T180" s="56">
        <f t="shared" si="28"/>
        <v>0</v>
      </c>
      <c r="U180" s="56">
        <f t="shared" si="32"/>
        <v>0</v>
      </c>
      <c r="V180" s="56">
        <f t="shared" si="29"/>
        <v>0</v>
      </c>
      <c r="W180" s="64" t="str">
        <f t="shared" si="30"/>
        <v/>
      </c>
      <c r="X180" s="56" t="str">
        <f t="shared" si="33"/>
        <v>T</v>
      </c>
    </row>
    <row r="181" spans="3:24" ht="21.75" customHeight="1" x14ac:dyDescent="0.25">
      <c r="C181" s="63"/>
      <c r="D181" s="66" t="str">
        <f t="shared" si="27"/>
        <v/>
      </c>
      <c r="E181" s="69" t="str">
        <f>IFERROR(VLOOKUP(J181,Causa!$A$2:$F$15,6,0),"")</f>
        <v/>
      </c>
      <c r="F181" s="52"/>
      <c r="G181" s="53"/>
      <c r="H181" s="212"/>
      <c r="I181" s="55"/>
      <c r="J181" s="54"/>
      <c r="K181" s="54"/>
      <c r="L181" s="54"/>
      <c r="M181" s="54"/>
      <c r="N181" s="54"/>
      <c r="O181" s="54"/>
      <c r="P181" s="54"/>
      <c r="Q181" s="55"/>
      <c r="R181" s="54"/>
      <c r="S181" s="56">
        <f t="shared" si="31"/>
        <v>0</v>
      </c>
      <c r="T181" s="56">
        <f t="shared" si="28"/>
        <v>0</v>
      </c>
      <c r="U181" s="56">
        <f t="shared" si="32"/>
        <v>0</v>
      </c>
      <c r="V181" s="56">
        <f t="shared" si="29"/>
        <v>0</v>
      </c>
      <c r="W181" s="64" t="str">
        <f t="shared" si="30"/>
        <v/>
      </c>
      <c r="X181" s="56" t="str">
        <f t="shared" si="33"/>
        <v>T</v>
      </c>
    </row>
    <row r="182" spans="3:24" ht="21.75" customHeight="1" x14ac:dyDescent="0.25">
      <c r="C182" s="63"/>
      <c r="D182" s="66" t="str">
        <f t="shared" si="27"/>
        <v/>
      </c>
      <c r="E182" s="69" t="str">
        <f>IFERROR(VLOOKUP(J182,Causa!$A$2:$F$15,6,0),"")</f>
        <v/>
      </c>
      <c r="F182" s="52"/>
      <c r="G182" s="53"/>
      <c r="H182" s="212"/>
      <c r="I182" s="55"/>
      <c r="J182" s="54"/>
      <c r="K182" s="54"/>
      <c r="L182" s="54"/>
      <c r="M182" s="54"/>
      <c r="N182" s="54"/>
      <c r="O182" s="54"/>
      <c r="P182" s="54"/>
      <c r="Q182" s="55"/>
      <c r="R182" s="54"/>
      <c r="S182" s="56">
        <f t="shared" si="31"/>
        <v>0</v>
      </c>
      <c r="T182" s="56">
        <f t="shared" si="28"/>
        <v>0</v>
      </c>
      <c r="U182" s="56">
        <f t="shared" si="32"/>
        <v>0</v>
      </c>
      <c r="V182" s="56">
        <f t="shared" si="29"/>
        <v>0</v>
      </c>
      <c r="W182" s="64" t="str">
        <f t="shared" si="30"/>
        <v/>
      </c>
      <c r="X182" s="56" t="str">
        <f t="shared" si="33"/>
        <v>T</v>
      </c>
    </row>
    <row r="183" spans="3:24" ht="21.75" customHeight="1" x14ac:dyDescent="0.25">
      <c r="C183" s="63"/>
      <c r="D183" s="66" t="str">
        <f t="shared" si="27"/>
        <v/>
      </c>
      <c r="E183" s="69" t="str">
        <f>IFERROR(VLOOKUP(J183,Causa!$A$2:$F$15,6,0),"")</f>
        <v/>
      </c>
      <c r="F183" s="52"/>
      <c r="G183" s="53"/>
      <c r="H183" s="212"/>
      <c r="I183" s="55"/>
      <c r="J183" s="54"/>
      <c r="K183" s="54"/>
      <c r="L183" s="54"/>
      <c r="M183" s="54"/>
      <c r="N183" s="54"/>
      <c r="O183" s="54"/>
      <c r="P183" s="54"/>
      <c r="Q183" s="55"/>
      <c r="R183" s="54"/>
      <c r="S183" s="56">
        <f t="shared" si="31"/>
        <v>0</v>
      </c>
      <c r="T183" s="56">
        <f t="shared" si="28"/>
        <v>0</v>
      </c>
      <c r="U183" s="56">
        <f t="shared" si="32"/>
        <v>0</v>
      </c>
      <c r="V183" s="56">
        <f t="shared" si="29"/>
        <v>0</v>
      </c>
      <c r="W183" s="64" t="str">
        <f t="shared" si="30"/>
        <v/>
      </c>
      <c r="X183" s="56" t="str">
        <f t="shared" si="33"/>
        <v>T</v>
      </c>
    </row>
    <row r="184" spans="3:24" ht="21.75" customHeight="1" x14ac:dyDescent="0.25">
      <c r="C184" s="63"/>
      <c r="D184" s="66" t="str">
        <f t="shared" si="27"/>
        <v/>
      </c>
      <c r="E184" s="69" t="str">
        <f>IFERROR(VLOOKUP(J184,Causa!$A$2:$F$15,6,0),"")</f>
        <v/>
      </c>
      <c r="F184" s="52"/>
      <c r="G184" s="53"/>
      <c r="H184" s="212"/>
      <c r="I184" s="55"/>
      <c r="J184" s="54"/>
      <c r="K184" s="54"/>
      <c r="L184" s="54"/>
      <c r="M184" s="54"/>
      <c r="N184" s="54"/>
      <c r="O184" s="54"/>
      <c r="P184" s="54"/>
      <c r="Q184" s="55"/>
      <c r="R184" s="54"/>
      <c r="S184" s="56">
        <f t="shared" si="31"/>
        <v>0</v>
      </c>
      <c r="T184" s="56">
        <f t="shared" si="28"/>
        <v>0</v>
      </c>
      <c r="U184" s="56">
        <f t="shared" si="32"/>
        <v>0</v>
      </c>
      <c r="V184" s="56">
        <f t="shared" si="29"/>
        <v>0</v>
      </c>
      <c r="W184" s="64" t="str">
        <f t="shared" si="30"/>
        <v/>
      </c>
      <c r="X184" s="56" t="str">
        <f t="shared" si="33"/>
        <v>T</v>
      </c>
    </row>
    <row r="185" spans="3:24" ht="21.75" customHeight="1" x14ac:dyDescent="0.25">
      <c r="C185" s="63"/>
      <c r="D185" s="66" t="str">
        <f t="shared" si="27"/>
        <v/>
      </c>
      <c r="E185" s="69" t="str">
        <f>IFERROR(VLOOKUP(J185,Causa!$A$2:$F$15,6,0),"")</f>
        <v/>
      </c>
      <c r="F185" s="52"/>
      <c r="G185" s="53"/>
      <c r="H185" s="212"/>
      <c r="I185" s="55"/>
      <c r="J185" s="54"/>
      <c r="K185" s="54"/>
      <c r="L185" s="54"/>
      <c r="M185" s="54"/>
      <c r="N185" s="54"/>
      <c r="O185" s="54"/>
      <c r="P185" s="54"/>
      <c r="Q185" s="55"/>
      <c r="R185" s="54"/>
      <c r="S185" s="56">
        <f t="shared" si="31"/>
        <v>0</v>
      </c>
      <c r="T185" s="56">
        <f t="shared" si="28"/>
        <v>0</v>
      </c>
      <c r="U185" s="56">
        <f t="shared" si="32"/>
        <v>0</v>
      </c>
      <c r="V185" s="56">
        <f t="shared" si="29"/>
        <v>0</v>
      </c>
      <c r="W185" s="64" t="str">
        <f t="shared" si="30"/>
        <v/>
      </c>
      <c r="X185" s="56" t="str">
        <f t="shared" si="33"/>
        <v>T</v>
      </c>
    </row>
    <row r="186" spans="3:24" ht="21.75" customHeight="1" x14ac:dyDescent="0.25">
      <c r="C186" s="63"/>
      <c r="D186" s="66" t="str">
        <f t="shared" si="27"/>
        <v/>
      </c>
      <c r="E186" s="69" t="str">
        <f>IFERROR(VLOOKUP(J186,Causa!$A$2:$F$15,6,0),"")</f>
        <v/>
      </c>
      <c r="F186" s="52"/>
      <c r="G186" s="53"/>
      <c r="H186" s="212"/>
      <c r="I186" s="55"/>
      <c r="J186" s="54"/>
      <c r="K186" s="54"/>
      <c r="L186" s="54"/>
      <c r="M186" s="54"/>
      <c r="N186" s="54"/>
      <c r="O186" s="54"/>
      <c r="P186" s="54"/>
      <c r="Q186" s="55"/>
      <c r="R186" s="54"/>
      <c r="S186" s="56">
        <f t="shared" si="31"/>
        <v>0</v>
      </c>
      <c r="T186" s="56">
        <f t="shared" si="28"/>
        <v>0</v>
      </c>
      <c r="U186" s="56">
        <f t="shared" si="32"/>
        <v>0</v>
      </c>
      <c r="V186" s="56">
        <f t="shared" si="29"/>
        <v>0</v>
      </c>
      <c r="W186" s="64" t="str">
        <f t="shared" si="30"/>
        <v/>
      </c>
      <c r="X186" s="56" t="str">
        <f t="shared" si="33"/>
        <v>T</v>
      </c>
    </row>
    <row r="187" spans="3:24" ht="21.75" customHeight="1" x14ac:dyDescent="0.25">
      <c r="C187" s="63"/>
      <c r="D187" s="66" t="str">
        <f t="shared" si="27"/>
        <v/>
      </c>
      <c r="E187" s="69" t="str">
        <f>IFERROR(VLOOKUP(J187,Causa!$A$2:$F$15,6,0),"")</f>
        <v/>
      </c>
      <c r="F187" s="52"/>
      <c r="G187" s="53"/>
      <c r="H187" s="212"/>
      <c r="I187" s="55"/>
      <c r="J187" s="54"/>
      <c r="K187" s="54"/>
      <c r="L187" s="54"/>
      <c r="M187" s="54"/>
      <c r="N187" s="54"/>
      <c r="O187" s="54"/>
      <c r="P187" s="54"/>
      <c r="Q187" s="55"/>
      <c r="R187" s="54"/>
      <c r="S187" s="56">
        <f t="shared" si="31"/>
        <v>0</v>
      </c>
      <c r="T187" s="56">
        <f t="shared" si="28"/>
        <v>0</v>
      </c>
      <c r="U187" s="56">
        <f t="shared" si="32"/>
        <v>0</v>
      </c>
      <c r="V187" s="56">
        <f t="shared" si="29"/>
        <v>0</v>
      </c>
      <c r="W187" s="64" t="str">
        <f t="shared" si="30"/>
        <v/>
      </c>
      <c r="X187" s="56" t="str">
        <f t="shared" si="33"/>
        <v>T</v>
      </c>
    </row>
    <row r="188" spans="3:24" ht="21.75" customHeight="1" x14ac:dyDescent="0.25">
      <c r="C188" s="63"/>
      <c r="D188" s="66" t="str">
        <f t="shared" si="27"/>
        <v/>
      </c>
      <c r="E188" s="69" t="str">
        <f>IFERROR(VLOOKUP(J188,Causa!$A$2:$F$15,6,0),"")</f>
        <v/>
      </c>
      <c r="F188" s="52"/>
      <c r="G188" s="53"/>
      <c r="H188" s="212"/>
      <c r="I188" s="55"/>
      <c r="J188" s="54"/>
      <c r="K188" s="54"/>
      <c r="L188" s="54"/>
      <c r="M188" s="54"/>
      <c r="N188" s="54"/>
      <c r="O188" s="54"/>
      <c r="P188" s="54"/>
      <c r="Q188" s="55"/>
      <c r="R188" s="54"/>
      <c r="S188" s="56">
        <f t="shared" si="31"/>
        <v>0</v>
      </c>
      <c r="T188" s="56">
        <f t="shared" si="28"/>
        <v>0</v>
      </c>
      <c r="U188" s="56">
        <f t="shared" si="32"/>
        <v>0</v>
      </c>
      <c r="V188" s="56">
        <f t="shared" si="29"/>
        <v>0</v>
      </c>
      <c r="W188" s="64" t="str">
        <f t="shared" si="30"/>
        <v/>
      </c>
      <c r="X188" s="56" t="str">
        <f t="shared" si="33"/>
        <v>T</v>
      </c>
    </row>
  </sheetData>
  <mergeCells count="15">
    <mergeCell ref="C33:D33"/>
    <mergeCell ref="T33:W33"/>
    <mergeCell ref="Y113:Z113"/>
    <mergeCell ref="AD7:AD8"/>
    <mergeCell ref="Q8:S8"/>
    <mergeCell ref="T7:Z7"/>
    <mergeCell ref="AA7:AB7"/>
    <mergeCell ref="AC7:AC8"/>
    <mergeCell ref="A9:A15"/>
    <mergeCell ref="R9:S15"/>
    <mergeCell ref="A16:A23"/>
    <mergeCell ref="A24:A31"/>
    <mergeCell ref="G3:L3"/>
    <mergeCell ref="F4:G4"/>
    <mergeCell ref="C7:S7"/>
  </mergeCells>
  <conditionalFormatting sqref="R9:S15">
    <cfRule type="cellIs" priority="42" stopIfTrue="1" operator="equal">
      <formula>0</formula>
    </cfRule>
    <cfRule type="cellIs" dxfId="989" priority="54" stopIfTrue="1" operator="lessThan">
      <formula>0.8477</formula>
    </cfRule>
    <cfRule type="cellIs" dxfId="988" priority="55" stopIfTrue="1" operator="greaterThanOrEqual">
      <formula>0.8477</formula>
    </cfRule>
  </conditionalFormatting>
  <conditionalFormatting sqref="R24">
    <cfRule type="cellIs" dxfId="987" priority="52" stopIfTrue="1" operator="lessThan">
      <formula>0.8477</formula>
    </cfRule>
    <cfRule type="cellIs" dxfId="986" priority="53" stopIfTrue="1" operator="greaterThanOrEqual">
      <formula>0.8477</formula>
    </cfRule>
  </conditionalFormatting>
  <conditionalFormatting sqref="G5">
    <cfRule type="cellIs" priority="45" stopIfTrue="1" operator="equal">
      <formula>0</formula>
    </cfRule>
    <cfRule type="cellIs" dxfId="985" priority="50" stopIfTrue="1" operator="lessThan">
      <formula>0.635</formula>
    </cfRule>
    <cfRule type="cellIs" dxfId="984" priority="51" stopIfTrue="1" operator="greaterThanOrEqual">
      <formula>0.635</formula>
    </cfRule>
  </conditionalFormatting>
  <conditionalFormatting sqref="I5">
    <cfRule type="cellIs" priority="44" stopIfTrue="1" operator="equal">
      <formula>0</formula>
    </cfRule>
    <cfRule type="cellIs" dxfId="983" priority="48" stopIfTrue="1" operator="lessThan">
      <formula>0.8477</formula>
    </cfRule>
    <cfRule type="cellIs" dxfId="982" priority="49" stopIfTrue="1" operator="greaterThanOrEqual">
      <formula>0.8477</formula>
    </cfRule>
  </conditionalFormatting>
  <conditionalFormatting sqref="E5">
    <cfRule type="cellIs" priority="43" stopIfTrue="1" operator="equal">
      <formula>0</formula>
    </cfRule>
    <cfRule type="cellIs" dxfId="981" priority="46" stopIfTrue="1" operator="lessThan">
      <formula>0.8898</formula>
    </cfRule>
    <cfRule type="cellIs" dxfId="980" priority="47" stopIfTrue="1" operator="greaterThanOrEqual">
      <formula>0.8898</formula>
    </cfRule>
  </conditionalFormatting>
  <conditionalFormatting sqref="R24:S30">
    <cfRule type="cellIs" priority="41" stopIfTrue="1" operator="equal">
      <formula>0</formula>
    </cfRule>
  </conditionalFormatting>
  <conditionalFormatting sqref="L9">
    <cfRule type="cellIs" priority="38" stopIfTrue="1" operator="equal">
      <formula>0</formula>
    </cfRule>
    <cfRule type="cellIs" dxfId="979" priority="39" stopIfTrue="1" operator="lessThan">
      <formula>0.635</formula>
    </cfRule>
    <cfRule type="cellIs" dxfId="978" priority="40" stopIfTrue="1" operator="greaterThanOrEqual">
      <formula>0.635</formula>
    </cfRule>
  </conditionalFormatting>
  <conditionalFormatting sqref="O9:P32 M9:M32">
    <cfRule type="cellIs" priority="35" stopIfTrue="1" operator="equal">
      <formula>0</formula>
    </cfRule>
    <cfRule type="cellIs" dxfId="977" priority="36" stopIfTrue="1" operator="lessThan">
      <formula>0.8477</formula>
    </cfRule>
    <cfRule type="cellIs" dxfId="976" priority="37" stopIfTrue="1" operator="greaterThanOrEqual">
      <formula>0.8477</formula>
    </cfRule>
  </conditionalFormatting>
  <conditionalFormatting sqref="L10:L32">
    <cfRule type="cellIs" priority="32" stopIfTrue="1" operator="equal">
      <formula>0</formula>
    </cfRule>
    <cfRule type="cellIs" dxfId="975" priority="33" stopIfTrue="1" operator="lessThan">
      <formula>0.635</formula>
    </cfRule>
    <cfRule type="cellIs" dxfId="974" priority="34" stopIfTrue="1" operator="greaterThanOrEqual">
      <formula>0.635</formula>
    </cfRule>
  </conditionalFormatting>
  <conditionalFormatting sqref="M10:M32">
    <cfRule type="cellIs" priority="29" stopIfTrue="1" operator="equal">
      <formula>0</formula>
    </cfRule>
    <cfRule type="cellIs" dxfId="973" priority="30" stopIfTrue="1" operator="lessThan">
      <formula>0.8477</formula>
    </cfRule>
    <cfRule type="cellIs" dxfId="972" priority="31" stopIfTrue="1" operator="greaterThanOrEqual">
      <formula>0.8477</formula>
    </cfRule>
  </conditionalFormatting>
  <conditionalFormatting sqref="R16">
    <cfRule type="cellIs" priority="26" stopIfTrue="1" operator="equal">
      <formula>0</formula>
    </cfRule>
    <cfRule type="cellIs" dxfId="971" priority="27" stopIfTrue="1" operator="lessThan">
      <formula>0.8477</formula>
    </cfRule>
    <cfRule type="cellIs" dxfId="970" priority="28" stopIfTrue="1" operator="greaterThanOrEqual">
      <formula>0.8477</formula>
    </cfRule>
  </conditionalFormatting>
  <conditionalFormatting sqref="N9">
    <cfRule type="containsText" dxfId="969" priority="24" stopIfTrue="1" operator="containsText" text="Avisar al planner">
      <formula>NOT(ISERROR(SEARCH("Avisar al planner",N9)))</formula>
    </cfRule>
    <cfRule type="containsText" dxfId="968" priority="25" stopIfTrue="1" operator="containsText" text="OK">
      <formula>NOT(ISERROR(SEARCH("OK",N9)))</formula>
    </cfRule>
  </conditionalFormatting>
  <conditionalFormatting sqref="N9:N32">
    <cfRule type="cellIs" dxfId="967" priority="21" stopIfTrue="1" operator="lessThanOrEqual">
      <formula>155</formula>
    </cfRule>
    <cfRule type="cellIs" dxfId="966" priority="22" stopIfTrue="1" operator="between">
      <formula>155</formula>
      <formula>185</formula>
    </cfRule>
    <cfRule type="cellIs" dxfId="965" priority="23" stopIfTrue="1" operator="greaterThanOrEqual">
      <formula>185</formula>
    </cfRule>
  </conditionalFormatting>
  <conditionalFormatting sqref="N10:N32">
    <cfRule type="containsText" dxfId="964" priority="19" stopIfTrue="1" operator="containsText" text="Avisar al planner">
      <formula>NOT(ISERROR(SEARCH("Avisar al planner",N10)))</formula>
    </cfRule>
    <cfRule type="containsText" dxfId="963" priority="20" stopIfTrue="1" operator="containsText" text="OK">
      <formula>NOT(ISERROR(SEARCH("OK",N10)))</formula>
    </cfRule>
  </conditionalFormatting>
  <conditionalFormatting sqref="N10:N32">
    <cfRule type="containsText" dxfId="962" priority="17" stopIfTrue="1" operator="containsText" text="Avisar al planner">
      <formula>NOT(ISERROR(SEARCH("Avisar al planner",N10)))</formula>
    </cfRule>
    <cfRule type="containsText" dxfId="961" priority="18" stopIfTrue="1" operator="containsText" text="OK">
      <formula>NOT(ISERROR(SEARCH("OK",N10)))</formula>
    </cfRule>
  </conditionalFormatting>
  <conditionalFormatting sqref="N10:N32">
    <cfRule type="containsText" dxfId="960" priority="15" stopIfTrue="1" operator="containsText" text="Avisar al planner">
      <formula>NOT(ISERROR(SEARCH("Avisar al planner",N10)))</formula>
    </cfRule>
    <cfRule type="containsText" dxfId="959" priority="16" stopIfTrue="1" operator="containsText" text="OK">
      <formula>NOT(ISERROR(SEARCH("OK",N10)))</formula>
    </cfRule>
  </conditionalFormatting>
  <conditionalFormatting sqref="D35:D188">
    <cfRule type="cellIs" dxfId="958" priority="13" operator="equal">
      <formula>0</formula>
    </cfRule>
    <cfRule type="cellIs" dxfId="957" priority="14" operator="equal">
      <formula>1</formula>
    </cfRule>
  </conditionalFormatting>
  <conditionalFormatting sqref="C9:C32">
    <cfRule type="cellIs" dxfId="956" priority="11" operator="equal">
      <formula>0</formula>
    </cfRule>
    <cfRule type="cellIs" dxfId="955" priority="12" operator="notEqual">
      <formula>0</formula>
    </cfRule>
  </conditionalFormatting>
  <conditionalFormatting sqref="C9:C32">
    <cfRule type="cellIs" priority="10" operator="equal">
      <formula>""""""</formula>
    </cfRule>
  </conditionalFormatting>
  <conditionalFormatting sqref="G6">
    <cfRule type="cellIs" priority="3" stopIfTrue="1" operator="equal">
      <formula>0</formula>
    </cfRule>
    <cfRule type="cellIs" dxfId="954" priority="8" stopIfTrue="1" operator="lessThan">
      <formula>0.635</formula>
    </cfRule>
    <cfRule type="cellIs" dxfId="953" priority="9" stopIfTrue="1" operator="greaterThanOrEqual">
      <formula>0.635</formula>
    </cfRule>
  </conditionalFormatting>
  <conditionalFormatting sqref="I6">
    <cfRule type="cellIs" priority="2" stopIfTrue="1" operator="equal">
      <formula>0</formula>
    </cfRule>
    <cfRule type="cellIs" dxfId="952" priority="6" stopIfTrue="1" operator="lessThan">
      <formula>0.8477</formula>
    </cfRule>
    <cfRule type="cellIs" dxfId="951" priority="7" stopIfTrue="1" operator="greaterThanOrEqual">
      <formula>0.8477</formula>
    </cfRule>
  </conditionalFormatting>
  <conditionalFormatting sqref="E6">
    <cfRule type="cellIs" priority="1" stopIfTrue="1" operator="equal">
      <formula>0</formula>
    </cfRule>
    <cfRule type="cellIs" dxfId="950" priority="4" stopIfTrue="1" operator="lessThan">
      <formula>0.8898</formula>
    </cfRule>
    <cfRule type="cellIs" dxfId="949" priority="5" stopIfTrue="1" operator="greaterThanOrEqual">
      <formula>0.8898</formula>
    </cfRule>
  </conditionalFormatting>
  <dataValidations xWindow="1278" yWindow="556" count="4">
    <dataValidation allowBlank="1" showErrorMessage="1" promptTitle="Numero de Orden" sqref="G35:G188 G9:G32" xr:uid="{E82C57AA-8FF9-4279-8096-7B4BDD8F80FF}"/>
    <dataValidation type="time" allowBlank="1" showInputMessage="1" showErrorMessage="1" error="POR FAVOR INGRESE DATOS EN FORMATO DE HORA_x000a_" sqref="F35:F188" xr:uid="{78F5FF39-FEAA-4133-BE31-1E4B083DBE24}">
      <formula1>0</formula1>
      <formula2>0.999988425925926</formula2>
    </dataValidation>
    <dataValidation type="decimal" allowBlank="1" showInputMessage="1" showErrorMessage="1" error="POR FAVOR INGRESE DATOS EN FORMATO DE NUMEROS_x000a_" promptTitle="Producción Acumulada" prompt="Ingrese la producción Acumulada (contometro Llenadora por hora)" sqref="E9:E32" xr:uid="{B02F71B2-D023-475F-9A20-6D59AD381B9C}">
      <formula1>0</formula1>
      <formula2>10000000000</formula2>
    </dataValidation>
    <dataValidation type="list" allowBlank="1" showInputMessage="1" showErrorMessage="1" sqref="AB9:AB32" xr:uid="{2A816E44-FA66-436D-ADC6-1C7F0BAB2C52}">
      <formula1>"P,T,A,  "</formula1>
    </dataValidation>
  </dataValidations>
  <pageMargins left="0.75" right="0.75" top="1" bottom="1" header="0" footer="0"/>
  <pageSetup paperSize="9" orientation="portrait" r:id="rId1"/>
  <headerFooter alignWithMargins="0"/>
  <drawing r:id="rId2"/>
  <extLst>
    <ext xmlns:x14="http://schemas.microsoft.com/office/spreadsheetml/2009/9/main" uri="{CCE6A557-97BC-4b89-ADB6-D9C93CAAB3DF}">
      <x14:dataValidations xmlns:xm="http://schemas.microsoft.com/office/excel/2006/main" xWindow="1278" yWindow="556" count="10">
        <x14:dataValidation type="list" allowBlank="1" showInputMessage="1" showErrorMessage="1" xr:uid="{37381410-510C-4CB7-BF38-8371513A4565}">
          <x14:formula1>
            <xm:f>INDIRECT(VLOOKUP(J35,Causa!$A$2:$E$15,5,0))</xm:f>
          </x14:formula1>
          <xm:sqref>K35:K188</xm:sqref>
        </x14:dataValidation>
        <x14:dataValidation type="list" allowBlank="1" showInputMessage="1" showErrorMessage="1" xr:uid="{533319C4-F33C-4151-B185-97F3D13948EE}">
          <x14:formula1>
            <xm:f>Causa!$A$97:$A$107</xm:f>
          </x14:formula1>
          <xm:sqref>F4</xm:sqref>
        </x14:dataValidation>
        <x14:dataValidation type="list" allowBlank="1" showInputMessage="1" showErrorMessage="1" promptTitle="Ingreso de Turnos" prompt="PMTURNOA_x000a_PMTURNOB_x000a_PMTURNOC_x000a_PMTURNOD_x000a_" xr:uid="{FE1E4495-F3E3-4918-B1DB-B8DBC32D876C}">
          <x14:formula1>
            <xm:f>Causa!$A$71:$A$74</xm:f>
          </x14:formula1>
          <xm:sqref>I9:I32</xm:sqref>
        </x14:dataValidation>
        <x14:dataValidation type="list" allowBlank="1" showInputMessage="1" showErrorMessage="1" xr:uid="{85E8EF83-A4CD-45F3-8010-A044AEDB631B}">
          <x14:formula1>
            <xm:f>Causa!$A$78:$A$81</xm:f>
          </x14:formula1>
          <xm:sqref>J9:J32</xm:sqref>
        </x14:dataValidation>
        <x14:dataValidation type="list" allowBlank="1" showInputMessage="1" showErrorMessage="1" xr:uid="{BBBA7081-437C-42F5-A125-019E7FB83BBE}">
          <x14:formula1>
            <xm:f>Causa!$A$71:$A$74</xm:f>
          </x14:formula1>
          <xm:sqref>I35:I188</xm:sqref>
        </x14:dataValidation>
        <x14:dataValidation type="list" allowBlank="1" showInputMessage="1" showErrorMessage="1" xr:uid="{5C0ACD69-827E-48C5-AD60-EA8E81F49882}">
          <x14:formula1>
            <xm:f>Causa!$A$2:$A$15</xm:f>
          </x14:formula1>
          <xm:sqref>J35:J188</xm:sqref>
        </x14:dataValidation>
        <x14:dataValidation type="list" allowBlank="1" showInputMessage="1" showErrorMessage="1" xr:uid="{86445F4C-C6B7-48EC-BF04-54960B6ABE00}">
          <x14:formula1>
            <xm:f>IF(OR(E35=1,E35=2),Causa!$A$28:$A$61,Causa!$A$28)</xm:f>
          </x14:formula1>
          <xm:sqref>L35:L188</xm:sqref>
        </x14:dataValidation>
        <x14:dataValidation type="list" allowBlank="1" showInputMessage="1" showErrorMessage="1" xr:uid="{B958CBA6-D65A-45F8-A163-A37E30D3D98F}">
          <x14:formula1>
            <xm:f>IF(E35=1,INDIRECT(VLOOKUP(N35,Causa!$AA:$AE,5,0)),INDIRECT(VLOOKUP(J35,Causa!$X:$AE,8,0)))</xm:f>
          </x14:formula1>
          <xm:sqref>O35:O188</xm:sqref>
        </x14:dataValidation>
        <x14:dataValidation type="list" allowBlank="1" showInputMessage="1" showErrorMessage="1" xr:uid="{3F4F23A6-329D-4137-8B0A-8B79E528F90E}">
          <x14:formula1>
            <xm:f>INDIRECT(VLOOKUP(M35,Causa!$T$2:$U$16,2,0))</xm:f>
          </x14:formula1>
          <xm:sqref>N35:N188</xm:sqref>
        </x14:dataValidation>
        <x14:dataValidation type="list" allowBlank="1" showInputMessage="1" showErrorMessage="1" xr:uid="{C5A69306-D64C-49A8-9A5E-AE7B5FAC688F}">
          <x14:formula1>
            <xm:f>IF(E35=1,Causa!$T$2:$T$16,Causa!$W$1)</xm:f>
          </x14:formula1>
          <xm:sqref>M35:M188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2964BB-B2E4-4A0F-AEFE-B62DB3B048FA}">
  <sheetPr codeName="Hoja62"/>
  <dimension ref="A1:AR188"/>
  <sheetViews>
    <sheetView showGridLines="0" topLeftCell="B24" zoomScale="103" zoomScaleNormal="40" workbookViewId="0">
      <pane xSplit="4" ySplit="10" topLeftCell="F62" activePane="bottomRight" state="frozen"/>
      <selection activeCell="B24" sqref="B24"/>
      <selection pane="topRight" activeCell="F24" sqref="F24"/>
      <selection pane="bottomLeft" activeCell="B34" sqref="B34"/>
      <selection pane="bottomRight" activeCell="J52" sqref="J52:Q52"/>
    </sheetView>
  </sheetViews>
  <sheetFormatPr baseColWidth="10" defaultColWidth="7.77734375" defaultRowHeight="21.75" customHeight="1" x14ac:dyDescent="0.25"/>
  <cols>
    <col min="1" max="1" width="8.77734375" style="148" hidden="1" customWidth="1"/>
    <col min="2" max="2" width="11.21875" style="87" customWidth="1"/>
    <col min="3" max="3" width="8.77734375" style="87" customWidth="1"/>
    <col min="4" max="4" width="13.77734375" style="87" customWidth="1"/>
    <col min="5" max="5" width="10.21875" style="87" customWidth="1"/>
    <col min="6" max="6" width="13.77734375" style="87" customWidth="1"/>
    <col min="7" max="7" width="15.77734375" style="87" customWidth="1"/>
    <col min="8" max="8" width="13.21875" style="87" bestFit="1" customWidth="1"/>
    <col min="9" max="9" width="13.21875" style="87" customWidth="1"/>
    <col min="10" max="10" width="13.77734375" style="87" customWidth="1"/>
    <col min="11" max="11" width="12" style="87" customWidth="1"/>
    <col min="12" max="12" width="22.77734375" style="87" customWidth="1"/>
    <col min="13" max="13" width="18.21875" style="87" customWidth="1"/>
    <col min="14" max="15" width="15.77734375" style="87" customWidth="1"/>
    <col min="16" max="16" width="10.77734375" style="87" customWidth="1"/>
    <col min="17" max="17" width="39.77734375" style="87" customWidth="1"/>
    <col min="18" max="18" width="34.21875" style="87" customWidth="1"/>
    <col min="19" max="19" width="16.77734375" style="87" customWidth="1"/>
    <col min="20" max="21" width="13.77734375" style="87" customWidth="1"/>
    <col min="22" max="22" width="17.77734375" style="87" bestFit="1" customWidth="1"/>
    <col min="23" max="24" width="13.77734375" style="87" customWidth="1"/>
    <col min="25" max="25" width="9.21875" style="87" bestFit="1" customWidth="1"/>
    <col min="26" max="26" width="9.44140625" style="87" customWidth="1"/>
    <col min="27" max="27" width="15.21875" style="87" customWidth="1"/>
    <col min="28" max="28" width="20.77734375" style="87" bestFit="1" customWidth="1"/>
    <col min="29" max="29" width="14.77734375" style="87" customWidth="1"/>
    <col min="30" max="30" width="19" style="87" bestFit="1" customWidth="1"/>
    <col min="31" max="31" width="5.21875" style="87" customWidth="1"/>
    <col min="32" max="32" width="21.77734375" style="87" bestFit="1" customWidth="1"/>
    <col min="33" max="33" width="14.21875" style="87" customWidth="1"/>
    <col min="34" max="34" width="18.77734375" style="87" bestFit="1" customWidth="1"/>
    <col min="35" max="41" width="15.77734375" style="87" customWidth="1"/>
    <col min="42" max="42" width="30.5546875" style="87" bestFit="1" customWidth="1"/>
    <col min="43" max="44" width="15.77734375" style="87" customWidth="1"/>
    <col min="45" max="16384" width="7.77734375" style="87"/>
  </cols>
  <sheetData>
    <row r="1" spans="1:44" ht="6.75" hidden="1" customHeight="1" x14ac:dyDescent="0.25">
      <c r="A1" s="147"/>
      <c r="B1" s="89"/>
      <c r="C1" s="89"/>
      <c r="D1" s="89"/>
      <c r="E1" s="89"/>
      <c r="F1" s="89"/>
      <c r="G1" s="89"/>
      <c r="H1" s="89"/>
      <c r="I1" s="89"/>
      <c r="J1" s="89"/>
      <c r="K1" s="89"/>
      <c r="L1" s="89"/>
      <c r="M1" s="195" t="s">
        <v>1770</v>
      </c>
      <c r="N1" s="89"/>
      <c r="O1" s="89"/>
      <c r="P1" s="89"/>
      <c r="Q1" s="89"/>
      <c r="R1" s="89"/>
      <c r="S1" s="89"/>
      <c r="T1" s="89"/>
      <c r="U1" s="89"/>
      <c r="V1" s="89"/>
      <c r="W1" s="89"/>
      <c r="X1" s="89"/>
      <c r="Y1" s="89"/>
      <c r="Z1" s="89"/>
      <c r="AA1" s="89"/>
      <c r="AE1" s="88"/>
    </row>
    <row r="2" spans="1:44" ht="3.75" customHeight="1" thickBot="1" x14ac:dyDescent="0.3">
      <c r="AE2" s="88"/>
    </row>
    <row r="3" spans="1:44" ht="21" customHeight="1" thickBot="1" x14ac:dyDescent="0.45">
      <c r="E3" s="217" t="s">
        <v>0</v>
      </c>
      <c r="F3" s="37">
        <v>44449</v>
      </c>
      <c r="G3" s="268" t="s">
        <v>1759</v>
      </c>
      <c r="H3" s="263"/>
      <c r="I3" s="263"/>
      <c r="J3" s="263"/>
      <c r="K3" s="263"/>
      <c r="L3" s="269"/>
      <c r="M3" s="202" t="s">
        <v>1848</v>
      </c>
      <c r="N3" s="202" t="s">
        <v>1849</v>
      </c>
      <c r="O3" s="91"/>
      <c r="P3" s="91"/>
      <c r="Q3" s="91"/>
      <c r="R3" s="91"/>
      <c r="S3" s="39"/>
      <c r="AE3" s="88"/>
    </row>
    <row r="4" spans="1:44" ht="18.75" customHeight="1" thickBot="1" x14ac:dyDescent="0.3">
      <c r="D4" s="90"/>
      <c r="E4" s="217" t="s">
        <v>1762</v>
      </c>
      <c r="F4" s="264" t="s">
        <v>1776</v>
      </c>
      <c r="G4" s="265"/>
      <c r="H4" s="28">
        <f>IFERROR(VLOOKUP(F4,Causa!$A$97:$B$108,2,0),0)</f>
        <v>41895</v>
      </c>
      <c r="I4" s="90"/>
      <c r="J4" s="92"/>
      <c r="K4" s="92"/>
      <c r="L4" s="201" t="s">
        <v>1845</v>
      </c>
      <c r="M4" s="203">
        <f>+SUMIFS(P:P,L:L,$M$1,X:X,"M")</f>
        <v>28</v>
      </c>
      <c r="N4" s="203">
        <f>COUNTIFS(N7:N30,"&gt;180",AA7:AA30,"M")</f>
        <v>1</v>
      </c>
      <c r="O4" s="91"/>
      <c r="P4" s="91"/>
      <c r="Q4" s="90"/>
      <c r="R4" s="94"/>
      <c r="AE4" s="88"/>
    </row>
    <row r="5" spans="1:44" ht="18.75" customHeight="1" x14ac:dyDescent="0.25">
      <c r="D5" s="95" t="s">
        <v>1752</v>
      </c>
      <c r="E5" s="78">
        <f>IFERROR(SUM(T9:T32)/(SUM(Y9:Y32)-SUM(U9:U32)-SUM(V9:V32)-SUM(W9:W32)),0)</f>
        <v>0.69876697099349794</v>
      </c>
      <c r="F5" s="95" t="s">
        <v>1751</v>
      </c>
      <c r="G5" s="27">
        <f>IFERROR(SUM(T9:T32)/(SUM(Y9:Y32)-SUM(U9:U32)),0)</f>
        <v>0.57615277777777774</v>
      </c>
      <c r="H5" s="95" t="s">
        <v>1753</v>
      </c>
      <c r="I5" s="78">
        <f>IFERROR(SUM(T9:T32)/(SUM(Y9:Y32)-SUM(U9:U32)-SUM(V9:V32)),0)</f>
        <v>0.64315725825206593</v>
      </c>
      <c r="J5" s="93"/>
      <c r="K5" s="93"/>
      <c r="L5" s="201" t="s">
        <v>1846</v>
      </c>
      <c r="M5" s="203">
        <f>+SUMIFS(P:P,L:L,$M$1,X:X,"T")</f>
        <v>29.580000000000002</v>
      </c>
      <c r="N5" s="203">
        <f>COUNTIFS(N8:N31,"&gt;180",AA8:AA31,"t")</f>
        <v>0</v>
      </c>
      <c r="O5" s="95"/>
      <c r="P5" s="95"/>
      <c r="T5" s="192" t="s">
        <v>11</v>
      </c>
      <c r="U5" s="192" t="s">
        <v>12</v>
      </c>
      <c r="V5" s="192" t="s">
        <v>13</v>
      </c>
      <c r="W5" s="192" t="s">
        <v>14</v>
      </c>
      <c r="X5" s="192" t="s">
        <v>15</v>
      </c>
      <c r="Y5" s="192" t="s">
        <v>16</v>
      </c>
      <c r="AE5" s="97"/>
      <c r="AF5" s="98"/>
    </row>
    <row r="6" spans="1:44" ht="18.75" customHeight="1" thickBot="1" x14ac:dyDescent="0.3">
      <c r="C6" s="87" t="s">
        <v>1799</v>
      </c>
      <c r="D6" s="95" t="s">
        <v>1752</v>
      </c>
      <c r="E6" s="78">
        <f>IFERROR(SUM(T9:T16)/(SUM(Y9:Y16)-SUM(U9:U16)-SUM(V9:V16)-SUM(W9:W16)),0)</f>
        <v>0.76119642816151312</v>
      </c>
      <c r="F6" s="95" t="s">
        <v>1751</v>
      </c>
      <c r="G6" s="27">
        <f>IFERROR(SUM(T9:T16)/(SUM(Y9:Y16)-SUM(U9:U16)),0)</f>
        <v>0.6908333333333333</v>
      </c>
      <c r="H6" s="95" t="s">
        <v>1753</v>
      </c>
      <c r="I6" s="78">
        <f>IFERROR(SUM(T9:T16)/(SUM(Y9:Y16)-SUM(U9:U16)-SUM(V9:V16)),0)</f>
        <v>0.73688888888888882</v>
      </c>
      <c r="J6" s="99"/>
      <c r="K6" s="99"/>
      <c r="L6" s="201" t="s">
        <v>1847</v>
      </c>
      <c r="M6" s="204">
        <f>+SUMIFS(P:P,L:L,$M$1,X:X,"N")</f>
        <v>39.79</v>
      </c>
      <c r="N6" s="204">
        <f>COUNTIFS(N9:N32,"&gt;180",AA9:AA32,"n")</f>
        <v>2</v>
      </c>
      <c r="O6" s="99"/>
      <c r="P6" s="99"/>
      <c r="T6" s="191">
        <f>SUM(T9:T32)</f>
        <v>829.66</v>
      </c>
      <c r="U6" s="191">
        <f t="shared" ref="U6:Y6" si="0">SUM(U9:U32)</f>
        <v>0</v>
      </c>
      <c r="V6" s="191">
        <f t="shared" si="0"/>
        <v>150.01999999999998</v>
      </c>
      <c r="W6" s="191">
        <f t="shared" si="0"/>
        <v>102.66</v>
      </c>
      <c r="X6" s="191">
        <f t="shared" si="0"/>
        <v>357.65999999999997</v>
      </c>
      <c r="Y6" s="191">
        <f t="shared" si="0"/>
        <v>1440</v>
      </c>
      <c r="Z6" s="100"/>
      <c r="AA6" s="119"/>
      <c r="AB6" s="119"/>
      <c r="AC6" s="119"/>
      <c r="AD6" s="96"/>
      <c r="AE6" s="97"/>
      <c r="AF6" s="98"/>
    </row>
    <row r="7" spans="1:44" ht="26.25" customHeight="1" thickBot="1" x14ac:dyDescent="0.3">
      <c r="C7" s="266" t="s">
        <v>1</v>
      </c>
      <c r="D7" s="257"/>
      <c r="E7" s="257"/>
      <c r="F7" s="257"/>
      <c r="G7" s="257"/>
      <c r="H7" s="257"/>
      <c r="I7" s="257"/>
      <c r="J7" s="257"/>
      <c r="K7" s="257"/>
      <c r="L7" s="257"/>
      <c r="M7" s="270"/>
      <c r="N7" s="270"/>
      <c r="O7" s="257"/>
      <c r="P7" s="257"/>
      <c r="Q7" s="257"/>
      <c r="R7" s="257"/>
      <c r="S7" s="267"/>
      <c r="T7" s="256" t="s">
        <v>2</v>
      </c>
      <c r="U7" s="257"/>
      <c r="V7" s="257"/>
      <c r="W7" s="257"/>
      <c r="X7" s="257"/>
      <c r="Y7" s="257"/>
      <c r="Z7" s="258"/>
      <c r="AA7" s="252"/>
      <c r="AB7" s="252"/>
      <c r="AC7" s="252"/>
      <c r="AD7" s="252"/>
      <c r="AE7" s="97"/>
      <c r="AF7" s="98"/>
    </row>
    <row r="8" spans="1:44" s="104" customFormat="1" ht="42" customHeight="1" thickBot="1" x14ac:dyDescent="0.3">
      <c r="A8" s="149"/>
      <c r="B8" s="77" t="s">
        <v>1738</v>
      </c>
      <c r="C8" s="23" t="s">
        <v>1737</v>
      </c>
      <c r="D8" s="132" t="s">
        <v>1742</v>
      </c>
      <c r="E8" s="132" t="s">
        <v>3</v>
      </c>
      <c r="F8" s="132" t="s">
        <v>4</v>
      </c>
      <c r="G8" s="132" t="s">
        <v>6</v>
      </c>
      <c r="H8" s="132" t="s">
        <v>7</v>
      </c>
      <c r="I8" s="132" t="s">
        <v>8</v>
      </c>
      <c r="J8" s="132" t="s">
        <v>5</v>
      </c>
      <c r="K8" s="144" t="s">
        <v>1745</v>
      </c>
      <c r="L8" s="132" t="s">
        <v>9</v>
      </c>
      <c r="M8" s="132" t="s">
        <v>1746</v>
      </c>
      <c r="N8" s="132" t="s">
        <v>119</v>
      </c>
      <c r="O8" s="132" t="s">
        <v>1743</v>
      </c>
      <c r="P8" s="132" t="s">
        <v>1744</v>
      </c>
      <c r="Q8" s="253" t="s">
        <v>10</v>
      </c>
      <c r="R8" s="254"/>
      <c r="S8" s="255"/>
      <c r="T8" s="132" t="s">
        <v>11</v>
      </c>
      <c r="U8" s="132" t="s">
        <v>12</v>
      </c>
      <c r="V8" s="132" t="s">
        <v>13</v>
      </c>
      <c r="W8" s="144" t="s">
        <v>14</v>
      </c>
      <c r="X8" s="144" t="s">
        <v>15</v>
      </c>
      <c r="Y8" s="132" t="s">
        <v>16</v>
      </c>
      <c r="Z8" s="145" t="s">
        <v>4</v>
      </c>
      <c r="AA8" s="101"/>
      <c r="AB8" s="219"/>
      <c r="AC8" s="252"/>
      <c r="AD8" s="252"/>
      <c r="AE8" s="102"/>
      <c r="AF8" s="103"/>
    </row>
    <row r="9" spans="1:44" s="108" customFormat="1" ht="17.25" customHeight="1" x14ac:dyDescent="0.25">
      <c r="A9" s="259" t="s">
        <v>1761</v>
      </c>
      <c r="B9" s="46"/>
      <c r="C9" s="48">
        <f>IF(D9="","",Y9-60)</f>
        <v>0</v>
      </c>
      <c r="D9" s="40">
        <f>IFERROR(IF(H9="","",(1-(H9/(VLOOKUP(J9,Causa!$A$78:$B$80,2,0))))*60),"FALTA CALIBRE")</f>
        <v>17.269230769230766</v>
      </c>
      <c r="E9" s="41">
        <v>27775</v>
      </c>
      <c r="F9" s="42">
        <v>4.0972222222222222E-2</v>
      </c>
      <c r="G9" s="231">
        <v>700000874392</v>
      </c>
      <c r="H9" s="122">
        <f>IF(E9="","",E9)</f>
        <v>27775</v>
      </c>
      <c r="I9" s="146" t="s">
        <v>57</v>
      </c>
      <c r="J9" s="43" t="s">
        <v>24</v>
      </c>
      <c r="K9" s="159" t="str">
        <f>IFERROR("Promedio Vol. De 00:00 a 08:00: " &amp; ROUND(AVERAGE(N9:N16),1) &amp; "  - GLY Promedio: " &amp; ROUND(AVERAGE(L9:L16),3)*100,"")</f>
        <v>Promedio Vol. De 00:00 a 08:00: 167  - GLY Promedio: 69.1</v>
      </c>
      <c r="L9" s="123">
        <f t="shared" ref="L9:L32" si="1">IF(T9=0,0,ROUND((T9/(60-U9)),3))</f>
        <v>0.71199999999999997</v>
      </c>
      <c r="M9" s="123">
        <f t="shared" ref="M9:M32" si="2">IF(T9=0,0,ROUND((T9/(60-U9-V9-W9)),3))</f>
        <v>1</v>
      </c>
      <c r="N9" s="44">
        <f>IF(E9="","",H9/12*VLOOKUP(J9,Causa!$A$78:$C$80,3,0))</f>
        <v>172.20499999999998</v>
      </c>
      <c r="O9" s="44">
        <f t="shared" ref="O9:O32" si="3">+X9</f>
        <v>0</v>
      </c>
      <c r="P9" s="44">
        <f t="shared" ref="P9:P32" si="4">+W9</f>
        <v>7.27</v>
      </c>
      <c r="Q9" s="160"/>
      <c r="R9" s="262">
        <f>IFERROR(SUM(T9:T15)/(SUM(Y9:Y15)-SUM(U9:U15)-SUM(V9:V15)),0)</f>
        <v>0.72523076923076912</v>
      </c>
      <c r="S9" s="262"/>
      <c r="T9" s="161">
        <f>IF(H9="",0,ROUND(H9/VLOOKUP(J9,Causa!$A$78:$B$80,2,0)*60,2))</f>
        <v>42.73</v>
      </c>
      <c r="U9" s="161">
        <f>SUMIF($W$35:$W$188,Z9,$S$35:$S$188)</f>
        <v>0</v>
      </c>
      <c r="V9" s="161">
        <f>SUMIF($W$35:$W$188,Z9,$T$35:$T$188)</f>
        <v>10</v>
      </c>
      <c r="W9" s="161">
        <f>SUMIF($W$35:$W$188,Z9,$U$35:$U$188)</f>
        <v>7.27</v>
      </c>
      <c r="X9" s="161">
        <f>SUMIF($W$35:$W$188,Z9,$V$35:$V$188)</f>
        <v>0</v>
      </c>
      <c r="Y9" s="161">
        <f t="shared" ref="Y9:Y32" si="5">SUM(T9:X9)</f>
        <v>60</v>
      </c>
      <c r="Z9" s="162">
        <v>0</v>
      </c>
      <c r="AA9" s="105" t="s">
        <v>517</v>
      </c>
      <c r="AB9" s="106"/>
      <c r="AC9" s="106"/>
      <c r="AD9" s="106"/>
      <c r="AE9" s="107">
        <v>0</v>
      </c>
      <c r="AP9" s="87"/>
      <c r="AQ9" s="87"/>
      <c r="AR9" s="87"/>
    </row>
    <row r="10" spans="1:44" s="108" customFormat="1" ht="17.25" customHeight="1" x14ac:dyDescent="0.25">
      <c r="A10" s="260"/>
      <c r="B10" s="47"/>
      <c r="C10" s="49">
        <f t="shared" ref="C10:C32" si="6">IF(D10="","",Y10-60)</f>
        <v>0</v>
      </c>
      <c r="D10" s="40">
        <f>IFERROR(IF(H10="","",(1-(H10/(VLOOKUP(J10,Causa!$A$78:$B$80,2,0))))*60),"FALTA CALIBRE")</f>
        <v>13.120000000000001</v>
      </c>
      <c r="E10" s="41">
        <v>58247</v>
      </c>
      <c r="F10" s="42">
        <v>8.2638888888888887E-2</v>
      </c>
      <c r="G10" s="231">
        <v>700000874392</v>
      </c>
      <c r="H10" s="122">
        <f t="shared" ref="H10:H32" si="7">IF(E10=0,"",(E10-E9))</f>
        <v>30472</v>
      </c>
      <c r="I10" s="146" t="s">
        <v>57</v>
      </c>
      <c r="J10" s="43" t="s">
        <v>24</v>
      </c>
      <c r="K10" s="159"/>
      <c r="L10" s="123">
        <f t="shared" si="1"/>
        <v>0.78100000000000003</v>
      </c>
      <c r="M10" s="123">
        <f t="shared" si="2"/>
        <v>0.78100000000000003</v>
      </c>
      <c r="N10" s="44">
        <f>IF(E10="","",H10/12*VLOOKUP(J10,Causa!$A$78:$C$80,3,0))</f>
        <v>188.9264</v>
      </c>
      <c r="O10" s="44">
        <f t="shared" si="3"/>
        <v>13.120000000000001</v>
      </c>
      <c r="P10" s="44">
        <f t="shared" si="4"/>
        <v>0</v>
      </c>
      <c r="Q10" s="160"/>
      <c r="R10" s="262"/>
      <c r="S10" s="262"/>
      <c r="T10" s="161">
        <f>IF(H10="",0,ROUND(H10/VLOOKUP(J10,Causa!$A$78:$B$80,2,0)*60,2))</f>
        <v>46.88</v>
      </c>
      <c r="U10" s="161">
        <f t="shared" ref="U10:U32" si="8">SUMIF($W$35:$W$188,Z10,$S$35:$S$188)</f>
        <v>0</v>
      </c>
      <c r="V10" s="161">
        <f t="shared" ref="V10:V32" si="9">SUMIF($W$35:$W$188,Z10,$T$35:$T$188)</f>
        <v>0</v>
      </c>
      <c r="W10" s="161">
        <f t="shared" ref="W10:W32" si="10">SUMIF($W$35:$W$188,Z10,$U$35:$U$188)</f>
        <v>0</v>
      </c>
      <c r="X10" s="161">
        <f t="shared" ref="X10:X32" si="11">SUMIF($W$35:$W$188,Z10,$V$35:$V$188)</f>
        <v>13.120000000000001</v>
      </c>
      <c r="Y10" s="161">
        <f t="shared" si="5"/>
        <v>60</v>
      </c>
      <c r="Z10" s="162">
        <v>1</v>
      </c>
      <c r="AA10" s="105" t="s">
        <v>517</v>
      </c>
      <c r="AB10" s="106"/>
      <c r="AC10" s="106"/>
      <c r="AD10" s="106"/>
      <c r="AE10" s="107">
        <f t="shared" ref="AE10:AE32" si="12">+AE9+1</f>
        <v>1</v>
      </c>
      <c r="AP10" s="109"/>
      <c r="AQ10" s="109"/>
      <c r="AR10" s="109"/>
    </row>
    <row r="11" spans="1:44" s="108" customFormat="1" ht="17.25" customHeight="1" x14ac:dyDescent="0.25">
      <c r="A11" s="260"/>
      <c r="B11" s="47"/>
      <c r="C11" s="49">
        <f t="shared" si="6"/>
        <v>0</v>
      </c>
      <c r="D11" s="40">
        <f>IFERROR(IF(H11="","",(1-(H11/(VLOOKUP(J11,Causa!$A$78:$B$80,2,0))))*60),"FALTA CALIBRE")</f>
        <v>12.341538461538464</v>
      </c>
      <c r="E11" s="41">
        <v>89225</v>
      </c>
      <c r="F11" s="42">
        <v>0.124305555555556</v>
      </c>
      <c r="G11" s="231">
        <v>700000874392</v>
      </c>
      <c r="H11" s="122">
        <f t="shared" si="7"/>
        <v>30978</v>
      </c>
      <c r="I11" s="146" t="s">
        <v>57</v>
      </c>
      <c r="J11" s="43" t="s">
        <v>24</v>
      </c>
      <c r="K11" s="159"/>
      <c r="L11" s="123">
        <f t="shared" si="1"/>
        <v>0.79400000000000004</v>
      </c>
      <c r="M11" s="123">
        <f t="shared" si="2"/>
        <v>0.79400000000000004</v>
      </c>
      <c r="N11" s="44">
        <f>IF(E11="","",H11/12*VLOOKUP(J11,Causa!$A$78:$C$80,3,0))</f>
        <v>192.06359999999998</v>
      </c>
      <c r="O11" s="44">
        <f t="shared" si="3"/>
        <v>12.34</v>
      </c>
      <c r="P11" s="44">
        <f t="shared" si="4"/>
        <v>0</v>
      </c>
      <c r="Q11" s="160"/>
      <c r="R11" s="262"/>
      <c r="S11" s="262"/>
      <c r="T11" s="161">
        <f>IF(H11="",0,ROUND(H11/VLOOKUP(J11,Causa!$A$78:$B$80,2,0)*60,2))</f>
        <v>47.66</v>
      </c>
      <c r="U11" s="161">
        <f t="shared" si="8"/>
        <v>0</v>
      </c>
      <c r="V11" s="161">
        <f t="shared" si="9"/>
        <v>0</v>
      </c>
      <c r="W11" s="161">
        <f t="shared" si="10"/>
        <v>0</v>
      </c>
      <c r="X11" s="161">
        <f t="shared" si="11"/>
        <v>12.34</v>
      </c>
      <c r="Y11" s="161">
        <f t="shared" si="5"/>
        <v>60</v>
      </c>
      <c r="Z11" s="162">
        <v>2</v>
      </c>
      <c r="AA11" s="105" t="s">
        <v>517</v>
      </c>
      <c r="AB11" s="106"/>
      <c r="AC11" s="106"/>
      <c r="AD11" s="106"/>
      <c r="AE11" s="107">
        <f t="shared" si="12"/>
        <v>2</v>
      </c>
      <c r="AP11" s="87"/>
      <c r="AQ11" s="87"/>
      <c r="AR11" s="87"/>
    </row>
    <row r="12" spans="1:44" s="108" customFormat="1" ht="17.25" customHeight="1" x14ac:dyDescent="0.25">
      <c r="A12" s="260"/>
      <c r="B12" s="47"/>
      <c r="C12" s="49">
        <f t="shared" si="6"/>
        <v>0</v>
      </c>
      <c r="D12" s="40">
        <f>IFERROR(IF(H12="","",(1-(H12/(VLOOKUP(J12,Causa!$A$78:$B$80,2,0))))*60),"FALTA CALIBRE")</f>
        <v>25.659999999999997</v>
      </c>
      <c r="E12" s="41">
        <v>111546</v>
      </c>
      <c r="F12" s="42">
        <v>0.16597222222222199</v>
      </c>
      <c r="G12" s="232">
        <v>700000874408</v>
      </c>
      <c r="H12" s="122">
        <f t="shared" si="7"/>
        <v>22321</v>
      </c>
      <c r="I12" s="146" t="s">
        <v>57</v>
      </c>
      <c r="J12" s="43" t="s">
        <v>24</v>
      </c>
      <c r="K12" s="159"/>
      <c r="L12" s="123">
        <f t="shared" si="1"/>
        <v>0.57199999999999995</v>
      </c>
      <c r="M12" s="123">
        <f t="shared" si="2"/>
        <v>0.76300000000000001</v>
      </c>
      <c r="N12" s="44">
        <f>IF(E12="","",H12/12*VLOOKUP(J12,Causa!$A$78:$C$80,3,0))</f>
        <v>138.39019999999999</v>
      </c>
      <c r="O12" s="44">
        <f t="shared" si="3"/>
        <v>10.66</v>
      </c>
      <c r="P12" s="44">
        <f t="shared" si="4"/>
        <v>0</v>
      </c>
      <c r="Q12" s="160"/>
      <c r="R12" s="262"/>
      <c r="S12" s="262"/>
      <c r="T12" s="161">
        <f>IF(H12="",0,ROUND(H12/VLOOKUP(J12,Causa!$A$78:$B$80,2,0)*60,2))</f>
        <v>34.340000000000003</v>
      </c>
      <c r="U12" s="161">
        <f t="shared" si="8"/>
        <v>0</v>
      </c>
      <c r="V12" s="161">
        <f t="shared" si="9"/>
        <v>15</v>
      </c>
      <c r="W12" s="161">
        <f t="shared" si="10"/>
        <v>0</v>
      </c>
      <c r="X12" s="161">
        <f t="shared" si="11"/>
        <v>10.66</v>
      </c>
      <c r="Y12" s="161">
        <f t="shared" si="5"/>
        <v>60</v>
      </c>
      <c r="Z12" s="162">
        <v>3</v>
      </c>
      <c r="AA12" s="105" t="s">
        <v>517</v>
      </c>
      <c r="AB12" s="106"/>
      <c r="AC12" s="106"/>
      <c r="AD12" s="106"/>
      <c r="AE12" s="107">
        <f t="shared" si="12"/>
        <v>3</v>
      </c>
      <c r="AP12" s="87"/>
      <c r="AQ12" s="87"/>
      <c r="AR12" s="87"/>
    </row>
    <row r="13" spans="1:44" s="108" customFormat="1" ht="17.25" customHeight="1" x14ac:dyDescent="0.25">
      <c r="A13" s="260"/>
      <c r="B13" s="47"/>
      <c r="C13" s="49">
        <f t="shared" si="6"/>
        <v>0</v>
      </c>
      <c r="D13" s="40">
        <f>IFERROR(IF(H13="","",(1-(H13/(VLOOKUP(J13,Causa!$A$78:$B$80,2,0))))*60),"FALTA CALIBRE")</f>
        <v>20.66769230769231</v>
      </c>
      <c r="E13" s="41">
        <v>137112</v>
      </c>
      <c r="F13" s="42">
        <v>0.20763888888888901</v>
      </c>
      <c r="G13" s="232">
        <v>700000874408</v>
      </c>
      <c r="H13" s="122">
        <f t="shared" si="7"/>
        <v>25566</v>
      </c>
      <c r="I13" s="146" t="s">
        <v>57</v>
      </c>
      <c r="J13" s="43" t="s">
        <v>24</v>
      </c>
      <c r="K13" s="159"/>
      <c r="L13" s="123">
        <f t="shared" si="1"/>
        <v>0.65600000000000003</v>
      </c>
      <c r="M13" s="123">
        <f t="shared" si="2"/>
        <v>0.65600000000000003</v>
      </c>
      <c r="N13" s="44">
        <f>IF(E13="","",H13/12*VLOOKUP(J13,Causa!$A$78:$C$80,3,0))</f>
        <v>158.50919999999999</v>
      </c>
      <c r="O13" s="44">
        <f t="shared" si="3"/>
        <v>20.67</v>
      </c>
      <c r="P13" s="44">
        <f t="shared" si="4"/>
        <v>0</v>
      </c>
      <c r="Q13" s="160"/>
      <c r="R13" s="262"/>
      <c r="S13" s="262"/>
      <c r="T13" s="161">
        <f>IF(H13="",0,ROUND(H13/VLOOKUP(J13,Causa!$A$78:$B$80,2,0)*60,2))</f>
        <v>39.33</v>
      </c>
      <c r="U13" s="161">
        <f t="shared" si="8"/>
        <v>0</v>
      </c>
      <c r="V13" s="161">
        <f t="shared" si="9"/>
        <v>0</v>
      </c>
      <c r="W13" s="161">
        <f t="shared" si="10"/>
        <v>0</v>
      </c>
      <c r="X13" s="161">
        <f t="shared" si="11"/>
        <v>20.67</v>
      </c>
      <c r="Y13" s="161">
        <f t="shared" si="5"/>
        <v>60</v>
      </c>
      <c r="Z13" s="162">
        <v>4</v>
      </c>
      <c r="AA13" s="105" t="s">
        <v>517</v>
      </c>
      <c r="AB13" s="106"/>
      <c r="AC13" s="106"/>
      <c r="AD13" s="106"/>
      <c r="AE13" s="107">
        <f t="shared" si="12"/>
        <v>4</v>
      </c>
      <c r="AP13" s="87"/>
      <c r="AQ13" s="87"/>
      <c r="AR13" s="87"/>
    </row>
    <row r="14" spans="1:44" s="108" customFormat="1" ht="17.25" customHeight="1" x14ac:dyDescent="0.25">
      <c r="A14" s="260"/>
      <c r="B14" s="47"/>
      <c r="C14" s="49">
        <f t="shared" si="6"/>
        <v>0</v>
      </c>
      <c r="D14" s="40">
        <f>IFERROR(IF(H14="","",(1-(H14/(VLOOKUP(J14,Causa!$A$78:$B$80,2,0))))*60),"FALTA CALIBRE")</f>
        <v>20.03230769230769</v>
      </c>
      <c r="E14" s="41">
        <v>163091</v>
      </c>
      <c r="F14" s="42">
        <v>0.249305555555556</v>
      </c>
      <c r="G14" s="232">
        <v>700000874408</v>
      </c>
      <c r="H14" s="122">
        <f t="shared" si="7"/>
        <v>25979</v>
      </c>
      <c r="I14" s="146" t="s">
        <v>57</v>
      </c>
      <c r="J14" s="43" t="s">
        <v>24</v>
      </c>
      <c r="K14" s="159"/>
      <c r="L14" s="123">
        <f t="shared" si="1"/>
        <v>0.66600000000000004</v>
      </c>
      <c r="M14" s="123">
        <f t="shared" si="2"/>
        <v>0.72699999999999998</v>
      </c>
      <c r="N14" s="44">
        <f>IF(E14="","",H14/12*VLOOKUP(J14,Causa!$A$78:$C$80,3,0))</f>
        <v>161.06979999999999</v>
      </c>
      <c r="O14" s="44">
        <f t="shared" si="3"/>
        <v>15</v>
      </c>
      <c r="P14" s="44">
        <f t="shared" si="4"/>
        <v>5.03</v>
      </c>
      <c r="Q14" s="160"/>
      <c r="R14" s="262"/>
      <c r="S14" s="262"/>
      <c r="T14" s="161">
        <f>IF(H14="",0,ROUND(H14/VLOOKUP(J14,Causa!$A$78:$B$80,2,0)*60,2))</f>
        <v>39.97</v>
      </c>
      <c r="U14" s="161">
        <f t="shared" si="8"/>
        <v>0</v>
      </c>
      <c r="V14" s="161">
        <f t="shared" si="9"/>
        <v>0</v>
      </c>
      <c r="W14" s="161">
        <f t="shared" si="10"/>
        <v>5.03</v>
      </c>
      <c r="X14" s="161">
        <f t="shared" si="11"/>
        <v>15</v>
      </c>
      <c r="Y14" s="161">
        <f t="shared" si="5"/>
        <v>60</v>
      </c>
      <c r="Z14" s="162">
        <v>5</v>
      </c>
      <c r="AA14" s="105" t="s">
        <v>517</v>
      </c>
      <c r="AB14" s="106"/>
      <c r="AC14" s="106"/>
      <c r="AD14" s="106"/>
      <c r="AE14" s="107">
        <f t="shared" si="12"/>
        <v>5</v>
      </c>
      <c r="AP14" s="87"/>
      <c r="AQ14" s="87"/>
      <c r="AR14" s="87"/>
    </row>
    <row r="15" spans="1:44" s="108" customFormat="1" ht="17.25" customHeight="1" thickBot="1" x14ac:dyDescent="0.3">
      <c r="A15" s="261"/>
      <c r="B15" s="47"/>
      <c r="C15" s="50">
        <f t="shared" si="6"/>
        <v>0</v>
      </c>
      <c r="D15" s="40">
        <f>IFERROR(IF(H15="","",(1-(H15/(VLOOKUP(J15,Causa!$A$78:$B$80,2,0))))*60),"FALTA CALIBRE")</f>
        <v>28.066153846153842</v>
      </c>
      <c r="E15" s="41">
        <v>183848</v>
      </c>
      <c r="F15" s="42">
        <v>0.29097222222222202</v>
      </c>
      <c r="G15" s="232">
        <v>700000874408</v>
      </c>
      <c r="H15" s="122">
        <f t="shared" si="7"/>
        <v>20757</v>
      </c>
      <c r="I15" s="146" t="s">
        <v>57</v>
      </c>
      <c r="J15" s="43" t="s">
        <v>24</v>
      </c>
      <c r="K15" s="159"/>
      <c r="L15" s="123">
        <f t="shared" si="1"/>
        <v>0.53200000000000003</v>
      </c>
      <c r="M15" s="123">
        <f t="shared" si="2"/>
        <v>0.60299999999999998</v>
      </c>
      <c r="N15" s="44">
        <f>IF(E15="","",H15/12*VLOOKUP(J15,Causa!$A$78:$C$80,3,0))</f>
        <v>128.6934</v>
      </c>
      <c r="O15" s="44">
        <f t="shared" si="3"/>
        <v>21</v>
      </c>
      <c r="P15" s="44">
        <f t="shared" si="4"/>
        <v>2.0699999999999998</v>
      </c>
      <c r="Q15" s="160"/>
      <c r="R15" s="262"/>
      <c r="S15" s="262"/>
      <c r="T15" s="161">
        <f>IF(H15="",0,ROUND(H15/VLOOKUP(J15,Causa!$A$78:$B$80,2,0)*60,2))</f>
        <v>31.93</v>
      </c>
      <c r="U15" s="161">
        <f t="shared" si="8"/>
        <v>0</v>
      </c>
      <c r="V15" s="161">
        <f t="shared" si="9"/>
        <v>5</v>
      </c>
      <c r="W15" s="161">
        <f t="shared" si="10"/>
        <v>2.0699999999999998</v>
      </c>
      <c r="X15" s="161">
        <f t="shared" si="11"/>
        <v>21</v>
      </c>
      <c r="Y15" s="161">
        <f t="shared" si="5"/>
        <v>60</v>
      </c>
      <c r="Z15" s="162">
        <v>6</v>
      </c>
      <c r="AA15" s="105" t="s">
        <v>517</v>
      </c>
      <c r="AB15" s="106"/>
      <c r="AC15" s="106"/>
      <c r="AD15" s="106"/>
      <c r="AE15" s="107">
        <f t="shared" si="12"/>
        <v>6</v>
      </c>
      <c r="AP15" s="87"/>
      <c r="AQ15" s="87"/>
      <c r="AR15" s="87"/>
    </row>
    <row r="16" spans="1:44" s="108" customFormat="1" ht="21" customHeight="1" x14ac:dyDescent="0.25">
      <c r="A16" s="259" t="s">
        <v>1763</v>
      </c>
      <c r="B16" s="47"/>
      <c r="C16" s="48">
        <f t="shared" si="6"/>
        <v>0</v>
      </c>
      <c r="D16" s="40">
        <f>IFERROR(IF(H16="","",(1-(H16/(VLOOKUP(J16,Causa!$A$78:$B$80,2,0))))*60),"FALTA CALIBRE")</f>
        <v>11.241538461538457</v>
      </c>
      <c r="E16" s="41">
        <v>215541</v>
      </c>
      <c r="F16" s="42">
        <v>0.33263888888888898</v>
      </c>
      <c r="G16" s="232">
        <v>700000874408</v>
      </c>
      <c r="H16" s="122">
        <f t="shared" si="7"/>
        <v>31693</v>
      </c>
      <c r="I16" s="146" t="s">
        <v>55</v>
      </c>
      <c r="J16" s="43" t="s">
        <v>24</v>
      </c>
      <c r="K16" s="159"/>
      <c r="L16" s="123">
        <f t="shared" si="1"/>
        <v>0.81299999999999994</v>
      </c>
      <c r="M16" s="123">
        <f t="shared" si="2"/>
        <v>0.81299999999999994</v>
      </c>
      <c r="N16" s="44">
        <f>IF(E16="","",H16/12*VLOOKUP(J16,Causa!$A$78:$C$80,3,0))</f>
        <v>196.4966</v>
      </c>
      <c r="O16" s="44">
        <f t="shared" si="3"/>
        <v>11.24</v>
      </c>
      <c r="P16" s="44">
        <f t="shared" si="4"/>
        <v>0</v>
      </c>
      <c r="Q16" s="160"/>
      <c r="R16" s="45">
        <f>IFERROR(SUM(T16:T23)/(SUM(Y16:Y23)-SUM(U16:U23)-SUM(V16:V23)),0)</f>
        <v>0.62870159453302965</v>
      </c>
      <c r="S16" s="45"/>
      <c r="T16" s="161">
        <f>IF(H16="",0,ROUND(H16/VLOOKUP(J16,Causa!$A$78:$B$80,2,0)*60,2))</f>
        <v>48.76</v>
      </c>
      <c r="U16" s="161">
        <f t="shared" si="8"/>
        <v>0</v>
      </c>
      <c r="V16" s="161">
        <f t="shared" si="9"/>
        <v>0</v>
      </c>
      <c r="W16" s="161">
        <f t="shared" si="10"/>
        <v>0</v>
      </c>
      <c r="X16" s="161">
        <f t="shared" si="11"/>
        <v>11.24</v>
      </c>
      <c r="Y16" s="161">
        <f t="shared" si="5"/>
        <v>60</v>
      </c>
      <c r="Z16" s="162">
        <v>7</v>
      </c>
      <c r="AA16" s="105" t="s">
        <v>515</v>
      </c>
      <c r="AB16" s="106"/>
      <c r="AC16" s="106"/>
      <c r="AD16" s="106"/>
      <c r="AE16" s="107">
        <f t="shared" si="12"/>
        <v>7</v>
      </c>
      <c r="AP16" s="87"/>
      <c r="AQ16" s="87"/>
      <c r="AR16" s="87"/>
    </row>
    <row r="17" spans="1:44" s="108" customFormat="1" ht="24.75" customHeight="1" x14ac:dyDescent="0.25">
      <c r="A17" s="260"/>
      <c r="B17" s="47"/>
      <c r="C17" s="49">
        <f t="shared" si="6"/>
        <v>0</v>
      </c>
      <c r="D17" s="40">
        <f>IFERROR(IF(H17="","",(1-(H17/(VLOOKUP(J17,Causa!$A$78:$B$80,2,0))))*60),"FALTA CALIBRE")</f>
        <v>23.37230769230769</v>
      </c>
      <c r="E17" s="41">
        <v>239349</v>
      </c>
      <c r="F17" s="42">
        <v>0.374305555555556</v>
      </c>
      <c r="G17" s="232">
        <v>700000874408</v>
      </c>
      <c r="H17" s="122">
        <f t="shared" si="7"/>
        <v>23808</v>
      </c>
      <c r="I17" s="146" t="s">
        <v>55</v>
      </c>
      <c r="J17" s="43" t="s">
        <v>24</v>
      </c>
      <c r="K17" s="159" t="str">
        <f>IFERROR("Promedio Vol. De 00:00 a 08:00: " &amp; ROUND(AVERAGE(N17:N24),1) &amp; "  - GLY Promedio: " &amp; ROUND(AVERAGE(L17:L24),3)*100,"")</f>
        <v>Promedio Vol. De 00:00 a 08:00: 105.5  - GLY Promedio: 43.6</v>
      </c>
      <c r="L17" s="123">
        <f t="shared" si="1"/>
        <v>0.61099999999999999</v>
      </c>
      <c r="M17" s="123">
        <f t="shared" si="2"/>
        <v>0.66600000000000004</v>
      </c>
      <c r="N17" s="44">
        <f>IF(E17="","",H17/12*VLOOKUP(J17,Causa!$A$78:$C$80,3,0))</f>
        <v>147.6096</v>
      </c>
      <c r="O17" s="44">
        <f t="shared" si="3"/>
        <v>18.369999999999997</v>
      </c>
      <c r="P17" s="44">
        <f t="shared" si="4"/>
        <v>5</v>
      </c>
      <c r="Q17" s="160"/>
      <c r="R17" s="45"/>
      <c r="S17" s="45"/>
      <c r="T17" s="161">
        <f>IF(H17="",0,ROUND(H17/VLOOKUP(J17,Causa!$A$78:$B$80,2,0)*60,2))</f>
        <v>36.630000000000003</v>
      </c>
      <c r="U17" s="161">
        <f t="shared" si="8"/>
        <v>0</v>
      </c>
      <c r="V17" s="161">
        <f t="shared" si="9"/>
        <v>0</v>
      </c>
      <c r="W17" s="161">
        <f t="shared" si="10"/>
        <v>5</v>
      </c>
      <c r="X17" s="161">
        <f t="shared" si="11"/>
        <v>18.369999999999997</v>
      </c>
      <c r="Y17" s="161">
        <f t="shared" si="5"/>
        <v>60</v>
      </c>
      <c r="Z17" s="162">
        <v>8</v>
      </c>
      <c r="AA17" s="105" t="s">
        <v>515</v>
      </c>
      <c r="AB17" s="106"/>
      <c r="AC17" s="106"/>
      <c r="AD17" s="106"/>
      <c r="AE17" s="107">
        <f t="shared" si="12"/>
        <v>8</v>
      </c>
      <c r="AP17" s="87"/>
      <c r="AQ17" s="87"/>
      <c r="AR17" s="87"/>
    </row>
    <row r="18" spans="1:44" s="108" customFormat="1" ht="24.75" customHeight="1" x14ac:dyDescent="0.25">
      <c r="A18" s="260"/>
      <c r="B18" s="47"/>
      <c r="C18" s="49">
        <f t="shared" si="6"/>
        <v>0</v>
      </c>
      <c r="D18" s="40">
        <f>IFERROR(IF(H18="","",(1-(H18/(VLOOKUP(J18,Causa!$A$78:$B$80,2,0))))*60),"FALTA CALIBRE")</f>
        <v>34.02461538461538</v>
      </c>
      <c r="E18" s="41">
        <v>256233</v>
      </c>
      <c r="F18" s="42">
        <v>0.41597222222222202</v>
      </c>
      <c r="G18" s="133"/>
      <c r="H18" s="122">
        <f t="shared" si="7"/>
        <v>16884</v>
      </c>
      <c r="I18" s="146" t="s">
        <v>55</v>
      </c>
      <c r="J18" s="43" t="s">
        <v>24</v>
      </c>
      <c r="K18" s="159"/>
      <c r="L18" s="123">
        <f t="shared" si="1"/>
        <v>0.433</v>
      </c>
      <c r="M18" s="123">
        <f t="shared" si="2"/>
        <v>0.57799999999999996</v>
      </c>
      <c r="N18" s="44">
        <f>IF(E18="","",H18/12*VLOOKUP(J18,Causa!$A$78:$C$80,3,0))</f>
        <v>104.68079999999999</v>
      </c>
      <c r="O18" s="44">
        <f t="shared" si="3"/>
        <v>19</v>
      </c>
      <c r="P18" s="44">
        <f t="shared" si="4"/>
        <v>0</v>
      </c>
      <c r="Q18" s="160"/>
      <c r="R18" s="45"/>
      <c r="S18" s="45"/>
      <c r="T18" s="161">
        <f>IF(H18="",0,ROUND(H18/VLOOKUP(J18,Causa!$A$78:$B$80,2,0)*60,2))</f>
        <v>25.98</v>
      </c>
      <c r="U18" s="161">
        <f t="shared" si="8"/>
        <v>0</v>
      </c>
      <c r="V18" s="161">
        <f t="shared" si="9"/>
        <v>15.02</v>
      </c>
      <c r="W18" s="161">
        <f t="shared" si="10"/>
        <v>0</v>
      </c>
      <c r="X18" s="161">
        <f t="shared" si="11"/>
        <v>19</v>
      </c>
      <c r="Y18" s="161">
        <f t="shared" si="5"/>
        <v>60</v>
      </c>
      <c r="Z18" s="162">
        <v>9</v>
      </c>
      <c r="AA18" s="105" t="s">
        <v>515</v>
      </c>
      <c r="AB18" s="106"/>
      <c r="AC18" s="106"/>
      <c r="AD18" s="106"/>
      <c r="AE18" s="107">
        <f t="shared" si="12"/>
        <v>9</v>
      </c>
      <c r="AP18" s="87"/>
      <c r="AQ18" s="87"/>
      <c r="AR18" s="87"/>
    </row>
    <row r="19" spans="1:44" s="108" customFormat="1" ht="24.75" customHeight="1" x14ac:dyDescent="0.25">
      <c r="A19" s="260"/>
      <c r="B19" s="47"/>
      <c r="C19" s="49">
        <f t="shared" si="6"/>
        <v>0</v>
      </c>
      <c r="D19" s="40">
        <f>IFERROR(IF(H19="","",(1-(H19/(VLOOKUP(J19,Causa!$A$78:$B$80,2,0))))*60),"FALTA CALIBRE")</f>
        <v>60</v>
      </c>
      <c r="E19" s="41">
        <v>256233</v>
      </c>
      <c r="F19" s="42">
        <v>0.45763888888888898</v>
      </c>
      <c r="G19" s="133"/>
      <c r="H19" s="122">
        <f t="shared" si="7"/>
        <v>0</v>
      </c>
      <c r="I19" s="146" t="s">
        <v>55</v>
      </c>
      <c r="J19" s="43" t="s">
        <v>24</v>
      </c>
      <c r="K19" s="159"/>
      <c r="L19" s="123">
        <f t="shared" si="1"/>
        <v>0</v>
      </c>
      <c r="M19" s="123">
        <f t="shared" si="2"/>
        <v>0</v>
      </c>
      <c r="N19" s="44">
        <f>IF(E19="","",H19/12*VLOOKUP(J19,Causa!$A$78:$C$80,3,0))</f>
        <v>0</v>
      </c>
      <c r="O19" s="44">
        <f t="shared" si="3"/>
        <v>0</v>
      </c>
      <c r="P19" s="44">
        <f t="shared" si="4"/>
        <v>0</v>
      </c>
      <c r="Q19" s="160"/>
      <c r="R19" s="45"/>
      <c r="S19" s="45"/>
      <c r="T19" s="161">
        <f>IF(H19="",0,ROUND(H19/VLOOKUP(J19,Causa!$A$78:$B$80,2,0)*60,2))</f>
        <v>0</v>
      </c>
      <c r="U19" s="161">
        <f t="shared" si="8"/>
        <v>0</v>
      </c>
      <c r="V19" s="161">
        <f t="shared" si="9"/>
        <v>60</v>
      </c>
      <c r="W19" s="161">
        <f t="shared" si="10"/>
        <v>0</v>
      </c>
      <c r="X19" s="161">
        <f t="shared" si="11"/>
        <v>0</v>
      </c>
      <c r="Y19" s="161">
        <f t="shared" si="5"/>
        <v>60</v>
      </c>
      <c r="Z19" s="162">
        <v>10</v>
      </c>
      <c r="AA19" s="105" t="s">
        <v>515</v>
      </c>
      <c r="AB19" s="106"/>
      <c r="AC19" s="106"/>
      <c r="AD19" s="106"/>
      <c r="AE19" s="107">
        <f t="shared" si="12"/>
        <v>10</v>
      </c>
      <c r="AP19" s="87"/>
      <c r="AQ19" s="87"/>
      <c r="AR19" s="87"/>
    </row>
    <row r="20" spans="1:44" s="108" customFormat="1" ht="24.75" customHeight="1" x14ac:dyDescent="0.25">
      <c r="A20" s="260"/>
      <c r="B20" s="47"/>
      <c r="C20" s="49">
        <f t="shared" si="6"/>
        <v>0</v>
      </c>
      <c r="D20" s="40">
        <f>IFERROR(IF(H20="","",(1-(H20/(VLOOKUP(J20,Causa!$A$78:$B$80,2,0))))*60),"FALTA CALIBRE")</f>
        <v>45.04</v>
      </c>
      <c r="E20" s="41">
        <v>265957</v>
      </c>
      <c r="F20" s="42">
        <v>0.499305555555556</v>
      </c>
      <c r="G20" s="133"/>
      <c r="H20" s="122">
        <f t="shared" si="7"/>
        <v>9724</v>
      </c>
      <c r="I20" s="146" t="s">
        <v>55</v>
      </c>
      <c r="J20" s="43" t="s">
        <v>24</v>
      </c>
      <c r="K20" s="159"/>
      <c r="L20" s="123">
        <f t="shared" si="1"/>
        <v>0.249</v>
      </c>
      <c r="M20" s="123">
        <f t="shared" si="2"/>
        <v>0.748</v>
      </c>
      <c r="N20" s="44">
        <f>IF(E20="","",H20/12*VLOOKUP(J20,Causa!$A$78:$C$80,3,0))</f>
        <v>60.288799999999995</v>
      </c>
      <c r="O20" s="44">
        <f t="shared" si="3"/>
        <v>5.04</v>
      </c>
      <c r="P20" s="44">
        <f t="shared" si="4"/>
        <v>0</v>
      </c>
      <c r="Q20" s="160"/>
      <c r="R20" s="45"/>
      <c r="S20" s="45"/>
      <c r="T20" s="161">
        <f>IF(H20="",0,ROUND(H20/VLOOKUP(J20,Causa!$A$78:$B$80,2,0)*60,2))</f>
        <v>14.96</v>
      </c>
      <c r="U20" s="161">
        <f t="shared" si="8"/>
        <v>0</v>
      </c>
      <c r="V20" s="161">
        <f t="shared" si="9"/>
        <v>40</v>
      </c>
      <c r="W20" s="161">
        <f t="shared" si="10"/>
        <v>0</v>
      </c>
      <c r="X20" s="161">
        <f t="shared" si="11"/>
        <v>5.04</v>
      </c>
      <c r="Y20" s="161">
        <f t="shared" si="5"/>
        <v>60</v>
      </c>
      <c r="Z20" s="162">
        <v>11</v>
      </c>
      <c r="AA20" s="105" t="s">
        <v>515</v>
      </c>
      <c r="AB20" s="106"/>
      <c r="AC20" s="106"/>
      <c r="AD20" s="106"/>
      <c r="AE20" s="107">
        <f t="shared" si="12"/>
        <v>11</v>
      </c>
      <c r="AP20" s="87"/>
      <c r="AQ20" s="87"/>
      <c r="AR20" s="87"/>
    </row>
    <row r="21" spans="1:44" s="108" customFormat="1" ht="24.75" customHeight="1" x14ac:dyDescent="0.25">
      <c r="A21" s="260"/>
      <c r="B21" s="47"/>
      <c r="C21" s="49">
        <f t="shared" si="6"/>
        <v>0</v>
      </c>
      <c r="D21" s="40">
        <f>IFERROR(IF(H21="","",(1-(H21/(VLOOKUP(J21,Causa!$A$78:$B$80,2,0))))*60),"FALTA CALIBRE")</f>
        <v>22.315384615384616</v>
      </c>
      <c r="E21" s="41">
        <v>290452</v>
      </c>
      <c r="F21" s="42">
        <v>0.54097222222222197</v>
      </c>
      <c r="G21" s="133"/>
      <c r="H21" s="122">
        <f t="shared" si="7"/>
        <v>24495</v>
      </c>
      <c r="I21" s="146" t="s">
        <v>55</v>
      </c>
      <c r="J21" s="43" t="s">
        <v>24</v>
      </c>
      <c r="K21" s="159"/>
      <c r="L21" s="123">
        <f t="shared" si="1"/>
        <v>0.628</v>
      </c>
      <c r="M21" s="123">
        <f t="shared" si="2"/>
        <v>0.82499999999999996</v>
      </c>
      <c r="N21" s="44">
        <f>IF(E21="","",H21/12*VLOOKUP(J21,Causa!$A$78:$C$80,3,0))</f>
        <v>151.869</v>
      </c>
      <c r="O21" s="44">
        <f t="shared" si="3"/>
        <v>8</v>
      </c>
      <c r="P21" s="44">
        <f t="shared" si="4"/>
        <v>14.32</v>
      </c>
      <c r="Q21" s="160"/>
      <c r="R21" s="45"/>
      <c r="S21" s="45"/>
      <c r="T21" s="161">
        <f>IF(H21="",0,ROUND(H21/VLOOKUP(J21,Causa!$A$78:$B$80,2,0)*60,2))</f>
        <v>37.68</v>
      </c>
      <c r="U21" s="161">
        <f t="shared" si="8"/>
        <v>0</v>
      </c>
      <c r="V21" s="161">
        <f t="shared" si="9"/>
        <v>0</v>
      </c>
      <c r="W21" s="161">
        <f t="shared" si="10"/>
        <v>14.32</v>
      </c>
      <c r="X21" s="161">
        <f t="shared" si="11"/>
        <v>8</v>
      </c>
      <c r="Y21" s="161">
        <f t="shared" si="5"/>
        <v>60</v>
      </c>
      <c r="Z21" s="162">
        <v>12</v>
      </c>
      <c r="AA21" s="110" t="s">
        <v>515</v>
      </c>
      <c r="AB21" s="106"/>
      <c r="AC21" s="106"/>
      <c r="AD21" s="106"/>
      <c r="AE21" s="107">
        <f t="shared" si="12"/>
        <v>12</v>
      </c>
      <c r="AP21" s="87"/>
      <c r="AQ21" s="87"/>
      <c r="AR21" s="87"/>
    </row>
    <row r="22" spans="1:44" s="108" customFormat="1" ht="24.75" customHeight="1" x14ac:dyDescent="0.25">
      <c r="A22" s="260"/>
      <c r="B22" s="47"/>
      <c r="C22" s="49">
        <f t="shared" si="6"/>
        <v>0</v>
      </c>
      <c r="D22" s="40">
        <f>IFERROR(IF(H22="","",(1-(H22/(VLOOKUP(J22,Causa!$A$78:$B$80,2,0))))*60),"FALTA CALIBRE")</f>
        <v>26.564615384615383</v>
      </c>
      <c r="E22" s="41">
        <v>312185</v>
      </c>
      <c r="F22" s="42">
        <v>0.58263888888888904</v>
      </c>
      <c r="G22" s="133"/>
      <c r="H22" s="122">
        <f t="shared" si="7"/>
        <v>21733</v>
      </c>
      <c r="I22" s="146" t="s">
        <v>55</v>
      </c>
      <c r="J22" s="43" t="s">
        <v>24</v>
      </c>
      <c r="K22" s="159"/>
      <c r="L22" s="123">
        <f t="shared" si="1"/>
        <v>0.55700000000000005</v>
      </c>
      <c r="M22" s="123">
        <f t="shared" si="2"/>
        <v>0.74299999999999999</v>
      </c>
      <c r="N22" s="44">
        <f>IF(E22="","",H22/12*VLOOKUP(J22,Causa!$A$78:$C$80,3,0))</f>
        <v>134.74459999999999</v>
      </c>
      <c r="O22" s="44">
        <f t="shared" si="3"/>
        <v>11.56</v>
      </c>
      <c r="P22" s="44">
        <f t="shared" si="4"/>
        <v>15</v>
      </c>
      <c r="Q22" s="160"/>
      <c r="R22" s="45"/>
      <c r="S22" s="45"/>
      <c r="T22" s="161">
        <f>IF(H22="",0,ROUND(H22/VLOOKUP(J22,Causa!$A$78:$B$80,2,0)*60,2))</f>
        <v>33.44</v>
      </c>
      <c r="U22" s="161">
        <f t="shared" si="8"/>
        <v>0</v>
      </c>
      <c r="V22" s="161">
        <f t="shared" si="9"/>
        <v>0</v>
      </c>
      <c r="W22" s="161">
        <f t="shared" si="10"/>
        <v>15</v>
      </c>
      <c r="X22" s="161">
        <f t="shared" si="11"/>
        <v>11.56</v>
      </c>
      <c r="Y22" s="161">
        <f t="shared" si="5"/>
        <v>60</v>
      </c>
      <c r="Z22" s="162">
        <v>13</v>
      </c>
      <c r="AA22" s="110" t="s">
        <v>515</v>
      </c>
      <c r="AB22" s="106"/>
      <c r="AC22" s="106"/>
      <c r="AD22" s="106"/>
      <c r="AE22" s="107">
        <f t="shared" si="12"/>
        <v>13</v>
      </c>
      <c r="AP22" s="87"/>
      <c r="AQ22" s="87"/>
      <c r="AR22" s="87"/>
    </row>
    <row r="23" spans="1:44" s="108" customFormat="1" ht="24.75" customHeight="1" thickBot="1" x14ac:dyDescent="0.3">
      <c r="A23" s="261"/>
      <c r="B23" s="47"/>
      <c r="C23" s="50">
        <f t="shared" si="6"/>
        <v>7.1054273576010019E-15</v>
      </c>
      <c r="D23" s="40">
        <f>IFERROR(IF(H23="","",(1-(H23/(VLOOKUP(J23,Causa!$A$78:$B$80,2,0))))*60),"FALTA CALIBRE")</f>
        <v>31.13384615384615</v>
      </c>
      <c r="E23" s="41">
        <v>330948</v>
      </c>
      <c r="F23" s="42">
        <v>0.624305555555556</v>
      </c>
      <c r="G23" s="133"/>
      <c r="H23" s="122">
        <f t="shared" si="7"/>
        <v>18763</v>
      </c>
      <c r="I23" s="146" t="s">
        <v>55</v>
      </c>
      <c r="J23" s="43" t="s">
        <v>24</v>
      </c>
      <c r="K23" s="159"/>
      <c r="L23" s="123">
        <f t="shared" si="1"/>
        <v>0.48099999999999998</v>
      </c>
      <c r="M23" s="123">
        <f t="shared" si="2"/>
        <v>0.72199999999999998</v>
      </c>
      <c r="N23" s="44">
        <f>IF(E23="","",H23/12*VLOOKUP(J23,Causa!$A$78:$C$80,3,0))</f>
        <v>116.33059999999999</v>
      </c>
      <c r="O23" s="44">
        <f t="shared" si="3"/>
        <v>11.13</v>
      </c>
      <c r="P23" s="44">
        <f t="shared" si="4"/>
        <v>15</v>
      </c>
      <c r="Q23" s="160"/>
      <c r="R23" s="45"/>
      <c r="S23" s="45"/>
      <c r="T23" s="161">
        <f>IF(H23="",0,ROUND(H23/VLOOKUP(J23,Causa!$A$78:$B$80,2,0)*60,2))</f>
        <v>28.87</v>
      </c>
      <c r="U23" s="161">
        <f t="shared" si="8"/>
        <v>0</v>
      </c>
      <c r="V23" s="161">
        <f t="shared" si="9"/>
        <v>5</v>
      </c>
      <c r="W23" s="161">
        <f t="shared" si="10"/>
        <v>15</v>
      </c>
      <c r="X23" s="161">
        <f t="shared" si="11"/>
        <v>11.13</v>
      </c>
      <c r="Y23" s="161">
        <f t="shared" si="5"/>
        <v>60.000000000000007</v>
      </c>
      <c r="Z23" s="162">
        <v>14</v>
      </c>
      <c r="AA23" s="110" t="s">
        <v>515</v>
      </c>
      <c r="AB23" s="106"/>
      <c r="AC23" s="106"/>
      <c r="AD23" s="106"/>
      <c r="AE23" s="107">
        <f t="shared" si="12"/>
        <v>14</v>
      </c>
      <c r="AP23" s="87"/>
      <c r="AQ23" s="87"/>
      <c r="AR23" s="87"/>
    </row>
    <row r="24" spans="1:44" s="108" customFormat="1" ht="24.75" customHeight="1" x14ac:dyDescent="0.25">
      <c r="A24" s="259" t="s">
        <v>1764</v>
      </c>
      <c r="B24" s="47"/>
      <c r="C24" s="48">
        <f t="shared" si="6"/>
        <v>0</v>
      </c>
      <c r="D24" s="40">
        <f>IFERROR(IF(H24="","",(1-(H24/(VLOOKUP(J24,Causa!$A$78:$B$80,2,0))))*60),"FALTA CALIBRE")</f>
        <v>28.209230769230768</v>
      </c>
      <c r="E24" s="41">
        <v>351612</v>
      </c>
      <c r="F24" s="42">
        <v>0.66597222222222197</v>
      </c>
      <c r="G24" s="133"/>
      <c r="H24" s="122">
        <f t="shared" si="7"/>
        <v>20664</v>
      </c>
      <c r="I24" s="146" t="s">
        <v>56</v>
      </c>
      <c r="J24" s="43" t="s">
        <v>24</v>
      </c>
      <c r="K24" s="159"/>
      <c r="L24" s="123">
        <f t="shared" si="1"/>
        <v>0.53</v>
      </c>
      <c r="M24" s="123">
        <f t="shared" si="2"/>
        <v>0.67600000000000005</v>
      </c>
      <c r="N24" s="44">
        <f>IF(E24="","",H24/12*VLOOKUP(J24,Causa!$A$78:$C$80,3,0))</f>
        <v>128.11679999999998</v>
      </c>
      <c r="O24" s="44">
        <f t="shared" si="3"/>
        <v>15.21</v>
      </c>
      <c r="P24" s="44">
        <f t="shared" si="4"/>
        <v>13</v>
      </c>
      <c r="Q24" s="160"/>
      <c r="R24" s="45">
        <f>IFERROR(SUM(T24:T32)/(SUM(Y24:Y32)-SUM(U24:U32)-SUM(V24:V32)),0)</f>
        <v>0.59351851851851856</v>
      </c>
      <c r="S24" s="45"/>
      <c r="T24" s="161">
        <f>IF(H24="",0,ROUND(H24/VLOOKUP(J24,Causa!$A$78:$B$80,2,0)*60,2))</f>
        <v>31.79</v>
      </c>
      <c r="U24" s="161">
        <f t="shared" si="8"/>
        <v>0</v>
      </c>
      <c r="V24" s="161">
        <f t="shared" si="9"/>
        <v>0</v>
      </c>
      <c r="W24" s="161">
        <f t="shared" si="10"/>
        <v>13</v>
      </c>
      <c r="X24" s="161">
        <f t="shared" si="11"/>
        <v>15.21</v>
      </c>
      <c r="Y24" s="161">
        <f t="shared" si="5"/>
        <v>60</v>
      </c>
      <c r="Z24" s="162">
        <v>15</v>
      </c>
      <c r="AA24" s="110" t="s">
        <v>1850</v>
      </c>
      <c r="AB24" s="106"/>
      <c r="AC24" s="106"/>
      <c r="AD24" s="106"/>
      <c r="AE24" s="107">
        <f t="shared" si="12"/>
        <v>15</v>
      </c>
      <c r="AP24" s="111"/>
      <c r="AQ24" s="111"/>
      <c r="AR24" s="111"/>
    </row>
    <row r="25" spans="1:44" s="108" customFormat="1" ht="24.75" customHeight="1" x14ac:dyDescent="0.25">
      <c r="A25" s="260"/>
      <c r="B25" s="47"/>
      <c r="C25" s="49">
        <f t="shared" si="6"/>
        <v>0</v>
      </c>
      <c r="D25" s="40">
        <f>IFERROR(IF(H25="","",(1-(H25/(VLOOKUP(J25,Causa!$A$78:$B$80,2,0))))*60),"FALTA CALIBRE")</f>
        <v>19.029230769230768</v>
      </c>
      <c r="E25" s="41">
        <v>378243</v>
      </c>
      <c r="F25" s="42">
        <v>0.70763888888888904</v>
      </c>
      <c r="G25" s="133">
        <v>700000874594</v>
      </c>
      <c r="H25" s="122">
        <f t="shared" si="7"/>
        <v>26631</v>
      </c>
      <c r="I25" s="146" t="s">
        <v>56</v>
      </c>
      <c r="J25" s="43" t="s">
        <v>24</v>
      </c>
      <c r="K25" s="159" t="str">
        <f>IFERROR("Promedio Vol. De 00:00 a 08:00: " &amp; ROUND(AVERAGE(N25:N32),1) &amp; "  - GLY Promedio: " &amp; ROUND(AVERAGE(L25:L32),3)*100,"")</f>
        <v>Promedio Vol. De 00:00 a 08:00: 145.4  - GLY Promedio: 60.2</v>
      </c>
      <c r="L25" s="123">
        <f t="shared" si="1"/>
        <v>0.68300000000000005</v>
      </c>
      <c r="M25" s="123">
        <f t="shared" si="2"/>
        <v>0.68300000000000005</v>
      </c>
      <c r="N25" s="44">
        <f>IF(E25="","",H25/12*VLOOKUP(J25,Causa!$A$78:$C$80,3,0))</f>
        <v>165.11219999999997</v>
      </c>
      <c r="O25" s="44">
        <f t="shared" si="3"/>
        <v>19.03</v>
      </c>
      <c r="P25" s="44">
        <f t="shared" si="4"/>
        <v>0</v>
      </c>
      <c r="Q25" s="160"/>
      <c r="R25" s="45"/>
      <c r="S25" s="45"/>
      <c r="T25" s="161">
        <f>IF(H25="",0,ROUND(H25/VLOOKUP(J25,Causa!$A$78:$B$80,2,0)*60,2))</f>
        <v>40.97</v>
      </c>
      <c r="U25" s="161">
        <f t="shared" si="8"/>
        <v>0</v>
      </c>
      <c r="V25" s="161">
        <f t="shared" si="9"/>
        <v>0</v>
      </c>
      <c r="W25" s="161">
        <f t="shared" si="10"/>
        <v>0</v>
      </c>
      <c r="X25" s="161">
        <f t="shared" si="11"/>
        <v>19.03</v>
      </c>
      <c r="Y25" s="161">
        <f t="shared" si="5"/>
        <v>60</v>
      </c>
      <c r="Z25" s="162">
        <v>16</v>
      </c>
      <c r="AA25" s="110" t="s">
        <v>1850</v>
      </c>
      <c r="AB25" s="106"/>
      <c r="AC25" s="106"/>
      <c r="AD25" s="106"/>
      <c r="AE25" s="107">
        <f t="shared" si="12"/>
        <v>16</v>
      </c>
      <c r="AP25" s="91"/>
      <c r="AQ25" s="91"/>
      <c r="AR25" s="91"/>
    </row>
    <row r="26" spans="1:44" s="108" customFormat="1" ht="24.75" customHeight="1" x14ac:dyDescent="0.25">
      <c r="A26" s="260"/>
      <c r="B26" s="47"/>
      <c r="C26" s="49">
        <f t="shared" si="6"/>
        <v>0</v>
      </c>
      <c r="D26" s="40">
        <f>IFERROR(IF(H26="","",(1-(H26/(VLOOKUP(J26,Causa!$A$78:$B$80,2,0))))*60),"FALTA CALIBRE")</f>
        <v>17.313846153846157</v>
      </c>
      <c r="E26" s="41">
        <v>405989</v>
      </c>
      <c r="F26" s="42">
        <v>0.749305555555556</v>
      </c>
      <c r="G26" s="133">
        <v>700000874594</v>
      </c>
      <c r="H26" s="122">
        <f t="shared" si="7"/>
        <v>27746</v>
      </c>
      <c r="I26" s="146" t="s">
        <v>56</v>
      </c>
      <c r="J26" s="43" t="s">
        <v>24</v>
      </c>
      <c r="K26" s="159"/>
      <c r="L26" s="123">
        <f t="shared" si="1"/>
        <v>0.71199999999999997</v>
      </c>
      <c r="M26" s="123">
        <f t="shared" si="2"/>
        <v>0.71199999999999997</v>
      </c>
      <c r="N26" s="44">
        <f>IF(E26="","",H26/12*VLOOKUP(J26,Causa!$A$78:$C$80,3,0))</f>
        <v>172.02519999999998</v>
      </c>
      <c r="O26" s="44">
        <f t="shared" si="3"/>
        <v>17.310000000000002</v>
      </c>
      <c r="P26" s="44">
        <f t="shared" si="4"/>
        <v>0</v>
      </c>
      <c r="Q26" s="160"/>
      <c r="R26" s="45"/>
      <c r="S26" s="45"/>
      <c r="T26" s="161">
        <f>IF(H26="",0,ROUND(H26/VLOOKUP(J26,Causa!$A$78:$B$80,2,0)*60,2))</f>
        <v>42.69</v>
      </c>
      <c r="U26" s="161">
        <f t="shared" si="8"/>
        <v>0</v>
      </c>
      <c r="V26" s="161">
        <f t="shared" si="9"/>
        <v>0</v>
      </c>
      <c r="W26" s="161">
        <f t="shared" si="10"/>
        <v>0</v>
      </c>
      <c r="X26" s="161">
        <f t="shared" si="11"/>
        <v>17.310000000000002</v>
      </c>
      <c r="Y26" s="161">
        <f t="shared" si="5"/>
        <v>60</v>
      </c>
      <c r="Z26" s="162">
        <v>17</v>
      </c>
      <c r="AA26" s="110" t="s">
        <v>1850</v>
      </c>
      <c r="AB26" s="106"/>
      <c r="AC26" s="106"/>
      <c r="AD26" s="106"/>
      <c r="AE26" s="107">
        <f t="shared" si="12"/>
        <v>17</v>
      </c>
      <c r="AP26" s="91"/>
      <c r="AQ26" s="91"/>
      <c r="AR26" s="91"/>
    </row>
    <row r="27" spans="1:44" s="108" customFormat="1" ht="24.75" customHeight="1" x14ac:dyDescent="0.25">
      <c r="A27" s="260"/>
      <c r="B27" s="47"/>
      <c r="C27" s="49">
        <f t="shared" si="6"/>
        <v>0</v>
      </c>
      <c r="D27" s="40">
        <f>IFERROR(IF(H27="","",(1-(H27/(VLOOKUP(J27,Causa!$A$78:$B$80,2,0))))*60),"FALTA CALIBRE")</f>
        <v>28.270769230769233</v>
      </c>
      <c r="E27" s="41">
        <v>426613</v>
      </c>
      <c r="F27" s="42">
        <v>0.79097222222222197</v>
      </c>
      <c r="G27" s="133">
        <v>700000874594</v>
      </c>
      <c r="H27" s="122">
        <f t="shared" si="7"/>
        <v>20624</v>
      </c>
      <c r="I27" s="146" t="s">
        <v>56</v>
      </c>
      <c r="J27" s="43" t="s">
        <v>24</v>
      </c>
      <c r="K27" s="159"/>
      <c r="L27" s="123">
        <f t="shared" si="1"/>
        <v>0.52900000000000003</v>
      </c>
      <c r="M27" s="123">
        <f t="shared" si="2"/>
        <v>0.52900000000000003</v>
      </c>
      <c r="N27" s="44">
        <f>IF(E27="","",H27/12*VLOOKUP(J27,Causa!$A$78:$C$80,3,0))</f>
        <v>127.86879999999999</v>
      </c>
      <c r="O27" s="44">
        <f t="shared" si="3"/>
        <v>28.27</v>
      </c>
      <c r="P27" s="44">
        <f t="shared" si="4"/>
        <v>0</v>
      </c>
      <c r="Q27" s="160"/>
      <c r="R27" s="45"/>
      <c r="S27" s="45"/>
      <c r="T27" s="161">
        <f>IF(H27="",0,ROUND(H27/VLOOKUP(J27,Causa!$A$78:$B$80,2,0)*60,2))</f>
        <v>31.73</v>
      </c>
      <c r="U27" s="161">
        <f t="shared" si="8"/>
        <v>0</v>
      </c>
      <c r="V27" s="161">
        <f t="shared" si="9"/>
        <v>0</v>
      </c>
      <c r="W27" s="161">
        <f t="shared" si="10"/>
        <v>0</v>
      </c>
      <c r="X27" s="161">
        <f t="shared" si="11"/>
        <v>28.27</v>
      </c>
      <c r="Y27" s="161">
        <f t="shared" si="5"/>
        <v>60</v>
      </c>
      <c r="Z27" s="162">
        <v>18</v>
      </c>
      <c r="AA27" s="106" t="s">
        <v>1850</v>
      </c>
      <c r="AB27" s="106"/>
      <c r="AC27" s="106"/>
      <c r="AD27" s="106"/>
      <c r="AE27" s="107">
        <f t="shared" si="12"/>
        <v>18</v>
      </c>
      <c r="AP27" s="91"/>
      <c r="AQ27" s="91"/>
      <c r="AR27" s="91"/>
    </row>
    <row r="28" spans="1:44" s="108" customFormat="1" ht="24.75" customHeight="1" x14ac:dyDescent="0.25">
      <c r="A28" s="260"/>
      <c r="B28" s="47"/>
      <c r="C28" s="49">
        <f t="shared" si="6"/>
        <v>0</v>
      </c>
      <c r="D28" s="40">
        <f>IFERROR(IF(H28="","",(1-(H28/(VLOOKUP(J28,Causa!$A$78:$B$80,2,0))))*60),"FALTA CALIBRE")</f>
        <v>22.592307692307688</v>
      </c>
      <c r="E28" s="41">
        <v>450928</v>
      </c>
      <c r="F28" s="42">
        <v>0.83263888888888904</v>
      </c>
      <c r="G28" s="133">
        <v>700000874594</v>
      </c>
      <c r="H28" s="122">
        <f t="shared" si="7"/>
        <v>24315</v>
      </c>
      <c r="I28" s="146" t="s">
        <v>56</v>
      </c>
      <c r="J28" s="43" t="s">
        <v>24</v>
      </c>
      <c r="K28" s="159"/>
      <c r="L28" s="123">
        <f t="shared" si="1"/>
        <v>0.624</v>
      </c>
      <c r="M28" s="123">
        <f t="shared" si="2"/>
        <v>0.66300000000000003</v>
      </c>
      <c r="N28" s="44">
        <f>IF(E28="","",H28/12*VLOOKUP(J28,Causa!$A$78:$C$80,3,0))</f>
        <v>150.75299999999999</v>
      </c>
      <c r="O28" s="44">
        <f t="shared" si="3"/>
        <v>19</v>
      </c>
      <c r="P28" s="44">
        <f t="shared" si="4"/>
        <v>3.59</v>
      </c>
      <c r="Q28" s="160"/>
      <c r="R28" s="45"/>
      <c r="S28" s="45"/>
      <c r="T28" s="161">
        <f>IF(H28="",0,ROUND(H28/VLOOKUP(J28,Causa!$A$78:$B$80,2,0)*60,2))</f>
        <v>37.409999999999997</v>
      </c>
      <c r="U28" s="161">
        <f t="shared" si="8"/>
        <v>0</v>
      </c>
      <c r="V28" s="161">
        <f t="shared" si="9"/>
        <v>0</v>
      </c>
      <c r="W28" s="161">
        <f t="shared" si="10"/>
        <v>3.59</v>
      </c>
      <c r="X28" s="161">
        <f t="shared" si="11"/>
        <v>19</v>
      </c>
      <c r="Y28" s="161">
        <f t="shared" si="5"/>
        <v>60</v>
      </c>
      <c r="Z28" s="162">
        <v>19</v>
      </c>
      <c r="AA28" s="106" t="s">
        <v>1850</v>
      </c>
      <c r="AB28" s="106"/>
      <c r="AC28" s="106"/>
      <c r="AD28" s="106"/>
      <c r="AE28" s="107">
        <f t="shared" si="12"/>
        <v>19</v>
      </c>
      <c r="AP28" s="91"/>
      <c r="AQ28" s="91"/>
      <c r="AR28" s="91"/>
    </row>
    <row r="29" spans="1:44" s="108" customFormat="1" ht="24.75" customHeight="1" x14ac:dyDescent="0.25">
      <c r="A29" s="260"/>
      <c r="B29" s="47"/>
      <c r="C29" s="49">
        <f t="shared" si="6"/>
        <v>0</v>
      </c>
      <c r="D29" s="40">
        <f>IFERROR(IF(H29="","",(1-(H29/(VLOOKUP(J29,Causa!$A$78:$B$80,2,0))))*60),"FALTA CALIBRE")</f>
        <v>25.298461538461542</v>
      </c>
      <c r="E29" s="41">
        <v>473484</v>
      </c>
      <c r="F29" s="42">
        <v>0.874305555555556</v>
      </c>
      <c r="G29" s="133">
        <v>700000874594</v>
      </c>
      <c r="H29" s="122">
        <f t="shared" si="7"/>
        <v>22556</v>
      </c>
      <c r="I29" s="146" t="s">
        <v>56</v>
      </c>
      <c r="J29" s="43" t="s">
        <v>24</v>
      </c>
      <c r="K29" s="159"/>
      <c r="L29" s="123">
        <f t="shared" si="1"/>
        <v>0.57799999999999996</v>
      </c>
      <c r="M29" s="123">
        <f t="shared" si="2"/>
        <v>0.77100000000000002</v>
      </c>
      <c r="N29" s="44">
        <f>IF(E29="","",H29/12*VLOOKUP(J29,Causa!$A$78:$C$80,3,0))</f>
        <v>139.84719999999999</v>
      </c>
      <c r="O29" s="44">
        <f t="shared" si="3"/>
        <v>10.3</v>
      </c>
      <c r="P29" s="44">
        <f t="shared" si="4"/>
        <v>15</v>
      </c>
      <c r="Q29" s="160"/>
      <c r="R29" s="45"/>
      <c r="S29" s="45"/>
      <c r="T29" s="161">
        <f>IF(H29="",0,ROUND(H29/VLOOKUP(J29,Causa!$A$78:$B$80,2,0)*60,2))</f>
        <v>34.700000000000003</v>
      </c>
      <c r="U29" s="161">
        <f t="shared" si="8"/>
        <v>0</v>
      </c>
      <c r="V29" s="161">
        <f t="shared" si="9"/>
        <v>0</v>
      </c>
      <c r="W29" s="161">
        <f t="shared" si="10"/>
        <v>15</v>
      </c>
      <c r="X29" s="161">
        <f t="shared" si="11"/>
        <v>10.3</v>
      </c>
      <c r="Y29" s="161">
        <f t="shared" si="5"/>
        <v>60</v>
      </c>
      <c r="Z29" s="162">
        <v>20</v>
      </c>
      <c r="AA29" s="106" t="s">
        <v>1850</v>
      </c>
      <c r="AB29" s="106"/>
      <c r="AC29" s="106"/>
      <c r="AD29" s="106"/>
      <c r="AE29" s="107">
        <f t="shared" si="12"/>
        <v>20</v>
      </c>
      <c r="AP29" s="91"/>
      <c r="AQ29" s="91"/>
      <c r="AR29" s="91"/>
    </row>
    <row r="30" spans="1:44" s="108" customFormat="1" ht="24.75" customHeight="1" x14ac:dyDescent="0.25">
      <c r="A30" s="260"/>
      <c r="B30" s="47"/>
      <c r="C30" s="49">
        <f t="shared" si="6"/>
        <v>0</v>
      </c>
      <c r="D30" s="40">
        <f>IFERROR(IF(H30="","",(1-(H30/(VLOOKUP(J30,Causa!$A$78:$B$80,2,0))))*60),"FALTA CALIBRE")</f>
        <v>27.143076923076922</v>
      </c>
      <c r="E30" s="41">
        <v>494841</v>
      </c>
      <c r="F30" s="42">
        <v>0.91597222222222197</v>
      </c>
      <c r="G30" s="133">
        <v>700000874594</v>
      </c>
      <c r="H30" s="122">
        <f t="shared" si="7"/>
        <v>21357</v>
      </c>
      <c r="I30" s="146" t="s">
        <v>56</v>
      </c>
      <c r="J30" s="43" t="s">
        <v>24</v>
      </c>
      <c r="K30" s="159"/>
      <c r="L30" s="123">
        <f t="shared" si="1"/>
        <v>0.54800000000000004</v>
      </c>
      <c r="M30" s="123">
        <f t="shared" si="2"/>
        <v>0.54800000000000004</v>
      </c>
      <c r="N30" s="44">
        <f>IF(E30="","",H30/12*VLOOKUP(J30,Causa!$A$78:$C$80,3,0))</f>
        <v>132.4134</v>
      </c>
      <c r="O30" s="44">
        <f t="shared" si="3"/>
        <v>27.14</v>
      </c>
      <c r="P30" s="44">
        <f t="shared" si="4"/>
        <v>0</v>
      </c>
      <c r="Q30" s="160"/>
      <c r="R30" s="45"/>
      <c r="S30" s="45"/>
      <c r="T30" s="161">
        <f>IF(H30="",0,ROUND(H30/VLOOKUP(J30,Causa!$A$78:$B$80,2,0)*60,2))</f>
        <v>32.86</v>
      </c>
      <c r="U30" s="161">
        <f t="shared" si="8"/>
        <v>0</v>
      </c>
      <c r="V30" s="161">
        <f t="shared" si="9"/>
        <v>0</v>
      </c>
      <c r="W30" s="161">
        <f t="shared" si="10"/>
        <v>0</v>
      </c>
      <c r="X30" s="161">
        <f t="shared" si="11"/>
        <v>27.14</v>
      </c>
      <c r="Y30" s="161">
        <f t="shared" si="5"/>
        <v>60</v>
      </c>
      <c r="Z30" s="162">
        <v>21</v>
      </c>
      <c r="AA30" s="106" t="s">
        <v>1850</v>
      </c>
      <c r="AB30" s="106"/>
      <c r="AC30" s="106"/>
      <c r="AD30" s="106"/>
      <c r="AE30" s="107">
        <f t="shared" si="12"/>
        <v>21</v>
      </c>
      <c r="AP30" s="91"/>
      <c r="AQ30" s="91"/>
      <c r="AR30" s="91"/>
    </row>
    <row r="31" spans="1:44" s="108" customFormat="1" ht="24.75" customHeight="1" thickBot="1" x14ac:dyDescent="0.3">
      <c r="A31" s="261"/>
      <c r="B31" s="47"/>
      <c r="C31" s="50">
        <f t="shared" si="6"/>
        <v>0</v>
      </c>
      <c r="D31" s="40">
        <f>IFERROR(IF(H31="","",(1-(H31/(VLOOKUP(J31,Causa!$A$78:$B$80,2,0))))*60),"FALTA CALIBRE")</f>
        <v>29.267692307692307</v>
      </c>
      <c r="E31" s="41">
        <v>514817</v>
      </c>
      <c r="F31" s="42">
        <v>0.95763888888888904</v>
      </c>
      <c r="G31" s="133">
        <v>700000874594</v>
      </c>
      <c r="H31" s="122">
        <f t="shared" si="7"/>
        <v>19976</v>
      </c>
      <c r="I31" s="146" t="s">
        <v>56</v>
      </c>
      <c r="J31" s="43" t="s">
        <v>24</v>
      </c>
      <c r="K31" s="159"/>
      <c r="L31" s="123">
        <f t="shared" si="1"/>
        <v>0.51200000000000001</v>
      </c>
      <c r="M31" s="123">
        <f t="shared" si="2"/>
        <v>0.51200000000000001</v>
      </c>
      <c r="N31" s="44">
        <f>IF(E31="","",H31/12*VLOOKUP(J31,Causa!$A$78:$C$80,3,0))</f>
        <v>123.85119999999999</v>
      </c>
      <c r="O31" s="44">
        <f t="shared" si="3"/>
        <v>29.27</v>
      </c>
      <c r="P31" s="44">
        <f t="shared" si="4"/>
        <v>0</v>
      </c>
      <c r="Q31" s="160"/>
      <c r="R31" s="45"/>
      <c r="S31" s="45"/>
      <c r="T31" s="161">
        <f>IF(H31="",0,ROUND(H31/VLOOKUP(J31,Causa!$A$78:$B$80,2,0)*60,2))</f>
        <v>30.73</v>
      </c>
      <c r="U31" s="161">
        <f t="shared" si="8"/>
        <v>0</v>
      </c>
      <c r="V31" s="161">
        <f t="shared" si="9"/>
        <v>0</v>
      </c>
      <c r="W31" s="161">
        <f t="shared" si="10"/>
        <v>0</v>
      </c>
      <c r="X31" s="161">
        <f t="shared" si="11"/>
        <v>29.27</v>
      </c>
      <c r="Y31" s="161">
        <f t="shared" si="5"/>
        <v>60</v>
      </c>
      <c r="Z31" s="162">
        <v>22</v>
      </c>
      <c r="AA31" s="106" t="s">
        <v>1850</v>
      </c>
      <c r="AB31" s="106"/>
      <c r="AC31" s="106"/>
      <c r="AD31" s="106"/>
      <c r="AE31" s="107">
        <f t="shared" si="12"/>
        <v>22</v>
      </c>
      <c r="AP31" s="91"/>
      <c r="AQ31" s="91"/>
      <c r="AR31" s="91"/>
    </row>
    <row r="32" spans="1:44" s="108" customFormat="1" ht="24.75" customHeight="1" thickBot="1" x14ac:dyDescent="0.3">
      <c r="A32" s="51" t="s">
        <v>1795</v>
      </c>
      <c r="B32" s="47"/>
      <c r="C32" s="134">
        <f t="shared" si="6"/>
        <v>0</v>
      </c>
      <c r="D32" s="135">
        <f>IFERROR(IF(H32="","",(1-(H32/(VLOOKUP(J32,Causa!$A$78:$B$80,2,0))))*60),"FALTA CALIBRE")</f>
        <v>22.383076923076921</v>
      </c>
      <c r="E32" s="136">
        <v>539268</v>
      </c>
      <c r="F32" s="137">
        <v>0.999305555555556</v>
      </c>
      <c r="G32" s="133">
        <v>700000874594</v>
      </c>
      <c r="H32" s="138">
        <f t="shared" si="7"/>
        <v>24451</v>
      </c>
      <c r="I32" s="146" t="s">
        <v>57</v>
      </c>
      <c r="J32" s="43" t="s">
        <v>24</v>
      </c>
      <c r="K32" s="184"/>
      <c r="L32" s="123">
        <f t="shared" si="1"/>
        <v>0.627</v>
      </c>
      <c r="M32" s="123">
        <f t="shared" si="2"/>
        <v>0.71499999999999997</v>
      </c>
      <c r="N32" s="44">
        <f>IF(E32="","",H32/12*VLOOKUP(J32,Causa!$A$78:$C$80,3,0))</f>
        <v>151.59619999999998</v>
      </c>
      <c r="O32" s="44">
        <f t="shared" si="3"/>
        <v>15</v>
      </c>
      <c r="P32" s="44">
        <f t="shared" si="4"/>
        <v>7.38</v>
      </c>
      <c r="Q32" s="160"/>
      <c r="R32" s="45"/>
      <c r="S32" s="45"/>
      <c r="T32" s="161">
        <f>IF(H32="",0,ROUND(H32/VLOOKUP(J32,Causa!$A$78:$B$80,2,0)*60,2))</f>
        <v>37.619999999999997</v>
      </c>
      <c r="U32" s="161">
        <f t="shared" si="8"/>
        <v>0</v>
      </c>
      <c r="V32" s="161">
        <f t="shared" si="9"/>
        <v>0</v>
      </c>
      <c r="W32" s="161">
        <f t="shared" si="10"/>
        <v>7.38</v>
      </c>
      <c r="X32" s="161">
        <f t="shared" si="11"/>
        <v>15</v>
      </c>
      <c r="Y32" s="161">
        <f t="shared" si="5"/>
        <v>60</v>
      </c>
      <c r="Z32" s="162">
        <v>23</v>
      </c>
      <c r="AA32" s="106" t="s">
        <v>517</v>
      </c>
      <c r="AB32" s="106"/>
      <c r="AC32" s="106"/>
      <c r="AD32" s="106"/>
      <c r="AE32" s="107">
        <f t="shared" si="12"/>
        <v>23</v>
      </c>
      <c r="AP32" s="91"/>
      <c r="AQ32" s="91"/>
      <c r="AR32" s="91"/>
    </row>
    <row r="33" spans="1:44" s="108" customFormat="1" ht="26.25" customHeight="1" thickBot="1" x14ac:dyDescent="0.3">
      <c r="A33" s="152"/>
      <c r="B33" s="139" t="s">
        <v>1750</v>
      </c>
      <c r="C33" s="247">
        <f>+F33+H33+J33</f>
        <v>3343.4615999999996</v>
      </c>
      <c r="D33" s="248"/>
      <c r="E33" s="140" t="s">
        <v>1747</v>
      </c>
      <c r="F33" s="141">
        <f>SUM(N9:N15,N32)</f>
        <v>1291.4537999999998</v>
      </c>
      <c r="G33" s="140" t="s">
        <v>1748</v>
      </c>
      <c r="H33" s="142">
        <f>SUM(N16:N23)</f>
        <v>912.02</v>
      </c>
      <c r="I33" s="140" t="s">
        <v>1749</v>
      </c>
      <c r="J33" s="143">
        <f>SUM(N24:N31)</f>
        <v>1139.9877999999999</v>
      </c>
      <c r="K33" s="143">
        <f>COUNTIF($M$9:$M$32,"100%")</f>
        <v>1</v>
      </c>
      <c r="L33" s="156"/>
      <c r="M33" s="157"/>
      <c r="N33" s="157"/>
      <c r="O33" s="157"/>
      <c r="P33" s="157"/>
      <c r="Q33" s="157"/>
      <c r="R33" s="157"/>
      <c r="S33" s="158"/>
      <c r="T33" s="249" t="s">
        <v>2</v>
      </c>
      <c r="U33" s="250"/>
      <c r="V33" s="250"/>
      <c r="W33" s="250"/>
      <c r="X33" s="18"/>
      <c r="Y33" s="124"/>
      <c r="Z33" s="124"/>
      <c r="AA33" s="112"/>
      <c r="AB33" s="112"/>
      <c r="AJ33" s="113"/>
      <c r="AK33" s="114"/>
      <c r="AL33" s="114"/>
      <c r="AM33" s="114"/>
      <c r="AN33" s="91"/>
      <c r="AO33" s="91"/>
      <c r="AP33" s="91"/>
      <c r="AQ33" s="91"/>
      <c r="AR33" s="91"/>
    </row>
    <row r="34" spans="1:44" s="108" customFormat="1" ht="35.25" customHeight="1" thickBot="1" x14ac:dyDescent="0.3">
      <c r="A34" s="150"/>
      <c r="C34" s="23" t="s">
        <v>1739</v>
      </c>
      <c r="D34" s="210" t="s">
        <v>1736</v>
      </c>
      <c r="E34" s="210" t="s">
        <v>1740</v>
      </c>
      <c r="F34" s="210" t="s">
        <v>4</v>
      </c>
      <c r="G34" s="210" t="s">
        <v>6</v>
      </c>
      <c r="H34" s="210" t="s">
        <v>7</v>
      </c>
      <c r="I34" s="132" t="s">
        <v>8</v>
      </c>
      <c r="J34" s="132" t="s">
        <v>17</v>
      </c>
      <c r="K34" s="144" t="s">
        <v>18</v>
      </c>
      <c r="L34" s="213" t="s">
        <v>19</v>
      </c>
      <c r="M34" s="214" t="s">
        <v>116</v>
      </c>
      <c r="N34" s="132" t="s">
        <v>117</v>
      </c>
      <c r="O34" s="132" t="s">
        <v>118</v>
      </c>
      <c r="P34" s="132" t="s">
        <v>20</v>
      </c>
      <c r="Q34" s="132" t="s">
        <v>21</v>
      </c>
      <c r="R34" s="215" t="s">
        <v>22</v>
      </c>
      <c r="S34" s="221" t="s">
        <v>12</v>
      </c>
      <c r="T34" s="120" t="s">
        <v>13</v>
      </c>
      <c r="U34" s="220" t="s">
        <v>14</v>
      </c>
      <c r="V34" s="220" t="s">
        <v>15</v>
      </c>
      <c r="W34" s="120" t="s">
        <v>4</v>
      </c>
      <c r="X34" s="120" t="s">
        <v>8</v>
      </c>
      <c r="Y34" s="125"/>
      <c r="Z34" s="126"/>
      <c r="AA34" s="91"/>
      <c r="AB34" s="115"/>
      <c r="AJ34" s="113"/>
      <c r="AK34" s="114"/>
      <c r="AL34" s="114"/>
      <c r="AM34" s="114"/>
      <c r="AN34" s="91"/>
      <c r="AO34" s="91"/>
      <c r="AP34" s="91"/>
      <c r="AQ34" s="91"/>
      <c r="AR34" s="91"/>
    </row>
    <row r="35" spans="1:44" s="17" customFormat="1" ht="20.25" customHeight="1" x14ac:dyDescent="0.2">
      <c r="A35" s="150"/>
      <c r="C35" s="205"/>
      <c r="D35" s="206">
        <f t="shared" ref="D35:D98" si="13">IF(E35="","",IF(E35=1,IF(COUNTA(F35:P35)=9,1,0),IF(J35="OPERACIO",IF(COUNTA(F35:P35)=7,1,0),IF(COUNTA(F35:P35)=7,1,0))))</f>
        <v>1</v>
      </c>
      <c r="E35" s="207">
        <f>IFERROR(VLOOKUP(J35,Causa!$A$2:$F$15,6,0),"")</f>
        <v>3</v>
      </c>
      <c r="F35" s="208">
        <v>6.9444444444444447E-4</v>
      </c>
      <c r="G35" s="209"/>
      <c r="H35" s="211"/>
      <c r="I35" s="55" t="s">
        <v>57</v>
      </c>
      <c r="J35" s="54" t="s">
        <v>47</v>
      </c>
      <c r="K35" s="54" t="s">
        <v>96</v>
      </c>
      <c r="L35" s="54" t="s">
        <v>1793</v>
      </c>
      <c r="M35" s="54"/>
      <c r="N35" s="54"/>
      <c r="O35" s="54" t="s">
        <v>1720</v>
      </c>
      <c r="P35" s="54">
        <v>10</v>
      </c>
      <c r="Q35" s="55" t="s">
        <v>1860</v>
      </c>
      <c r="R35" s="54"/>
      <c r="S35" s="61">
        <f>IF(K35="tiempo no programado",P35,0)</f>
        <v>0</v>
      </c>
      <c r="T35" s="61">
        <f t="shared" ref="T35:T98" si="14">IF(J35="Programa",P35,0)-S35</f>
        <v>10</v>
      </c>
      <c r="U35" s="61">
        <f>IF(J35="CALIDAD",P35,0)+IF(J35="LOGISTIC",P35,0)+IF(J35="REPUESTO",P35,0)+IF(J35="SALAMAQ",P35,0)+IF(J35="PROCESO",P35,0)</f>
        <v>0</v>
      </c>
      <c r="V35" s="61">
        <f t="shared" ref="V35:V98" si="15">IF(J35="ELECTRIC",P35,0)+IF(J35="INSTRUME",P35,0)+IF(J35="MECANICA",P35,0)+IF(J35="OPERACIO",P35,0)+IF(J35="AUTOMATI",P35,0)</f>
        <v>0</v>
      </c>
      <c r="W35" s="62">
        <f t="shared" ref="W35:W98" si="16">IF(F35="","",HOUR(F35))</f>
        <v>0</v>
      </c>
      <c r="X35" s="61" t="str">
        <f>IF(OR(W35=23,W35&lt;7),"N",IF(AND(W35&gt;=7,W35&lt;15),"M","T"))</f>
        <v>N</v>
      </c>
      <c r="Y35" s="18"/>
      <c r="Z35" s="19"/>
      <c r="AA35" s="20"/>
      <c r="AB35" s="19"/>
      <c r="AC35" s="21"/>
      <c r="AJ35" s="22"/>
      <c r="AK35" s="22"/>
      <c r="AL35" s="22"/>
      <c r="AM35" s="22"/>
      <c r="AN35" s="20"/>
      <c r="AO35" s="20"/>
      <c r="AP35" s="20"/>
      <c r="AQ35" s="20"/>
      <c r="AR35" s="20"/>
    </row>
    <row r="36" spans="1:44" s="17" customFormat="1" ht="20.25" customHeight="1" x14ac:dyDescent="0.2">
      <c r="A36" s="150"/>
      <c r="C36" s="63"/>
      <c r="D36" s="66">
        <f t="shared" si="13"/>
        <v>1</v>
      </c>
      <c r="E36" s="69">
        <f>IFERROR(VLOOKUP(J36,Causa!$A$2:$F$15,6,0),"")</f>
        <v>3</v>
      </c>
      <c r="F36" s="52">
        <v>6.9444444444444441E-3</v>
      </c>
      <c r="G36" s="53"/>
      <c r="H36" s="212"/>
      <c r="I36" s="55" t="s">
        <v>57</v>
      </c>
      <c r="J36" s="54" t="s">
        <v>37</v>
      </c>
      <c r="K36" s="54" t="s">
        <v>68</v>
      </c>
      <c r="L36" s="54" t="s">
        <v>1793</v>
      </c>
      <c r="M36" s="54"/>
      <c r="N36" s="54"/>
      <c r="O36" s="54" t="s">
        <v>427</v>
      </c>
      <c r="P36" s="54">
        <v>7.27</v>
      </c>
      <c r="Q36" s="55" t="s">
        <v>2033</v>
      </c>
      <c r="R36" s="54"/>
      <c r="S36" s="56">
        <f t="shared" ref="S36:S99" si="17">IF(K36="tiempo no programado",P36,0)</f>
        <v>0</v>
      </c>
      <c r="T36" s="56">
        <f t="shared" si="14"/>
        <v>0</v>
      </c>
      <c r="U36" s="56">
        <f t="shared" ref="U36:U99" si="18">IF(J36="CALIDAD",P36,0)+IF(J36="LOGISTIC",P36,0)+IF(J36="REPUESTO",P36,0)+IF(J36="SALAMAQ",P36,0)</f>
        <v>7.27</v>
      </c>
      <c r="V36" s="56">
        <f t="shared" si="15"/>
        <v>0</v>
      </c>
      <c r="W36" s="64">
        <f t="shared" si="16"/>
        <v>0</v>
      </c>
      <c r="X36" s="56" t="str">
        <f t="shared" ref="X36:X99" si="19">IF(OR(W36=23,W36&lt;7),"N",IF(AND(W36&gt;=7,W36&lt;15),"M","T"))</f>
        <v>N</v>
      </c>
      <c r="Y36" s="18"/>
      <c r="Z36" s="19"/>
      <c r="AA36" s="20"/>
      <c r="AB36" s="19"/>
      <c r="AC36" s="21"/>
      <c r="AJ36" s="22"/>
      <c r="AK36" s="22"/>
      <c r="AL36" s="22"/>
      <c r="AM36" s="22"/>
      <c r="AN36" s="20"/>
      <c r="AO36" s="20"/>
      <c r="AP36" s="20"/>
      <c r="AQ36" s="20"/>
      <c r="AR36" s="20"/>
    </row>
    <row r="37" spans="1:44" s="17" customFormat="1" ht="20.25" customHeight="1" x14ac:dyDescent="0.2">
      <c r="A37" s="150"/>
      <c r="C37" s="63"/>
      <c r="D37" s="66">
        <f t="shared" si="13"/>
        <v>1</v>
      </c>
      <c r="E37" s="69">
        <f>IFERROR(VLOOKUP(J37,Causa!$A$2:$F$15,6,0),"")</f>
        <v>2</v>
      </c>
      <c r="F37" s="52">
        <v>4.4444444444444446E-2</v>
      </c>
      <c r="G37" s="53"/>
      <c r="H37" s="212"/>
      <c r="I37" s="55" t="s">
        <v>57</v>
      </c>
      <c r="J37" s="54" t="s">
        <v>41</v>
      </c>
      <c r="K37" s="54" t="s">
        <v>42</v>
      </c>
      <c r="L37" s="54" t="s">
        <v>444</v>
      </c>
      <c r="M37" s="54"/>
      <c r="N37" s="54"/>
      <c r="O37" s="54" t="s">
        <v>423</v>
      </c>
      <c r="P37" s="54">
        <v>5</v>
      </c>
      <c r="Q37" s="55" t="s">
        <v>1932</v>
      </c>
      <c r="R37" s="54"/>
      <c r="S37" s="56">
        <f t="shared" si="17"/>
        <v>0</v>
      </c>
      <c r="T37" s="56">
        <f t="shared" si="14"/>
        <v>0</v>
      </c>
      <c r="U37" s="56">
        <f t="shared" si="18"/>
        <v>0</v>
      </c>
      <c r="V37" s="56">
        <f t="shared" si="15"/>
        <v>5</v>
      </c>
      <c r="W37" s="64">
        <f t="shared" si="16"/>
        <v>1</v>
      </c>
      <c r="X37" s="56" t="str">
        <f t="shared" si="19"/>
        <v>N</v>
      </c>
      <c r="Y37" s="18"/>
      <c r="Z37" s="19"/>
      <c r="AA37" s="20"/>
      <c r="AB37" s="19"/>
      <c r="AC37" s="21"/>
      <c r="AJ37" s="22"/>
      <c r="AK37" s="22"/>
      <c r="AL37" s="22"/>
      <c r="AM37" s="22"/>
      <c r="AN37" s="20"/>
      <c r="AO37" s="20"/>
      <c r="AP37" s="20"/>
      <c r="AQ37" s="20"/>
      <c r="AR37" s="20"/>
    </row>
    <row r="38" spans="1:44" s="17" customFormat="1" ht="20.25" customHeight="1" x14ac:dyDescent="0.2">
      <c r="A38" s="150"/>
      <c r="C38" s="63"/>
      <c r="D38" s="66">
        <f t="shared" si="13"/>
        <v>1</v>
      </c>
      <c r="E38" s="69">
        <f>IFERROR(VLOOKUP(J38,Causa!$A$2:$F$15,6,0),"")</f>
        <v>2</v>
      </c>
      <c r="F38" s="52">
        <v>6.1111111111111116E-2</v>
      </c>
      <c r="G38" s="53"/>
      <c r="H38" s="212"/>
      <c r="I38" s="55" t="s">
        <v>57</v>
      </c>
      <c r="J38" s="54" t="s">
        <v>41</v>
      </c>
      <c r="K38" s="54" t="s">
        <v>42</v>
      </c>
      <c r="L38" s="54" t="s">
        <v>1770</v>
      </c>
      <c r="M38" s="54"/>
      <c r="N38" s="54"/>
      <c r="O38" s="54" t="s">
        <v>399</v>
      </c>
      <c r="P38" s="54">
        <v>5</v>
      </c>
      <c r="Q38" s="55" t="s">
        <v>1875</v>
      </c>
      <c r="R38" s="54"/>
      <c r="S38" s="56">
        <f t="shared" si="17"/>
        <v>0</v>
      </c>
      <c r="T38" s="56">
        <f t="shared" si="14"/>
        <v>0</v>
      </c>
      <c r="U38" s="56">
        <f t="shared" si="18"/>
        <v>0</v>
      </c>
      <c r="V38" s="56">
        <f t="shared" si="15"/>
        <v>5</v>
      </c>
      <c r="W38" s="64">
        <f t="shared" si="16"/>
        <v>1</v>
      </c>
      <c r="X38" s="56" t="str">
        <f t="shared" si="19"/>
        <v>N</v>
      </c>
      <c r="Y38" s="18"/>
      <c r="Z38" s="19"/>
      <c r="AA38" s="20"/>
      <c r="AB38" s="19"/>
      <c r="AC38" s="21"/>
      <c r="AJ38" s="22"/>
      <c r="AK38" s="22"/>
      <c r="AL38" s="22"/>
      <c r="AM38" s="22"/>
      <c r="AN38" s="20"/>
      <c r="AO38" s="20"/>
      <c r="AP38" s="20"/>
      <c r="AQ38" s="20"/>
      <c r="AR38" s="20"/>
    </row>
    <row r="39" spans="1:44" s="17" customFormat="1" ht="20.25" customHeight="1" x14ac:dyDescent="0.2">
      <c r="A39" s="150"/>
      <c r="C39" s="63"/>
      <c r="D39" s="66">
        <f t="shared" si="13"/>
        <v>1</v>
      </c>
      <c r="E39" s="69">
        <f>IFERROR(VLOOKUP(J39,Causa!$A$2:$F$15,6,0),"")</f>
        <v>2</v>
      </c>
      <c r="F39" s="52">
        <v>8.0555555555555561E-2</v>
      </c>
      <c r="G39" s="53"/>
      <c r="H39" s="212"/>
      <c r="I39" s="55" t="s">
        <v>57</v>
      </c>
      <c r="J39" s="54" t="s">
        <v>41</v>
      </c>
      <c r="K39" s="54" t="s">
        <v>42</v>
      </c>
      <c r="L39" s="54" t="s">
        <v>1770</v>
      </c>
      <c r="M39" s="54"/>
      <c r="N39" s="54"/>
      <c r="O39" s="54" t="s">
        <v>399</v>
      </c>
      <c r="P39" s="54">
        <v>3.12</v>
      </c>
      <c r="Q39" s="55" t="s">
        <v>1872</v>
      </c>
      <c r="R39" s="54"/>
      <c r="S39" s="56">
        <f t="shared" si="17"/>
        <v>0</v>
      </c>
      <c r="T39" s="56">
        <f t="shared" si="14"/>
        <v>0</v>
      </c>
      <c r="U39" s="56">
        <f t="shared" si="18"/>
        <v>0</v>
      </c>
      <c r="V39" s="56">
        <f t="shared" si="15"/>
        <v>3.12</v>
      </c>
      <c r="W39" s="64">
        <f t="shared" si="16"/>
        <v>1</v>
      </c>
      <c r="X39" s="56" t="str">
        <f t="shared" si="19"/>
        <v>N</v>
      </c>
      <c r="Y39" s="18"/>
      <c r="Z39" s="19"/>
      <c r="AA39" s="20"/>
      <c r="AB39" s="19"/>
      <c r="AC39" s="21"/>
      <c r="AJ39" s="22"/>
      <c r="AK39" s="22"/>
      <c r="AL39" s="22"/>
      <c r="AM39" s="22"/>
      <c r="AN39" s="20"/>
      <c r="AO39" s="20"/>
      <c r="AP39" s="20"/>
      <c r="AQ39" s="20"/>
      <c r="AR39" s="20"/>
    </row>
    <row r="40" spans="1:44" s="17" customFormat="1" ht="20.25" customHeight="1" x14ac:dyDescent="0.2">
      <c r="A40" s="150"/>
      <c r="C40" s="63"/>
      <c r="D40" s="66">
        <f t="shared" si="13"/>
        <v>1</v>
      </c>
      <c r="E40" s="69">
        <f>IFERROR(VLOOKUP(J40,Causa!$A$2:$F$15,6,0),"")</f>
        <v>2</v>
      </c>
      <c r="F40" s="52">
        <v>8.4027777777777771E-2</v>
      </c>
      <c r="G40" s="53"/>
      <c r="H40" s="212"/>
      <c r="I40" s="55" t="s">
        <v>57</v>
      </c>
      <c r="J40" s="54" t="s">
        <v>41</v>
      </c>
      <c r="K40" s="54" t="s">
        <v>42</v>
      </c>
      <c r="L40" s="54" t="s">
        <v>1770</v>
      </c>
      <c r="M40" s="54"/>
      <c r="N40" s="54"/>
      <c r="O40" s="54" t="s">
        <v>399</v>
      </c>
      <c r="P40" s="54">
        <v>8</v>
      </c>
      <c r="Q40" s="55" t="s">
        <v>1872</v>
      </c>
      <c r="R40" s="54"/>
      <c r="S40" s="56">
        <f t="shared" si="17"/>
        <v>0</v>
      </c>
      <c r="T40" s="56">
        <f t="shared" si="14"/>
        <v>0</v>
      </c>
      <c r="U40" s="56">
        <f t="shared" si="18"/>
        <v>0</v>
      </c>
      <c r="V40" s="56">
        <f t="shared" si="15"/>
        <v>8</v>
      </c>
      <c r="W40" s="64">
        <f t="shared" si="16"/>
        <v>2</v>
      </c>
      <c r="X40" s="56" t="str">
        <f t="shared" si="19"/>
        <v>N</v>
      </c>
      <c r="Y40" s="18"/>
      <c r="Z40" s="19"/>
      <c r="AA40" s="20"/>
      <c r="AB40" s="19"/>
      <c r="AC40" s="21"/>
      <c r="AJ40" s="22"/>
      <c r="AK40" s="22"/>
      <c r="AL40" s="22"/>
      <c r="AM40" s="22"/>
      <c r="AN40" s="20"/>
      <c r="AO40" s="20"/>
      <c r="AP40" s="20"/>
      <c r="AQ40" s="20"/>
      <c r="AR40" s="20"/>
    </row>
    <row r="41" spans="1:44" s="17" customFormat="1" ht="20.25" customHeight="1" x14ac:dyDescent="0.2">
      <c r="A41" s="150"/>
      <c r="C41" s="63"/>
      <c r="D41" s="66">
        <f t="shared" si="13"/>
        <v>1</v>
      </c>
      <c r="E41" s="69">
        <f>IFERROR(VLOOKUP(J41,Causa!$A$2:$F$15,6,0),"")</f>
        <v>2</v>
      </c>
      <c r="F41" s="52">
        <v>0.10069444444444443</v>
      </c>
      <c r="G41" s="53"/>
      <c r="H41" s="212"/>
      <c r="I41" s="55" t="s">
        <v>57</v>
      </c>
      <c r="J41" s="54" t="s">
        <v>41</v>
      </c>
      <c r="K41" s="54" t="s">
        <v>42</v>
      </c>
      <c r="L41" s="54" t="s">
        <v>444</v>
      </c>
      <c r="M41" s="54"/>
      <c r="N41" s="54"/>
      <c r="O41" s="54" t="s">
        <v>423</v>
      </c>
      <c r="P41" s="54">
        <v>4.34</v>
      </c>
      <c r="Q41" s="55" t="s">
        <v>1932</v>
      </c>
      <c r="R41" s="54"/>
      <c r="S41" s="56">
        <f t="shared" si="17"/>
        <v>0</v>
      </c>
      <c r="T41" s="56">
        <f t="shared" si="14"/>
        <v>0</v>
      </c>
      <c r="U41" s="56">
        <f t="shared" si="18"/>
        <v>0</v>
      </c>
      <c r="V41" s="56">
        <f t="shared" si="15"/>
        <v>4.34</v>
      </c>
      <c r="W41" s="64">
        <f t="shared" si="16"/>
        <v>2</v>
      </c>
      <c r="X41" s="56" t="str">
        <f t="shared" si="19"/>
        <v>N</v>
      </c>
      <c r="Y41" s="18"/>
      <c r="Z41" s="19"/>
      <c r="AA41" s="20"/>
      <c r="AB41" s="19"/>
      <c r="AC41" s="21"/>
      <c r="AJ41" s="22"/>
      <c r="AK41" s="22"/>
      <c r="AL41" s="22"/>
      <c r="AM41" s="22"/>
      <c r="AN41" s="20"/>
      <c r="AO41" s="20"/>
      <c r="AP41" s="20"/>
      <c r="AQ41" s="20"/>
      <c r="AR41" s="20"/>
    </row>
    <row r="42" spans="1:44" s="17" customFormat="1" ht="20.25" customHeight="1" x14ac:dyDescent="0.2">
      <c r="A42" s="150"/>
      <c r="C42" s="63"/>
      <c r="D42" s="66">
        <f t="shared" si="13"/>
        <v>1</v>
      </c>
      <c r="E42" s="69">
        <f>IFERROR(VLOOKUP(J42,Causa!$A$2:$F$15,6,0),"")</f>
        <v>3</v>
      </c>
      <c r="F42" s="52">
        <v>0.12569444444444444</v>
      </c>
      <c r="G42" s="53"/>
      <c r="H42" s="212"/>
      <c r="I42" s="55" t="s">
        <v>57</v>
      </c>
      <c r="J42" s="54" t="s">
        <v>47</v>
      </c>
      <c r="K42" s="54" t="s">
        <v>76</v>
      </c>
      <c r="L42" s="54" t="s">
        <v>1793</v>
      </c>
      <c r="M42" s="54"/>
      <c r="N42" s="54"/>
      <c r="O42" s="54" t="s">
        <v>1695</v>
      </c>
      <c r="P42" s="54">
        <v>15</v>
      </c>
      <c r="Q42" s="233" t="s">
        <v>2064</v>
      </c>
      <c r="R42" s="54"/>
      <c r="S42" s="56">
        <f t="shared" si="17"/>
        <v>0</v>
      </c>
      <c r="T42" s="56">
        <f t="shared" si="14"/>
        <v>15</v>
      </c>
      <c r="U42" s="56">
        <f t="shared" si="18"/>
        <v>0</v>
      </c>
      <c r="V42" s="56">
        <f t="shared" si="15"/>
        <v>0</v>
      </c>
      <c r="W42" s="64">
        <f t="shared" si="16"/>
        <v>3</v>
      </c>
      <c r="X42" s="56" t="str">
        <f t="shared" si="19"/>
        <v>N</v>
      </c>
      <c r="Y42" s="18"/>
      <c r="Z42" s="19"/>
      <c r="AA42" s="20"/>
      <c r="AB42" s="19"/>
      <c r="AC42" s="21"/>
      <c r="AJ42" s="22"/>
      <c r="AK42" s="22"/>
      <c r="AL42" s="22"/>
      <c r="AM42" s="22"/>
      <c r="AN42" s="20"/>
      <c r="AO42" s="20"/>
      <c r="AP42" s="20"/>
      <c r="AQ42" s="20"/>
      <c r="AR42" s="20"/>
    </row>
    <row r="43" spans="1:44" s="17" customFormat="1" ht="20.25" customHeight="1" x14ac:dyDescent="0.2">
      <c r="A43" s="150"/>
      <c r="C43" s="63"/>
      <c r="D43" s="66">
        <f t="shared" si="13"/>
        <v>1</v>
      </c>
      <c r="E43" s="69">
        <f>IFERROR(VLOOKUP(J43,Causa!$A$2:$F$15,6,0),"")</f>
        <v>1</v>
      </c>
      <c r="F43" s="52">
        <v>0.14652777777777778</v>
      </c>
      <c r="G43" s="53"/>
      <c r="H43" s="212"/>
      <c r="I43" s="55" t="s">
        <v>57</v>
      </c>
      <c r="J43" s="54" t="s">
        <v>25</v>
      </c>
      <c r="K43" s="54" t="s">
        <v>26</v>
      </c>
      <c r="L43" s="54" t="s">
        <v>1800</v>
      </c>
      <c r="M43" s="54" t="s">
        <v>408</v>
      </c>
      <c r="N43" s="54" t="s">
        <v>289</v>
      </c>
      <c r="O43" s="54" t="s">
        <v>181</v>
      </c>
      <c r="P43" s="54">
        <v>6</v>
      </c>
      <c r="Q43" s="55" t="s">
        <v>2065</v>
      </c>
      <c r="R43" s="54"/>
      <c r="S43" s="56">
        <f t="shared" si="17"/>
        <v>0</v>
      </c>
      <c r="T43" s="56">
        <f t="shared" si="14"/>
        <v>0</v>
      </c>
      <c r="U43" s="56">
        <f t="shared" si="18"/>
        <v>0</v>
      </c>
      <c r="V43" s="56">
        <f t="shared" si="15"/>
        <v>6</v>
      </c>
      <c r="W43" s="64">
        <f t="shared" si="16"/>
        <v>3</v>
      </c>
      <c r="X43" s="56" t="str">
        <f t="shared" si="19"/>
        <v>N</v>
      </c>
      <c r="Y43" s="18"/>
      <c r="Z43" s="19"/>
      <c r="AA43" s="20"/>
      <c r="AB43" s="19"/>
      <c r="AC43" s="21"/>
      <c r="AJ43" s="22"/>
      <c r="AK43" s="22"/>
      <c r="AL43" s="22"/>
      <c r="AM43" s="22"/>
      <c r="AN43" s="20"/>
      <c r="AO43" s="20"/>
      <c r="AP43" s="20"/>
      <c r="AQ43" s="20"/>
      <c r="AR43" s="20"/>
    </row>
    <row r="44" spans="1:44" s="17" customFormat="1" ht="20.25" customHeight="1" x14ac:dyDescent="0.2">
      <c r="A44" s="150"/>
      <c r="C44" s="63"/>
      <c r="D44" s="66">
        <f t="shared" si="13"/>
        <v>1</v>
      </c>
      <c r="E44" s="69">
        <f>IFERROR(VLOOKUP(J44,Causa!$A$2:$F$15,6,0),"")</f>
        <v>2</v>
      </c>
      <c r="F44" s="52">
        <v>0.15277777777777776</v>
      </c>
      <c r="G44" s="53"/>
      <c r="H44" s="212"/>
      <c r="I44" s="55" t="s">
        <v>57</v>
      </c>
      <c r="J44" s="54" t="s">
        <v>41</v>
      </c>
      <c r="K44" s="54" t="s">
        <v>42</v>
      </c>
      <c r="L44" s="54" t="s">
        <v>446</v>
      </c>
      <c r="M44" s="54"/>
      <c r="N44" s="54"/>
      <c r="O44" s="54" t="s">
        <v>423</v>
      </c>
      <c r="P44" s="54">
        <v>4.66</v>
      </c>
      <c r="Q44" s="55" t="s">
        <v>2066</v>
      </c>
      <c r="R44" s="54"/>
      <c r="S44" s="56">
        <f t="shared" si="17"/>
        <v>0</v>
      </c>
      <c r="T44" s="56">
        <f t="shared" si="14"/>
        <v>0</v>
      </c>
      <c r="U44" s="56">
        <f t="shared" si="18"/>
        <v>0</v>
      </c>
      <c r="V44" s="56">
        <f t="shared" si="15"/>
        <v>4.66</v>
      </c>
      <c r="W44" s="64">
        <f t="shared" si="16"/>
        <v>3</v>
      </c>
      <c r="X44" s="56" t="str">
        <f t="shared" si="19"/>
        <v>N</v>
      </c>
      <c r="Y44" s="18"/>
      <c r="Z44" s="19"/>
      <c r="AA44" s="20"/>
      <c r="AB44" s="19"/>
      <c r="AC44" s="21"/>
      <c r="AJ44" s="22"/>
      <c r="AK44" s="22"/>
      <c r="AL44" s="22"/>
      <c r="AM44" s="22"/>
      <c r="AN44" s="20"/>
      <c r="AO44" s="20"/>
      <c r="AP44" s="20"/>
      <c r="AQ44" s="20"/>
      <c r="AR44" s="20"/>
    </row>
    <row r="45" spans="1:44" s="17" customFormat="1" ht="20.25" customHeight="1" x14ac:dyDescent="0.2">
      <c r="A45" s="150"/>
      <c r="C45" s="63"/>
      <c r="D45" s="66">
        <f t="shared" si="13"/>
        <v>1</v>
      </c>
      <c r="E45" s="69">
        <f>IFERROR(VLOOKUP(J45,Causa!$A$2:$F$15,6,0),"")</f>
        <v>2</v>
      </c>
      <c r="F45" s="52">
        <v>0.17013888888888887</v>
      </c>
      <c r="G45" s="53"/>
      <c r="H45" s="212"/>
      <c r="I45" s="55" t="s">
        <v>57</v>
      </c>
      <c r="J45" s="54" t="s">
        <v>41</v>
      </c>
      <c r="K45" s="54" t="s">
        <v>42</v>
      </c>
      <c r="L45" s="54" t="s">
        <v>1770</v>
      </c>
      <c r="M45" s="54"/>
      <c r="N45" s="54"/>
      <c r="O45" s="54" t="s">
        <v>399</v>
      </c>
      <c r="P45" s="54">
        <v>8</v>
      </c>
      <c r="Q45" s="55" t="s">
        <v>1872</v>
      </c>
      <c r="R45" s="54"/>
      <c r="S45" s="56">
        <f t="shared" si="17"/>
        <v>0</v>
      </c>
      <c r="T45" s="56">
        <f t="shared" si="14"/>
        <v>0</v>
      </c>
      <c r="U45" s="56">
        <f t="shared" si="18"/>
        <v>0</v>
      </c>
      <c r="V45" s="56">
        <f t="shared" si="15"/>
        <v>8</v>
      </c>
      <c r="W45" s="64">
        <f t="shared" si="16"/>
        <v>4</v>
      </c>
      <c r="X45" s="56" t="str">
        <f t="shared" si="19"/>
        <v>N</v>
      </c>
      <c r="Y45" s="18"/>
      <c r="Z45" s="19"/>
      <c r="AA45" s="20"/>
      <c r="AB45" s="19"/>
      <c r="AC45" s="21"/>
      <c r="AJ45" s="22"/>
      <c r="AK45" s="22"/>
      <c r="AL45" s="22"/>
      <c r="AM45" s="22"/>
      <c r="AN45" s="20"/>
      <c r="AO45" s="20"/>
      <c r="AP45" s="20"/>
      <c r="AQ45" s="20"/>
      <c r="AR45" s="20"/>
    </row>
    <row r="46" spans="1:44" s="17" customFormat="1" ht="20.25" customHeight="1" x14ac:dyDescent="0.2">
      <c r="A46" s="150"/>
      <c r="C46" s="63"/>
      <c r="D46" s="66">
        <f t="shared" si="13"/>
        <v>1</v>
      </c>
      <c r="E46" s="69">
        <f>IFERROR(VLOOKUP(J46,Causa!$A$2:$F$15,6,0),"")</f>
        <v>2</v>
      </c>
      <c r="F46" s="52">
        <v>0.18055555555555555</v>
      </c>
      <c r="G46" s="53"/>
      <c r="H46" s="212"/>
      <c r="I46" s="55" t="s">
        <v>57</v>
      </c>
      <c r="J46" s="54" t="s">
        <v>41</v>
      </c>
      <c r="K46" s="54" t="s">
        <v>42</v>
      </c>
      <c r="L46" s="54" t="s">
        <v>451</v>
      </c>
      <c r="M46" s="54"/>
      <c r="N46" s="54"/>
      <c r="O46" s="54" t="s">
        <v>399</v>
      </c>
      <c r="P46" s="54">
        <v>7</v>
      </c>
      <c r="Q46" s="55" t="s">
        <v>2067</v>
      </c>
      <c r="R46" s="54"/>
      <c r="S46" s="56">
        <f t="shared" si="17"/>
        <v>0</v>
      </c>
      <c r="T46" s="56">
        <f t="shared" si="14"/>
        <v>0</v>
      </c>
      <c r="U46" s="56">
        <f t="shared" si="18"/>
        <v>0</v>
      </c>
      <c r="V46" s="56">
        <f t="shared" si="15"/>
        <v>7</v>
      </c>
      <c r="W46" s="64">
        <f t="shared" si="16"/>
        <v>4</v>
      </c>
      <c r="X46" s="56" t="str">
        <f t="shared" si="19"/>
        <v>N</v>
      </c>
      <c r="Y46" s="18"/>
      <c r="Z46" s="19"/>
      <c r="AA46" s="20"/>
      <c r="AB46" s="19"/>
      <c r="AC46" s="21"/>
      <c r="AJ46" s="22"/>
      <c r="AK46" s="22"/>
      <c r="AL46" s="22"/>
      <c r="AM46" s="22"/>
      <c r="AN46" s="20"/>
      <c r="AO46" s="20"/>
      <c r="AP46" s="20"/>
      <c r="AQ46" s="20"/>
      <c r="AR46" s="20"/>
    </row>
    <row r="47" spans="1:44" s="17" customFormat="1" ht="20.25" customHeight="1" x14ac:dyDescent="0.2">
      <c r="A47" s="150"/>
      <c r="C47" s="63"/>
      <c r="D47" s="66">
        <f t="shared" si="13"/>
        <v>1</v>
      </c>
      <c r="E47" s="69">
        <f>IFERROR(VLOOKUP(J47,Causa!$A$2:$F$15,6,0),"")</f>
        <v>2</v>
      </c>
      <c r="F47" s="52">
        <v>0.20138888888888887</v>
      </c>
      <c r="G47" s="53"/>
      <c r="H47" s="212"/>
      <c r="I47" s="55" t="s">
        <v>57</v>
      </c>
      <c r="J47" s="54" t="s">
        <v>41</v>
      </c>
      <c r="K47" s="54" t="s">
        <v>42</v>
      </c>
      <c r="L47" s="54" t="s">
        <v>1770</v>
      </c>
      <c r="M47" s="54"/>
      <c r="N47" s="54"/>
      <c r="O47" s="54" t="s">
        <v>399</v>
      </c>
      <c r="P47" s="54">
        <v>5.67</v>
      </c>
      <c r="Q47" s="55" t="s">
        <v>1931</v>
      </c>
      <c r="R47" s="54"/>
      <c r="S47" s="56">
        <f t="shared" si="17"/>
        <v>0</v>
      </c>
      <c r="T47" s="56">
        <f t="shared" si="14"/>
        <v>0</v>
      </c>
      <c r="U47" s="56">
        <f t="shared" si="18"/>
        <v>0</v>
      </c>
      <c r="V47" s="56">
        <f t="shared" si="15"/>
        <v>5.67</v>
      </c>
      <c r="W47" s="64">
        <f t="shared" si="16"/>
        <v>4</v>
      </c>
      <c r="X47" s="56" t="str">
        <f t="shared" si="19"/>
        <v>N</v>
      </c>
      <c r="Y47" s="18"/>
      <c r="Z47" s="19"/>
      <c r="AA47" s="20"/>
      <c r="AB47" s="19"/>
      <c r="AC47" s="21"/>
      <c r="AJ47" s="22"/>
      <c r="AK47" s="22"/>
      <c r="AL47" s="22"/>
      <c r="AM47" s="22"/>
      <c r="AN47" s="20"/>
      <c r="AO47" s="20"/>
      <c r="AP47" s="20"/>
      <c r="AQ47" s="20"/>
      <c r="AR47" s="20"/>
    </row>
    <row r="48" spans="1:44" s="17" customFormat="1" ht="20.25" customHeight="1" x14ac:dyDescent="0.2">
      <c r="A48" s="150"/>
      <c r="C48" s="63"/>
      <c r="D48" s="66">
        <f t="shared" si="13"/>
        <v>1</v>
      </c>
      <c r="E48" s="69">
        <f>IFERROR(VLOOKUP(J48,Causa!$A$2:$F$15,6,0),"")</f>
        <v>2</v>
      </c>
      <c r="F48" s="52">
        <v>0.21388888888888891</v>
      </c>
      <c r="G48" s="53"/>
      <c r="H48" s="212"/>
      <c r="I48" s="55" t="s">
        <v>57</v>
      </c>
      <c r="J48" s="54" t="s">
        <v>41</v>
      </c>
      <c r="K48" s="54" t="s">
        <v>42</v>
      </c>
      <c r="L48" s="54" t="s">
        <v>448</v>
      </c>
      <c r="M48" s="54"/>
      <c r="N48" s="54"/>
      <c r="O48" s="54" t="s">
        <v>399</v>
      </c>
      <c r="P48" s="54">
        <v>5</v>
      </c>
      <c r="Q48" s="55" t="s">
        <v>1935</v>
      </c>
      <c r="R48" s="54"/>
      <c r="S48" s="56">
        <f t="shared" si="17"/>
        <v>0</v>
      </c>
      <c r="T48" s="56">
        <f t="shared" si="14"/>
        <v>0</v>
      </c>
      <c r="U48" s="56">
        <f t="shared" si="18"/>
        <v>0</v>
      </c>
      <c r="V48" s="56">
        <f t="shared" si="15"/>
        <v>5</v>
      </c>
      <c r="W48" s="64">
        <f t="shared" si="16"/>
        <v>5</v>
      </c>
      <c r="X48" s="56" t="str">
        <f t="shared" si="19"/>
        <v>N</v>
      </c>
      <c r="Y48" s="18"/>
      <c r="Z48" s="19"/>
      <c r="AA48" s="20"/>
      <c r="AB48" s="19"/>
      <c r="AC48" s="21"/>
      <c r="AJ48" s="22"/>
      <c r="AK48" s="22"/>
      <c r="AL48" s="22"/>
      <c r="AM48" s="22"/>
      <c r="AN48" s="20"/>
      <c r="AO48" s="20"/>
      <c r="AP48" s="20"/>
      <c r="AQ48" s="20"/>
      <c r="AR48" s="20"/>
    </row>
    <row r="49" spans="1:44" s="17" customFormat="1" ht="20.25" customHeight="1" x14ac:dyDescent="0.2">
      <c r="A49" s="150"/>
      <c r="C49" s="63"/>
      <c r="D49" s="66">
        <f t="shared" si="13"/>
        <v>1</v>
      </c>
      <c r="E49" s="69">
        <f>IFERROR(VLOOKUP(J49,Causa!$A$2:$F$15,6,0),"")</f>
        <v>2</v>
      </c>
      <c r="F49" s="52">
        <v>0.22847222222222222</v>
      </c>
      <c r="G49" s="53"/>
      <c r="H49" s="212"/>
      <c r="I49" s="55" t="s">
        <v>57</v>
      </c>
      <c r="J49" s="54" t="s">
        <v>41</v>
      </c>
      <c r="K49" s="54" t="s">
        <v>42</v>
      </c>
      <c r="L49" s="54" t="s">
        <v>1770</v>
      </c>
      <c r="M49" s="54"/>
      <c r="N49" s="54"/>
      <c r="O49" s="54" t="s">
        <v>399</v>
      </c>
      <c r="P49" s="54">
        <v>10</v>
      </c>
      <c r="Q49" s="55" t="s">
        <v>2068</v>
      </c>
      <c r="R49" s="54"/>
      <c r="S49" s="56">
        <f t="shared" si="17"/>
        <v>0</v>
      </c>
      <c r="T49" s="56">
        <f t="shared" si="14"/>
        <v>0</v>
      </c>
      <c r="U49" s="56">
        <f t="shared" si="18"/>
        <v>0</v>
      </c>
      <c r="V49" s="56">
        <f t="shared" si="15"/>
        <v>10</v>
      </c>
      <c r="W49" s="64">
        <f t="shared" si="16"/>
        <v>5</v>
      </c>
      <c r="X49" s="56" t="str">
        <f t="shared" si="19"/>
        <v>N</v>
      </c>
      <c r="Y49" s="18"/>
      <c r="Z49" s="19"/>
      <c r="AA49" s="20"/>
      <c r="AB49" s="19"/>
      <c r="AC49" s="21"/>
      <c r="AJ49" s="22"/>
      <c r="AK49" s="22"/>
      <c r="AL49" s="22"/>
      <c r="AM49" s="22"/>
      <c r="AN49" s="20"/>
      <c r="AO49" s="20"/>
      <c r="AP49" s="20"/>
      <c r="AQ49" s="20"/>
      <c r="AR49" s="20"/>
    </row>
    <row r="50" spans="1:44" s="17" customFormat="1" ht="20.25" customHeight="1" x14ac:dyDescent="0.2">
      <c r="A50" s="150"/>
      <c r="C50" s="63"/>
      <c r="D50" s="66">
        <f t="shared" si="13"/>
        <v>1</v>
      </c>
      <c r="E50" s="69">
        <f>IFERROR(VLOOKUP(J50,Causa!$A$2:$F$15,6,0),"")</f>
        <v>3</v>
      </c>
      <c r="F50" s="52">
        <v>0.24236111111111111</v>
      </c>
      <c r="G50" s="53"/>
      <c r="H50" s="212"/>
      <c r="I50" s="55" t="s">
        <v>57</v>
      </c>
      <c r="J50" s="54" t="s">
        <v>37</v>
      </c>
      <c r="K50" s="54" t="s">
        <v>94</v>
      </c>
      <c r="L50" s="54" t="s">
        <v>1793</v>
      </c>
      <c r="M50" s="54"/>
      <c r="N50" s="54"/>
      <c r="O50" s="54" t="s">
        <v>426</v>
      </c>
      <c r="P50" s="54">
        <v>5.03</v>
      </c>
      <c r="Q50" s="55" t="s">
        <v>1885</v>
      </c>
      <c r="R50" s="54"/>
      <c r="S50" s="56">
        <f t="shared" si="17"/>
        <v>0</v>
      </c>
      <c r="T50" s="56">
        <f t="shared" si="14"/>
        <v>0</v>
      </c>
      <c r="U50" s="56">
        <f t="shared" si="18"/>
        <v>5.03</v>
      </c>
      <c r="V50" s="56">
        <f t="shared" si="15"/>
        <v>0</v>
      </c>
      <c r="W50" s="64">
        <f t="shared" si="16"/>
        <v>5</v>
      </c>
      <c r="X50" s="56" t="str">
        <f t="shared" si="19"/>
        <v>N</v>
      </c>
      <c r="Y50" s="20"/>
      <c r="Z50" s="19"/>
      <c r="AA50" s="20"/>
      <c r="AB50" s="19"/>
      <c r="AC50" s="21"/>
      <c r="AJ50" s="22"/>
      <c r="AK50" s="22"/>
      <c r="AL50" s="22"/>
      <c r="AM50" s="22"/>
      <c r="AN50" s="20"/>
      <c r="AO50" s="20"/>
      <c r="AP50" s="20"/>
      <c r="AQ50" s="20"/>
      <c r="AR50" s="20"/>
    </row>
    <row r="51" spans="1:44" s="17" customFormat="1" ht="20.25" customHeight="1" x14ac:dyDescent="0.2">
      <c r="A51" s="150"/>
      <c r="C51" s="63"/>
      <c r="D51" s="66">
        <f t="shared" si="13"/>
        <v>1</v>
      </c>
      <c r="E51" s="69">
        <f>IFERROR(VLOOKUP(J51,Causa!$A$2:$F$15,6,0),"")</f>
        <v>2</v>
      </c>
      <c r="F51" s="52">
        <v>0.25069444444444444</v>
      </c>
      <c r="G51" s="53"/>
      <c r="H51" s="212"/>
      <c r="I51" s="55" t="s">
        <v>57</v>
      </c>
      <c r="J51" s="54" t="s">
        <v>41</v>
      </c>
      <c r="K51" s="54" t="s">
        <v>42</v>
      </c>
      <c r="L51" s="54" t="s">
        <v>444</v>
      </c>
      <c r="M51" s="54"/>
      <c r="N51" s="54"/>
      <c r="O51" s="54" t="s">
        <v>423</v>
      </c>
      <c r="P51" s="54">
        <v>17</v>
      </c>
      <c r="Q51" s="55" t="s">
        <v>1929</v>
      </c>
      <c r="R51" s="54"/>
      <c r="S51" s="56">
        <f t="shared" si="17"/>
        <v>0</v>
      </c>
      <c r="T51" s="56">
        <f t="shared" si="14"/>
        <v>0</v>
      </c>
      <c r="U51" s="56">
        <f t="shared" si="18"/>
        <v>0</v>
      </c>
      <c r="V51" s="56">
        <f t="shared" si="15"/>
        <v>17</v>
      </c>
      <c r="W51" s="64">
        <f t="shared" si="16"/>
        <v>6</v>
      </c>
      <c r="X51" s="56" t="str">
        <f t="shared" si="19"/>
        <v>N</v>
      </c>
      <c r="Y51" s="20"/>
      <c r="Z51" s="19"/>
      <c r="AA51" s="20"/>
      <c r="AB51" s="19"/>
      <c r="AC51" s="21"/>
      <c r="AJ51" s="22"/>
      <c r="AK51" s="22"/>
      <c r="AL51" s="22"/>
      <c r="AM51" s="22"/>
      <c r="AN51" s="20"/>
      <c r="AO51" s="20"/>
      <c r="AP51" s="20"/>
      <c r="AQ51" s="20"/>
      <c r="AR51" s="20"/>
    </row>
    <row r="52" spans="1:44" s="17" customFormat="1" ht="20.25" customHeight="1" x14ac:dyDescent="0.2">
      <c r="A52" s="150"/>
      <c r="C52" s="63"/>
      <c r="D52" s="66">
        <f t="shared" si="13"/>
        <v>1</v>
      </c>
      <c r="E52" s="69">
        <f>IFERROR(VLOOKUP(J52,Causa!$A$2:$F$15,6,0),"")</f>
        <v>3</v>
      </c>
      <c r="F52" s="52">
        <v>0.27083333333333331</v>
      </c>
      <c r="G52" s="53"/>
      <c r="H52" s="212"/>
      <c r="I52" s="55" t="s">
        <v>57</v>
      </c>
      <c r="J52" s="54" t="s">
        <v>47</v>
      </c>
      <c r="K52" s="54" t="s">
        <v>82</v>
      </c>
      <c r="L52" s="54" t="s">
        <v>1793</v>
      </c>
      <c r="M52" s="54"/>
      <c r="N52" s="54"/>
      <c r="O52" s="54" t="s">
        <v>1725</v>
      </c>
      <c r="P52" s="54">
        <v>5</v>
      </c>
      <c r="Q52" s="55" t="s">
        <v>1940</v>
      </c>
      <c r="R52" s="54"/>
      <c r="S52" s="56">
        <f t="shared" si="17"/>
        <v>0</v>
      </c>
      <c r="T52" s="56">
        <f t="shared" si="14"/>
        <v>5</v>
      </c>
      <c r="U52" s="56">
        <f t="shared" si="18"/>
        <v>0</v>
      </c>
      <c r="V52" s="56">
        <f t="shared" si="15"/>
        <v>0</v>
      </c>
      <c r="W52" s="64">
        <f t="shared" si="16"/>
        <v>6</v>
      </c>
      <c r="X52" s="56" t="str">
        <f t="shared" si="19"/>
        <v>N</v>
      </c>
      <c r="Y52" s="20"/>
      <c r="Z52" s="19"/>
      <c r="AA52" s="20"/>
      <c r="AB52" s="19"/>
      <c r="AC52" s="21"/>
      <c r="AJ52" s="22"/>
      <c r="AK52" s="22"/>
      <c r="AL52" s="22"/>
      <c r="AM52" s="22"/>
      <c r="AN52" s="20"/>
      <c r="AO52" s="20"/>
      <c r="AP52" s="20"/>
      <c r="AQ52" s="20"/>
      <c r="AR52" s="20"/>
    </row>
    <row r="53" spans="1:44" s="17" customFormat="1" ht="20.25" customHeight="1" x14ac:dyDescent="0.2">
      <c r="A53" s="150"/>
      <c r="C53" s="63"/>
      <c r="D53" s="66">
        <f t="shared" si="13"/>
        <v>1</v>
      </c>
      <c r="E53" s="69">
        <f>IFERROR(VLOOKUP(J53,Causa!$A$2:$F$15,6,0),"")</f>
        <v>3</v>
      </c>
      <c r="F53" s="52">
        <v>0.27569444444444446</v>
      </c>
      <c r="G53" s="53"/>
      <c r="H53" s="212"/>
      <c r="I53" s="55" t="s">
        <v>57</v>
      </c>
      <c r="J53" s="54" t="s">
        <v>29</v>
      </c>
      <c r="K53" s="54" t="s">
        <v>1854</v>
      </c>
      <c r="L53" s="54" t="s">
        <v>1793</v>
      </c>
      <c r="M53" s="54"/>
      <c r="N53" s="54"/>
      <c r="O53" s="54" t="s">
        <v>429</v>
      </c>
      <c r="P53" s="54">
        <v>2.0699999999999998</v>
      </c>
      <c r="Q53" s="55" t="s">
        <v>2034</v>
      </c>
      <c r="R53" s="54"/>
      <c r="S53" s="56">
        <f t="shared" si="17"/>
        <v>0</v>
      </c>
      <c r="T53" s="56">
        <f t="shared" si="14"/>
        <v>0</v>
      </c>
      <c r="U53" s="56">
        <f t="shared" si="18"/>
        <v>2.0699999999999998</v>
      </c>
      <c r="V53" s="56">
        <f t="shared" si="15"/>
        <v>0</v>
      </c>
      <c r="W53" s="64">
        <f t="shared" si="16"/>
        <v>6</v>
      </c>
      <c r="X53" s="56" t="str">
        <f t="shared" si="19"/>
        <v>N</v>
      </c>
      <c r="Y53" s="20"/>
      <c r="Z53" s="19"/>
      <c r="AA53" s="20"/>
      <c r="AB53" s="19"/>
      <c r="AC53" s="21"/>
      <c r="AJ53" s="22"/>
      <c r="AK53" s="22"/>
      <c r="AL53" s="22"/>
      <c r="AM53" s="22"/>
      <c r="AN53" s="20"/>
      <c r="AO53" s="20"/>
      <c r="AP53" s="20"/>
      <c r="AQ53" s="20"/>
      <c r="AR53" s="20"/>
    </row>
    <row r="54" spans="1:44" s="17" customFormat="1" ht="20.25" customHeight="1" x14ac:dyDescent="0.2">
      <c r="A54" s="150"/>
      <c r="C54" s="63"/>
      <c r="D54" s="66">
        <f t="shared" si="13"/>
        <v>1</v>
      </c>
      <c r="E54" s="69">
        <f>IFERROR(VLOOKUP(J54,Causa!$A$2:$F$15,6,0),"")</f>
        <v>2</v>
      </c>
      <c r="F54" s="52">
        <v>0.27916666666666667</v>
      </c>
      <c r="G54" s="53"/>
      <c r="H54" s="212"/>
      <c r="I54" s="55" t="s">
        <v>57</v>
      </c>
      <c r="J54" s="54" t="s">
        <v>41</v>
      </c>
      <c r="K54" s="54" t="s">
        <v>42</v>
      </c>
      <c r="L54" s="54" t="s">
        <v>442</v>
      </c>
      <c r="M54" s="54"/>
      <c r="N54" s="54"/>
      <c r="O54" s="54" t="s">
        <v>399</v>
      </c>
      <c r="P54" s="54">
        <v>4</v>
      </c>
      <c r="Q54" s="55" t="s">
        <v>2069</v>
      </c>
      <c r="R54" s="54"/>
      <c r="S54" s="56">
        <f t="shared" si="17"/>
        <v>0</v>
      </c>
      <c r="T54" s="56">
        <f t="shared" si="14"/>
        <v>0</v>
      </c>
      <c r="U54" s="56">
        <f t="shared" si="18"/>
        <v>0</v>
      </c>
      <c r="V54" s="56">
        <f t="shared" si="15"/>
        <v>4</v>
      </c>
      <c r="W54" s="64">
        <f t="shared" si="16"/>
        <v>6</v>
      </c>
      <c r="X54" s="56" t="str">
        <f t="shared" si="19"/>
        <v>N</v>
      </c>
      <c r="Y54" s="20"/>
      <c r="Z54" s="19"/>
      <c r="AA54" s="20"/>
      <c r="AB54" s="19"/>
      <c r="AC54" s="21"/>
      <c r="AJ54" s="22"/>
      <c r="AK54" s="22"/>
      <c r="AL54" s="22"/>
      <c r="AM54" s="22"/>
      <c r="AN54" s="20"/>
      <c r="AO54" s="20"/>
      <c r="AP54" s="20"/>
      <c r="AQ54" s="20"/>
      <c r="AR54" s="20"/>
    </row>
    <row r="55" spans="1:44" s="17" customFormat="1" ht="20.25" customHeight="1" x14ac:dyDescent="0.2">
      <c r="A55" s="150"/>
      <c r="C55" s="63"/>
      <c r="D55" s="66">
        <f t="shared" si="13"/>
        <v>1</v>
      </c>
      <c r="E55" s="69">
        <f>IFERROR(VLOOKUP(J55,Causa!$A$2:$F$15,6,0),"")</f>
        <v>2</v>
      </c>
      <c r="F55" s="52">
        <v>0.29166666666666669</v>
      </c>
      <c r="G55" s="53"/>
      <c r="H55" s="212"/>
      <c r="I55" s="55" t="s">
        <v>55</v>
      </c>
      <c r="J55" s="54" t="s">
        <v>41</v>
      </c>
      <c r="K55" s="54" t="s">
        <v>42</v>
      </c>
      <c r="L55" s="54" t="s">
        <v>1770</v>
      </c>
      <c r="M55" s="54"/>
      <c r="N55" s="54"/>
      <c r="O55" s="54" t="s">
        <v>399</v>
      </c>
      <c r="P55" s="54">
        <v>5</v>
      </c>
      <c r="Q55" s="55" t="s">
        <v>2070</v>
      </c>
      <c r="R55" s="54"/>
      <c r="S55" s="56">
        <f t="shared" si="17"/>
        <v>0</v>
      </c>
      <c r="T55" s="56">
        <f t="shared" si="14"/>
        <v>0</v>
      </c>
      <c r="U55" s="56">
        <f t="shared" si="18"/>
        <v>0</v>
      </c>
      <c r="V55" s="56">
        <f t="shared" si="15"/>
        <v>5</v>
      </c>
      <c r="W55" s="64">
        <f t="shared" si="16"/>
        <v>7</v>
      </c>
      <c r="X55" s="56" t="str">
        <f t="shared" si="19"/>
        <v>M</v>
      </c>
      <c r="Y55" s="20"/>
      <c r="Z55" s="19"/>
      <c r="AA55" s="20"/>
      <c r="AB55" s="19"/>
      <c r="AC55" s="21"/>
      <c r="AJ55" s="22"/>
      <c r="AK55" s="22"/>
      <c r="AL55" s="22"/>
      <c r="AM55" s="22"/>
      <c r="AN55" s="20"/>
      <c r="AO55" s="20"/>
      <c r="AP55" s="20"/>
      <c r="AQ55" s="20"/>
      <c r="AR55" s="20"/>
    </row>
    <row r="56" spans="1:44" s="17" customFormat="1" ht="20.25" customHeight="1" x14ac:dyDescent="0.2">
      <c r="A56" s="150"/>
      <c r="C56" s="63"/>
      <c r="D56" s="66">
        <f t="shared" si="13"/>
        <v>1</v>
      </c>
      <c r="E56" s="69">
        <f>IFERROR(VLOOKUP(J56,Causa!$A$2:$F$15,6,0),"")</f>
        <v>2</v>
      </c>
      <c r="F56" s="52">
        <v>0.30416666666666664</v>
      </c>
      <c r="G56" s="53"/>
      <c r="H56" s="212"/>
      <c r="I56" s="55" t="s">
        <v>55</v>
      </c>
      <c r="J56" s="54" t="s">
        <v>41</v>
      </c>
      <c r="K56" s="54" t="s">
        <v>42</v>
      </c>
      <c r="L56" s="54" t="s">
        <v>444</v>
      </c>
      <c r="M56" s="54"/>
      <c r="N56" s="54"/>
      <c r="O56" s="54" t="s">
        <v>399</v>
      </c>
      <c r="P56" s="54">
        <v>2</v>
      </c>
      <c r="Q56" s="55" t="s">
        <v>1942</v>
      </c>
      <c r="R56" s="54"/>
      <c r="S56" s="56">
        <f t="shared" si="17"/>
        <v>0</v>
      </c>
      <c r="T56" s="56">
        <f t="shared" si="14"/>
        <v>0</v>
      </c>
      <c r="U56" s="56">
        <f t="shared" si="18"/>
        <v>0</v>
      </c>
      <c r="V56" s="56">
        <f t="shared" si="15"/>
        <v>2</v>
      </c>
      <c r="W56" s="64">
        <f t="shared" si="16"/>
        <v>7</v>
      </c>
      <c r="X56" s="56" t="str">
        <f t="shared" si="19"/>
        <v>M</v>
      </c>
      <c r="Y56" s="20"/>
      <c r="Z56" s="19"/>
      <c r="AA56" s="20"/>
      <c r="AB56" s="19"/>
      <c r="AC56" s="21"/>
      <c r="AJ56" s="22"/>
      <c r="AK56" s="22"/>
      <c r="AL56" s="22"/>
      <c r="AM56" s="22"/>
      <c r="AN56" s="20"/>
      <c r="AO56" s="20"/>
      <c r="AP56" s="20"/>
      <c r="AQ56" s="20"/>
      <c r="AR56" s="20"/>
    </row>
    <row r="57" spans="1:44" s="17" customFormat="1" ht="20.25" customHeight="1" x14ac:dyDescent="0.2">
      <c r="A57" s="150"/>
      <c r="C57" s="63"/>
      <c r="D57" s="66">
        <f t="shared" si="13"/>
        <v>1</v>
      </c>
      <c r="E57" s="69">
        <f>IFERROR(VLOOKUP(J57,Causa!$A$2:$F$15,6,0),"")</f>
        <v>2</v>
      </c>
      <c r="F57" s="52">
        <v>0.31597222222222221</v>
      </c>
      <c r="G57" s="53"/>
      <c r="H57" s="212"/>
      <c r="I57" s="55" t="s">
        <v>55</v>
      </c>
      <c r="J57" s="54" t="s">
        <v>41</v>
      </c>
      <c r="K57" s="54" t="s">
        <v>42</v>
      </c>
      <c r="L57" s="54" t="s">
        <v>1768</v>
      </c>
      <c r="M57" s="54"/>
      <c r="N57" s="54"/>
      <c r="O57" s="54" t="s">
        <v>399</v>
      </c>
      <c r="P57" s="54">
        <v>4.24</v>
      </c>
      <c r="Q57" s="55" t="s">
        <v>2071</v>
      </c>
      <c r="R57" s="54"/>
      <c r="S57" s="56">
        <f t="shared" si="17"/>
        <v>0</v>
      </c>
      <c r="T57" s="56">
        <f t="shared" si="14"/>
        <v>0</v>
      </c>
      <c r="U57" s="56">
        <f t="shared" si="18"/>
        <v>0</v>
      </c>
      <c r="V57" s="56">
        <f t="shared" si="15"/>
        <v>4.24</v>
      </c>
      <c r="W57" s="64">
        <f t="shared" si="16"/>
        <v>7</v>
      </c>
      <c r="X57" s="56" t="str">
        <f t="shared" si="19"/>
        <v>M</v>
      </c>
      <c r="Y57" s="20"/>
      <c r="Z57" s="19"/>
      <c r="AA57" s="20"/>
      <c r="AB57" s="19"/>
      <c r="AC57" s="21"/>
      <c r="AJ57" s="22"/>
      <c r="AK57" s="22"/>
      <c r="AL57" s="22"/>
      <c r="AM57" s="22"/>
      <c r="AN57" s="20"/>
      <c r="AO57" s="20"/>
      <c r="AP57" s="20"/>
      <c r="AQ57" s="20"/>
      <c r="AR57" s="20"/>
    </row>
    <row r="58" spans="1:44" s="17" customFormat="1" ht="20.25" customHeight="1" x14ac:dyDescent="0.2">
      <c r="A58" s="150"/>
      <c r="C58" s="63"/>
      <c r="D58" s="66">
        <f t="shared" si="13"/>
        <v>1</v>
      </c>
      <c r="E58" s="69">
        <f>IFERROR(VLOOKUP(J58,Causa!$A$2:$F$15,6,0),"")</f>
        <v>3</v>
      </c>
      <c r="F58" s="52">
        <v>0.34027777777777773</v>
      </c>
      <c r="G58" s="53"/>
      <c r="H58" s="212"/>
      <c r="I58" s="55" t="s">
        <v>55</v>
      </c>
      <c r="J58" s="54" t="s">
        <v>29</v>
      </c>
      <c r="K58" s="54" t="s">
        <v>1854</v>
      </c>
      <c r="L58" s="54" t="s">
        <v>1793</v>
      </c>
      <c r="M58" s="54"/>
      <c r="N58" s="54"/>
      <c r="O58" s="54" t="s">
        <v>429</v>
      </c>
      <c r="P58" s="54">
        <v>5</v>
      </c>
      <c r="Q58" s="55" t="s">
        <v>2072</v>
      </c>
      <c r="R58" s="54"/>
      <c r="S58" s="56">
        <f t="shared" si="17"/>
        <v>0</v>
      </c>
      <c r="T58" s="56">
        <f t="shared" si="14"/>
        <v>0</v>
      </c>
      <c r="U58" s="56">
        <f t="shared" si="18"/>
        <v>5</v>
      </c>
      <c r="V58" s="56">
        <f t="shared" si="15"/>
        <v>0</v>
      </c>
      <c r="W58" s="64">
        <f t="shared" si="16"/>
        <v>8</v>
      </c>
      <c r="X58" s="56" t="str">
        <f t="shared" si="19"/>
        <v>M</v>
      </c>
      <c r="Y58" s="20"/>
      <c r="Z58" s="19"/>
      <c r="AA58" s="20"/>
      <c r="AB58" s="19"/>
      <c r="AC58" s="21"/>
      <c r="AJ58" s="22"/>
      <c r="AK58" s="22"/>
      <c r="AL58" s="22"/>
      <c r="AM58" s="22"/>
      <c r="AN58" s="20"/>
      <c r="AO58" s="20"/>
      <c r="AP58" s="20"/>
      <c r="AQ58" s="20"/>
      <c r="AR58" s="20"/>
    </row>
    <row r="59" spans="1:44" s="17" customFormat="1" ht="20.25" customHeight="1" x14ac:dyDescent="0.2">
      <c r="A59" s="150"/>
      <c r="C59" s="63"/>
      <c r="D59" s="66">
        <f t="shared" si="13"/>
        <v>1</v>
      </c>
      <c r="E59" s="69">
        <f>IFERROR(VLOOKUP(J59,Causa!$A$2:$F$15,6,0),"")</f>
        <v>1</v>
      </c>
      <c r="F59" s="52">
        <v>0.34375</v>
      </c>
      <c r="G59" s="53"/>
      <c r="H59" s="212"/>
      <c r="I59" s="55" t="s">
        <v>55</v>
      </c>
      <c r="J59" s="54" t="s">
        <v>31</v>
      </c>
      <c r="K59" s="54" t="s">
        <v>32</v>
      </c>
      <c r="L59" s="54" t="s">
        <v>442</v>
      </c>
      <c r="M59" s="54" t="s">
        <v>404</v>
      </c>
      <c r="N59" s="54" t="s">
        <v>234</v>
      </c>
      <c r="O59" s="54" t="s">
        <v>121</v>
      </c>
      <c r="P59" s="54">
        <v>10</v>
      </c>
      <c r="Q59" s="55" t="s">
        <v>2073</v>
      </c>
      <c r="R59" s="54"/>
      <c r="S59" s="56">
        <f t="shared" si="17"/>
        <v>0</v>
      </c>
      <c r="T59" s="56">
        <f t="shared" si="14"/>
        <v>0</v>
      </c>
      <c r="U59" s="56">
        <f t="shared" si="18"/>
        <v>0</v>
      </c>
      <c r="V59" s="56">
        <f t="shared" si="15"/>
        <v>10</v>
      </c>
      <c r="W59" s="64">
        <f t="shared" si="16"/>
        <v>8</v>
      </c>
      <c r="X59" s="56" t="str">
        <f t="shared" si="19"/>
        <v>M</v>
      </c>
      <c r="Y59" s="20"/>
      <c r="Z59" s="19"/>
      <c r="AA59" s="20"/>
      <c r="AB59" s="19"/>
      <c r="AC59" s="21"/>
      <c r="AJ59" s="22"/>
      <c r="AK59" s="22"/>
      <c r="AL59" s="22"/>
      <c r="AM59" s="22"/>
      <c r="AN59" s="20"/>
      <c r="AO59" s="20"/>
      <c r="AP59" s="20"/>
      <c r="AQ59" s="20"/>
      <c r="AR59" s="20"/>
    </row>
    <row r="60" spans="1:44" s="17" customFormat="1" ht="20.25" customHeight="1" x14ac:dyDescent="0.2">
      <c r="A60" s="150"/>
      <c r="C60" s="63"/>
      <c r="D60" s="66">
        <f t="shared" si="13"/>
        <v>1</v>
      </c>
      <c r="E60" s="69">
        <f>IFERROR(VLOOKUP(J60,Causa!$A$2:$F$15,6,0),"")</f>
        <v>1</v>
      </c>
      <c r="F60" s="52">
        <v>0.34652777777777777</v>
      </c>
      <c r="G60" s="53"/>
      <c r="H60" s="212"/>
      <c r="I60" s="55" t="s">
        <v>55</v>
      </c>
      <c r="J60" s="54" t="s">
        <v>31</v>
      </c>
      <c r="K60" s="54" t="s">
        <v>32</v>
      </c>
      <c r="L60" s="54" t="s">
        <v>1857</v>
      </c>
      <c r="M60" s="54" t="s">
        <v>486</v>
      </c>
      <c r="N60" s="54" t="s">
        <v>208</v>
      </c>
      <c r="O60" s="54" t="s">
        <v>121</v>
      </c>
      <c r="P60" s="54">
        <v>8.3699999999999992</v>
      </c>
      <c r="Q60" s="55" t="s">
        <v>2074</v>
      </c>
      <c r="R60" s="54"/>
      <c r="S60" s="56">
        <f t="shared" si="17"/>
        <v>0</v>
      </c>
      <c r="T60" s="56">
        <f t="shared" si="14"/>
        <v>0</v>
      </c>
      <c r="U60" s="56">
        <f t="shared" si="18"/>
        <v>0</v>
      </c>
      <c r="V60" s="56">
        <f t="shared" si="15"/>
        <v>8.3699999999999992</v>
      </c>
      <c r="W60" s="64">
        <f t="shared" si="16"/>
        <v>8</v>
      </c>
      <c r="X60" s="56" t="str">
        <f t="shared" si="19"/>
        <v>M</v>
      </c>
      <c r="Y60" s="20"/>
      <c r="Z60" s="19"/>
      <c r="AA60" s="20"/>
      <c r="AB60" s="19"/>
      <c r="AC60" s="21"/>
      <c r="AJ60" s="22"/>
      <c r="AK60" s="22"/>
      <c r="AL60" s="22"/>
      <c r="AM60" s="22"/>
      <c r="AN60" s="20"/>
      <c r="AO60" s="20"/>
      <c r="AP60" s="20"/>
      <c r="AQ60" s="20"/>
      <c r="AR60" s="20"/>
    </row>
    <row r="61" spans="1:44" s="17" customFormat="1" ht="30.75" customHeight="1" x14ac:dyDescent="0.2">
      <c r="A61" s="150"/>
      <c r="C61" s="63"/>
      <c r="D61" s="66">
        <f t="shared" si="13"/>
        <v>1</v>
      </c>
      <c r="E61" s="69">
        <f>IFERROR(VLOOKUP(J61,Causa!$A$2:$F$15,6,0),"")</f>
        <v>1</v>
      </c>
      <c r="F61" s="52">
        <v>0.37847222222222227</v>
      </c>
      <c r="G61" s="53"/>
      <c r="H61" s="212"/>
      <c r="I61" s="55" t="s">
        <v>55</v>
      </c>
      <c r="J61" s="54" t="s">
        <v>31</v>
      </c>
      <c r="K61" s="54" t="s">
        <v>32</v>
      </c>
      <c r="L61" s="54" t="s">
        <v>1857</v>
      </c>
      <c r="M61" s="54" t="s">
        <v>486</v>
      </c>
      <c r="N61" s="54" t="s">
        <v>208</v>
      </c>
      <c r="O61" s="54" t="s">
        <v>121</v>
      </c>
      <c r="P61" s="54">
        <v>4</v>
      </c>
      <c r="Q61" s="55" t="s">
        <v>2074</v>
      </c>
      <c r="R61" s="54"/>
      <c r="S61" s="56">
        <f t="shared" si="17"/>
        <v>0</v>
      </c>
      <c r="T61" s="56">
        <f t="shared" si="14"/>
        <v>0</v>
      </c>
      <c r="U61" s="56">
        <f t="shared" si="18"/>
        <v>0</v>
      </c>
      <c r="V61" s="56">
        <f t="shared" si="15"/>
        <v>4</v>
      </c>
      <c r="W61" s="64">
        <f t="shared" si="16"/>
        <v>9</v>
      </c>
      <c r="X61" s="56" t="str">
        <f t="shared" si="19"/>
        <v>M</v>
      </c>
      <c r="Y61" s="20"/>
      <c r="Z61" s="19"/>
      <c r="AA61" s="20"/>
      <c r="AB61" s="19"/>
      <c r="AC61" s="21"/>
      <c r="AJ61" s="22"/>
      <c r="AK61" s="22"/>
      <c r="AL61" s="22"/>
      <c r="AM61" s="22"/>
      <c r="AN61" s="20"/>
      <c r="AO61" s="20"/>
      <c r="AP61" s="20"/>
      <c r="AQ61" s="20"/>
      <c r="AR61" s="20"/>
    </row>
    <row r="62" spans="1:44" s="17" customFormat="1" ht="30.75" customHeight="1" x14ac:dyDescent="0.2">
      <c r="A62" s="150"/>
      <c r="C62" s="63"/>
      <c r="D62" s="66">
        <f t="shared" si="13"/>
        <v>1</v>
      </c>
      <c r="E62" s="69">
        <f>IFERROR(VLOOKUP(J62,Causa!$A$2:$F$15,6,0),"")</f>
        <v>2</v>
      </c>
      <c r="F62" s="52">
        <v>0.3923611111111111</v>
      </c>
      <c r="G62" s="53"/>
      <c r="H62" s="212"/>
      <c r="I62" s="55" t="s">
        <v>55</v>
      </c>
      <c r="J62" s="54" t="s">
        <v>41</v>
      </c>
      <c r="K62" s="54" t="s">
        <v>42</v>
      </c>
      <c r="L62" s="54" t="s">
        <v>1770</v>
      </c>
      <c r="M62" s="54"/>
      <c r="N62" s="54"/>
      <c r="O62" s="54" t="s">
        <v>399</v>
      </c>
      <c r="P62" s="54">
        <v>15</v>
      </c>
      <c r="Q62" s="55" t="s">
        <v>2075</v>
      </c>
      <c r="R62" s="54"/>
      <c r="S62" s="56">
        <f t="shared" si="17"/>
        <v>0</v>
      </c>
      <c r="T62" s="56">
        <f t="shared" si="14"/>
        <v>0</v>
      </c>
      <c r="U62" s="56">
        <f t="shared" si="18"/>
        <v>0</v>
      </c>
      <c r="V62" s="56">
        <f t="shared" si="15"/>
        <v>15</v>
      </c>
      <c r="W62" s="64">
        <f t="shared" si="16"/>
        <v>9</v>
      </c>
      <c r="X62" s="56" t="str">
        <f t="shared" si="19"/>
        <v>M</v>
      </c>
      <c r="Y62" s="20"/>
      <c r="Z62" s="19"/>
      <c r="AA62" s="20"/>
      <c r="AB62" s="19"/>
      <c r="AC62" s="21"/>
      <c r="AJ62" s="22"/>
      <c r="AK62" s="22"/>
      <c r="AL62" s="22"/>
      <c r="AM62" s="22"/>
      <c r="AN62" s="20"/>
      <c r="AO62" s="20"/>
      <c r="AP62" s="20"/>
      <c r="AQ62" s="20"/>
      <c r="AR62" s="20"/>
    </row>
    <row r="63" spans="1:44" s="17" customFormat="1" ht="30.75" customHeight="1" x14ac:dyDescent="0.2">
      <c r="A63" s="150"/>
      <c r="C63" s="63"/>
      <c r="D63" s="66">
        <f t="shared" si="13"/>
        <v>1</v>
      </c>
      <c r="E63" s="69">
        <f>IFERROR(VLOOKUP(J63,Causa!$A$2:$F$15,6,0),"")</f>
        <v>3</v>
      </c>
      <c r="F63" s="52">
        <v>0.40625</v>
      </c>
      <c r="G63" s="53"/>
      <c r="H63" s="212"/>
      <c r="I63" s="55" t="s">
        <v>55</v>
      </c>
      <c r="J63" s="54" t="s">
        <v>47</v>
      </c>
      <c r="K63" s="54" t="s">
        <v>103</v>
      </c>
      <c r="L63" s="54" t="s">
        <v>1793</v>
      </c>
      <c r="M63" s="54"/>
      <c r="N63" s="54"/>
      <c r="O63" s="54" t="s">
        <v>1720</v>
      </c>
      <c r="P63" s="54">
        <v>15.02</v>
      </c>
      <c r="Q63" s="233" t="s">
        <v>2076</v>
      </c>
      <c r="R63" s="54"/>
      <c r="S63" s="56">
        <f t="shared" si="17"/>
        <v>0</v>
      </c>
      <c r="T63" s="56">
        <f t="shared" si="14"/>
        <v>15.02</v>
      </c>
      <c r="U63" s="56">
        <f t="shared" si="18"/>
        <v>0</v>
      </c>
      <c r="V63" s="56">
        <f t="shared" si="15"/>
        <v>0</v>
      </c>
      <c r="W63" s="64">
        <f t="shared" si="16"/>
        <v>9</v>
      </c>
      <c r="X63" s="56" t="str">
        <f t="shared" si="19"/>
        <v>M</v>
      </c>
      <c r="Y63" s="20"/>
      <c r="Z63" s="19"/>
      <c r="AA63" s="20"/>
      <c r="AB63" s="19"/>
      <c r="AC63" s="21"/>
      <c r="AJ63" s="22"/>
      <c r="AK63" s="22"/>
      <c r="AL63" s="22"/>
      <c r="AM63" s="22"/>
      <c r="AN63" s="20"/>
      <c r="AO63" s="20"/>
      <c r="AP63" s="20"/>
      <c r="AQ63" s="20"/>
      <c r="AR63" s="20"/>
    </row>
    <row r="64" spans="1:44" s="17" customFormat="1" ht="30.75" customHeight="1" x14ac:dyDescent="0.2">
      <c r="A64" s="150"/>
      <c r="C64" s="63"/>
      <c r="D64" s="66">
        <f t="shared" si="13"/>
        <v>1</v>
      </c>
      <c r="E64" s="69">
        <f>IFERROR(VLOOKUP(J64,Causa!$A$2:$F$15,6,0),"")</f>
        <v>3</v>
      </c>
      <c r="F64" s="52">
        <v>0.41666666666666669</v>
      </c>
      <c r="G64" s="53"/>
      <c r="H64" s="212"/>
      <c r="I64" s="55" t="s">
        <v>55</v>
      </c>
      <c r="J64" s="54" t="s">
        <v>47</v>
      </c>
      <c r="K64" s="54" t="s">
        <v>70</v>
      </c>
      <c r="L64" s="54" t="s">
        <v>1793</v>
      </c>
      <c r="M64" s="54"/>
      <c r="N64" s="54"/>
      <c r="O64" s="54" t="s">
        <v>1725</v>
      </c>
      <c r="P64" s="54">
        <v>60</v>
      </c>
      <c r="Q64" s="55" t="s">
        <v>2077</v>
      </c>
      <c r="R64" s="234" t="s">
        <v>2078</v>
      </c>
      <c r="S64" s="56">
        <f t="shared" si="17"/>
        <v>0</v>
      </c>
      <c r="T64" s="56">
        <f t="shared" si="14"/>
        <v>60</v>
      </c>
      <c r="U64" s="56">
        <f t="shared" si="18"/>
        <v>0</v>
      </c>
      <c r="V64" s="56">
        <f t="shared" si="15"/>
        <v>0</v>
      </c>
      <c r="W64" s="64">
        <f t="shared" si="16"/>
        <v>10</v>
      </c>
      <c r="X64" s="56" t="str">
        <f t="shared" si="19"/>
        <v>M</v>
      </c>
      <c r="Y64" s="20"/>
      <c r="Z64" s="19"/>
      <c r="AA64" s="20"/>
      <c r="AB64" s="19"/>
      <c r="AC64" s="21"/>
      <c r="AJ64" s="22"/>
      <c r="AK64" s="22"/>
      <c r="AL64" s="22"/>
      <c r="AM64" s="22"/>
      <c r="AN64" s="20"/>
      <c r="AO64" s="20"/>
      <c r="AP64" s="20"/>
      <c r="AQ64" s="20"/>
      <c r="AR64" s="20"/>
    </row>
    <row r="65" spans="1:44" s="17" customFormat="1" ht="30.75" customHeight="1" x14ac:dyDescent="0.2">
      <c r="A65" s="150"/>
      <c r="C65" s="63"/>
      <c r="D65" s="66">
        <f t="shared" si="13"/>
        <v>1</v>
      </c>
      <c r="E65" s="69">
        <f>IFERROR(VLOOKUP(J65,Causa!$A$2:$F$15,6,0),"")</f>
        <v>3</v>
      </c>
      <c r="F65" s="52">
        <v>0.4861111111111111</v>
      </c>
      <c r="G65" s="53"/>
      <c r="H65" s="212"/>
      <c r="I65" s="55" t="s">
        <v>55</v>
      </c>
      <c r="J65" s="54" t="s">
        <v>47</v>
      </c>
      <c r="K65" s="54" t="s">
        <v>107</v>
      </c>
      <c r="L65" s="54" t="s">
        <v>1793</v>
      </c>
      <c r="M65" s="54"/>
      <c r="N65" s="54"/>
      <c r="O65" s="54" t="s">
        <v>1718</v>
      </c>
      <c r="P65" s="54">
        <v>40</v>
      </c>
      <c r="Q65" s="229" t="s">
        <v>2079</v>
      </c>
      <c r="R65" s="54"/>
      <c r="S65" s="56">
        <f t="shared" si="17"/>
        <v>0</v>
      </c>
      <c r="T65" s="56">
        <f t="shared" si="14"/>
        <v>40</v>
      </c>
      <c r="U65" s="56">
        <f t="shared" si="18"/>
        <v>0</v>
      </c>
      <c r="V65" s="56">
        <f t="shared" si="15"/>
        <v>0</v>
      </c>
      <c r="W65" s="64">
        <f t="shared" si="16"/>
        <v>11</v>
      </c>
      <c r="X65" s="56" t="str">
        <f t="shared" si="19"/>
        <v>M</v>
      </c>
      <c r="Y65" s="20"/>
      <c r="Z65" s="19"/>
      <c r="AA65" s="20"/>
      <c r="AB65" s="19"/>
      <c r="AC65" s="21"/>
      <c r="AJ65" s="22"/>
      <c r="AK65" s="22"/>
      <c r="AL65" s="22"/>
      <c r="AM65" s="22"/>
      <c r="AN65" s="20"/>
      <c r="AO65" s="20"/>
      <c r="AP65" s="20"/>
      <c r="AQ65" s="20"/>
      <c r="AR65" s="20"/>
    </row>
    <row r="66" spans="1:44" s="17" customFormat="1" ht="30.75" customHeight="1" x14ac:dyDescent="0.2">
      <c r="A66" s="150"/>
      <c r="C66" s="63"/>
      <c r="D66" s="66">
        <f t="shared" si="13"/>
        <v>1</v>
      </c>
      <c r="E66" s="69">
        <f>IFERROR(VLOOKUP(J66,Causa!$A$2:$F$15,6,0),"")</f>
        <v>2</v>
      </c>
      <c r="F66" s="52">
        <v>0.48958333333333331</v>
      </c>
      <c r="G66" s="53"/>
      <c r="H66" s="212"/>
      <c r="I66" s="55" t="s">
        <v>55</v>
      </c>
      <c r="J66" s="54" t="s">
        <v>41</v>
      </c>
      <c r="K66" s="54" t="s">
        <v>42</v>
      </c>
      <c r="L66" s="54" t="s">
        <v>444</v>
      </c>
      <c r="M66" s="54"/>
      <c r="N66" s="54"/>
      <c r="O66" s="54" t="s">
        <v>399</v>
      </c>
      <c r="P66" s="54">
        <v>5.04</v>
      </c>
      <c r="Q66" s="55" t="s">
        <v>1942</v>
      </c>
      <c r="R66" s="54"/>
      <c r="S66" s="56">
        <f t="shared" si="17"/>
        <v>0</v>
      </c>
      <c r="T66" s="56">
        <f t="shared" si="14"/>
        <v>0</v>
      </c>
      <c r="U66" s="56">
        <f t="shared" si="18"/>
        <v>0</v>
      </c>
      <c r="V66" s="56">
        <f t="shared" si="15"/>
        <v>5.04</v>
      </c>
      <c r="W66" s="64">
        <f t="shared" si="16"/>
        <v>11</v>
      </c>
      <c r="X66" s="56" t="str">
        <f t="shared" si="19"/>
        <v>M</v>
      </c>
      <c r="Y66" s="20"/>
      <c r="Z66" s="19"/>
      <c r="AA66" s="20"/>
      <c r="AB66" s="19"/>
      <c r="AC66" s="21"/>
      <c r="AJ66" s="22"/>
      <c r="AK66" s="22"/>
      <c r="AL66" s="22"/>
      <c r="AM66" s="22"/>
      <c r="AN66" s="20"/>
      <c r="AO66" s="20"/>
      <c r="AP66" s="20"/>
      <c r="AQ66" s="20"/>
      <c r="AR66" s="20"/>
    </row>
    <row r="67" spans="1:44" s="17" customFormat="1" ht="30.75" customHeight="1" x14ac:dyDescent="0.2">
      <c r="A67" s="150"/>
      <c r="C67" s="63"/>
      <c r="D67" s="66">
        <f t="shared" si="13"/>
        <v>1</v>
      </c>
      <c r="E67" s="69">
        <f>IFERROR(VLOOKUP(J67,Causa!$A$2:$F$15,6,0),"")</f>
        <v>2</v>
      </c>
      <c r="F67" s="52">
        <v>0.50694444444444442</v>
      </c>
      <c r="G67" s="53"/>
      <c r="H67" s="212"/>
      <c r="I67" s="55" t="s">
        <v>55</v>
      </c>
      <c r="J67" s="54" t="s">
        <v>41</v>
      </c>
      <c r="K67" s="54" t="s">
        <v>42</v>
      </c>
      <c r="L67" s="54" t="s">
        <v>1770</v>
      </c>
      <c r="M67" s="54"/>
      <c r="N67" s="54"/>
      <c r="O67" s="54" t="s">
        <v>399</v>
      </c>
      <c r="P67" s="54">
        <v>8</v>
      </c>
      <c r="Q67" s="55" t="s">
        <v>2080</v>
      </c>
      <c r="R67" s="54"/>
      <c r="S67" s="56">
        <f t="shared" si="17"/>
        <v>0</v>
      </c>
      <c r="T67" s="56">
        <f t="shared" si="14"/>
        <v>0</v>
      </c>
      <c r="U67" s="56">
        <f t="shared" si="18"/>
        <v>0</v>
      </c>
      <c r="V67" s="56">
        <f t="shared" si="15"/>
        <v>8</v>
      </c>
      <c r="W67" s="64">
        <f t="shared" si="16"/>
        <v>12</v>
      </c>
      <c r="X67" s="56" t="str">
        <f t="shared" si="19"/>
        <v>M</v>
      </c>
      <c r="Y67" s="20"/>
      <c r="Z67" s="19"/>
      <c r="AA67" s="20"/>
      <c r="AB67" s="19"/>
      <c r="AC67" s="21"/>
      <c r="AJ67" s="22"/>
      <c r="AK67" s="22"/>
      <c r="AL67" s="22"/>
      <c r="AM67" s="22"/>
      <c r="AN67" s="20"/>
      <c r="AO67" s="20"/>
      <c r="AP67" s="20"/>
      <c r="AQ67" s="20"/>
      <c r="AR67" s="20"/>
    </row>
    <row r="68" spans="1:44" s="17" customFormat="1" ht="30.75" customHeight="1" x14ac:dyDescent="0.2">
      <c r="A68" s="150"/>
      <c r="C68" s="63"/>
      <c r="D68" s="66">
        <f t="shared" si="13"/>
        <v>1</v>
      </c>
      <c r="E68" s="69">
        <f>IFERROR(VLOOKUP(J68,Causa!$A$2:$F$15,6,0),"")</f>
        <v>3</v>
      </c>
      <c r="F68" s="52">
        <v>0.51388888888888895</v>
      </c>
      <c r="G68" s="53"/>
      <c r="H68" s="212"/>
      <c r="I68" s="55" t="s">
        <v>55</v>
      </c>
      <c r="J68" s="54" t="s">
        <v>37</v>
      </c>
      <c r="K68" s="54" t="s">
        <v>94</v>
      </c>
      <c r="L68" s="54" t="s">
        <v>1793</v>
      </c>
      <c r="M68" s="54"/>
      <c r="N68" s="54"/>
      <c r="O68" s="54" t="s">
        <v>426</v>
      </c>
      <c r="P68" s="54">
        <v>14.32</v>
      </c>
      <c r="Q68" s="55" t="s">
        <v>2081</v>
      </c>
      <c r="R68" s="54"/>
      <c r="S68" s="56">
        <f t="shared" si="17"/>
        <v>0</v>
      </c>
      <c r="T68" s="56">
        <f t="shared" si="14"/>
        <v>0</v>
      </c>
      <c r="U68" s="56">
        <f t="shared" si="18"/>
        <v>14.32</v>
      </c>
      <c r="V68" s="56">
        <f t="shared" si="15"/>
        <v>0</v>
      </c>
      <c r="W68" s="64">
        <f t="shared" si="16"/>
        <v>12</v>
      </c>
      <c r="X68" s="56" t="str">
        <f t="shared" si="19"/>
        <v>M</v>
      </c>
      <c r="Y68" s="20"/>
      <c r="Z68" s="19"/>
      <c r="AA68" s="20"/>
      <c r="AB68" s="19"/>
      <c r="AC68" s="21"/>
      <c r="AJ68" s="22"/>
      <c r="AK68" s="22"/>
      <c r="AL68" s="22"/>
      <c r="AM68" s="22"/>
      <c r="AN68" s="20"/>
      <c r="AO68" s="20"/>
      <c r="AP68" s="20"/>
      <c r="AQ68" s="20"/>
      <c r="AR68" s="20"/>
    </row>
    <row r="69" spans="1:44" s="17" customFormat="1" ht="30.75" customHeight="1" x14ac:dyDescent="0.2">
      <c r="A69" s="150"/>
      <c r="C69" s="63"/>
      <c r="D69" s="66">
        <f t="shared" si="13"/>
        <v>1</v>
      </c>
      <c r="E69" s="69">
        <f>IFERROR(VLOOKUP(J69,Causa!$A$2:$F$15,6,0),"")</f>
        <v>3</v>
      </c>
      <c r="F69" s="52">
        <v>0.55208333333333337</v>
      </c>
      <c r="G69" s="53"/>
      <c r="H69" s="212"/>
      <c r="I69" s="55" t="s">
        <v>55</v>
      </c>
      <c r="J69" s="54" t="s">
        <v>37</v>
      </c>
      <c r="K69" s="54" t="s">
        <v>94</v>
      </c>
      <c r="L69" s="54" t="s">
        <v>1793</v>
      </c>
      <c r="M69" s="54"/>
      <c r="N69" s="54"/>
      <c r="O69" s="54" t="s">
        <v>426</v>
      </c>
      <c r="P69" s="54">
        <v>15</v>
      </c>
      <c r="Q69" s="55" t="s">
        <v>2082</v>
      </c>
      <c r="R69" s="54"/>
      <c r="S69" s="56">
        <f t="shared" si="17"/>
        <v>0</v>
      </c>
      <c r="T69" s="56">
        <f t="shared" si="14"/>
        <v>0</v>
      </c>
      <c r="U69" s="56">
        <f t="shared" si="18"/>
        <v>15</v>
      </c>
      <c r="V69" s="56">
        <f t="shared" si="15"/>
        <v>0</v>
      </c>
      <c r="W69" s="64">
        <f t="shared" si="16"/>
        <v>13</v>
      </c>
      <c r="X69" s="56" t="str">
        <f t="shared" si="19"/>
        <v>M</v>
      </c>
      <c r="Y69" s="20"/>
      <c r="Z69" s="19"/>
      <c r="AA69" s="20"/>
      <c r="AB69" s="19"/>
      <c r="AC69" s="21"/>
      <c r="AJ69" s="22"/>
      <c r="AK69" s="22"/>
      <c r="AL69" s="22"/>
      <c r="AM69" s="22"/>
      <c r="AN69" s="20"/>
      <c r="AO69" s="20"/>
      <c r="AP69" s="20"/>
      <c r="AQ69" s="20"/>
      <c r="AR69" s="20"/>
    </row>
    <row r="70" spans="1:44" s="17" customFormat="1" ht="30.75" customHeight="1" x14ac:dyDescent="0.2">
      <c r="A70" s="150"/>
      <c r="C70" s="63"/>
      <c r="D70" s="66">
        <f t="shared" si="13"/>
        <v>1</v>
      </c>
      <c r="E70" s="69">
        <f>IFERROR(VLOOKUP(J70,Causa!$A$2:$F$15,6,0),"")</f>
        <v>2</v>
      </c>
      <c r="F70" s="52">
        <v>0.56597222222222221</v>
      </c>
      <c r="G70" s="53"/>
      <c r="H70" s="212"/>
      <c r="I70" s="55" t="s">
        <v>55</v>
      </c>
      <c r="J70" s="54" t="s">
        <v>41</v>
      </c>
      <c r="K70" s="54" t="s">
        <v>42</v>
      </c>
      <c r="L70" s="54" t="s">
        <v>444</v>
      </c>
      <c r="M70" s="54"/>
      <c r="N70" s="54"/>
      <c r="O70" s="54" t="s">
        <v>399</v>
      </c>
      <c r="P70" s="54">
        <v>11.56</v>
      </c>
      <c r="Q70" s="55" t="s">
        <v>1942</v>
      </c>
      <c r="R70" s="54"/>
      <c r="S70" s="56">
        <f t="shared" si="17"/>
        <v>0</v>
      </c>
      <c r="T70" s="56">
        <f t="shared" si="14"/>
        <v>0</v>
      </c>
      <c r="U70" s="56">
        <f t="shared" si="18"/>
        <v>0</v>
      </c>
      <c r="V70" s="56">
        <f t="shared" si="15"/>
        <v>11.56</v>
      </c>
      <c r="W70" s="64">
        <f t="shared" si="16"/>
        <v>13</v>
      </c>
      <c r="X70" s="56" t="str">
        <f t="shared" si="19"/>
        <v>M</v>
      </c>
      <c r="Y70" s="20"/>
      <c r="Z70" s="19"/>
      <c r="AA70" s="20"/>
      <c r="AB70" s="19"/>
      <c r="AC70" s="21"/>
      <c r="AJ70" s="22"/>
      <c r="AK70" s="22"/>
      <c r="AL70" s="22"/>
      <c r="AM70" s="22"/>
      <c r="AN70" s="20"/>
      <c r="AO70" s="20"/>
      <c r="AP70" s="20"/>
      <c r="AQ70" s="20"/>
      <c r="AR70" s="20"/>
    </row>
    <row r="71" spans="1:44" s="17" customFormat="1" ht="30.75" customHeight="1" x14ac:dyDescent="0.2">
      <c r="A71" s="150"/>
      <c r="C71" s="63"/>
      <c r="D71" s="66">
        <f t="shared" si="13"/>
        <v>1</v>
      </c>
      <c r="E71" s="69">
        <f>IFERROR(VLOOKUP(J71,Causa!$A$2:$F$15,6,0),"")</f>
        <v>3</v>
      </c>
      <c r="F71" s="52">
        <v>0.58402777777777781</v>
      </c>
      <c r="G71" s="53"/>
      <c r="H71" s="212"/>
      <c r="I71" s="55" t="s">
        <v>55</v>
      </c>
      <c r="J71" s="54" t="s">
        <v>47</v>
      </c>
      <c r="K71" s="54" t="s">
        <v>82</v>
      </c>
      <c r="L71" s="54" t="s">
        <v>1793</v>
      </c>
      <c r="M71" s="54"/>
      <c r="N71" s="54"/>
      <c r="O71" s="54" t="s">
        <v>1725</v>
      </c>
      <c r="P71" s="54">
        <v>5</v>
      </c>
      <c r="Q71" s="55" t="s">
        <v>1893</v>
      </c>
      <c r="R71" s="54"/>
      <c r="S71" s="56">
        <f t="shared" si="17"/>
        <v>0</v>
      </c>
      <c r="T71" s="56">
        <f t="shared" si="14"/>
        <v>5</v>
      </c>
      <c r="U71" s="56">
        <f t="shared" si="18"/>
        <v>0</v>
      </c>
      <c r="V71" s="56">
        <f t="shared" si="15"/>
        <v>0</v>
      </c>
      <c r="W71" s="64">
        <f t="shared" si="16"/>
        <v>14</v>
      </c>
      <c r="X71" s="56" t="str">
        <f t="shared" si="19"/>
        <v>M</v>
      </c>
      <c r="Y71" s="20"/>
      <c r="Z71" s="19"/>
      <c r="AA71" s="20"/>
      <c r="AB71" s="19"/>
      <c r="AC71" s="21"/>
      <c r="AJ71" s="22"/>
      <c r="AK71" s="22"/>
      <c r="AL71" s="22"/>
      <c r="AM71" s="22"/>
      <c r="AN71" s="20"/>
      <c r="AO71" s="20"/>
      <c r="AP71" s="20"/>
      <c r="AQ71" s="20"/>
      <c r="AR71" s="20"/>
    </row>
    <row r="72" spans="1:44" s="17" customFormat="1" ht="30.75" customHeight="1" x14ac:dyDescent="0.2">
      <c r="A72" s="150"/>
      <c r="C72" s="63"/>
      <c r="D72" s="66">
        <f t="shared" si="13"/>
        <v>1</v>
      </c>
      <c r="E72" s="69">
        <f>IFERROR(VLOOKUP(J72,Causa!$A$2:$F$15,6,0),"")</f>
        <v>3</v>
      </c>
      <c r="F72" s="52">
        <v>0.59722222222222221</v>
      </c>
      <c r="G72" s="53"/>
      <c r="H72" s="212"/>
      <c r="I72" s="55" t="s">
        <v>55</v>
      </c>
      <c r="J72" s="54" t="s">
        <v>37</v>
      </c>
      <c r="K72" s="54" t="s">
        <v>73</v>
      </c>
      <c r="L72" s="54" t="s">
        <v>1793</v>
      </c>
      <c r="M72" s="54"/>
      <c r="N72" s="54"/>
      <c r="O72" s="54" t="s">
        <v>426</v>
      </c>
      <c r="P72" s="54">
        <v>10</v>
      </c>
      <c r="Q72" s="55" t="s">
        <v>2083</v>
      </c>
      <c r="R72" s="54"/>
      <c r="S72" s="56">
        <f t="shared" si="17"/>
        <v>0</v>
      </c>
      <c r="T72" s="56">
        <f t="shared" si="14"/>
        <v>0</v>
      </c>
      <c r="U72" s="56">
        <f t="shared" si="18"/>
        <v>10</v>
      </c>
      <c r="V72" s="56">
        <f t="shared" si="15"/>
        <v>0</v>
      </c>
      <c r="W72" s="64">
        <f t="shared" si="16"/>
        <v>14</v>
      </c>
      <c r="X72" s="56" t="str">
        <f t="shared" si="19"/>
        <v>M</v>
      </c>
      <c r="Y72" s="20"/>
      <c r="Z72" s="19"/>
      <c r="AA72" s="20"/>
      <c r="AB72" s="19"/>
      <c r="AC72" s="21"/>
      <c r="AJ72" s="22"/>
      <c r="AK72" s="22"/>
      <c r="AL72" s="22"/>
      <c r="AM72" s="22"/>
      <c r="AN72" s="20"/>
      <c r="AO72" s="20"/>
      <c r="AP72" s="20"/>
      <c r="AQ72" s="20"/>
      <c r="AR72" s="20"/>
    </row>
    <row r="73" spans="1:44" s="17" customFormat="1" ht="30.75" customHeight="1" x14ac:dyDescent="0.2">
      <c r="A73" s="150"/>
      <c r="C73" s="63"/>
      <c r="D73" s="66">
        <f t="shared" si="13"/>
        <v>1</v>
      </c>
      <c r="E73" s="69">
        <f>IFERROR(VLOOKUP(J73,Causa!$A$2:$F$15,6,0),"")</f>
        <v>3</v>
      </c>
      <c r="F73" s="52">
        <v>0.60347222222222219</v>
      </c>
      <c r="G73" s="53"/>
      <c r="H73" s="212"/>
      <c r="I73" s="55" t="s">
        <v>55</v>
      </c>
      <c r="J73" s="54" t="s">
        <v>29</v>
      </c>
      <c r="K73" s="54" t="s">
        <v>1854</v>
      </c>
      <c r="L73" s="54" t="s">
        <v>1793</v>
      </c>
      <c r="M73" s="54"/>
      <c r="N73" s="54"/>
      <c r="O73" s="54" t="s">
        <v>429</v>
      </c>
      <c r="P73" s="54">
        <v>5</v>
      </c>
      <c r="Q73" s="55" t="s">
        <v>2084</v>
      </c>
      <c r="R73" s="54"/>
      <c r="S73" s="56">
        <f t="shared" si="17"/>
        <v>0</v>
      </c>
      <c r="T73" s="56">
        <f t="shared" si="14"/>
        <v>0</v>
      </c>
      <c r="U73" s="56">
        <f t="shared" si="18"/>
        <v>5</v>
      </c>
      <c r="V73" s="56">
        <f t="shared" si="15"/>
        <v>0</v>
      </c>
      <c r="W73" s="64">
        <f t="shared" si="16"/>
        <v>14</v>
      </c>
      <c r="X73" s="56" t="str">
        <f t="shared" si="19"/>
        <v>M</v>
      </c>
      <c r="Y73" s="20"/>
      <c r="Z73" s="19"/>
      <c r="AA73" s="20"/>
      <c r="AB73" s="19"/>
      <c r="AC73" s="21"/>
      <c r="AJ73" s="22"/>
      <c r="AK73" s="22"/>
      <c r="AL73" s="22"/>
      <c r="AM73" s="22"/>
      <c r="AN73" s="20"/>
      <c r="AO73" s="20"/>
      <c r="AP73" s="20"/>
      <c r="AQ73" s="20"/>
      <c r="AR73" s="20"/>
    </row>
    <row r="74" spans="1:44" s="17" customFormat="1" ht="30.75" customHeight="1" x14ac:dyDescent="0.2">
      <c r="A74" s="150"/>
      <c r="C74" s="63"/>
      <c r="D74" s="66">
        <f t="shared" si="13"/>
        <v>1</v>
      </c>
      <c r="E74" s="69">
        <f>IFERROR(VLOOKUP(J74,Causa!$A$2:$F$15,6,0),"")</f>
        <v>1</v>
      </c>
      <c r="F74" s="52">
        <v>0.61388888888888882</v>
      </c>
      <c r="G74" s="53"/>
      <c r="H74" s="212"/>
      <c r="I74" s="55" t="s">
        <v>55</v>
      </c>
      <c r="J74" s="54" t="s">
        <v>31</v>
      </c>
      <c r="K74" s="54" t="s">
        <v>32</v>
      </c>
      <c r="L74" s="54" t="s">
        <v>1857</v>
      </c>
      <c r="M74" s="54" t="s">
        <v>486</v>
      </c>
      <c r="N74" s="54" t="s">
        <v>208</v>
      </c>
      <c r="O74" s="54" t="s">
        <v>121</v>
      </c>
      <c r="P74" s="54">
        <v>11.13</v>
      </c>
      <c r="Q74" s="55" t="s">
        <v>2074</v>
      </c>
      <c r="R74" s="54"/>
      <c r="S74" s="56">
        <f t="shared" si="17"/>
        <v>0</v>
      </c>
      <c r="T74" s="56">
        <f t="shared" si="14"/>
        <v>0</v>
      </c>
      <c r="U74" s="56">
        <f t="shared" si="18"/>
        <v>0</v>
      </c>
      <c r="V74" s="56">
        <f t="shared" si="15"/>
        <v>11.13</v>
      </c>
      <c r="W74" s="64">
        <f t="shared" si="16"/>
        <v>14</v>
      </c>
      <c r="X74" s="56" t="str">
        <f t="shared" si="19"/>
        <v>M</v>
      </c>
      <c r="Y74" s="20"/>
      <c r="Z74" s="19"/>
      <c r="AA74" s="20"/>
      <c r="AB74" s="19"/>
      <c r="AC74" s="21"/>
      <c r="AJ74" s="22"/>
      <c r="AK74" s="22"/>
      <c r="AL74" s="22"/>
      <c r="AM74" s="22"/>
      <c r="AN74" s="20"/>
      <c r="AO74" s="20"/>
      <c r="AP74" s="20"/>
      <c r="AQ74" s="20"/>
      <c r="AR74" s="20"/>
    </row>
    <row r="75" spans="1:44" s="17" customFormat="1" ht="30.75" customHeight="1" x14ac:dyDescent="0.2">
      <c r="A75" s="150"/>
      <c r="C75" s="63"/>
      <c r="D75" s="66">
        <f t="shared" si="13"/>
        <v>1</v>
      </c>
      <c r="E75" s="69">
        <f>IFERROR(VLOOKUP(J75,Causa!$A$2:$F$15,6,0),"")</f>
        <v>3</v>
      </c>
      <c r="F75" s="52">
        <v>0.62569444444444444</v>
      </c>
      <c r="G75" s="53"/>
      <c r="H75" s="212"/>
      <c r="I75" s="55" t="s">
        <v>56</v>
      </c>
      <c r="J75" s="54" t="s">
        <v>29</v>
      </c>
      <c r="K75" s="54" t="s">
        <v>1854</v>
      </c>
      <c r="L75" s="54" t="s">
        <v>1793</v>
      </c>
      <c r="M75" s="54"/>
      <c r="N75" s="54"/>
      <c r="O75" s="54" t="s">
        <v>429</v>
      </c>
      <c r="P75" s="54">
        <v>13</v>
      </c>
      <c r="Q75" s="55" t="s">
        <v>2086</v>
      </c>
      <c r="R75" s="54"/>
      <c r="S75" s="56">
        <f t="shared" si="17"/>
        <v>0</v>
      </c>
      <c r="T75" s="56">
        <f t="shared" si="14"/>
        <v>0</v>
      </c>
      <c r="U75" s="56">
        <f t="shared" si="18"/>
        <v>13</v>
      </c>
      <c r="V75" s="56">
        <f t="shared" si="15"/>
        <v>0</v>
      </c>
      <c r="W75" s="64">
        <f t="shared" si="16"/>
        <v>15</v>
      </c>
      <c r="X75" s="56" t="str">
        <f t="shared" si="19"/>
        <v>T</v>
      </c>
      <c r="Y75" s="20"/>
      <c r="Z75" s="19"/>
      <c r="AA75" s="20"/>
      <c r="AB75" s="19"/>
      <c r="AC75" s="21"/>
      <c r="AJ75" s="22"/>
      <c r="AK75" s="22"/>
      <c r="AL75" s="22"/>
      <c r="AM75" s="22"/>
      <c r="AN75" s="20"/>
      <c r="AO75" s="20"/>
      <c r="AP75" s="20"/>
      <c r="AQ75" s="20"/>
      <c r="AR75" s="20"/>
    </row>
    <row r="76" spans="1:44" s="17" customFormat="1" ht="30.75" customHeight="1" x14ac:dyDescent="0.2">
      <c r="A76" s="150"/>
      <c r="C76" s="63"/>
      <c r="D76" s="66">
        <f t="shared" si="13"/>
        <v>1</v>
      </c>
      <c r="E76" s="69">
        <f>IFERROR(VLOOKUP(J76,Causa!$A$2:$F$15,6,0),"")</f>
        <v>1</v>
      </c>
      <c r="F76" s="52">
        <v>0.64861111111111114</v>
      </c>
      <c r="G76" s="53"/>
      <c r="H76" s="212"/>
      <c r="I76" s="55" t="s">
        <v>56</v>
      </c>
      <c r="J76" s="54" t="s">
        <v>31</v>
      </c>
      <c r="K76" s="54" t="s">
        <v>32</v>
      </c>
      <c r="L76" s="54" t="s">
        <v>1769</v>
      </c>
      <c r="M76" s="54" t="s">
        <v>490</v>
      </c>
      <c r="N76" s="54" t="s">
        <v>223</v>
      </c>
      <c r="O76" s="54" t="s">
        <v>198</v>
      </c>
      <c r="P76" s="54">
        <v>15.21</v>
      </c>
      <c r="Q76" s="55" t="s">
        <v>2085</v>
      </c>
      <c r="R76" s="54"/>
      <c r="S76" s="56">
        <f t="shared" si="17"/>
        <v>0</v>
      </c>
      <c r="T76" s="56">
        <f t="shared" si="14"/>
        <v>0</v>
      </c>
      <c r="U76" s="56">
        <f t="shared" si="18"/>
        <v>0</v>
      </c>
      <c r="V76" s="56">
        <f t="shared" si="15"/>
        <v>15.21</v>
      </c>
      <c r="W76" s="64">
        <f t="shared" si="16"/>
        <v>15</v>
      </c>
      <c r="X76" s="56" t="str">
        <f t="shared" si="19"/>
        <v>T</v>
      </c>
      <c r="Y76" s="20"/>
      <c r="Z76" s="19"/>
      <c r="AA76" s="20"/>
      <c r="AB76" s="19"/>
      <c r="AC76" s="21"/>
      <c r="AJ76" s="22"/>
      <c r="AK76" s="22"/>
      <c r="AL76" s="22"/>
      <c r="AM76" s="22"/>
      <c r="AN76" s="20"/>
      <c r="AO76" s="20"/>
      <c r="AP76" s="20"/>
      <c r="AQ76" s="20"/>
      <c r="AR76" s="20"/>
    </row>
    <row r="77" spans="1:44" s="17" customFormat="1" ht="30.75" customHeight="1" x14ac:dyDescent="0.2">
      <c r="A77" s="150"/>
      <c r="C77" s="63"/>
      <c r="D77" s="66">
        <f t="shared" si="13"/>
        <v>1</v>
      </c>
      <c r="E77" s="69">
        <f>IFERROR(VLOOKUP(J77,Causa!$A$2:$F$15,6,0),"")</f>
        <v>2</v>
      </c>
      <c r="F77" s="52">
        <v>0.68333333333333324</v>
      </c>
      <c r="G77" s="53"/>
      <c r="H77" s="212"/>
      <c r="I77" s="55" t="s">
        <v>56</v>
      </c>
      <c r="J77" s="54" t="s">
        <v>41</v>
      </c>
      <c r="K77" s="54" t="s">
        <v>42</v>
      </c>
      <c r="L77" s="54" t="s">
        <v>445</v>
      </c>
      <c r="M77" s="54"/>
      <c r="N77" s="54"/>
      <c r="O77" s="54" t="s">
        <v>399</v>
      </c>
      <c r="P77" s="54">
        <v>10</v>
      </c>
      <c r="Q77" s="55" t="s">
        <v>2087</v>
      </c>
      <c r="R77" s="54"/>
      <c r="S77" s="56">
        <f t="shared" si="17"/>
        <v>0</v>
      </c>
      <c r="T77" s="56">
        <f t="shared" si="14"/>
        <v>0</v>
      </c>
      <c r="U77" s="56">
        <f t="shared" si="18"/>
        <v>0</v>
      </c>
      <c r="V77" s="56">
        <f t="shared" si="15"/>
        <v>10</v>
      </c>
      <c r="W77" s="64">
        <f t="shared" si="16"/>
        <v>16</v>
      </c>
      <c r="X77" s="56" t="str">
        <f t="shared" si="19"/>
        <v>T</v>
      </c>
      <c r="Y77" s="20"/>
      <c r="Z77" s="19"/>
      <c r="AA77" s="20"/>
      <c r="AB77" s="19"/>
      <c r="AC77" s="21"/>
      <c r="AJ77" s="22"/>
      <c r="AK77" s="22"/>
      <c r="AL77" s="22"/>
      <c r="AM77" s="22"/>
      <c r="AN77" s="20"/>
      <c r="AO77" s="20"/>
      <c r="AP77" s="20"/>
      <c r="AQ77" s="20"/>
      <c r="AR77" s="20"/>
    </row>
    <row r="78" spans="1:44" s="17" customFormat="1" ht="30.75" customHeight="1" x14ac:dyDescent="0.2">
      <c r="A78" s="150"/>
      <c r="C78" s="63"/>
      <c r="D78" s="66">
        <f t="shared" si="13"/>
        <v>1</v>
      </c>
      <c r="E78" s="69">
        <f>IFERROR(VLOOKUP(J78,Causa!$A$2:$F$15,6,0),"")</f>
        <v>2</v>
      </c>
      <c r="F78" s="52">
        <v>0.69444444444444453</v>
      </c>
      <c r="G78" s="53"/>
      <c r="H78" s="212"/>
      <c r="I78" s="55" t="s">
        <v>56</v>
      </c>
      <c r="J78" s="54" t="s">
        <v>41</v>
      </c>
      <c r="K78" s="54" t="s">
        <v>42</v>
      </c>
      <c r="L78" s="54" t="s">
        <v>444</v>
      </c>
      <c r="M78" s="54"/>
      <c r="N78" s="54"/>
      <c r="O78" s="54" t="s">
        <v>399</v>
      </c>
      <c r="P78" s="54">
        <v>6</v>
      </c>
      <c r="Q78" s="55" t="s">
        <v>2088</v>
      </c>
      <c r="R78" s="54"/>
      <c r="S78" s="56">
        <f t="shared" si="17"/>
        <v>0</v>
      </c>
      <c r="T78" s="56">
        <f t="shared" si="14"/>
        <v>0</v>
      </c>
      <c r="U78" s="56">
        <f t="shared" si="18"/>
        <v>0</v>
      </c>
      <c r="V78" s="56">
        <f t="shared" si="15"/>
        <v>6</v>
      </c>
      <c r="W78" s="64">
        <f t="shared" si="16"/>
        <v>16</v>
      </c>
      <c r="X78" s="56" t="str">
        <f t="shared" si="19"/>
        <v>T</v>
      </c>
      <c r="Y78" s="20"/>
      <c r="Z78" s="19"/>
      <c r="AA78" s="20"/>
      <c r="AB78" s="19"/>
      <c r="AC78" s="21"/>
      <c r="AJ78" s="22"/>
      <c r="AK78" s="22"/>
      <c r="AL78" s="22"/>
      <c r="AM78" s="22"/>
      <c r="AN78" s="20"/>
      <c r="AO78" s="20"/>
      <c r="AP78" s="20"/>
      <c r="AQ78" s="20"/>
      <c r="AR78" s="20"/>
    </row>
    <row r="79" spans="1:44" s="17" customFormat="1" ht="30.75" customHeight="1" x14ac:dyDescent="0.2">
      <c r="A79" s="150"/>
      <c r="C79" s="63"/>
      <c r="D79" s="66">
        <f t="shared" si="13"/>
        <v>1</v>
      </c>
      <c r="E79" s="69">
        <f>IFERROR(VLOOKUP(J79,Causa!$A$2:$F$15,6,0),"")</f>
        <v>2</v>
      </c>
      <c r="F79" s="52">
        <v>0.70347222222222217</v>
      </c>
      <c r="G79" s="53"/>
      <c r="H79" s="212"/>
      <c r="I79" s="55" t="s">
        <v>56</v>
      </c>
      <c r="J79" s="54" t="s">
        <v>41</v>
      </c>
      <c r="K79" s="54" t="s">
        <v>42</v>
      </c>
      <c r="L79" s="54" t="s">
        <v>1760</v>
      </c>
      <c r="M79" s="54"/>
      <c r="N79" s="54"/>
      <c r="O79" s="54" t="s">
        <v>399</v>
      </c>
      <c r="P79" s="54">
        <v>3.03</v>
      </c>
      <c r="Q79" s="55" t="s">
        <v>1942</v>
      </c>
      <c r="R79" s="54"/>
      <c r="S79" s="56">
        <f t="shared" si="17"/>
        <v>0</v>
      </c>
      <c r="T79" s="56">
        <f t="shared" si="14"/>
        <v>0</v>
      </c>
      <c r="U79" s="56">
        <f t="shared" si="18"/>
        <v>0</v>
      </c>
      <c r="V79" s="56">
        <f t="shared" si="15"/>
        <v>3.03</v>
      </c>
      <c r="W79" s="64">
        <f t="shared" si="16"/>
        <v>16</v>
      </c>
      <c r="X79" s="56" t="str">
        <f t="shared" si="19"/>
        <v>T</v>
      </c>
      <c r="Y79" s="20"/>
      <c r="Z79" s="19"/>
      <c r="AA79" s="20"/>
      <c r="AB79" s="19"/>
      <c r="AC79" s="21"/>
      <c r="AJ79" s="22"/>
      <c r="AK79" s="22"/>
      <c r="AL79" s="22"/>
      <c r="AM79" s="22"/>
      <c r="AN79" s="20"/>
      <c r="AO79" s="20"/>
      <c r="AP79" s="20"/>
      <c r="AQ79" s="20"/>
      <c r="AR79" s="20"/>
    </row>
    <row r="80" spans="1:44" s="17" customFormat="1" ht="30.75" customHeight="1" x14ac:dyDescent="0.2">
      <c r="A80" s="150"/>
      <c r="C80" s="63"/>
      <c r="D80" s="66">
        <f t="shared" si="13"/>
        <v>1</v>
      </c>
      <c r="E80" s="69">
        <f>IFERROR(VLOOKUP(J80,Causa!$A$2:$F$15,6,0),"")</f>
        <v>2</v>
      </c>
      <c r="F80" s="52">
        <v>0.71875</v>
      </c>
      <c r="G80" s="53"/>
      <c r="H80" s="212"/>
      <c r="I80" s="55" t="s">
        <v>56</v>
      </c>
      <c r="J80" s="54" t="s">
        <v>41</v>
      </c>
      <c r="K80" s="54" t="s">
        <v>42</v>
      </c>
      <c r="L80" s="54" t="s">
        <v>1766</v>
      </c>
      <c r="M80" s="54"/>
      <c r="N80" s="54"/>
      <c r="O80" s="54" t="s">
        <v>399</v>
      </c>
      <c r="P80" s="54">
        <v>9</v>
      </c>
      <c r="Q80" s="55" t="s">
        <v>2081</v>
      </c>
      <c r="R80" s="54"/>
      <c r="S80" s="56">
        <f t="shared" si="17"/>
        <v>0</v>
      </c>
      <c r="T80" s="56">
        <f t="shared" si="14"/>
        <v>0</v>
      </c>
      <c r="U80" s="56">
        <f t="shared" si="18"/>
        <v>0</v>
      </c>
      <c r="V80" s="56">
        <f t="shared" si="15"/>
        <v>9</v>
      </c>
      <c r="W80" s="64">
        <f t="shared" si="16"/>
        <v>17</v>
      </c>
      <c r="X80" s="56" t="str">
        <f t="shared" si="19"/>
        <v>T</v>
      </c>
      <c r="Y80" s="20"/>
      <c r="Z80" s="19"/>
      <c r="AA80" s="20"/>
      <c r="AB80" s="19"/>
      <c r="AC80" s="21"/>
      <c r="AJ80" s="22"/>
      <c r="AK80" s="22"/>
      <c r="AL80" s="22"/>
      <c r="AM80" s="22"/>
      <c r="AN80" s="20"/>
      <c r="AO80" s="20"/>
      <c r="AP80" s="20"/>
      <c r="AQ80" s="20"/>
      <c r="AR80" s="20"/>
    </row>
    <row r="81" spans="1:44" s="17" customFormat="1" ht="30.75" customHeight="1" x14ac:dyDescent="0.2">
      <c r="A81" s="150"/>
      <c r="C81" s="63"/>
      <c r="D81" s="66">
        <f t="shared" si="13"/>
        <v>1</v>
      </c>
      <c r="E81" s="69">
        <f>IFERROR(VLOOKUP(J81,Causa!$A$2:$F$15,6,0),"")</f>
        <v>2</v>
      </c>
      <c r="F81" s="52">
        <v>0.7368055555555556</v>
      </c>
      <c r="G81" s="53"/>
      <c r="H81" s="212"/>
      <c r="I81" s="55" t="s">
        <v>56</v>
      </c>
      <c r="J81" s="54" t="s">
        <v>41</v>
      </c>
      <c r="K81" s="54" t="s">
        <v>42</v>
      </c>
      <c r="L81" s="54" t="s">
        <v>1770</v>
      </c>
      <c r="M81" s="54"/>
      <c r="N81" s="54"/>
      <c r="O81" s="54" t="s">
        <v>399</v>
      </c>
      <c r="P81" s="54">
        <v>8.31</v>
      </c>
      <c r="Q81" s="55" t="s">
        <v>2089</v>
      </c>
      <c r="R81" s="54"/>
      <c r="S81" s="56">
        <f t="shared" si="17"/>
        <v>0</v>
      </c>
      <c r="T81" s="56">
        <f t="shared" si="14"/>
        <v>0</v>
      </c>
      <c r="U81" s="56">
        <f t="shared" si="18"/>
        <v>0</v>
      </c>
      <c r="V81" s="56">
        <f t="shared" si="15"/>
        <v>8.31</v>
      </c>
      <c r="W81" s="64">
        <f t="shared" si="16"/>
        <v>17</v>
      </c>
      <c r="X81" s="56" t="str">
        <f t="shared" si="19"/>
        <v>T</v>
      </c>
      <c r="Y81" s="20"/>
      <c r="Z81" s="19"/>
      <c r="AA81" s="20"/>
      <c r="AB81" s="19"/>
      <c r="AC81" s="21"/>
      <c r="AJ81" s="22"/>
      <c r="AK81" s="22"/>
      <c r="AL81" s="22"/>
      <c r="AM81" s="22"/>
      <c r="AN81" s="20"/>
      <c r="AO81" s="20"/>
      <c r="AP81" s="20"/>
      <c r="AQ81" s="20"/>
      <c r="AR81" s="20"/>
    </row>
    <row r="82" spans="1:44" s="17" customFormat="1" ht="30.75" customHeight="1" x14ac:dyDescent="0.2">
      <c r="A82" s="150"/>
      <c r="C82" s="63"/>
      <c r="D82" s="66">
        <f t="shared" si="13"/>
        <v>1</v>
      </c>
      <c r="E82" s="69">
        <f>IFERROR(VLOOKUP(J82,Causa!$A$2:$F$15,6,0),"")</f>
        <v>2</v>
      </c>
      <c r="F82" s="52">
        <v>0.75069444444444444</v>
      </c>
      <c r="G82" s="53"/>
      <c r="H82" s="212"/>
      <c r="I82" s="55" t="s">
        <v>56</v>
      </c>
      <c r="J82" s="54" t="s">
        <v>41</v>
      </c>
      <c r="K82" s="54" t="s">
        <v>42</v>
      </c>
      <c r="L82" s="54" t="s">
        <v>1857</v>
      </c>
      <c r="M82" s="54"/>
      <c r="N82" s="54"/>
      <c r="O82" s="54" t="s">
        <v>400</v>
      </c>
      <c r="P82" s="54">
        <v>18</v>
      </c>
      <c r="Q82" s="55" t="s">
        <v>2090</v>
      </c>
      <c r="R82" s="54"/>
      <c r="S82" s="56">
        <f t="shared" si="17"/>
        <v>0</v>
      </c>
      <c r="T82" s="56">
        <f t="shared" si="14"/>
        <v>0</v>
      </c>
      <c r="U82" s="56">
        <f t="shared" si="18"/>
        <v>0</v>
      </c>
      <c r="V82" s="56">
        <f t="shared" si="15"/>
        <v>18</v>
      </c>
      <c r="W82" s="64">
        <f t="shared" si="16"/>
        <v>18</v>
      </c>
      <c r="X82" s="56" t="str">
        <f t="shared" si="19"/>
        <v>T</v>
      </c>
      <c r="Y82" s="20"/>
      <c r="Z82" s="19"/>
      <c r="AA82" s="20"/>
      <c r="AB82" s="19"/>
      <c r="AC82" s="21"/>
      <c r="AJ82" s="22"/>
      <c r="AK82" s="22"/>
      <c r="AL82" s="22"/>
      <c r="AM82" s="22"/>
      <c r="AN82" s="20"/>
      <c r="AO82" s="20"/>
      <c r="AP82" s="20"/>
      <c r="AQ82" s="20"/>
      <c r="AR82" s="20"/>
    </row>
    <row r="83" spans="1:44" s="17" customFormat="1" ht="30.75" customHeight="1" x14ac:dyDescent="0.2">
      <c r="A83" s="150"/>
      <c r="C83" s="63"/>
      <c r="D83" s="66">
        <f t="shared" si="13"/>
        <v>1</v>
      </c>
      <c r="E83" s="69">
        <f>IFERROR(VLOOKUP(J83,Causa!$A$2:$F$15,6,0),"")</f>
        <v>2</v>
      </c>
      <c r="F83" s="52">
        <v>0.77013888888888893</v>
      </c>
      <c r="G83" s="53"/>
      <c r="H83" s="212"/>
      <c r="I83" s="55" t="s">
        <v>56</v>
      </c>
      <c r="J83" s="54" t="s">
        <v>41</v>
      </c>
      <c r="K83" s="54" t="s">
        <v>42</v>
      </c>
      <c r="L83" s="54" t="s">
        <v>444</v>
      </c>
      <c r="M83" s="54"/>
      <c r="N83" s="54"/>
      <c r="O83" s="54" t="s">
        <v>423</v>
      </c>
      <c r="P83" s="54">
        <v>8</v>
      </c>
      <c r="Q83" s="55" t="s">
        <v>2091</v>
      </c>
      <c r="R83" s="54"/>
      <c r="S83" s="56">
        <f t="shared" si="17"/>
        <v>0</v>
      </c>
      <c r="T83" s="56">
        <f t="shared" si="14"/>
        <v>0</v>
      </c>
      <c r="U83" s="56">
        <f t="shared" si="18"/>
        <v>0</v>
      </c>
      <c r="V83" s="56">
        <f t="shared" si="15"/>
        <v>8</v>
      </c>
      <c r="W83" s="64">
        <f t="shared" si="16"/>
        <v>18</v>
      </c>
      <c r="X83" s="56" t="str">
        <f t="shared" si="19"/>
        <v>T</v>
      </c>
      <c r="Y83" s="20"/>
      <c r="Z83" s="19"/>
      <c r="AA83" s="20"/>
      <c r="AB83" s="19"/>
      <c r="AC83" s="21"/>
      <c r="AJ83" s="22"/>
      <c r="AK83" s="22"/>
      <c r="AL83" s="22"/>
      <c r="AM83" s="22"/>
      <c r="AN83" s="20"/>
      <c r="AO83" s="20"/>
      <c r="AP83" s="20"/>
      <c r="AQ83" s="20"/>
      <c r="AR83" s="20"/>
    </row>
    <row r="84" spans="1:44" s="17" customFormat="1" ht="30.75" customHeight="1" x14ac:dyDescent="0.2">
      <c r="A84" s="150"/>
      <c r="C84" s="63"/>
      <c r="D84" s="66">
        <f t="shared" si="13"/>
        <v>1</v>
      </c>
      <c r="E84" s="69">
        <f>IFERROR(VLOOKUP(J84,Causa!$A$2:$F$15,6,0),"")</f>
        <v>2</v>
      </c>
      <c r="F84" s="52">
        <v>0.78472222222222221</v>
      </c>
      <c r="G84" s="53"/>
      <c r="H84" s="212"/>
      <c r="I84" s="55" t="s">
        <v>56</v>
      </c>
      <c r="J84" s="54" t="s">
        <v>41</v>
      </c>
      <c r="K84" s="54" t="s">
        <v>42</v>
      </c>
      <c r="L84" s="54" t="s">
        <v>1857</v>
      </c>
      <c r="M84" s="54"/>
      <c r="N84" s="54"/>
      <c r="O84" s="54" t="s">
        <v>422</v>
      </c>
      <c r="P84" s="54">
        <v>2.27</v>
      </c>
      <c r="Q84" s="55" t="s">
        <v>2005</v>
      </c>
      <c r="R84" s="54"/>
      <c r="S84" s="56">
        <f t="shared" si="17"/>
        <v>0</v>
      </c>
      <c r="T84" s="56">
        <f t="shared" si="14"/>
        <v>0</v>
      </c>
      <c r="U84" s="56">
        <f t="shared" si="18"/>
        <v>0</v>
      </c>
      <c r="V84" s="56">
        <f t="shared" si="15"/>
        <v>2.27</v>
      </c>
      <c r="W84" s="64">
        <f t="shared" si="16"/>
        <v>18</v>
      </c>
      <c r="X84" s="56" t="str">
        <f t="shared" si="19"/>
        <v>T</v>
      </c>
      <c r="Y84" s="20"/>
      <c r="Z84" s="19"/>
      <c r="AA84" s="20"/>
      <c r="AB84" s="19"/>
      <c r="AC84" s="21"/>
      <c r="AJ84" s="22"/>
      <c r="AK84" s="22"/>
      <c r="AL84" s="22"/>
      <c r="AM84" s="22"/>
      <c r="AN84" s="20"/>
      <c r="AO84" s="20"/>
      <c r="AP84" s="20"/>
      <c r="AQ84" s="20"/>
      <c r="AR84" s="20"/>
    </row>
    <row r="85" spans="1:44" s="17" customFormat="1" ht="30.75" customHeight="1" x14ac:dyDescent="0.2">
      <c r="A85" s="150"/>
      <c r="C85" s="63"/>
      <c r="D85" s="66">
        <f t="shared" si="13"/>
        <v>1</v>
      </c>
      <c r="E85" s="69">
        <f>IFERROR(VLOOKUP(J85,Causa!$A$2:$F$15,6,0),"")</f>
        <v>2</v>
      </c>
      <c r="F85" s="52">
        <v>0.80486111111111114</v>
      </c>
      <c r="G85" s="53"/>
      <c r="H85" s="212"/>
      <c r="I85" s="55" t="s">
        <v>56</v>
      </c>
      <c r="J85" s="54" t="s">
        <v>41</v>
      </c>
      <c r="K85" s="54" t="s">
        <v>42</v>
      </c>
      <c r="L85" s="54" t="s">
        <v>448</v>
      </c>
      <c r="M85" s="54"/>
      <c r="N85" s="54"/>
      <c r="O85" s="54" t="s">
        <v>399</v>
      </c>
      <c r="P85" s="54">
        <v>11</v>
      </c>
      <c r="Q85" s="55" t="s">
        <v>2059</v>
      </c>
      <c r="R85" s="54"/>
      <c r="S85" s="56">
        <f t="shared" si="17"/>
        <v>0</v>
      </c>
      <c r="T85" s="56">
        <f t="shared" si="14"/>
        <v>0</v>
      </c>
      <c r="U85" s="56">
        <f t="shared" si="18"/>
        <v>0</v>
      </c>
      <c r="V85" s="56">
        <f t="shared" si="15"/>
        <v>11</v>
      </c>
      <c r="W85" s="64">
        <f t="shared" si="16"/>
        <v>19</v>
      </c>
      <c r="X85" s="56" t="str">
        <f t="shared" si="19"/>
        <v>T</v>
      </c>
      <c r="Y85" s="20"/>
      <c r="Z85" s="19"/>
      <c r="AA85" s="20"/>
      <c r="AB85" s="19"/>
      <c r="AC85" s="21"/>
      <c r="AJ85" s="22"/>
      <c r="AK85" s="22"/>
      <c r="AL85" s="22"/>
      <c r="AM85" s="22"/>
      <c r="AN85" s="20"/>
      <c r="AO85" s="20"/>
      <c r="AP85" s="20"/>
      <c r="AQ85" s="20"/>
      <c r="AR85" s="20"/>
    </row>
    <row r="86" spans="1:44" s="17" customFormat="1" ht="30.75" customHeight="1" x14ac:dyDescent="0.2">
      <c r="A86" s="150"/>
      <c r="C86" s="63"/>
      <c r="D86" s="66">
        <f t="shared" si="13"/>
        <v>1</v>
      </c>
      <c r="E86" s="69">
        <f>IFERROR(VLOOKUP(J86,Causa!$A$2:$F$15,6,0),"")</f>
        <v>2</v>
      </c>
      <c r="F86" s="52">
        <v>0.81597222222222221</v>
      </c>
      <c r="G86" s="53"/>
      <c r="H86" s="212"/>
      <c r="I86" s="55" t="s">
        <v>56</v>
      </c>
      <c r="J86" s="54" t="s">
        <v>41</v>
      </c>
      <c r="K86" s="54" t="s">
        <v>42</v>
      </c>
      <c r="L86" s="54" t="s">
        <v>1770</v>
      </c>
      <c r="M86" s="54"/>
      <c r="N86" s="54"/>
      <c r="O86" s="54" t="s">
        <v>399</v>
      </c>
      <c r="P86" s="54">
        <v>8</v>
      </c>
      <c r="Q86" s="55" t="s">
        <v>2080</v>
      </c>
      <c r="R86" s="54"/>
      <c r="S86" s="56">
        <f t="shared" si="17"/>
        <v>0</v>
      </c>
      <c r="T86" s="56">
        <f t="shared" si="14"/>
        <v>0</v>
      </c>
      <c r="U86" s="56">
        <f t="shared" si="18"/>
        <v>0</v>
      </c>
      <c r="V86" s="56">
        <f t="shared" si="15"/>
        <v>8</v>
      </c>
      <c r="W86" s="64">
        <f t="shared" si="16"/>
        <v>19</v>
      </c>
      <c r="X86" s="56" t="str">
        <f t="shared" si="19"/>
        <v>T</v>
      </c>
      <c r="Y86" s="20"/>
      <c r="Z86" s="19"/>
      <c r="AA86" s="20"/>
      <c r="AB86" s="19"/>
      <c r="AC86" s="21"/>
      <c r="AJ86" s="22"/>
      <c r="AK86" s="22"/>
      <c r="AL86" s="22"/>
      <c r="AM86" s="22"/>
      <c r="AN86" s="20"/>
      <c r="AO86" s="20"/>
      <c r="AP86" s="20"/>
      <c r="AQ86" s="20"/>
      <c r="AR86" s="20"/>
    </row>
    <row r="87" spans="1:44" s="17" customFormat="1" ht="30.75" customHeight="1" x14ac:dyDescent="0.2">
      <c r="A87" s="150"/>
      <c r="C87" s="63"/>
      <c r="D87" s="66">
        <f t="shared" si="13"/>
        <v>1</v>
      </c>
      <c r="E87" s="69">
        <f>IFERROR(VLOOKUP(J87,Causa!$A$2:$F$15,6,0),"")</f>
        <v>3</v>
      </c>
      <c r="F87" s="52">
        <v>0.82708333333333339</v>
      </c>
      <c r="G87" s="53"/>
      <c r="H87" s="212"/>
      <c r="I87" s="55" t="s">
        <v>56</v>
      </c>
      <c r="J87" s="54" t="s">
        <v>29</v>
      </c>
      <c r="K87" s="54" t="s">
        <v>1854</v>
      </c>
      <c r="L87" s="54" t="s">
        <v>1793</v>
      </c>
      <c r="M87" s="54"/>
      <c r="N87" s="54"/>
      <c r="O87" s="54" t="s">
        <v>429</v>
      </c>
      <c r="P87" s="54">
        <v>3.59</v>
      </c>
      <c r="Q87" s="55" t="s">
        <v>2034</v>
      </c>
      <c r="R87" s="54"/>
      <c r="S87" s="56">
        <f t="shared" si="17"/>
        <v>0</v>
      </c>
      <c r="T87" s="56">
        <f t="shared" si="14"/>
        <v>0</v>
      </c>
      <c r="U87" s="56">
        <f t="shared" si="18"/>
        <v>3.59</v>
      </c>
      <c r="V87" s="56">
        <f t="shared" si="15"/>
        <v>0</v>
      </c>
      <c r="W87" s="64">
        <f t="shared" si="16"/>
        <v>19</v>
      </c>
      <c r="X87" s="56" t="str">
        <f t="shared" si="19"/>
        <v>T</v>
      </c>
      <c r="Y87" s="20"/>
      <c r="Z87" s="19"/>
      <c r="AA87" s="20"/>
      <c r="AB87" s="19"/>
      <c r="AC87" s="21"/>
      <c r="AJ87" s="22"/>
      <c r="AK87" s="22"/>
      <c r="AL87" s="22"/>
      <c r="AM87" s="22"/>
      <c r="AN87" s="20"/>
      <c r="AO87" s="20"/>
      <c r="AP87" s="20"/>
      <c r="AQ87" s="20"/>
      <c r="AR87" s="20"/>
    </row>
    <row r="88" spans="1:44" s="17" customFormat="1" ht="30.75" customHeight="1" x14ac:dyDescent="0.2">
      <c r="A88" s="150"/>
      <c r="C88" s="63"/>
      <c r="D88" s="66">
        <f t="shared" si="13"/>
        <v>1</v>
      </c>
      <c r="E88" s="69">
        <f>IFERROR(VLOOKUP(J88,Causa!$A$2:$F$15,6,0),"")</f>
        <v>3</v>
      </c>
      <c r="F88" s="52">
        <v>0.83958333333333324</v>
      </c>
      <c r="G88" s="53"/>
      <c r="H88" s="212"/>
      <c r="I88" s="55" t="s">
        <v>56</v>
      </c>
      <c r="J88" s="54" t="s">
        <v>37</v>
      </c>
      <c r="K88" s="54" t="s">
        <v>68</v>
      </c>
      <c r="L88" s="54" t="s">
        <v>1793</v>
      </c>
      <c r="M88" s="54"/>
      <c r="N88" s="54"/>
      <c r="O88" s="54" t="s">
        <v>427</v>
      </c>
      <c r="P88" s="54">
        <v>15</v>
      </c>
      <c r="Q88" s="55" t="s">
        <v>2092</v>
      </c>
      <c r="R88" s="54"/>
      <c r="S88" s="56">
        <f t="shared" si="17"/>
        <v>0</v>
      </c>
      <c r="T88" s="56">
        <f t="shared" si="14"/>
        <v>0</v>
      </c>
      <c r="U88" s="56">
        <f t="shared" si="18"/>
        <v>15</v>
      </c>
      <c r="V88" s="56">
        <f t="shared" si="15"/>
        <v>0</v>
      </c>
      <c r="W88" s="64">
        <f t="shared" si="16"/>
        <v>20</v>
      </c>
      <c r="X88" s="56" t="str">
        <f t="shared" si="19"/>
        <v>T</v>
      </c>
      <c r="Y88" s="20"/>
      <c r="Z88" s="19"/>
      <c r="AA88" s="20"/>
      <c r="AB88" s="19"/>
      <c r="AC88" s="21"/>
      <c r="AJ88" s="22"/>
      <c r="AK88" s="22"/>
      <c r="AL88" s="22"/>
      <c r="AM88" s="22"/>
      <c r="AN88" s="20"/>
      <c r="AO88" s="20"/>
      <c r="AP88" s="20"/>
      <c r="AQ88" s="20"/>
      <c r="AR88" s="20"/>
    </row>
    <row r="89" spans="1:44" s="17" customFormat="1" ht="30.75" customHeight="1" x14ac:dyDescent="0.2">
      <c r="A89" s="150"/>
      <c r="C89" s="63"/>
      <c r="D89" s="66">
        <f t="shared" si="13"/>
        <v>1</v>
      </c>
      <c r="E89" s="69">
        <f>IFERROR(VLOOKUP(J89,Causa!$A$2:$F$15,6,0),"")</f>
        <v>2</v>
      </c>
      <c r="F89" s="52">
        <v>0.85625000000000007</v>
      </c>
      <c r="G89" s="53"/>
      <c r="H89" s="212"/>
      <c r="I89" s="55" t="s">
        <v>56</v>
      </c>
      <c r="J89" s="54" t="s">
        <v>41</v>
      </c>
      <c r="K89" s="54" t="s">
        <v>42</v>
      </c>
      <c r="L89" s="54" t="s">
        <v>1760</v>
      </c>
      <c r="M89" s="54"/>
      <c r="N89" s="54"/>
      <c r="O89" s="54" t="s">
        <v>399</v>
      </c>
      <c r="P89" s="54">
        <v>10.3</v>
      </c>
      <c r="Q89" s="55" t="s">
        <v>2093</v>
      </c>
      <c r="R89" s="54"/>
      <c r="S89" s="56">
        <f t="shared" si="17"/>
        <v>0</v>
      </c>
      <c r="T89" s="56">
        <f t="shared" si="14"/>
        <v>0</v>
      </c>
      <c r="U89" s="56">
        <f t="shared" si="18"/>
        <v>0</v>
      </c>
      <c r="V89" s="56">
        <f t="shared" si="15"/>
        <v>10.3</v>
      </c>
      <c r="W89" s="64">
        <f t="shared" si="16"/>
        <v>20</v>
      </c>
      <c r="X89" s="56" t="str">
        <f t="shared" si="19"/>
        <v>T</v>
      </c>
      <c r="Y89" s="20"/>
      <c r="Z89" s="19"/>
      <c r="AA89" s="20"/>
      <c r="AB89" s="19"/>
      <c r="AC89" s="21"/>
      <c r="AJ89" s="22"/>
      <c r="AK89" s="22"/>
      <c r="AL89" s="22"/>
      <c r="AM89" s="22"/>
      <c r="AN89" s="20"/>
      <c r="AO89" s="20"/>
      <c r="AP89" s="20"/>
      <c r="AQ89" s="20"/>
      <c r="AR89" s="20"/>
    </row>
    <row r="90" spans="1:44" s="17" customFormat="1" ht="30.75" customHeight="1" x14ac:dyDescent="0.2">
      <c r="A90" s="150"/>
      <c r="C90" s="63"/>
      <c r="D90" s="66">
        <f t="shared" si="13"/>
        <v>1</v>
      </c>
      <c r="E90" s="69">
        <f>IFERROR(VLOOKUP(J90,Causa!$A$2:$F$15,6,0),"")</f>
        <v>1</v>
      </c>
      <c r="F90" s="52">
        <v>0.87569444444444444</v>
      </c>
      <c r="G90" s="53"/>
      <c r="H90" s="212"/>
      <c r="I90" s="55" t="s">
        <v>56</v>
      </c>
      <c r="J90" s="54" t="s">
        <v>31</v>
      </c>
      <c r="K90" s="54" t="s">
        <v>32</v>
      </c>
      <c r="L90" s="54" t="s">
        <v>1774</v>
      </c>
      <c r="M90" s="54" t="s">
        <v>490</v>
      </c>
      <c r="N90" s="54" t="s">
        <v>221</v>
      </c>
      <c r="O90" s="54" t="s">
        <v>121</v>
      </c>
      <c r="P90" s="54">
        <v>15</v>
      </c>
      <c r="Q90" s="55" t="s">
        <v>2094</v>
      </c>
      <c r="R90" s="54"/>
      <c r="S90" s="56">
        <f t="shared" si="17"/>
        <v>0</v>
      </c>
      <c r="T90" s="56">
        <f t="shared" si="14"/>
        <v>0</v>
      </c>
      <c r="U90" s="56">
        <f t="shared" si="18"/>
        <v>0</v>
      </c>
      <c r="V90" s="56">
        <f t="shared" si="15"/>
        <v>15</v>
      </c>
      <c r="W90" s="64">
        <f t="shared" si="16"/>
        <v>21</v>
      </c>
      <c r="X90" s="56" t="str">
        <f t="shared" si="19"/>
        <v>T</v>
      </c>
      <c r="Y90" s="20"/>
      <c r="Z90" s="19"/>
      <c r="AA90" s="20"/>
      <c r="AB90" s="19"/>
      <c r="AC90" s="21"/>
      <c r="AJ90" s="22"/>
      <c r="AK90" s="22"/>
      <c r="AL90" s="22"/>
      <c r="AM90" s="22"/>
      <c r="AN90" s="20"/>
      <c r="AO90" s="20"/>
      <c r="AP90" s="20"/>
      <c r="AQ90" s="20"/>
      <c r="AR90" s="20"/>
    </row>
    <row r="91" spans="1:44" s="17" customFormat="1" ht="30.75" customHeight="1" x14ac:dyDescent="0.2">
      <c r="A91" s="150"/>
      <c r="C91" s="63"/>
      <c r="D91" s="66">
        <f t="shared" si="13"/>
        <v>1</v>
      </c>
      <c r="E91" s="69">
        <f>IFERROR(VLOOKUP(J91,Causa!$A$2:$F$15,6,0),"")</f>
        <v>2</v>
      </c>
      <c r="F91" s="52">
        <v>0.89861111111111114</v>
      </c>
      <c r="G91" s="53"/>
      <c r="H91" s="212"/>
      <c r="I91" s="55" t="s">
        <v>56</v>
      </c>
      <c r="J91" s="54" t="s">
        <v>41</v>
      </c>
      <c r="K91" s="54" t="s">
        <v>42</v>
      </c>
      <c r="L91" s="54" t="s">
        <v>1760</v>
      </c>
      <c r="M91" s="54"/>
      <c r="N91" s="54"/>
      <c r="O91" s="54" t="s">
        <v>423</v>
      </c>
      <c r="P91" s="54">
        <v>12.14</v>
      </c>
      <c r="Q91" s="55" t="s">
        <v>2043</v>
      </c>
      <c r="R91" s="54"/>
      <c r="S91" s="56">
        <f t="shared" si="17"/>
        <v>0</v>
      </c>
      <c r="T91" s="56">
        <f t="shared" si="14"/>
        <v>0</v>
      </c>
      <c r="U91" s="56">
        <f t="shared" si="18"/>
        <v>0</v>
      </c>
      <c r="V91" s="56">
        <f t="shared" si="15"/>
        <v>12.14</v>
      </c>
      <c r="W91" s="64">
        <f t="shared" si="16"/>
        <v>21</v>
      </c>
      <c r="X91" s="56" t="str">
        <f t="shared" si="19"/>
        <v>T</v>
      </c>
      <c r="Y91" s="20"/>
      <c r="Z91" s="19"/>
      <c r="AA91" s="20"/>
      <c r="AB91" s="19"/>
      <c r="AC91" s="21"/>
      <c r="AJ91" s="22"/>
      <c r="AK91" s="22"/>
      <c r="AL91" s="22"/>
      <c r="AM91" s="22"/>
      <c r="AN91" s="20"/>
      <c r="AO91" s="20"/>
      <c r="AP91" s="20"/>
      <c r="AQ91" s="20"/>
      <c r="AR91" s="20"/>
    </row>
    <row r="92" spans="1:44" s="17" customFormat="1" ht="30.75" customHeight="1" x14ac:dyDescent="0.2">
      <c r="A92" s="150"/>
      <c r="C92" s="63"/>
      <c r="D92" s="66">
        <f t="shared" si="13"/>
        <v>1</v>
      </c>
      <c r="E92" s="69">
        <f>IFERROR(VLOOKUP(J92,Causa!$A$2:$F$15,6,0),"")</f>
        <v>2</v>
      </c>
      <c r="F92" s="52">
        <v>0.92708333333333337</v>
      </c>
      <c r="G92" s="53"/>
      <c r="H92" s="212"/>
      <c r="I92" s="55" t="s">
        <v>56</v>
      </c>
      <c r="J92" s="54" t="s">
        <v>41</v>
      </c>
      <c r="K92" s="54" t="s">
        <v>42</v>
      </c>
      <c r="L92" s="54" t="s">
        <v>1770</v>
      </c>
      <c r="M92" s="54"/>
      <c r="N92" s="54"/>
      <c r="O92" s="54" t="s">
        <v>399</v>
      </c>
      <c r="P92" s="54">
        <v>13.27</v>
      </c>
      <c r="Q92" s="55" t="s">
        <v>2048</v>
      </c>
      <c r="R92" s="54"/>
      <c r="S92" s="56">
        <f t="shared" si="17"/>
        <v>0</v>
      </c>
      <c r="T92" s="56">
        <f t="shared" si="14"/>
        <v>0</v>
      </c>
      <c r="U92" s="56">
        <f t="shared" si="18"/>
        <v>0</v>
      </c>
      <c r="V92" s="56">
        <f t="shared" si="15"/>
        <v>13.27</v>
      </c>
      <c r="W92" s="64">
        <f t="shared" si="16"/>
        <v>22</v>
      </c>
      <c r="X92" s="56" t="str">
        <f t="shared" si="19"/>
        <v>T</v>
      </c>
      <c r="Y92" s="20"/>
      <c r="Z92" s="19"/>
      <c r="AA92" s="20"/>
      <c r="AB92" s="19"/>
      <c r="AC92" s="21"/>
      <c r="AJ92" s="22"/>
      <c r="AK92" s="22"/>
      <c r="AL92" s="22"/>
      <c r="AM92" s="22"/>
      <c r="AN92" s="20"/>
      <c r="AO92" s="20"/>
      <c r="AP92" s="20"/>
      <c r="AQ92" s="20"/>
      <c r="AR92" s="20"/>
    </row>
    <row r="93" spans="1:44" s="17" customFormat="1" ht="30.75" customHeight="1" x14ac:dyDescent="0.2">
      <c r="A93" s="150"/>
      <c r="C93" s="63"/>
      <c r="D93" s="66">
        <f t="shared" si="13"/>
        <v>1</v>
      </c>
      <c r="E93" s="69">
        <f>IFERROR(VLOOKUP(J93,Causa!$A$2:$F$15,6,0),"")</f>
        <v>2</v>
      </c>
      <c r="F93" s="52">
        <v>0.94444444444444453</v>
      </c>
      <c r="G93" s="53"/>
      <c r="H93" s="212"/>
      <c r="I93" s="55" t="s">
        <v>56</v>
      </c>
      <c r="J93" s="54" t="s">
        <v>41</v>
      </c>
      <c r="K93" s="54" t="s">
        <v>42</v>
      </c>
      <c r="L93" s="54" t="s">
        <v>1760</v>
      </c>
      <c r="M93" s="54"/>
      <c r="N93" s="54"/>
      <c r="O93" s="54" t="s">
        <v>423</v>
      </c>
      <c r="P93" s="54">
        <v>16</v>
      </c>
      <c r="Q93" s="55" t="s">
        <v>2047</v>
      </c>
      <c r="R93" s="54"/>
      <c r="S93" s="56">
        <f t="shared" si="17"/>
        <v>0</v>
      </c>
      <c r="T93" s="56">
        <f t="shared" si="14"/>
        <v>0</v>
      </c>
      <c r="U93" s="56">
        <f t="shared" si="18"/>
        <v>0</v>
      </c>
      <c r="V93" s="56">
        <f t="shared" si="15"/>
        <v>16</v>
      </c>
      <c r="W93" s="64">
        <f t="shared" si="16"/>
        <v>22</v>
      </c>
      <c r="X93" s="56" t="str">
        <f t="shared" si="19"/>
        <v>T</v>
      </c>
      <c r="Y93" s="20"/>
      <c r="Z93" s="19"/>
      <c r="AA93" s="20"/>
      <c r="AB93" s="19"/>
      <c r="AC93" s="21"/>
      <c r="AJ93" s="22"/>
      <c r="AK93" s="22"/>
      <c r="AL93" s="22"/>
      <c r="AM93" s="22"/>
      <c r="AN93" s="20"/>
      <c r="AO93" s="20"/>
      <c r="AP93" s="20"/>
      <c r="AQ93" s="20"/>
      <c r="AR93" s="20"/>
    </row>
    <row r="94" spans="1:44" s="17" customFormat="1" ht="30.75" customHeight="1" x14ac:dyDescent="0.2">
      <c r="A94" s="150"/>
      <c r="C94" s="63"/>
      <c r="D94" s="66">
        <f t="shared" si="13"/>
        <v>1</v>
      </c>
      <c r="E94" s="69">
        <f>IFERROR(VLOOKUP(J94,Causa!$A$2:$F$15,6,0),"")</f>
        <v>3</v>
      </c>
      <c r="F94" s="52">
        <v>0.9590277777777777</v>
      </c>
      <c r="G94" s="53"/>
      <c r="H94" s="212"/>
      <c r="I94" s="55" t="s">
        <v>57</v>
      </c>
      <c r="J94" s="54" t="s">
        <v>37</v>
      </c>
      <c r="K94" s="54" t="s">
        <v>68</v>
      </c>
      <c r="L94" s="54" t="s">
        <v>1793</v>
      </c>
      <c r="M94" s="54"/>
      <c r="N94" s="54"/>
      <c r="O94" s="54" t="s">
        <v>427</v>
      </c>
      <c r="P94" s="54">
        <v>7.38</v>
      </c>
      <c r="Q94" s="55" t="s">
        <v>2095</v>
      </c>
      <c r="R94" s="54"/>
      <c r="S94" s="56">
        <f t="shared" si="17"/>
        <v>0</v>
      </c>
      <c r="T94" s="56">
        <f t="shared" si="14"/>
        <v>0</v>
      </c>
      <c r="U94" s="56">
        <f t="shared" si="18"/>
        <v>7.38</v>
      </c>
      <c r="V94" s="56">
        <f t="shared" si="15"/>
        <v>0</v>
      </c>
      <c r="W94" s="64">
        <f t="shared" si="16"/>
        <v>23</v>
      </c>
      <c r="X94" s="56" t="str">
        <f t="shared" si="19"/>
        <v>N</v>
      </c>
      <c r="Y94" s="20"/>
      <c r="Z94" s="19"/>
      <c r="AA94" s="20"/>
      <c r="AB94" s="19"/>
      <c r="AC94" s="21"/>
      <c r="AJ94" s="22"/>
      <c r="AK94" s="22"/>
      <c r="AL94" s="22"/>
      <c r="AM94" s="22"/>
      <c r="AN94" s="20"/>
      <c r="AO94" s="20"/>
      <c r="AP94" s="20"/>
      <c r="AQ94" s="20"/>
      <c r="AR94" s="20"/>
    </row>
    <row r="95" spans="1:44" s="17" customFormat="1" ht="30.75" customHeight="1" x14ac:dyDescent="0.2">
      <c r="A95" s="150"/>
      <c r="C95" s="63"/>
      <c r="D95" s="66">
        <f t="shared" si="13"/>
        <v>1</v>
      </c>
      <c r="E95" s="69">
        <f>IFERROR(VLOOKUP(J95,Causa!$A$2:$F$15,6,0),"")</f>
        <v>1</v>
      </c>
      <c r="F95" s="52">
        <v>0.96666666666666667</v>
      </c>
      <c r="G95" s="53"/>
      <c r="H95" s="212"/>
      <c r="I95" s="55" t="s">
        <v>57</v>
      </c>
      <c r="J95" s="54" t="s">
        <v>39</v>
      </c>
      <c r="K95" s="54" t="s">
        <v>40</v>
      </c>
      <c r="L95" s="54" t="s">
        <v>451</v>
      </c>
      <c r="M95" s="54" t="s">
        <v>411</v>
      </c>
      <c r="N95" s="54" t="s">
        <v>306</v>
      </c>
      <c r="O95" s="54" t="s">
        <v>161</v>
      </c>
      <c r="P95" s="54">
        <v>15</v>
      </c>
      <c r="Q95" s="55" t="s">
        <v>2096</v>
      </c>
      <c r="R95" s="54" t="s">
        <v>2097</v>
      </c>
      <c r="S95" s="56">
        <f t="shared" si="17"/>
        <v>0</v>
      </c>
      <c r="T95" s="56">
        <f t="shared" si="14"/>
        <v>0</v>
      </c>
      <c r="U95" s="56">
        <f t="shared" si="18"/>
        <v>0</v>
      </c>
      <c r="V95" s="56">
        <f t="shared" si="15"/>
        <v>15</v>
      </c>
      <c r="W95" s="64">
        <f t="shared" si="16"/>
        <v>23</v>
      </c>
      <c r="X95" s="56" t="str">
        <f t="shared" si="19"/>
        <v>N</v>
      </c>
      <c r="Y95" s="20"/>
      <c r="Z95" s="19"/>
      <c r="AA95" s="20"/>
      <c r="AB95" s="19"/>
      <c r="AC95" s="21"/>
      <c r="AJ95" s="22"/>
      <c r="AK95" s="22"/>
      <c r="AL95" s="22"/>
      <c r="AM95" s="22"/>
      <c r="AN95" s="20"/>
      <c r="AO95" s="20"/>
      <c r="AP95" s="20"/>
      <c r="AQ95" s="20"/>
      <c r="AR95" s="20"/>
    </row>
    <row r="96" spans="1:44" s="17" customFormat="1" ht="30.75" customHeight="1" x14ac:dyDescent="0.2">
      <c r="A96" s="150"/>
      <c r="C96" s="63"/>
      <c r="D96" s="66" t="str">
        <f t="shared" si="13"/>
        <v/>
      </c>
      <c r="E96" s="69" t="str">
        <f>IFERROR(VLOOKUP(J96,Causa!$A$2:$F$15,6,0),"")</f>
        <v/>
      </c>
      <c r="F96" s="52"/>
      <c r="G96" s="53"/>
      <c r="H96" s="212"/>
      <c r="I96" s="55" t="s">
        <v>57</v>
      </c>
      <c r="J96" s="54"/>
      <c r="K96" s="54"/>
      <c r="L96" s="54"/>
      <c r="M96" s="54"/>
      <c r="N96" s="54"/>
      <c r="O96" s="54"/>
      <c r="P96" s="54"/>
      <c r="Q96" s="55"/>
      <c r="R96" s="54"/>
      <c r="S96" s="56">
        <f t="shared" si="17"/>
        <v>0</v>
      </c>
      <c r="T96" s="56">
        <f t="shared" si="14"/>
        <v>0</v>
      </c>
      <c r="U96" s="56">
        <f t="shared" si="18"/>
        <v>0</v>
      </c>
      <c r="V96" s="56">
        <f t="shared" si="15"/>
        <v>0</v>
      </c>
      <c r="W96" s="64" t="str">
        <f t="shared" si="16"/>
        <v/>
      </c>
      <c r="X96" s="56" t="str">
        <f t="shared" si="19"/>
        <v>T</v>
      </c>
      <c r="Y96" s="20"/>
      <c r="Z96" s="19"/>
      <c r="AA96" s="20"/>
      <c r="AB96" s="19"/>
      <c r="AC96" s="21"/>
      <c r="AJ96" s="22"/>
      <c r="AK96" s="22"/>
      <c r="AL96" s="22"/>
      <c r="AM96" s="22"/>
      <c r="AN96" s="20"/>
      <c r="AO96" s="20"/>
      <c r="AP96" s="20"/>
      <c r="AQ96" s="20"/>
      <c r="AR96" s="20"/>
    </row>
    <row r="97" spans="1:44" s="17" customFormat="1" ht="30.75" customHeight="1" x14ac:dyDescent="0.2">
      <c r="A97" s="150"/>
      <c r="C97" s="63"/>
      <c r="D97" s="66" t="str">
        <f t="shared" si="13"/>
        <v/>
      </c>
      <c r="E97" s="69" t="str">
        <f>IFERROR(VLOOKUP(J97,Causa!$A$2:$F$15,6,0),"")</f>
        <v/>
      </c>
      <c r="F97" s="52"/>
      <c r="G97" s="53"/>
      <c r="H97" s="212"/>
      <c r="I97" s="55" t="s">
        <v>57</v>
      </c>
      <c r="J97" s="54"/>
      <c r="K97" s="54"/>
      <c r="L97" s="54"/>
      <c r="M97" s="54"/>
      <c r="N97" s="54"/>
      <c r="O97" s="54"/>
      <c r="P97" s="54"/>
      <c r="Q97" s="55"/>
      <c r="R97" s="54"/>
      <c r="S97" s="56">
        <f t="shared" si="17"/>
        <v>0</v>
      </c>
      <c r="T97" s="56">
        <f t="shared" si="14"/>
        <v>0</v>
      </c>
      <c r="U97" s="56">
        <f t="shared" si="18"/>
        <v>0</v>
      </c>
      <c r="V97" s="56">
        <f t="shared" si="15"/>
        <v>0</v>
      </c>
      <c r="W97" s="64" t="str">
        <f t="shared" si="16"/>
        <v/>
      </c>
      <c r="X97" s="56" t="str">
        <f t="shared" si="19"/>
        <v>T</v>
      </c>
      <c r="Y97" s="20"/>
      <c r="Z97" s="19"/>
      <c r="AA97" s="20"/>
      <c r="AB97" s="19"/>
      <c r="AC97" s="21"/>
      <c r="AJ97" s="22"/>
      <c r="AK97" s="22"/>
      <c r="AL97" s="22"/>
      <c r="AM97" s="22"/>
      <c r="AN97" s="20"/>
      <c r="AO97" s="20"/>
      <c r="AP97" s="20"/>
      <c r="AQ97" s="20"/>
      <c r="AR97" s="20"/>
    </row>
    <row r="98" spans="1:44" s="17" customFormat="1" ht="30.75" customHeight="1" x14ac:dyDescent="0.2">
      <c r="A98" s="150"/>
      <c r="C98" s="63"/>
      <c r="D98" s="66" t="str">
        <f t="shared" si="13"/>
        <v/>
      </c>
      <c r="E98" s="69" t="str">
        <f>IFERROR(VLOOKUP(J98,Causa!$A$2:$F$15,6,0),"")</f>
        <v/>
      </c>
      <c r="F98" s="52"/>
      <c r="G98" s="53"/>
      <c r="H98" s="212"/>
      <c r="I98" s="55" t="s">
        <v>57</v>
      </c>
      <c r="J98" s="54"/>
      <c r="K98" s="54"/>
      <c r="L98" s="54"/>
      <c r="M98" s="54"/>
      <c r="N98" s="54"/>
      <c r="O98" s="54"/>
      <c r="P98" s="54"/>
      <c r="Q98" s="55"/>
      <c r="R98" s="54"/>
      <c r="S98" s="56">
        <f t="shared" si="17"/>
        <v>0</v>
      </c>
      <c r="T98" s="56">
        <f t="shared" si="14"/>
        <v>0</v>
      </c>
      <c r="U98" s="56">
        <f t="shared" si="18"/>
        <v>0</v>
      </c>
      <c r="V98" s="56">
        <f t="shared" si="15"/>
        <v>0</v>
      </c>
      <c r="W98" s="64" t="str">
        <f t="shared" si="16"/>
        <v/>
      </c>
      <c r="X98" s="56" t="str">
        <f t="shared" si="19"/>
        <v>T</v>
      </c>
      <c r="Y98" s="20"/>
      <c r="Z98" s="19"/>
      <c r="AA98" s="20"/>
      <c r="AB98" s="19"/>
      <c r="AC98" s="21"/>
      <c r="AJ98" s="22"/>
      <c r="AK98" s="22"/>
      <c r="AL98" s="22"/>
      <c r="AM98" s="22"/>
      <c r="AN98" s="20"/>
      <c r="AO98" s="20"/>
      <c r="AP98" s="20"/>
      <c r="AQ98" s="20"/>
      <c r="AR98" s="20"/>
    </row>
    <row r="99" spans="1:44" s="17" customFormat="1" ht="30.75" customHeight="1" x14ac:dyDescent="0.2">
      <c r="A99" s="150"/>
      <c r="C99" s="63"/>
      <c r="D99" s="66" t="str">
        <f t="shared" ref="D99:D162" si="20">IF(E99="","",IF(E99=1,IF(COUNTA(F99:P99)=9,1,0),IF(J99="OPERACIO",IF(COUNTA(F99:P99)=7,1,0),IF(COUNTA(F99:P99)=7,1,0))))</f>
        <v/>
      </c>
      <c r="E99" s="69" t="str">
        <f>IFERROR(VLOOKUP(J99,Causa!$A$2:$F$15,6,0),"")</f>
        <v/>
      </c>
      <c r="F99" s="52"/>
      <c r="G99" s="53"/>
      <c r="H99" s="212"/>
      <c r="I99" s="55"/>
      <c r="J99" s="54"/>
      <c r="K99" s="54"/>
      <c r="L99" s="54"/>
      <c r="M99" s="54"/>
      <c r="N99" s="54"/>
      <c r="O99" s="54"/>
      <c r="P99" s="54"/>
      <c r="Q99" s="55"/>
      <c r="R99" s="54"/>
      <c r="S99" s="56">
        <f t="shared" si="17"/>
        <v>0</v>
      </c>
      <c r="T99" s="56">
        <f t="shared" ref="T99:T162" si="21">IF(J99="Programa",P99,0)-S99</f>
        <v>0</v>
      </c>
      <c r="U99" s="56">
        <f t="shared" si="18"/>
        <v>0</v>
      </c>
      <c r="V99" s="56">
        <f t="shared" ref="V99:V162" si="22">IF(J99="ELECTRIC",P99,0)+IF(J99="INSTRUME",P99,0)+IF(J99="MECANICA",P99,0)+IF(J99="OPERACIO",P99,0)+IF(J99="AUTOMATI",P99,0)</f>
        <v>0</v>
      </c>
      <c r="W99" s="64" t="str">
        <f t="shared" ref="W99:W162" si="23">IF(F99="","",HOUR(F99))</f>
        <v/>
      </c>
      <c r="X99" s="56" t="str">
        <f t="shared" si="19"/>
        <v>T</v>
      </c>
      <c r="Y99" s="20"/>
      <c r="Z99" s="19"/>
      <c r="AA99" s="20"/>
      <c r="AB99" s="19"/>
      <c r="AC99" s="21"/>
      <c r="AJ99" s="22"/>
      <c r="AK99" s="22"/>
      <c r="AL99" s="22"/>
      <c r="AM99" s="22"/>
      <c r="AN99" s="20"/>
      <c r="AO99" s="20"/>
      <c r="AP99" s="20"/>
      <c r="AQ99" s="20"/>
      <c r="AR99" s="20"/>
    </row>
    <row r="100" spans="1:44" s="17" customFormat="1" ht="30.75" customHeight="1" x14ac:dyDescent="0.2">
      <c r="A100" s="150"/>
      <c r="C100" s="63"/>
      <c r="D100" s="66" t="str">
        <f t="shared" si="20"/>
        <v/>
      </c>
      <c r="E100" s="69" t="str">
        <f>IFERROR(VLOOKUP(J100,Causa!$A$2:$F$15,6,0),"")</f>
        <v/>
      </c>
      <c r="F100" s="52"/>
      <c r="G100" s="53"/>
      <c r="H100" s="212"/>
      <c r="I100" s="55"/>
      <c r="J100" s="54"/>
      <c r="K100" s="54"/>
      <c r="L100" s="54"/>
      <c r="M100" s="54"/>
      <c r="N100" s="54"/>
      <c r="O100" s="54"/>
      <c r="P100" s="54"/>
      <c r="Q100" s="55"/>
      <c r="R100" s="54"/>
      <c r="S100" s="56">
        <f t="shared" ref="S100:S163" si="24">IF(K100="tiempo no programado",P100,0)</f>
        <v>0</v>
      </c>
      <c r="T100" s="56">
        <f t="shared" si="21"/>
        <v>0</v>
      </c>
      <c r="U100" s="56">
        <f t="shared" ref="U100:U163" si="25">IF(J100="CALIDAD",P100,0)+IF(J100="LOGISTIC",P100,0)+IF(J100="REPUESTO",P100,0)+IF(J100="SALAMAQ",P100,0)</f>
        <v>0</v>
      </c>
      <c r="V100" s="56">
        <f t="shared" si="22"/>
        <v>0</v>
      </c>
      <c r="W100" s="64" t="str">
        <f t="shared" si="23"/>
        <v/>
      </c>
      <c r="X100" s="56" t="str">
        <f t="shared" ref="X100:X163" si="26">IF(OR(W100=23,W100&lt;7),"N",IF(AND(W100&gt;=7,W100&lt;15),"M","T"))</f>
        <v>T</v>
      </c>
      <c r="Y100" s="20"/>
      <c r="Z100" s="19"/>
      <c r="AA100" s="20"/>
      <c r="AB100" s="19"/>
      <c r="AC100" s="21"/>
      <c r="AJ100" s="22"/>
      <c r="AK100" s="22"/>
      <c r="AL100" s="22"/>
      <c r="AM100" s="22"/>
      <c r="AN100" s="20"/>
      <c r="AO100" s="20"/>
      <c r="AP100" s="20"/>
      <c r="AQ100" s="20"/>
      <c r="AR100" s="20"/>
    </row>
    <row r="101" spans="1:44" s="17" customFormat="1" ht="30.75" customHeight="1" x14ac:dyDescent="0.2">
      <c r="A101" s="150"/>
      <c r="C101" s="63"/>
      <c r="D101" s="66" t="str">
        <f t="shared" si="20"/>
        <v/>
      </c>
      <c r="E101" s="69" t="str">
        <f>IFERROR(VLOOKUP(J101,Causa!$A$2:$F$15,6,0),"")</f>
        <v/>
      </c>
      <c r="F101" s="52"/>
      <c r="G101" s="53"/>
      <c r="H101" s="212"/>
      <c r="I101" s="55"/>
      <c r="J101" s="54"/>
      <c r="K101" s="54"/>
      <c r="L101" s="54"/>
      <c r="M101" s="54"/>
      <c r="N101" s="54"/>
      <c r="O101" s="54"/>
      <c r="P101" s="54"/>
      <c r="Q101" s="55"/>
      <c r="R101" s="54"/>
      <c r="S101" s="56">
        <f t="shared" si="24"/>
        <v>0</v>
      </c>
      <c r="T101" s="56">
        <f t="shared" si="21"/>
        <v>0</v>
      </c>
      <c r="U101" s="56">
        <f t="shared" si="25"/>
        <v>0</v>
      </c>
      <c r="V101" s="56">
        <f t="shared" si="22"/>
        <v>0</v>
      </c>
      <c r="W101" s="64" t="str">
        <f t="shared" si="23"/>
        <v/>
      </c>
      <c r="X101" s="56" t="str">
        <f t="shared" si="26"/>
        <v>T</v>
      </c>
      <c r="Y101" s="20"/>
      <c r="Z101" s="19"/>
      <c r="AA101" s="20"/>
      <c r="AB101" s="19"/>
      <c r="AC101" s="21"/>
      <c r="AJ101" s="22"/>
      <c r="AK101" s="22"/>
      <c r="AL101" s="22"/>
      <c r="AM101" s="22"/>
      <c r="AN101" s="20"/>
      <c r="AO101" s="20"/>
      <c r="AP101" s="20"/>
      <c r="AQ101" s="20"/>
      <c r="AR101" s="20"/>
    </row>
    <row r="102" spans="1:44" s="17" customFormat="1" ht="30.75" customHeight="1" x14ac:dyDescent="0.2">
      <c r="A102" s="150"/>
      <c r="C102" s="63"/>
      <c r="D102" s="66" t="str">
        <f t="shared" si="20"/>
        <v/>
      </c>
      <c r="E102" s="69" t="str">
        <f>IFERROR(VLOOKUP(J102,Causa!$A$2:$F$15,6,0),"")</f>
        <v/>
      </c>
      <c r="F102" s="52"/>
      <c r="G102" s="53"/>
      <c r="H102" s="212"/>
      <c r="I102" s="55"/>
      <c r="J102" s="54"/>
      <c r="K102" s="54"/>
      <c r="L102" s="54"/>
      <c r="M102" s="54"/>
      <c r="N102" s="54"/>
      <c r="O102" s="54"/>
      <c r="P102" s="54"/>
      <c r="Q102" s="55"/>
      <c r="R102" s="54"/>
      <c r="S102" s="56">
        <f t="shared" si="24"/>
        <v>0</v>
      </c>
      <c r="T102" s="56">
        <f t="shared" si="21"/>
        <v>0</v>
      </c>
      <c r="U102" s="56">
        <f t="shared" si="25"/>
        <v>0</v>
      </c>
      <c r="V102" s="56">
        <f t="shared" si="22"/>
        <v>0</v>
      </c>
      <c r="W102" s="64" t="str">
        <f t="shared" si="23"/>
        <v/>
      </c>
      <c r="X102" s="56" t="str">
        <f t="shared" si="26"/>
        <v>T</v>
      </c>
      <c r="Y102" s="20"/>
      <c r="Z102" s="19"/>
      <c r="AA102" s="20"/>
      <c r="AB102" s="19"/>
      <c r="AC102" s="21"/>
      <c r="AJ102" s="22"/>
      <c r="AK102" s="22"/>
      <c r="AL102" s="22"/>
      <c r="AM102" s="22"/>
      <c r="AN102" s="20"/>
      <c r="AO102" s="20"/>
      <c r="AP102" s="20"/>
      <c r="AQ102" s="20"/>
      <c r="AR102" s="20"/>
    </row>
    <row r="103" spans="1:44" s="17" customFormat="1" ht="30.75" customHeight="1" x14ac:dyDescent="0.2">
      <c r="A103" s="150"/>
      <c r="C103" s="63"/>
      <c r="D103" s="66" t="str">
        <f t="shared" si="20"/>
        <v/>
      </c>
      <c r="E103" s="69" t="str">
        <f>IFERROR(VLOOKUP(J103,Causa!$A$2:$F$15,6,0),"")</f>
        <v/>
      </c>
      <c r="F103" s="52"/>
      <c r="G103" s="53"/>
      <c r="H103" s="212"/>
      <c r="I103" s="55"/>
      <c r="J103" s="54"/>
      <c r="K103" s="54"/>
      <c r="L103" s="54"/>
      <c r="M103" s="54"/>
      <c r="N103" s="54"/>
      <c r="O103" s="54"/>
      <c r="P103" s="54"/>
      <c r="Q103" s="55"/>
      <c r="R103" s="54"/>
      <c r="S103" s="56">
        <f t="shared" si="24"/>
        <v>0</v>
      </c>
      <c r="T103" s="56">
        <f t="shared" si="21"/>
        <v>0</v>
      </c>
      <c r="U103" s="56">
        <f t="shared" si="25"/>
        <v>0</v>
      </c>
      <c r="V103" s="56">
        <f t="shared" si="22"/>
        <v>0</v>
      </c>
      <c r="W103" s="64" t="str">
        <f t="shared" si="23"/>
        <v/>
      </c>
      <c r="X103" s="56" t="str">
        <f t="shared" si="26"/>
        <v>T</v>
      </c>
      <c r="Y103" s="20"/>
      <c r="Z103" s="19"/>
      <c r="AA103" s="20"/>
      <c r="AB103" s="19"/>
      <c r="AC103" s="21"/>
      <c r="AJ103" s="22"/>
      <c r="AK103" s="22"/>
      <c r="AL103" s="22"/>
      <c r="AM103" s="22"/>
      <c r="AN103" s="20"/>
      <c r="AO103" s="20"/>
      <c r="AP103" s="20"/>
      <c r="AQ103" s="20"/>
      <c r="AR103" s="20"/>
    </row>
    <row r="104" spans="1:44" s="17" customFormat="1" ht="30.75" customHeight="1" x14ac:dyDescent="0.2">
      <c r="A104" s="150"/>
      <c r="C104" s="63"/>
      <c r="D104" s="66" t="str">
        <f t="shared" si="20"/>
        <v/>
      </c>
      <c r="E104" s="69" t="str">
        <f>IFERROR(VLOOKUP(J104,Causa!$A$2:$F$15,6,0),"")</f>
        <v/>
      </c>
      <c r="F104" s="52"/>
      <c r="G104" s="53"/>
      <c r="H104" s="212"/>
      <c r="I104" s="55"/>
      <c r="J104" s="54"/>
      <c r="K104" s="54"/>
      <c r="L104" s="54"/>
      <c r="M104" s="54"/>
      <c r="N104" s="54"/>
      <c r="O104" s="54"/>
      <c r="P104" s="54"/>
      <c r="Q104" s="55"/>
      <c r="R104" s="54"/>
      <c r="S104" s="56">
        <f t="shared" si="24"/>
        <v>0</v>
      </c>
      <c r="T104" s="56">
        <f t="shared" si="21"/>
        <v>0</v>
      </c>
      <c r="U104" s="56">
        <f t="shared" si="25"/>
        <v>0</v>
      </c>
      <c r="V104" s="56">
        <f t="shared" si="22"/>
        <v>0</v>
      </c>
      <c r="W104" s="64" t="str">
        <f t="shared" si="23"/>
        <v/>
      </c>
      <c r="X104" s="56" t="str">
        <f t="shared" si="26"/>
        <v>T</v>
      </c>
      <c r="Y104" s="20"/>
      <c r="Z104" s="19"/>
      <c r="AA104" s="20"/>
      <c r="AB104" s="19"/>
      <c r="AC104" s="21"/>
      <c r="AJ104" s="22"/>
      <c r="AK104" s="22"/>
      <c r="AL104" s="22"/>
      <c r="AM104" s="22"/>
      <c r="AN104" s="20"/>
      <c r="AO104" s="20"/>
      <c r="AP104" s="20"/>
      <c r="AQ104" s="20"/>
      <c r="AR104" s="20"/>
    </row>
    <row r="105" spans="1:44" s="17" customFormat="1" ht="30.75" customHeight="1" x14ac:dyDescent="0.2">
      <c r="A105" s="150"/>
      <c r="C105" s="63"/>
      <c r="D105" s="66" t="str">
        <f t="shared" si="20"/>
        <v/>
      </c>
      <c r="E105" s="69" t="str">
        <f>IFERROR(VLOOKUP(J105,Causa!$A$2:$F$15,6,0),"")</f>
        <v/>
      </c>
      <c r="F105" s="52"/>
      <c r="G105" s="53"/>
      <c r="H105" s="212"/>
      <c r="I105" s="55"/>
      <c r="J105" s="54"/>
      <c r="K105" s="54"/>
      <c r="L105" s="54"/>
      <c r="M105" s="54"/>
      <c r="N105" s="54"/>
      <c r="O105" s="54"/>
      <c r="P105" s="54"/>
      <c r="Q105" s="55"/>
      <c r="R105" s="54"/>
      <c r="S105" s="56">
        <f t="shared" si="24"/>
        <v>0</v>
      </c>
      <c r="T105" s="56">
        <f t="shared" si="21"/>
        <v>0</v>
      </c>
      <c r="U105" s="56">
        <f t="shared" si="25"/>
        <v>0</v>
      </c>
      <c r="V105" s="56">
        <f t="shared" si="22"/>
        <v>0</v>
      </c>
      <c r="W105" s="64" t="str">
        <f t="shared" si="23"/>
        <v/>
      </c>
      <c r="X105" s="56" t="str">
        <f t="shared" si="26"/>
        <v>T</v>
      </c>
      <c r="Y105" s="20"/>
      <c r="Z105" s="19"/>
      <c r="AA105" s="20"/>
      <c r="AB105" s="19"/>
      <c r="AC105" s="21"/>
      <c r="AJ105" s="22"/>
      <c r="AK105" s="22"/>
      <c r="AL105" s="22"/>
      <c r="AM105" s="22"/>
      <c r="AN105" s="20"/>
      <c r="AO105" s="20"/>
      <c r="AP105" s="20"/>
      <c r="AQ105" s="20"/>
      <c r="AR105" s="20"/>
    </row>
    <row r="106" spans="1:44" s="17" customFormat="1" ht="30.75" customHeight="1" x14ac:dyDescent="0.2">
      <c r="A106" s="150"/>
      <c r="C106" s="63"/>
      <c r="D106" s="66" t="str">
        <f t="shared" si="20"/>
        <v/>
      </c>
      <c r="E106" s="69" t="str">
        <f>IFERROR(VLOOKUP(J106,Causa!$A$2:$F$15,6,0),"")</f>
        <v/>
      </c>
      <c r="F106" s="52"/>
      <c r="G106" s="53"/>
      <c r="H106" s="212"/>
      <c r="I106" s="55"/>
      <c r="J106" s="54"/>
      <c r="K106" s="54"/>
      <c r="L106" s="54"/>
      <c r="M106" s="54"/>
      <c r="N106" s="54"/>
      <c r="O106" s="54"/>
      <c r="P106" s="54"/>
      <c r="Q106" s="55"/>
      <c r="R106" s="54"/>
      <c r="S106" s="56">
        <f t="shared" si="24"/>
        <v>0</v>
      </c>
      <c r="T106" s="56">
        <f t="shared" si="21"/>
        <v>0</v>
      </c>
      <c r="U106" s="56">
        <f t="shared" si="25"/>
        <v>0</v>
      </c>
      <c r="V106" s="56">
        <f t="shared" si="22"/>
        <v>0</v>
      </c>
      <c r="W106" s="64" t="str">
        <f t="shared" si="23"/>
        <v/>
      </c>
      <c r="X106" s="56" t="str">
        <f t="shared" si="26"/>
        <v>T</v>
      </c>
      <c r="Y106" s="20"/>
      <c r="Z106" s="19"/>
      <c r="AA106" s="20"/>
      <c r="AB106" s="19"/>
      <c r="AC106" s="21"/>
      <c r="AJ106" s="22"/>
      <c r="AK106" s="22"/>
      <c r="AL106" s="22"/>
      <c r="AM106" s="22"/>
      <c r="AN106" s="20"/>
      <c r="AO106" s="20"/>
      <c r="AP106" s="20"/>
      <c r="AQ106" s="20"/>
      <c r="AR106" s="20"/>
    </row>
    <row r="107" spans="1:44" s="17" customFormat="1" ht="30.75" customHeight="1" x14ac:dyDescent="0.2">
      <c r="A107" s="150"/>
      <c r="C107" s="63"/>
      <c r="D107" s="66" t="str">
        <f t="shared" si="20"/>
        <v/>
      </c>
      <c r="E107" s="69" t="str">
        <f>IFERROR(VLOOKUP(J107,Causa!$A$2:$F$15,6,0),"")</f>
        <v/>
      </c>
      <c r="F107" s="52"/>
      <c r="G107" s="53"/>
      <c r="H107" s="212"/>
      <c r="I107" s="55"/>
      <c r="J107" s="54"/>
      <c r="K107" s="54"/>
      <c r="L107" s="54"/>
      <c r="M107" s="54"/>
      <c r="N107" s="54"/>
      <c r="O107" s="54"/>
      <c r="P107" s="54"/>
      <c r="Q107" s="55"/>
      <c r="R107" s="54"/>
      <c r="S107" s="56">
        <f t="shared" si="24"/>
        <v>0</v>
      </c>
      <c r="T107" s="56">
        <f t="shared" si="21"/>
        <v>0</v>
      </c>
      <c r="U107" s="56">
        <f t="shared" si="25"/>
        <v>0</v>
      </c>
      <c r="V107" s="56">
        <f t="shared" si="22"/>
        <v>0</v>
      </c>
      <c r="W107" s="64" t="str">
        <f t="shared" si="23"/>
        <v/>
      </c>
      <c r="X107" s="56" t="str">
        <f t="shared" si="26"/>
        <v>T</v>
      </c>
      <c r="Y107" s="20"/>
      <c r="Z107" s="19"/>
      <c r="AA107" s="20"/>
      <c r="AB107" s="19"/>
      <c r="AC107" s="21"/>
      <c r="AJ107" s="22"/>
      <c r="AK107" s="22"/>
      <c r="AL107" s="22"/>
      <c r="AM107" s="22"/>
      <c r="AN107" s="20"/>
      <c r="AO107" s="20"/>
      <c r="AP107" s="20"/>
      <c r="AQ107" s="20"/>
      <c r="AR107" s="20"/>
    </row>
    <row r="108" spans="1:44" s="17" customFormat="1" ht="30.75" customHeight="1" x14ac:dyDescent="0.2">
      <c r="A108" s="150"/>
      <c r="C108" s="63"/>
      <c r="D108" s="66" t="str">
        <f t="shared" si="20"/>
        <v/>
      </c>
      <c r="E108" s="69" t="str">
        <f>IFERROR(VLOOKUP(J108,Causa!$A$2:$F$15,6,0),"")</f>
        <v/>
      </c>
      <c r="F108" s="52"/>
      <c r="G108" s="53"/>
      <c r="H108" s="212"/>
      <c r="I108" s="55"/>
      <c r="J108" s="54"/>
      <c r="K108" s="54"/>
      <c r="L108" s="54"/>
      <c r="M108" s="54"/>
      <c r="N108" s="54"/>
      <c r="O108" s="54"/>
      <c r="P108" s="54"/>
      <c r="Q108" s="55"/>
      <c r="R108" s="54"/>
      <c r="S108" s="56">
        <f t="shared" si="24"/>
        <v>0</v>
      </c>
      <c r="T108" s="56">
        <f t="shared" si="21"/>
        <v>0</v>
      </c>
      <c r="U108" s="56">
        <f t="shared" si="25"/>
        <v>0</v>
      </c>
      <c r="V108" s="56">
        <f t="shared" si="22"/>
        <v>0</v>
      </c>
      <c r="W108" s="64" t="str">
        <f t="shared" si="23"/>
        <v/>
      </c>
      <c r="X108" s="56" t="str">
        <f t="shared" si="26"/>
        <v>T</v>
      </c>
      <c r="Y108" s="20"/>
      <c r="Z108" s="19"/>
      <c r="AA108" s="20"/>
      <c r="AB108" s="19"/>
      <c r="AC108" s="21"/>
      <c r="AJ108" s="22"/>
      <c r="AK108" s="22"/>
      <c r="AL108" s="22"/>
      <c r="AM108" s="22"/>
      <c r="AN108" s="20"/>
      <c r="AO108" s="20"/>
      <c r="AP108" s="20"/>
      <c r="AQ108" s="20"/>
      <c r="AR108" s="20"/>
    </row>
    <row r="109" spans="1:44" s="17" customFormat="1" ht="30.75" customHeight="1" x14ac:dyDescent="0.2">
      <c r="A109" s="150"/>
      <c r="C109" s="63"/>
      <c r="D109" s="66" t="str">
        <f t="shared" si="20"/>
        <v/>
      </c>
      <c r="E109" s="69" t="str">
        <f>IFERROR(VLOOKUP(J109,Causa!$A$2:$F$15,6,0),"")</f>
        <v/>
      </c>
      <c r="F109" s="52"/>
      <c r="G109" s="53"/>
      <c r="H109" s="212"/>
      <c r="I109" s="55"/>
      <c r="J109" s="54"/>
      <c r="K109" s="54"/>
      <c r="L109" s="54"/>
      <c r="M109" s="54"/>
      <c r="N109" s="54"/>
      <c r="O109" s="54"/>
      <c r="P109" s="54"/>
      <c r="Q109" s="55"/>
      <c r="R109" s="54"/>
      <c r="S109" s="56">
        <f t="shared" si="24"/>
        <v>0</v>
      </c>
      <c r="T109" s="56">
        <f t="shared" si="21"/>
        <v>0</v>
      </c>
      <c r="U109" s="56">
        <f t="shared" si="25"/>
        <v>0</v>
      </c>
      <c r="V109" s="56">
        <f t="shared" si="22"/>
        <v>0</v>
      </c>
      <c r="W109" s="64" t="str">
        <f t="shared" si="23"/>
        <v/>
      </c>
      <c r="X109" s="56" t="str">
        <f t="shared" si="26"/>
        <v>T</v>
      </c>
      <c r="Y109" s="20"/>
      <c r="Z109" s="19"/>
      <c r="AA109" s="20"/>
      <c r="AB109" s="19"/>
      <c r="AC109" s="21"/>
      <c r="AJ109" s="22"/>
      <c r="AK109" s="22"/>
      <c r="AL109" s="22"/>
      <c r="AM109" s="22"/>
      <c r="AN109" s="20"/>
      <c r="AO109" s="20"/>
      <c r="AP109" s="20"/>
      <c r="AQ109" s="20"/>
      <c r="AR109" s="20"/>
    </row>
    <row r="110" spans="1:44" s="17" customFormat="1" ht="30.75" customHeight="1" x14ac:dyDescent="0.2">
      <c r="A110" s="150"/>
      <c r="C110" s="63"/>
      <c r="D110" s="66" t="str">
        <f t="shared" si="20"/>
        <v/>
      </c>
      <c r="E110" s="69" t="str">
        <f>IFERROR(VLOOKUP(J110,Causa!$A$2:$F$15,6,0),"")</f>
        <v/>
      </c>
      <c r="F110" s="52"/>
      <c r="G110" s="53"/>
      <c r="H110" s="212"/>
      <c r="I110" s="55"/>
      <c r="J110" s="54"/>
      <c r="K110" s="54"/>
      <c r="L110" s="54"/>
      <c r="M110" s="54"/>
      <c r="N110" s="54"/>
      <c r="O110" s="54"/>
      <c r="P110" s="54"/>
      <c r="Q110" s="55"/>
      <c r="R110" s="54"/>
      <c r="S110" s="56">
        <f t="shared" si="24"/>
        <v>0</v>
      </c>
      <c r="T110" s="56">
        <f t="shared" si="21"/>
        <v>0</v>
      </c>
      <c r="U110" s="56">
        <f t="shared" si="25"/>
        <v>0</v>
      </c>
      <c r="V110" s="56">
        <f t="shared" si="22"/>
        <v>0</v>
      </c>
      <c r="W110" s="64" t="str">
        <f t="shared" si="23"/>
        <v/>
      </c>
      <c r="X110" s="56" t="str">
        <f t="shared" si="26"/>
        <v>T</v>
      </c>
      <c r="Y110" s="20"/>
      <c r="Z110" s="19"/>
      <c r="AA110" s="20"/>
      <c r="AB110" s="19"/>
      <c r="AC110" s="21"/>
      <c r="AJ110" s="22"/>
      <c r="AK110" s="22"/>
      <c r="AL110" s="22"/>
      <c r="AM110" s="22"/>
      <c r="AN110" s="20"/>
      <c r="AO110" s="20"/>
      <c r="AP110" s="20"/>
      <c r="AQ110" s="20"/>
      <c r="AR110" s="20"/>
    </row>
    <row r="111" spans="1:44" s="17" customFormat="1" ht="30.75" customHeight="1" x14ac:dyDescent="0.2">
      <c r="A111" s="150"/>
      <c r="C111" s="63"/>
      <c r="D111" s="66" t="str">
        <f t="shared" si="20"/>
        <v/>
      </c>
      <c r="E111" s="69" t="str">
        <f>IFERROR(VLOOKUP(J111,Causa!$A$2:$F$15,6,0),"")</f>
        <v/>
      </c>
      <c r="F111" s="52"/>
      <c r="G111" s="53"/>
      <c r="H111" s="212"/>
      <c r="I111" s="55"/>
      <c r="J111" s="54"/>
      <c r="K111" s="54"/>
      <c r="L111" s="54"/>
      <c r="M111" s="54"/>
      <c r="N111" s="54"/>
      <c r="O111" s="54"/>
      <c r="P111" s="54"/>
      <c r="Q111" s="55"/>
      <c r="R111" s="54"/>
      <c r="S111" s="56">
        <f t="shared" si="24"/>
        <v>0</v>
      </c>
      <c r="T111" s="56">
        <f t="shared" si="21"/>
        <v>0</v>
      </c>
      <c r="U111" s="56">
        <f t="shared" si="25"/>
        <v>0</v>
      </c>
      <c r="V111" s="56">
        <f t="shared" si="22"/>
        <v>0</v>
      </c>
      <c r="W111" s="64" t="str">
        <f t="shared" si="23"/>
        <v/>
      </c>
      <c r="X111" s="56" t="str">
        <f t="shared" si="26"/>
        <v>T</v>
      </c>
      <c r="Y111" s="20"/>
      <c r="Z111" s="19"/>
      <c r="AA111" s="20"/>
      <c r="AB111" s="19"/>
      <c r="AC111" s="21"/>
      <c r="AJ111" s="22"/>
      <c r="AK111" s="22"/>
      <c r="AL111" s="22"/>
      <c r="AM111" s="22"/>
      <c r="AN111" s="20"/>
      <c r="AO111" s="20"/>
      <c r="AP111" s="20"/>
      <c r="AQ111" s="20"/>
      <c r="AR111" s="20"/>
    </row>
    <row r="112" spans="1:44" s="17" customFormat="1" ht="30.75" customHeight="1" x14ac:dyDescent="0.2">
      <c r="A112" s="150"/>
      <c r="C112" s="63"/>
      <c r="D112" s="66" t="str">
        <f t="shared" si="20"/>
        <v/>
      </c>
      <c r="E112" s="69" t="str">
        <f>IFERROR(VLOOKUP(J112,Causa!$A$2:$F$15,6,0),"")</f>
        <v/>
      </c>
      <c r="F112" s="52"/>
      <c r="G112" s="53"/>
      <c r="H112" s="212"/>
      <c r="I112" s="55"/>
      <c r="J112" s="54"/>
      <c r="K112" s="54"/>
      <c r="L112" s="54"/>
      <c r="M112" s="54"/>
      <c r="N112" s="54"/>
      <c r="O112" s="54"/>
      <c r="P112" s="54"/>
      <c r="Q112" s="55"/>
      <c r="R112" s="54"/>
      <c r="S112" s="56">
        <f t="shared" si="24"/>
        <v>0</v>
      </c>
      <c r="T112" s="56">
        <f t="shared" si="21"/>
        <v>0</v>
      </c>
      <c r="U112" s="56">
        <f t="shared" si="25"/>
        <v>0</v>
      </c>
      <c r="V112" s="56">
        <f t="shared" si="22"/>
        <v>0</v>
      </c>
      <c r="W112" s="64" t="str">
        <f t="shared" si="23"/>
        <v/>
      </c>
      <c r="X112" s="56" t="str">
        <f t="shared" si="26"/>
        <v>T</v>
      </c>
      <c r="Y112" s="20"/>
      <c r="Z112" s="19"/>
      <c r="AA112" s="20"/>
      <c r="AB112" s="19"/>
      <c r="AC112" s="21"/>
      <c r="AJ112" s="22"/>
      <c r="AK112" s="22"/>
      <c r="AL112" s="22"/>
      <c r="AM112" s="22"/>
      <c r="AN112" s="20"/>
      <c r="AO112" s="20"/>
      <c r="AP112" s="20"/>
      <c r="AQ112" s="20"/>
      <c r="AR112" s="20"/>
    </row>
    <row r="113" spans="1:39" s="91" customFormat="1" ht="13.2" x14ac:dyDescent="0.25">
      <c r="A113" s="151"/>
      <c r="C113" s="63"/>
      <c r="D113" s="66" t="str">
        <f t="shared" si="20"/>
        <v/>
      </c>
      <c r="E113" s="69" t="str">
        <f>IFERROR(VLOOKUP(J113,Causa!$A$2:$F$15,6,0),"")</f>
        <v/>
      </c>
      <c r="F113" s="52"/>
      <c r="G113" s="53"/>
      <c r="H113" s="212"/>
      <c r="I113" s="55"/>
      <c r="J113" s="54"/>
      <c r="K113" s="54"/>
      <c r="L113" s="54"/>
      <c r="M113" s="54"/>
      <c r="N113" s="54"/>
      <c r="O113" s="54"/>
      <c r="P113" s="54"/>
      <c r="Q113" s="55"/>
      <c r="R113" s="54"/>
      <c r="S113" s="56">
        <f t="shared" si="24"/>
        <v>0</v>
      </c>
      <c r="T113" s="56">
        <f t="shared" si="21"/>
        <v>0</v>
      </c>
      <c r="U113" s="56">
        <f t="shared" si="25"/>
        <v>0</v>
      </c>
      <c r="V113" s="56">
        <f t="shared" si="22"/>
        <v>0</v>
      </c>
      <c r="W113" s="64" t="str">
        <f t="shared" si="23"/>
        <v/>
      </c>
      <c r="X113" s="56" t="str">
        <f t="shared" si="26"/>
        <v>T</v>
      </c>
      <c r="Y113" s="251"/>
      <c r="Z113" s="251"/>
      <c r="AB113" s="116"/>
      <c r="AC113" s="117"/>
      <c r="AJ113" s="118"/>
      <c r="AK113" s="118"/>
      <c r="AL113" s="118"/>
      <c r="AM113" s="118"/>
    </row>
    <row r="114" spans="1:39" s="91" customFormat="1" ht="13.2" x14ac:dyDescent="0.25">
      <c r="A114" s="151"/>
      <c r="C114" s="63"/>
      <c r="D114" s="66" t="str">
        <f t="shared" si="20"/>
        <v/>
      </c>
      <c r="E114" s="69" t="str">
        <f>IFERROR(VLOOKUP(J114,Causa!$A$2:$F$15,6,0),"")</f>
        <v/>
      </c>
      <c r="F114" s="52"/>
      <c r="G114" s="53"/>
      <c r="H114" s="212"/>
      <c r="I114" s="55"/>
      <c r="J114" s="54"/>
      <c r="K114" s="54"/>
      <c r="L114" s="54"/>
      <c r="M114" s="54"/>
      <c r="N114" s="54"/>
      <c r="O114" s="54"/>
      <c r="P114" s="54"/>
      <c r="Q114" s="55"/>
      <c r="R114" s="54"/>
      <c r="S114" s="56">
        <f t="shared" si="24"/>
        <v>0</v>
      </c>
      <c r="T114" s="56">
        <f t="shared" si="21"/>
        <v>0</v>
      </c>
      <c r="U114" s="56">
        <f t="shared" si="25"/>
        <v>0</v>
      </c>
      <c r="V114" s="56">
        <f t="shared" si="22"/>
        <v>0</v>
      </c>
      <c r="W114" s="64" t="str">
        <f t="shared" si="23"/>
        <v/>
      </c>
      <c r="X114" s="56" t="str">
        <f t="shared" si="26"/>
        <v>T</v>
      </c>
      <c r="Y114" s="218"/>
      <c r="Z114" s="218"/>
      <c r="AB114" s="116"/>
      <c r="AC114" s="117"/>
      <c r="AJ114" s="118"/>
      <c r="AK114" s="118"/>
      <c r="AL114" s="118"/>
      <c r="AM114" s="118"/>
    </row>
    <row r="115" spans="1:39" ht="21.75" customHeight="1" x14ac:dyDescent="0.25">
      <c r="C115" s="63"/>
      <c r="D115" s="66" t="str">
        <f t="shared" si="20"/>
        <v/>
      </c>
      <c r="E115" s="69" t="str">
        <f>IFERROR(VLOOKUP(J115,Causa!$A$2:$F$15,6,0),"")</f>
        <v/>
      </c>
      <c r="F115" s="52"/>
      <c r="G115" s="53"/>
      <c r="H115" s="212"/>
      <c r="I115" s="55"/>
      <c r="J115" s="54"/>
      <c r="K115" s="54"/>
      <c r="L115" s="54"/>
      <c r="M115" s="54"/>
      <c r="N115" s="54"/>
      <c r="O115" s="54"/>
      <c r="P115" s="54"/>
      <c r="Q115" s="55"/>
      <c r="R115" s="54"/>
      <c r="S115" s="56">
        <f t="shared" si="24"/>
        <v>0</v>
      </c>
      <c r="T115" s="56">
        <f t="shared" si="21"/>
        <v>0</v>
      </c>
      <c r="U115" s="56">
        <f t="shared" si="25"/>
        <v>0</v>
      </c>
      <c r="V115" s="56">
        <f t="shared" si="22"/>
        <v>0</v>
      </c>
      <c r="W115" s="64" t="str">
        <f t="shared" si="23"/>
        <v/>
      </c>
      <c r="X115" s="56" t="str">
        <f t="shared" si="26"/>
        <v>T</v>
      </c>
    </row>
    <row r="116" spans="1:39" ht="21.75" customHeight="1" x14ac:dyDescent="0.25">
      <c r="C116" s="63"/>
      <c r="D116" s="66" t="str">
        <f t="shared" si="20"/>
        <v/>
      </c>
      <c r="E116" s="69" t="str">
        <f>IFERROR(VLOOKUP(J116,Causa!$A$2:$F$15,6,0),"")</f>
        <v/>
      </c>
      <c r="F116" s="52"/>
      <c r="G116" s="53"/>
      <c r="H116" s="212"/>
      <c r="I116" s="55"/>
      <c r="J116" s="54"/>
      <c r="K116" s="54"/>
      <c r="L116" s="54"/>
      <c r="M116" s="54"/>
      <c r="N116" s="54"/>
      <c r="O116" s="54"/>
      <c r="P116" s="54"/>
      <c r="Q116" s="55"/>
      <c r="R116" s="54"/>
      <c r="S116" s="56">
        <f t="shared" si="24"/>
        <v>0</v>
      </c>
      <c r="T116" s="56">
        <f t="shared" si="21"/>
        <v>0</v>
      </c>
      <c r="U116" s="56">
        <f t="shared" si="25"/>
        <v>0</v>
      </c>
      <c r="V116" s="56">
        <f t="shared" si="22"/>
        <v>0</v>
      </c>
      <c r="W116" s="64" t="str">
        <f t="shared" si="23"/>
        <v/>
      </c>
      <c r="X116" s="56" t="str">
        <f t="shared" si="26"/>
        <v>T</v>
      </c>
    </row>
    <row r="117" spans="1:39" ht="21.75" customHeight="1" x14ac:dyDescent="0.25">
      <c r="C117" s="63"/>
      <c r="D117" s="66" t="str">
        <f t="shared" si="20"/>
        <v/>
      </c>
      <c r="E117" s="69" t="str">
        <f>IFERROR(VLOOKUP(J117,Causa!$A$2:$F$15,6,0),"")</f>
        <v/>
      </c>
      <c r="F117" s="52"/>
      <c r="G117" s="53"/>
      <c r="H117" s="212"/>
      <c r="I117" s="55"/>
      <c r="J117" s="54"/>
      <c r="K117" s="54"/>
      <c r="L117" s="54"/>
      <c r="M117" s="54"/>
      <c r="N117" s="54"/>
      <c r="O117" s="54"/>
      <c r="P117" s="54"/>
      <c r="Q117" s="55"/>
      <c r="R117" s="54"/>
      <c r="S117" s="56">
        <f t="shared" si="24"/>
        <v>0</v>
      </c>
      <c r="T117" s="56">
        <f t="shared" si="21"/>
        <v>0</v>
      </c>
      <c r="U117" s="56">
        <f t="shared" si="25"/>
        <v>0</v>
      </c>
      <c r="V117" s="56">
        <f t="shared" si="22"/>
        <v>0</v>
      </c>
      <c r="W117" s="64" t="str">
        <f t="shared" si="23"/>
        <v/>
      </c>
      <c r="X117" s="56" t="str">
        <f t="shared" si="26"/>
        <v>T</v>
      </c>
    </row>
    <row r="118" spans="1:39" ht="21.75" customHeight="1" x14ac:dyDescent="0.25">
      <c r="C118" s="63"/>
      <c r="D118" s="66" t="str">
        <f t="shared" si="20"/>
        <v/>
      </c>
      <c r="E118" s="69" t="str">
        <f>IFERROR(VLOOKUP(J118,Causa!$A$2:$F$15,6,0),"")</f>
        <v/>
      </c>
      <c r="F118" s="52"/>
      <c r="G118" s="53"/>
      <c r="H118" s="212"/>
      <c r="I118" s="55"/>
      <c r="J118" s="54"/>
      <c r="K118" s="54"/>
      <c r="L118" s="54"/>
      <c r="M118" s="54"/>
      <c r="N118" s="54"/>
      <c r="O118" s="54"/>
      <c r="P118" s="54"/>
      <c r="Q118" s="55"/>
      <c r="R118" s="54"/>
      <c r="S118" s="56">
        <f t="shared" si="24"/>
        <v>0</v>
      </c>
      <c r="T118" s="56">
        <f t="shared" si="21"/>
        <v>0</v>
      </c>
      <c r="U118" s="56">
        <f t="shared" si="25"/>
        <v>0</v>
      </c>
      <c r="V118" s="56">
        <f t="shared" si="22"/>
        <v>0</v>
      </c>
      <c r="W118" s="64" t="str">
        <f t="shared" si="23"/>
        <v/>
      </c>
      <c r="X118" s="56" t="str">
        <f t="shared" si="26"/>
        <v>T</v>
      </c>
    </row>
    <row r="119" spans="1:39" ht="21.75" customHeight="1" x14ac:dyDescent="0.25">
      <c r="C119" s="63"/>
      <c r="D119" s="66" t="str">
        <f t="shared" si="20"/>
        <v/>
      </c>
      <c r="E119" s="69" t="str">
        <f>IFERROR(VLOOKUP(J119,Causa!$A$2:$F$15,6,0),"")</f>
        <v/>
      </c>
      <c r="F119" s="52"/>
      <c r="G119" s="53"/>
      <c r="H119" s="212"/>
      <c r="I119" s="55"/>
      <c r="J119" s="54"/>
      <c r="K119" s="54"/>
      <c r="L119" s="54"/>
      <c r="M119" s="54"/>
      <c r="N119" s="54"/>
      <c r="O119" s="54"/>
      <c r="P119" s="54"/>
      <c r="Q119" s="55"/>
      <c r="R119" s="54"/>
      <c r="S119" s="56">
        <f t="shared" si="24"/>
        <v>0</v>
      </c>
      <c r="T119" s="56">
        <f t="shared" si="21"/>
        <v>0</v>
      </c>
      <c r="U119" s="56">
        <f t="shared" si="25"/>
        <v>0</v>
      </c>
      <c r="V119" s="56">
        <f t="shared" si="22"/>
        <v>0</v>
      </c>
      <c r="W119" s="64" t="str">
        <f t="shared" si="23"/>
        <v/>
      </c>
      <c r="X119" s="56" t="str">
        <f t="shared" si="26"/>
        <v>T</v>
      </c>
    </row>
    <row r="120" spans="1:39" ht="21.75" customHeight="1" x14ac:dyDescent="0.25">
      <c r="C120" s="63"/>
      <c r="D120" s="66" t="str">
        <f t="shared" si="20"/>
        <v/>
      </c>
      <c r="E120" s="69" t="str">
        <f>IFERROR(VLOOKUP(J120,Causa!$A$2:$F$15,6,0),"")</f>
        <v/>
      </c>
      <c r="F120" s="52"/>
      <c r="G120" s="53"/>
      <c r="H120" s="212"/>
      <c r="I120" s="55"/>
      <c r="J120" s="54"/>
      <c r="K120" s="54"/>
      <c r="L120" s="54"/>
      <c r="M120" s="54"/>
      <c r="N120" s="54"/>
      <c r="O120" s="54"/>
      <c r="P120" s="54"/>
      <c r="Q120" s="55"/>
      <c r="R120" s="54"/>
      <c r="S120" s="56">
        <f t="shared" si="24"/>
        <v>0</v>
      </c>
      <c r="T120" s="56">
        <f t="shared" si="21"/>
        <v>0</v>
      </c>
      <c r="U120" s="56">
        <f t="shared" si="25"/>
        <v>0</v>
      </c>
      <c r="V120" s="56">
        <f t="shared" si="22"/>
        <v>0</v>
      </c>
      <c r="W120" s="64" t="str">
        <f t="shared" si="23"/>
        <v/>
      </c>
      <c r="X120" s="56" t="str">
        <f t="shared" si="26"/>
        <v>T</v>
      </c>
    </row>
    <row r="121" spans="1:39" ht="21.75" customHeight="1" x14ac:dyDescent="0.25">
      <c r="C121" s="63"/>
      <c r="D121" s="66" t="str">
        <f t="shared" si="20"/>
        <v/>
      </c>
      <c r="E121" s="69" t="str">
        <f>IFERROR(VLOOKUP(J121,Causa!$A$2:$F$15,6,0),"")</f>
        <v/>
      </c>
      <c r="F121" s="52"/>
      <c r="G121" s="53"/>
      <c r="H121" s="212"/>
      <c r="I121" s="55"/>
      <c r="J121" s="54"/>
      <c r="K121" s="54"/>
      <c r="L121" s="54"/>
      <c r="M121" s="54"/>
      <c r="N121" s="54"/>
      <c r="O121" s="54"/>
      <c r="P121" s="54"/>
      <c r="Q121" s="55"/>
      <c r="R121" s="54"/>
      <c r="S121" s="56">
        <f t="shared" si="24"/>
        <v>0</v>
      </c>
      <c r="T121" s="56">
        <f t="shared" si="21"/>
        <v>0</v>
      </c>
      <c r="U121" s="56">
        <f t="shared" si="25"/>
        <v>0</v>
      </c>
      <c r="V121" s="56">
        <f t="shared" si="22"/>
        <v>0</v>
      </c>
      <c r="W121" s="64" t="str">
        <f t="shared" si="23"/>
        <v/>
      </c>
      <c r="X121" s="56" t="str">
        <f t="shared" si="26"/>
        <v>T</v>
      </c>
    </row>
    <row r="122" spans="1:39" ht="21.75" customHeight="1" x14ac:dyDescent="0.25">
      <c r="C122" s="63"/>
      <c r="D122" s="66" t="str">
        <f t="shared" si="20"/>
        <v/>
      </c>
      <c r="E122" s="69" t="str">
        <f>IFERROR(VLOOKUP(J122,Causa!$A$2:$F$15,6,0),"")</f>
        <v/>
      </c>
      <c r="F122" s="52"/>
      <c r="G122" s="53"/>
      <c r="H122" s="212"/>
      <c r="I122" s="55"/>
      <c r="J122" s="54"/>
      <c r="K122" s="54"/>
      <c r="L122" s="54"/>
      <c r="M122" s="54"/>
      <c r="N122" s="54"/>
      <c r="O122" s="54"/>
      <c r="P122" s="54"/>
      <c r="Q122" s="55"/>
      <c r="R122" s="54"/>
      <c r="S122" s="56">
        <f t="shared" si="24"/>
        <v>0</v>
      </c>
      <c r="T122" s="56">
        <f t="shared" si="21"/>
        <v>0</v>
      </c>
      <c r="U122" s="56">
        <f t="shared" si="25"/>
        <v>0</v>
      </c>
      <c r="V122" s="56">
        <f t="shared" si="22"/>
        <v>0</v>
      </c>
      <c r="W122" s="64" t="str">
        <f t="shared" si="23"/>
        <v/>
      </c>
      <c r="X122" s="56" t="str">
        <f t="shared" si="26"/>
        <v>T</v>
      </c>
    </row>
    <row r="123" spans="1:39" ht="21.75" customHeight="1" x14ac:dyDescent="0.25">
      <c r="C123" s="63"/>
      <c r="D123" s="66" t="str">
        <f t="shared" si="20"/>
        <v/>
      </c>
      <c r="E123" s="69" t="str">
        <f>IFERROR(VLOOKUP(J123,Causa!$A$2:$F$15,6,0),"")</f>
        <v/>
      </c>
      <c r="F123" s="52"/>
      <c r="G123" s="53"/>
      <c r="H123" s="212"/>
      <c r="I123" s="55"/>
      <c r="J123" s="54"/>
      <c r="K123" s="54"/>
      <c r="L123" s="54"/>
      <c r="M123" s="54"/>
      <c r="N123" s="54"/>
      <c r="O123" s="54"/>
      <c r="P123" s="54"/>
      <c r="Q123" s="55"/>
      <c r="R123" s="54"/>
      <c r="S123" s="56">
        <f t="shared" si="24"/>
        <v>0</v>
      </c>
      <c r="T123" s="56">
        <f t="shared" si="21"/>
        <v>0</v>
      </c>
      <c r="U123" s="56">
        <f t="shared" si="25"/>
        <v>0</v>
      </c>
      <c r="V123" s="56">
        <f t="shared" si="22"/>
        <v>0</v>
      </c>
      <c r="W123" s="64" t="str">
        <f t="shared" si="23"/>
        <v/>
      </c>
      <c r="X123" s="56" t="str">
        <f t="shared" si="26"/>
        <v>T</v>
      </c>
    </row>
    <row r="124" spans="1:39" ht="21.75" customHeight="1" x14ac:dyDescent="0.25">
      <c r="C124" s="63"/>
      <c r="D124" s="66" t="str">
        <f t="shared" si="20"/>
        <v/>
      </c>
      <c r="E124" s="69" t="str">
        <f>IFERROR(VLOOKUP(J124,Causa!$A$2:$F$15,6,0),"")</f>
        <v/>
      </c>
      <c r="F124" s="52"/>
      <c r="G124" s="53"/>
      <c r="H124" s="212"/>
      <c r="I124" s="55"/>
      <c r="J124" s="54"/>
      <c r="K124" s="54"/>
      <c r="L124" s="54"/>
      <c r="M124" s="54"/>
      <c r="N124" s="54"/>
      <c r="O124" s="54"/>
      <c r="P124" s="54"/>
      <c r="Q124" s="55"/>
      <c r="R124" s="54"/>
      <c r="S124" s="56">
        <f t="shared" si="24"/>
        <v>0</v>
      </c>
      <c r="T124" s="56">
        <f t="shared" si="21"/>
        <v>0</v>
      </c>
      <c r="U124" s="56">
        <f t="shared" si="25"/>
        <v>0</v>
      </c>
      <c r="V124" s="56">
        <f t="shared" si="22"/>
        <v>0</v>
      </c>
      <c r="W124" s="64" t="str">
        <f t="shared" si="23"/>
        <v/>
      </c>
      <c r="X124" s="56" t="str">
        <f t="shared" si="26"/>
        <v>T</v>
      </c>
    </row>
    <row r="125" spans="1:39" ht="21.75" customHeight="1" x14ac:dyDescent="0.25">
      <c r="C125" s="63"/>
      <c r="D125" s="66" t="str">
        <f t="shared" si="20"/>
        <v/>
      </c>
      <c r="E125" s="69" t="str">
        <f>IFERROR(VLOOKUP(J125,Causa!$A$2:$F$15,6,0),"")</f>
        <v/>
      </c>
      <c r="F125" s="52"/>
      <c r="G125" s="53"/>
      <c r="H125" s="212"/>
      <c r="I125" s="55"/>
      <c r="J125" s="54"/>
      <c r="K125" s="54"/>
      <c r="L125" s="54"/>
      <c r="M125" s="54"/>
      <c r="N125" s="54"/>
      <c r="O125" s="54"/>
      <c r="P125" s="54"/>
      <c r="Q125" s="55"/>
      <c r="R125" s="54"/>
      <c r="S125" s="56">
        <f t="shared" si="24"/>
        <v>0</v>
      </c>
      <c r="T125" s="56">
        <f t="shared" si="21"/>
        <v>0</v>
      </c>
      <c r="U125" s="56">
        <f t="shared" si="25"/>
        <v>0</v>
      </c>
      <c r="V125" s="56">
        <f t="shared" si="22"/>
        <v>0</v>
      </c>
      <c r="W125" s="64" t="str">
        <f t="shared" si="23"/>
        <v/>
      </c>
      <c r="X125" s="56" t="str">
        <f t="shared" si="26"/>
        <v>T</v>
      </c>
    </row>
    <row r="126" spans="1:39" ht="21.75" customHeight="1" x14ac:dyDescent="0.25">
      <c r="C126" s="63"/>
      <c r="D126" s="66" t="str">
        <f t="shared" si="20"/>
        <v/>
      </c>
      <c r="E126" s="69" t="str">
        <f>IFERROR(VLOOKUP(J126,Causa!$A$2:$F$15,6,0),"")</f>
        <v/>
      </c>
      <c r="F126" s="52"/>
      <c r="G126" s="53"/>
      <c r="H126" s="212"/>
      <c r="I126" s="55"/>
      <c r="J126" s="54"/>
      <c r="K126" s="54"/>
      <c r="L126" s="54"/>
      <c r="M126" s="54"/>
      <c r="N126" s="54"/>
      <c r="O126" s="54"/>
      <c r="P126" s="54"/>
      <c r="Q126" s="55"/>
      <c r="R126" s="54"/>
      <c r="S126" s="56">
        <f t="shared" si="24"/>
        <v>0</v>
      </c>
      <c r="T126" s="56">
        <f t="shared" si="21"/>
        <v>0</v>
      </c>
      <c r="U126" s="56">
        <f t="shared" si="25"/>
        <v>0</v>
      </c>
      <c r="V126" s="56">
        <f t="shared" si="22"/>
        <v>0</v>
      </c>
      <c r="W126" s="64" t="str">
        <f t="shared" si="23"/>
        <v/>
      </c>
      <c r="X126" s="56" t="str">
        <f t="shared" si="26"/>
        <v>T</v>
      </c>
    </row>
    <row r="127" spans="1:39" ht="21.75" customHeight="1" x14ac:dyDescent="0.25">
      <c r="C127" s="63"/>
      <c r="D127" s="66" t="str">
        <f t="shared" si="20"/>
        <v/>
      </c>
      <c r="E127" s="69" t="str">
        <f>IFERROR(VLOOKUP(J127,Causa!$A$2:$F$15,6,0),"")</f>
        <v/>
      </c>
      <c r="F127" s="52"/>
      <c r="G127" s="53"/>
      <c r="H127" s="212"/>
      <c r="I127" s="55"/>
      <c r="J127" s="54"/>
      <c r="K127" s="54"/>
      <c r="L127" s="54"/>
      <c r="M127" s="54"/>
      <c r="N127" s="54"/>
      <c r="O127" s="54"/>
      <c r="P127" s="54"/>
      <c r="Q127" s="55"/>
      <c r="R127" s="54"/>
      <c r="S127" s="56">
        <f t="shared" si="24"/>
        <v>0</v>
      </c>
      <c r="T127" s="56">
        <f t="shared" si="21"/>
        <v>0</v>
      </c>
      <c r="U127" s="56">
        <f t="shared" si="25"/>
        <v>0</v>
      </c>
      <c r="V127" s="56">
        <f t="shared" si="22"/>
        <v>0</v>
      </c>
      <c r="W127" s="64" t="str">
        <f t="shared" si="23"/>
        <v/>
      </c>
      <c r="X127" s="56" t="str">
        <f t="shared" si="26"/>
        <v>T</v>
      </c>
    </row>
    <row r="128" spans="1:39" ht="21.75" customHeight="1" x14ac:dyDescent="0.25">
      <c r="C128" s="63"/>
      <c r="D128" s="66" t="str">
        <f t="shared" si="20"/>
        <v/>
      </c>
      <c r="E128" s="69" t="str">
        <f>IFERROR(VLOOKUP(J128,Causa!$A$2:$F$15,6,0),"")</f>
        <v/>
      </c>
      <c r="F128" s="52"/>
      <c r="G128" s="53"/>
      <c r="H128" s="212"/>
      <c r="I128" s="55"/>
      <c r="J128" s="54"/>
      <c r="K128" s="54"/>
      <c r="L128" s="54"/>
      <c r="M128" s="54"/>
      <c r="N128" s="54"/>
      <c r="O128" s="54"/>
      <c r="P128" s="54"/>
      <c r="Q128" s="55"/>
      <c r="R128" s="54"/>
      <c r="S128" s="56">
        <f t="shared" si="24"/>
        <v>0</v>
      </c>
      <c r="T128" s="56">
        <f t="shared" si="21"/>
        <v>0</v>
      </c>
      <c r="U128" s="56">
        <f t="shared" si="25"/>
        <v>0</v>
      </c>
      <c r="V128" s="56">
        <f t="shared" si="22"/>
        <v>0</v>
      </c>
      <c r="W128" s="64" t="str">
        <f t="shared" si="23"/>
        <v/>
      </c>
      <c r="X128" s="56" t="str">
        <f t="shared" si="26"/>
        <v>T</v>
      </c>
    </row>
    <row r="129" spans="3:24" ht="21.75" customHeight="1" x14ac:dyDescent="0.25">
      <c r="C129" s="63"/>
      <c r="D129" s="66" t="str">
        <f t="shared" si="20"/>
        <v/>
      </c>
      <c r="E129" s="69" t="str">
        <f>IFERROR(VLOOKUP(J129,Causa!$A$2:$F$15,6,0),"")</f>
        <v/>
      </c>
      <c r="F129" s="52"/>
      <c r="G129" s="53"/>
      <c r="H129" s="212"/>
      <c r="I129" s="55"/>
      <c r="J129" s="54"/>
      <c r="K129" s="54"/>
      <c r="L129" s="54"/>
      <c r="M129" s="54"/>
      <c r="N129" s="54"/>
      <c r="O129" s="54"/>
      <c r="P129" s="54"/>
      <c r="Q129" s="55"/>
      <c r="R129" s="54"/>
      <c r="S129" s="56">
        <f t="shared" si="24"/>
        <v>0</v>
      </c>
      <c r="T129" s="56">
        <f t="shared" si="21"/>
        <v>0</v>
      </c>
      <c r="U129" s="56">
        <f t="shared" si="25"/>
        <v>0</v>
      </c>
      <c r="V129" s="56">
        <f t="shared" si="22"/>
        <v>0</v>
      </c>
      <c r="W129" s="64" t="str">
        <f t="shared" si="23"/>
        <v/>
      </c>
      <c r="X129" s="56" t="str">
        <f t="shared" si="26"/>
        <v>T</v>
      </c>
    </row>
    <row r="130" spans="3:24" ht="21.75" customHeight="1" x14ac:dyDescent="0.25">
      <c r="C130" s="63"/>
      <c r="D130" s="66" t="str">
        <f t="shared" si="20"/>
        <v/>
      </c>
      <c r="E130" s="69" t="str">
        <f>IFERROR(VLOOKUP(J130,Causa!$A$2:$F$15,6,0),"")</f>
        <v/>
      </c>
      <c r="F130" s="52"/>
      <c r="G130" s="53"/>
      <c r="H130" s="212"/>
      <c r="I130" s="55"/>
      <c r="J130" s="54"/>
      <c r="K130" s="54"/>
      <c r="L130" s="54"/>
      <c r="M130" s="54"/>
      <c r="N130" s="54"/>
      <c r="O130" s="54"/>
      <c r="P130" s="54"/>
      <c r="Q130" s="55"/>
      <c r="R130" s="54"/>
      <c r="S130" s="56">
        <f t="shared" si="24"/>
        <v>0</v>
      </c>
      <c r="T130" s="56">
        <f t="shared" si="21"/>
        <v>0</v>
      </c>
      <c r="U130" s="56">
        <f t="shared" si="25"/>
        <v>0</v>
      </c>
      <c r="V130" s="56">
        <f t="shared" si="22"/>
        <v>0</v>
      </c>
      <c r="W130" s="64" t="str">
        <f t="shared" si="23"/>
        <v/>
      </c>
      <c r="X130" s="56" t="str">
        <f t="shared" si="26"/>
        <v>T</v>
      </c>
    </row>
    <row r="131" spans="3:24" ht="21.75" customHeight="1" x14ac:dyDescent="0.25">
      <c r="C131" s="63"/>
      <c r="D131" s="66" t="str">
        <f t="shared" si="20"/>
        <v/>
      </c>
      <c r="E131" s="69" t="str">
        <f>IFERROR(VLOOKUP(J131,Causa!$A$2:$F$15,6,0),"")</f>
        <v/>
      </c>
      <c r="F131" s="52"/>
      <c r="G131" s="53"/>
      <c r="H131" s="212"/>
      <c r="I131" s="55"/>
      <c r="J131" s="54"/>
      <c r="K131" s="54"/>
      <c r="L131" s="54"/>
      <c r="M131" s="54"/>
      <c r="N131" s="54"/>
      <c r="O131" s="54"/>
      <c r="P131" s="54"/>
      <c r="Q131" s="55"/>
      <c r="R131" s="54"/>
      <c r="S131" s="56">
        <f t="shared" si="24"/>
        <v>0</v>
      </c>
      <c r="T131" s="56">
        <f t="shared" si="21"/>
        <v>0</v>
      </c>
      <c r="U131" s="56">
        <f t="shared" si="25"/>
        <v>0</v>
      </c>
      <c r="V131" s="56">
        <f t="shared" si="22"/>
        <v>0</v>
      </c>
      <c r="W131" s="64" t="str">
        <f t="shared" si="23"/>
        <v/>
      </c>
      <c r="X131" s="56" t="str">
        <f t="shared" si="26"/>
        <v>T</v>
      </c>
    </row>
    <row r="132" spans="3:24" ht="21.75" customHeight="1" x14ac:dyDescent="0.25">
      <c r="C132" s="63"/>
      <c r="D132" s="66" t="str">
        <f t="shared" si="20"/>
        <v/>
      </c>
      <c r="E132" s="69" t="str">
        <f>IFERROR(VLOOKUP(J132,Causa!$A$2:$F$15,6,0),"")</f>
        <v/>
      </c>
      <c r="F132" s="52"/>
      <c r="G132" s="53"/>
      <c r="H132" s="212"/>
      <c r="I132" s="55"/>
      <c r="J132" s="54"/>
      <c r="K132" s="54"/>
      <c r="L132" s="54"/>
      <c r="M132" s="54"/>
      <c r="N132" s="54"/>
      <c r="O132" s="54"/>
      <c r="P132" s="54"/>
      <c r="Q132" s="55"/>
      <c r="R132" s="54"/>
      <c r="S132" s="56">
        <f t="shared" si="24"/>
        <v>0</v>
      </c>
      <c r="T132" s="56">
        <f t="shared" si="21"/>
        <v>0</v>
      </c>
      <c r="U132" s="56">
        <f t="shared" si="25"/>
        <v>0</v>
      </c>
      <c r="V132" s="56">
        <f t="shared" si="22"/>
        <v>0</v>
      </c>
      <c r="W132" s="64" t="str">
        <f t="shared" si="23"/>
        <v/>
      </c>
      <c r="X132" s="56" t="str">
        <f t="shared" si="26"/>
        <v>T</v>
      </c>
    </row>
    <row r="133" spans="3:24" ht="21.75" customHeight="1" x14ac:dyDescent="0.25">
      <c r="C133" s="63"/>
      <c r="D133" s="66" t="str">
        <f t="shared" si="20"/>
        <v/>
      </c>
      <c r="E133" s="69" t="str">
        <f>IFERROR(VLOOKUP(J133,Causa!$A$2:$F$15,6,0),"")</f>
        <v/>
      </c>
      <c r="F133" s="52"/>
      <c r="G133" s="53"/>
      <c r="H133" s="212"/>
      <c r="I133" s="55"/>
      <c r="J133" s="54"/>
      <c r="K133" s="54"/>
      <c r="L133" s="54"/>
      <c r="M133" s="54"/>
      <c r="N133" s="54"/>
      <c r="O133" s="54"/>
      <c r="P133" s="54"/>
      <c r="Q133" s="55"/>
      <c r="R133" s="54"/>
      <c r="S133" s="56">
        <f t="shared" si="24"/>
        <v>0</v>
      </c>
      <c r="T133" s="56">
        <f t="shared" si="21"/>
        <v>0</v>
      </c>
      <c r="U133" s="56">
        <f t="shared" si="25"/>
        <v>0</v>
      </c>
      <c r="V133" s="56">
        <f t="shared" si="22"/>
        <v>0</v>
      </c>
      <c r="W133" s="64" t="str">
        <f t="shared" si="23"/>
        <v/>
      </c>
      <c r="X133" s="56" t="str">
        <f t="shared" si="26"/>
        <v>T</v>
      </c>
    </row>
    <row r="134" spans="3:24" ht="21.75" customHeight="1" x14ac:dyDescent="0.25">
      <c r="C134" s="63"/>
      <c r="D134" s="66" t="str">
        <f t="shared" si="20"/>
        <v/>
      </c>
      <c r="E134" s="69" t="str">
        <f>IFERROR(VLOOKUP(J134,Causa!$A$2:$F$15,6,0),"")</f>
        <v/>
      </c>
      <c r="F134" s="52"/>
      <c r="G134" s="53"/>
      <c r="H134" s="212"/>
      <c r="I134" s="55"/>
      <c r="J134" s="54"/>
      <c r="K134" s="54"/>
      <c r="L134" s="54"/>
      <c r="M134" s="54"/>
      <c r="N134" s="54"/>
      <c r="O134" s="54"/>
      <c r="P134" s="54"/>
      <c r="Q134" s="55"/>
      <c r="R134" s="54"/>
      <c r="S134" s="56">
        <f t="shared" si="24"/>
        <v>0</v>
      </c>
      <c r="T134" s="56">
        <f t="shared" si="21"/>
        <v>0</v>
      </c>
      <c r="U134" s="56">
        <f t="shared" si="25"/>
        <v>0</v>
      </c>
      <c r="V134" s="56">
        <f t="shared" si="22"/>
        <v>0</v>
      </c>
      <c r="W134" s="64" t="str">
        <f t="shared" si="23"/>
        <v/>
      </c>
      <c r="X134" s="56" t="str">
        <f t="shared" si="26"/>
        <v>T</v>
      </c>
    </row>
    <row r="135" spans="3:24" ht="21.75" customHeight="1" x14ac:dyDescent="0.25">
      <c r="C135" s="63"/>
      <c r="D135" s="66" t="str">
        <f t="shared" si="20"/>
        <v/>
      </c>
      <c r="E135" s="69" t="str">
        <f>IFERROR(VLOOKUP(J135,Causa!$A$2:$F$15,6,0),"")</f>
        <v/>
      </c>
      <c r="F135" s="52"/>
      <c r="G135" s="53"/>
      <c r="H135" s="212"/>
      <c r="I135" s="55"/>
      <c r="J135" s="54"/>
      <c r="K135" s="54"/>
      <c r="L135" s="54"/>
      <c r="M135" s="54"/>
      <c r="N135" s="54"/>
      <c r="O135" s="54"/>
      <c r="P135" s="54"/>
      <c r="Q135" s="55"/>
      <c r="R135" s="54"/>
      <c r="S135" s="56">
        <f t="shared" si="24"/>
        <v>0</v>
      </c>
      <c r="T135" s="56">
        <f t="shared" si="21"/>
        <v>0</v>
      </c>
      <c r="U135" s="56">
        <f t="shared" si="25"/>
        <v>0</v>
      </c>
      <c r="V135" s="56">
        <f t="shared" si="22"/>
        <v>0</v>
      </c>
      <c r="W135" s="64" t="str">
        <f t="shared" si="23"/>
        <v/>
      </c>
      <c r="X135" s="56" t="str">
        <f t="shared" si="26"/>
        <v>T</v>
      </c>
    </row>
    <row r="136" spans="3:24" ht="21.75" customHeight="1" x14ac:dyDescent="0.25">
      <c r="C136" s="63"/>
      <c r="D136" s="66" t="str">
        <f t="shared" si="20"/>
        <v/>
      </c>
      <c r="E136" s="69" t="str">
        <f>IFERROR(VLOOKUP(J136,Causa!$A$2:$F$15,6,0),"")</f>
        <v/>
      </c>
      <c r="F136" s="52"/>
      <c r="G136" s="53"/>
      <c r="H136" s="212"/>
      <c r="I136" s="55"/>
      <c r="J136" s="54"/>
      <c r="K136" s="54"/>
      <c r="L136" s="54"/>
      <c r="M136" s="54"/>
      <c r="N136" s="54"/>
      <c r="O136" s="54"/>
      <c r="P136" s="54"/>
      <c r="Q136" s="55"/>
      <c r="R136" s="54"/>
      <c r="S136" s="56">
        <f t="shared" si="24"/>
        <v>0</v>
      </c>
      <c r="T136" s="56">
        <f t="shared" si="21"/>
        <v>0</v>
      </c>
      <c r="U136" s="56">
        <f t="shared" si="25"/>
        <v>0</v>
      </c>
      <c r="V136" s="56">
        <f t="shared" si="22"/>
        <v>0</v>
      </c>
      <c r="W136" s="64" t="str">
        <f t="shared" si="23"/>
        <v/>
      </c>
      <c r="X136" s="56" t="str">
        <f t="shared" si="26"/>
        <v>T</v>
      </c>
    </row>
    <row r="137" spans="3:24" ht="21.75" customHeight="1" x14ac:dyDescent="0.25">
      <c r="C137" s="63"/>
      <c r="D137" s="66" t="str">
        <f t="shared" si="20"/>
        <v/>
      </c>
      <c r="E137" s="69" t="str">
        <f>IFERROR(VLOOKUP(J137,Causa!$A$2:$F$15,6,0),"")</f>
        <v/>
      </c>
      <c r="F137" s="52"/>
      <c r="G137" s="53"/>
      <c r="H137" s="212"/>
      <c r="I137" s="55"/>
      <c r="J137" s="54"/>
      <c r="K137" s="54"/>
      <c r="L137" s="54"/>
      <c r="M137" s="54"/>
      <c r="N137" s="54"/>
      <c r="O137" s="54"/>
      <c r="P137" s="54"/>
      <c r="Q137" s="55"/>
      <c r="R137" s="54"/>
      <c r="S137" s="56">
        <f t="shared" si="24"/>
        <v>0</v>
      </c>
      <c r="T137" s="56">
        <f t="shared" si="21"/>
        <v>0</v>
      </c>
      <c r="U137" s="56">
        <f t="shared" si="25"/>
        <v>0</v>
      </c>
      <c r="V137" s="56">
        <f t="shared" si="22"/>
        <v>0</v>
      </c>
      <c r="W137" s="64" t="str">
        <f t="shared" si="23"/>
        <v/>
      </c>
      <c r="X137" s="56" t="str">
        <f t="shared" si="26"/>
        <v>T</v>
      </c>
    </row>
    <row r="138" spans="3:24" ht="21.75" customHeight="1" x14ac:dyDescent="0.25">
      <c r="C138" s="63"/>
      <c r="D138" s="66" t="str">
        <f t="shared" si="20"/>
        <v/>
      </c>
      <c r="E138" s="69" t="str">
        <f>IFERROR(VLOOKUP(J138,Causa!$A$2:$F$15,6,0),"")</f>
        <v/>
      </c>
      <c r="F138" s="52"/>
      <c r="G138" s="53"/>
      <c r="H138" s="212"/>
      <c r="I138" s="55"/>
      <c r="J138" s="54"/>
      <c r="K138" s="54"/>
      <c r="L138" s="54"/>
      <c r="M138" s="54"/>
      <c r="N138" s="54"/>
      <c r="O138" s="54"/>
      <c r="P138" s="54"/>
      <c r="Q138" s="55"/>
      <c r="R138" s="54"/>
      <c r="S138" s="56">
        <f t="shared" si="24"/>
        <v>0</v>
      </c>
      <c r="T138" s="56">
        <f t="shared" si="21"/>
        <v>0</v>
      </c>
      <c r="U138" s="56">
        <f t="shared" si="25"/>
        <v>0</v>
      </c>
      <c r="V138" s="56">
        <f t="shared" si="22"/>
        <v>0</v>
      </c>
      <c r="W138" s="64" t="str">
        <f t="shared" si="23"/>
        <v/>
      </c>
      <c r="X138" s="56" t="str">
        <f t="shared" si="26"/>
        <v>T</v>
      </c>
    </row>
    <row r="139" spans="3:24" ht="21.75" customHeight="1" x14ac:dyDescent="0.25">
      <c r="C139" s="63"/>
      <c r="D139" s="66" t="str">
        <f t="shared" si="20"/>
        <v/>
      </c>
      <c r="E139" s="69" t="str">
        <f>IFERROR(VLOOKUP(J139,Causa!$A$2:$F$15,6,0),"")</f>
        <v/>
      </c>
      <c r="F139" s="52"/>
      <c r="G139" s="53"/>
      <c r="H139" s="212"/>
      <c r="I139" s="55"/>
      <c r="J139" s="54"/>
      <c r="K139" s="54"/>
      <c r="L139" s="54"/>
      <c r="M139" s="54"/>
      <c r="N139" s="54"/>
      <c r="O139" s="54"/>
      <c r="P139" s="54"/>
      <c r="Q139" s="55"/>
      <c r="R139" s="54"/>
      <c r="S139" s="56">
        <f t="shared" si="24"/>
        <v>0</v>
      </c>
      <c r="T139" s="56">
        <f t="shared" si="21"/>
        <v>0</v>
      </c>
      <c r="U139" s="56">
        <f t="shared" si="25"/>
        <v>0</v>
      </c>
      <c r="V139" s="56">
        <f t="shared" si="22"/>
        <v>0</v>
      </c>
      <c r="W139" s="64" t="str">
        <f t="shared" si="23"/>
        <v/>
      </c>
      <c r="X139" s="56" t="str">
        <f t="shared" si="26"/>
        <v>T</v>
      </c>
    </row>
    <row r="140" spans="3:24" ht="21.75" customHeight="1" x14ac:dyDescent="0.25">
      <c r="C140" s="63"/>
      <c r="D140" s="66" t="str">
        <f t="shared" si="20"/>
        <v/>
      </c>
      <c r="E140" s="69" t="str">
        <f>IFERROR(VLOOKUP(J140,Causa!$A$2:$F$15,6,0),"")</f>
        <v/>
      </c>
      <c r="F140" s="52"/>
      <c r="G140" s="53"/>
      <c r="H140" s="212"/>
      <c r="I140" s="55"/>
      <c r="J140" s="54"/>
      <c r="K140" s="54"/>
      <c r="L140" s="54"/>
      <c r="M140" s="54"/>
      <c r="N140" s="54"/>
      <c r="O140" s="54"/>
      <c r="P140" s="54"/>
      <c r="Q140" s="55"/>
      <c r="R140" s="54"/>
      <c r="S140" s="56">
        <f t="shared" si="24"/>
        <v>0</v>
      </c>
      <c r="T140" s="56">
        <f t="shared" si="21"/>
        <v>0</v>
      </c>
      <c r="U140" s="56">
        <f t="shared" si="25"/>
        <v>0</v>
      </c>
      <c r="V140" s="56">
        <f t="shared" si="22"/>
        <v>0</v>
      </c>
      <c r="W140" s="64" t="str">
        <f t="shared" si="23"/>
        <v/>
      </c>
      <c r="X140" s="56" t="str">
        <f t="shared" si="26"/>
        <v>T</v>
      </c>
    </row>
    <row r="141" spans="3:24" ht="21.75" customHeight="1" x14ac:dyDescent="0.25">
      <c r="C141" s="63"/>
      <c r="D141" s="66" t="str">
        <f t="shared" si="20"/>
        <v/>
      </c>
      <c r="E141" s="69" t="str">
        <f>IFERROR(VLOOKUP(J141,Causa!$A$2:$F$15,6,0),"")</f>
        <v/>
      </c>
      <c r="F141" s="52"/>
      <c r="G141" s="53"/>
      <c r="H141" s="212"/>
      <c r="I141" s="55"/>
      <c r="J141" s="54"/>
      <c r="K141" s="54"/>
      <c r="L141" s="54"/>
      <c r="M141" s="54"/>
      <c r="N141" s="54"/>
      <c r="O141" s="54"/>
      <c r="P141" s="54"/>
      <c r="Q141" s="55"/>
      <c r="R141" s="54"/>
      <c r="S141" s="56">
        <f t="shared" si="24"/>
        <v>0</v>
      </c>
      <c r="T141" s="56">
        <f t="shared" si="21"/>
        <v>0</v>
      </c>
      <c r="U141" s="56">
        <f t="shared" si="25"/>
        <v>0</v>
      </c>
      <c r="V141" s="56">
        <f t="shared" si="22"/>
        <v>0</v>
      </c>
      <c r="W141" s="64" t="str">
        <f t="shared" si="23"/>
        <v/>
      </c>
      <c r="X141" s="56" t="str">
        <f t="shared" si="26"/>
        <v>T</v>
      </c>
    </row>
    <row r="142" spans="3:24" ht="21.75" customHeight="1" x14ac:dyDescent="0.25">
      <c r="C142" s="63"/>
      <c r="D142" s="66" t="str">
        <f t="shared" si="20"/>
        <v/>
      </c>
      <c r="E142" s="69" t="str">
        <f>IFERROR(VLOOKUP(J142,Causa!$A$2:$F$15,6,0),"")</f>
        <v/>
      </c>
      <c r="F142" s="52"/>
      <c r="G142" s="53"/>
      <c r="H142" s="212"/>
      <c r="I142" s="55"/>
      <c r="J142" s="54"/>
      <c r="K142" s="54"/>
      <c r="L142" s="54"/>
      <c r="M142" s="54"/>
      <c r="N142" s="54"/>
      <c r="O142" s="54"/>
      <c r="P142" s="54"/>
      <c r="Q142" s="55"/>
      <c r="R142" s="54"/>
      <c r="S142" s="56">
        <f t="shared" si="24"/>
        <v>0</v>
      </c>
      <c r="T142" s="56">
        <f t="shared" si="21"/>
        <v>0</v>
      </c>
      <c r="U142" s="56">
        <f t="shared" si="25"/>
        <v>0</v>
      </c>
      <c r="V142" s="56">
        <f t="shared" si="22"/>
        <v>0</v>
      </c>
      <c r="W142" s="64" t="str">
        <f t="shared" si="23"/>
        <v/>
      </c>
      <c r="X142" s="56" t="str">
        <f t="shared" si="26"/>
        <v>T</v>
      </c>
    </row>
    <row r="143" spans="3:24" ht="21.75" customHeight="1" x14ac:dyDescent="0.25">
      <c r="C143" s="63"/>
      <c r="D143" s="66" t="str">
        <f t="shared" si="20"/>
        <v/>
      </c>
      <c r="E143" s="69" t="str">
        <f>IFERROR(VLOOKUP(J143,Causa!$A$2:$F$15,6,0),"")</f>
        <v/>
      </c>
      <c r="F143" s="52"/>
      <c r="G143" s="53"/>
      <c r="H143" s="212"/>
      <c r="I143" s="55"/>
      <c r="J143" s="54"/>
      <c r="K143" s="54"/>
      <c r="L143" s="54"/>
      <c r="M143" s="54"/>
      <c r="N143" s="54"/>
      <c r="O143" s="54"/>
      <c r="P143" s="54"/>
      <c r="Q143" s="55"/>
      <c r="R143" s="54"/>
      <c r="S143" s="56">
        <f t="shared" si="24"/>
        <v>0</v>
      </c>
      <c r="T143" s="56">
        <f t="shared" si="21"/>
        <v>0</v>
      </c>
      <c r="U143" s="56">
        <f t="shared" si="25"/>
        <v>0</v>
      </c>
      <c r="V143" s="56">
        <f t="shared" si="22"/>
        <v>0</v>
      </c>
      <c r="W143" s="64" t="str">
        <f t="shared" si="23"/>
        <v/>
      </c>
      <c r="X143" s="56" t="str">
        <f t="shared" si="26"/>
        <v>T</v>
      </c>
    </row>
    <row r="144" spans="3:24" ht="21.75" customHeight="1" x14ac:dyDescent="0.25">
      <c r="C144" s="63"/>
      <c r="D144" s="66" t="str">
        <f t="shared" si="20"/>
        <v/>
      </c>
      <c r="E144" s="69" t="str">
        <f>IFERROR(VLOOKUP(J144,Causa!$A$2:$F$15,6,0),"")</f>
        <v/>
      </c>
      <c r="F144" s="52"/>
      <c r="G144" s="53"/>
      <c r="H144" s="212"/>
      <c r="I144" s="55"/>
      <c r="J144" s="54"/>
      <c r="K144" s="54"/>
      <c r="L144" s="54"/>
      <c r="M144" s="54"/>
      <c r="N144" s="54"/>
      <c r="O144" s="54"/>
      <c r="P144" s="54"/>
      <c r="Q144" s="55"/>
      <c r="R144" s="54"/>
      <c r="S144" s="56">
        <f t="shared" si="24"/>
        <v>0</v>
      </c>
      <c r="T144" s="56">
        <f t="shared" si="21"/>
        <v>0</v>
      </c>
      <c r="U144" s="56">
        <f t="shared" si="25"/>
        <v>0</v>
      </c>
      <c r="V144" s="56">
        <f t="shared" si="22"/>
        <v>0</v>
      </c>
      <c r="W144" s="64" t="str">
        <f t="shared" si="23"/>
        <v/>
      </c>
      <c r="X144" s="56" t="str">
        <f t="shared" si="26"/>
        <v>T</v>
      </c>
    </row>
    <row r="145" spans="3:24" ht="21.75" customHeight="1" x14ac:dyDescent="0.25">
      <c r="C145" s="63"/>
      <c r="D145" s="66" t="str">
        <f t="shared" si="20"/>
        <v/>
      </c>
      <c r="E145" s="69" t="str">
        <f>IFERROR(VLOOKUP(J145,Causa!$A$2:$F$15,6,0),"")</f>
        <v/>
      </c>
      <c r="F145" s="52"/>
      <c r="G145" s="53"/>
      <c r="H145" s="212"/>
      <c r="I145" s="55"/>
      <c r="J145" s="54"/>
      <c r="K145" s="54"/>
      <c r="L145" s="54"/>
      <c r="M145" s="54"/>
      <c r="N145" s="54"/>
      <c r="O145" s="54"/>
      <c r="P145" s="54"/>
      <c r="Q145" s="55"/>
      <c r="R145" s="54"/>
      <c r="S145" s="56">
        <f t="shared" si="24"/>
        <v>0</v>
      </c>
      <c r="T145" s="56">
        <f t="shared" si="21"/>
        <v>0</v>
      </c>
      <c r="U145" s="56">
        <f t="shared" si="25"/>
        <v>0</v>
      </c>
      <c r="V145" s="56">
        <f t="shared" si="22"/>
        <v>0</v>
      </c>
      <c r="W145" s="64" t="str">
        <f t="shared" si="23"/>
        <v/>
      </c>
      <c r="X145" s="56" t="str">
        <f t="shared" si="26"/>
        <v>T</v>
      </c>
    </row>
    <row r="146" spans="3:24" ht="21.75" customHeight="1" x14ac:dyDescent="0.25">
      <c r="C146" s="63"/>
      <c r="D146" s="66" t="str">
        <f t="shared" si="20"/>
        <v/>
      </c>
      <c r="E146" s="69" t="str">
        <f>IFERROR(VLOOKUP(J146,Causa!$A$2:$F$15,6,0),"")</f>
        <v/>
      </c>
      <c r="F146" s="52"/>
      <c r="G146" s="53"/>
      <c r="H146" s="212"/>
      <c r="I146" s="55"/>
      <c r="J146" s="54"/>
      <c r="K146" s="54"/>
      <c r="L146" s="54"/>
      <c r="M146" s="54"/>
      <c r="N146" s="54"/>
      <c r="O146" s="54"/>
      <c r="P146" s="54"/>
      <c r="Q146" s="55"/>
      <c r="R146" s="54"/>
      <c r="S146" s="56">
        <f t="shared" si="24"/>
        <v>0</v>
      </c>
      <c r="T146" s="56">
        <f t="shared" si="21"/>
        <v>0</v>
      </c>
      <c r="U146" s="56">
        <f t="shared" si="25"/>
        <v>0</v>
      </c>
      <c r="V146" s="56">
        <f t="shared" si="22"/>
        <v>0</v>
      </c>
      <c r="W146" s="64" t="str">
        <f t="shared" si="23"/>
        <v/>
      </c>
      <c r="X146" s="56" t="str">
        <f t="shared" si="26"/>
        <v>T</v>
      </c>
    </row>
    <row r="147" spans="3:24" ht="21.75" customHeight="1" x14ac:dyDescent="0.25">
      <c r="C147" s="63"/>
      <c r="D147" s="66" t="str">
        <f t="shared" si="20"/>
        <v/>
      </c>
      <c r="E147" s="69" t="str">
        <f>IFERROR(VLOOKUP(J147,Causa!$A$2:$F$15,6,0),"")</f>
        <v/>
      </c>
      <c r="F147" s="52"/>
      <c r="G147" s="53"/>
      <c r="H147" s="212"/>
      <c r="I147" s="55"/>
      <c r="J147" s="54"/>
      <c r="K147" s="54"/>
      <c r="L147" s="54"/>
      <c r="M147" s="54"/>
      <c r="N147" s="54"/>
      <c r="O147" s="54"/>
      <c r="P147" s="54"/>
      <c r="Q147" s="55"/>
      <c r="R147" s="54"/>
      <c r="S147" s="56">
        <f t="shared" si="24"/>
        <v>0</v>
      </c>
      <c r="T147" s="56">
        <f t="shared" si="21"/>
        <v>0</v>
      </c>
      <c r="U147" s="56">
        <f t="shared" si="25"/>
        <v>0</v>
      </c>
      <c r="V147" s="56">
        <f t="shared" si="22"/>
        <v>0</v>
      </c>
      <c r="W147" s="64" t="str">
        <f t="shared" si="23"/>
        <v/>
      </c>
      <c r="X147" s="56" t="str">
        <f t="shared" si="26"/>
        <v>T</v>
      </c>
    </row>
    <row r="148" spans="3:24" ht="21.75" customHeight="1" x14ac:dyDescent="0.25">
      <c r="C148" s="63"/>
      <c r="D148" s="66" t="str">
        <f t="shared" si="20"/>
        <v/>
      </c>
      <c r="E148" s="69" t="str">
        <f>IFERROR(VLOOKUP(J148,Causa!$A$2:$F$15,6,0),"")</f>
        <v/>
      </c>
      <c r="F148" s="52"/>
      <c r="G148" s="53"/>
      <c r="H148" s="212"/>
      <c r="I148" s="55"/>
      <c r="J148" s="54"/>
      <c r="K148" s="54"/>
      <c r="L148" s="54"/>
      <c r="M148" s="54"/>
      <c r="N148" s="54"/>
      <c r="O148" s="54"/>
      <c r="P148" s="54"/>
      <c r="Q148" s="55"/>
      <c r="R148" s="54"/>
      <c r="S148" s="56">
        <f t="shared" si="24"/>
        <v>0</v>
      </c>
      <c r="T148" s="56">
        <f t="shared" si="21"/>
        <v>0</v>
      </c>
      <c r="U148" s="56">
        <f t="shared" si="25"/>
        <v>0</v>
      </c>
      <c r="V148" s="56">
        <f t="shared" si="22"/>
        <v>0</v>
      </c>
      <c r="W148" s="64" t="str">
        <f t="shared" si="23"/>
        <v/>
      </c>
      <c r="X148" s="56" t="str">
        <f t="shared" si="26"/>
        <v>T</v>
      </c>
    </row>
    <row r="149" spans="3:24" ht="21.75" customHeight="1" x14ac:dyDescent="0.25">
      <c r="C149" s="63"/>
      <c r="D149" s="66" t="str">
        <f t="shared" si="20"/>
        <v/>
      </c>
      <c r="E149" s="69" t="str">
        <f>IFERROR(VLOOKUP(J149,Causa!$A$2:$F$15,6,0),"")</f>
        <v/>
      </c>
      <c r="F149" s="52"/>
      <c r="G149" s="53"/>
      <c r="H149" s="212"/>
      <c r="I149" s="55"/>
      <c r="J149" s="54"/>
      <c r="K149" s="54"/>
      <c r="L149" s="54"/>
      <c r="M149" s="54"/>
      <c r="N149" s="54"/>
      <c r="O149" s="54"/>
      <c r="P149" s="54"/>
      <c r="Q149" s="55"/>
      <c r="R149" s="54"/>
      <c r="S149" s="56">
        <f t="shared" si="24"/>
        <v>0</v>
      </c>
      <c r="T149" s="56">
        <f t="shared" si="21"/>
        <v>0</v>
      </c>
      <c r="U149" s="56">
        <f t="shared" si="25"/>
        <v>0</v>
      </c>
      <c r="V149" s="56">
        <f t="shared" si="22"/>
        <v>0</v>
      </c>
      <c r="W149" s="64" t="str">
        <f t="shared" si="23"/>
        <v/>
      </c>
      <c r="X149" s="56" t="str">
        <f t="shared" si="26"/>
        <v>T</v>
      </c>
    </row>
    <row r="150" spans="3:24" ht="21.75" customHeight="1" x14ac:dyDescent="0.25">
      <c r="C150" s="63"/>
      <c r="D150" s="66" t="str">
        <f t="shared" si="20"/>
        <v/>
      </c>
      <c r="E150" s="69" t="str">
        <f>IFERROR(VLOOKUP(J150,Causa!$A$2:$F$15,6,0),"")</f>
        <v/>
      </c>
      <c r="F150" s="52"/>
      <c r="G150" s="53"/>
      <c r="H150" s="212"/>
      <c r="I150" s="55"/>
      <c r="J150" s="54"/>
      <c r="K150" s="54"/>
      <c r="L150" s="54"/>
      <c r="M150" s="54"/>
      <c r="N150" s="54"/>
      <c r="O150" s="54"/>
      <c r="P150" s="54"/>
      <c r="Q150" s="55"/>
      <c r="R150" s="54"/>
      <c r="S150" s="56">
        <f t="shared" si="24"/>
        <v>0</v>
      </c>
      <c r="T150" s="56">
        <f t="shared" si="21"/>
        <v>0</v>
      </c>
      <c r="U150" s="56">
        <f t="shared" si="25"/>
        <v>0</v>
      </c>
      <c r="V150" s="56">
        <f t="shared" si="22"/>
        <v>0</v>
      </c>
      <c r="W150" s="64" t="str">
        <f t="shared" si="23"/>
        <v/>
      </c>
      <c r="X150" s="56" t="str">
        <f t="shared" si="26"/>
        <v>T</v>
      </c>
    </row>
    <row r="151" spans="3:24" ht="21.75" customHeight="1" x14ac:dyDescent="0.25">
      <c r="C151" s="63"/>
      <c r="D151" s="66" t="str">
        <f t="shared" si="20"/>
        <v/>
      </c>
      <c r="E151" s="69" t="str">
        <f>IFERROR(VLOOKUP(J151,Causa!$A$2:$F$15,6,0),"")</f>
        <v/>
      </c>
      <c r="F151" s="52"/>
      <c r="G151" s="53"/>
      <c r="H151" s="212"/>
      <c r="I151" s="55"/>
      <c r="J151" s="54"/>
      <c r="K151" s="54"/>
      <c r="L151" s="54"/>
      <c r="M151" s="54"/>
      <c r="N151" s="54"/>
      <c r="O151" s="54"/>
      <c r="P151" s="54"/>
      <c r="Q151" s="55"/>
      <c r="R151" s="54"/>
      <c r="S151" s="56">
        <f t="shared" si="24"/>
        <v>0</v>
      </c>
      <c r="T151" s="56">
        <f t="shared" si="21"/>
        <v>0</v>
      </c>
      <c r="U151" s="56">
        <f t="shared" si="25"/>
        <v>0</v>
      </c>
      <c r="V151" s="56">
        <f t="shared" si="22"/>
        <v>0</v>
      </c>
      <c r="W151" s="64" t="str">
        <f t="shared" si="23"/>
        <v/>
      </c>
      <c r="X151" s="56" t="str">
        <f t="shared" si="26"/>
        <v>T</v>
      </c>
    </row>
    <row r="152" spans="3:24" ht="21.75" customHeight="1" x14ac:dyDescent="0.25">
      <c r="C152" s="63"/>
      <c r="D152" s="66" t="str">
        <f t="shared" si="20"/>
        <v/>
      </c>
      <c r="E152" s="69" t="str">
        <f>IFERROR(VLOOKUP(J152,Causa!$A$2:$F$15,6,0),"")</f>
        <v/>
      </c>
      <c r="F152" s="52"/>
      <c r="G152" s="53"/>
      <c r="H152" s="212"/>
      <c r="I152" s="55"/>
      <c r="J152" s="54"/>
      <c r="K152" s="54"/>
      <c r="L152" s="54"/>
      <c r="M152" s="54"/>
      <c r="N152" s="54"/>
      <c r="O152" s="54"/>
      <c r="P152" s="54"/>
      <c r="Q152" s="55"/>
      <c r="R152" s="54"/>
      <c r="S152" s="56">
        <f t="shared" si="24"/>
        <v>0</v>
      </c>
      <c r="T152" s="56">
        <f t="shared" si="21"/>
        <v>0</v>
      </c>
      <c r="U152" s="56">
        <f t="shared" si="25"/>
        <v>0</v>
      </c>
      <c r="V152" s="56">
        <f t="shared" si="22"/>
        <v>0</v>
      </c>
      <c r="W152" s="64" t="str">
        <f t="shared" si="23"/>
        <v/>
      </c>
      <c r="X152" s="56" t="str">
        <f t="shared" si="26"/>
        <v>T</v>
      </c>
    </row>
    <row r="153" spans="3:24" ht="21.75" customHeight="1" x14ac:dyDescent="0.25">
      <c r="C153" s="63"/>
      <c r="D153" s="66" t="str">
        <f t="shared" si="20"/>
        <v/>
      </c>
      <c r="E153" s="69" t="str">
        <f>IFERROR(VLOOKUP(J153,Causa!$A$2:$F$15,6,0),"")</f>
        <v/>
      </c>
      <c r="F153" s="52"/>
      <c r="G153" s="53"/>
      <c r="H153" s="212"/>
      <c r="I153" s="55"/>
      <c r="J153" s="54"/>
      <c r="K153" s="54"/>
      <c r="L153" s="54"/>
      <c r="M153" s="54"/>
      <c r="N153" s="54"/>
      <c r="O153" s="54"/>
      <c r="P153" s="54"/>
      <c r="Q153" s="55"/>
      <c r="R153" s="54"/>
      <c r="S153" s="56">
        <f t="shared" si="24"/>
        <v>0</v>
      </c>
      <c r="T153" s="56">
        <f t="shared" si="21"/>
        <v>0</v>
      </c>
      <c r="U153" s="56">
        <f t="shared" si="25"/>
        <v>0</v>
      </c>
      <c r="V153" s="56">
        <f t="shared" si="22"/>
        <v>0</v>
      </c>
      <c r="W153" s="64" t="str">
        <f t="shared" si="23"/>
        <v/>
      </c>
      <c r="X153" s="56" t="str">
        <f t="shared" si="26"/>
        <v>T</v>
      </c>
    </row>
    <row r="154" spans="3:24" ht="21.75" customHeight="1" x14ac:dyDescent="0.25">
      <c r="C154" s="63"/>
      <c r="D154" s="66" t="str">
        <f t="shared" si="20"/>
        <v/>
      </c>
      <c r="E154" s="69" t="str">
        <f>IFERROR(VLOOKUP(J154,Causa!$A$2:$F$15,6,0),"")</f>
        <v/>
      </c>
      <c r="F154" s="52"/>
      <c r="G154" s="53"/>
      <c r="H154" s="212"/>
      <c r="I154" s="55"/>
      <c r="J154" s="54"/>
      <c r="K154" s="54"/>
      <c r="L154" s="54"/>
      <c r="M154" s="54"/>
      <c r="N154" s="54"/>
      <c r="O154" s="54"/>
      <c r="P154" s="54"/>
      <c r="Q154" s="55"/>
      <c r="R154" s="54"/>
      <c r="S154" s="56">
        <f t="shared" si="24"/>
        <v>0</v>
      </c>
      <c r="T154" s="56">
        <f t="shared" si="21"/>
        <v>0</v>
      </c>
      <c r="U154" s="56">
        <f t="shared" si="25"/>
        <v>0</v>
      </c>
      <c r="V154" s="56">
        <f t="shared" si="22"/>
        <v>0</v>
      </c>
      <c r="W154" s="64" t="str">
        <f t="shared" si="23"/>
        <v/>
      </c>
      <c r="X154" s="56" t="str">
        <f t="shared" si="26"/>
        <v>T</v>
      </c>
    </row>
    <row r="155" spans="3:24" ht="21.75" customHeight="1" x14ac:dyDescent="0.25">
      <c r="C155" s="63"/>
      <c r="D155" s="66" t="str">
        <f t="shared" si="20"/>
        <v/>
      </c>
      <c r="E155" s="69" t="str">
        <f>IFERROR(VLOOKUP(J155,Causa!$A$2:$F$15,6,0),"")</f>
        <v/>
      </c>
      <c r="F155" s="52"/>
      <c r="G155" s="53"/>
      <c r="H155" s="212"/>
      <c r="I155" s="55"/>
      <c r="J155" s="54"/>
      <c r="K155" s="54"/>
      <c r="L155" s="54"/>
      <c r="M155" s="54"/>
      <c r="N155" s="54"/>
      <c r="O155" s="54"/>
      <c r="P155" s="54"/>
      <c r="Q155" s="55"/>
      <c r="R155" s="54"/>
      <c r="S155" s="56">
        <f t="shared" si="24"/>
        <v>0</v>
      </c>
      <c r="T155" s="56">
        <f t="shared" si="21"/>
        <v>0</v>
      </c>
      <c r="U155" s="56">
        <f t="shared" si="25"/>
        <v>0</v>
      </c>
      <c r="V155" s="56">
        <f t="shared" si="22"/>
        <v>0</v>
      </c>
      <c r="W155" s="64" t="str">
        <f t="shared" si="23"/>
        <v/>
      </c>
      <c r="X155" s="56" t="str">
        <f t="shared" si="26"/>
        <v>T</v>
      </c>
    </row>
    <row r="156" spans="3:24" ht="21.75" customHeight="1" x14ac:dyDescent="0.25">
      <c r="C156" s="63"/>
      <c r="D156" s="66" t="str">
        <f t="shared" si="20"/>
        <v/>
      </c>
      <c r="E156" s="69" t="str">
        <f>IFERROR(VLOOKUP(J156,Causa!$A$2:$F$15,6,0),"")</f>
        <v/>
      </c>
      <c r="F156" s="52"/>
      <c r="G156" s="53"/>
      <c r="H156" s="212"/>
      <c r="I156" s="55"/>
      <c r="J156" s="54"/>
      <c r="K156" s="54"/>
      <c r="L156" s="54"/>
      <c r="M156" s="54"/>
      <c r="N156" s="54"/>
      <c r="O156" s="54"/>
      <c r="P156" s="54"/>
      <c r="Q156" s="55"/>
      <c r="R156" s="54"/>
      <c r="S156" s="56">
        <f t="shared" si="24"/>
        <v>0</v>
      </c>
      <c r="T156" s="56">
        <f t="shared" si="21"/>
        <v>0</v>
      </c>
      <c r="U156" s="56">
        <f t="shared" si="25"/>
        <v>0</v>
      </c>
      <c r="V156" s="56">
        <f t="shared" si="22"/>
        <v>0</v>
      </c>
      <c r="W156" s="64" t="str">
        <f t="shared" si="23"/>
        <v/>
      </c>
      <c r="X156" s="56" t="str">
        <f t="shared" si="26"/>
        <v>T</v>
      </c>
    </row>
    <row r="157" spans="3:24" ht="21.75" customHeight="1" x14ac:dyDescent="0.25">
      <c r="C157" s="63"/>
      <c r="D157" s="66" t="str">
        <f t="shared" si="20"/>
        <v/>
      </c>
      <c r="E157" s="69" t="str">
        <f>IFERROR(VLOOKUP(J157,Causa!$A$2:$F$15,6,0),"")</f>
        <v/>
      </c>
      <c r="F157" s="52"/>
      <c r="G157" s="53"/>
      <c r="H157" s="212"/>
      <c r="I157" s="55"/>
      <c r="J157" s="54"/>
      <c r="K157" s="54"/>
      <c r="L157" s="54"/>
      <c r="M157" s="54"/>
      <c r="N157" s="54"/>
      <c r="O157" s="54"/>
      <c r="P157" s="54"/>
      <c r="Q157" s="55"/>
      <c r="R157" s="54"/>
      <c r="S157" s="56">
        <f t="shared" si="24"/>
        <v>0</v>
      </c>
      <c r="T157" s="56">
        <f t="shared" si="21"/>
        <v>0</v>
      </c>
      <c r="U157" s="56">
        <f t="shared" si="25"/>
        <v>0</v>
      </c>
      <c r="V157" s="56">
        <f t="shared" si="22"/>
        <v>0</v>
      </c>
      <c r="W157" s="64" t="str">
        <f t="shared" si="23"/>
        <v/>
      </c>
      <c r="X157" s="56" t="str">
        <f t="shared" si="26"/>
        <v>T</v>
      </c>
    </row>
    <row r="158" spans="3:24" ht="21.75" customHeight="1" x14ac:dyDescent="0.25">
      <c r="C158" s="63"/>
      <c r="D158" s="66" t="str">
        <f t="shared" si="20"/>
        <v/>
      </c>
      <c r="E158" s="69" t="str">
        <f>IFERROR(VLOOKUP(J158,Causa!$A$2:$F$15,6,0),"")</f>
        <v/>
      </c>
      <c r="F158" s="52"/>
      <c r="G158" s="53"/>
      <c r="H158" s="212"/>
      <c r="I158" s="55"/>
      <c r="J158" s="54"/>
      <c r="K158" s="54"/>
      <c r="L158" s="54"/>
      <c r="M158" s="54"/>
      <c r="N158" s="54"/>
      <c r="O158" s="54"/>
      <c r="P158" s="54"/>
      <c r="Q158" s="55"/>
      <c r="R158" s="54"/>
      <c r="S158" s="56">
        <f t="shared" si="24"/>
        <v>0</v>
      </c>
      <c r="T158" s="56">
        <f t="shared" si="21"/>
        <v>0</v>
      </c>
      <c r="U158" s="56">
        <f t="shared" si="25"/>
        <v>0</v>
      </c>
      <c r="V158" s="56">
        <f t="shared" si="22"/>
        <v>0</v>
      </c>
      <c r="W158" s="64" t="str">
        <f t="shared" si="23"/>
        <v/>
      </c>
      <c r="X158" s="56" t="str">
        <f t="shared" si="26"/>
        <v>T</v>
      </c>
    </row>
    <row r="159" spans="3:24" ht="21.75" customHeight="1" x14ac:dyDescent="0.25">
      <c r="C159" s="63"/>
      <c r="D159" s="66" t="str">
        <f t="shared" si="20"/>
        <v/>
      </c>
      <c r="E159" s="69" t="str">
        <f>IFERROR(VLOOKUP(J159,Causa!$A$2:$F$15,6,0),"")</f>
        <v/>
      </c>
      <c r="F159" s="52"/>
      <c r="G159" s="53"/>
      <c r="H159" s="212"/>
      <c r="I159" s="55"/>
      <c r="J159" s="54"/>
      <c r="K159" s="54"/>
      <c r="L159" s="54"/>
      <c r="M159" s="54"/>
      <c r="N159" s="54"/>
      <c r="O159" s="54"/>
      <c r="P159" s="54"/>
      <c r="Q159" s="55"/>
      <c r="R159" s="54"/>
      <c r="S159" s="56">
        <f t="shared" si="24"/>
        <v>0</v>
      </c>
      <c r="T159" s="56">
        <f t="shared" si="21"/>
        <v>0</v>
      </c>
      <c r="U159" s="56">
        <f t="shared" si="25"/>
        <v>0</v>
      </c>
      <c r="V159" s="56">
        <f t="shared" si="22"/>
        <v>0</v>
      </c>
      <c r="W159" s="64" t="str">
        <f t="shared" si="23"/>
        <v/>
      </c>
      <c r="X159" s="56" t="str">
        <f t="shared" si="26"/>
        <v>T</v>
      </c>
    </row>
    <row r="160" spans="3:24" ht="21.75" customHeight="1" x14ac:dyDescent="0.25">
      <c r="C160" s="63"/>
      <c r="D160" s="66" t="str">
        <f t="shared" si="20"/>
        <v/>
      </c>
      <c r="E160" s="69" t="str">
        <f>IFERROR(VLOOKUP(J160,Causa!$A$2:$F$15,6,0),"")</f>
        <v/>
      </c>
      <c r="F160" s="52"/>
      <c r="G160" s="53"/>
      <c r="H160" s="212"/>
      <c r="I160" s="55"/>
      <c r="J160" s="54"/>
      <c r="K160" s="54"/>
      <c r="L160" s="54"/>
      <c r="M160" s="54"/>
      <c r="N160" s="54"/>
      <c r="O160" s="54"/>
      <c r="P160" s="54"/>
      <c r="Q160" s="55"/>
      <c r="R160" s="54"/>
      <c r="S160" s="56">
        <f t="shared" si="24"/>
        <v>0</v>
      </c>
      <c r="T160" s="56">
        <f t="shared" si="21"/>
        <v>0</v>
      </c>
      <c r="U160" s="56">
        <f t="shared" si="25"/>
        <v>0</v>
      </c>
      <c r="V160" s="56">
        <f t="shared" si="22"/>
        <v>0</v>
      </c>
      <c r="W160" s="64" t="str">
        <f t="shared" si="23"/>
        <v/>
      </c>
      <c r="X160" s="56" t="str">
        <f t="shared" si="26"/>
        <v>T</v>
      </c>
    </row>
    <row r="161" spans="3:24" ht="21.75" customHeight="1" x14ac:dyDescent="0.25">
      <c r="C161" s="63"/>
      <c r="D161" s="66" t="str">
        <f t="shared" si="20"/>
        <v/>
      </c>
      <c r="E161" s="69" t="str">
        <f>IFERROR(VLOOKUP(J161,Causa!$A$2:$F$15,6,0),"")</f>
        <v/>
      </c>
      <c r="F161" s="52"/>
      <c r="G161" s="53"/>
      <c r="H161" s="212"/>
      <c r="I161" s="55"/>
      <c r="J161" s="54"/>
      <c r="K161" s="54"/>
      <c r="L161" s="54"/>
      <c r="M161" s="54"/>
      <c r="N161" s="54"/>
      <c r="O161" s="54"/>
      <c r="P161" s="54"/>
      <c r="Q161" s="55"/>
      <c r="R161" s="54"/>
      <c r="S161" s="56">
        <f t="shared" si="24"/>
        <v>0</v>
      </c>
      <c r="T161" s="56">
        <f t="shared" si="21"/>
        <v>0</v>
      </c>
      <c r="U161" s="56">
        <f t="shared" si="25"/>
        <v>0</v>
      </c>
      <c r="V161" s="56">
        <f t="shared" si="22"/>
        <v>0</v>
      </c>
      <c r="W161" s="64" t="str">
        <f t="shared" si="23"/>
        <v/>
      </c>
      <c r="X161" s="56" t="str">
        <f t="shared" si="26"/>
        <v>T</v>
      </c>
    </row>
    <row r="162" spans="3:24" ht="21.75" customHeight="1" x14ac:dyDescent="0.25">
      <c r="C162" s="63"/>
      <c r="D162" s="66" t="str">
        <f t="shared" si="20"/>
        <v/>
      </c>
      <c r="E162" s="69" t="str">
        <f>IFERROR(VLOOKUP(J162,Causa!$A$2:$F$15,6,0),"")</f>
        <v/>
      </c>
      <c r="F162" s="52"/>
      <c r="G162" s="53"/>
      <c r="H162" s="212"/>
      <c r="I162" s="55"/>
      <c r="J162" s="54"/>
      <c r="K162" s="54"/>
      <c r="L162" s="54"/>
      <c r="M162" s="54"/>
      <c r="N162" s="54"/>
      <c r="O162" s="54"/>
      <c r="P162" s="54"/>
      <c r="Q162" s="55"/>
      <c r="R162" s="54"/>
      <c r="S162" s="56">
        <f t="shared" si="24"/>
        <v>0</v>
      </c>
      <c r="T162" s="56">
        <f t="shared" si="21"/>
        <v>0</v>
      </c>
      <c r="U162" s="56">
        <f t="shared" si="25"/>
        <v>0</v>
      </c>
      <c r="V162" s="56">
        <f t="shared" si="22"/>
        <v>0</v>
      </c>
      <c r="W162" s="64" t="str">
        <f t="shared" si="23"/>
        <v/>
      </c>
      <c r="X162" s="56" t="str">
        <f t="shared" si="26"/>
        <v>T</v>
      </c>
    </row>
    <row r="163" spans="3:24" ht="21.75" customHeight="1" x14ac:dyDescent="0.25">
      <c r="C163" s="63"/>
      <c r="D163" s="66" t="str">
        <f t="shared" ref="D163:D188" si="27">IF(E163="","",IF(E163=1,IF(COUNTA(F163:P163)=9,1,0),IF(J163="OPERACIO",IF(COUNTA(F163:P163)=7,1,0),IF(COUNTA(F163:P163)=7,1,0))))</f>
        <v/>
      </c>
      <c r="E163" s="69" t="str">
        <f>IFERROR(VLOOKUP(J163,Causa!$A$2:$F$15,6,0),"")</f>
        <v/>
      </c>
      <c r="F163" s="52"/>
      <c r="G163" s="53"/>
      <c r="H163" s="212"/>
      <c r="I163" s="55"/>
      <c r="J163" s="54"/>
      <c r="K163" s="54"/>
      <c r="L163" s="54"/>
      <c r="M163" s="54"/>
      <c r="N163" s="54"/>
      <c r="O163" s="54"/>
      <c r="P163" s="54"/>
      <c r="Q163" s="55"/>
      <c r="R163" s="54"/>
      <c r="S163" s="56">
        <f t="shared" si="24"/>
        <v>0</v>
      </c>
      <c r="T163" s="56">
        <f t="shared" ref="T163:T188" si="28">IF(J163="Programa",P163,0)-S163</f>
        <v>0</v>
      </c>
      <c r="U163" s="56">
        <f t="shared" si="25"/>
        <v>0</v>
      </c>
      <c r="V163" s="56">
        <f t="shared" ref="V163:V188" si="29">IF(J163="ELECTRIC",P163,0)+IF(J163="INSTRUME",P163,0)+IF(J163="MECANICA",P163,0)+IF(J163="OPERACIO",P163,0)+IF(J163="AUTOMATI",P163,0)</f>
        <v>0</v>
      </c>
      <c r="W163" s="64" t="str">
        <f t="shared" ref="W163:W188" si="30">IF(F163="","",HOUR(F163))</f>
        <v/>
      </c>
      <c r="X163" s="56" t="str">
        <f t="shared" si="26"/>
        <v>T</v>
      </c>
    </row>
    <row r="164" spans="3:24" ht="21.75" customHeight="1" x14ac:dyDescent="0.25">
      <c r="C164" s="63"/>
      <c r="D164" s="66" t="str">
        <f t="shared" si="27"/>
        <v/>
      </c>
      <c r="E164" s="69" t="str">
        <f>IFERROR(VLOOKUP(J164,Causa!$A$2:$F$15,6,0),"")</f>
        <v/>
      </c>
      <c r="F164" s="52"/>
      <c r="G164" s="53"/>
      <c r="H164" s="212"/>
      <c r="I164" s="55"/>
      <c r="J164" s="54"/>
      <c r="K164" s="54"/>
      <c r="L164" s="54"/>
      <c r="M164" s="54"/>
      <c r="N164" s="54"/>
      <c r="O164" s="54"/>
      <c r="P164" s="54"/>
      <c r="Q164" s="55"/>
      <c r="R164" s="54"/>
      <c r="S164" s="56">
        <f t="shared" ref="S164:S188" si="31">IF(K164="tiempo no programado",P164,0)</f>
        <v>0</v>
      </c>
      <c r="T164" s="56">
        <f t="shared" si="28"/>
        <v>0</v>
      </c>
      <c r="U164" s="56">
        <f t="shared" ref="U164:U188" si="32">IF(J164="CALIDAD",P164,0)+IF(J164="LOGISTIC",P164,0)+IF(J164="REPUESTO",P164,0)+IF(J164="SALAMAQ",P164,0)</f>
        <v>0</v>
      </c>
      <c r="V164" s="56">
        <f t="shared" si="29"/>
        <v>0</v>
      </c>
      <c r="W164" s="64" t="str">
        <f t="shared" si="30"/>
        <v/>
      </c>
      <c r="X164" s="56" t="str">
        <f t="shared" ref="X164:X188" si="33">IF(OR(W164=23,W164&lt;7),"N",IF(AND(W164&gt;=7,W164&lt;15),"M","T"))</f>
        <v>T</v>
      </c>
    </row>
    <row r="165" spans="3:24" ht="21.75" customHeight="1" x14ac:dyDescent="0.25">
      <c r="C165" s="63"/>
      <c r="D165" s="66" t="str">
        <f t="shared" si="27"/>
        <v/>
      </c>
      <c r="E165" s="69" t="str">
        <f>IFERROR(VLOOKUP(J165,Causa!$A$2:$F$15,6,0),"")</f>
        <v/>
      </c>
      <c r="F165" s="52"/>
      <c r="G165" s="53"/>
      <c r="H165" s="212"/>
      <c r="I165" s="55"/>
      <c r="J165" s="54"/>
      <c r="K165" s="54"/>
      <c r="L165" s="54"/>
      <c r="M165" s="54"/>
      <c r="N165" s="54"/>
      <c r="O165" s="54"/>
      <c r="P165" s="54"/>
      <c r="Q165" s="55"/>
      <c r="R165" s="54"/>
      <c r="S165" s="56">
        <f t="shared" si="31"/>
        <v>0</v>
      </c>
      <c r="T165" s="56">
        <f t="shared" si="28"/>
        <v>0</v>
      </c>
      <c r="U165" s="56">
        <f t="shared" si="32"/>
        <v>0</v>
      </c>
      <c r="V165" s="56">
        <f t="shared" si="29"/>
        <v>0</v>
      </c>
      <c r="W165" s="64" t="str">
        <f t="shared" si="30"/>
        <v/>
      </c>
      <c r="X165" s="56" t="str">
        <f t="shared" si="33"/>
        <v>T</v>
      </c>
    </row>
    <row r="166" spans="3:24" ht="21.75" customHeight="1" x14ac:dyDescent="0.25">
      <c r="C166" s="63"/>
      <c r="D166" s="66" t="str">
        <f t="shared" si="27"/>
        <v/>
      </c>
      <c r="E166" s="69" t="str">
        <f>IFERROR(VLOOKUP(J166,Causa!$A$2:$F$15,6,0),"")</f>
        <v/>
      </c>
      <c r="F166" s="52"/>
      <c r="G166" s="53"/>
      <c r="H166" s="212"/>
      <c r="I166" s="55"/>
      <c r="J166" s="54"/>
      <c r="K166" s="54"/>
      <c r="L166" s="54"/>
      <c r="M166" s="54"/>
      <c r="N166" s="54"/>
      <c r="O166" s="54"/>
      <c r="P166" s="54"/>
      <c r="Q166" s="55"/>
      <c r="R166" s="54"/>
      <c r="S166" s="56">
        <f t="shared" si="31"/>
        <v>0</v>
      </c>
      <c r="T166" s="56">
        <f t="shared" si="28"/>
        <v>0</v>
      </c>
      <c r="U166" s="56">
        <f t="shared" si="32"/>
        <v>0</v>
      </c>
      <c r="V166" s="56">
        <f t="shared" si="29"/>
        <v>0</v>
      </c>
      <c r="W166" s="64" t="str">
        <f t="shared" si="30"/>
        <v/>
      </c>
      <c r="X166" s="56" t="str">
        <f t="shared" si="33"/>
        <v>T</v>
      </c>
    </row>
    <row r="167" spans="3:24" ht="21.75" customHeight="1" x14ac:dyDescent="0.25">
      <c r="C167" s="63"/>
      <c r="D167" s="66" t="str">
        <f t="shared" si="27"/>
        <v/>
      </c>
      <c r="E167" s="69" t="str">
        <f>IFERROR(VLOOKUP(J167,Causa!$A$2:$F$15,6,0),"")</f>
        <v/>
      </c>
      <c r="F167" s="52"/>
      <c r="G167" s="53"/>
      <c r="H167" s="212"/>
      <c r="I167" s="55"/>
      <c r="J167" s="54"/>
      <c r="K167" s="54"/>
      <c r="L167" s="54"/>
      <c r="M167" s="54"/>
      <c r="N167" s="54"/>
      <c r="O167" s="54"/>
      <c r="P167" s="54"/>
      <c r="Q167" s="55"/>
      <c r="R167" s="54"/>
      <c r="S167" s="56">
        <f t="shared" si="31"/>
        <v>0</v>
      </c>
      <c r="T167" s="56">
        <f t="shared" si="28"/>
        <v>0</v>
      </c>
      <c r="U167" s="56">
        <f t="shared" si="32"/>
        <v>0</v>
      </c>
      <c r="V167" s="56">
        <f t="shared" si="29"/>
        <v>0</v>
      </c>
      <c r="W167" s="64" t="str">
        <f t="shared" si="30"/>
        <v/>
      </c>
      <c r="X167" s="56" t="str">
        <f t="shared" si="33"/>
        <v>T</v>
      </c>
    </row>
    <row r="168" spans="3:24" ht="21.75" customHeight="1" x14ac:dyDescent="0.25">
      <c r="C168" s="63"/>
      <c r="D168" s="66" t="str">
        <f t="shared" si="27"/>
        <v/>
      </c>
      <c r="E168" s="69" t="str">
        <f>IFERROR(VLOOKUP(J168,Causa!$A$2:$F$15,6,0),"")</f>
        <v/>
      </c>
      <c r="F168" s="52"/>
      <c r="G168" s="53"/>
      <c r="H168" s="212"/>
      <c r="I168" s="55"/>
      <c r="J168" s="54"/>
      <c r="K168" s="54"/>
      <c r="L168" s="54"/>
      <c r="M168" s="54"/>
      <c r="N168" s="54"/>
      <c r="O168" s="54"/>
      <c r="P168" s="54"/>
      <c r="Q168" s="55"/>
      <c r="R168" s="54"/>
      <c r="S168" s="56">
        <f t="shared" si="31"/>
        <v>0</v>
      </c>
      <c r="T168" s="56">
        <f t="shared" si="28"/>
        <v>0</v>
      </c>
      <c r="U168" s="56">
        <f t="shared" si="32"/>
        <v>0</v>
      </c>
      <c r="V168" s="56">
        <f t="shared" si="29"/>
        <v>0</v>
      </c>
      <c r="W168" s="64" t="str">
        <f t="shared" si="30"/>
        <v/>
      </c>
      <c r="X168" s="56" t="str">
        <f t="shared" si="33"/>
        <v>T</v>
      </c>
    </row>
    <row r="169" spans="3:24" ht="21.75" customHeight="1" x14ac:dyDescent="0.25">
      <c r="C169" s="63"/>
      <c r="D169" s="66" t="str">
        <f t="shared" si="27"/>
        <v/>
      </c>
      <c r="E169" s="69" t="str">
        <f>IFERROR(VLOOKUP(J169,Causa!$A$2:$F$15,6,0),"")</f>
        <v/>
      </c>
      <c r="F169" s="52"/>
      <c r="G169" s="53"/>
      <c r="H169" s="212"/>
      <c r="I169" s="55"/>
      <c r="J169" s="54"/>
      <c r="K169" s="54"/>
      <c r="L169" s="54"/>
      <c r="M169" s="54"/>
      <c r="N169" s="54"/>
      <c r="O169" s="54"/>
      <c r="P169" s="54"/>
      <c r="Q169" s="55"/>
      <c r="R169" s="54"/>
      <c r="S169" s="56">
        <f t="shared" si="31"/>
        <v>0</v>
      </c>
      <c r="T169" s="56">
        <f t="shared" si="28"/>
        <v>0</v>
      </c>
      <c r="U169" s="56">
        <f t="shared" si="32"/>
        <v>0</v>
      </c>
      <c r="V169" s="56">
        <f t="shared" si="29"/>
        <v>0</v>
      </c>
      <c r="W169" s="64" t="str">
        <f t="shared" si="30"/>
        <v/>
      </c>
      <c r="X169" s="56" t="str">
        <f t="shared" si="33"/>
        <v>T</v>
      </c>
    </row>
    <row r="170" spans="3:24" ht="21.75" customHeight="1" x14ac:dyDescent="0.25">
      <c r="C170" s="63"/>
      <c r="D170" s="66" t="str">
        <f t="shared" si="27"/>
        <v/>
      </c>
      <c r="E170" s="69" t="str">
        <f>IFERROR(VLOOKUP(J170,Causa!$A$2:$F$15,6,0),"")</f>
        <v/>
      </c>
      <c r="F170" s="52"/>
      <c r="G170" s="53"/>
      <c r="H170" s="212"/>
      <c r="I170" s="55"/>
      <c r="J170" s="54"/>
      <c r="K170" s="54"/>
      <c r="L170" s="54"/>
      <c r="M170" s="54"/>
      <c r="N170" s="54"/>
      <c r="O170" s="54"/>
      <c r="P170" s="54"/>
      <c r="Q170" s="55"/>
      <c r="R170" s="54"/>
      <c r="S170" s="56">
        <f t="shared" si="31"/>
        <v>0</v>
      </c>
      <c r="T170" s="56">
        <f t="shared" si="28"/>
        <v>0</v>
      </c>
      <c r="U170" s="56">
        <f t="shared" si="32"/>
        <v>0</v>
      </c>
      <c r="V170" s="56">
        <f t="shared" si="29"/>
        <v>0</v>
      </c>
      <c r="W170" s="64" t="str">
        <f t="shared" si="30"/>
        <v/>
      </c>
      <c r="X170" s="56" t="str">
        <f t="shared" si="33"/>
        <v>T</v>
      </c>
    </row>
    <row r="171" spans="3:24" ht="21.75" customHeight="1" x14ac:dyDescent="0.25">
      <c r="C171" s="63"/>
      <c r="D171" s="66" t="str">
        <f t="shared" si="27"/>
        <v/>
      </c>
      <c r="E171" s="69" t="str">
        <f>IFERROR(VLOOKUP(J171,Causa!$A$2:$F$15,6,0),"")</f>
        <v/>
      </c>
      <c r="F171" s="52"/>
      <c r="G171" s="53"/>
      <c r="H171" s="212"/>
      <c r="I171" s="55"/>
      <c r="J171" s="54"/>
      <c r="K171" s="54"/>
      <c r="L171" s="54"/>
      <c r="M171" s="54"/>
      <c r="N171" s="54"/>
      <c r="O171" s="54"/>
      <c r="P171" s="54"/>
      <c r="Q171" s="55"/>
      <c r="R171" s="54"/>
      <c r="S171" s="56">
        <f t="shared" si="31"/>
        <v>0</v>
      </c>
      <c r="T171" s="56">
        <f t="shared" si="28"/>
        <v>0</v>
      </c>
      <c r="U171" s="56">
        <f t="shared" si="32"/>
        <v>0</v>
      </c>
      <c r="V171" s="56">
        <f t="shared" si="29"/>
        <v>0</v>
      </c>
      <c r="W171" s="64" t="str">
        <f t="shared" si="30"/>
        <v/>
      </c>
      <c r="X171" s="56" t="str">
        <f t="shared" si="33"/>
        <v>T</v>
      </c>
    </row>
    <row r="172" spans="3:24" ht="21.75" customHeight="1" x14ac:dyDescent="0.25">
      <c r="C172" s="63"/>
      <c r="D172" s="66" t="str">
        <f t="shared" si="27"/>
        <v/>
      </c>
      <c r="E172" s="69" t="str">
        <f>IFERROR(VLOOKUP(J172,Causa!$A$2:$F$15,6,0),"")</f>
        <v/>
      </c>
      <c r="F172" s="52"/>
      <c r="G172" s="53"/>
      <c r="H172" s="212"/>
      <c r="I172" s="55"/>
      <c r="J172" s="54"/>
      <c r="K172" s="54"/>
      <c r="L172" s="54"/>
      <c r="M172" s="54"/>
      <c r="N172" s="54"/>
      <c r="O172" s="54"/>
      <c r="P172" s="54"/>
      <c r="Q172" s="55"/>
      <c r="R172" s="54"/>
      <c r="S172" s="56">
        <f t="shared" si="31"/>
        <v>0</v>
      </c>
      <c r="T172" s="56">
        <f t="shared" si="28"/>
        <v>0</v>
      </c>
      <c r="U172" s="56">
        <f t="shared" si="32"/>
        <v>0</v>
      </c>
      <c r="V172" s="56">
        <f t="shared" si="29"/>
        <v>0</v>
      </c>
      <c r="W172" s="64" t="str">
        <f t="shared" si="30"/>
        <v/>
      </c>
      <c r="X172" s="56" t="str">
        <f t="shared" si="33"/>
        <v>T</v>
      </c>
    </row>
    <row r="173" spans="3:24" ht="21.75" customHeight="1" x14ac:dyDescent="0.25">
      <c r="C173" s="63"/>
      <c r="D173" s="66" t="str">
        <f t="shared" si="27"/>
        <v/>
      </c>
      <c r="E173" s="69" t="str">
        <f>IFERROR(VLOOKUP(J173,Causa!$A$2:$F$15,6,0),"")</f>
        <v/>
      </c>
      <c r="F173" s="52"/>
      <c r="G173" s="53"/>
      <c r="H173" s="212"/>
      <c r="I173" s="55"/>
      <c r="J173" s="54"/>
      <c r="K173" s="54"/>
      <c r="L173" s="54"/>
      <c r="M173" s="54"/>
      <c r="N173" s="54"/>
      <c r="O173" s="54"/>
      <c r="P173" s="54"/>
      <c r="Q173" s="55"/>
      <c r="R173" s="54"/>
      <c r="S173" s="56">
        <f t="shared" si="31"/>
        <v>0</v>
      </c>
      <c r="T173" s="56">
        <f t="shared" si="28"/>
        <v>0</v>
      </c>
      <c r="U173" s="56">
        <f t="shared" si="32"/>
        <v>0</v>
      </c>
      <c r="V173" s="56">
        <f t="shared" si="29"/>
        <v>0</v>
      </c>
      <c r="W173" s="64" t="str">
        <f t="shared" si="30"/>
        <v/>
      </c>
      <c r="X173" s="56" t="str">
        <f t="shared" si="33"/>
        <v>T</v>
      </c>
    </row>
    <row r="174" spans="3:24" ht="21.75" customHeight="1" x14ac:dyDescent="0.25">
      <c r="C174" s="63"/>
      <c r="D174" s="66" t="str">
        <f t="shared" si="27"/>
        <v/>
      </c>
      <c r="E174" s="69" t="str">
        <f>IFERROR(VLOOKUP(J174,Causa!$A$2:$F$15,6,0),"")</f>
        <v/>
      </c>
      <c r="F174" s="52"/>
      <c r="G174" s="53"/>
      <c r="H174" s="212"/>
      <c r="I174" s="55"/>
      <c r="J174" s="54"/>
      <c r="K174" s="54"/>
      <c r="L174" s="54"/>
      <c r="M174" s="54"/>
      <c r="N174" s="54"/>
      <c r="O174" s="54"/>
      <c r="P174" s="54"/>
      <c r="Q174" s="55"/>
      <c r="R174" s="54"/>
      <c r="S174" s="56">
        <f t="shared" si="31"/>
        <v>0</v>
      </c>
      <c r="T174" s="56">
        <f t="shared" si="28"/>
        <v>0</v>
      </c>
      <c r="U174" s="56">
        <f t="shared" si="32"/>
        <v>0</v>
      </c>
      <c r="V174" s="56">
        <f t="shared" si="29"/>
        <v>0</v>
      </c>
      <c r="W174" s="64" t="str">
        <f t="shared" si="30"/>
        <v/>
      </c>
      <c r="X174" s="56" t="str">
        <f t="shared" si="33"/>
        <v>T</v>
      </c>
    </row>
    <row r="175" spans="3:24" ht="21.75" customHeight="1" x14ac:dyDescent="0.25">
      <c r="C175" s="63"/>
      <c r="D175" s="66" t="str">
        <f t="shared" si="27"/>
        <v/>
      </c>
      <c r="E175" s="69" t="str">
        <f>IFERROR(VLOOKUP(J175,Causa!$A$2:$F$15,6,0),"")</f>
        <v/>
      </c>
      <c r="F175" s="52"/>
      <c r="G175" s="53"/>
      <c r="H175" s="212"/>
      <c r="I175" s="55"/>
      <c r="J175" s="54"/>
      <c r="K175" s="54"/>
      <c r="L175" s="54"/>
      <c r="M175" s="54"/>
      <c r="N175" s="54"/>
      <c r="O175" s="54"/>
      <c r="P175" s="54"/>
      <c r="Q175" s="55"/>
      <c r="R175" s="54"/>
      <c r="S175" s="56">
        <f t="shared" si="31"/>
        <v>0</v>
      </c>
      <c r="T175" s="56">
        <f t="shared" si="28"/>
        <v>0</v>
      </c>
      <c r="U175" s="56">
        <f t="shared" si="32"/>
        <v>0</v>
      </c>
      <c r="V175" s="56">
        <f t="shared" si="29"/>
        <v>0</v>
      </c>
      <c r="W175" s="64" t="str">
        <f t="shared" si="30"/>
        <v/>
      </c>
      <c r="X175" s="56" t="str">
        <f t="shared" si="33"/>
        <v>T</v>
      </c>
    </row>
    <row r="176" spans="3:24" ht="21.75" customHeight="1" x14ac:dyDescent="0.25">
      <c r="C176" s="63"/>
      <c r="D176" s="66" t="str">
        <f t="shared" si="27"/>
        <v/>
      </c>
      <c r="E176" s="69" t="str">
        <f>IFERROR(VLOOKUP(J176,Causa!$A$2:$F$15,6,0),"")</f>
        <v/>
      </c>
      <c r="F176" s="52"/>
      <c r="G176" s="53"/>
      <c r="H176" s="212"/>
      <c r="I176" s="55"/>
      <c r="J176" s="54"/>
      <c r="K176" s="54"/>
      <c r="L176" s="54"/>
      <c r="M176" s="54"/>
      <c r="N176" s="54"/>
      <c r="O176" s="54"/>
      <c r="P176" s="54"/>
      <c r="Q176" s="55"/>
      <c r="R176" s="54"/>
      <c r="S176" s="56">
        <f t="shared" si="31"/>
        <v>0</v>
      </c>
      <c r="T176" s="56">
        <f t="shared" si="28"/>
        <v>0</v>
      </c>
      <c r="U176" s="56">
        <f t="shared" si="32"/>
        <v>0</v>
      </c>
      <c r="V176" s="56">
        <f t="shared" si="29"/>
        <v>0</v>
      </c>
      <c r="W176" s="64" t="str">
        <f t="shared" si="30"/>
        <v/>
      </c>
      <c r="X176" s="56" t="str">
        <f t="shared" si="33"/>
        <v>T</v>
      </c>
    </row>
    <row r="177" spans="3:24" ht="21.75" customHeight="1" x14ac:dyDescent="0.25">
      <c r="C177" s="63"/>
      <c r="D177" s="66" t="str">
        <f t="shared" si="27"/>
        <v/>
      </c>
      <c r="E177" s="69" t="str">
        <f>IFERROR(VLOOKUP(J177,Causa!$A$2:$F$15,6,0),"")</f>
        <v/>
      </c>
      <c r="F177" s="52"/>
      <c r="G177" s="53"/>
      <c r="H177" s="212"/>
      <c r="I177" s="55"/>
      <c r="J177" s="54"/>
      <c r="K177" s="54"/>
      <c r="L177" s="54"/>
      <c r="M177" s="54"/>
      <c r="N177" s="54"/>
      <c r="O177" s="54"/>
      <c r="P177" s="54"/>
      <c r="Q177" s="55"/>
      <c r="R177" s="54"/>
      <c r="S177" s="56">
        <f t="shared" si="31"/>
        <v>0</v>
      </c>
      <c r="T177" s="56">
        <f t="shared" si="28"/>
        <v>0</v>
      </c>
      <c r="U177" s="56">
        <f t="shared" si="32"/>
        <v>0</v>
      </c>
      <c r="V177" s="56">
        <f t="shared" si="29"/>
        <v>0</v>
      </c>
      <c r="W177" s="64" t="str">
        <f t="shared" si="30"/>
        <v/>
      </c>
      <c r="X177" s="56" t="str">
        <f t="shared" si="33"/>
        <v>T</v>
      </c>
    </row>
    <row r="178" spans="3:24" ht="21.75" customHeight="1" x14ac:dyDescent="0.25">
      <c r="C178" s="63"/>
      <c r="D178" s="66" t="str">
        <f t="shared" si="27"/>
        <v/>
      </c>
      <c r="E178" s="69" t="str">
        <f>IFERROR(VLOOKUP(J178,Causa!$A$2:$F$15,6,0),"")</f>
        <v/>
      </c>
      <c r="F178" s="52"/>
      <c r="G178" s="53"/>
      <c r="H178" s="212"/>
      <c r="I178" s="55"/>
      <c r="J178" s="54"/>
      <c r="K178" s="54"/>
      <c r="L178" s="54"/>
      <c r="M178" s="54"/>
      <c r="N178" s="54"/>
      <c r="O178" s="54"/>
      <c r="P178" s="54"/>
      <c r="Q178" s="55"/>
      <c r="R178" s="54"/>
      <c r="S178" s="56">
        <f t="shared" si="31"/>
        <v>0</v>
      </c>
      <c r="T178" s="56">
        <f t="shared" si="28"/>
        <v>0</v>
      </c>
      <c r="U178" s="56">
        <f t="shared" si="32"/>
        <v>0</v>
      </c>
      <c r="V178" s="56">
        <f t="shared" si="29"/>
        <v>0</v>
      </c>
      <c r="W178" s="64" t="str">
        <f t="shared" si="30"/>
        <v/>
      </c>
      <c r="X178" s="56" t="str">
        <f t="shared" si="33"/>
        <v>T</v>
      </c>
    </row>
    <row r="179" spans="3:24" ht="21.75" customHeight="1" x14ac:dyDescent="0.25">
      <c r="C179" s="63"/>
      <c r="D179" s="66" t="str">
        <f t="shared" si="27"/>
        <v/>
      </c>
      <c r="E179" s="69" t="str">
        <f>IFERROR(VLOOKUP(J179,Causa!$A$2:$F$15,6,0),"")</f>
        <v/>
      </c>
      <c r="F179" s="52"/>
      <c r="G179" s="53"/>
      <c r="H179" s="212"/>
      <c r="I179" s="55"/>
      <c r="J179" s="54"/>
      <c r="K179" s="54"/>
      <c r="L179" s="54"/>
      <c r="M179" s="54"/>
      <c r="N179" s="54"/>
      <c r="O179" s="54"/>
      <c r="P179" s="54"/>
      <c r="Q179" s="55"/>
      <c r="R179" s="54"/>
      <c r="S179" s="56">
        <f t="shared" si="31"/>
        <v>0</v>
      </c>
      <c r="T179" s="56">
        <f t="shared" si="28"/>
        <v>0</v>
      </c>
      <c r="U179" s="56">
        <f t="shared" si="32"/>
        <v>0</v>
      </c>
      <c r="V179" s="56">
        <f t="shared" si="29"/>
        <v>0</v>
      </c>
      <c r="W179" s="64" t="str">
        <f t="shared" si="30"/>
        <v/>
      </c>
      <c r="X179" s="56" t="str">
        <f t="shared" si="33"/>
        <v>T</v>
      </c>
    </row>
    <row r="180" spans="3:24" ht="21.75" customHeight="1" x14ac:dyDescent="0.25">
      <c r="C180" s="63"/>
      <c r="D180" s="66" t="str">
        <f t="shared" si="27"/>
        <v/>
      </c>
      <c r="E180" s="69" t="str">
        <f>IFERROR(VLOOKUP(J180,Causa!$A$2:$F$15,6,0),"")</f>
        <v/>
      </c>
      <c r="F180" s="52"/>
      <c r="G180" s="53"/>
      <c r="H180" s="212"/>
      <c r="I180" s="55"/>
      <c r="J180" s="54"/>
      <c r="K180" s="54"/>
      <c r="L180" s="54"/>
      <c r="M180" s="54"/>
      <c r="N180" s="54"/>
      <c r="O180" s="54"/>
      <c r="P180" s="54"/>
      <c r="Q180" s="55"/>
      <c r="R180" s="54"/>
      <c r="S180" s="56">
        <f t="shared" si="31"/>
        <v>0</v>
      </c>
      <c r="T180" s="56">
        <f t="shared" si="28"/>
        <v>0</v>
      </c>
      <c r="U180" s="56">
        <f t="shared" si="32"/>
        <v>0</v>
      </c>
      <c r="V180" s="56">
        <f t="shared" si="29"/>
        <v>0</v>
      </c>
      <c r="W180" s="64" t="str">
        <f t="shared" si="30"/>
        <v/>
      </c>
      <c r="X180" s="56" t="str">
        <f t="shared" si="33"/>
        <v>T</v>
      </c>
    </row>
    <row r="181" spans="3:24" ht="21.75" customHeight="1" x14ac:dyDescent="0.25">
      <c r="C181" s="63"/>
      <c r="D181" s="66" t="str">
        <f t="shared" si="27"/>
        <v/>
      </c>
      <c r="E181" s="69" t="str">
        <f>IFERROR(VLOOKUP(J181,Causa!$A$2:$F$15,6,0),"")</f>
        <v/>
      </c>
      <c r="F181" s="52"/>
      <c r="G181" s="53"/>
      <c r="H181" s="212"/>
      <c r="I181" s="55"/>
      <c r="J181" s="54"/>
      <c r="K181" s="54"/>
      <c r="L181" s="54"/>
      <c r="M181" s="54"/>
      <c r="N181" s="54"/>
      <c r="O181" s="54"/>
      <c r="P181" s="54"/>
      <c r="Q181" s="55"/>
      <c r="R181" s="54"/>
      <c r="S181" s="56">
        <f t="shared" si="31"/>
        <v>0</v>
      </c>
      <c r="T181" s="56">
        <f t="shared" si="28"/>
        <v>0</v>
      </c>
      <c r="U181" s="56">
        <f t="shared" si="32"/>
        <v>0</v>
      </c>
      <c r="V181" s="56">
        <f t="shared" si="29"/>
        <v>0</v>
      </c>
      <c r="W181" s="64" t="str">
        <f t="shared" si="30"/>
        <v/>
      </c>
      <c r="X181" s="56" t="str">
        <f t="shared" si="33"/>
        <v>T</v>
      </c>
    </row>
    <row r="182" spans="3:24" ht="21.75" customHeight="1" x14ac:dyDescent="0.25">
      <c r="C182" s="63"/>
      <c r="D182" s="66" t="str">
        <f t="shared" si="27"/>
        <v/>
      </c>
      <c r="E182" s="69" t="str">
        <f>IFERROR(VLOOKUP(J182,Causa!$A$2:$F$15,6,0),"")</f>
        <v/>
      </c>
      <c r="F182" s="52"/>
      <c r="G182" s="53"/>
      <c r="H182" s="212"/>
      <c r="I182" s="55"/>
      <c r="J182" s="54"/>
      <c r="K182" s="54"/>
      <c r="L182" s="54"/>
      <c r="M182" s="54"/>
      <c r="N182" s="54"/>
      <c r="O182" s="54"/>
      <c r="P182" s="54"/>
      <c r="Q182" s="55"/>
      <c r="R182" s="54"/>
      <c r="S182" s="56">
        <f t="shared" si="31"/>
        <v>0</v>
      </c>
      <c r="T182" s="56">
        <f t="shared" si="28"/>
        <v>0</v>
      </c>
      <c r="U182" s="56">
        <f t="shared" si="32"/>
        <v>0</v>
      </c>
      <c r="V182" s="56">
        <f t="shared" si="29"/>
        <v>0</v>
      </c>
      <c r="W182" s="64" t="str">
        <f t="shared" si="30"/>
        <v/>
      </c>
      <c r="X182" s="56" t="str">
        <f t="shared" si="33"/>
        <v>T</v>
      </c>
    </row>
    <row r="183" spans="3:24" ht="21.75" customHeight="1" x14ac:dyDescent="0.25">
      <c r="C183" s="63"/>
      <c r="D183" s="66" t="str">
        <f t="shared" si="27"/>
        <v/>
      </c>
      <c r="E183" s="69" t="str">
        <f>IFERROR(VLOOKUP(J183,Causa!$A$2:$F$15,6,0),"")</f>
        <v/>
      </c>
      <c r="F183" s="52"/>
      <c r="G183" s="53"/>
      <c r="H183" s="212"/>
      <c r="I183" s="55"/>
      <c r="J183" s="54"/>
      <c r="K183" s="54"/>
      <c r="L183" s="54"/>
      <c r="M183" s="54"/>
      <c r="N183" s="54"/>
      <c r="O183" s="54"/>
      <c r="P183" s="54"/>
      <c r="Q183" s="55"/>
      <c r="R183" s="54"/>
      <c r="S183" s="56">
        <f t="shared" si="31"/>
        <v>0</v>
      </c>
      <c r="T183" s="56">
        <f t="shared" si="28"/>
        <v>0</v>
      </c>
      <c r="U183" s="56">
        <f t="shared" si="32"/>
        <v>0</v>
      </c>
      <c r="V183" s="56">
        <f t="shared" si="29"/>
        <v>0</v>
      </c>
      <c r="W183" s="64" t="str">
        <f t="shared" si="30"/>
        <v/>
      </c>
      <c r="X183" s="56" t="str">
        <f t="shared" si="33"/>
        <v>T</v>
      </c>
    </row>
    <row r="184" spans="3:24" ht="21.75" customHeight="1" x14ac:dyDescent="0.25">
      <c r="C184" s="63"/>
      <c r="D184" s="66" t="str">
        <f t="shared" si="27"/>
        <v/>
      </c>
      <c r="E184" s="69" t="str">
        <f>IFERROR(VLOOKUP(J184,Causa!$A$2:$F$15,6,0),"")</f>
        <v/>
      </c>
      <c r="F184" s="52"/>
      <c r="G184" s="53"/>
      <c r="H184" s="212"/>
      <c r="I184" s="55"/>
      <c r="J184" s="54"/>
      <c r="K184" s="54"/>
      <c r="L184" s="54"/>
      <c r="M184" s="54"/>
      <c r="N184" s="54"/>
      <c r="O184" s="54"/>
      <c r="P184" s="54"/>
      <c r="Q184" s="55"/>
      <c r="R184" s="54"/>
      <c r="S184" s="56">
        <f t="shared" si="31"/>
        <v>0</v>
      </c>
      <c r="T184" s="56">
        <f t="shared" si="28"/>
        <v>0</v>
      </c>
      <c r="U184" s="56">
        <f t="shared" si="32"/>
        <v>0</v>
      </c>
      <c r="V184" s="56">
        <f t="shared" si="29"/>
        <v>0</v>
      </c>
      <c r="W184" s="64" t="str">
        <f t="shared" si="30"/>
        <v/>
      </c>
      <c r="X184" s="56" t="str">
        <f t="shared" si="33"/>
        <v>T</v>
      </c>
    </row>
    <row r="185" spans="3:24" ht="21.75" customHeight="1" x14ac:dyDescent="0.25">
      <c r="C185" s="63"/>
      <c r="D185" s="66" t="str">
        <f t="shared" si="27"/>
        <v/>
      </c>
      <c r="E185" s="69" t="str">
        <f>IFERROR(VLOOKUP(J185,Causa!$A$2:$F$15,6,0),"")</f>
        <v/>
      </c>
      <c r="F185" s="52"/>
      <c r="G185" s="53"/>
      <c r="H185" s="212"/>
      <c r="I185" s="55"/>
      <c r="J185" s="54"/>
      <c r="K185" s="54"/>
      <c r="L185" s="54"/>
      <c r="M185" s="54"/>
      <c r="N185" s="54"/>
      <c r="O185" s="54"/>
      <c r="P185" s="54"/>
      <c r="Q185" s="55"/>
      <c r="R185" s="54"/>
      <c r="S185" s="56">
        <f t="shared" si="31"/>
        <v>0</v>
      </c>
      <c r="T185" s="56">
        <f t="shared" si="28"/>
        <v>0</v>
      </c>
      <c r="U185" s="56">
        <f t="shared" si="32"/>
        <v>0</v>
      </c>
      <c r="V185" s="56">
        <f t="shared" si="29"/>
        <v>0</v>
      </c>
      <c r="W185" s="64" t="str">
        <f t="shared" si="30"/>
        <v/>
      </c>
      <c r="X185" s="56" t="str">
        <f t="shared" si="33"/>
        <v>T</v>
      </c>
    </row>
    <row r="186" spans="3:24" ht="21.75" customHeight="1" x14ac:dyDescent="0.25">
      <c r="C186" s="63"/>
      <c r="D186" s="66" t="str">
        <f t="shared" si="27"/>
        <v/>
      </c>
      <c r="E186" s="69" t="str">
        <f>IFERROR(VLOOKUP(J186,Causa!$A$2:$F$15,6,0),"")</f>
        <v/>
      </c>
      <c r="F186" s="52"/>
      <c r="G186" s="53"/>
      <c r="H186" s="212"/>
      <c r="I186" s="55"/>
      <c r="J186" s="54"/>
      <c r="K186" s="54"/>
      <c r="L186" s="54"/>
      <c r="M186" s="54"/>
      <c r="N186" s="54"/>
      <c r="O186" s="54"/>
      <c r="P186" s="54"/>
      <c r="Q186" s="55"/>
      <c r="R186" s="54"/>
      <c r="S186" s="56">
        <f t="shared" si="31"/>
        <v>0</v>
      </c>
      <c r="T186" s="56">
        <f t="shared" si="28"/>
        <v>0</v>
      </c>
      <c r="U186" s="56">
        <f t="shared" si="32"/>
        <v>0</v>
      </c>
      <c r="V186" s="56">
        <f t="shared" si="29"/>
        <v>0</v>
      </c>
      <c r="W186" s="64" t="str">
        <f t="shared" si="30"/>
        <v/>
      </c>
      <c r="X186" s="56" t="str">
        <f t="shared" si="33"/>
        <v>T</v>
      </c>
    </row>
    <row r="187" spans="3:24" ht="21.75" customHeight="1" x14ac:dyDescent="0.25">
      <c r="C187" s="63"/>
      <c r="D187" s="66" t="str">
        <f t="shared" si="27"/>
        <v/>
      </c>
      <c r="E187" s="69" t="str">
        <f>IFERROR(VLOOKUP(J187,Causa!$A$2:$F$15,6,0),"")</f>
        <v/>
      </c>
      <c r="F187" s="52"/>
      <c r="G187" s="53"/>
      <c r="H187" s="212"/>
      <c r="I187" s="55"/>
      <c r="J187" s="54"/>
      <c r="K187" s="54"/>
      <c r="L187" s="54"/>
      <c r="M187" s="54"/>
      <c r="N187" s="54"/>
      <c r="O187" s="54"/>
      <c r="P187" s="54"/>
      <c r="Q187" s="55"/>
      <c r="R187" s="54"/>
      <c r="S187" s="56">
        <f t="shared" si="31"/>
        <v>0</v>
      </c>
      <c r="T187" s="56">
        <f t="shared" si="28"/>
        <v>0</v>
      </c>
      <c r="U187" s="56">
        <f t="shared" si="32"/>
        <v>0</v>
      </c>
      <c r="V187" s="56">
        <f t="shared" si="29"/>
        <v>0</v>
      </c>
      <c r="W187" s="64" t="str">
        <f t="shared" si="30"/>
        <v/>
      </c>
      <c r="X187" s="56" t="str">
        <f t="shared" si="33"/>
        <v>T</v>
      </c>
    </row>
    <row r="188" spans="3:24" ht="21.75" customHeight="1" x14ac:dyDescent="0.25">
      <c r="C188" s="63"/>
      <c r="D188" s="66" t="str">
        <f t="shared" si="27"/>
        <v/>
      </c>
      <c r="E188" s="69" t="str">
        <f>IFERROR(VLOOKUP(J188,Causa!$A$2:$F$15,6,0),"")</f>
        <v/>
      </c>
      <c r="F188" s="52"/>
      <c r="G188" s="53"/>
      <c r="H188" s="212"/>
      <c r="I188" s="55"/>
      <c r="J188" s="54"/>
      <c r="K188" s="54"/>
      <c r="L188" s="54"/>
      <c r="M188" s="54"/>
      <c r="N188" s="54"/>
      <c r="O188" s="54"/>
      <c r="P188" s="54"/>
      <c r="Q188" s="55"/>
      <c r="R188" s="54"/>
      <c r="S188" s="56">
        <f t="shared" si="31"/>
        <v>0</v>
      </c>
      <c r="T188" s="56">
        <f t="shared" si="28"/>
        <v>0</v>
      </c>
      <c r="U188" s="56">
        <f t="shared" si="32"/>
        <v>0</v>
      </c>
      <c r="V188" s="56">
        <f t="shared" si="29"/>
        <v>0</v>
      </c>
      <c r="W188" s="64" t="str">
        <f t="shared" si="30"/>
        <v/>
      </c>
      <c r="X188" s="56" t="str">
        <f t="shared" si="33"/>
        <v>T</v>
      </c>
    </row>
  </sheetData>
  <mergeCells count="15">
    <mergeCell ref="C33:D33"/>
    <mergeCell ref="T33:W33"/>
    <mergeCell ref="Y113:Z113"/>
    <mergeCell ref="AD7:AD8"/>
    <mergeCell ref="Q8:S8"/>
    <mergeCell ref="T7:Z7"/>
    <mergeCell ref="AA7:AB7"/>
    <mergeCell ref="AC7:AC8"/>
    <mergeCell ref="A9:A15"/>
    <mergeCell ref="R9:S15"/>
    <mergeCell ref="A16:A23"/>
    <mergeCell ref="A24:A31"/>
    <mergeCell ref="G3:L3"/>
    <mergeCell ref="F4:G4"/>
    <mergeCell ref="C7:S7"/>
  </mergeCells>
  <conditionalFormatting sqref="R9:S15">
    <cfRule type="cellIs" priority="42" stopIfTrue="1" operator="equal">
      <formula>0</formula>
    </cfRule>
    <cfRule type="cellIs" dxfId="948" priority="54" stopIfTrue="1" operator="lessThan">
      <formula>0.8477</formula>
    </cfRule>
    <cfRule type="cellIs" dxfId="947" priority="55" stopIfTrue="1" operator="greaterThanOrEqual">
      <formula>0.8477</formula>
    </cfRule>
  </conditionalFormatting>
  <conditionalFormatting sqref="R24">
    <cfRule type="cellIs" dxfId="946" priority="52" stopIfTrue="1" operator="lessThan">
      <formula>0.8477</formula>
    </cfRule>
    <cfRule type="cellIs" dxfId="945" priority="53" stopIfTrue="1" operator="greaterThanOrEqual">
      <formula>0.8477</formula>
    </cfRule>
  </conditionalFormatting>
  <conditionalFormatting sqref="G5">
    <cfRule type="cellIs" priority="45" stopIfTrue="1" operator="equal">
      <formula>0</formula>
    </cfRule>
    <cfRule type="cellIs" dxfId="944" priority="50" stopIfTrue="1" operator="lessThan">
      <formula>0.635</formula>
    </cfRule>
    <cfRule type="cellIs" dxfId="943" priority="51" stopIfTrue="1" operator="greaterThanOrEqual">
      <formula>0.635</formula>
    </cfRule>
  </conditionalFormatting>
  <conditionalFormatting sqref="I5">
    <cfRule type="cellIs" priority="44" stopIfTrue="1" operator="equal">
      <formula>0</formula>
    </cfRule>
    <cfRule type="cellIs" dxfId="942" priority="48" stopIfTrue="1" operator="lessThan">
      <formula>0.8477</formula>
    </cfRule>
    <cfRule type="cellIs" dxfId="941" priority="49" stopIfTrue="1" operator="greaterThanOrEqual">
      <formula>0.8477</formula>
    </cfRule>
  </conditionalFormatting>
  <conditionalFormatting sqref="E5">
    <cfRule type="cellIs" priority="43" stopIfTrue="1" operator="equal">
      <formula>0</formula>
    </cfRule>
    <cfRule type="cellIs" dxfId="940" priority="46" stopIfTrue="1" operator="lessThan">
      <formula>0.8898</formula>
    </cfRule>
    <cfRule type="cellIs" dxfId="939" priority="47" stopIfTrue="1" operator="greaterThanOrEqual">
      <formula>0.8898</formula>
    </cfRule>
  </conditionalFormatting>
  <conditionalFormatting sqref="R24:S30">
    <cfRule type="cellIs" priority="41" stopIfTrue="1" operator="equal">
      <formula>0</formula>
    </cfRule>
  </conditionalFormatting>
  <conditionalFormatting sqref="L9">
    <cfRule type="cellIs" priority="38" stopIfTrue="1" operator="equal">
      <formula>0</formula>
    </cfRule>
    <cfRule type="cellIs" dxfId="938" priority="39" stopIfTrue="1" operator="lessThan">
      <formula>0.635</formula>
    </cfRule>
    <cfRule type="cellIs" dxfId="937" priority="40" stopIfTrue="1" operator="greaterThanOrEqual">
      <formula>0.635</formula>
    </cfRule>
  </conditionalFormatting>
  <conditionalFormatting sqref="O9:P32 M9:M32">
    <cfRule type="cellIs" priority="35" stopIfTrue="1" operator="equal">
      <formula>0</formula>
    </cfRule>
    <cfRule type="cellIs" dxfId="936" priority="36" stopIfTrue="1" operator="lessThan">
      <formula>0.8477</formula>
    </cfRule>
    <cfRule type="cellIs" dxfId="935" priority="37" stopIfTrue="1" operator="greaterThanOrEqual">
      <formula>0.8477</formula>
    </cfRule>
  </conditionalFormatting>
  <conditionalFormatting sqref="L10:L32">
    <cfRule type="cellIs" priority="32" stopIfTrue="1" operator="equal">
      <formula>0</formula>
    </cfRule>
    <cfRule type="cellIs" dxfId="934" priority="33" stopIfTrue="1" operator="lessThan">
      <formula>0.635</formula>
    </cfRule>
    <cfRule type="cellIs" dxfId="933" priority="34" stopIfTrue="1" operator="greaterThanOrEqual">
      <formula>0.635</formula>
    </cfRule>
  </conditionalFormatting>
  <conditionalFormatting sqref="M10:M32">
    <cfRule type="cellIs" priority="29" stopIfTrue="1" operator="equal">
      <formula>0</formula>
    </cfRule>
    <cfRule type="cellIs" dxfId="932" priority="30" stopIfTrue="1" operator="lessThan">
      <formula>0.8477</formula>
    </cfRule>
    <cfRule type="cellIs" dxfId="931" priority="31" stopIfTrue="1" operator="greaterThanOrEqual">
      <formula>0.8477</formula>
    </cfRule>
  </conditionalFormatting>
  <conditionalFormatting sqref="R16">
    <cfRule type="cellIs" priority="26" stopIfTrue="1" operator="equal">
      <formula>0</formula>
    </cfRule>
    <cfRule type="cellIs" dxfId="930" priority="27" stopIfTrue="1" operator="lessThan">
      <formula>0.8477</formula>
    </cfRule>
    <cfRule type="cellIs" dxfId="929" priority="28" stopIfTrue="1" operator="greaterThanOrEqual">
      <formula>0.8477</formula>
    </cfRule>
  </conditionalFormatting>
  <conditionalFormatting sqref="N9">
    <cfRule type="containsText" dxfId="928" priority="24" stopIfTrue="1" operator="containsText" text="Avisar al planner">
      <formula>NOT(ISERROR(SEARCH("Avisar al planner",N9)))</formula>
    </cfRule>
    <cfRule type="containsText" dxfId="927" priority="25" stopIfTrue="1" operator="containsText" text="OK">
      <formula>NOT(ISERROR(SEARCH("OK",N9)))</formula>
    </cfRule>
  </conditionalFormatting>
  <conditionalFormatting sqref="N9:N32">
    <cfRule type="cellIs" dxfId="926" priority="21" stopIfTrue="1" operator="lessThanOrEqual">
      <formula>155</formula>
    </cfRule>
    <cfRule type="cellIs" dxfId="925" priority="22" stopIfTrue="1" operator="between">
      <formula>155</formula>
      <formula>185</formula>
    </cfRule>
    <cfRule type="cellIs" dxfId="924" priority="23" stopIfTrue="1" operator="greaterThanOrEqual">
      <formula>185</formula>
    </cfRule>
  </conditionalFormatting>
  <conditionalFormatting sqref="N10:N32">
    <cfRule type="containsText" dxfId="923" priority="19" stopIfTrue="1" operator="containsText" text="Avisar al planner">
      <formula>NOT(ISERROR(SEARCH("Avisar al planner",N10)))</formula>
    </cfRule>
    <cfRule type="containsText" dxfId="922" priority="20" stopIfTrue="1" operator="containsText" text="OK">
      <formula>NOT(ISERROR(SEARCH("OK",N10)))</formula>
    </cfRule>
  </conditionalFormatting>
  <conditionalFormatting sqref="N10:N32">
    <cfRule type="containsText" dxfId="921" priority="17" stopIfTrue="1" operator="containsText" text="Avisar al planner">
      <formula>NOT(ISERROR(SEARCH("Avisar al planner",N10)))</formula>
    </cfRule>
    <cfRule type="containsText" dxfId="920" priority="18" stopIfTrue="1" operator="containsText" text="OK">
      <formula>NOT(ISERROR(SEARCH("OK",N10)))</formula>
    </cfRule>
  </conditionalFormatting>
  <conditionalFormatting sqref="N10:N32">
    <cfRule type="containsText" dxfId="919" priority="15" stopIfTrue="1" operator="containsText" text="Avisar al planner">
      <formula>NOT(ISERROR(SEARCH("Avisar al planner",N10)))</formula>
    </cfRule>
    <cfRule type="containsText" dxfId="918" priority="16" stopIfTrue="1" operator="containsText" text="OK">
      <formula>NOT(ISERROR(SEARCH("OK",N10)))</formula>
    </cfRule>
  </conditionalFormatting>
  <conditionalFormatting sqref="D35:D188">
    <cfRule type="cellIs" dxfId="917" priority="13" operator="equal">
      <formula>0</formula>
    </cfRule>
    <cfRule type="cellIs" dxfId="916" priority="14" operator="equal">
      <formula>1</formula>
    </cfRule>
  </conditionalFormatting>
  <conditionalFormatting sqref="C9:C32">
    <cfRule type="cellIs" dxfId="915" priority="11" operator="equal">
      <formula>0</formula>
    </cfRule>
    <cfRule type="cellIs" dxfId="914" priority="12" operator="notEqual">
      <formula>0</formula>
    </cfRule>
  </conditionalFormatting>
  <conditionalFormatting sqref="C9:C32">
    <cfRule type="cellIs" priority="10" operator="equal">
      <formula>""""""</formula>
    </cfRule>
  </conditionalFormatting>
  <conditionalFormatting sqref="G6">
    <cfRule type="cellIs" priority="3" stopIfTrue="1" operator="equal">
      <formula>0</formula>
    </cfRule>
    <cfRule type="cellIs" dxfId="913" priority="8" stopIfTrue="1" operator="lessThan">
      <formula>0.635</formula>
    </cfRule>
    <cfRule type="cellIs" dxfId="912" priority="9" stopIfTrue="1" operator="greaterThanOrEqual">
      <formula>0.635</formula>
    </cfRule>
  </conditionalFormatting>
  <conditionalFormatting sqref="I6">
    <cfRule type="cellIs" priority="2" stopIfTrue="1" operator="equal">
      <formula>0</formula>
    </cfRule>
    <cfRule type="cellIs" dxfId="911" priority="6" stopIfTrue="1" operator="lessThan">
      <formula>0.8477</formula>
    </cfRule>
    <cfRule type="cellIs" dxfId="910" priority="7" stopIfTrue="1" operator="greaterThanOrEqual">
      <formula>0.8477</formula>
    </cfRule>
  </conditionalFormatting>
  <conditionalFormatting sqref="E6">
    <cfRule type="cellIs" priority="1" stopIfTrue="1" operator="equal">
      <formula>0</formula>
    </cfRule>
    <cfRule type="cellIs" dxfId="909" priority="4" stopIfTrue="1" operator="lessThan">
      <formula>0.8898</formula>
    </cfRule>
    <cfRule type="cellIs" dxfId="908" priority="5" stopIfTrue="1" operator="greaterThanOrEqual">
      <formula>0.8898</formula>
    </cfRule>
  </conditionalFormatting>
  <dataValidations xWindow="842" yWindow="278" count="4">
    <dataValidation allowBlank="1" showErrorMessage="1" promptTitle="Numero de Orden" sqref="G35:G188 G9:G32" xr:uid="{0368C38B-237B-46E5-A6D9-7C09AEE31F9B}"/>
    <dataValidation type="time" allowBlank="1" showInputMessage="1" showErrorMessage="1" error="POR FAVOR INGRESE DATOS EN FORMATO DE HORA_x000a_" sqref="F35:F188" xr:uid="{AA1749B7-4A65-486A-AA99-4DFFA57E9DD7}">
      <formula1>0</formula1>
      <formula2>0.999988425925926</formula2>
    </dataValidation>
    <dataValidation type="decimal" allowBlank="1" showInputMessage="1" showErrorMessage="1" error="POR FAVOR INGRESE DATOS EN FORMATO DE NUMEROS_x000a_" promptTitle="Producción Acumulada" prompt="Ingrese la producción Acumulada (contometro Llenadora por hora)" sqref="E9:E32" xr:uid="{59622A0E-FA97-459B-8793-0EC958B96C44}">
      <formula1>0</formula1>
      <formula2>10000000000</formula2>
    </dataValidation>
    <dataValidation type="list" allowBlank="1" showInputMessage="1" showErrorMessage="1" sqref="AB9:AB32" xr:uid="{8A71DD54-564D-4553-AD8A-EE357943516C}">
      <formula1>"P,T,A,  "</formula1>
    </dataValidation>
  </dataValidations>
  <pageMargins left="0.75" right="0.75" top="1" bottom="1" header="0" footer="0"/>
  <pageSetup paperSize="9" orientation="portrait" r:id="rId1"/>
  <headerFooter alignWithMargins="0"/>
  <drawing r:id="rId2"/>
  <extLst>
    <ext xmlns:x14="http://schemas.microsoft.com/office/spreadsheetml/2009/9/main" uri="{CCE6A557-97BC-4b89-ADB6-D9C93CAAB3DF}">
      <x14:dataValidations xmlns:xm="http://schemas.microsoft.com/office/excel/2006/main" xWindow="842" yWindow="278" count="10">
        <x14:dataValidation type="list" allowBlank="1" showInputMessage="1" showErrorMessage="1" xr:uid="{700ED748-55E0-428F-B2E4-63824DD065B8}">
          <x14:formula1>
            <xm:f>INDIRECT(VLOOKUP(J35,Causa!$A$2:$E$15,5,0))</xm:f>
          </x14:formula1>
          <xm:sqref>K35:K188</xm:sqref>
        </x14:dataValidation>
        <x14:dataValidation type="list" allowBlank="1" showInputMessage="1" showErrorMessage="1" xr:uid="{C59D653A-88EC-48F8-8494-EE08BACE597B}">
          <x14:formula1>
            <xm:f>Causa!$A$97:$A$107</xm:f>
          </x14:formula1>
          <xm:sqref>F4</xm:sqref>
        </x14:dataValidation>
        <x14:dataValidation type="list" allowBlank="1" showInputMessage="1" showErrorMessage="1" promptTitle="Ingreso de Turnos" prompt="PMTURNOA_x000a_PMTURNOB_x000a_PMTURNOC_x000a_PMTURNOD_x000a_" xr:uid="{D08CF9DE-F65E-4154-A8E8-BA72CD137E55}">
          <x14:formula1>
            <xm:f>Causa!$A$71:$A$74</xm:f>
          </x14:formula1>
          <xm:sqref>I9:I32</xm:sqref>
        </x14:dataValidation>
        <x14:dataValidation type="list" allowBlank="1" showInputMessage="1" showErrorMessage="1" xr:uid="{A5AA283B-4396-4189-8173-45E936B36EF4}">
          <x14:formula1>
            <xm:f>Causa!$A$78:$A$81</xm:f>
          </x14:formula1>
          <xm:sqref>J9:J32</xm:sqref>
        </x14:dataValidation>
        <x14:dataValidation type="list" allowBlank="1" showInputMessage="1" showErrorMessage="1" xr:uid="{773A15B7-852F-4635-A416-A46045DA8D35}">
          <x14:formula1>
            <xm:f>Causa!$A$71:$A$74</xm:f>
          </x14:formula1>
          <xm:sqref>I35:I188</xm:sqref>
        </x14:dataValidation>
        <x14:dataValidation type="list" allowBlank="1" showInputMessage="1" showErrorMessage="1" xr:uid="{6B0B13A9-840C-4174-B3C7-7183C2351CC4}">
          <x14:formula1>
            <xm:f>Causa!$A$2:$A$15</xm:f>
          </x14:formula1>
          <xm:sqref>J35:J188</xm:sqref>
        </x14:dataValidation>
        <x14:dataValidation type="list" allowBlank="1" showInputMessage="1" showErrorMessage="1" xr:uid="{67DE385E-D95A-4679-AD1D-4F3388B6AC68}">
          <x14:formula1>
            <xm:f>IF(OR(E35=1,E35=2),Causa!$A$28:$A$61,Causa!$A$28)</xm:f>
          </x14:formula1>
          <xm:sqref>L35:L188</xm:sqref>
        </x14:dataValidation>
        <x14:dataValidation type="list" allowBlank="1" showInputMessage="1" showErrorMessage="1" xr:uid="{FFE3CC15-F235-425F-839C-98334C04EB16}">
          <x14:formula1>
            <xm:f>IF(E35=1,INDIRECT(VLOOKUP(N35,Causa!$AA:$AE,5,0)),INDIRECT(VLOOKUP(J35,Causa!$X:$AE,8,0)))</xm:f>
          </x14:formula1>
          <xm:sqref>O35:O188</xm:sqref>
        </x14:dataValidation>
        <x14:dataValidation type="list" allowBlank="1" showInputMessage="1" showErrorMessage="1" xr:uid="{3E22DEDB-12EE-401D-9887-CF18B840C061}">
          <x14:formula1>
            <xm:f>INDIRECT(VLOOKUP(M35,Causa!$T$2:$U$16,2,0))</xm:f>
          </x14:formula1>
          <xm:sqref>N35:N188</xm:sqref>
        </x14:dataValidation>
        <x14:dataValidation type="list" allowBlank="1" showInputMessage="1" showErrorMessage="1" xr:uid="{193085D5-16B2-45B7-BF1A-EF3BBD7A3EA3}">
          <x14:formula1>
            <xm:f>IF(E35=1,Causa!$T$2:$T$16,Causa!$W$1)</xm:f>
          </x14:formula1>
          <xm:sqref>M35:M188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AB5B64-120E-4FDB-BA9F-26FA011038D2}">
  <sheetPr codeName="Hoja61"/>
  <dimension ref="A1:AR188"/>
  <sheetViews>
    <sheetView showGridLines="0" topLeftCell="B16" zoomScale="103" zoomScaleNormal="40" workbookViewId="0">
      <pane xSplit="3" ySplit="8" topLeftCell="E44" activePane="bottomRight" state="frozen"/>
      <selection activeCell="B16" sqref="B16"/>
      <selection pane="topRight" activeCell="E16" sqref="E16"/>
      <selection pane="bottomLeft" activeCell="B24" sqref="B24"/>
      <selection pane="bottomRight" activeCell="Q51" sqref="Q51"/>
    </sheetView>
  </sheetViews>
  <sheetFormatPr baseColWidth="10" defaultColWidth="7.77734375" defaultRowHeight="21.75" customHeight="1" x14ac:dyDescent="0.25"/>
  <cols>
    <col min="1" max="1" width="8.77734375" style="148" hidden="1" customWidth="1"/>
    <col min="2" max="2" width="11.21875" style="87" customWidth="1"/>
    <col min="3" max="3" width="8.77734375" style="87" customWidth="1"/>
    <col min="4" max="4" width="13.77734375" style="87" customWidth="1"/>
    <col min="5" max="5" width="10.21875" style="87" customWidth="1"/>
    <col min="6" max="6" width="13.77734375" style="87" customWidth="1"/>
    <col min="7" max="7" width="15.77734375" style="87" customWidth="1"/>
    <col min="8" max="8" width="13.21875" style="87" bestFit="1" customWidth="1"/>
    <col min="9" max="9" width="13.21875" style="87" customWidth="1"/>
    <col min="10" max="10" width="13.77734375" style="87" customWidth="1"/>
    <col min="11" max="11" width="12" style="87" customWidth="1"/>
    <col min="12" max="12" width="22.77734375" style="87" customWidth="1"/>
    <col min="13" max="13" width="18.21875" style="87" customWidth="1"/>
    <col min="14" max="15" width="15.77734375" style="87" customWidth="1"/>
    <col min="16" max="16" width="15.21875" style="87" customWidth="1"/>
    <col min="17" max="17" width="39.77734375" style="87" customWidth="1"/>
    <col min="18" max="18" width="34.21875" style="87" customWidth="1"/>
    <col min="19" max="19" width="16.77734375" style="87" customWidth="1"/>
    <col min="20" max="21" width="13.77734375" style="87" customWidth="1"/>
    <col min="22" max="22" width="17.77734375" style="87" bestFit="1" customWidth="1"/>
    <col min="23" max="24" width="13.77734375" style="87" customWidth="1"/>
    <col min="25" max="25" width="9.21875" style="87" bestFit="1" customWidth="1"/>
    <col min="26" max="26" width="9.44140625" style="87" customWidth="1"/>
    <col min="27" max="27" width="15.21875" style="87" customWidth="1"/>
    <col min="28" max="28" width="20.77734375" style="87" bestFit="1" customWidth="1"/>
    <col min="29" max="29" width="14.77734375" style="87" customWidth="1"/>
    <col min="30" max="30" width="19" style="87" bestFit="1" customWidth="1"/>
    <col min="31" max="31" width="5.21875" style="87" customWidth="1"/>
    <col min="32" max="32" width="21.77734375" style="87" bestFit="1" customWidth="1"/>
    <col min="33" max="33" width="14.21875" style="87" customWidth="1"/>
    <col min="34" max="34" width="18.77734375" style="87" bestFit="1" customWidth="1"/>
    <col min="35" max="41" width="15.77734375" style="87" customWidth="1"/>
    <col min="42" max="42" width="30.5546875" style="87" bestFit="1" customWidth="1"/>
    <col min="43" max="44" width="15.77734375" style="87" customWidth="1"/>
    <col min="45" max="16384" width="7.77734375" style="87"/>
  </cols>
  <sheetData>
    <row r="1" spans="1:44" ht="6.75" hidden="1" customHeight="1" x14ac:dyDescent="0.25">
      <c r="A1" s="147"/>
      <c r="B1" s="89"/>
      <c r="C1" s="89"/>
      <c r="D1" s="89"/>
      <c r="E1" s="89"/>
      <c r="F1" s="89"/>
      <c r="G1" s="89"/>
      <c r="H1" s="89"/>
      <c r="I1" s="89"/>
      <c r="J1" s="89"/>
      <c r="K1" s="89"/>
      <c r="L1" s="89"/>
      <c r="M1" s="195" t="s">
        <v>1770</v>
      </c>
      <c r="N1" s="89"/>
      <c r="O1" s="89"/>
      <c r="P1" s="89"/>
      <c r="Q1" s="89"/>
      <c r="R1" s="89"/>
      <c r="S1" s="89"/>
      <c r="T1" s="89"/>
      <c r="U1" s="89"/>
      <c r="V1" s="89"/>
      <c r="W1" s="89"/>
      <c r="X1" s="89"/>
      <c r="Y1" s="89"/>
      <c r="Z1" s="89"/>
      <c r="AA1" s="89"/>
      <c r="AE1" s="88"/>
    </row>
    <row r="2" spans="1:44" ht="3.75" customHeight="1" thickBot="1" x14ac:dyDescent="0.3">
      <c r="AE2" s="88"/>
    </row>
    <row r="3" spans="1:44" ht="21" customHeight="1" thickBot="1" x14ac:dyDescent="0.45">
      <c r="E3" s="217" t="s">
        <v>0</v>
      </c>
      <c r="F3" s="37">
        <v>44450</v>
      </c>
      <c r="G3" s="268" t="s">
        <v>1759</v>
      </c>
      <c r="H3" s="263"/>
      <c r="I3" s="263"/>
      <c r="J3" s="263"/>
      <c r="K3" s="263"/>
      <c r="L3" s="269"/>
      <c r="M3" s="202" t="s">
        <v>1848</v>
      </c>
      <c r="N3" s="202" t="s">
        <v>1849</v>
      </c>
      <c r="O3" s="91"/>
      <c r="P3" s="91"/>
      <c r="Q3" s="91"/>
      <c r="R3" s="91"/>
      <c r="S3" s="39"/>
      <c r="AE3" s="88"/>
    </row>
    <row r="4" spans="1:44" ht="18.75" customHeight="1" thickBot="1" x14ac:dyDescent="0.3">
      <c r="D4" s="90"/>
      <c r="E4" s="217" t="s">
        <v>1762</v>
      </c>
      <c r="F4" s="264"/>
      <c r="G4" s="265"/>
      <c r="H4" s="28">
        <f>IFERROR(VLOOKUP(F4,Causa!$A$97:$B$108,2,0),0)</f>
        <v>0</v>
      </c>
      <c r="I4" s="90"/>
      <c r="J4" s="92"/>
      <c r="K4" s="92"/>
      <c r="L4" s="201" t="s">
        <v>1845</v>
      </c>
      <c r="M4" s="203">
        <f>+SUMIFS(P:P,L:L,$M$1,X:X,"M")</f>
        <v>0</v>
      </c>
      <c r="N4" s="203">
        <f>COUNTIFS(N7:N30,"&gt;180",AA7:AA30,"M")</f>
        <v>1</v>
      </c>
      <c r="O4" s="91"/>
      <c r="P4" s="91"/>
      <c r="Q4" s="90"/>
      <c r="R4" s="94"/>
      <c r="AE4" s="88"/>
    </row>
    <row r="5" spans="1:44" ht="18.75" customHeight="1" x14ac:dyDescent="0.25">
      <c r="D5" s="95" t="s">
        <v>1752</v>
      </c>
      <c r="E5" s="78">
        <f>IFERROR(SUM(T9:T32)/(SUM(Y9:Y32)-SUM(U9:U32)-SUM(V9:V32)-SUM(W9:W32)),0)</f>
        <v>0.83717108599947265</v>
      </c>
      <c r="F5" s="95" t="s">
        <v>1751</v>
      </c>
      <c r="G5" s="27">
        <f>IFERROR(SUM(T9:T32)/(SUM(Y9:Y32)-SUM(U9:U32)),0)</f>
        <v>0.68775000000000008</v>
      </c>
      <c r="H5" s="95" t="s">
        <v>1753</v>
      </c>
      <c r="I5" s="78">
        <f>IFERROR(SUM(T9:T32)/(SUM(Y9:Y32)-SUM(U9:U32)-SUM(V9:V32)),0)</f>
        <v>0.74280416899177371</v>
      </c>
      <c r="J5" s="93"/>
      <c r="K5" s="93"/>
      <c r="L5" s="201" t="s">
        <v>1846</v>
      </c>
      <c r="M5" s="203">
        <f>+SUMIFS(P:P,L:L,$M$1,X:X,"T")</f>
        <v>0</v>
      </c>
      <c r="N5" s="203">
        <f>COUNTIFS(N8:N31,"&gt;180",AA8:AA31,"t")</f>
        <v>0</v>
      </c>
      <c r="O5" s="95"/>
      <c r="P5" s="95"/>
      <c r="T5" s="192" t="s">
        <v>11</v>
      </c>
      <c r="U5" s="192" t="s">
        <v>12</v>
      </c>
      <c r="V5" s="192" t="s">
        <v>13</v>
      </c>
      <c r="W5" s="192" t="s">
        <v>14</v>
      </c>
      <c r="X5" s="192" t="s">
        <v>15</v>
      </c>
      <c r="Y5" s="192" t="s">
        <v>16</v>
      </c>
      <c r="AE5" s="97"/>
      <c r="AF5" s="98"/>
    </row>
    <row r="6" spans="1:44" ht="18.75" customHeight="1" thickBot="1" x14ac:dyDescent="0.3">
      <c r="C6" s="87" t="s">
        <v>1799</v>
      </c>
      <c r="D6" s="95" t="s">
        <v>1752</v>
      </c>
      <c r="E6" s="78">
        <f>IFERROR(SUM(T9:T16)/(SUM(Y9:Y16)-SUM(U9:U16)-SUM(V9:V16)-SUM(W9:W16)),0)</f>
        <v>0.81092159819072751</v>
      </c>
      <c r="F6" s="95" t="s">
        <v>1751</v>
      </c>
      <c r="G6" s="27">
        <f>IFERROR(SUM(T9:T16)/(SUM(Y9:Y16)-SUM(U9:U16)),0)</f>
        <v>0.71712500000000001</v>
      </c>
      <c r="H6" s="95" t="s">
        <v>1753</v>
      </c>
      <c r="I6" s="78">
        <f>IFERROR(SUM(T9:T16)/(SUM(Y9:Y16)-SUM(U9:U16)-SUM(V9:V16)),0)</f>
        <v>0.73344413193556646</v>
      </c>
      <c r="J6" s="99"/>
      <c r="K6" s="99"/>
      <c r="L6" s="201" t="s">
        <v>1847</v>
      </c>
      <c r="M6" s="204">
        <f>+SUMIFS(P:P,L:L,$M$1,X:X,"N")</f>
        <v>9.379999999999999</v>
      </c>
      <c r="N6" s="204">
        <f>COUNTIFS(N9:N32,"&gt;180",AA9:AA32,"n")</f>
        <v>3</v>
      </c>
      <c r="O6" s="99"/>
      <c r="P6" s="99"/>
      <c r="T6" s="191">
        <f>SUM(T9:T32)</f>
        <v>412.65000000000003</v>
      </c>
      <c r="U6" s="191">
        <f t="shared" ref="U6:Y6" si="0">SUM(U9:U32)</f>
        <v>0</v>
      </c>
      <c r="V6" s="191">
        <f t="shared" si="0"/>
        <v>44.47</v>
      </c>
      <c r="W6" s="191">
        <f t="shared" si="0"/>
        <v>62.620000000000005</v>
      </c>
      <c r="X6" s="191">
        <f t="shared" si="0"/>
        <v>80.260000000000005</v>
      </c>
      <c r="Y6" s="191">
        <f t="shared" si="0"/>
        <v>600</v>
      </c>
      <c r="Z6" s="100"/>
      <c r="AA6" s="119"/>
      <c r="AB6" s="119"/>
      <c r="AC6" s="119"/>
      <c r="AD6" s="96"/>
      <c r="AE6" s="97"/>
      <c r="AF6" s="98"/>
    </row>
    <row r="7" spans="1:44" ht="26.25" customHeight="1" thickBot="1" x14ac:dyDescent="0.3">
      <c r="C7" s="266" t="s">
        <v>1</v>
      </c>
      <c r="D7" s="257"/>
      <c r="E7" s="257"/>
      <c r="F7" s="257"/>
      <c r="G7" s="257"/>
      <c r="H7" s="257"/>
      <c r="I7" s="257"/>
      <c r="J7" s="257"/>
      <c r="K7" s="257"/>
      <c r="L7" s="257"/>
      <c r="M7" s="270"/>
      <c r="N7" s="270"/>
      <c r="O7" s="257"/>
      <c r="P7" s="257"/>
      <c r="Q7" s="257"/>
      <c r="R7" s="257"/>
      <c r="S7" s="267"/>
      <c r="T7" s="256" t="s">
        <v>2</v>
      </c>
      <c r="U7" s="257"/>
      <c r="V7" s="257"/>
      <c r="W7" s="257"/>
      <c r="X7" s="257"/>
      <c r="Y7" s="257"/>
      <c r="Z7" s="258"/>
      <c r="AA7" s="252"/>
      <c r="AB7" s="252"/>
      <c r="AC7" s="252"/>
      <c r="AD7" s="252"/>
      <c r="AE7" s="97"/>
      <c r="AF7" s="98"/>
    </row>
    <row r="8" spans="1:44" s="104" customFormat="1" ht="42" customHeight="1" thickBot="1" x14ac:dyDescent="0.3">
      <c r="A8" s="149"/>
      <c r="B8" s="77" t="s">
        <v>1738</v>
      </c>
      <c r="C8" s="23" t="s">
        <v>1737</v>
      </c>
      <c r="D8" s="132" t="s">
        <v>1742</v>
      </c>
      <c r="E8" s="132" t="s">
        <v>3</v>
      </c>
      <c r="F8" s="132" t="s">
        <v>4</v>
      </c>
      <c r="G8" s="132" t="s">
        <v>6</v>
      </c>
      <c r="H8" s="132" t="s">
        <v>7</v>
      </c>
      <c r="I8" s="132" t="s">
        <v>8</v>
      </c>
      <c r="J8" s="132" t="s">
        <v>5</v>
      </c>
      <c r="K8" s="144" t="s">
        <v>1745</v>
      </c>
      <c r="L8" s="132" t="s">
        <v>9</v>
      </c>
      <c r="M8" s="132" t="s">
        <v>1746</v>
      </c>
      <c r="N8" s="132" t="s">
        <v>119</v>
      </c>
      <c r="O8" s="132" t="s">
        <v>1743</v>
      </c>
      <c r="P8" s="132" t="s">
        <v>1744</v>
      </c>
      <c r="Q8" s="253" t="s">
        <v>10</v>
      </c>
      <c r="R8" s="254"/>
      <c r="S8" s="255"/>
      <c r="T8" s="132" t="s">
        <v>11</v>
      </c>
      <c r="U8" s="132" t="s">
        <v>12</v>
      </c>
      <c r="V8" s="132" t="s">
        <v>13</v>
      </c>
      <c r="W8" s="144" t="s">
        <v>14</v>
      </c>
      <c r="X8" s="144" t="s">
        <v>15</v>
      </c>
      <c r="Y8" s="132" t="s">
        <v>16</v>
      </c>
      <c r="Z8" s="145" t="s">
        <v>4</v>
      </c>
      <c r="AA8" s="101"/>
      <c r="AB8" s="219"/>
      <c r="AC8" s="252"/>
      <c r="AD8" s="252"/>
      <c r="AE8" s="102"/>
      <c r="AF8" s="103"/>
    </row>
    <row r="9" spans="1:44" s="108" customFormat="1" ht="17.25" customHeight="1" x14ac:dyDescent="0.25">
      <c r="A9" s="259" t="s">
        <v>1761</v>
      </c>
      <c r="B9" s="46"/>
      <c r="C9" s="48">
        <f>IF(D9="","",Y9-60)</f>
        <v>0</v>
      </c>
      <c r="D9" s="40">
        <f>IFERROR(IF(H9="","",(1-(H9/(VLOOKUP(J9,Causa!$A$78:$B$80,2,0))))*60),"FALTA CALIBRE")</f>
        <v>15.940000000000003</v>
      </c>
      <c r="E9" s="41">
        <v>28639</v>
      </c>
      <c r="F9" s="42">
        <v>4.0972222222222222E-2</v>
      </c>
      <c r="G9" s="133">
        <v>700000874894</v>
      </c>
      <c r="H9" s="122">
        <f>IF(E9="","",E9)</f>
        <v>28639</v>
      </c>
      <c r="I9" s="146" t="s">
        <v>57</v>
      </c>
      <c r="J9" s="43" t="s">
        <v>24</v>
      </c>
      <c r="K9" s="159" t="str">
        <f>IFERROR("Promedio Vol. De 00:00 a 08:00: " &amp; ROUND(AVERAGE(N9:N16),1) &amp; "  - GLY Promedio: " &amp; ROUND(AVERAGE(L9:L16),3)*100,"")</f>
        <v>Promedio Vol. De 00:00 a 08:00: 173.4  - GLY Promedio: 71.7</v>
      </c>
      <c r="L9" s="123">
        <f t="shared" ref="L9:L32" si="1">IF(T9=0,0,ROUND((T9/(60-U9)),3))</f>
        <v>0.73399999999999999</v>
      </c>
      <c r="M9" s="123">
        <f t="shared" ref="M9:M32" si="2">IF(T9=0,0,ROUND((T9/(60-U9-V9-W9)),3))</f>
        <v>0.89800000000000002</v>
      </c>
      <c r="N9" s="44">
        <f>IF(E9="","",H9/12*VLOOKUP(J9,Causa!$A$78:$C$80,3,0))</f>
        <v>177.56180000000001</v>
      </c>
      <c r="O9" s="44">
        <f t="shared" ref="O9:O32" si="3">+X9</f>
        <v>5</v>
      </c>
      <c r="P9" s="44">
        <f t="shared" ref="P9:P32" si="4">+W9</f>
        <v>4.9400000000000004</v>
      </c>
      <c r="Q9" s="160"/>
      <c r="R9" s="262">
        <f>IFERROR(SUM(T9:T15)/(SUM(Y9:Y15)-SUM(U9:U15)-SUM(V9:V15)),0)</f>
        <v>0.73197009674582236</v>
      </c>
      <c r="S9" s="262"/>
      <c r="T9" s="161">
        <f>IF(H9="",0,ROUND(H9/VLOOKUP(J9,Causa!$A$78:$B$80,2,0)*60,2))</f>
        <v>44.06</v>
      </c>
      <c r="U9" s="161">
        <f>SUMIF($W$35:$W$188,Z9,$S$35:$S$188)</f>
        <v>0</v>
      </c>
      <c r="V9" s="161">
        <f>SUMIF($W$35:$W$188,Z9,$T$35:$T$188)</f>
        <v>6</v>
      </c>
      <c r="W9" s="161">
        <f>SUMIF($W$35:$W$188,Z9,$U$35:$U$188)</f>
        <v>4.9400000000000004</v>
      </c>
      <c r="X9" s="161">
        <f>SUMIF($W$35:$W$188,Z9,$V$35:$V$188)</f>
        <v>5</v>
      </c>
      <c r="Y9" s="161">
        <f t="shared" ref="Y9:Y32" si="5">SUM(T9:X9)</f>
        <v>60</v>
      </c>
      <c r="Z9" s="162">
        <v>0</v>
      </c>
      <c r="AA9" s="105" t="s">
        <v>517</v>
      </c>
      <c r="AB9" s="106"/>
      <c r="AC9" s="106"/>
      <c r="AD9" s="106"/>
      <c r="AE9" s="107">
        <v>0</v>
      </c>
      <c r="AP9" s="87"/>
      <c r="AQ9" s="87"/>
      <c r="AR9" s="87"/>
    </row>
    <row r="10" spans="1:44" s="108" customFormat="1" ht="17.25" customHeight="1" x14ac:dyDescent="0.25">
      <c r="A10" s="260"/>
      <c r="B10" s="47"/>
      <c r="C10" s="49">
        <f t="shared" ref="C10:C32" si="6">IF(D10="","",Y10-60)</f>
        <v>0</v>
      </c>
      <c r="D10" s="40">
        <f>IFERROR(IF(H10="","",(1-(H10/(VLOOKUP(J10,Causa!$A$78:$B$80,2,0))))*60),"FALTA CALIBRE")</f>
        <v>20.381538461538465</v>
      </c>
      <c r="E10" s="41">
        <v>54391</v>
      </c>
      <c r="F10" s="42">
        <v>8.2638888888888887E-2</v>
      </c>
      <c r="G10" s="133">
        <v>700000874894</v>
      </c>
      <c r="H10" s="122">
        <f t="shared" ref="H10:H32" si="7">IF(E10=0,"",(E10-E9))</f>
        <v>25752</v>
      </c>
      <c r="I10" s="146" t="s">
        <v>57</v>
      </c>
      <c r="J10" s="43" t="s">
        <v>24</v>
      </c>
      <c r="K10" s="159"/>
      <c r="L10" s="123">
        <f t="shared" si="1"/>
        <v>0.66</v>
      </c>
      <c r="M10" s="123">
        <f t="shared" si="2"/>
        <v>0.66</v>
      </c>
      <c r="N10" s="44">
        <f>IF(E10="","",H10/12*VLOOKUP(J10,Causa!$A$78:$C$80,3,0))</f>
        <v>159.66239999999999</v>
      </c>
      <c r="O10" s="44">
        <f t="shared" si="3"/>
        <v>20.38</v>
      </c>
      <c r="P10" s="44">
        <f t="shared" si="4"/>
        <v>0</v>
      </c>
      <c r="Q10" s="160"/>
      <c r="R10" s="262"/>
      <c r="S10" s="262"/>
      <c r="T10" s="161">
        <f>IF(H10="",0,ROUND(H10/VLOOKUP(J10,Causa!$A$78:$B$80,2,0)*60,2))</f>
        <v>39.619999999999997</v>
      </c>
      <c r="U10" s="161">
        <f t="shared" ref="U10:U32" si="8">SUMIF($W$35:$W$188,Z10,$S$35:$S$188)</f>
        <v>0</v>
      </c>
      <c r="V10" s="161">
        <f t="shared" ref="V10:V32" si="9">SUMIF($W$35:$W$188,Z10,$T$35:$T$188)</f>
        <v>0</v>
      </c>
      <c r="W10" s="161">
        <f t="shared" ref="W10:W32" si="10">SUMIF($W$35:$W$188,Z10,$U$35:$U$188)</f>
        <v>0</v>
      </c>
      <c r="X10" s="161">
        <f t="shared" ref="X10:X32" si="11">SUMIF($W$35:$W$188,Z10,$V$35:$V$188)</f>
        <v>20.38</v>
      </c>
      <c r="Y10" s="161">
        <f t="shared" si="5"/>
        <v>60</v>
      </c>
      <c r="Z10" s="162">
        <v>1</v>
      </c>
      <c r="AA10" s="105" t="s">
        <v>517</v>
      </c>
      <c r="AB10" s="106"/>
      <c r="AC10" s="106"/>
      <c r="AD10" s="106"/>
      <c r="AE10" s="107">
        <f t="shared" ref="AE10:AE32" si="12">+AE9+1</f>
        <v>1</v>
      </c>
      <c r="AP10" s="109"/>
      <c r="AQ10" s="109"/>
      <c r="AR10" s="109"/>
    </row>
    <row r="11" spans="1:44" s="108" customFormat="1" ht="17.25" customHeight="1" x14ac:dyDescent="0.25">
      <c r="A11" s="260"/>
      <c r="B11" s="47"/>
      <c r="C11" s="49">
        <f t="shared" si="6"/>
        <v>0</v>
      </c>
      <c r="D11" s="40">
        <f>IFERROR(IF(H11="","",(1-(H11/(VLOOKUP(J11,Causa!$A$78:$B$80,2,0))))*60),"FALTA CALIBRE")</f>
        <v>14.441538461538459</v>
      </c>
      <c r="E11" s="41">
        <v>84004</v>
      </c>
      <c r="F11" s="42">
        <v>0.124305555555556</v>
      </c>
      <c r="G11" s="133">
        <v>700000874894</v>
      </c>
      <c r="H11" s="122">
        <f t="shared" si="7"/>
        <v>29613</v>
      </c>
      <c r="I11" s="146" t="s">
        <v>57</v>
      </c>
      <c r="J11" s="43" t="s">
        <v>24</v>
      </c>
      <c r="K11" s="159"/>
      <c r="L11" s="123">
        <f t="shared" si="1"/>
        <v>0.75900000000000001</v>
      </c>
      <c r="M11" s="123">
        <f t="shared" si="2"/>
        <v>0.79900000000000004</v>
      </c>
      <c r="N11" s="44">
        <f>IF(E11="","",H11/12*VLOOKUP(J11,Causa!$A$78:$C$80,3,0))</f>
        <v>183.60059999999999</v>
      </c>
      <c r="O11" s="44">
        <f t="shared" si="3"/>
        <v>11.440000000000001</v>
      </c>
      <c r="P11" s="44">
        <f t="shared" si="4"/>
        <v>3</v>
      </c>
      <c r="Q11" s="160"/>
      <c r="R11" s="262"/>
      <c r="S11" s="262"/>
      <c r="T11" s="161">
        <f>IF(H11="",0,ROUND(H11/VLOOKUP(J11,Causa!$A$78:$B$80,2,0)*60,2))</f>
        <v>45.56</v>
      </c>
      <c r="U11" s="161">
        <f t="shared" si="8"/>
        <v>0</v>
      </c>
      <c r="V11" s="161">
        <f t="shared" si="9"/>
        <v>0</v>
      </c>
      <c r="W11" s="161">
        <f t="shared" si="10"/>
        <v>3</v>
      </c>
      <c r="X11" s="161">
        <f t="shared" si="11"/>
        <v>11.440000000000001</v>
      </c>
      <c r="Y11" s="161">
        <f t="shared" si="5"/>
        <v>60</v>
      </c>
      <c r="Z11" s="162">
        <v>2</v>
      </c>
      <c r="AA11" s="105" t="s">
        <v>517</v>
      </c>
      <c r="AB11" s="106"/>
      <c r="AC11" s="106"/>
      <c r="AD11" s="106"/>
      <c r="AE11" s="107">
        <f t="shared" si="12"/>
        <v>2</v>
      </c>
      <c r="AP11" s="87"/>
      <c r="AQ11" s="87"/>
      <c r="AR11" s="87"/>
    </row>
    <row r="12" spans="1:44" s="108" customFormat="1" ht="17.25" customHeight="1" x14ac:dyDescent="0.25">
      <c r="A12" s="260"/>
      <c r="B12" s="47"/>
      <c r="C12" s="49">
        <f t="shared" si="6"/>
        <v>0</v>
      </c>
      <c r="D12" s="40">
        <f>IFERROR(IF(H12="","",(1-(H12/(VLOOKUP(J12,Causa!$A$78:$B$80,2,0))))*60),"FALTA CALIBRE")</f>
        <v>13.035384615384618</v>
      </c>
      <c r="E12" s="41">
        <v>114531</v>
      </c>
      <c r="F12" s="42">
        <v>0.16597222222222199</v>
      </c>
      <c r="G12" s="133">
        <v>700000874894</v>
      </c>
      <c r="H12" s="122">
        <f t="shared" si="7"/>
        <v>30527</v>
      </c>
      <c r="I12" s="146" t="s">
        <v>57</v>
      </c>
      <c r="J12" s="43" t="s">
        <v>24</v>
      </c>
      <c r="K12" s="159"/>
      <c r="L12" s="123">
        <f t="shared" si="1"/>
        <v>0.78300000000000003</v>
      </c>
      <c r="M12" s="123">
        <f t="shared" si="2"/>
        <v>0.78300000000000003</v>
      </c>
      <c r="N12" s="44">
        <f>IF(E12="","",H12/12*VLOOKUP(J12,Causa!$A$78:$C$80,3,0))</f>
        <v>189.26739999999998</v>
      </c>
      <c r="O12" s="44">
        <f t="shared" si="3"/>
        <v>13.04</v>
      </c>
      <c r="P12" s="44">
        <f t="shared" si="4"/>
        <v>0</v>
      </c>
      <c r="Q12" s="160"/>
      <c r="R12" s="262"/>
      <c r="S12" s="262"/>
      <c r="T12" s="161">
        <f>IF(H12="",0,ROUND(H12/VLOOKUP(J12,Causa!$A$78:$B$80,2,0)*60,2))</f>
        <v>46.96</v>
      </c>
      <c r="U12" s="161">
        <f t="shared" si="8"/>
        <v>0</v>
      </c>
      <c r="V12" s="161">
        <f t="shared" si="9"/>
        <v>0</v>
      </c>
      <c r="W12" s="161">
        <f t="shared" si="10"/>
        <v>0</v>
      </c>
      <c r="X12" s="161">
        <f t="shared" si="11"/>
        <v>13.04</v>
      </c>
      <c r="Y12" s="161">
        <f t="shared" si="5"/>
        <v>60</v>
      </c>
      <c r="Z12" s="162">
        <v>3</v>
      </c>
      <c r="AA12" s="105" t="s">
        <v>517</v>
      </c>
      <c r="AB12" s="106"/>
      <c r="AC12" s="106"/>
      <c r="AD12" s="106"/>
      <c r="AE12" s="107">
        <f t="shared" si="12"/>
        <v>3</v>
      </c>
      <c r="AP12" s="87"/>
      <c r="AQ12" s="87"/>
      <c r="AR12" s="87"/>
    </row>
    <row r="13" spans="1:44" s="108" customFormat="1" ht="17.25" customHeight="1" x14ac:dyDescent="0.25">
      <c r="A13" s="260"/>
      <c r="B13" s="47"/>
      <c r="C13" s="49">
        <f t="shared" si="6"/>
        <v>0</v>
      </c>
      <c r="D13" s="40">
        <f>IFERROR(IF(H13="","",(1-(H13/(VLOOKUP(J13,Causa!$A$78:$B$80,2,0))))*60),"FALTA CALIBRE")</f>
        <v>16.509230769230772</v>
      </c>
      <c r="E13" s="41">
        <v>142800</v>
      </c>
      <c r="F13" s="42">
        <v>0.20763888888888901</v>
      </c>
      <c r="G13" s="133">
        <v>700000874894</v>
      </c>
      <c r="H13" s="122">
        <f t="shared" si="7"/>
        <v>28269</v>
      </c>
      <c r="I13" s="146" t="s">
        <v>57</v>
      </c>
      <c r="J13" s="43" t="s">
        <v>24</v>
      </c>
      <c r="K13" s="159"/>
      <c r="L13" s="123">
        <f t="shared" si="1"/>
        <v>0.72499999999999998</v>
      </c>
      <c r="M13" s="123">
        <f t="shared" si="2"/>
        <v>0.89700000000000002</v>
      </c>
      <c r="N13" s="44">
        <f>IF(E13="","",H13/12*VLOOKUP(J13,Causa!$A$78:$C$80,3,0))</f>
        <v>175.26779999999999</v>
      </c>
      <c r="O13" s="44">
        <f t="shared" si="3"/>
        <v>5</v>
      </c>
      <c r="P13" s="44">
        <f t="shared" si="4"/>
        <v>11.51</v>
      </c>
      <c r="Q13" s="160"/>
      <c r="R13" s="262"/>
      <c r="S13" s="262"/>
      <c r="T13" s="161">
        <f>IF(H13="",0,ROUND(H13/VLOOKUP(J13,Causa!$A$78:$B$80,2,0)*60,2))</f>
        <v>43.49</v>
      </c>
      <c r="U13" s="161">
        <f t="shared" si="8"/>
        <v>0</v>
      </c>
      <c r="V13" s="161">
        <f t="shared" si="9"/>
        <v>0</v>
      </c>
      <c r="W13" s="161">
        <f t="shared" si="10"/>
        <v>11.51</v>
      </c>
      <c r="X13" s="161">
        <f t="shared" si="11"/>
        <v>5</v>
      </c>
      <c r="Y13" s="161">
        <f t="shared" si="5"/>
        <v>60</v>
      </c>
      <c r="Z13" s="162">
        <v>4</v>
      </c>
      <c r="AA13" s="105" t="s">
        <v>517</v>
      </c>
      <c r="AB13" s="106"/>
      <c r="AC13" s="106"/>
      <c r="AD13" s="106"/>
      <c r="AE13" s="107">
        <f t="shared" si="12"/>
        <v>4</v>
      </c>
      <c r="AP13" s="87"/>
      <c r="AQ13" s="87"/>
      <c r="AR13" s="87"/>
    </row>
    <row r="14" spans="1:44" s="108" customFormat="1" ht="17.25" customHeight="1" x14ac:dyDescent="0.25">
      <c r="A14" s="260"/>
      <c r="B14" s="47"/>
      <c r="C14" s="49">
        <f t="shared" si="6"/>
        <v>0</v>
      </c>
      <c r="D14" s="40">
        <f>IFERROR(IF(H14="","",(1-(H14/(VLOOKUP(J14,Causa!$A$78:$B$80,2,0))))*60),"FALTA CALIBRE")</f>
        <v>13.403076923076924</v>
      </c>
      <c r="E14" s="41">
        <v>173088</v>
      </c>
      <c r="F14" s="42">
        <v>0.249305555555556</v>
      </c>
      <c r="G14" s="133">
        <v>700000874894</v>
      </c>
      <c r="H14" s="122">
        <f t="shared" si="7"/>
        <v>30288</v>
      </c>
      <c r="I14" s="146" t="s">
        <v>57</v>
      </c>
      <c r="J14" s="43" t="s">
        <v>24</v>
      </c>
      <c r="K14" s="159"/>
      <c r="L14" s="123">
        <f t="shared" si="1"/>
        <v>0.77700000000000002</v>
      </c>
      <c r="M14" s="123">
        <f t="shared" si="2"/>
        <v>0.77700000000000002</v>
      </c>
      <c r="N14" s="44">
        <f>IF(E14="","",H14/12*VLOOKUP(J14,Causa!$A$78:$C$80,3,0))</f>
        <v>187.78559999999999</v>
      </c>
      <c r="O14" s="44">
        <f t="shared" si="3"/>
        <v>13.4</v>
      </c>
      <c r="P14" s="44">
        <f t="shared" si="4"/>
        <v>0</v>
      </c>
      <c r="Q14" s="160"/>
      <c r="R14" s="262"/>
      <c r="S14" s="262"/>
      <c r="T14" s="161">
        <f>IF(H14="",0,ROUND(H14/VLOOKUP(J14,Causa!$A$78:$B$80,2,0)*60,2))</f>
        <v>46.6</v>
      </c>
      <c r="U14" s="161">
        <f t="shared" si="8"/>
        <v>0</v>
      </c>
      <c r="V14" s="161">
        <f t="shared" si="9"/>
        <v>0</v>
      </c>
      <c r="W14" s="161">
        <f t="shared" si="10"/>
        <v>0</v>
      </c>
      <c r="X14" s="161">
        <f t="shared" si="11"/>
        <v>13.4</v>
      </c>
      <c r="Y14" s="161">
        <f t="shared" si="5"/>
        <v>60</v>
      </c>
      <c r="Z14" s="162">
        <v>5</v>
      </c>
      <c r="AA14" s="105" t="s">
        <v>517</v>
      </c>
      <c r="AB14" s="106"/>
      <c r="AC14" s="106"/>
      <c r="AD14" s="106"/>
      <c r="AE14" s="107">
        <f t="shared" si="12"/>
        <v>5</v>
      </c>
      <c r="AP14" s="87"/>
      <c r="AQ14" s="87"/>
      <c r="AR14" s="87"/>
    </row>
    <row r="15" spans="1:44" s="108" customFormat="1" ht="17.25" customHeight="1" thickBot="1" x14ac:dyDescent="0.3">
      <c r="A15" s="261"/>
      <c r="B15" s="47"/>
      <c r="C15" s="50">
        <f t="shared" si="6"/>
        <v>0</v>
      </c>
      <c r="D15" s="40">
        <f>IFERROR(IF(H15="","",(1-(H15/(VLOOKUP(J15,Causa!$A$78:$B$80,2,0))))*60),"FALTA CALIBRE")</f>
        <v>26.684615384615384</v>
      </c>
      <c r="E15" s="41">
        <v>194743</v>
      </c>
      <c r="F15" s="42">
        <v>0.29097222222222202</v>
      </c>
      <c r="G15" s="133">
        <v>700000874894</v>
      </c>
      <c r="H15" s="122">
        <f t="shared" si="7"/>
        <v>21655</v>
      </c>
      <c r="I15" s="146" t="s">
        <v>57</v>
      </c>
      <c r="J15" s="43" t="s">
        <v>24</v>
      </c>
      <c r="K15" s="159"/>
      <c r="L15" s="123">
        <f t="shared" si="1"/>
        <v>0.55500000000000005</v>
      </c>
      <c r="M15" s="123">
        <f t="shared" si="2"/>
        <v>0.73499999999999999</v>
      </c>
      <c r="N15" s="44">
        <f>IF(E15="","",H15/12*VLOOKUP(J15,Causa!$A$78:$C$80,3,0))</f>
        <v>134.261</v>
      </c>
      <c r="O15" s="44">
        <f t="shared" si="3"/>
        <v>12</v>
      </c>
      <c r="P15" s="44">
        <f t="shared" si="4"/>
        <v>10</v>
      </c>
      <c r="Q15" s="160"/>
      <c r="R15" s="262"/>
      <c r="S15" s="262"/>
      <c r="T15" s="161">
        <f>IF(H15="",0,ROUND(H15/VLOOKUP(J15,Causa!$A$78:$B$80,2,0)*60,2))</f>
        <v>33.32</v>
      </c>
      <c r="U15" s="161">
        <f t="shared" si="8"/>
        <v>0</v>
      </c>
      <c r="V15" s="161">
        <f t="shared" si="9"/>
        <v>4.68</v>
      </c>
      <c r="W15" s="161">
        <f t="shared" si="10"/>
        <v>10</v>
      </c>
      <c r="X15" s="161">
        <f t="shared" si="11"/>
        <v>12</v>
      </c>
      <c r="Y15" s="161">
        <f t="shared" si="5"/>
        <v>60</v>
      </c>
      <c r="Z15" s="162">
        <v>6</v>
      </c>
      <c r="AA15" s="105" t="s">
        <v>517</v>
      </c>
      <c r="AB15" s="106"/>
      <c r="AC15" s="106"/>
      <c r="AD15" s="106"/>
      <c r="AE15" s="107">
        <f t="shared" si="12"/>
        <v>6</v>
      </c>
      <c r="AP15" s="87"/>
      <c r="AQ15" s="87"/>
      <c r="AR15" s="87"/>
    </row>
    <row r="16" spans="1:44" s="108" customFormat="1" ht="21" customHeight="1" x14ac:dyDescent="0.25">
      <c r="A16" s="259" t="s">
        <v>1763</v>
      </c>
      <c r="B16" s="47"/>
      <c r="C16" s="48">
        <f t="shared" si="6"/>
        <v>0</v>
      </c>
      <c r="D16" s="40">
        <f>IFERROR(IF(H16="","",(1-(H16/(VLOOKUP(J16,Causa!$A$78:$B$80,2,0))))*60),"FALTA CALIBRE")</f>
        <v>15.393846153846154</v>
      </c>
      <c r="E16" s="41">
        <v>223737</v>
      </c>
      <c r="F16" s="42">
        <v>0.33263888888888898</v>
      </c>
      <c r="G16" s="133">
        <v>700000874894</v>
      </c>
      <c r="H16" s="122">
        <f t="shared" si="7"/>
        <v>28994</v>
      </c>
      <c r="I16" s="146" t="s">
        <v>55</v>
      </c>
      <c r="J16" s="43" t="s">
        <v>24</v>
      </c>
      <c r="K16" s="159"/>
      <c r="L16" s="123">
        <f t="shared" si="1"/>
        <v>0.74399999999999999</v>
      </c>
      <c r="M16" s="123">
        <f t="shared" si="2"/>
        <v>1</v>
      </c>
      <c r="N16" s="44">
        <f>IF(E16="","",H16/12*VLOOKUP(J16,Causa!$A$78:$C$80,3,0))</f>
        <v>179.76279999999997</v>
      </c>
      <c r="O16" s="44">
        <f t="shared" si="3"/>
        <v>0</v>
      </c>
      <c r="P16" s="44">
        <f t="shared" si="4"/>
        <v>15.39</v>
      </c>
      <c r="Q16" s="160"/>
      <c r="R16" s="45">
        <f>IFERROR(SUM(T16:T23)/(SUM(Y16:Y23)-SUM(U16:U23)-SUM(V16:V23)),0)</f>
        <v>0.77313453252171527</v>
      </c>
      <c r="S16" s="45"/>
      <c r="T16" s="161">
        <f>IF(H16="",0,ROUND(H16/VLOOKUP(J16,Causa!$A$78:$B$80,2,0)*60,2))</f>
        <v>44.61</v>
      </c>
      <c r="U16" s="161">
        <f t="shared" si="8"/>
        <v>0</v>
      </c>
      <c r="V16" s="161">
        <f t="shared" si="9"/>
        <v>0</v>
      </c>
      <c r="W16" s="161">
        <f t="shared" si="10"/>
        <v>15.39</v>
      </c>
      <c r="X16" s="161">
        <f t="shared" si="11"/>
        <v>0</v>
      </c>
      <c r="Y16" s="161">
        <f t="shared" si="5"/>
        <v>60</v>
      </c>
      <c r="Z16" s="162">
        <v>7</v>
      </c>
      <c r="AA16" s="105" t="s">
        <v>515</v>
      </c>
      <c r="AB16" s="106"/>
      <c r="AC16" s="106"/>
      <c r="AD16" s="106"/>
      <c r="AE16" s="107">
        <f t="shared" si="12"/>
        <v>7</v>
      </c>
      <c r="AP16" s="87"/>
      <c r="AQ16" s="87"/>
      <c r="AR16" s="87"/>
    </row>
    <row r="17" spans="1:44" s="108" customFormat="1" ht="24.75" customHeight="1" x14ac:dyDescent="0.25">
      <c r="A17" s="260"/>
      <c r="B17" s="47"/>
      <c r="C17" s="49">
        <f t="shared" si="6"/>
        <v>0</v>
      </c>
      <c r="D17" s="40">
        <f>IFERROR(IF(H17="","",(1-(H17/(VLOOKUP(J17,Causa!$A$78:$B$80,2,0))))*60),"FALTA CALIBRE")</f>
        <v>37.784615384615378</v>
      </c>
      <c r="E17" s="41">
        <v>238177</v>
      </c>
      <c r="F17" s="42">
        <v>0.374305555555556</v>
      </c>
      <c r="G17" s="133">
        <v>700000874894</v>
      </c>
      <c r="H17" s="122">
        <f t="shared" si="7"/>
        <v>14440</v>
      </c>
      <c r="I17" s="146" t="s">
        <v>55</v>
      </c>
      <c r="J17" s="43" t="s">
        <v>24</v>
      </c>
      <c r="K17" s="159" t="str">
        <f>IFERROR("Promedio Vol. De 00:00 a 08:00: " &amp; ROUND(AVERAGE(N17:N24),1) &amp; "  - GLY Promedio: " &amp; ROUND(AVERAGE(L17:L24),3)*100,"")</f>
        <v>Promedio Vol. De 00:00 a 08:00: 137.9  - GLY Promedio: 14.3</v>
      </c>
      <c r="L17" s="123">
        <f t="shared" si="1"/>
        <v>0.37</v>
      </c>
      <c r="M17" s="123">
        <f t="shared" si="2"/>
        <v>1</v>
      </c>
      <c r="N17" s="44">
        <f>IF(E17="","",H17/12*VLOOKUP(J17,Causa!$A$78:$C$80,3,0))</f>
        <v>89.527999999999992</v>
      </c>
      <c r="O17" s="44">
        <f t="shared" si="3"/>
        <v>0</v>
      </c>
      <c r="P17" s="44">
        <f t="shared" si="4"/>
        <v>17.78</v>
      </c>
      <c r="Q17" s="160"/>
      <c r="R17" s="45"/>
      <c r="S17" s="45"/>
      <c r="T17" s="161">
        <f>IF(H17="",0,ROUND(H17/VLOOKUP(J17,Causa!$A$78:$B$80,2,0)*60,2))</f>
        <v>22.22</v>
      </c>
      <c r="U17" s="161">
        <f t="shared" si="8"/>
        <v>0</v>
      </c>
      <c r="V17" s="161">
        <f t="shared" si="9"/>
        <v>20</v>
      </c>
      <c r="W17" s="161">
        <f t="shared" si="10"/>
        <v>17.78</v>
      </c>
      <c r="X17" s="161">
        <f t="shared" si="11"/>
        <v>0</v>
      </c>
      <c r="Y17" s="161">
        <f t="shared" si="5"/>
        <v>60</v>
      </c>
      <c r="Z17" s="162">
        <v>8</v>
      </c>
      <c r="AA17" s="105" t="s">
        <v>515</v>
      </c>
      <c r="AB17" s="106"/>
      <c r="AC17" s="106"/>
      <c r="AD17" s="106"/>
      <c r="AE17" s="107">
        <f t="shared" si="12"/>
        <v>8</v>
      </c>
      <c r="AP17" s="87"/>
      <c r="AQ17" s="87"/>
      <c r="AR17" s="87"/>
    </row>
    <row r="18" spans="1:44" s="108" customFormat="1" ht="24.75" customHeight="1" x14ac:dyDescent="0.25">
      <c r="A18" s="260"/>
      <c r="B18" s="47"/>
      <c r="C18" s="49">
        <f t="shared" si="6"/>
        <v>-13.79</v>
      </c>
      <c r="D18" s="40">
        <f>IFERROR(IF(H18="","",(1-(H18/(VLOOKUP(J18,Causa!$A$78:$B$80,2,0))))*60),"FALTA CALIBRE")</f>
        <v>13.790769230769229</v>
      </c>
      <c r="E18" s="41">
        <v>268213</v>
      </c>
      <c r="F18" s="42">
        <v>0.41597222222222202</v>
      </c>
      <c r="G18" s="133">
        <v>700000874894</v>
      </c>
      <c r="H18" s="122">
        <f t="shared" si="7"/>
        <v>30036</v>
      </c>
      <c r="I18" s="146" t="s">
        <v>55</v>
      </c>
      <c r="J18" s="43" t="s">
        <v>24</v>
      </c>
      <c r="K18" s="159"/>
      <c r="L18" s="123">
        <f t="shared" si="1"/>
        <v>0.77</v>
      </c>
      <c r="M18" s="123">
        <f t="shared" si="2"/>
        <v>0.77</v>
      </c>
      <c r="N18" s="44">
        <f>IF(E18="","",H18/12*VLOOKUP(J18,Causa!$A$78:$C$80,3,0))</f>
        <v>186.22319999999999</v>
      </c>
      <c r="O18" s="44">
        <f t="shared" si="3"/>
        <v>0</v>
      </c>
      <c r="P18" s="44">
        <f t="shared" si="4"/>
        <v>0</v>
      </c>
      <c r="Q18" s="160"/>
      <c r="R18" s="45"/>
      <c r="S18" s="45"/>
      <c r="T18" s="161">
        <f>IF(H18="",0,ROUND(H18/VLOOKUP(J18,Causa!$A$78:$B$80,2,0)*60,2))</f>
        <v>46.21</v>
      </c>
      <c r="U18" s="161">
        <f t="shared" si="8"/>
        <v>0</v>
      </c>
      <c r="V18" s="161">
        <f t="shared" si="9"/>
        <v>0</v>
      </c>
      <c r="W18" s="161">
        <f t="shared" si="10"/>
        <v>0</v>
      </c>
      <c r="X18" s="161">
        <f t="shared" si="11"/>
        <v>0</v>
      </c>
      <c r="Y18" s="161">
        <f t="shared" si="5"/>
        <v>46.21</v>
      </c>
      <c r="Z18" s="162">
        <v>9</v>
      </c>
      <c r="AA18" s="105" t="s">
        <v>515</v>
      </c>
      <c r="AB18" s="106"/>
      <c r="AC18" s="106"/>
      <c r="AD18" s="106"/>
      <c r="AE18" s="107">
        <f t="shared" si="12"/>
        <v>9</v>
      </c>
      <c r="AP18" s="87"/>
      <c r="AQ18" s="87"/>
      <c r="AR18" s="87"/>
    </row>
    <row r="19" spans="1:44" s="108" customFormat="1" ht="24.75" customHeight="1" x14ac:dyDescent="0.25">
      <c r="A19" s="260"/>
      <c r="B19" s="47"/>
      <c r="C19" s="49" t="str">
        <f t="shared" si="6"/>
        <v/>
      </c>
      <c r="D19" s="40" t="str">
        <f>IFERROR(IF(H19="","",(1-(H19/(VLOOKUP(J19,Causa!$A$78:$B$80,2,0))))*60),"FALTA CALIBRE")</f>
        <v/>
      </c>
      <c r="E19" s="41"/>
      <c r="F19" s="42">
        <v>0.45763888888888898</v>
      </c>
      <c r="G19" s="133">
        <v>700000874894</v>
      </c>
      <c r="H19" s="122" t="str">
        <f t="shared" si="7"/>
        <v/>
      </c>
      <c r="I19" s="146" t="s">
        <v>55</v>
      </c>
      <c r="J19" s="43" t="s">
        <v>24</v>
      </c>
      <c r="K19" s="159"/>
      <c r="L19" s="123">
        <f t="shared" si="1"/>
        <v>0</v>
      </c>
      <c r="M19" s="123">
        <f t="shared" si="2"/>
        <v>0</v>
      </c>
      <c r="N19" s="44" t="str">
        <f>IF(E19="","",H19/12*VLOOKUP(J19,Causa!$A$78:$C$80,3,0))</f>
        <v/>
      </c>
      <c r="O19" s="44">
        <f t="shared" si="3"/>
        <v>0</v>
      </c>
      <c r="P19" s="44">
        <f t="shared" si="4"/>
        <v>0</v>
      </c>
      <c r="Q19" s="160"/>
      <c r="R19" s="45"/>
      <c r="S19" s="45"/>
      <c r="T19" s="161">
        <f>IF(H19="",0,ROUND(H19/VLOOKUP(J19,Causa!$A$78:$B$80,2,0)*60,2))</f>
        <v>0</v>
      </c>
      <c r="U19" s="161">
        <f t="shared" si="8"/>
        <v>0</v>
      </c>
      <c r="V19" s="161">
        <f t="shared" si="9"/>
        <v>13.79</v>
      </c>
      <c r="W19" s="161">
        <f t="shared" si="10"/>
        <v>0</v>
      </c>
      <c r="X19" s="161">
        <f t="shared" si="11"/>
        <v>0</v>
      </c>
      <c r="Y19" s="161">
        <f t="shared" si="5"/>
        <v>13.79</v>
      </c>
      <c r="Z19" s="162">
        <v>10</v>
      </c>
      <c r="AA19" s="105" t="s">
        <v>515</v>
      </c>
      <c r="AB19" s="106"/>
      <c r="AC19" s="106"/>
      <c r="AD19" s="106"/>
      <c r="AE19" s="107">
        <f t="shared" si="12"/>
        <v>10</v>
      </c>
      <c r="AP19" s="87"/>
      <c r="AQ19" s="87"/>
      <c r="AR19" s="87"/>
    </row>
    <row r="20" spans="1:44" s="108" customFormat="1" ht="24.75" customHeight="1" x14ac:dyDescent="0.25">
      <c r="A20" s="260"/>
      <c r="B20" s="47"/>
      <c r="C20" s="49" t="str">
        <f t="shared" si="6"/>
        <v/>
      </c>
      <c r="D20" s="40" t="str">
        <f>IFERROR(IF(H20="","",(1-(H20/(VLOOKUP(J20,Causa!$A$78:$B$80,2,0))))*60),"FALTA CALIBRE")</f>
        <v/>
      </c>
      <c r="E20" s="41"/>
      <c r="F20" s="42">
        <v>0.499305555555556</v>
      </c>
      <c r="G20" s="133">
        <v>700000874894</v>
      </c>
      <c r="H20" s="122" t="str">
        <f t="shared" si="7"/>
        <v/>
      </c>
      <c r="I20" s="146" t="s">
        <v>55</v>
      </c>
      <c r="J20" s="43" t="s">
        <v>24</v>
      </c>
      <c r="K20" s="159"/>
      <c r="L20" s="123">
        <f t="shared" si="1"/>
        <v>0</v>
      </c>
      <c r="M20" s="123">
        <f t="shared" si="2"/>
        <v>0</v>
      </c>
      <c r="N20" s="44" t="str">
        <f>IF(E20="","",H20/12*VLOOKUP(J20,Causa!$A$78:$C$80,3,0))</f>
        <v/>
      </c>
      <c r="O20" s="44">
        <f t="shared" si="3"/>
        <v>0</v>
      </c>
      <c r="P20" s="44">
        <f t="shared" si="4"/>
        <v>0</v>
      </c>
      <c r="Q20" s="160"/>
      <c r="R20" s="45"/>
      <c r="S20" s="45"/>
      <c r="T20" s="161">
        <f>IF(H20="",0,ROUND(H20/VLOOKUP(J20,Causa!$A$78:$B$80,2,0)*60,2))</f>
        <v>0</v>
      </c>
      <c r="U20" s="161">
        <f t="shared" si="8"/>
        <v>0</v>
      </c>
      <c r="V20" s="161">
        <f t="shared" si="9"/>
        <v>0</v>
      </c>
      <c r="W20" s="161">
        <f t="shared" si="10"/>
        <v>0</v>
      </c>
      <c r="X20" s="161">
        <f t="shared" si="11"/>
        <v>0</v>
      </c>
      <c r="Y20" s="161">
        <f t="shared" si="5"/>
        <v>0</v>
      </c>
      <c r="Z20" s="162">
        <v>11</v>
      </c>
      <c r="AA20" s="105" t="s">
        <v>515</v>
      </c>
      <c r="AB20" s="106"/>
      <c r="AC20" s="106"/>
      <c r="AD20" s="106"/>
      <c r="AE20" s="107">
        <f t="shared" si="12"/>
        <v>11</v>
      </c>
      <c r="AP20" s="87"/>
      <c r="AQ20" s="87"/>
      <c r="AR20" s="87"/>
    </row>
    <row r="21" spans="1:44" s="108" customFormat="1" ht="24.75" customHeight="1" x14ac:dyDescent="0.25">
      <c r="A21" s="260"/>
      <c r="B21" s="47"/>
      <c r="C21" s="49" t="str">
        <f t="shared" si="6"/>
        <v/>
      </c>
      <c r="D21" s="40" t="str">
        <f>IFERROR(IF(H21="","",(1-(H21/(VLOOKUP(J21,Causa!$A$78:$B$80,2,0))))*60),"FALTA CALIBRE")</f>
        <v/>
      </c>
      <c r="E21" s="41"/>
      <c r="F21" s="42">
        <v>0.54097222222222197</v>
      </c>
      <c r="G21" s="133">
        <v>700000874894</v>
      </c>
      <c r="H21" s="122" t="str">
        <f t="shared" si="7"/>
        <v/>
      </c>
      <c r="I21" s="146" t="s">
        <v>55</v>
      </c>
      <c r="J21" s="43" t="s">
        <v>24</v>
      </c>
      <c r="K21" s="159"/>
      <c r="L21" s="123">
        <f t="shared" si="1"/>
        <v>0</v>
      </c>
      <c r="M21" s="123">
        <f t="shared" si="2"/>
        <v>0</v>
      </c>
      <c r="N21" s="44" t="str">
        <f>IF(E21="","",H21/12*VLOOKUP(J21,Causa!$A$78:$C$80,3,0))</f>
        <v/>
      </c>
      <c r="O21" s="44">
        <f t="shared" si="3"/>
        <v>0</v>
      </c>
      <c r="P21" s="44">
        <f t="shared" si="4"/>
        <v>0</v>
      </c>
      <c r="Q21" s="160"/>
      <c r="R21" s="45"/>
      <c r="S21" s="45"/>
      <c r="T21" s="161">
        <f>IF(H21="",0,ROUND(H21/VLOOKUP(J21,Causa!$A$78:$B$80,2,0)*60,2))</f>
        <v>0</v>
      </c>
      <c r="U21" s="161">
        <f t="shared" si="8"/>
        <v>0</v>
      </c>
      <c r="V21" s="161">
        <f t="shared" si="9"/>
        <v>0</v>
      </c>
      <c r="W21" s="161">
        <f t="shared" si="10"/>
        <v>0</v>
      </c>
      <c r="X21" s="161">
        <f t="shared" si="11"/>
        <v>0</v>
      </c>
      <c r="Y21" s="161">
        <f t="shared" si="5"/>
        <v>0</v>
      </c>
      <c r="Z21" s="162">
        <v>12</v>
      </c>
      <c r="AA21" s="110" t="s">
        <v>515</v>
      </c>
      <c r="AB21" s="106"/>
      <c r="AC21" s="106"/>
      <c r="AD21" s="106"/>
      <c r="AE21" s="107">
        <f t="shared" si="12"/>
        <v>12</v>
      </c>
      <c r="AP21" s="87"/>
      <c r="AQ21" s="87"/>
      <c r="AR21" s="87"/>
    </row>
    <row r="22" spans="1:44" s="108" customFormat="1" ht="24.75" customHeight="1" x14ac:dyDescent="0.25">
      <c r="A22" s="260"/>
      <c r="B22" s="47"/>
      <c r="C22" s="49" t="str">
        <f t="shared" si="6"/>
        <v/>
      </c>
      <c r="D22" s="40" t="str">
        <f>IFERROR(IF(H22="","",(1-(H22/(VLOOKUP(J22,Causa!$A$78:$B$80,2,0))))*60),"FALTA CALIBRE")</f>
        <v/>
      </c>
      <c r="E22" s="41"/>
      <c r="F22" s="42">
        <v>0.58263888888888904</v>
      </c>
      <c r="G22" s="133">
        <v>700000874894</v>
      </c>
      <c r="H22" s="122" t="str">
        <f t="shared" si="7"/>
        <v/>
      </c>
      <c r="I22" s="146" t="s">
        <v>55</v>
      </c>
      <c r="J22" s="43" t="s">
        <v>24</v>
      </c>
      <c r="K22" s="159"/>
      <c r="L22" s="123">
        <f t="shared" si="1"/>
        <v>0</v>
      </c>
      <c r="M22" s="123">
        <f t="shared" si="2"/>
        <v>0</v>
      </c>
      <c r="N22" s="44" t="str">
        <f>IF(E22="","",H22/12*VLOOKUP(J22,Causa!$A$78:$C$80,3,0))</f>
        <v/>
      </c>
      <c r="O22" s="44">
        <f t="shared" si="3"/>
        <v>0</v>
      </c>
      <c r="P22" s="44">
        <f t="shared" si="4"/>
        <v>0</v>
      </c>
      <c r="Q22" s="160"/>
      <c r="R22" s="45"/>
      <c r="S22" s="45"/>
      <c r="T22" s="161">
        <f>IF(H22="",0,ROUND(H22/VLOOKUP(J22,Causa!$A$78:$B$80,2,0)*60,2))</f>
        <v>0</v>
      </c>
      <c r="U22" s="161">
        <f t="shared" si="8"/>
        <v>0</v>
      </c>
      <c r="V22" s="161">
        <f t="shared" si="9"/>
        <v>0</v>
      </c>
      <c r="W22" s="161">
        <f t="shared" si="10"/>
        <v>0</v>
      </c>
      <c r="X22" s="161">
        <f t="shared" si="11"/>
        <v>0</v>
      </c>
      <c r="Y22" s="161">
        <f t="shared" si="5"/>
        <v>0</v>
      </c>
      <c r="Z22" s="162">
        <v>13</v>
      </c>
      <c r="AA22" s="110" t="s">
        <v>515</v>
      </c>
      <c r="AB22" s="106"/>
      <c r="AC22" s="106"/>
      <c r="AD22" s="106"/>
      <c r="AE22" s="107">
        <f t="shared" si="12"/>
        <v>13</v>
      </c>
      <c r="AP22" s="87"/>
      <c r="AQ22" s="87"/>
      <c r="AR22" s="87"/>
    </row>
    <row r="23" spans="1:44" s="108" customFormat="1" ht="24.75" customHeight="1" thickBot="1" x14ac:dyDescent="0.3">
      <c r="A23" s="261"/>
      <c r="B23" s="47"/>
      <c r="C23" s="50" t="str">
        <f t="shared" si="6"/>
        <v/>
      </c>
      <c r="D23" s="40" t="str">
        <f>IFERROR(IF(H23="","",(1-(H23/(VLOOKUP(J23,Causa!$A$78:$B$80,2,0))))*60),"FALTA CALIBRE")</f>
        <v/>
      </c>
      <c r="E23" s="41"/>
      <c r="F23" s="42">
        <v>0.624305555555556</v>
      </c>
      <c r="G23" s="133">
        <v>700000874894</v>
      </c>
      <c r="H23" s="122" t="str">
        <f t="shared" si="7"/>
        <v/>
      </c>
      <c r="I23" s="146" t="s">
        <v>55</v>
      </c>
      <c r="J23" s="43" t="s">
        <v>24</v>
      </c>
      <c r="K23" s="159"/>
      <c r="L23" s="123">
        <f t="shared" si="1"/>
        <v>0</v>
      </c>
      <c r="M23" s="123">
        <f t="shared" si="2"/>
        <v>0</v>
      </c>
      <c r="N23" s="44" t="str">
        <f>IF(E23="","",H23/12*VLOOKUP(J23,Causa!$A$78:$C$80,3,0))</f>
        <v/>
      </c>
      <c r="O23" s="44">
        <f t="shared" si="3"/>
        <v>0</v>
      </c>
      <c r="P23" s="44">
        <f t="shared" si="4"/>
        <v>0</v>
      </c>
      <c r="Q23" s="160"/>
      <c r="R23" s="45"/>
      <c r="S23" s="45"/>
      <c r="T23" s="161">
        <f>IF(H23="",0,ROUND(H23/VLOOKUP(J23,Causa!$A$78:$B$80,2,0)*60,2))</f>
        <v>0</v>
      </c>
      <c r="U23" s="161">
        <f t="shared" si="8"/>
        <v>0</v>
      </c>
      <c r="V23" s="161">
        <f t="shared" si="9"/>
        <v>0</v>
      </c>
      <c r="W23" s="161">
        <f t="shared" si="10"/>
        <v>0</v>
      </c>
      <c r="X23" s="161">
        <f t="shared" si="11"/>
        <v>0</v>
      </c>
      <c r="Y23" s="161">
        <f t="shared" si="5"/>
        <v>0</v>
      </c>
      <c r="Z23" s="162">
        <v>14</v>
      </c>
      <c r="AA23" s="110" t="s">
        <v>515</v>
      </c>
      <c r="AB23" s="106"/>
      <c r="AC23" s="106"/>
      <c r="AD23" s="106"/>
      <c r="AE23" s="107">
        <f t="shared" si="12"/>
        <v>14</v>
      </c>
      <c r="AP23" s="87"/>
      <c r="AQ23" s="87"/>
      <c r="AR23" s="87"/>
    </row>
    <row r="24" spans="1:44" s="108" customFormat="1" ht="24.75" customHeight="1" x14ac:dyDescent="0.25">
      <c r="A24" s="259" t="s">
        <v>1764</v>
      </c>
      <c r="B24" s="47"/>
      <c r="C24" s="48" t="str">
        <f t="shared" si="6"/>
        <v/>
      </c>
      <c r="D24" s="40" t="str">
        <f>IFERROR(IF(H24="","",(1-(H24/(VLOOKUP(J24,Causa!$A$78:$B$80,2,0))))*60),"FALTA CALIBRE")</f>
        <v/>
      </c>
      <c r="E24" s="41"/>
      <c r="F24" s="42">
        <v>0.66597222222222197</v>
      </c>
      <c r="G24" s="133"/>
      <c r="H24" s="122" t="str">
        <f t="shared" si="7"/>
        <v/>
      </c>
      <c r="I24" s="146"/>
      <c r="J24" s="43"/>
      <c r="K24" s="159"/>
      <c r="L24" s="123">
        <f t="shared" si="1"/>
        <v>0</v>
      </c>
      <c r="M24" s="123">
        <f t="shared" si="2"/>
        <v>0</v>
      </c>
      <c r="N24" s="44" t="str">
        <f>IF(E24="","",H24/12*VLOOKUP(J24,Causa!$A$78:$C$80,3,0))</f>
        <v/>
      </c>
      <c r="O24" s="44">
        <f t="shared" si="3"/>
        <v>0</v>
      </c>
      <c r="P24" s="44">
        <f t="shared" si="4"/>
        <v>0</v>
      </c>
      <c r="Q24" s="160"/>
      <c r="R24" s="45">
        <f>IFERROR(SUM(T24:T32)/(SUM(Y24:Y32)-SUM(U24:U32)-SUM(V24:V32)),0)</f>
        <v>0</v>
      </c>
      <c r="S24" s="45"/>
      <c r="T24" s="161">
        <f>IF(H24="",0,ROUND(H24/VLOOKUP(J24,Causa!$A$78:$B$80,2,0)*60,2))</f>
        <v>0</v>
      </c>
      <c r="U24" s="161">
        <f t="shared" si="8"/>
        <v>0</v>
      </c>
      <c r="V24" s="161">
        <f t="shared" si="9"/>
        <v>0</v>
      </c>
      <c r="W24" s="161">
        <f t="shared" si="10"/>
        <v>0</v>
      </c>
      <c r="X24" s="161">
        <f t="shared" si="11"/>
        <v>0</v>
      </c>
      <c r="Y24" s="161">
        <f t="shared" si="5"/>
        <v>0</v>
      </c>
      <c r="Z24" s="162">
        <v>15</v>
      </c>
      <c r="AA24" s="110" t="s">
        <v>1850</v>
      </c>
      <c r="AB24" s="106"/>
      <c r="AC24" s="106"/>
      <c r="AD24" s="106"/>
      <c r="AE24" s="107">
        <f t="shared" si="12"/>
        <v>15</v>
      </c>
      <c r="AP24" s="111"/>
      <c r="AQ24" s="111"/>
      <c r="AR24" s="111"/>
    </row>
    <row r="25" spans="1:44" s="108" customFormat="1" ht="24.75" customHeight="1" x14ac:dyDescent="0.25">
      <c r="A25" s="260"/>
      <c r="B25" s="47"/>
      <c r="C25" s="49" t="str">
        <f t="shared" si="6"/>
        <v/>
      </c>
      <c r="D25" s="40" t="str">
        <f>IFERROR(IF(H25="","",(1-(H25/(VLOOKUP(J25,Causa!$A$78:$B$80,2,0))))*60),"FALTA CALIBRE")</f>
        <v/>
      </c>
      <c r="E25" s="41"/>
      <c r="F25" s="42">
        <v>0.70763888888888904</v>
      </c>
      <c r="G25" s="133"/>
      <c r="H25" s="122" t="str">
        <f t="shared" si="7"/>
        <v/>
      </c>
      <c r="I25" s="146"/>
      <c r="J25" s="43"/>
      <c r="K25" s="159" t="str">
        <f>IFERROR("Promedio Vol. De 00:00 a 08:00: " &amp; ROUND(AVERAGE(N25:N32),1) &amp; "  - GLY Promedio: " &amp; ROUND(AVERAGE(L25:L32),3)*100,"")</f>
        <v/>
      </c>
      <c r="L25" s="123">
        <f t="shared" si="1"/>
        <v>0</v>
      </c>
      <c r="M25" s="123">
        <f t="shared" si="2"/>
        <v>0</v>
      </c>
      <c r="N25" s="44" t="str">
        <f>IF(E25="","",H25/12*VLOOKUP(J25,Causa!$A$78:$C$80,3,0))</f>
        <v/>
      </c>
      <c r="O25" s="44">
        <f t="shared" si="3"/>
        <v>0</v>
      </c>
      <c r="P25" s="44">
        <f t="shared" si="4"/>
        <v>0</v>
      </c>
      <c r="Q25" s="160"/>
      <c r="R25" s="45"/>
      <c r="S25" s="45"/>
      <c r="T25" s="161">
        <f>IF(H25="",0,ROUND(H25/VLOOKUP(J25,Causa!$A$78:$B$80,2,0)*60,2))</f>
        <v>0</v>
      </c>
      <c r="U25" s="161">
        <f t="shared" si="8"/>
        <v>0</v>
      </c>
      <c r="V25" s="161">
        <f t="shared" si="9"/>
        <v>0</v>
      </c>
      <c r="W25" s="161">
        <f t="shared" si="10"/>
        <v>0</v>
      </c>
      <c r="X25" s="161">
        <f t="shared" si="11"/>
        <v>0</v>
      </c>
      <c r="Y25" s="161">
        <f t="shared" si="5"/>
        <v>0</v>
      </c>
      <c r="Z25" s="162">
        <v>16</v>
      </c>
      <c r="AA25" s="110" t="s">
        <v>1850</v>
      </c>
      <c r="AB25" s="106"/>
      <c r="AC25" s="106"/>
      <c r="AD25" s="106"/>
      <c r="AE25" s="107">
        <f t="shared" si="12"/>
        <v>16</v>
      </c>
      <c r="AP25" s="91"/>
      <c r="AQ25" s="91"/>
      <c r="AR25" s="91"/>
    </row>
    <row r="26" spans="1:44" s="108" customFormat="1" ht="24.75" customHeight="1" x14ac:dyDescent="0.25">
      <c r="A26" s="260"/>
      <c r="B26" s="47"/>
      <c r="C26" s="49" t="str">
        <f t="shared" si="6"/>
        <v/>
      </c>
      <c r="D26" s="40" t="str">
        <f>IFERROR(IF(H26="","",(1-(H26/(VLOOKUP(J26,Causa!$A$78:$B$80,2,0))))*60),"FALTA CALIBRE")</f>
        <v/>
      </c>
      <c r="E26" s="41"/>
      <c r="F26" s="42">
        <v>0.749305555555556</v>
      </c>
      <c r="G26" s="133"/>
      <c r="H26" s="122" t="str">
        <f t="shared" si="7"/>
        <v/>
      </c>
      <c r="I26" s="146"/>
      <c r="J26" s="43"/>
      <c r="K26" s="159"/>
      <c r="L26" s="123">
        <f t="shared" si="1"/>
        <v>0</v>
      </c>
      <c r="M26" s="123">
        <f t="shared" si="2"/>
        <v>0</v>
      </c>
      <c r="N26" s="44" t="str">
        <f>IF(E26="","",H26/12*VLOOKUP(J26,Causa!$A$78:$C$80,3,0))</f>
        <v/>
      </c>
      <c r="O26" s="44">
        <f t="shared" si="3"/>
        <v>0</v>
      </c>
      <c r="P26" s="44">
        <f t="shared" si="4"/>
        <v>0</v>
      </c>
      <c r="Q26" s="160"/>
      <c r="R26" s="45"/>
      <c r="S26" s="45"/>
      <c r="T26" s="161">
        <f>IF(H26="",0,ROUND(H26/VLOOKUP(J26,Causa!$A$78:$B$80,2,0)*60,2))</f>
        <v>0</v>
      </c>
      <c r="U26" s="161">
        <f t="shared" si="8"/>
        <v>0</v>
      </c>
      <c r="V26" s="161">
        <f t="shared" si="9"/>
        <v>0</v>
      </c>
      <c r="W26" s="161">
        <f t="shared" si="10"/>
        <v>0</v>
      </c>
      <c r="X26" s="161">
        <f t="shared" si="11"/>
        <v>0</v>
      </c>
      <c r="Y26" s="161">
        <f t="shared" si="5"/>
        <v>0</v>
      </c>
      <c r="Z26" s="162">
        <v>17</v>
      </c>
      <c r="AA26" s="110" t="s">
        <v>1850</v>
      </c>
      <c r="AB26" s="106"/>
      <c r="AC26" s="106"/>
      <c r="AD26" s="106"/>
      <c r="AE26" s="107">
        <f t="shared" si="12"/>
        <v>17</v>
      </c>
      <c r="AP26" s="91"/>
      <c r="AQ26" s="91"/>
      <c r="AR26" s="91"/>
    </row>
    <row r="27" spans="1:44" s="108" customFormat="1" ht="24.75" customHeight="1" x14ac:dyDescent="0.25">
      <c r="A27" s="260"/>
      <c r="B27" s="47"/>
      <c r="C27" s="49" t="str">
        <f t="shared" si="6"/>
        <v/>
      </c>
      <c r="D27" s="40" t="str">
        <f>IFERROR(IF(H27="","",(1-(H27/(VLOOKUP(J27,Causa!$A$78:$B$80,2,0))))*60),"FALTA CALIBRE")</f>
        <v/>
      </c>
      <c r="E27" s="41"/>
      <c r="F27" s="42">
        <v>0.79097222222222197</v>
      </c>
      <c r="G27" s="133"/>
      <c r="H27" s="122" t="str">
        <f t="shared" si="7"/>
        <v/>
      </c>
      <c r="I27" s="146"/>
      <c r="J27" s="43"/>
      <c r="K27" s="159"/>
      <c r="L27" s="123">
        <f t="shared" si="1"/>
        <v>0</v>
      </c>
      <c r="M27" s="123">
        <f t="shared" si="2"/>
        <v>0</v>
      </c>
      <c r="N27" s="44" t="str">
        <f>IF(E27="","",H27/12*VLOOKUP(J27,Causa!$A$78:$C$80,3,0))</f>
        <v/>
      </c>
      <c r="O27" s="44">
        <f t="shared" si="3"/>
        <v>0</v>
      </c>
      <c r="P27" s="44">
        <f t="shared" si="4"/>
        <v>0</v>
      </c>
      <c r="Q27" s="160"/>
      <c r="R27" s="45"/>
      <c r="S27" s="45"/>
      <c r="T27" s="161">
        <f>IF(H27="",0,ROUND(H27/VLOOKUP(J27,Causa!$A$78:$B$80,2,0)*60,2))</f>
        <v>0</v>
      </c>
      <c r="U27" s="161">
        <f t="shared" si="8"/>
        <v>0</v>
      </c>
      <c r="V27" s="161">
        <f t="shared" si="9"/>
        <v>0</v>
      </c>
      <c r="W27" s="161">
        <f t="shared" si="10"/>
        <v>0</v>
      </c>
      <c r="X27" s="161">
        <f t="shared" si="11"/>
        <v>0</v>
      </c>
      <c r="Y27" s="161">
        <f t="shared" si="5"/>
        <v>0</v>
      </c>
      <c r="Z27" s="162">
        <v>18</v>
      </c>
      <c r="AA27" s="106" t="s">
        <v>1850</v>
      </c>
      <c r="AB27" s="106"/>
      <c r="AC27" s="106"/>
      <c r="AD27" s="106"/>
      <c r="AE27" s="107">
        <f t="shared" si="12"/>
        <v>18</v>
      </c>
      <c r="AP27" s="91"/>
      <c r="AQ27" s="91"/>
      <c r="AR27" s="91"/>
    </row>
    <row r="28" spans="1:44" s="108" customFormat="1" ht="24.75" customHeight="1" x14ac:dyDescent="0.25">
      <c r="A28" s="260"/>
      <c r="B28" s="47"/>
      <c r="C28" s="49" t="str">
        <f t="shared" si="6"/>
        <v/>
      </c>
      <c r="D28" s="40" t="str">
        <f>IFERROR(IF(H28="","",(1-(H28/(VLOOKUP(J28,Causa!$A$78:$B$80,2,0))))*60),"FALTA CALIBRE")</f>
        <v/>
      </c>
      <c r="E28" s="41"/>
      <c r="F28" s="42">
        <v>0.83263888888888904</v>
      </c>
      <c r="G28" s="133"/>
      <c r="H28" s="122" t="str">
        <f t="shared" si="7"/>
        <v/>
      </c>
      <c r="I28" s="146"/>
      <c r="J28" s="43"/>
      <c r="K28" s="159"/>
      <c r="L28" s="123">
        <f t="shared" si="1"/>
        <v>0</v>
      </c>
      <c r="M28" s="123">
        <f t="shared" si="2"/>
        <v>0</v>
      </c>
      <c r="N28" s="44" t="str">
        <f>IF(E28="","",H28/12*VLOOKUP(J28,Causa!$A$78:$C$80,3,0))</f>
        <v/>
      </c>
      <c r="O28" s="44">
        <f t="shared" si="3"/>
        <v>0</v>
      </c>
      <c r="P28" s="44">
        <f t="shared" si="4"/>
        <v>0</v>
      </c>
      <c r="Q28" s="160"/>
      <c r="R28" s="45"/>
      <c r="S28" s="45"/>
      <c r="T28" s="161">
        <f>IF(H28="",0,ROUND(H28/VLOOKUP(J28,Causa!$A$78:$B$80,2,0)*60,2))</f>
        <v>0</v>
      </c>
      <c r="U28" s="161">
        <f t="shared" si="8"/>
        <v>0</v>
      </c>
      <c r="V28" s="161">
        <f t="shared" si="9"/>
        <v>0</v>
      </c>
      <c r="W28" s="161">
        <f t="shared" si="10"/>
        <v>0</v>
      </c>
      <c r="X28" s="161">
        <f t="shared" si="11"/>
        <v>0</v>
      </c>
      <c r="Y28" s="161">
        <f t="shared" si="5"/>
        <v>0</v>
      </c>
      <c r="Z28" s="162">
        <v>19</v>
      </c>
      <c r="AA28" s="106" t="s">
        <v>1850</v>
      </c>
      <c r="AB28" s="106"/>
      <c r="AC28" s="106"/>
      <c r="AD28" s="106"/>
      <c r="AE28" s="107">
        <f t="shared" si="12"/>
        <v>19</v>
      </c>
      <c r="AP28" s="91"/>
      <c r="AQ28" s="91"/>
      <c r="AR28" s="91"/>
    </row>
    <row r="29" spans="1:44" s="108" customFormat="1" ht="24.75" customHeight="1" x14ac:dyDescent="0.25">
      <c r="A29" s="260"/>
      <c r="B29" s="47"/>
      <c r="C29" s="49" t="str">
        <f t="shared" si="6"/>
        <v/>
      </c>
      <c r="D29" s="40" t="str">
        <f>IFERROR(IF(H29="","",(1-(H29/(VLOOKUP(J29,Causa!$A$78:$B$80,2,0))))*60),"FALTA CALIBRE")</f>
        <v/>
      </c>
      <c r="E29" s="41"/>
      <c r="F29" s="42">
        <v>0.874305555555556</v>
      </c>
      <c r="G29" s="133"/>
      <c r="H29" s="122" t="str">
        <f t="shared" si="7"/>
        <v/>
      </c>
      <c r="I29" s="146"/>
      <c r="J29" s="43"/>
      <c r="K29" s="159"/>
      <c r="L29" s="123">
        <f t="shared" si="1"/>
        <v>0</v>
      </c>
      <c r="M29" s="123">
        <f t="shared" si="2"/>
        <v>0</v>
      </c>
      <c r="N29" s="44" t="str">
        <f>IF(E29="","",H29/12*VLOOKUP(J29,Causa!$A$78:$C$80,3,0))</f>
        <v/>
      </c>
      <c r="O29" s="44">
        <f t="shared" si="3"/>
        <v>0</v>
      </c>
      <c r="P29" s="44">
        <f t="shared" si="4"/>
        <v>0</v>
      </c>
      <c r="Q29" s="160"/>
      <c r="R29" s="45"/>
      <c r="S29" s="45"/>
      <c r="T29" s="161">
        <f>IF(H29="",0,ROUND(H29/VLOOKUP(J29,Causa!$A$78:$B$80,2,0)*60,2))</f>
        <v>0</v>
      </c>
      <c r="U29" s="161">
        <f t="shared" si="8"/>
        <v>0</v>
      </c>
      <c r="V29" s="161">
        <f t="shared" si="9"/>
        <v>0</v>
      </c>
      <c r="W29" s="161">
        <f t="shared" si="10"/>
        <v>0</v>
      </c>
      <c r="X29" s="161">
        <f t="shared" si="11"/>
        <v>0</v>
      </c>
      <c r="Y29" s="161">
        <f t="shared" si="5"/>
        <v>0</v>
      </c>
      <c r="Z29" s="162">
        <v>20</v>
      </c>
      <c r="AA29" s="106" t="s">
        <v>1850</v>
      </c>
      <c r="AB29" s="106"/>
      <c r="AC29" s="106"/>
      <c r="AD29" s="106"/>
      <c r="AE29" s="107">
        <f t="shared" si="12"/>
        <v>20</v>
      </c>
      <c r="AP29" s="91"/>
      <c r="AQ29" s="91"/>
      <c r="AR29" s="91"/>
    </row>
    <row r="30" spans="1:44" s="108" customFormat="1" ht="24.75" customHeight="1" x14ac:dyDescent="0.25">
      <c r="A30" s="260"/>
      <c r="B30" s="47"/>
      <c r="C30" s="49" t="str">
        <f t="shared" si="6"/>
        <v/>
      </c>
      <c r="D30" s="40" t="str">
        <f>IFERROR(IF(H30="","",(1-(H30/(VLOOKUP(J30,Causa!$A$78:$B$80,2,0))))*60),"FALTA CALIBRE")</f>
        <v/>
      </c>
      <c r="E30" s="41"/>
      <c r="F30" s="42">
        <v>0.91597222222222197</v>
      </c>
      <c r="G30" s="133"/>
      <c r="H30" s="122" t="str">
        <f t="shared" si="7"/>
        <v/>
      </c>
      <c r="I30" s="146"/>
      <c r="J30" s="43"/>
      <c r="K30" s="159"/>
      <c r="L30" s="123">
        <f t="shared" si="1"/>
        <v>0</v>
      </c>
      <c r="M30" s="123">
        <f t="shared" si="2"/>
        <v>0</v>
      </c>
      <c r="N30" s="44" t="str">
        <f>IF(E30="","",H30/12*VLOOKUP(J30,Causa!$A$78:$C$80,3,0))</f>
        <v/>
      </c>
      <c r="O30" s="44">
        <f t="shared" si="3"/>
        <v>0</v>
      </c>
      <c r="P30" s="44">
        <f t="shared" si="4"/>
        <v>0</v>
      </c>
      <c r="Q30" s="160"/>
      <c r="R30" s="45"/>
      <c r="S30" s="45"/>
      <c r="T30" s="161">
        <f>IF(H30="",0,ROUND(H30/VLOOKUP(J30,Causa!$A$78:$B$80,2,0)*60,2))</f>
        <v>0</v>
      </c>
      <c r="U30" s="161">
        <f t="shared" si="8"/>
        <v>0</v>
      </c>
      <c r="V30" s="161">
        <f t="shared" si="9"/>
        <v>0</v>
      </c>
      <c r="W30" s="161">
        <f t="shared" si="10"/>
        <v>0</v>
      </c>
      <c r="X30" s="161">
        <f t="shared" si="11"/>
        <v>0</v>
      </c>
      <c r="Y30" s="161">
        <f t="shared" si="5"/>
        <v>0</v>
      </c>
      <c r="Z30" s="162">
        <v>21</v>
      </c>
      <c r="AA30" s="106" t="s">
        <v>1850</v>
      </c>
      <c r="AB30" s="106"/>
      <c r="AC30" s="106"/>
      <c r="AD30" s="106"/>
      <c r="AE30" s="107">
        <f t="shared" si="12"/>
        <v>21</v>
      </c>
      <c r="AP30" s="91"/>
      <c r="AQ30" s="91"/>
      <c r="AR30" s="91"/>
    </row>
    <row r="31" spans="1:44" s="108" customFormat="1" ht="24.75" customHeight="1" thickBot="1" x14ac:dyDescent="0.3">
      <c r="A31" s="261"/>
      <c r="B31" s="47"/>
      <c r="C31" s="50" t="str">
        <f t="shared" si="6"/>
        <v/>
      </c>
      <c r="D31" s="40" t="str">
        <f>IFERROR(IF(H31="","",(1-(H31/(VLOOKUP(J31,Causa!$A$78:$B$80,2,0))))*60),"FALTA CALIBRE")</f>
        <v/>
      </c>
      <c r="E31" s="41"/>
      <c r="F31" s="42">
        <v>0.95763888888888904</v>
      </c>
      <c r="G31" s="133"/>
      <c r="H31" s="122" t="str">
        <f t="shared" si="7"/>
        <v/>
      </c>
      <c r="I31" s="146"/>
      <c r="J31" s="43"/>
      <c r="K31" s="159"/>
      <c r="L31" s="123">
        <f t="shared" si="1"/>
        <v>0</v>
      </c>
      <c r="M31" s="123">
        <f t="shared" si="2"/>
        <v>0</v>
      </c>
      <c r="N31" s="44" t="str">
        <f>IF(E31="","",H31/12*VLOOKUP(J31,Causa!$A$78:$C$80,3,0))</f>
        <v/>
      </c>
      <c r="O31" s="44">
        <f t="shared" si="3"/>
        <v>0</v>
      </c>
      <c r="P31" s="44">
        <f t="shared" si="4"/>
        <v>0</v>
      </c>
      <c r="Q31" s="160"/>
      <c r="R31" s="45"/>
      <c r="S31" s="45"/>
      <c r="T31" s="161">
        <f>IF(H31="",0,ROUND(H31/VLOOKUP(J31,Causa!$A$78:$B$80,2,0)*60,2))</f>
        <v>0</v>
      </c>
      <c r="U31" s="161">
        <f t="shared" si="8"/>
        <v>0</v>
      </c>
      <c r="V31" s="161">
        <f t="shared" si="9"/>
        <v>0</v>
      </c>
      <c r="W31" s="161">
        <f t="shared" si="10"/>
        <v>0</v>
      </c>
      <c r="X31" s="161">
        <f t="shared" si="11"/>
        <v>0</v>
      </c>
      <c r="Y31" s="161">
        <f t="shared" si="5"/>
        <v>0</v>
      </c>
      <c r="Z31" s="162">
        <v>22</v>
      </c>
      <c r="AA31" s="106" t="s">
        <v>1850</v>
      </c>
      <c r="AB31" s="106"/>
      <c r="AC31" s="106"/>
      <c r="AD31" s="106"/>
      <c r="AE31" s="107">
        <f t="shared" si="12"/>
        <v>22</v>
      </c>
      <c r="AP31" s="91"/>
      <c r="AQ31" s="91"/>
      <c r="AR31" s="91"/>
    </row>
    <row r="32" spans="1:44" s="108" customFormat="1" ht="24.75" customHeight="1" thickBot="1" x14ac:dyDescent="0.3">
      <c r="A32" s="51" t="s">
        <v>1795</v>
      </c>
      <c r="B32" s="47"/>
      <c r="C32" s="134" t="str">
        <f t="shared" si="6"/>
        <v/>
      </c>
      <c r="D32" s="135" t="str">
        <f>IFERROR(IF(H32="","",(1-(H32/(VLOOKUP(J32,Causa!$A$78:$B$80,2,0))))*60),"FALTA CALIBRE")</f>
        <v/>
      </c>
      <c r="E32" s="136"/>
      <c r="F32" s="137">
        <v>0.999305555555556</v>
      </c>
      <c r="G32" s="133"/>
      <c r="H32" s="138" t="str">
        <f t="shared" si="7"/>
        <v/>
      </c>
      <c r="I32" s="146"/>
      <c r="J32" s="43"/>
      <c r="K32" s="184"/>
      <c r="L32" s="123">
        <f t="shared" si="1"/>
        <v>0</v>
      </c>
      <c r="M32" s="123">
        <f t="shared" si="2"/>
        <v>0</v>
      </c>
      <c r="N32" s="44" t="str">
        <f>IF(E32="","",H32/12*VLOOKUP(J32,Causa!$A$78:$C$80,3,0))</f>
        <v/>
      </c>
      <c r="O32" s="44">
        <f t="shared" si="3"/>
        <v>0</v>
      </c>
      <c r="P32" s="44">
        <f t="shared" si="4"/>
        <v>0</v>
      </c>
      <c r="Q32" s="160"/>
      <c r="R32" s="45"/>
      <c r="S32" s="45"/>
      <c r="T32" s="161">
        <f>IF(H32="",0,ROUND(H32/VLOOKUP(J32,Causa!$A$78:$B$80,2,0)*60,2))</f>
        <v>0</v>
      </c>
      <c r="U32" s="161">
        <f t="shared" si="8"/>
        <v>0</v>
      </c>
      <c r="V32" s="161">
        <f t="shared" si="9"/>
        <v>0</v>
      </c>
      <c r="W32" s="161">
        <f t="shared" si="10"/>
        <v>0</v>
      </c>
      <c r="X32" s="161">
        <f t="shared" si="11"/>
        <v>0</v>
      </c>
      <c r="Y32" s="161">
        <f t="shared" si="5"/>
        <v>0</v>
      </c>
      <c r="Z32" s="162">
        <v>23</v>
      </c>
      <c r="AA32" s="106" t="s">
        <v>517</v>
      </c>
      <c r="AB32" s="106"/>
      <c r="AC32" s="106"/>
      <c r="AD32" s="106"/>
      <c r="AE32" s="107">
        <f t="shared" si="12"/>
        <v>23</v>
      </c>
      <c r="AP32" s="91"/>
      <c r="AQ32" s="91"/>
      <c r="AR32" s="91"/>
    </row>
    <row r="33" spans="1:44" s="108" customFormat="1" ht="26.25" customHeight="1" thickBot="1" x14ac:dyDescent="0.3">
      <c r="A33" s="152"/>
      <c r="B33" s="139" t="s">
        <v>1750</v>
      </c>
      <c r="C33" s="247">
        <f>+F33+H33+J33</f>
        <v>1662.9205999999999</v>
      </c>
      <c r="D33" s="248"/>
      <c r="E33" s="140" t="s">
        <v>1747</v>
      </c>
      <c r="F33" s="141">
        <f>SUM(N9:N15,N32)</f>
        <v>1207.4065999999998</v>
      </c>
      <c r="G33" s="140" t="s">
        <v>1748</v>
      </c>
      <c r="H33" s="142">
        <f>SUM(N16:N23)</f>
        <v>455.51400000000001</v>
      </c>
      <c r="I33" s="140" t="s">
        <v>1749</v>
      </c>
      <c r="J33" s="143">
        <f>SUM(N24:N31)</f>
        <v>0</v>
      </c>
      <c r="K33" s="143">
        <f>COUNTIF($M$9:$M$32,"100%")</f>
        <v>2</v>
      </c>
      <c r="L33" s="156"/>
      <c r="M33" s="157"/>
      <c r="N33" s="157"/>
      <c r="O33" s="157"/>
      <c r="P33" s="157"/>
      <c r="Q33" s="157"/>
      <c r="R33" s="157"/>
      <c r="S33" s="158"/>
      <c r="T33" s="249" t="s">
        <v>2</v>
      </c>
      <c r="U33" s="250"/>
      <c r="V33" s="250"/>
      <c r="W33" s="250"/>
      <c r="X33" s="18"/>
      <c r="Y33" s="124"/>
      <c r="Z33" s="124"/>
      <c r="AA33" s="112"/>
      <c r="AB33" s="112"/>
      <c r="AJ33" s="113"/>
      <c r="AK33" s="114"/>
      <c r="AL33" s="114"/>
      <c r="AM33" s="114"/>
      <c r="AN33" s="91"/>
      <c r="AO33" s="91"/>
      <c r="AP33" s="91"/>
      <c r="AQ33" s="91"/>
      <c r="AR33" s="91"/>
    </row>
    <row r="34" spans="1:44" s="108" customFormat="1" ht="35.25" customHeight="1" thickBot="1" x14ac:dyDescent="0.3">
      <c r="A34" s="150"/>
      <c r="C34" s="23" t="s">
        <v>1739</v>
      </c>
      <c r="D34" s="210" t="s">
        <v>1736</v>
      </c>
      <c r="E34" s="210" t="s">
        <v>1740</v>
      </c>
      <c r="F34" s="210" t="s">
        <v>4</v>
      </c>
      <c r="G34" s="210" t="s">
        <v>6</v>
      </c>
      <c r="H34" s="210" t="s">
        <v>7</v>
      </c>
      <c r="I34" s="132" t="s">
        <v>8</v>
      </c>
      <c r="J34" s="132" t="s">
        <v>17</v>
      </c>
      <c r="K34" s="144" t="s">
        <v>18</v>
      </c>
      <c r="L34" s="213" t="s">
        <v>19</v>
      </c>
      <c r="M34" s="214" t="s">
        <v>116</v>
      </c>
      <c r="N34" s="132" t="s">
        <v>117</v>
      </c>
      <c r="O34" s="132" t="s">
        <v>118</v>
      </c>
      <c r="P34" s="132" t="s">
        <v>20</v>
      </c>
      <c r="Q34" s="132" t="s">
        <v>21</v>
      </c>
      <c r="R34" s="215" t="s">
        <v>22</v>
      </c>
      <c r="S34" s="221" t="s">
        <v>12</v>
      </c>
      <c r="T34" s="120" t="s">
        <v>13</v>
      </c>
      <c r="U34" s="220" t="s">
        <v>14</v>
      </c>
      <c r="V34" s="220" t="s">
        <v>15</v>
      </c>
      <c r="W34" s="120" t="s">
        <v>4</v>
      </c>
      <c r="X34" s="120" t="s">
        <v>8</v>
      </c>
      <c r="Y34" s="125"/>
      <c r="Z34" s="126"/>
      <c r="AA34" s="91"/>
      <c r="AB34" s="115"/>
      <c r="AJ34" s="113"/>
      <c r="AK34" s="114"/>
      <c r="AL34" s="114"/>
      <c r="AM34" s="114"/>
      <c r="AN34" s="91"/>
      <c r="AO34" s="91"/>
      <c r="AP34" s="91"/>
      <c r="AQ34" s="91"/>
      <c r="AR34" s="91"/>
    </row>
    <row r="35" spans="1:44" s="17" customFormat="1" ht="20.25" customHeight="1" x14ac:dyDescent="0.2">
      <c r="A35" s="150"/>
      <c r="C35" s="205"/>
      <c r="D35" s="206">
        <f t="shared" ref="D35:D98" si="13">IF(E35="","",IF(E35=1,IF(COUNTA(F35:P35)=9,1,0),IF(J35="OPERACIO",IF(COUNTA(F35:P35)=7,1,0),IF(COUNTA(F35:P35)=7,1,0))))</f>
        <v>1</v>
      </c>
      <c r="E35" s="207">
        <f>IFERROR(VLOOKUP(J35,Causa!$A$2:$F$15,6,0),"")</f>
        <v>3</v>
      </c>
      <c r="F35" s="208">
        <v>6.9444444444444447E-4</v>
      </c>
      <c r="G35" s="209"/>
      <c r="H35" s="211"/>
      <c r="I35" s="55" t="s">
        <v>57</v>
      </c>
      <c r="J35" s="54" t="s">
        <v>47</v>
      </c>
      <c r="K35" s="54" t="s">
        <v>96</v>
      </c>
      <c r="L35" s="54" t="s">
        <v>1793</v>
      </c>
      <c r="M35" s="54"/>
      <c r="N35" s="54"/>
      <c r="O35" s="54" t="s">
        <v>1720</v>
      </c>
      <c r="P35" s="54">
        <v>6</v>
      </c>
      <c r="Q35" s="55" t="s">
        <v>1860</v>
      </c>
      <c r="R35" s="54"/>
      <c r="S35" s="61">
        <f>IF(K35="tiempo no programado",P35,0)</f>
        <v>0</v>
      </c>
      <c r="T35" s="61">
        <f t="shared" ref="T35:T98" si="14">IF(J35="Programa",P35,0)-S35</f>
        <v>6</v>
      </c>
      <c r="U35" s="61">
        <f>IF(J35="CALIDAD",P35,0)+IF(J35="LOGISTIC",P35,0)+IF(J35="REPUESTO",P35,0)+IF(J35="SALAMAQ",P35,0)+IF(J35="PROCESO",P35,0)</f>
        <v>0</v>
      </c>
      <c r="V35" s="61">
        <f t="shared" ref="V35:V98" si="15">IF(J35="ELECTRIC",P35,0)+IF(J35="INSTRUME",P35,0)+IF(J35="MECANICA",P35,0)+IF(J35="OPERACIO",P35,0)+IF(J35="AUTOMATI",P35,0)</f>
        <v>0</v>
      </c>
      <c r="W35" s="62">
        <f t="shared" ref="W35:W98" si="16">IF(F35="","",HOUR(F35))</f>
        <v>0</v>
      </c>
      <c r="X35" s="61" t="str">
        <f>IF(OR(W35=23,W35&lt;7),"N",IF(AND(W35&gt;=7,W35&lt;15),"M","T"))</f>
        <v>N</v>
      </c>
      <c r="Y35" s="18"/>
      <c r="Z35" s="19"/>
      <c r="AA35" s="20"/>
      <c r="AB35" s="19"/>
      <c r="AC35" s="21"/>
      <c r="AJ35" s="22"/>
      <c r="AK35" s="22"/>
      <c r="AL35" s="22"/>
      <c r="AM35" s="22"/>
      <c r="AN35" s="20"/>
      <c r="AO35" s="20"/>
      <c r="AP35" s="20"/>
      <c r="AQ35" s="20"/>
      <c r="AR35" s="20"/>
    </row>
    <row r="36" spans="1:44" s="17" customFormat="1" ht="20.25" customHeight="1" x14ac:dyDescent="0.2">
      <c r="A36" s="150"/>
      <c r="C36" s="63"/>
      <c r="D36" s="66">
        <f t="shared" si="13"/>
        <v>1</v>
      </c>
      <c r="E36" s="69">
        <f>IFERROR(VLOOKUP(J36,Causa!$A$2:$F$15,6,0),"")</f>
        <v>2</v>
      </c>
      <c r="F36" s="52">
        <v>2.7083333333333334E-2</v>
      </c>
      <c r="G36" s="53"/>
      <c r="H36" s="212"/>
      <c r="I36" s="55" t="s">
        <v>57</v>
      </c>
      <c r="J36" s="54" t="s">
        <v>41</v>
      </c>
      <c r="K36" s="54" t="s">
        <v>42</v>
      </c>
      <c r="L36" s="54" t="s">
        <v>448</v>
      </c>
      <c r="M36" s="54"/>
      <c r="N36" s="54"/>
      <c r="O36" s="54" t="s">
        <v>399</v>
      </c>
      <c r="P36" s="54">
        <v>5</v>
      </c>
      <c r="Q36" s="55" t="s">
        <v>2098</v>
      </c>
      <c r="R36" s="54"/>
      <c r="S36" s="56">
        <f t="shared" ref="S36:S99" si="17">IF(K36="tiempo no programado",P36,0)</f>
        <v>0</v>
      </c>
      <c r="T36" s="56">
        <f t="shared" si="14"/>
        <v>0</v>
      </c>
      <c r="U36" s="56">
        <f t="shared" ref="U36:U99" si="18">IF(J36="CALIDAD",P36,0)+IF(J36="LOGISTIC",P36,0)+IF(J36="REPUESTO",P36,0)+IF(J36="SALAMAQ",P36,0)</f>
        <v>0</v>
      </c>
      <c r="V36" s="56">
        <f t="shared" si="15"/>
        <v>5</v>
      </c>
      <c r="W36" s="64">
        <f t="shared" si="16"/>
        <v>0</v>
      </c>
      <c r="X36" s="56" t="str">
        <f t="shared" ref="X36:X99" si="19">IF(OR(W36=23,W36&lt;7),"N",IF(AND(W36&gt;=7,W36&lt;15),"M","T"))</f>
        <v>N</v>
      </c>
      <c r="Y36" s="18"/>
      <c r="Z36" s="19"/>
      <c r="AA36" s="20"/>
      <c r="AB36" s="19"/>
      <c r="AC36" s="21"/>
      <c r="AJ36" s="22"/>
      <c r="AK36" s="22"/>
      <c r="AL36" s="22"/>
      <c r="AM36" s="22"/>
      <c r="AN36" s="20"/>
      <c r="AO36" s="20"/>
      <c r="AP36" s="20"/>
      <c r="AQ36" s="20"/>
      <c r="AR36" s="20"/>
    </row>
    <row r="37" spans="1:44" s="17" customFormat="1" ht="20.25" customHeight="1" x14ac:dyDescent="0.2">
      <c r="A37" s="150"/>
      <c r="C37" s="63"/>
      <c r="D37" s="66">
        <f t="shared" si="13"/>
        <v>1</v>
      </c>
      <c r="E37" s="69">
        <f>IFERROR(VLOOKUP(J37,Causa!$A$2:$F$15,6,0),"")</f>
        <v>3</v>
      </c>
      <c r="F37" s="52">
        <v>3.4722222222222224E-2</v>
      </c>
      <c r="G37" s="53"/>
      <c r="H37" s="212"/>
      <c r="I37" s="55" t="s">
        <v>57</v>
      </c>
      <c r="J37" s="54" t="s">
        <v>37</v>
      </c>
      <c r="K37" s="54" t="s">
        <v>68</v>
      </c>
      <c r="L37" s="54" t="s">
        <v>1793</v>
      </c>
      <c r="M37" s="54"/>
      <c r="N37" s="54"/>
      <c r="O37" s="54" t="s">
        <v>427</v>
      </c>
      <c r="P37" s="54">
        <v>4.9400000000000004</v>
      </c>
      <c r="Q37" s="55" t="s">
        <v>2099</v>
      </c>
      <c r="R37" s="54"/>
      <c r="S37" s="56">
        <f t="shared" si="17"/>
        <v>0</v>
      </c>
      <c r="T37" s="56">
        <f t="shared" si="14"/>
        <v>0</v>
      </c>
      <c r="U37" s="56">
        <f t="shared" si="18"/>
        <v>4.9400000000000004</v>
      </c>
      <c r="V37" s="56">
        <f t="shared" si="15"/>
        <v>0</v>
      </c>
      <c r="W37" s="64">
        <f t="shared" si="16"/>
        <v>0</v>
      </c>
      <c r="X37" s="56" t="str">
        <f t="shared" si="19"/>
        <v>N</v>
      </c>
      <c r="Y37" s="18"/>
      <c r="Z37" s="19"/>
      <c r="AA37" s="20"/>
      <c r="AB37" s="19"/>
      <c r="AC37" s="21"/>
      <c r="AJ37" s="22"/>
      <c r="AK37" s="22"/>
      <c r="AL37" s="22"/>
      <c r="AM37" s="22"/>
      <c r="AN37" s="20"/>
      <c r="AO37" s="20"/>
      <c r="AP37" s="20"/>
      <c r="AQ37" s="20"/>
      <c r="AR37" s="20"/>
    </row>
    <row r="38" spans="1:44" s="17" customFormat="1" ht="20.25" customHeight="1" x14ac:dyDescent="0.2">
      <c r="A38" s="150"/>
      <c r="C38" s="63"/>
      <c r="D38" s="66">
        <f t="shared" si="13"/>
        <v>1</v>
      </c>
      <c r="E38" s="69">
        <f>IFERROR(VLOOKUP(J38,Causa!$A$2:$F$15,6,0),"")</f>
        <v>2</v>
      </c>
      <c r="F38" s="52">
        <v>4.7222222222222221E-2</v>
      </c>
      <c r="G38" s="53"/>
      <c r="H38" s="212"/>
      <c r="I38" s="55" t="s">
        <v>57</v>
      </c>
      <c r="J38" s="54" t="s">
        <v>41</v>
      </c>
      <c r="K38" s="54" t="s">
        <v>42</v>
      </c>
      <c r="L38" s="54" t="s">
        <v>1857</v>
      </c>
      <c r="M38" s="54"/>
      <c r="N38" s="54"/>
      <c r="O38" s="54" t="s">
        <v>399</v>
      </c>
      <c r="P38" s="54">
        <v>3</v>
      </c>
      <c r="Q38" s="55" t="s">
        <v>2100</v>
      </c>
      <c r="R38" s="54"/>
      <c r="S38" s="56">
        <f t="shared" si="17"/>
        <v>0</v>
      </c>
      <c r="T38" s="56">
        <f t="shared" si="14"/>
        <v>0</v>
      </c>
      <c r="U38" s="56">
        <f t="shared" si="18"/>
        <v>0</v>
      </c>
      <c r="V38" s="56">
        <f t="shared" si="15"/>
        <v>3</v>
      </c>
      <c r="W38" s="64">
        <f t="shared" si="16"/>
        <v>1</v>
      </c>
      <c r="X38" s="56" t="str">
        <f t="shared" si="19"/>
        <v>N</v>
      </c>
      <c r="Y38" s="18"/>
      <c r="Z38" s="19"/>
      <c r="AA38" s="20"/>
      <c r="AB38" s="19"/>
      <c r="AC38" s="21"/>
      <c r="AJ38" s="22"/>
      <c r="AK38" s="22"/>
      <c r="AL38" s="22"/>
      <c r="AM38" s="22"/>
      <c r="AN38" s="20"/>
      <c r="AO38" s="20"/>
      <c r="AP38" s="20"/>
      <c r="AQ38" s="20"/>
      <c r="AR38" s="20"/>
    </row>
    <row r="39" spans="1:44" s="17" customFormat="1" ht="20.25" customHeight="1" x14ac:dyDescent="0.2">
      <c r="A39" s="150"/>
      <c r="C39" s="63"/>
      <c r="D39" s="66">
        <f t="shared" si="13"/>
        <v>1</v>
      </c>
      <c r="E39" s="69">
        <f>IFERROR(VLOOKUP(J39,Causa!$A$2:$F$15,6,0),"")</f>
        <v>2</v>
      </c>
      <c r="F39" s="52">
        <v>5.8333333333333327E-2</v>
      </c>
      <c r="G39" s="53"/>
      <c r="H39" s="212"/>
      <c r="I39" s="55" t="s">
        <v>57</v>
      </c>
      <c r="J39" s="54" t="s">
        <v>41</v>
      </c>
      <c r="K39" s="54" t="s">
        <v>42</v>
      </c>
      <c r="L39" s="54" t="s">
        <v>1770</v>
      </c>
      <c r="M39" s="54"/>
      <c r="N39" s="54"/>
      <c r="O39" s="54" t="s">
        <v>399</v>
      </c>
      <c r="P39" s="54">
        <v>4.38</v>
      </c>
      <c r="Q39" s="55" t="s">
        <v>1875</v>
      </c>
      <c r="R39" s="54"/>
      <c r="S39" s="56">
        <f t="shared" si="17"/>
        <v>0</v>
      </c>
      <c r="T39" s="56">
        <f t="shared" si="14"/>
        <v>0</v>
      </c>
      <c r="U39" s="56">
        <f t="shared" si="18"/>
        <v>0</v>
      </c>
      <c r="V39" s="56">
        <f t="shared" si="15"/>
        <v>4.38</v>
      </c>
      <c r="W39" s="64">
        <f t="shared" si="16"/>
        <v>1</v>
      </c>
      <c r="X39" s="56" t="str">
        <f t="shared" si="19"/>
        <v>N</v>
      </c>
      <c r="Y39" s="18"/>
      <c r="Z39" s="19"/>
      <c r="AA39" s="20"/>
      <c r="AB39" s="19"/>
      <c r="AC39" s="21"/>
      <c r="AJ39" s="22"/>
      <c r="AK39" s="22"/>
      <c r="AL39" s="22"/>
      <c r="AM39" s="22"/>
      <c r="AN39" s="20"/>
      <c r="AO39" s="20"/>
      <c r="AP39" s="20"/>
      <c r="AQ39" s="20"/>
      <c r="AR39" s="20"/>
    </row>
    <row r="40" spans="1:44" s="17" customFormat="1" ht="20.25" customHeight="1" x14ac:dyDescent="0.2">
      <c r="A40" s="150"/>
      <c r="C40" s="63"/>
      <c r="D40" s="66">
        <f t="shared" si="13"/>
        <v>1</v>
      </c>
      <c r="E40" s="69">
        <f>IFERROR(VLOOKUP(J40,Causa!$A$2:$F$15,6,0),"")</f>
        <v>2</v>
      </c>
      <c r="F40" s="52">
        <v>6.458333333333334E-2</v>
      </c>
      <c r="G40" s="53"/>
      <c r="H40" s="212"/>
      <c r="I40" s="55" t="s">
        <v>57</v>
      </c>
      <c r="J40" s="54" t="s">
        <v>41</v>
      </c>
      <c r="K40" s="54" t="s">
        <v>42</v>
      </c>
      <c r="L40" s="54" t="s">
        <v>446</v>
      </c>
      <c r="M40" s="54"/>
      <c r="N40" s="54"/>
      <c r="O40" s="54" t="s">
        <v>399</v>
      </c>
      <c r="P40" s="54">
        <v>7</v>
      </c>
      <c r="Q40" s="55" t="s">
        <v>2101</v>
      </c>
      <c r="R40" s="54"/>
      <c r="S40" s="56">
        <f t="shared" si="17"/>
        <v>0</v>
      </c>
      <c r="T40" s="56">
        <f t="shared" si="14"/>
        <v>0</v>
      </c>
      <c r="U40" s="56">
        <f t="shared" si="18"/>
        <v>0</v>
      </c>
      <c r="V40" s="56">
        <f t="shared" si="15"/>
        <v>7</v>
      </c>
      <c r="W40" s="64">
        <f t="shared" si="16"/>
        <v>1</v>
      </c>
      <c r="X40" s="56" t="str">
        <f t="shared" si="19"/>
        <v>N</v>
      </c>
      <c r="Y40" s="18"/>
      <c r="Z40" s="19"/>
      <c r="AA40" s="20"/>
      <c r="AB40" s="19"/>
      <c r="AC40" s="21"/>
      <c r="AJ40" s="22"/>
      <c r="AK40" s="22"/>
      <c r="AL40" s="22"/>
      <c r="AM40" s="22"/>
      <c r="AN40" s="20"/>
      <c r="AO40" s="20"/>
      <c r="AP40" s="20"/>
      <c r="AQ40" s="20"/>
      <c r="AR40" s="20"/>
    </row>
    <row r="41" spans="1:44" s="17" customFormat="1" ht="20.25" customHeight="1" x14ac:dyDescent="0.2">
      <c r="A41" s="150"/>
      <c r="C41" s="63"/>
      <c r="D41" s="66">
        <f t="shared" si="13"/>
        <v>1</v>
      </c>
      <c r="E41" s="69">
        <f>IFERROR(VLOOKUP(J41,Causa!$A$2:$F$15,6,0),"")</f>
        <v>2</v>
      </c>
      <c r="F41" s="52">
        <v>7.4305555555555555E-2</v>
      </c>
      <c r="G41" s="53"/>
      <c r="H41" s="212"/>
      <c r="I41" s="55" t="s">
        <v>57</v>
      </c>
      <c r="J41" s="54" t="s">
        <v>41</v>
      </c>
      <c r="K41" s="54" t="s">
        <v>42</v>
      </c>
      <c r="L41" s="54" t="s">
        <v>446</v>
      </c>
      <c r="M41" s="54"/>
      <c r="N41" s="54"/>
      <c r="O41" s="54" t="s">
        <v>399</v>
      </c>
      <c r="P41" s="54">
        <v>6</v>
      </c>
      <c r="Q41" s="55" t="s">
        <v>2102</v>
      </c>
      <c r="R41" s="54"/>
      <c r="S41" s="56">
        <f t="shared" si="17"/>
        <v>0</v>
      </c>
      <c r="T41" s="56">
        <f t="shared" si="14"/>
        <v>0</v>
      </c>
      <c r="U41" s="56">
        <f t="shared" si="18"/>
        <v>0</v>
      </c>
      <c r="V41" s="56">
        <f t="shared" si="15"/>
        <v>6</v>
      </c>
      <c r="W41" s="64">
        <f t="shared" si="16"/>
        <v>1</v>
      </c>
      <c r="X41" s="56" t="str">
        <f t="shared" si="19"/>
        <v>N</v>
      </c>
      <c r="Y41" s="18"/>
      <c r="Z41" s="19"/>
      <c r="AA41" s="20"/>
      <c r="AB41" s="19"/>
      <c r="AC41" s="21"/>
      <c r="AJ41" s="22"/>
      <c r="AK41" s="22"/>
      <c r="AL41" s="22"/>
      <c r="AM41" s="22"/>
      <c r="AN41" s="20"/>
      <c r="AO41" s="20"/>
      <c r="AP41" s="20"/>
      <c r="AQ41" s="20"/>
      <c r="AR41" s="20"/>
    </row>
    <row r="42" spans="1:44" s="17" customFormat="1" ht="20.25" customHeight="1" x14ac:dyDescent="0.2">
      <c r="A42" s="150"/>
      <c r="C42" s="63"/>
      <c r="D42" s="66">
        <f t="shared" si="13"/>
        <v>1</v>
      </c>
      <c r="E42" s="69">
        <f>IFERROR(VLOOKUP(J42,Causa!$A$2:$F$15,6,0),"")</f>
        <v>2</v>
      </c>
      <c r="F42" s="52">
        <v>8.9583333333333334E-2</v>
      </c>
      <c r="G42" s="53"/>
      <c r="H42" s="212"/>
      <c r="I42" s="55" t="s">
        <v>57</v>
      </c>
      <c r="J42" s="54" t="s">
        <v>41</v>
      </c>
      <c r="K42" s="54" t="s">
        <v>42</v>
      </c>
      <c r="L42" s="54" t="s">
        <v>441</v>
      </c>
      <c r="M42" s="54"/>
      <c r="N42" s="54"/>
      <c r="O42" s="54" t="s">
        <v>423</v>
      </c>
      <c r="P42" s="54">
        <v>4</v>
      </c>
      <c r="Q42" s="55" t="s">
        <v>2103</v>
      </c>
      <c r="R42" s="54"/>
      <c r="S42" s="56">
        <f t="shared" si="17"/>
        <v>0</v>
      </c>
      <c r="T42" s="56">
        <f t="shared" si="14"/>
        <v>0</v>
      </c>
      <c r="U42" s="56">
        <f t="shared" si="18"/>
        <v>0</v>
      </c>
      <c r="V42" s="56">
        <f t="shared" si="15"/>
        <v>4</v>
      </c>
      <c r="W42" s="64">
        <f t="shared" si="16"/>
        <v>2</v>
      </c>
      <c r="X42" s="56" t="str">
        <f t="shared" si="19"/>
        <v>N</v>
      </c>
      <c r="Y42" s="18"/>
      <c r="Z42" s="19"/>
      <c r="AA42" s="20"/>
      <c r="AB42" s="19"/>
      <c r="AC42" s="21"/>
      <c r="AJ42" s="22"/>
      <c r="AK42" s="22"/>
      <c r="AL42" s="22"/>
      <c r="AM42" s="22"/>
      <c r="AN42" s="20"/>
      <c r="AO42" s="20"/>
      <c r="AP42" s="20"/>
      <c r="AQ42" s="20"/>
      <c r="AR42" s="20"/>
    </row>
    <row r="43" spans="1:44" s="17" customFormat="1" ht="20.25" customHeight="1" x14ac:dyDescent="0.2">
      <c r="A43" s="150"/>
      <c r="C43" s="63"/>
      <c r="D43" s="66">
        <f t="shared" si="13"/>
        <v>1</v>
      </c>
      <c r="E43" s="69">
        <f>IFERROR(VLOOKUP(J43,Causa!$A$2:$F$15,6,0),"")</f>
        <v>2</v>
      </c>
      <c r="F43" s="52">
        <v>9.5833333333333326E-2</v>
      </c>
      <c r="G43" s="53"/>
      <c r="H43" s="212"/>
      <c r="I43" s="55" t="s">
        <v>57</v>
      </c>
      <c r="J43" s="54" t="s">
        <v>41</v>
      </c>
      <c r="K43" s="54" t="s">
        <v>42</v>
      </c>
      <c r="L43" s="54" t="s">
        <v>444</v>
      </c>
      <c r="M43" s="54"/>
      <c r="N43" s="54"/>
      <c r="O43" s="54" t="s">
        <v>423</v>
      </c>
      <c r="P43" s="54">
        <v>7.44</v>
      </c>
      <c r="Q43" s="55" t="s">
        <v>2047</v>
      </c>
      <c r="R43" s="54"/>
      <c r="S43" s="56">
        <f t="shared" si="17"/>
        <v>0</v>
      </c>
      <c r="T43" s="56">
        <f t="shared" si="14"/>
        <v>0</v>
      </c>
      <c r="U43" s="56">
        <f t="shared" si="18"/>
        <v>0</v>
      </c>
      <c r="V43" s="56">
        <f t="shared" si="15"/>
        <v>7.44</v>
      </c>
      <c r="W43" s="64">
        <f t="shared" si="16"/>
        <v>2</v>
      </c>
      <c r="X43" s="56" t="str">
        <f t="shared" si="19"/>
        <v>N</v>
      </c>
      <c r="Y43" s="18"/>
      <c r="Z43" s="19"/>
      <c r="AA43" s="20"/>
      <c r="AB43" s="19"/>
      <c r="AC43" s="21"/>
      <c r="AJ43" s="22"/>
      <c r="AK43" s="22"/>
      <c r="AL43" s="22"/>
      <c r="AM43" s="22"/>
      <c r="AN43" s="20"/>
      <c r="AO43" s="20"/>
      <c r="AP43" s="20"/>
      <c r="AQ43" s="20"/>
      <c r="AR43" s="20"/>
    </row>
    <row r="44" spans="1:44" s="17" customFormat="1" ht="20.25" customHeight="1" x14ac:dyDescent="0.2">
      <c r="A44" s="150"/>
      <c r="C44" s="63"/>
      <c r="D44" s="66">
        <f t="shared" si="13"/>
        <v>1</v>
      </c>
      <c r="E44" s="69">
        <f>IFERROR(VLOOKUP(J44,Causa!$A$2:$F$15,6,0),"")</f>
        <v>3</v>
      </c>
      <c r="F44" s="52">
        <v>0.12291666666666667</v>
      </c>
      <c r="G44" s="53"/>
      <c r="H44" s="212"/>
      <c r="I44" s="55" t="s">
        <v>57</v>
      </c>
      <c r="J44" s="54" t="s">
        <v>29</v>
      </c>
      <c r="K44" s="54" t="s">
        <v>1854</v>
      </c>
      <c r="L44" s="54" t="s">
        <v>1793</v>
      </c>
      <c r="M44" s="54"/>
      <c r="N44" s="54"/>
      <c r="O44" s="54" t="s">
        <v>429</v>
      </c>
      <c r="P44" s="54">
        <v>3</v>
      </c>
      <c r="Q44" s="55" t="s">
        <v>2104</v>
      </c>
      <c r="R44" s="54"/>
      <c r="S44" s="56">
        <f t="shared" si="17"/>
        <v>0</v>
      </c>
      <c r="T44" s="56">
        <f t="shared" si="14"/>
        <v>0</v>
      </c>
      <c r="U44" s="56">
        <f t="shared" si="18"/>
        <v>3</v>
      </c>
      <c r="V44" s="56">
        <f t="shared" si="15"/>
        <v>0</v>
      </c>
      <c r="W44" s="64">
        <f t="shared" si="16"/>
        <v>2</v>
      </c>
      <c r="X44" s="56" t="str">
        <f t="shared" si="19"/>
        <v>N</v>
      </c>
      <c r="Y44" s="18"/>
      <c r="Z44" s="19"/>
      <c r="AA44" s="20"/>
      <c r="AB44" s="19"/>
      <c r="AC44" s="21"/>
      <c r="AJ44" s="22"/>
      <c r="AK44" s="22"/>
      <c r="AL44" s="22"/>
      <c r="AM44" s="22"/>
      <c r="AN44" s="20"/>
      <c r="AO44" s="20"/>
      <c r="AP44" s="20"/>
      <c r="AQ44" s="20"/>
      <c r="AR44" s="20"/>
    </row>
    <row r="45" spans="1:44" s="17" customFormat="1" ht="20.25" customHeight="1" x14ac:dyDescent="0.2">
      <c r="A45" s="150"/>
      <c r="C45" s="63"/>
      <c r="D45" s="66">
        <f t="shared" si="13"/>
        <v>1</v>
      </c>
      <c r="E45" s="69">
        <f>IFERROR(VLOOKUP(J45,Causa!$A$2:$F$15,6,0),"")</f>
        <v>2</v>
      </c>
      <c r="F45" s="52">
        <v>0.12638888888888888</v>
      </c>
      <c r="G45" s="53"/>
      <c r="H45" s="212"/>
      <c r="I45" s="55" t="s">
        <v>57</v>
      </c>
      <c r="J45" s="54" t="s">
        <v>41</v>
      </c>
      <c r="K45" s="54" t="s">
        <v>42</v>
      </c>
      <c r="L45" s="54" t="s">
        <v>444</v>
      </c>
      <c r="M45" s="54"/>
      <c r="N45" s="54"/>
      <c r="O45" s="54" t="s">
        <v>423</v>
      </c>
      <c r="P45" s="54">
        <v>4.04</v>
      </c>
      <c r="Q45" s="55" t="s">
        <v>1932</v>
      </c>
      <c r="R45" s="54"/>
      <c r="S45" s="56">
        <f t="shared" si="17"/>
        <v>0</v>
      </c>
      <c r="T45" s="56">
        <f t="shared" si="14"/>
        <v>0</v>
      </c>
      <c r="U45" s="56">
        <f t="shared" si="18"/>
        <v>0</v>
      </c>
      <c r="V45" s="56">
        <f t="shared" si="15"/>
        <v>4.04</v>
      </c>
      <c r="W45" s="64">
        <f t="shared" si="16"/>
        <v>3</v>
      </c>
      <c r="X45" s="56" t="str">
        <f t="shared" si="19"/>
        <v>N</v>
      </c>
      <c r="Y45" s="18"/>
      <c r="Z45" s="19"/>
      <c r="AA45" s="20"/>
      <c r="AB45" s="19"/>
      <c r="AC45" s="21"/>
      <c r="AJ45" s="22"/>
      <c r="AK45" s="22"/>
      <c r="AL45" s="22"/>
      <c r="AM45" s="22"/>
      <c r="AN45" s="20"/>
      <c r="AO45" s="20"/>
      <c r="AP45" s="20"/>
      <c r="AQ45" s="20"/>
      <c r="AR45" s="20"/>
    </row>
    <row r="46" spans="1:44" s="17" customFormat="1" ht="20.25" customHeight="1" x14ac:dyDescent="0.2">
      <c r="A46" s="150"/>
      <c r="C46" s="63"/>
      <c r="D46" s="66">
        <f t="shared" si="13"/>
        <v>1</v>
      </c>
      <c r="E46" s="69">
        <f>IFERROR(VLOOKUP(J46,Causa!$A$2:$F$15,6,0),"")</f>
        <v>2</v>
      </c>
      <c r="F46" s="52">
        <v>0.14444444444444446</v>
      </c>
      <c r="G46" s="53"/>
      <c r="H46" s="212"/>
      <c r="I46" s="55" t="s">
        <v>57</v>
      </c>
      <c r="J46" s="54" t="s">
        <v>41</v>
      </c>
      <c r="K46" s="54" t="s">
        <v>42</v>
      </c>
      <c r="L46" s="54" t="s">
        <v>448</v>
      </c>
      <c r="M46" s="54"/>
      <c r="N46" s="54"/>
      <c r="O46" s="54" t="s">
        <v>399</v>
      </c>
      <c r="P46" s="54">
        <v>4</v>
      </c>
      <c r="Q46" s="55" t="s">
        <v>2098</v>
      </c>
      <c r="R46" s="54"/>
      <c r="S46" s="56">
        <f t="shared" si="17"/>
        <v>0</v>
      </c>
      <c r="T46" s="56">
        <f t="shared" si="14"/>
        <v>0</v>
      </c>
      <c r="U46" s="56">
        <f t="shared" si="18"/>
        <v>0</v>
      </c>
      <c r="V46" s="56">
        <f t="shared" si="15"/>
        <v>4</v>
      </c>
      <c r="W46" s="64">
        <f t="shared" si="16"/>
        <v>3</v>
      </c>
      <c r="X46" s="56" t="str">
        <f t="shared" si="19"/>
        <v>N</v>
      </c>
      <c r="Y46" s="18"/>
      <c r="Z46" s="19"/>
      <c r="AA46" s="20"/>
      <c r="AB46" s="19"/>
      <c r="AC46" s="21"/>
      <c r="AJ46" s="22"/>
      <c r="AK46" s="22"/>
      <c r="AL46" s="22"/>
      <c r="AM46" s="22"/>
      <c r="AN46" s="20"/>
      <c r="AO46" s="20"/>
      <c r="AP46" s="20"/>
      <c r="AQ46" s="20"/>
      <c r="AR46" s="20"/>
    </row>
    <row r="47" spans="1:44" s="17" customFormat="1" ht="20.25" customHeight="1" x14ac:dyDescent="0.2">
      <c r="A47" s="150"/>
      <c r="C47" s="63"/>
      <c r="D47" s="66">
        <f t="shared" si="13"/>
        <v>1</v>
      </c>
      <c r="E47" s="69">
        <f>IFERROR(VLOOKUP(J47,Causa!$A$2:$F$15,6,0),"")</f>
        <v>2</v>
      </c>
      <c r="F47" s="52">
        <v>0.15972222222222224</v>
      </c>
      <c r="G47" s="53"/>
      <c r="H47" s="212"/>
      <c r="I47" s="55" t="s">
        <v>57</v>
      </c>
      <c r="J47" s="54" t="s">
        <v>41</v>
      </c>
      <c r="K47" s="54" t="s">
        <v>42</v>
      </c>
      <c r="L47" s="54" t="s">
        <v>1770</v>
      </c>
      <c r="M47" s="54"/>
      <c r="N47" s="54"/>
      <c r="O47" s="54" t="s">
        <v>399</v>
      </c>
      <c r="P47" s="54">
        <v>5</v>
      </c>
      <c r="Q47" s="55" t="s">
        <v>2105</v>
      </c>
      <c r="R47" s="54"/>
      <c r="S47" s="56">
        <f t="shared" si="17"/>
        <v>0</v>
      </c>
      <c r="T47" s="56">
        <f t="shared" si="14"/>
        <v>0</v>
      </c>
      <c r="U47" s="56">
        <f t="shared" si="18"/>
        <v>0</v>
      </c>
      <c r="V47" s="56">
        <f t="shared" si="15"/>
        <v>5</v>
      </c>
      <c r="W47" s="64">
        <f t="shared" si="16"/>
        <v>3</v>
      </c>
      <c r="X47" s="56" t="str">
        <f t="shared" si="19"/>
        <v>N</v>
      </c>
      <c r="Y47" s="18"/>
      <c r="Z47" s="19"/>
      <c r="AA47" s="20"/>
      <c r="AB47" s="19"/>
      <c r="AC47" s="21"/>
      <c r="AJ47" s="22"/>
      <c r="AK47" s="22"/>
      <c r="AL47" s="22"/>
      <c r="AM47" s="22"/>
      <c r="AN47" s="20"/>
      <c r="AO47" s="20"/>
      <c r="AP47" s="20"/>
      <c r="AQ47" s="20"/>
      <c r="AR47" s="20"/>
    </row>
    <row r="48" spans="1:44" s="17" customFormat="1" ht="20.25" customHeight="1" x14ac:dyDescent="0.2">
      <c r="A48" s="150"/>
      <c r="C48" s="63"/>
      <c r="D48" s="66">
        <f t="shared" si="13"/>
        <v>1</v>
      </c>
      <c r="E48" s="69">
        <f>IFERROR(VLOOKUP(J48,Causa!$A$2:$F$15,6,0),"")</f>
        <v>3</v>
      </c>
      <c r="F48" s="52">
        <v>0.17361111111111113</v>
      </c>
      <c r="G48" s="53"/>
      <c r="H48" s="212"/>
      <c r="I48" s="55" t="s">
        <v>57</v>
      </c>
      <c r="J48" s="54" t="s">
        <v>37</v>
      </c>
      <c r="K48" s="54" t="s">
        <v>68</v>
      </c>
      <c r="L48" s="54" t="s">
        <v>1793</v>
      </c>
      <c r="M48" s="54"/>
      <c r="N48" s="54"/>
      <c r="O48" s="54" t="s">
        <v>427</v>
      </c>
      <c r="P48" s="54">
        <v>9</v>
      </c>
      <c r="Q48" s="55" t="s">
        <v>2106</v>
      </c>
      <c r="R48" s="54"/>
      <c r="S48" s="56">
        <f t="shared" si="17"/>
        <v>0</v>
      </c>
      <c r="T48" s="56">
        <f t="shared" si="14"/>
        <v>0</v>
      </c>
      <c r="U48" s="56">
        <f t="shared" si="18"/>
        <v>9</v>
      </c>
      <c r="V48" s="56">
        <f t="shared" si="15"/>
        <v>0</v>
      </c>
      <c r="W48" s="64">
        <f t="shared" si="16"/>
        <v>4</v>
      </c>
      <c r="X48" s="56" t="str">
        <f t="shared" si="19"/>
        <v>N</v>
      </c>
      <c r="Y48" s="18"/>
      <c r="Z48" s="19"/>
      <c r="AA48" s="20"/>
      <c r="AB48" s="19"/>
      <c r="AC48" s="21"/>
      <c r="AJ48" s="22"/>
      <c r="AK48" s="22"/>
      <c r="AL48" s="22"/>
      <c r="AM48" s="22"/>
      <c r="AN48" s="20"/>
      <c r="AO48" s="20"/>
      <c r="AP48" s="20"/>
      <c r="AQ48" s="20"/>
      <c r="AR48" s="20"/>
    </row>
    <row r="49" spans="1:44" s="17" customFormat="1" ht="20.25" customHeight="1" x14ac:dyDescent="0.2">
      <c r="A49" s="150"/>
      <c r="C49" s="63"/>
      <c r="D49" s="66">
        <f t="shared" si="13"/>
        <v>1</v>
      </c>
      <c r="E49" s="69">
        <f>IFERROR(VLOOKUP(J49,Causa!$A$2:$F$15,6,0),"")</f>
        <v>3</v>
      </c>
      <c r="F49" s="52">
        <v>0.18888888888888888</v>
      </c>
      <c r="G49" s="53"/>
      <c r="H49" s="212"/>
      <c r="I49" s="55" t="s">
        <v>57</v>
      </c>
      <c r="J49" s="54" t="s">
        <v>29</v>
      </c>
      <c r="K49" s="54" t="s">
        <v>1854</v>
      </c>
      <c r="L49" s="54" t="s">
        <v>1793</v>
      </c>
      <c r="M49" s="54"/>
      <c r="N49" s="54"/>
      <c r="O49" s="54" t="s">
        <v>429</v>
      </c>
      <c r="P49" s="54">
        <v>2.5099999999999998</v>
      </c>
      <c r="Q49" s="55" t="s">
        <v>2034</v>
      </c>
      <c r="R49" s="54"/>
      <c r="S49" s="56">
        <f t="shared" si="17"/>
        <v>0</v>
      </c>
      <c r="T49" s="56">
        <f t="shared" si="14"/>
        <v>0</v>
      </c>
      <c r="U49" s="56">
        <f t="shared" si="18"/>
        <v>2.5099999999999998</v>
      </c>
      <c r="V49" s="56">
        <f t="shared" si="15"/>
        <v>0</v>
      </c>
      <c r="W49" s="64">
        <f t="shared" si="16"/>
        <v>4</v>
      </c>
      <c r="X49" s="56" t="str">
        <f t="shared" si="19"/>
        <v>N</v>
      </c>
      <c r="Y49" s="18"/>
      <c r="Z49" s="19"/>
      <c r="AA49" s="20"/>
      <c r="AB49" s="19"/>
      <c r="AC49" s="21"/>
      <c r="AJ49" s="22"/>
      <c r="AK49" s="22"/>
      <c r="AL49" s="22"/>
      <c r="AM49" s="22"/>
      <c r="AN49" s="20"/>
      <c r="AO49" s="20"/>
      <c r="AP49" s="20"/>
      <c r="AQ49" s="20"/>
      <c r="AR49" s="20"/>
    </row>
    <row r="50" spans="1:44" s="17" customFormat="1" ht="20.25" customHeight="1" x14ac:dyDescent="0.2">
      <c r="A50" s="150"/>
      <c r="C50" s="63"/>
      <c r="D50" s="66">
        <f t="shared" si="13"/>
        <v>1</v>
      </c>
      <c r="E50" s="69">
        <f>IFERROR(VLOOKUP(J50,Causa!$A$2:$F$15,6,0),"")</f>
        <v>2</v>
      </c>
      <c r="F50" s="52">
        <v>0.19999999999999998</v>
      </c>
      <c r="G50" s="53"/>
      <c r="H50" s="212"/>
      <c r="I50" s="55" t="s">
        <v>57</v>
      </c>
      <c r="J50" s="54" t="s">
        <v>41</v>
      </c>
      <c r="K50" s="54" t="s">
        <v>42</v>
      </c>
      <c r="L50" s="54" t="s">
        <v>444</v>
      </c>
      <c r="M50" s="54"/>
      <c r="N50" s="54"/>
      <c r="O50" s="54" t="s">
        <v>423</v>
      </c>
      <c r="P50" s="54">
        <v>5</v>
      </c>
      <c r="Q50" s="55" t="s">
        <v>1932</v>
      </c>
      <c r="R50" s="54"/>
      <c r="S50" s="56">
        <f t="shared" si="17"/>
        <v>0</v>
      </c>
      <c r="T50" s="56">
        <f t="shared" si="14"/>
        <v>0</v>
      </c>
      <c r="U50" s="56">
        <f t="shared" si="18"/>
        <v>0</v>
      </c>
      <c r="V50" s="56">
        <f t="shared" si="15"/>
        <v>5</v>
      </c>
      <c r="W50" s="64">
        <f t="shared" si="16"/>
        <v>4</v>
      </c>
      <c r="X50" s="56" t="str">
        <f t="shared" si="19"/>
        <v>N</v>
      </c>
      <c r="Y50" s="20"/>
      <c r="Z50" s="19"/>
      <c r="AA50" s="20"/>
      <c r="AB50" s="19"/>
      <c r="AC50" s="21"/>
      <c r="AJ50" s="22"/>
      <c r="AK50" s="22"/>
      <c r="AL50" s="22"/>
      <c r="AM50" s="22"/>
      <c r="AN50" s="20"/>
      <c r="AO50" s="20"/>
      <c r="AP50" s="20"/>
      <c r="AQ50" s="20"/>
      <c r="AR50" s="20"/>
    </row>
    <row r="51" spans="1:44" s="17" customFormat="1" ht="20.25" customHeight="1" x14ac:dyDescent="0.2">
      <c r="A51" s="150"/>
      <c r="C51" s="63"/>
      <c r="D51" s="66">
        <f t="shared" si="13"/>
        <v>1</v>
      </c>
      <c r="E51" s="69">
        <f>IFERROR(VLOOKUP(J51,Causa!$A$2:$F$15,6,0),"")</f>
        <v>2</v>
      </c>
      <c r="F51" s="52">
        <v>0.22500000000000001</v>
      </c>
      <c r="G51" s="53"/>
      <c r="H51" s="212"/>
      <c r="I51" s="55" t="s">
        <v>57</v>
      </c>
      <c r="J51" s="54" t="s">
        <v>41</v>
      </c>
      <c r="K51" s="54" t="s">
        <v>42</v>
      </c>
      <c r="L51" s="54" t="s">
        <v>444</v>
      </c>
      <c r="M51" s="54"/>
      <c r="N51" s="54"/>
      <c r="O51" s="54" t="s">
        <v>423</v>
      </c>
      <c r="P51" s="54">
        <v>9</v>
      </c>
      <c r="Q51" s="55" t="s">
        <v>1929</v>
      </c>
      <c r="R51" s="54"/>
      <c r="S51" s="56">
        <f t="shared" si="17"/>
        <v>0</v>
      </c>
      <c r="T51" s="56">
        <f t="shared" si="14"/>
        <v>0</v>
      </c>
      <c r="U51" s="56">
        <f t="shared" si="18"/>
        <v>0</v>
      </c>
      <c r="V51" s="56">
        <f t="shared" si="15"/>
        <v>9</v>
      </c>
      <c r="W51" s="64">
        <f t="shared" si="16"/>
        <v>5</v>
      </c>
      <c r="X51" s="56" t="str">
        <f t="shared" si="19"/>
        <v>N</v>
      </c>
      <c r="Y51" s="20"/>
      <c r="Z51" s="19"/>
      <c r="AA51" s="20"/>
      <c r="AB51" s="19"/>
      <c r="AC51" s="21"/>
      <c r="AJ51" s="22"/>
      <c r="AK51" s="22"/>
      <c r="AL51" s="22"/>
      <c r="AM51" s="22"/>
      <c r="AN51" s="20"/>
      <c r="AO51" s="20"/>
      <c r="AP51" s="20"/>
      <c r="AQ51" s="20"/>
      <c r="AR51" s="20"/>
    </row>
    <row r="52" spans="1:44" s="17" customFormat="1" ht="20.25" customHeight="1" x14ac:dyDescent="0.2">
      <c r="A52" s="150"/>
      <c r="C52" s="63"/>
      <c r="D52" s="66">
        <f t="shared" si="13"/>
        <v>1</v>
      </c>
      <c r="E52" s="69">
        <f>IFERROR(VLOOKUP(J52,Causa!$A$2:$F$15,6,0),"")</f>
        <v>2</v>
      </c>
      <c r="F52" s="52">
        <v>0.24374999999999999</v>
      </c>
      <c r="G52" s="53"/>
      <c r="H52" s="212"/>
      <c r="I52" s="55" t="s">
        <v>57</v>
      </c>
      <c r="J52" s="54" t="s">
        <v>41</v>
      </c>
      <c r="K52" s="54" t="s">
        <v>42</v>
      </c>
      <c r="L52" s="54" t="s">
        <v>446</v>
      </c>
      <c r="M52" s="54"/>
      <c r="N52" s="54"/>
      <c r="O52" s="54" t="s">
        <v>399</v>
      </c>
      <c r="P52" s="54">
        <v>4.4000000000000004</v>
      </c>
      <c r="Q52" s="55" t="s">
        <v>2107</v>
      </c>
      <c r="R52" s="54"/>
      <c r="S52" s="56">
        <f t="shared" si="17"/>
        <v>0</v>
      </c>
      <c r="T52" s="56">
        <f t="shared" si="14"/>
        <v>0</v>
      </c>
      <c r="U52" s="56">
        <f t="shared" si="18"/>
        <v>0</v>
      </c>
      <c r="V52" s="56">
        <f t="shared" si="15"/>
        <v>4.4000000000000004</v>
      </c>
      <c r="W52" s="64">
        <f t="shared" si="16"/>
        <v>5</v>
      </c>
      <c r="X52" s="56" t="str">
        <f t="shared" si="19"/>
        <v>N</v>
      </c>
      <c r="Y52" s="20"/>
      <c r="Z52" s="19"/>
      <c r="AA52" s="20"/>
      <c r="AB52" s="19"/>
      <c r="AC52" s="21"/>
      <c r="AJ52" s="22"/>
      <c r="AK52" s="22"/>
      <c r="AL52" s="22"/>
      <c r="AM52" s="22"/>
      <c r="AN52" s="20"/>
      <c r="AO52" s="20"/>
      <c r="AP52" s="20"/>
      <c r="AQ52" s="20"/>
      <c r="AR52" s="20"/>
    </row>
    <row r="53" spans="1:44" s="17" customFormat="1" ht="20.25" customHeight="1" x14ac:dyDescent="0.2">
      <c r="A53" s="150"/>
      <c r="C53" s="63"/>
      <c r="D53" s="66">
        <f t="shared" si="13"/>
        <v>1</v>
      </c>
      <c r="E53" s="69">
        <f>IFERROR(VLOOKUP(J53,Causa!$A$2:$F$15,6,0),"")</f>
        <v>2</v>
      </c>
      <c r="F53" s="52">
        <v>0.25416666666666665</v>
      </c>
      <c r="G53" s="53"/>
      <c r="H53" s="212"/>
      <c r="I53" s="55" t="s">
        <v>57</v>
      </c>
      <c r="J53" s="54" t="s">
        <v>41</v>
      </c>
      <c r="K53" s="54" t="s">
        <v>42</v>
      </c>
      <c r="L53" s="54" t="s">
        <v>444</v>
      </c>
      <c r="M53" s="54"/>
      <c r="N53" s="54"/>
      <c r="O53" s="54" t="s">
        <v>423</v>
      </c>
      <c r="P53" s="54">
        <v>12</v>
      </c>
      <c r="Q53" s="55" t="s">
        <v>1929</v>
      </c>
      <c r="R53" s="54"/>
      <c r="S53" s="56">
        <f t="shared" si="17"/>
        <v>0</v>
      </c>
      <c r="T53" s="56">
        <f t="shared" si="14"/>
        <v>0</v>
      </c>
      <c r="U53" s="56">
        <f t="shared" si="18"/>
        <v>0</v>
      </c>
      <c r="V53" s="56">
        <f t="shared" si="15"/>
        <v>12</v>
      </c>
      <c r="W53" s="64">
        <f t="shared" si="16"/>
        <v>6</v>
      </c>
      <c r="X53" s="56" t="str">
        <f t="shared" si="19"/>
        <v>N</v>
      </c>
      <c r="Y53" s="20"/>
      <c r="Z53" s="19"/>
      <c r="AA53" s="20"/>
      <c r="AB53" s="19"/>
      <c r="AC53" s="21"/>
      <c r="AJ53" s="22"/>
      <c r="AK53" s="22"/>
      <c r="AL53" s="22"/>
      <c r="AM53" s="22"/>
      <c r="AN53" s="20"/>
      <c r="AO53" s="20"/>
      <c r="AP53" s="20"/>
      <c r="AQ53" s="20"/>
      <c r="AR53" s="20"/>
    </row>
    <row r="54" spans="1:44" s="17" customFormat="1" ht="20.25" customHeight="1" x14ac:dyDescent="0.2">
      <c r="A54" s="150"/>
      <c r="C54" s="63"/>
      <c r="D54" s="66">
        <f t="shared" si="13"/>
        <v>1</v>
      </c>
      <c r="E54" s="69">
        <f>IFERROR(VLOOKUP(J54,Causa!$A$2:$F$15,6,0),"")</f>
        <v>3</v>
      </c>
      <c r="F54" s="52">
        <v>0.26944444444444443</v>
      </c>
      <c r="G54" s="53"/>
      <c r="H54" s="212"/>
      <c r="I54" s="55" t="s">
        <v>57</v>
      </c>
      <c r="J54" s="54" t="s">
        <v>47</v>
      </c>
      <c r="K54" s="54" t="s">
        <v>82</v>
      </c>
      <c r="L54" s="54" t="s">
        <v>1793</v>
      </c>
      <c r="M54" s="54"/>
      <c r="N54" s="54"/>
      <c r="O54" s="54" t="s">
        <v>1725</v>
      </c>
      <c r="P54" s="54">
        <v>4.68</v>
      </c>
      <c r="Q54" s="55" t="s">
        <v>1940</v>
      </c>
      <c r="R54" s="54"/>
      <c r="S54" s="56">
        <f t="shared" si="17"/>
        <v>0</v>
      </c>
      <c r="T54" s="56">
        <f t="shared" si="14"/>
        <v>4.68</v>
      </c>
      <c r="U54" s="56">
        <f t="shared" si="18"/>
        <v>0</v>
      </c>
      <c r="V54" s="56">
        <f t="shared" si="15"/>
        <v>0</v>
      </c>
      <c r="W54" s="64">
        <f t="shared" si="16"/>
        <v>6</v>
      </c>
      <c r="X54" s="56" t="str">
        <f t="shared" si="19"/>
        <v>N</v>
      </c>
      <c r="Y54" s="20"/>
      <c r="Z54" s="19"/>
      <c r="AA54" s="20"/>
      <c r="AB54" s="19"/>
      <c r="AC54" s="21"/>
      <c r="AJ54" s="22"/>
      <c r="AK54" s="22"/>
      <c r="AL54" s="22"/>
      <c r="AM54" s="22"/>
      <c r="AN54" s="20"/>
      <c r="AO54" s="20"/>
      <c r="AP54" s="20"/>
      <c r="AQ54" s="20"/>
      <c r="AR54" s="20"/>
    </row>
    <row r="55" spans="1:44" s="17" customFormat="1" ht="20.25" customHeight="1" x14ac:dyDescent="0.2">
      <c r="A55" s="150"/>
      <c r="C55" s="63"/>
      <c r="D55" s="66">
        <f t="shared" si="13"/>
        <v>1</v>
      </c>
      <c r="E55" s="69">
        <f>IFERROR(VLOOKUP(J55,Causa!$A$2:$F$15,6,0),"")</f>
        <v>3</v>
      </c>
      <c r="F55" s="52">
        <v>0.27708333333333335</v>
      </c>
      <c r="G55" s="53"/>
      <c r="H55" s="212"/>
      <c r="I55" s="55" t="s">
        <v>57</v>
      </c>
      <c r="J55" s="54" t="s">
        <v>37</v>
      </c>
      <c r="K55" s="54" t="s">
        <v>68</v>
      </c>
      <c r="L55" s="54" t="s">
        <v>1793</v>
      </c>
      <c r="M55" s="54"/>
      <c r="N55" s="54"/>
      <c r="O55" s="54" t="s">
        <v>427</v>
      </c>
      <c r="P55" s="54">
        <v>10</v>
      </c>
      <c r="Q55" s="55" t="s">
        <v>2106</v>
      </c>
      <c r="R55" s="54"/>
      <c r="S55" s="56">
        <f t="shared" si="17"/>
        <v>0</v>
      </c>
      <c r="T55" s="56">
        <f t="shared" si="14"/>
        <v>0</v>
      </c>
      <c r="U55" s="56">
        <f t="shared" si="18"/>
        <v>10</v>
      </c>
      <c r="V55" s="56">
        <f t="shared" si="15"/>
        <v>0</v>
      </c>
      <c r="W55" s="64">
        <f t="shared" si="16"/>
        <v>6</v>
      </c>
      <c r="X55" s="56" t="str">
        <f t="shared" si="19"/>
        <v>N</v>
      </c>
      <c r="Y55" s="20"/>
      <c r="Z55" s="19"/>
      <c r="AA55" s="20"/>
      <c r="AB55" s="19"/>
      <c r="AC55" s="21"/>
      <c r="AJ55" s="22"/>
      <c r="AK55" s="22"/>
      <c r="AL55" s="22"/>
      <c r="AM55" s="22"/>
      <c r="AN55" s="20"/>
      <c r="AO55" s="20"/>
      <c r="AP55" s="20"/>
      <c r="AQ55" s="20"/>
      <c r="AR55" s="20"/>
    </row>
    <row r="56" spans="1:44" s="17" customFormat="1" ht="20.25" customHeight="1" x14ac:dyDescent="0.2">
      <c r="A56" s="150"/>
      <c r="C56" s="63"/>
      <c r="D56" s="66">
        <f t="shared" si="13"/>
        <v>0</v>
      </c>
      <c r="E56" s="69">
        <f>IFERROR(VLOOKUP(J56,Causa!$A$2:$F$15,6,0),"")</f>
        <v>3</v>
      </c>
      <c r="F56" s="52">
        <v>0.30902777777777779</v>
      </c>
      <c r="G56" s="53"/>
      <c r="H56" s="212"/>
      <c r="I56" s="55" t="s">
        <v>55</v>
      </c>
      <c r="J56" s="54" t="s">
        <v>37</v>
      </c>
      <c r="K56" s="54" t="s">
        <v>68</v>
      </c>
      <c r="L56" s="54" t="s">
        <v>1793</v>
      </c>
      <c r="M56" s="54"/>
      <c r="N56" s="54"/>
      <c r="O56" s="54"/>
      <c r="P56" s="54">
        <v>15.39</v>
      </c>
      <c r="Q56" s="55" t="s">
        <v>2108</v>
      </c>
      <c r="R56" s="54"/>
      <c r="S56" s="56">
        <f t="shared" si="17"/>
        <v>0</v>
      </c>
      <c r="T56" s="56">
        <f t="shared" si="14"/>
        <v>0</v>
      </c>
      <c r="U56" s="56">
        <f t="shared" si="18"/>
        <v>15.39</v>
      </c>
      <c r="V56" s="56">
        <f t="shared" si="15"/>
        <v>0</v>
      </c>
      <c r="W56" s="64">
        <f t="shared" si="16"/>
        <v>7</v>
      </c>
      <c r="X56" s="56" t="str">
        <f t="shared" si="19"/>
        <v>M</v>
      </c>
      <c r="Y56" s="20"/>
      <c r="Z56" s="19"/>
      <c r="AA56" s="20"/>
      <c r="AB56" s="19"/>
      <c r="AC56" s="21"/>
      <c r="AJ56" s="22"/>
      <c r="AK56" s="22"/>
      <c r="AL56" s="22"/>
      <c r="AM56" s="22"/>
      <c r="AN56" s="20"/>
      <c r="AO56" s="20"/>
      <c r="AP56" s="20"/>
      <c r="AQ56" s="20"/>
      <c r="AR56" s="20"/>
    </row>
    <row r="57" spans="1:44" s="17" customFormat="1" ht="20.25" customHeight="1" x14ac:dyDescent="0.2">
      <c r="A57" s="150"/>
      <c r="C57" s="63"/>
      <c r="D57" s="66">
        <f t="shared" si="13"/>
        <v>1</v>
      </c>
      <c r="E57" s="69">
        <f>IFERROR(VLOOKUP(J57,Causa!$A$2:$F$15,6,0),"")</f>
        <v>3</v>
      </c>
      <c r="F57" s="52">
        <v>0.33333333333333331</v>
      </c>
      <c r="G57" s="53"/>
      <c r="H57" s="212"/>
      <c r="I57" s="55" t="s">
        <v>55</v>
      </c>
      <c r="J57" s="54" t="s">
        <v>47</v>
      </c>
      <c r="K57" s="54" t="s">
        <v>42</v>
      </c>
      <c r="L57" s="54" t="s">
        <v>1857</v>
      </c>
      <c r="M57" s="54"/>
      <c r="N57" s="54"/>
      <c r="O57" s="54" t="s">
        <v>1720</v>
      </c>
      <c r="P57" s="54">
        <v>20</v>
      </c>
      <c r="Q57" s="55" t="s">
        <v>2109</v>
      </c>
      <c r="R57" s="54"/>
      <c r="S57" s="56">
        <f t="shared" si="17"/>
        <v>0</v>
      </c>
      <c r="T57" s="56">
        <f t="shared" si="14"/>
        <v>20</v>
      </c>
      <c r="U57" s="56">
        <f t="shared" si="18"/>
        <v>0</v>
      </c>
      <c r="V57" s="56">
        <f t="shared" si="15"/>
        <v>0</v>
      </c>
      <c r="W57" s="64">
        <f t="shared" si="16"/>
        <v>8</v>
      </c>
      <c r="X57" s="56" t="str">
        <f t="shared" si="19"/>
        <v>M</v>
      </c>
      <c r="Y57" s="20"/>
      <c r="Z57" s="19"/>
      <c r="AA57" s="20"/>
      <c r="AB57" s="19"/>
      <c r="AC57" s="21"/>
      <c r="AJ57" s="22"/>
      <c r="AK57" s="22"/>
      <c r="AL57" s="22"/>
      <c r="AM57" s="22"/>
      <c r="AN57" s="20"/>
      <c r="AO57" s="20"/>
      <c r="AP57" s="20"/>
      <c r="AQ57" s="20"/>
      <c r="AR57" s="20"/>
    </row>
    <row r="58" spans="1:44" s="17" customFormat="1" ht="20.25" customHeight="1" x14ac:dyDescent="0.2">
      <c r="A58" s="150"/>
      <c r="C58" s="63"/>
      <c r="D58" s="66">
        <f t="shared" si="13"/>
        <v>0</v>
      </c>
      <c r="E58" s="69">
        <f>IFERROR(VLOOKUP(J58,Causa!$A$2:$F$15,6,0),"")</f>
        <v>3</v>
      </c>
      <c r="F58" s="52">
        <v>0.3576388888888889</v>
      </c>
      <c r="G58" s="53"/>
      <c r="H58" s="212"/>
      <c r="I58" s="55" t="s">
        <v>55</v>
      </c>
      <c r="J58" s="54" t="s">
        <v>37</v>
      </c>
      <c r="K58" s="54" t="s">
        <v>68</v>
      </c>
      <c r="L58" s="54" t="s">
        <v>1793</v>
      </c>
      <c r="M58" s="54"/>
      <c r="N58" s="54"/>
      <c r="O58" s="54"/>
      <c r="P58" s="54">
        <v>17.78</v>
      </c>
      <c r="Q58" s="55" t="s">
        <v>2108</v>
      </c>
      <c r="R58" s="54"/>
      <c r="S58" s="56">
        <f t="shared" si="17"/>
        <v>0</v>
      </c>
      <c r="T58" s="56">
        <f t="shared" si="14"/>
        <v>0</v>
      </c>
      <c r="U58" s="56">
        <f t="shared" si="18"/>
        <v>17.78</v>
      </c>
      <c r="V58" s="56">
        <f t="shared" si="15"/>
        <v>0</v>
      </c>
      <c r="W58" s="64">
        <f t="shared" si="16"/>
        <v>8</v>
      </c>
      <c r="X58" s="56" t="str">
        <f t="shared" si="19"/>
        <v>M</v>
      </c>
      <c r="Y58" s="20"/>
      <c r="Z58" s="19"/>
      <c r="AA58" s="20"/>
      <c r="AB58" s="19"/>
      <c r="AC58" s="21"/>
      <c r="AJ58" s="22"/>
      <c r="AK58" s="22"/>
      <c r="AL58" s="22"/>
      <c r="AM58" s="22"/>
      <c r="AN58" s="20"/>
      <c r="AO58" s="20"/>
      <c r="AP58" s="20"/>
      <c r="AQ58" s="20"/>
      <c r="AR58" s="20"/>
    </row>
    <row r="59" spans="1:44" s="17" customFormat="1" ht="20.25" customHeight="1" x14ac:dyDescent="0.2">
      <c r="A59" s="150"/>
      <c r="C59" s="63"/>
      <c r="D59" s="66">
        <f t="shared" si="13"/>
        <v>1</v>
      </c>
      <c r="E59" s="69">
        <f>IFERROR(VLOOKUP(J59,Causa!$A$2:$F$15,6,0),"")</f>
        <v>3</v>
      </c>
      <c r="F59" s="52">
        <v>0.41666666666666669</v>
      </c>
      <c r="G59" s="53"/>
      <c r="H59" s="212"/>
      <c r="I59" s="55" t="s">
        <v>55</v>
      </c>
      <c r="J59" s="54" t="s">
        <v>47</v>
      </c>
      <c r="K59" s="54" t="s">
        <v>103</v>
      </c>
      <c r="L59" s="54" t="s">
        <v>1793</v>
      </c>
      <c r="M59" s="54"/>
      <c r="N59" s="54"/>
      <c r="O59" s="54" t="s">
        <v>1720</v>
      </c>
      <c r="P59" s="54">
        <v>13.79</v>
      </c>
      <c r="Q59" s="55" t="s">
        <v>2110</v>
      </c>
      <c r="R59" s="54"/>
      <c r="S59" s="56">
        <f t="shared" si="17"/>
        <v>0</v>
      </c>
      <c r="T59" s="56">
        <f t="shared" si="14"/>
        <v>13.79</v>
      </c>
      <c r="U59" s="56">
        <f t="shared" si="18"/>
        <v>0</v>
      </c>
      <c r="V59" s="56">
        <f t="shared" si="15"/>
        <v>0</v>
      </c>
      <c r="W59" s="64">
        <f t="shared" si="16"/>
        <v>10</v>
      </c>
      <c r="X59" s="56" t="str">
        <f t="shared" si="19"/>
        <v>M</v>
      </c>
      <c r="Y59" s="20"/>
      <c r="Z59" s="19"/>
      <c r="AA59" s="20"/>
      <c r="AB59" s="19"/>
      <c r="AC59" s="21"/>
      <c r="AJ59" s="22"/>
      <c r="AK59" s="22"/>
      <c r="AL59" s="22"/>
      <c r="AM59" s="22"/>
      <c r="AN59" s="20"/>
      <c r="AO59" s="20"/>
      <c r="AP59" s="20"/>
      <c r="AQ59" s="20"/>
      <c r="AR59" s="20"/>
    </row>
    <row r="60" spans="1:44" s="17" customFormat="1" ht="20.25" customHeight="1" x14ac:dyDescent="0.2">
      <c r="A60" s="150"/>
      <c r="C60" s="63"/>
      <c r="D60" s="66" t="str">
        <f t="shared" si="13"/>
        <v/>
      </c>
      <c r="E60" s="69" t="str">
        <f>IFERROR(VLOOKUP(J60,Causa!$A$2:$F$15,6,0),"")</f>
        <v/>
      </c>
      <c r="F60" s="52"/>
      <c r="G60" s="53"/>
      <c r="H60" s="212"/>
      <c r="I60" s="55"/>
      <c r="J60" s="54"/>
      <c r="K60" s="54"/>
      <c r="L60" s="54"/>
      <c r="M60" s="54"/>
      <c r="N60" s="54"/>
      <c r="O60" s="54"/>
      <c r="P60" s="54"/>
      <c r="Q60" s="55"/>
      <c r="R60" s="54"/>
      <c r="S60" s="56">
        <f t="shared" si="17"/>
        <v>0</v>
      </c>
      <c r="T60" s="56">
        <f t="shared" si="14"/>
        <v>0</v>
      </c>
      <c r="U60" s="56">
        <f t="shared" si="18"/>
        <v>0</v>
      </c>
      <c r="V60" s="56">
        <f t="shared" si="15"/>
        <v>0</v>
      </c>
      <c r="W60" s="64" t="str">
        <f t="shared" si="16"/>
        <v/>
      </c>
      <c r="X60" s="56" t="str">
        <f t="shared" si="19"/>
        <v>T</v>
      </c>
      <c r="Y60" s="20"/>
      <c r="Z60" s="19"/>
      <c r="AA60" s="20"/>
      <c r="AB60" s="19"/>
      <c r="AC60" s="21"/>
      <c r="AJ60" s="22"/>
      <c r="AK60" s="22"/>
      <c r="AL60" s="22"/>
      <c r="AM60" s="22"/>
      <c r="AN60" s="20"/>
      <c r="AO60" s="20"/>
      <c r="AP60" s="20"/>
      <c r="AQ60" s="20"/>
      <c r="AR60" s="20"/>
    </row>
    <row r="61" spans="1:44" s="17" customFormat="1" ht="30.75" customHeight="1" x14ac:dyDescent="0.2">
      <c r="A61" s="150"/>
      <c r="C61" s="63"/>
      <c r="D61" s="66" t="str">
        <f t="shared" si="13"/>
        <v/>
      </c>
      <c r="E61" s="69" t="str">
        <f>IFERROR(VLOOKUP(J61,Causa!$A$2:$F$15,6,0),"")</f>
        <v/>
      </c>
      <c r="F61" s="52"/>
      <c r="G61" s="53"/>
      <c r="H61" s="212"/>
      <c r="I61" s="55"/>
      <c r="J61" s="54"/>
      <c r="K61" s="54"/>
      <c r="L61" s="54"/>
      <c r="M61" s="54"/>
      <c r="N61" s="54"/>
      <c r="O61" s="54"/>
      <c r="P61" s="54"/>
      <c r="Q61" s="55"/>
      <c r="R61" s="54"/>
      <c r="S61" s="56">
        <f t="shared" si="17"/>
        <v>0</v>
      </c>
      <c r="T61" s="56">
        <f t="shared" si="14"/>
        <v>0</v>
      </c>
      <c r="U61" s="56">
        <f t="shared" si="18"/>
        <v>0</v>
      </c>
      <c r="V61" s="56">
        <f t="shared" si="15"/>
        <v>0</v>
      </c>
      <c r="W61" s="64" t="str">
        <f t="shared" si="16"/>
        <v/>
      </c>
      <c r="X61" s="56" t="str">
        <f t="shared" si="19"/>
        <v>T</v>
      </c>
      <c r="Y61" s="20"/>
      <c r="Z61" s="19"/>
      <c r="AA61" s="20"/>
      <c r="AB61" s="19"/>
      <c r="AC61" s="21"/>
      <c r="AJ61" s="22"/>
      <c r="AK61" s="22"/>
      <c r="AL61" s="22"/>
      <c r="AM61" s="22"/>
      <c r="AN61" s="20"/>
      <c r="AO61" s="20"/>
      <c r="AP61" s="20"/>
      <c r="AQ61" s="20"/>
      <c r="AR61" s="20"/>
    </row>
    <row r="62" spans="1:44" s="17" customFormat="1" ht="30.75" customHeight="1" x14ac:dyDescent="0.2">
      <c r="A62" s="150"/>
      <c r="C62" s="63"/>
      <c r="D62" s="66" t="str">
        <f t="shared" si="13"/>
        <v/>
      </c>
      <c r="E62" s="69" t="str">
        <f>IFERROR(VLOOKUP(J62,Causa!$A$2:$F$15,6,0),"")</f>
        <v/>
      </c>
      <c r="F62" s="52"/>
      <c r="G62" s="53"/>
      <c r="H62" s="212"/>
      <c r="I62" s="55"/>
      <c r="J62" s="54"/>
      <c r="K62" s="54"/>
      <c r="L62" s="54"/>
      <c r="M62" s="54"/>
      <c r="N62" s="54"/>
      <c r="O62" s="54"/>
      <c r="P62" s="54"/>
      <c r="Q62" s="55"/>
      <c r="R62" s="54"/>
      <c r="S62" s="56">
        <f t="shared" si="17"/>
        <v>0</v>
      </c>
      <c r="T62" s="56">
        <f t="shared" si="14"/>
        <v>0</v>
      </c>
      <c r="U62" s="56">
        <f t="shared" si="18"/>
        <v>0</v>
      </c>
      <c r="V62" s="56">
        <f t="shared" si="15"/>
        <v>0</v>
      </c>
      <c r="W62" s="64" t="str">
        <f t="shared" si="16"/>
        <v/>
      </c>
      <c r="X62" s="56" t="str">
        <f t="shared" si="19"/>
        <v>T</v>
      </c>
      <c r="Y62" s="20"/>
      <c r="Z62" s="19"/>
      <c r="AA62" s="20"/>
      <c r="AB62" s="19"/>
      <c r="AC62" s="21"/>
      <c r="AJ62" s="22"/>
      <c r="AK62" s="22"/>
      <c r="AL62" s="22"/>
      <c r="AM62" s="22"/>
      <c r="AN62" s="20"/>
      <c r="AO62" s="20"/>
      <c r="AP62" s="20"/>
      <c r="AQ62" s="20"/>
      <c r="AR62" s="20"/>
    </row>
    <row r="63" spans="1:44" s="17" customFormat="1" ht="30.75" customHeight="1" x14ac:dyDescent="0.2">
      <c r="A63" s="150"/>
      <c r="C63" s="63"/>
      <c r="D63" s="66" t="str">
        <f t="shared" si="13"/>
        <v/>
      </c>
      <c r="E63" s="69" t="str">
        <f>IFERROR(VLOOKUP(J63,Causa!$A$2:$F$15,6,0),"")</f>
        <v/>
      </c>
      <c r="F63" s="52"/>
      <c r="G63" s="53"/>
      <c r="H63" s="212"/>
      <c r="I63" s="55"/>
      <c r="J63" s="54"/>
      <c r="K63" s="54"/>
      <c r="L63" s="54"/>
      <c r="M63" s="54"/>
      <c r="N63" s="54"/>
      <c r="O63" s="54"/>
      <c r="P63" s="54"/>
      <c r="Q63" s="55"/>
      <c r="R63" s="54"/>
      <c r="S63" s="56">
        <f t="shared" si="17"/>
        <v>0</v>
      </c>
      <c r="T63" s="56">
        <f t="shared" si="14"/>
        <v>0</v>
      </c>
      <c r="U63" s="56">
        <f t="shared" si="18"/>
        <v>0</v>
      </c>
      <c r="V63" s="56">
        <f t="shared" si="15"/>
        <v>0</v>
      </c>
      <c r="W63" s="64" t="str">
        <f t="shared" si="16"/>
        <v/>
      </c>
      <c r="X63" s="56" t="str">
        <f t="shared" si="19"/>
        <v>T</v>
      </c>
      <c r="Y63" s="20"/>
      <c r="Z63" s="19"/>
      <c r="AA63" s="20"/>
      <c r="AB63" s="19"/>
      <c r="AC63" s="21"/>
      <c r="AJ63" s="22"/>
      <c r="AK63" s="22"/>
      <c r="AL63" s="22"/>
      <c r="AM63" s="22"/>
      <c r="AN63" s="20"/>
      <c r="AO63" s="20"/>
      <c r="AP63" s="20"/>
      <c r="AQ63" s="20"/>
      <c r="AR63" s="20"/>
    </row>
    <row r="64" spans="1:44" s="17" customFormat="1" ht="30.75" customHeight="1" x14ac:dyDescent="0.2">
      <c r="A64" s="150"/>
      <c r="C64" s="63"/>
      <c r="D64" s="66" t="str">
        <f t="shared" si="13"/>
        <v/>
      </c>
      <c r="E64" s="69" t="str">
        <f>IFERROR(VLOOKUP(J64,Causa!$A$2:$F$15,6,0),"")</f>
        <v/>
      </c>
      <c r="F64" s="52"/>
      <c r="G64" s="53"/>
      <c r="H64" s="212"/>
      <c r="I64" s="55"/>
      <c r="J64" s="54"/>
      <c r="K64" s="54"/>
      <c r="L64" s="54"/>
      <c r="M64" s="54"/>
      <c r="N64" s="54"/>
      <c r="O64" s="54"/>
      <c r="P64" s="54"/>
      <c r="Q64" s="55"/>
      <c r="R64" s="54"/>
      <c r="S64" s="56">
        <f t="shared" si="17"/>
        <v>0</v>
      </c>
      <c r="T64" s="56">
        <f t="shared" si="14"/>
        <v>0</v>
      </c>
      <c r="U64" s="56">
        <f t="shared" si="18"/>
        <v>0</v>
      </c>
      <c r="V64" s="56">
        <f t="shared" si="15"/>
        <v>0</v>
      </c>
      <c r="W64" s="64" t="str">
        <f t="shared" si="16"/>
        <v/>
      </c>
      <c r="X64" s="56" t="str">
        <f t="shared" si="19"/>
        <v>T</v>
      </c>
      <c r="Y64" s="20"/>
      <c r="Z64" s="19"/>
      <c r="AA64" s="20"/>
      <c r="AB64" s="19"/>
      <c r="AC64" s="21"/>
      <c r="AJ64" s="22"/>
      <c r="AK64" s="22"/>
      <c r="AL64" s="22"/>
      <c r="AM64" s="22"/>
      <c r="AN64" s="20"/>
      <c r="AO64" s="20"/>
      <c r="AP64" s="20"/>
      <c r="AQ64" s="20"/>
      <c r="AR64" s="20"/>
    </row>
    <row r="65" spans="1:44" s="17" customFormat="1" ht="30.75" customHeight="1" x14ac:dyDescent="0.2">
      <c r="A65" s="150"/>
      <c r="C65" s="63"/>
      <c r="D65" s="66" t="str">
        <f t="shared" si="13"/>
        <v/>
      </c>
      <c r="E65" s="69" t="str">
        <f>IFERROR(VLOOKUP(J65,Causa!$A$2:$F$15,6,0),"")</f>
        <v/>
      </c>
      <c r="F65" s="52"/>
      <c r="G65" s="53"/>
      <c r="H65" s="212"/>
      <c r="I65" s="55"/>
      <c r="J65" s="54"/>
      <c r="K65" s="54"/>
      <c r="L65" s="54"/>
      <c r="M65" s="54"/>
      <c r="N65" s="54"/>
      <c r="O65" s="54"/>
      <c r="P65" s="54"/>
      <c r="Q65" s="55"/>
      <c r="R65" s="54"/>
      <c r="S65" s="56">
        <f t="shared" si="17"/>
        <v>0</v>
      </c>
      <c r="T65" s="56">
        <f t="shared" si="14"/>
        <v>0</v>
      </c>
      <c r="U65" s="56">
        <f t="shared" si="18"/>
        <v>0</v>
      </c>
      <c r="V65" s="56">
        <f t="shared" si="15"/>
        <v>0</v>
      </c>
      <c r="W65" s="64" t="str">
        <f t="shared" si="16"/>
        <v/>
      </c>
      <c r="X65" s="56" t="str">
        <f t="shared" si="19"/>
        <v>T</v>
      </c>
      <c r="Y65" s="20"/>
      <c r="Z65" s="19"/>
      <c r="AA65" s="20"/>
      <c r="AB65" s="19"/>
      <c r="AC65" s="21"/>
      <c r="AJ65" s="22"/>
      <c r="AK65" s="22"/>
      <c r="AL65" s="22"/>
      <c r="AM65" s="22"/>
      <c r="AN65" s="20"/>
      <c r="AO65" s="20"/>
      <c r="AP65" s="20"/>
      <c r="AQ65" s="20"/>
      <c r="AR65" s="20"/>
    </row>
    <row r="66" spans="1:44" s="17" customFormat="1" ht="30.75" customHeight="1" x14ac:dyDescent="0.2">
      <c r="A66" s="150"/>
      <c r="C66" s="63"/>
      <c r="D66" s="66" t="str">
        <f t="shared" si="13"/>
        <v/>
      </c>
      <c r="E66" s="69" t="str">
        <f>IFERROR(VLOOKUP(J66,Causa!$A$2:$F$15,6,0),"")</f>
        <v/>
      </c>
      <c r="F66" s="52"/>
      <c r="G66" s="53"/>
      <c r="H66" s="212"/>
      <c r="I66" s="55"/>
      <c r="J66" s="54"/>
      <c r="K66" s="54"/>
      <c r="L66" s="54"/>
      <c r="M66" s="54"/>
      <c r="N66" s="54"/>
      <c r="O66" s="54"/>
      <c r="P66" s="54"/>
      <c r="Q66" s="55"/>
      <c r="R66" s="54"/>
      <c r="S66" s="56">
        <f t="shared" si="17"/>
        <v>0</v>
      </c>
      <c r="T66" s="56">
        <f t="shared" si="14"/>
        <v>0</v>
      </c>
      <c r="U66" s="56">
        <f t="shared" si="18"/>
        <v>0</v>
      </c>
      <c r="V66" s="56">
        <f t="shared" si="15"/>
        <v>0</v>
      </c>
      <c r="W66" s="64" t="str">
        <f t="shared" si="16"/>
        <v/>
      </c>
      <c r="X66" s="56" t="str">
        <f t="shared" si="19"/>
        <v>T</v>
      </c>
      <c r="Y66" s="20"/>
      <c r="Z66" s="19"/>
      <c r="AA66" s="20"/>
      <c r="AB66" s="19"/>
      <c r="AC66" s="21"/>
      <c r="AJ66" s="22"/>
      <c r="AK66" s="22"/>
      <c r="AL66" s="22"/>
      <c r="AM66" s="22"/>
      <c r="AN66" s="20"/>
      <c r="AO66" s="20"/>
      <c r="AP66" s="20"/>
      <c r="AQ66" s="20"/>
      <c r="AR66" s="20"/>
    </row>
    <row r="67" spans="1:44" s="17" customFormat="1" ht="30.75" customHeight="1" x14ac:dyDescent="0.2">
      <c r="A67" s="150"/>
      <c r="C67" s="63"/>
      <c r="D67" s="66" t="str">
        <f t="shared" si="13"/>
        <v/>
      </c>
      <c r="E67" s="69" t="str">
        <f>IFERROR(VLOOKUP(J67,Causa!$A$2:$F$15,6,0),"")</f>
        <v/>
      </c>
      <c r="F67" s="52"/>
      <c r="G67" s="53"/>
      <c r="H67" s="212"/>
      <c r="I67" s="55"/>
      <c r="J67" s="54"/>
      <c r="K67" s="54"/>
      <c r="L67" s="54"/>
      <c r="M67" s="54"/>
      <c r="N67" s="54"/>
      <c r="O67" s="54"/>
      <c r="P67" s="54"/>
      <c r="Q67" s="55"/>
      <c r="R67" s="54"/>
      <c r="S67" s="56">
        <f t="shared" si="17"/>
        <v>0</v>
      </c>
      <c r="T67" s="56">
        <f t="shared" si="14"/>
        <v>0</v>
      </c>
      <c r="U67" s="56">
        <f t="shared" si="18"/>
        <v>0</v>
      </c>
      <c r="V67" s="56">
        <f t="shared" si="15"/>
        <v>0</v>
      </c>
      <c r="W67" s="64" t="str">
        <f t="shared" si="16"/>
        <v/>
      </c>
      <c r="X67" s="56" t="str">
        <f t="shared" si="19"/>
        <v>T</v>
      </c>
      <c r="Y67" s="20"/>
      <c r="Z67" s="19"/>
      <c r="AA67" s="20"/>
      <c r="AB67" s="19"/>
      <c r="AC67" s="21"/>
      <c r="AJ67" s="22"/>
      <c r="AK67" s="22"/>
      <c r="AL67" s="22"/>
      <c r="AM67" s="22"/>
      <c r="AN67" s="20"/>
      <c r="AO67" s="20"/>
      <c r="AP67" s="20"/>
      <c r="AQ67" s="20"/>
      <c r="AR67" s="20"/>
    </row>
    <row r="68" spans="1:44" s="17" customFormat="1" ht="30.75" customHeight="1" x14ac:dyDescent="0.2">
      <c r="A68" s="150"/>
      <c r="C68" s="63"/>
      <c r="D68" s="66" t="str">
        <f t="shared" si="13"/>
        <v/>
      </c>
      <c r="E68" s="69" t="str">
        <f>IFERROR(VLOOKUP(J68,Causa!$A$2:$F$15,6,0),"")</f>
        <v/>
      </c>
      <c r="F68" s="52"/>
      <c r="G68" s="53"/>
      <c r="H68" s="212"/>
      <c r="I68" s="55"/>
      <c r="J68" s="54"/>
      <c r="K68" s="54"/>
      <c r="L68" s="54"/>
      <c r="M68" s="54"/>
      <c r="N68" s="54"/>
      <c r="O68" s="54"/>
      <c r="P68" s="54"/>
      <c r="Q68" s="55"/>
      <c r="R68" s="54"/>
      <c r="S68" s="56">
        <f t="shared" si="17"/>
        <v>0</v>
      </c>
      <c r="T68" s="56">
        <f t="shared" si="14"/>
        <v>0</v>
      </c>
      <c r="U68" s="56">
        <f t="shared" si="18"/>
        <v>0</v>
      </c>
      <c r="V68" s="56">
        <f t="shared" si="15"/>
        <v>0</v>
      </c>
      <c r="W68" s="64" t="str">
        <f t="shared" si="16"/>
        <v/>
      </c>
      <c r="X68" s="56" t="str">
        <f t="shared" si="19"/>
        <v>T</v>
      </c>
      <c r="Y68" s="20"/>
      <c r="Z68" s="19"/>
      <c r="AA68" s="20"/>
      <c r="AB68" s="19"/>
      <c r="AC68" s="21"/>
      <c r="AJ68" s="22"/>
      <c r="AK68" s="22"/>
      <c r="AL68" s="22"/>
      <c r="AM68" s="22"/>
      <c r="AN68" s="20"/>
      <c r="AO68" s="20"/>
      <c r="AP68" s="20"/>
      <c r="AQ68" s="20"/>
      <c r="AR68" s="20"/>
    </row>
    <row r="69" spans="1:44" s="17" customFormat="1" ht="30.75" customHeight="1" x14ac:dyDescent="0.2">
      <c r="A69" s="150"/>
      <c r="C69" s="63"/>
      <c r="D69" s="66" t="str">
        <f t="shared" si="13"/>
        <v/>
      </c>
      <c r="E69" s="69" t="str">
        <f>IFERROR(VLOOKUP(J69,Causa!$A$2:$F$15,6,0),"")</f>
        <v/>
      </c>
      <c r="F69" s="52"/>
      <c r="G69" s="53"/>
      <c r="H69" s="212"/>
      <c r="I69" s="55"/>
      <c r="J69" s="54"/>
      <c r="K69" s="54"/>
      <c r="L69" s="54"/>
      <c r="M69" s="54"/>
      <c r="N69" s="54"/>
      <c r="O69" s="54"/>
      <c r="P69" s="54"/>
      <c r="Q69" s="55"/>
      <c r="R69" s="54"/>
      <c r="S69" s="56">
        <f t="shared" si="17"/>
        <v>0</v>
      </c>
      <c r="T69" s="56">
        <f t="shared" si="14"/>
        <v>0</v>
      </c>
      <c r="U69" s="56">
        <f t="shared" si="18"/>
        <v>0</v>
      </c>
      <c r="V69" s="56">
        <f t="shared" si="15"/>
        <v>0</v>
      </c>
      <c r="W69" s="64" t="str">
        <f t="shared" si="16"/>
        <v/>
      </c>
      <c r="X69" s="56" t="str">
        <f t="shared" si="19"/>
        <v>T</v>
      </c>
      <c r="Y69" s="20"/>
      <c r="Z69" s="19"/>
      <c r="AA69" s="20"/>
      <c r="AB69" s="19"/>
      <c r="AC69" s="21"/>
      <c r="AJ69" s="22"/>
      <c r="AK69" s="22"/>
      <c r="AL69" s="22"/>
      <c r="AM69" s="22"/>
      <c r="AN69" s="20"/>
      <c r="AO69" s="20"/>
      <c r="AP69" s="20"/>
      <c r="AQ69" s="20"/>
      <c r="AR69" s="20"/>
    </row>
    <row r="70" spans="1:44" s="17" customFormat="1" ht="30.75" customHeight="1" x14ac:dyDescent="0.2">
      <c r="A70" s="150"/>
      <c r="C70" s="63"/>
      <c r="D70" s="66" t="str">
        <f t="shared" si="13"/>
        <v/>
      </c>
      <c r="E70" s="69" t="str">
        <f>IFERROR(VLOOKUP(J70,Causa!$A$2:$F$15,6,0),"")</f>
        <v/>
      </c>
      <c r="F70" s="52"/>
      <c r="G70" s="53"/>
      <c r="H70" s="212"/>
      <c r="I70" s="55"/>
      <c r="J70" s="54"/>
      <c r="K70" s="54"/>
      <c r="L70" s="54"/>
      <c r="M70" s="54"/>
      <c r="N70" s="54"/>
      <c r="O70" s="54"/>
      <c r="P70" s="54"/>
      <c r="Q70" s="55"/>
      <c r="R70" s="54"/>
      <c r="S70" s="56">
        <f t="shared" si="17"/>
        <v>0</v>
      </c>
      <c r="T70" s="56">
        <f t="shared" si="14"/>
        <v>0</v>
      </c>
      <c r="U70" s="56">
        <f t="shared" si="18"/>
        <v>0</v>
      </c>
      <c r="V70" s="56">
        <f t="shared" si="15"/>
        <v>0</v>
      </c>
      <c r="W70" s="64" t="str">
        <f t="shared" si="16"/>
        <v/>
      </c>
      <c r="X70" s="56" t="str">
        <f t="shared" si="19"/>
        <v>T</v>
      </c>
      <c r="Y70" s="20"/>
      <c r="Z70" s="19"/>
      <c r="AA70" s="20"/>
      <c r="AB70" s="19"/>
      <c r="AC70" s="21"/>
      <c r="AJ70" s="22"/>
      <c r="AK70" s="22"/>
      <c r="AL70" s="22"/>
      <c r="AM70" s="22"/>
      <c r="AN70" s="20"/>
      <c r="AO70" s="20"/>
      <c r="AP70" s="20"/>
      <c r="AQ70" s="20"/>
      <c r="AR70" s="20"/>
    </row>
    <row r="71" spans="1:44" s="17" customFormat="1" ht="30.75" customHeight="1" x14ac:dyDescent="0.2">
      <c r="A71" s="150"/>
      <c r="C71" s="63"/>
      <c r="D71" s="66" t="str">
        <f t="shared" si="13"/>
        <v/>
      </c>
      <c r="E71" s="69" t="str">
        <f>IFERROR(VLOOKUP(J71,Causa!$A$2:$F$15,6,0),"")</f>
        <v/>
      </c>
      <c r="F71" s="52"/>
      <c r="G71" s="53"/>
      <c r="H71" s="212"/>
      <c r="I71" s="55"/>
      <c r="J71" s="54"/>
      <c r="K71" s="54"/>
      <c r="L71" s="54"/>
      <c r="M71" s="54"/>
      <c r="N71" s="54"/>
      <c r="O71" s="54"/>
      <c r="P71" s="54"/>
      <c r="Q71" s="55"/>
      <c r="R71" s="54"/>
      <c r="S71" s="56">
        <f t="shared" si="17"/>
        <v>0</v>
      </c>
      <c r="T71" s="56">
        <f t="shared" si="14"/>
        <v>0</v>
      </c>
      <c r="U71" s="56">
        <f t="shared" si="18"/>
        <v>0</v>
      </c>
      <c r="V71" s="56">
        <f t="shared" si="15"/>
        <v>0</v>
      </c>
      <c r="W71" s="64" t="str">
        <f t="shared" si="16"/>
        <v/>
      </c>
      <c r="X71" s="56" t="str">
        <f t="shared" si="19"/>
        <v>T</v>
      </c>
      <c r="Y71" s="20"/>
      <c r="Z71" s="19"/>
      <c r="AA71" s="20"/>
      <c r="AB71" s="19"/>
      <c r="AC71" s="21"/>
      <c r="AJ71" s="22"/>
      <c r="AK71" s="22"/>
      <c r="AL71" s="22"/>
      <c r="AM71" s="22"/>
      <c r="AN71" s="20"/>
      <c r="AO71" s="20"/>
      <c r="AP71" s="20"/>
      <c r="AQ71" s="20"/>
      <c r="AR71" s="20"/>
    </row>
    <row r="72" spans="1:44" s="17" customFormat="1" ht="30.75" customHeight="1" x14ac:dyDescent="0.2">
      <c r="A72" s="150"/>
      <c r="C72" s="63"/>
      <c r="D72" s="66" t="str">
        <f t="shared" si="13"/>
        <v/>
      </c>
      <c r="E72" s="69" t="str">
        <f>IFERROR(VLOOKUP(J72,Causa!$A$2:$F$15,6,0),"")</f>
        <v/>
      </c>
      <c r="F72" s="52"/>
      <c r="G72" s="53"/>
      <c r="H72" s="212"/>
      <c r="I72" s="55"/>
      <c r="J72" s="54"/>
      <c r="K72" s="54"/>
      <c r="L72" s="54"/>
      <c r="M72" s="54"/>
      <c r="N72" s="54"/>
      <c r="O72" s="54"/>
      <c r="P72" s="54"/>
      <c r="Q72" s="55"/>
      <c r="R72" s="54"/>
      <c r="S72" s="56">
        <f t="shared" si="17"/>
        <v>0</v>
      </c>
      <c r="T72" s="56">
        <f t="shared" si="14"/>
        <v>0</v>
      </c>
      <c r="U72" s="56">
        <f t="shared" si="18"/>
        <v>0</v>
      </c>
      <c r="V72" s="56">
        <f t="shared" si="15"/>
        <v>0</v>
      </c>
      <c r="W72" s="64" t="str">
        <f t="shared" si="16"/>
        <v/>
      </c>
      <c r="X72" s="56" t="str">
        <f t="shared" si="19"/>
        <v>T</v>
      </c>
      <c r="Y72" s="20"/>
      <c r="Z72" s="19"/>
      <c r="AA72" s="20"/>
      <c r="AB72" s="19"/>
      <c r="AC72" s="21"/>
      <c r="AJ72" s="22"/>
      <c r="AK72" s="22"/>
      <c r="AL72" s="22"/>
      <c r="AM72" s="22"/>
      <c r="AN72" s="20"/>
      <c r="AO72" s="20"/>
      <c r="AP72" s="20"/>
      <c r="AQ72" s="20"/>
      <c r="AR72" s="20"/>
    </row>
    <row r="73" spans="1:44" s="17" customFormat="1" ht="30.75" customHeight="1" x14ac:dyDescent="0.2">
      <c r="A73" s="150"/>
      <c r="C73" s="63"/>
      <c r="D73" s="66" t="str">
        <f t="shared" si="13"/>
        <v/>
      </c>
      <c r="E73" s="69" t="str">
        <f>IFERROR(VLOOKUP(J73,Causa!$A$2:$F$15,6,0),"")</f>
        <v/>
      </c>
      <c r="F73" s="52"/>
      <c r="G73" s="53"/>
      <c r="H73" s="212"/>
      <c r="I73" s="55"/>
      <c r="J73" s="54"/>
      <c r="K73" s="54"/>
      <c r="L73" s="54"/>
      <c r="M73" s="54"/>
      <c r="N73" s="54"/>
      <c r="O73" s="54"/>
      <c r="P73" s="54"/>
      <c r="Q73" s="55"/>
      <c r="R73" s="54"/>
      <c r="S73" s="56">
        <f t="shared" si="17"/>
        <v>0</v>
      </c>
      <c r="T73" s="56">
        <f t="shared" si="14"/>
        <v>0</v>
      </c>
      <c r="U73" s="56">
        <f t="shared" si="18"/>
        <v>0</v>
      </c>
      <c r="V73" s="56">
        <f t="shared" si="15"/>
        <v>0</v>
      </c>
      <c r="W73" s="64" t="str">
        <f t="shared" si="16"/>
        <v/>
      </c>
      <c r="X73" s="56" t="str">
        <f t="shared" si="19"/>
        <v>T</v>
      </c>
      <c r="Y73" s="20"/>
      <c r="Z73" s="19"/>
      <c r="AA73" s="20"/>
      <c r="AB73" s="19"/>
      <c r="AC73" s="21"/>
      <c r="AJ73" s="22"/>
      <c r="AK73" s="22"/>
      <c r="AL73" s="22"/>
      <c r="AM73" s="22"/>
      <c r="AN73" s="20"/>
      <c r="AO73" s="20"/>
      <c r="AP73" s="20"/>
      <c r="AQ73" s="20"/>
      <c r="AR73" s="20"/>
    </row>
    <row r="74" spans="1:44" s="17" customFormat="1" ht="30.75" customHeight="1" x14ac:dyDescent="0.2">
      <c r="A74" s="150"/>
      <c r="C74" s="63"/>
      <c r="D74" s="66" t="str">
        <f t="shared" si="13"/>
        <v/>
      </c>
      <c r="E74" s="69" t="str">
        <f>IFERROR(VLOOKUP(J74,Causa!$A$2:$F$15,6,0),"")</f>
        <v/>
      </c>
      <c r="F74" s="52"/>
      <c r="G74" s="53"/>
      <c r="H74" s="212"/>
      <c r="I74" s="55"/>
      <c r="J74" s="54"/>
      <c r="K74" s="54"/>
      <c r="L74" s="54"/>
      <c r="M74" s="54"/>
      <c r="N74" s="54"/>
      <c r="O74" s="54"/>
      <c r="P74" s="54"/>
      <c r="Q74" s="55"/>
      <c r="R74" s="54"/>
      <c r="S74" s="56">
        <f t="shared" si="17"/>
        <v>0</v>
      </c>
      <c r="T74" s="56">
        <f t="shared" si="14"/>
        <v>0</v>
      </c>
      <c r="U74" s="56">
        <f t="shared" si="18"/>
        <v>0</v>
      </c>
      <c r="V74" s="56">
        <f t="shared" si="15"/>
        <v>0</v>
      </c>
      <c r="W74" s="64" t="str">
        <f t="shared" si="16"/>
        <v/>
      </c>
      <c r="X74" s="56" t="str">
        <f t="shared" si="19"/>
        <v>T</v>
      </c>
      <c r="Y74" s="20"/>
      <c r="Z74" s="19"/>
      <c r="AA74" s="20"/>
      <c r="AB74" s="19"/>
      <c r="AC74" s="21"/>
      <c r="AJ74" s="22"/>
      <c r="AK74" s="22"/>
      <c r="AL74" s="22"/>
      <c r="AM74" s="22"/>
      <c r="AN74" s="20"/>
      <c r="AO74" s="20"/>
      <c r="AP74" s="20"/>
      <c r="AQ74" s="20"/>
      <c r="AR74" s="20"/>
    </row>
    <row r="75" spans="1:44" s="17" customFormat="1" ht="30.75" customHeight="1" x14ac:dyDescent="0.2">
      <c r="A75" s="150"/>
      <c r="C75" s="63"/>
      <c r="D75" s="66" t="str">
        <f t="shared" si="13"/>
        <v/>
      </c>
      <c r="E75" s="69" t="str">
        <f>IFERROR(VLOOKUP(J75,Causa!$A$2:$F$15,6,0),"")</f>
        <v/>
      </c>
      <c r="F75" s="52"/>
      <c r="G75" s="53"/>
      <c r="H75" s="212"/>
      <c r="I75" s="55"/>
      <c r="J75" s="54"/>
      <c r="K75" s="54"/>
      <c r="L75" s="54"/>
      <c r="M75" s="54"/>
      <c r="N75" s="54"/>
      <c r="O75" s="54"/>
      <c r="P75" s="54"/>
      <c r="Q75" s="55"/>
      <c r="R75" s="54"/>
      <c r="S75" s="56">
        <f t="shared" si="17"/>
        <v>0</v>
      </c>
      <c r="T75" s="56">
        <f t="shared" si="14"/>
        <v>0</v>
      </c>
      <c r="U75" s="56">
        <f t="shared" si="18"/>
        <v>0</v>
      </c>
      <c r="V75" s="56">
        <f t="shared" si="15"/>
        <v>0</v>
      </c>
      <c r="W75" s="64" t="str">
        <f t="shared" si="16"/>
        <v/>
      </c>
      <c r="X75" s="56" t="str">
        <f t="shared" si="19"/>
        <v>T</v>
      </c>
      <c r="Y75" s="20"/>
      <c r="Z75" s="19"/>
      <c r="AA75" s="20"/>
      <c r="AB75" s="19"/>
      <c r="AC75" s="21"/>
      <c r="AJ75" s="22"/>
      <c r="AK75" s="22"/>
      <c r="AL75" s="22"/>
      <c r="AM75" s="22"/>
      <c r="AN75" s="20"/>
      <c r="AO75" s="20"/>
      <c r="AP75" s="20"/>
      <c r="AQ75" s="20"/>
      <c r="AR75" s="20"/>
    </row>
    <row r="76" spans="1:44" s="17" customFormat="1" ht="30.75" customHeight="1" x14ac:dyDescent="0.2">
      <c r="A76" s="150"/>
      <c r="C76" s="63"/>
      <c r="D76" s="66" t="str">
        <f t="shared" si="13"/>
        <v/>
      </c>
      <c r="E76" s="69" t="str">
        <f>IFERROR(VLOOKUP(J76,Causa!$A$2:$F$15,6,0),"")</f>
        <v/>
      </c>
      <c r="F76" s="52"/>
      <c r="G76" s="53"/>
      <c r="H76" s="212"/>
      <c r="I76" s="55"/>
      <c r="J76" s="54"/>
      <c r="K76" s="54"/>
      <c r="L76" s="54"/>
      <c r="M76" s="54"/>
      <c r="N76" s="54"/>
      <c r="O76" s="54"/>
      <c r="P76" s="54"/>
      <c r="Q76" s="55"/>
      <c r="R76" s="54"/>
      <c r="S76" s="56">
        <f t="shared" si="17"/>
        <v>0</v>
      </c>
      <c r="T76" s="56">
        <f t="shared" si="14"/>
        <v>0</v>
      </c>
      <c r="U76" s="56">
        <f t="shared" si="18"/>
        <v>0</v>
      </c>
      <c r="V76" s="56">
        <f t="shared" si="15"/>
        <v>0</v>
      </c>
      <c r="W76" s="64" t="str">
        <f t="shared" si="16"/>
        <v/>
      </c>
      <c r="X76" s="56" t="str">
        <f t="shared" si="19"/>
        <v>T</v>
      </c>
      <c r="Y76" s="20"/>
      <c r="Z76" s="19"/>
      <c r="AA76" s="20"/>
      <c r="AB76" s="19"/>
      <c r="AC76" s="21"/>
      <c r="AJ76" s="22"/>
      <c r="AK76" s="22"/>
      <c r="AL76" s="22"/>
      <c r="AM76" s="22"/>
      <c r="AN76" s="20"/>
      <c r="AO76" s="20"/>
      <c r="AP76" s="20"/>
      <c r="AQ76" s="20"/>
      <c r="AR76" s="20"/>
    </row>
    <row r="77" spans="1:44" s="17" customFormat="1" ht="30.75" customHeight="1" x14ac:dyDescent="0.2">
      <c r="A77" s="150"/>
      <c r="C77" s="63"/>
      <c r="D77" s="66" t="str">
        <f t="shared" si="13"/>
        <v/>
      </c>
      <c r="E77" s="69" t="str">
        <f>IFERROR(VLOOKUP(J77,Causa!$A$2:$F$15,6,0),"")</f>
        <v/>
      </c>
      <c r="F77" s="52"/>
      <c r="G77" s="53"/>
      <c r="H77" s="212"/>
      <c r="I77" s="55"/>
      <c r="J77" s="54"/>
      <c r="K77" s="54"/>
      <c r="L77" s="54"/>
      <c r="M77" s="54"/>
      <c r="N77" s="54"/>
      <c r="O77" s="54"/>
      <c r="P77" s="54"/>
      <c r="Q77" s="55"/>
      <c r="R77" s="54"/>
      <c r="S77" s="56">
        <f t="shared" si="17"/>
        <v>0</v>
      </c>
      <c r="T77" s="56">
        <f t="shared" si="14"/>
        <v>0</v>
      </c>
      <c r="U77" s="56">
        <f t="shared" si="18"/>
        <v>0</v>
      </c>
      <c r="V77" s="56">
        <f t="shared" si="15"/>
        <v>0</v>
      </c>
      <c r="W77" s="64" t="str">
        <f t="shared" si="16"/>
        <v/>
      </c>
      <c r="X77" s="56" t="str">
        <f t="shared" si="19"/>
        <v>T</v>
      </c>
      <c r="Y77" s="20"/>
      <c r="Z77" s="19"/>
      <c r="AA77" s="20"/>
      <c r="AB77" s="19"/>
      <c r="AC77" s="21"/>
      <c r="AJ77" s="22"/>
      <c r="AK77" s="22"/>
      <c r="AL77" s="22"/>
      <c r="AM77" s="22"/>
      <c r="AN77" s="20"/>
      <c r="AO77" s="20"/>
      <c r="AP77" s="20"/>
      <c r="AQ77" s="20"/>
      <c r="AR77" s="20"/>
    </row>
    <row r="78" spans="1:44" s="17" customFormat="1" ht="30.75" customHeight="1" x14ac:dyDescent="0.2">
      <c r="A78" s="150"/>
      <c r="C78" s="63"/>
      <c r="D78" s="66" t="str">
        <f t="shared" si="13"/>
        <v/>
      </c>
      <c r="E78" s="69" t="str">
        <f>IFERROR(VLOOKUP(J78,Causa!$A$2:$F$15,6,0),"")</f>
        <v/>
      </c>
      <c r="F78" s="52"/>
      <c r="G78" s="53"/>
      <c r="H78" s="212"/>
      <c r="I78" s="55"/>
      <c r="J78" s="54"/>
      <c r="K78" s="54"/>
      <c r="L78" s="54"/>
      <c r="M78" s="54"/>
      <c r="N78" s="54"/>
      <c r="O78" s="54"/>
      <c r="P78" s="54"/>
      <c r="Q78" s="55"/>
      <c r="R78" s="54"/>
      <c r="S78" s="56">
        <f t="shared" si="17"/>
        <v>0</v>
      </c>
      <c r="T78" s="56">
        <f t="shared" si="14"/>
        <v>0</v>
      </c>
      <c r="U78" s="56">
        <f t="shared" si="18"/>
        <v>0</v>
      </c>
      <c r="V78" s="56">
        <f t="shared" si="15"/>
        <v>0</v>
      </c>
      <c r="W78" s="64" t="str">
        <f t="shared" si="16"/>
        <v/>
      </c>
      <c r="X78" s="56" t="str">
        <f t="shared" si="19"/>
        <v>T</v>
      </c>
      <c r="Y78" s="20"/>
      <c r="Z78" s="19"/>
      <c r="AA78" s="20"/>
      <c r="AB78" s="19"/>
      <c r="AC78" s="21"/>
      <c r="AJ78" s="22"/>
      <c r="AK78" s="22"/>
      <c r="AL78" s="22"/>
      <c r="AM78" s="22"/>
      <c r="AN78" s="20"/>
      <c r="AO78" s="20"/>
      <c r="AP78" s="20"/>
      <c r="AQ78" s="20"/>
      <c r="AR78" s="20"/>
    </row>
    <row r="79" spans="1:44" s="17" customFormat="1" ht="30.75" customHeight="1" x14ac:dyDescent="0.2">
      <c r="A79" s="150"/>
      <c r="C79" s="63"/>
      <c r="D79" s="66" t="str">
        <f t="shared" si="13"/>
        <v/>
      </c>
      <c r="E79" s="69" t="str">
        <f>IFERROR(VLOOKUP(J79,Causa!$A$2:$F$15,6,0),"")</f>
        <v/>
      </c>
      <c r="F79" s="52"/>
      <c r="G79" s="53"/>
      <c r="H79" s="212"/>
      <c r="I79" s="55"/>
      <c r="J79" s="54"/>
      <c r="K79" s="54"/>
      <c r="L79" s="54"/>
      <c r="M79" s="54"/>
      <c r="N79" s="54"/>
      <c r="O79" s="54"/>
      <c r="P79" s="54"/>
      <c r="Q79" s="55"/>
      <c r="R79" s="54"/>
      <c r="S79" s="56">
        <f t="shared" si="17"/>
        <v>0</v>
      </c>
      <c r="T79" s="56">
        <f t="shared" si="14"/>
        <v>0</v>
      </c>
      <c r="U79" s="56">
        <f t="shared" si="18"/>
        <v>0</v>
      </c>
      <c r="V79" s="56">
        <f t="shared" si="15"/>
        <v>0</v>
      </c>
      <c r="W79" s="64" t="str">
        <f t="shared" si="16"/>
        <v/>
      </c>
      <c r="X79" s="56" t="str">
        <f t="shared" si="19"/>
        <v>T</v>
      </c>
      <c r="Y79" s="20"/>
      <c r="Z79" s="19"/>
      <c r="AA79" s="20"/>
      <c r="AB79" s="19"/>
      <c r="AC79" s="21"/>
      <c r="AJ79" s="22"/>
      <c r="AK79" s="22"/>
      <c r="AL79" s="22"/>
      <c r="AM79" s="22"/>
      <c r="AN79" s="20"/>
      <c r="AO79" s="20"/>
      <c r="AP79" s="20"/>
      <c r="AQ79" s="20"/>
      <c r="AR79" s="20"/>
    </row>
    <row r="80" spans="1:44" s="17" customFormat="1" ht="30.75" customHeight="1" x14ac:dyDescent="0.2">
      <c r="A80" s="150"/>
      <c r="C80" s="63"/>
      <c r="D80" s="66" t="str">
        <f t="shared" si="13"/>
        <v/>
      </c>
      <c r="E80" s="69" t="str">
        <f>IFERROR(VLOOKUP(J80,Causa!$A$2:$F$15,6,0),"")</f>
        <v/>
      </c>
      <c r="F80" s="52"/>
      <c r="G80" s="53"/>
      <c r="H80" s="212"/>
      <c r="I80" s="55"/>
      <c r="J80" s="54"/>
      <c r="K80" s="54"/>
      <c r="L80" s="54"/>
      <c r="M80" s="54"/>
      <c r="N80" s="54"/>
      <c r="O80" s="54"/>
      <c r="P80" s="54"/>
      <c r="Q80" s="55"/>
      <c r="R80" s="54"/>
      <c r="S80" s="56">
        <f t="shared" si="17"/>
        <v>0</v>
      </c>
      <c r="T80" s="56">
        <f t="shared" si="14"/>
        <v>0</v>
      </c>
      <c r="U80" s="56">
        <f t="shared" si="18"/>
        <v>0</v>
      </c>
      <c r="V80" s="56">
        <f t="shared" si="15"/>
        <v>0</v>
      </c>
      <c r="W80" s="64" t="str">
        <f t="shared" si="16"/>
        <v/>
      </c>
      <c r="X80" s="56" t="str">
        <f t="shared" si="19"/>
        <v>T</v>
      </c>
      <c r="Y80" s="20"/>
      <c r="Z80" s="19"/>
      <c r="AA80" s="20"/>
      <c r="AB80" s="19"/>
      <c r="AC80" s="21"/>
      <c r="AJ80" s="22"/>
      <c r="AK80" s="22"/>
      <c r="AL80" s="22"/>
      <c r="AM80" s="22"/>
      <c r="AN80" s="20"/>
      <c r="AO80" s="20"/>
      <c r="AP80" s="20"/>
      <c r="AQ80" s="20"/>
      <c r="AR80" s="20"/>
    </row>
    <row r="81" spans="1:44" s="17" customFormat="1" ht="30.75" customHeight="1" x14ac:dyDescent="0.2">
      <c r="A81" s="150"/>
      <c r="C81" s="63"/>
      <c r="D81" s="66" t="str">
        <f t="shared" si="13"/>
        <v/>
      </c>
      <c r="E81" s="69" t="str">
        <f>IFERROR(VLOOKUP(J81,Causa!$A$2:$F$15,6,0),"")</f>
        <v/>
      </c>
      <c r="F81" s="52"/>
      <c r="G81" s="53"/>
      <c r="H81" s="212"/>
      <c r="I81" s="55"/>
      <c r="J81" s="54"/>
      <c r="K81" s="54"/>
      <c r="L81" s="54"/>
      <c r="M81" s="54"/>
      <c r="N81" s="54"/>
      <c r="O81" s="54"/>
      <c r="P81" s="54"/>
      <c r="Q81" s="55"/>
      <c r="R81" s="54"/>
      <c r="S81" s="56">
        <f t="shared" si="17"/>
        <v>0</v>
      </c>
      <c r="T81" s="56">
        <f t="shared" si="14"/>
        <v>0</v>
      </c>
      <c r="U81" s="56">
        <f t="shared" si="18"/>
        <v>0</v>
      </c>
      <c r="V81" s="56">
        <f t="shared" si="15"/>
        <v>0</v>
      </c>
      <c r="W81" s="64" t="str">
        <f t="shared" si="16"/>
        <v/>
      </c>
      <c r="X81" s="56" t="str">
        <f t="shared" si="19"/>
        <v>T</v>
      </c>
      <c r="Y81" s="20"/>
      <c r="Z81" s="19"/>
      <c r="AA81" s="20"/>
      <c r="AB81" s="19"/>
      <c r="AC81" s="21"/>
      <c r="AJ81" s="22"/>
      <c r="AK81" s="22"/>
      <c r="AL81" s="22"/>
      <c r="AM81" s="22"/>
      <c r="AN81" s="20"/>
      <c r="AO81" s="20"/>
      <c r="AP81" s="20"/>
      <c r="AQ81" s="20"/>
      <c r="AR81" s="20"/>
    </row>
    <row r="82" spans="1:44" s="17" customFormat="1" ht="30.75" customHeight="1" x14ac:dyDescent="0.2">
      <c r="A82" s="150"/>
      <c r="C82" s="63"/>
      <c r="D82" s="66" t="str">
        <f t="shared" si="13"/>
        <v/>
      </c>
      <c r="E82" s="69" t="str">
        <f>IFERROR(VLOOKUP(J82,Causa!$A$2:$F$15,6,0),"")</f>
        <v/>
      </c>
      <c r="F82" s="52"/>
      <c r="G82" s="53"/>
      <c r="H82" s="212"/>
      <c r="I82" s="55"/>
      <c r="J82" s="54"/>
      <c r="K82" s="54"/>
      <c r="L82" s="54"/>
      <c r="M82" s="54"/>
      <c r="N82" s="54"/>
      <c r="O82" s="54"/>
      <c r="P82" s="54"/>
      <c r="Q82" s="55"/>
      <c r="R82" s="54"/>
      <c r="S82" s="56">
        <f t="shared" si="17"/>
        <v>0</v>
      </c>
      <c r="T82" s="56">
        <f t="shared" si="14"/>
        <v>0</v>
      </c>
      <c r="U82" s="56">
        <f t="shared" si="18"/>
        <v>0</v>
      </c>
      <c r="V82" s="56">
        <f t="shared" si="15"/>
        <v>0</v>
      </c>
      <c r="W82" s="64" t="str">
        <f t="shared" si="16"/>
        <v/>
      </c>
      <c r="X82" s="56" t="str">
        <f t="shared" si="19"/>
        <v>T</v>
      </c>
      <c r="Y82" s="20"/>
      <c r="Z82" s="19"/>
      <c r="AA82" s="20"/>
      <c r="AB82" s="19"/>
      <c r="AC82" s="21"/>
      <c r="AJ82" s="22"/>
      <c r="AK82" s="22"/>
      <c r="AL82" s="22"/>
      <c r="AM82" s="22"/>
      <c r="AN82" s="20"/>
      <c r="AO82" s="20"/>
      <c r="AP82" s="20"/>
      <c r="AQ82" s="20"/>
      <c r="AR82" s="20"/>
    </row>
    <row r="83" spans="1:44" s="17" customFormat="1" ht="30.75" customHeight="1" x14ac:dyDescent="0.2">
      <c r="A83" s="150"/>
      <c r="C83" s="63"/>
      <c r="D83" s="66" t="str">
        <f t="shared" si="13"/>
        <v/>
      </c>
      <c r="E83" s="69" t="str">
        <f>IFERROR(VLOOKUP(J83,Causa!$A$2:$F$15,6,0),"")</f>
        <v/>
      </c>
      <c r="F83" s="52"/>
      <c r="G83" s="53"/>
      <c r="H83" s="212"/>
      <c r="I83" s="55"/>
      <c r="J83" s="54"/>
      <c r="K83" s="54"/>
      <c r="L83" s="54"/>
      <c r="M83" s="54"/>
      <c r="N83" s="54"/>
      <c r="O83" s="54"/>
      <c r="P83" s="54"/>
      <c r="Q83" s="55"/>
      <c r="R83" s="54"/>
      <c r="S83" s="56">
        <f t="shared" si="17"/>
        <v>0</v>
      </c>
      <c r="T83" s="56">
        <f t="shared" si="14"/>
        <v>0</v>
      </c>
      <c r="U83" s="56">
        <f t="shared" si="18"/>
        <v>0</v>
      </c>
      <c r="V83" s="56">
        <f t="shared" si="15"/>
        <v>0</v>
      </c>
      <c r="W83" s="64" t="str">
        <f t="shared" si="16"/>
        <v/>
      </c>
      <c r="X83" s="56" t="str">
        <f t="shared" si="19"/>
        <v>T</v>
      </c>
      <c r="Y83" s="20"/>
      <c r="Z83" s="19"/>
      <c r="AA83" s="20"/>
      <c r="AB83" s="19"/>
      <c r="AC83" s="21"/>
      <c r="AJ83" s="22"/>
      <c r="AK83" s="22"/>
      <c r="AL83" s="22"/>
      <c r="AM83" s="22"/>
      <c r="AN83" s="20"/>
      <c r="AO83" s="20"/>
      <c r="AP83" s="20"/>
      <c r="AQ83" s="20"/>
      <c r="AR83" s="20"/>
    </row>
    <row r="84" spans="1:44" s="17" customFormat="1" ht="30.75" customHeight="1" x14ac:dyDescent="0.2">
      <c r="A84" s="150"/>
      <c r="C84" s="63"/>
      <c r="D84" s="66" t="str">
        <f t="shared" si="13"/>
        <v/>
      </c>
      <c r="E84" s="69" t="str">
        <f>IFERROR(VLOOKUP(J84,Causa!$A$2:$F$15,6,0),"")</f>
        <v/>
      </c>
      <c r="F84" s="52"/>
      <c r="G84" s="53"/>
      <c r="H84" s="212"/>
      <c r="I84" s="55"/>
      <c r="J84" s="54"/>
      <c r="K84" s="54"/>
      <c r="L84" s="54"/>
      <c r="M84" s="54"/>
      <c r="N84" s="54"/>
      <c r="O84" s="54"/>
      <c r="P84" s="54"/>
      <c r="Q84" s="55"/>
      <c r="R84" s="54"/>
      <c r="S84" s="56">
        <f t="shared" si="17"/>
        <v>0</v>
      </c>
      <c r="T84" s="56">
        <f t="shared" si="14"/>
        <v>0</v>
      </c>
      <c r="U84" s="56">
        <f t="shared" si="18"/>
        <v>0</v>
      </c>
      <c r="V84" s="56">
        <f t="shared" si="15"/>
        <v>0</v>
      </c>
      <c r="W84" s="64" t="str">
        <f t="shared" si="16"/>
        <v/>
      </c>
      <c r="X84" s="56" t="str">
        <f t="shared" si="19"/>
        <v>T</v>
      </c>
      <c r="Y84" s="20"/>
      <c r="Z84" s="19"/>
      <c r="AA84" s="20"/>
      <c r="AB84" s="19"/>
      <c r="AC84" s="21"/>
      <c r="AJ84" s="22"/>
      <c r="AK84" s="22"/>
      <c r="AL84" s="22"/>
      <c r="AM84" s="22"/>
      <c r="AN84" s="20"/>
      <c r="AO84" s="20"/>
      <c r="AP84" s="20"/>
      <c r="AQ84" s="20"/>
      <c r="AR84" s="20"/>
    </row>
    <row r="85" spans="1:44" s="17" customFormat="1" ht="30.75" customHeight="1" x14ac:dyDescent="0.2">
      <c r="A85" s="150"/>
      <c r="C85" s="63"/>
      <c r="D85" s="66" t="str">
        <f t="shared" si="13"/>
        <v/>
      </c>
      <c r="E85" s="69" t="str">
        <f>IFERROR(VLOOKUP(J85,Causa!$A$2:$F$15,6,0),"")</f>
        <v/>
      </c>
      <c r="F85" s="52"/>
      <c r="G85" s="53"/>
      <c r="H85" s="212"/>
      <c r="I85" s="55"/>
      <c r="J85" s="54"/>
      <c r="K85" s="54"/>
      <c r="L85" s="54"/>
      <c r="M85" s="54"/>
      <c r="N85" s="54"/>
      <c r="O85" s="54"/>
      <c r="P85" s="54"/>
      <c r="Q85" s="55"/>
      <c r="R85" s="54"/>
      <c r="S85" s="56">
        <f t="shared" si="17"/>
        <v>0</v>
      </c>
      <c r="T85" s="56">
        <f t="shared" si="14"/>
        <v>0</v>
      </c>
      <c r="U85" s="56">
        <f t="shared" si="18"/>
        <v>0</v>
      </c>
      <c r="V85" s="56">
        <f t="shared" si="15"/>
        <v>0</v>
      </c>
      <c r="W85" s="64" t="str">
        <f t="shared" si="16"/>
        <v/>
      </c>
      <c r="X85" s="56" t="str">
        <f t="shared" si="19"/>
        <v>T</v>
      </c>
      <c r="Y85" s="20"/>
      <c r="Z85" s="19"/>
      <c r="AA85" s="20"/>
      <c r="AB85" s="19"/>
      <c r="AC85" s="21"/>
      <c r="AJ85" s="22"/>
      <c r="AK85" s="22"/>
      <c r="AL85" s="22"/>
      <c r="AM85" s="22"/>
      <c r="AN85" s="20"/>
      <c r="AO85" s="20"/>
      <c r="AP85" s="20"/>
      <c r="AQ85" s="20"/>
      <c r="AR85" s="20"/>
    </row>
    <row r="86" spans="1:44" s="17" customFormat="1" ht="30.75" customHeight="1" x14ac:dyDescent="0.2">
      <c r="A86" s="150"/>
      <c r="C86" s="63"/>
      <c r="D86" s="66" t="str">
        <f t="shared" si="13"/>
        <v/>
      </c>
      <c r="E86" s="69" t="str">
        <f>IFERROR(VLOOKUP(J86,Causa!$A$2:$F$15,6,0),"")</f>
        <v/>
      </c>
      <c r="F86" s="52"/>
      <c r="G86" s="53"/>
      <c r="H86" s="212"/>
      <c r="I86" s="55"/>
      <c r="J86" s="54"/>
      <c r="K86" s="54"/>
      <c r="L86" s="54"/>
      <c r="M86" s="54"/>
      <c r="N86" s="54"/>
      <c r="O86" s="54"/>
      <c r="P86" s="54"/>
      <c r="Q86" s="55"/>
      <c r="R86" s="54"/>
      <c r="S86" s="56">
        <f t="shared" si="17"/>
        <v>0</v>
      </c>
      <c r="T86" s="56">
        <f t="shared" si="14"/>
        <v>0</v>
      </c>
      <c r="U86" s="56">
        <f t="shared" si="18"/>
        <v>0</v>
      </c>
      <c r="V86" s="56">
        <f t="shared" si="15"/>
        <v>0</v>
      </c>
      <c r="W86" s="64" t="str">
        <f t="shared" si="16"/>
        <v/>
      </c>
      <c r="X86" s="56" t="str">
        <f t="shared" si="19"/>
        <v>T</v>
      </c>
      <c r="Y86" s="20"/>
      <c r="Z86" s="19"/>
      <c r="AA86" s="20"/>
      <c r="AB86" s="19"/>
      <c r="AC86" s="21"/>
      <c r="AJ86" s="22"/>
      <c r="AK86" s="22"/>
      <c r="AL86" s="22"/>
      <c r="AM86" s="22"/>
      <c r="AN86" s="20"/>
      <c r="AO86" s="20"/>
      <c r="AP86" s="20"/>
      <c r="AQ86" s="20"/>
      <c r="AR86" s="20"/>
    </row>
    <row r="87" spans="1:44" s="17" customFormat="1" ht="30.75" customHeight="1" x14ac:dyDescent="0.2">
      <c r="A87" s="150"/>
      <c r="C87" s="63"/>
      <c r="D87" s="66" t="str">
        <f t="shared" si="13"/>
        <v/>
      </c>
      <c r="E87" s="69" t="str">
        <f>IFERROR(VLOOKUP(J87,Causa!$A$2:$F$15,6,0),"")</f>
        <v/>
      </c>
      <c r="F87" s="52"/>
      <c r="G87" s="53"/>
      <c r="H87" s="212"/>
      <c r="I87" s="55"/>
      <c r="J87" s="54"/>
      <c r="K87" s="54"/>
      <c r="L87" s="54"/>
      <c r="M87" s="54"/>
      <c r="N87" s="54"/>
      <c r="O87" s="54"/>
      <c r="P87" s="54"/>
      <c r="Q87" s="55"/>
      <c r="R87" s="54"/>
      <c r="S87" s="56">
        <f t="shared" si="17"/>
        <v>0</v>
      </c>
      <c r="T87" s="56">
        <f t="shared" si="14"/>
        <v>0</v>
      </c>
      <c r="U87" s="56">
        <f t="shared" si="18"/>
        <v>0</v>
      </c>
      <c r="V87" s="56">
        <f t="shared" si="15"/>
        <v>0</v>
      </c>
      <c r="W87" s="64" t="str">
        <f t="shared" si="16"/>
        <v/>
      </c>
      <c r="X87" s="56" t="str">
        <f t="shared" si="19"/>
        <v>T</v>
      </c>
      <c r="Y87" s="20"/>
      <c r="Z87" s="19"/>
      <c r="AA87" s="20"/>
      <c r="AB87" s="19"/>
      <c r="AC87" s="21"/>
      <c r="AJ87" s="22"/>
      <c r="AK87" s="22"/>
      <c r="AL87" s="22"/>
      <c r="AM87" s="22"/>
      <c r="AN87" s="20"/>
      <c r="AO87" s="20"/>
      <c r="AP87" s="20"/>
      <c r="AQ87" s="20"/>
      <c r="AR87" s="20"/>
    </row>
    <row r="88" spans="1:44" s="17" customFormat="1" ht="30.75" customHeight="1" x14ac:dyDescent="0.2">
      <c r="A88" s="150"/>
      <c r="C88" s="63"/>
      <c r="D88" s="66" t="str">
        <f t="shared" si="13"/>
        <v/>
      </c>
      <c r="E88" s="69" t="str">
        <f>IFERROR(VLOOKUP(J88,Causa!$A$2:$F$15,6,0),"")</f>
        <v/>
      </c>
      <c r="F88" s="52"/>
      <c r="G88" s="53"/>
      <c r="H88" s="212"/>
      <c r="I88" s="55"/>
      <c r="J88" s="54"/>
      <c r="K88" s="54"/>
      <c r="L88" s="54"/>
      <c r="M88" s="54"/>
      <c r="N88" s="54"/>
      <c r="O88" s="54"/>
      <c r="P88" s="54"/>
      <c r="Q88" s="55"/>
      <c r="R88" s="54"/>
      <c r="S88" s="56">
        <f t="shared" si="17"/>
        <v>0</v>
      </c>
      <c r="T88" s="56">
        <f t="shared" si="14"/>
        <v>0</v>
      </c>
      <c r="U88" s="56">
        <f t="shared" si="18"/>
        <v>0</v>
      </c>
      <c r="V88" s="56">
        <f t="shared" si="15"/>
        <v>0</v>
      </c>
      <c r="W88" s="64" t="str">
        <f t="shared" si="16"/>
        <v/>
      </c>
      <c r="X88" s="56" t="str">
        <f t="shared" si="19"/>
        <v>T</v>
      </c>
      <c r="Y88" s="20"/>
      <c r="Z88" s="19"/>
      <c r="AA88" s="20"/>
      <c r="AB88" s="19"/>
      <c r="AC88" s="21"/>
      <c r="AJ88" s="22"/>
      <c r="AK88" s="22"/>
      <c r="AL88" s="22"/>
      <c r="AM88" s="22"/>
      <c r="AN88" s="20"/>
      <c r="AO88" s="20"/>
      <c r="AP88" s="20"/>
      <c r="AQ88" s="20"/>
      <c r="AR88" s="20"/>
    </row>
    <row r="89" spans="1:44" s="17" customFormat="1" ht="30.75" customHeight="1" x14ac:dyDescent="0.2">
      <c r="A89" s="150"/>
      <c r="C89" s="63"/>
      <c r="D89" s="66" t="str">
        <f t="shared" si="13"/>
        <v/>
      </c>
      <c r="E89" s="69" t="str">
        <f>IFERROR(VLOOKUP(J89,Causa!$A$2:$F$15,6,0),"")</f>
        <v/>
      </c>
      <c r="F89" s="52"/>
      <c r="G89" s="53"/>
      <c r="H89" s="212"/>
      <c r="I89" s="55"/>
      <c r="J89" s="54"/>
      <c r="K89" s="54"/>
      <c r="L89" s="54"/>
      <c r="M89" s="54"/>
      <c r="N89" s="54"/>
      <c r="O89" s="54"/>
      <c r="P89" s="54"/>
      <c r="Q89" s="55"/>
      <c r="R89" s="54"/>
      <c r="S89" s="56">
        <f t="shared" si="17"/>
        <v>0</v>
      </c>
      <c r="T89" s="56">
        <f t="shared" si="14"/>
        <v>0</v>
      </c>
      <c r="U89" s="56">
        <f t="shared" si="18"/>
        <v>0</v>
      </c>
      <c r="V89" s="56">
        <f t="shared" si="15"/>
        <v>0</v>
      </c>
      <c r="W89" s="64" t="str">
        <f t="shared" si="16"/>
        <v/>
      </c>
      <c r="X89" s="56" t="str">
        <f t="shared" si="19"/>
        <v>T</v>
      </c>
      <c r="Y89" s="20"/>
      <c r="Z89" s="19"/>
      <c r="AA89" s="20"/>
      <c r="AB89" s="19"/>
      <c r="AC89" s="21"/>
      <c r="AJ89" s="22"/>
      <c r="AK89" s="22"/>
      <c r="AL89" s="22"/>
      <c r="AM89" s="22"/>
      <c r="AN89" s="20"/>
      <c r="AO89" s="20"/>
      <c r="AP89" s="20"/>
      <c r="AQ89" s="20"/>
      <c r="AR89" s="20"/>
    </row>
    <row r="90" spans="1:44" s="17" customFormat="1" ht="30.75" customHeight="1" x14ac:dyDescent="0.2">
      <c r="A90" s="150"/>
      <c r="C90" s="63"/>
      <c r="D90" s="66" t="str">
        <f t="shared" si="13"/>
        <v/>
      </c>
      <c r="E90" s="69" t="str">
        <f>IFERROR(VLOOKUP(J90,Causa!$A$2:$F$15,6,0),"")</f>
        <v/>
      </c>
      <c r="F90" s="52"/>
      <c r="G90" s="53"/>
      <c r="H90" s="212"/>
      <c r="I90" s="55"/>
      <c r="J90" s="54"/>
      <c r="K90" s="54"/>
      <c r="L90" s="54"/>
      <c r="M90" s="54"/>
      <c r="N90" s="54"/>
      <c r="O90" s="54"/>
      <c r="P90" s="54"/>
      <c r="Q90" s="55"/>
      <c r="R90" s="54"/>
      <c r="S90" s="56">
        <f t="shared" si="17"/>
        <v>0</v>
      </c>
      <c r="T90" s="56">
        <f t="shared" si="14"/>
        <v>0</v>
      </c>
      <c r="U90" s="56">
        <f t="shared" si="18"/>
        <v>0</v>
      </c>
      <c r="V90" s="56">
        <f t="shared" si="15"/>
        <v>0</v>
      </c>
      <c r="W90" s="64" t="str">
        <f t="shared" si="16"/>
        <v/>
      </c>
      <c r="X90" s="56" t="str">
        <f t="shared" si="19"/>
        <v>T</v>
      </c>
      <c r="Y90" s="20"/>
      <c r="Z90" s="19"/>
      <c r="AA90" s="20"/>
      <c r="AB90" s="19"/>
      <c r="AC90" s="21"/>
      <c r="AJ90" s="22"/>
      <c r="AK90" s="22"/>
      <c r="AL90" s="22"/>
      <c r="AM90" s="22"/>
      <c r="AN90" s="20"/>
      <c r="AO90" s="20"/>
      <c r="AP90" s="20"/>
      <c r="AQ90" s="20"/>
      <c r="AR90" s="20"/>
    </row>
    <row r="91" spans="1:44" s="17" customFormat="1" ht="30.75" customHeight="1" x14ac:dyDescent="0.2">
      <c r="A91" s="150"/>
      <c r="C91" s="63"/>
      <c r="D91" s="66" t="str">
        <f t="shared" si="13"/>
        <v/>
      </c>
      <c r="E91" s="69" t="str">
        <f>IFERROR(VLOOKUP(J91,Causa!$A$2:$F$15,6,0),"")</f>
        <v/>
      </c>
      <c r="F91" s="52"/>
      <c r="G91" s="53"/>
      <c r="H91" s="212"/>
      <c r="I91" s="55"/>
      <c r="J91" s="54"/>
      <c r="K91" s="54"/>
      <c r="L91" s="54"/>
      <c r="M91" s="54"/>
      <c r="N91" s="54"/>
      <c r="O91" s="54"/>
      <c r="P91" s="54"/>
      <c r="Q91" s="55"/>
      <c r="R91" s="54"/>
      <c r="S91" s="56">
        <f t="shared" si="17"/>
        <v>0</v>
      </c>
      <c r="T91" s="56">
        <f t="shared" si="14"/>
        <v>0</v>
      </c>
      <c r="U91" s="56">
        <f t="shared" si="18"/>
        <v>0</v>
      </c>
      <c r="V91" s="56">
        <f t="shared" si="15"/>
        <v>0</v>
      </c>
      <c r="W91" s="64" t="str">
        <f t="shared" si="16"/>
        <v/>
      </c>
      <c r="X91" s="56" t="str">
        <f t="shared" si="19"/>
        <v>T</v>
      </c>
      <c r="Y91" s="20"/>
      <c r="Z91" s="19"/>
      <c r="AA91" s="20"/>
      <c r="AB91" s="19"/>
      <c r="AC91" s="21"/>
      <c r="AJ91" s="22"/>
      <c r="AK91" s="22"/>
      <c r="AL91" s="22"/>
      <c r="AM91" s="22"/>
      <c r="AN91" s="20"/>
      <c r="AO91" s="20"/>
      <c r="AP91" s="20"/>
      <c r="AQ91" s="20"/>
      <c r="AR91" s="20"/>
    </row>
    <row r="92" spans="1:44" s="17" customFormat="1" ht="30.75" customHeight="1" x14ac:dyDescent="0.2">
      <c r="A92" s="150"/>
      <c r="C92" s="63"/>
      <c r="D92" s="66" t="str">
        <f t="shared" si="13"/>
        <v/>
      </c>
      <c r="E92" s="69" t="str">
        <f>IFERROR(VLOOKUP(J92,Causa!$A$2:$F$15,6,0),"")</f>
        <v/>
      </c>
      <c r="F92" s="52"/>
      <c r="G92" s="53"/>
      <c r="H92" s="212"/>
      <c r="I92" s="55"/>
      <c r="J92" s="54"/>
      <c r="K92" s="54"/>
      <c r="L92" s="54"/>
      <c r="M92" s="54"/>
      <c r="N92" s="54"/>
      <c r="O92" s="54"/>
      <c r="P92" s="54"/>
      <c r="Q92" s="55"/>
      <c r="R92" s="54"/>
      <c r="S92" s="56">
        <f t="shared" si="17"/>
        <v>0</v>
      </c>
      <c r="T92" s="56">
        <f t="shared" si="14"/>
        <v>0</v>
      </c>
      <c r="U92" s="56">
        <f t="shared" si="18"/>
        <v>0</v>
      </c>
      <c r="V92" s="56">
        <f t="shared" si="15"/>
        <v>0</v>
      </c>
      <c r="W92" s="64" t="str">
        <f t="shared" si="16"/>
        <v/>
      </c>
      <c r="X92" s="56" t="str">
        <f t="shared" si="19"/>
        <v>T</v>
      </c>
      <c r="Y92" s="20"/>
      <c r="Z92" s="19"/>
      <c r="AA92" s="20"/>
      <c r="AB92" s="19"/>
      <c r="AC92" s="21"/>
      <c r="AJ92" s="22"/>
      <c r="AK92" s="22"/>
      <c r="AL92" s="22"/>
      <c r="AM92" s="22"/>
      <c r="AN92" s="20"/>
      <c r="AO92" s="20"/>
      <c r="AP92" s="20"/>
      <c r="AQ92" s="20"/>
      <c r="AR92" s="20"/>
    </row>
    <row r="93" spans="1:44" s="17" customFormat="1" ht="30.75" customHeight="1" x14ac:dyDescent="0.2">
      <c r="A93" s="150"/>
      <c r="C93" s="63"/>
      <c r="D93" s="66" t="str">
        <f t="shared" si="13"/>
        <v/>
      </c>
      <c r="E93" s="69" t="str">
        <f>IFERROR(VLOOKUP(J93,Causa!$A$2:$F$15,6,0),"")</f>
        <v/>
      </c>
      <c r="F93" s="52"/>
      <c r="G93" s="53"/>
      <c r="H93" s="212"/>
      <c r="I93" s="55"/>
      <c r="J93" s="54"/>
      <c r="K93" s="54"/>
      <c r="L93" s="54"/>
      <c r="M93" s="54"/>
      <c r="N93" s="54"/>
      <c r="O93" s="54"/>
      <c r="P93" s="54"/>
      <c r="Q93" s="55"/>
      <c r="R93" s="54"/>
      <c r="S93" s="56">
        <f t="shared" si="17"/>
        <v>0</v>
      </c>
      <c r="T93" s="56">
        <f t="shared" si="14"/>
        <v>0</v>
      </c>
      <c r="U93" s="56">
        <f t="shared" si="18"/>
        <v>0</v>
      </c>
      <c r="V93" s="56">
        <f t="shared" si="15"/>
        <v>0</v>
      </c>
      <c r="W93" s="64" t="str">
        <f t="shared" si="16"/>
        <v/>
      </c>
      <c r="X93" s="56" t="str">
        <f t="shared" si="19"/>
        <v>T</v>
      </c>
      <c r="Y93" s="20"/>
      <c r="Z93" s="19"/>
      <c r="AA93" s="20"/>
      <c r="AB93" s="19"/>
      <c r="AC93" s="21"/>
      <c r="AJ93" s="22"/>
      <c r="AK93" s="22"/>
      <c r="AL93" s="22"/>
      <c r="AM93" s="22"/>
      <c r="AN93" s="20"/>
      <c r="AO93" s="20"/>
      <c r="AP93" s="20"/>
      <c r="AQ93" s="20"/>
      <c r="AR93" s="20"/>
    </row>
    <row r="94" spans="1:44" s="17" customFormat="1" ht="30.75" customHeight="1" x14ac:dyDescent="0.2">
      <c r="A94" s="150"/>
      <c r="C94" s="63"/>
      <c r="D94" s="66" t="str">
        <f t="shared" si="13"/>
        <v/>
      </c>
      <c r="E94" s="69" t="str">
        <f>IFERROR(VLOOKUP(J94,Causa!$A$2:$F$15,6,0),"")</f>
        <v/>
      </c>
      <c r="F94" s="52"/>
      <c r="G94" s="53"/>
      <c r="H94" s="212"/>
      <c r="I94" s="55"/>
      <c r="J94" s="54"/>
      <c r="K94" s="54"/>
      <c r="L94" s="54"/>
      <c r="M94" s="54"/>
      <c r="N94" s="54"/>
      <c r="O94" s="54"/>
      <c r="P94" s="54"/>
      <c r="Q94" s="55"/>
      <c r="R94" s="54"/>
      <c r="S94" s="56">
        <f t="shared" si="17"/>
        <v>0</v>
      </c>
      <c r="T94" s="56">
        <f t="shared" si="14"/>
        <v>0</v>
      </c>
      <c r="U94" s="56">
        <f t="shared" si="18"/>
        <v>0</v>
      </c>
      <c r="V94" s="56">
        <f t="shared" si="15"/>
        <v>0</v>
      </c>
      <c r="W94" s="64" t="str">
        <f t="shared" si="16"/>
        <v/>
      </c>
      <c r="X94" s="56" t="str">
        <f t="shared" si="19"/>
        <v>T</v>
      </c>
      <c r="Y94" s="20"/>
      <c r="Z94" s="19"/>
      <c r="AA94" s="20"/>
      <c r="AB94" s="19"/>
      <c r="AC94" s="21"/>
      <c r="AJ94" s="22"/>
      <c r="AK94" s="22"/>
      <c r="AL94" s="22"/>
      <c r="AM94" s="22"/>
      <c r="AN94" s="20"/>
      <c r="AO94" s="20"/>
      <c r="AP94" s="20"/>
      <c r="AQ94" s="20"/>
      <c r="AR94" s="20"/>
    </row>
    <row r="95" spans="1:44" s="17" customFormat="1" ht="30.75" customHeight="1" x14ac:dyDescent="0.2">
      <c r="A95" s="150"/>
      <c r="C95" s="63"/>
      <c r="D95" s="66" t="str">
        <f t="shared" si="13"/>
        <v/>
      </c>
      <c r="E95" s="69" t="str">
        <f>IFERROR(VLOOKUP(J95,Causa!$A$2:$F$15,6,0),"")</f>
        <v/>
      </c>
      <c r="F95" s="52"/>
      <c r="G95" s="53"/>
      <c r="H95" s="212"/>
      <c r="I95" s="55"/>
      <c r="J95" s="54"/>
      <c r="K95" s="54"/>
      <c r="L95" s="54"/>
      <c r="M95" s="54"/>
      <c r="N95" s="54"/>
      <c r="O95" s="54"/>
      <c r="P95" s="54"/>
      <c r="Q95" s="55"/>
      <c r="R95" s="54"/>
      <c r="S95" s="56">
        <f t="shared" si="17"/>
        <v>0</v>
      </c>
      <c r="T95" s="56">
        <f t="shared" si="14"/>
        <v>0</v>
      </c>
      <c r="U95" s="56">
        <f t="shared" si="18"/>
        <v>0</v>
      </c>
      <c r="V95" s="56">
        <f t="shared" si="15"/>
        <v>0</v>
      </c>
      <c r="W95" s="64" t="str">
        <f t="shared" si="16"/>
        <v/>
      </c>
      <c r="X95" s="56" t="str">
        <f t="shared" si="19"/>
        <v>T</v>
      </c>
      <c r="Y95" s="20"/>
      <c r="Z95" s="19"/>
      <c r="AA95" s="20"/>
      <c r="AB95" s="19"/>
      <c r="AC95" s="21"/>
      <c r="AJ95" s="22"/>
      <c r="AK95" s="22"/>
      <c r="AL95" s="22"/>
      <c r="AM95" s="22"/>
      <c r="AN95" s="20"/>
      <c r="AO95" s="20"/>
      <c r="AP95" s="20"/>
      <c r="AQ95" s="20"/>
      <c r="AR95" s="20"/>
    </row>
    <row r="96" spans="1:44" s="17" customFormat="1" ht="30.75" customHeight="1" x14ac:dyDescent="0.2">
      <c r="A96" s="150"/>
      <c r="C96" s="63"/>
      <c r="D96" s="66" t="str">
        <f t="shared" si="13"/>
        <v/>
      </c>
      <c r="E96" s="69" t="str">
        <f>IFERROR(VLOOKUP(J96,Causa!$A$2:$F$15,6,0),"")</f>
        <v/>
      </c>
      <c r="F96" s="52"/>
      <c r="G96" s="53"/>
      <c r="H96" s="212"/>
      <c r="I96" s="55"/>
      <c r="J96" s="54"/>
      <c r="K96" s="54"/>
      <c r="L96" s="54"/>
      <c r="M96" s="54"/>
      <c r="N96" s="54"/>
      <c r="O96" s="54"/>
      <c r="P96" s="54"/>
      <c r="Q96" s="55"/>
      <c r="R96" s="54"/>
      <c r="S96" s="56">
        <f t="shared" si="17"/>
        <v>0</v>
      </c>
      <c r="T96" s="56">
        <f t="shared" si="14"/>
        <v>0</v>
      </c>
      <c r="U96" s="56">
        <f t="shared" si="18"/>
        <v>0</v>
      </c>
      <c r="V96" s="56">
        <f t="shared" si="15"/>
        <v>0</v>
      </c>
      <c r="W96" s="64" t="str">
        <f t="shared" si="16"/>
        <v/>
      </c>
      <c r="X96" s="56" t="str">
        <f t="shared" si="19"/>
        <v>T</v>
      </c>
      <c r="Y96" s="20"/>
      <c r="Z96" s="19"/>
      <c r="AA96" s="20"/>
      <c r="AB96" s="19"/>
      <c r="AC96" s="21"/>
      <c r="AJ96" s="22"/>
      <c r="AK96" s="22"/>
      <c r="AL96" s="22"/>
      <c r="AM96" s="22"/>
      <c r="AN96" s="20"/>
      <c r="AO96" s="20"/>
      <c r="AP96" s="20"/>
      <c r="AQ96" s="20"/>
      <c r="AR96" s="20"/>
    </row>
    <row r="97" spans="1:44" s="17" customFormat="1" ht="30.75" customHeight="1" x14ac:dyDescent="0.2">
      <c r="A97" s="150"/>
      <c r="C97" s="63"/>
      <c r="D97" s="66" t="str">
        <f t="shared" si="13"/>
        <v/>
      </c>
      <c r="E97" s="69" t="str">
        <f>IFERROR(VLOOKUP(J97,Causa!$A$2:$F$15,6,0),"")</f>
        <v/>
      </c>
      <c r="F97" s="52"/>
      <c r="G97" s="53"/>
      <c r="H97" s="212"/>
      <c r="I97" s="55"/>
      <c r="J97" s="54"/>
      <c r="K97" s="54"/>
      <c r="L97" s="54"/>
      <c r="M97" s="54"/>
      <c r="N97" s="54"/>
      <c r="O97" s="54"/>
      <c r="P97" s="54"/>
      <c r="Q97" s="55"/>
      <c r="R97" s="54"/>
      <c r="S97" s="56">
        <f t="shared" si="17"/>
        <v>0</v>
      </c>
      <c r="T97" s="56">
        <f t="shared" si="14"/>
        <v>0</v>
      </c>
      <c r="U97" s="56">
        <f t="shared" si="18"/>
        <v>0</v>
      </c>
      <c r="V97" s="56">
        <f t="shared" si="15"/>
        <v>0</v>
      </c>
      <c r="W97" s="64" t="str">
        <f t="shared" si="16"/>
        <v/>
      </c>
      <c r="X97" s="56" t="str">
        <f t="shared" si="19"/>
        <v>T</v>
      </c>
      <c r="Y97" s="20"/>
      <c r="Z97" s="19"/>
      <c r="AA97" s="20"/>
      <c r="AB97" s="19"/>
      <c r="AC97" s="21"/>
      <c r="AJ97" s="22"/>
      <c r="AK97" s="22"/>
      <c r="AL97" s="22"/>
      <c r="AM97" s="22"/>
      <c r="AN97" s="20"/>
      <c r="AO97" s="20"/>
      <c r="AP97" s="20"/>
      <c r="AQ97" s="20"/>
      <c r="AR97" s="20"/>
    </row>
    <row r="98" spans="1:44" s="17" customFormat="1" ht="30.75" customHeight="1" x14ac:dyDescent="0.2">
      <c r="A98" s="150"/>
      <c r="C98" s="63"/>
      <c r="D98" s="66" t="str">
        <f t="shared" si="13"/>
        <v/>
      </c>
      <c r="E98" s="69" t="str">
        <f>IFERROR(VLOOKUP(J98,Causa!$A$2:$F$15,6,0),"")</f>
        <v/>
      </c>
      <c r="F98" s="52"/>
      <c r="G98" s="53"/>
      <c r="H98" s="212"/>
      <c r="I98" s="55"/>
      <c r="J98" s="54"/>
      <c r="K98" s="54"/>
      <c r="L98" s="54"/>
      <c r="M98" s="54"/>
      <c r="N98" s="54"/>
      <c r="O98" s="54"/>
      <c r="P98" s="54"/>
      <c r="Q98" s="55"/>
      <c r="R98" s="54"/>
      <c r="S98" s="56">
        <f t="shared" si="17"/>
        <v>0</v>
      </c>
      <c r="T98" s="56">
        <f t="shared" si="14"/>
        <v>0</v>
      </c>
      <c r="U98" s="56">
        <f t="shared" si="18"/>
        <v>0</v>
      </c>
      <c r="V98" s="56">
        <f t="shared" si="15"/>
        <v>0</v>
      </c>
      <c r="W98" s="64" t="str">
        <f t="shared" si="16"/>
        <v/>
      </c>
      <c r="X98" s="56" t="str">
        <f t="shared" si="19"/>
        <v>T</v>
      </c>
      <c r="Y98" s="20"/>
      <c r="Z98" s="19"/>
      <c r="AA98" s="20"/>
      <c r="AB98" s="19"/>
      <c r="AC98" s="21"/>
      <c r="AJ98" s="22"/>
      <c r="AK98" s="22"/>
      <c r="AL98" s="22"/>
      <c r="AM98" s="22"/>
      <c r="AN98" s="20"/>
      <c r="AO98" s="20"/>
      <c r="AP98" s="20"/>
      <c r="AQ98" s="20"/>
      <c r="AR98" s="20"/>
    </row>
    <row r="99" spans="1:44" s="17" customFormat="1" ht="30.75" customHeight="1" x14ac:dyDescent="0.2">
      <c r="A99" s="150"/>
      <c r="C99" s="63"/>
      <c r="D99" s="66" t="str">
        <f t="shared" ref="D99:D162" si="20">IF(E99="","",IF(E99=1,IF(COUNTA(F99:P99)=9,1,0),IF(J99="OPERACIO",IF(COUNTA(F99:P99)=7,1,0),IF(COUNTA(F99:P99)=7,1,0))))</f>
        <v/>
      </c>
      <c r="E99" s="69" t="str">
        <f>IFERROR(VLOOKUP(J99,Causa!$A$2:$F$15,6,0),"")</f>
        <v/>
      </c>
      <c r="F99" s="52"/>
      <c r="G99" s="53"/>
      <c r="H99" s="212"/>
      <c r="I99" s="55"/>
      <c r="J99" s="54"/>
      <c r="K99" s="54"/>
      <c r="L99" s="54"/>
      <c r="M99" s="54"/>
      <c r="N99" s="54"/>
      <c r="O99" s="54"/>
      <c r="P99" s="54"/>
      <c r="Q99" s="55"/>
      <c r="R99" s="54"/>
      <c r="S99" s="56">
        <f t="shared" si="17"/>
        <v>0</v>
      </c>
      <c r="T99" s="56">
        <f t="shared" ref="T99:T162" si="21">IF(J99="Programa",P99,0)-S99</f>
        <v>0</v>
      </c>
      <c r="U99" s="56">
        <f t="shared" si="18"/>
        <v>0</v>
      </c>
      <c r="V99" s="56">
        <f t="shared" ref="V99:V162" si="22">IF(J99="ELECTRIC",P99,0)+IF(J99="INSTRUME",P99,0)+IF(J99="MECANICA",P99,0)+IF(J99="OPERACIO",P99,0)+IF(J99="AUTOMATI",P99,0)</f>
        <v>0</v>
      </c>
      <c r="W99" s="64" t="str">
        <f t="shared" ref="W99:W162" si="23">IF(F99="","",HOUR(F99))</f>
        <v/>
      </c>
      <c r="X99" s="56" t="str">
        <f t="shared" si="19"/>
        <v>T</v>
      </c>
      <c r="Y99" s="20"/>
      <c r="Z99" s="19"/>
      <c r="AA99" s="20"/>
      <c r="AB99" s="19"/>
      <c r="AC99" s="21"/>
      <c r="AJ99" s="22"/>
      <c r="AK99" s="22"/>
      <c r="AL99" s="22"/>
      <c r="AM99" s="22"/>
      <c r="AN99" s="20"/>
      <c r="AO99" s="20"/>
      <c r="AP99" s="20"/>
      <c r="AQ99" s="20"/>
      <c r="AR99" s="20"/>
    </row>
    <row r="100" spans="1:44" s="17" customFormat="1" ht="30.75" customHeight="1" x14ac:dyDescent="0.2">
      <c r="A100" s="150"/>
      <c r="C100" s="63"/>
      <c r="D100" s="66" t="str">
        <f t="shared" si="20"/>
        <v/>
      </c>
      <c r="E100" s="69" t="str">
        <f>IFERROR(VLOOKUP(J100,Causa!$A$2:$F$15,6,0),"")</f>
        <v/>
      </c>
      <c r="F100" s="52"/>
      <c r="G100" s="53"/>
      <c r="H100" s="212"/>
      <c r="I100" s="55"/>
      <c r="J100" s="54"/>
      <c r="K100" s="54"/>
      <c r="L100" s="54"/>
      <c r="M100" s="54"/>
      <c r="N100" s="54"/>
      <c r="O100" s="54"/>
      <c r="P100" s="54"/>
      <c r="Q100" s="55"/>
      <c r="R100" s="54"/>
      <c r="S100" s="56">
        <f t="shared" ref="S100:S163" si="24">IF(K100="tiempo no programado",P100,0)</f>
        <v>0</v>
      </c>
      <c r="T100" s="56">
        <f t="shared" si="21"/>
        <v>0</v>
      </c>
      <c r="U100" s="56">
        <f t="shared" ref="U100:U163" si="25">IF(J100="CALIDAD",P100,0)+IF(J100="LOGISTIC",P100,0)+IF(J100="REPUESTO",P100,0)+IF(J100="SALAMAQ",P100,0)</f>
        <v>0</v>
      </c>
      <c r="V100" s="56">
        <f t="shared" si="22"/>
        <v>0</v>
      </c>
      <c r="W100" s="64" t="str">
        <f t="shared" si="23"/>
        <v/>
      </c>
      <c r="X100" s="56" t="str">
        <f t="shared" ref="X100:X163" si="26">IF(OR(W100=23,W100&lt;7),"N",IF(AND(W100&gt;=7,W100&lt;15),"M","T"))</f>
        <v>T</v>
      </c>
      <c r="Y100" s="20"/>
      <c r="Z100" s="19"/>
      <c r="AA100" s="20"/>
      <c r="AB100" s="19"/>
      <c r="AC100" s="21"/>
      <c r="AJ100" s="22"/>
      <c r="AK100" s="22"/>
      <c r="AL100" s="22"/>
      <c r="AM100" s="22"/>
      <c r="AN100" s="20"/>
      <c r="AO100" s="20"/>
      <c r="AP100" s="20"/>
      <c r="AQ100" s="20"/>
      <c r="AR100" s="20"/>
    </row>
    <row r="101" spans="1:44" s="17" customFormat="1" ht="30.75" customHeight="1" x14ac:dyDescent="0.2">
      <c r="A101" s="150"/>
      <c r="C101" s="63"/>
      <c r="D101" s="66" t="str">
        <f t="shared" si="20"/>
        <v/>
      </c>
      <c r="E101" s="69" t="str">
        <f>IFERROR(VLOOKUP(J101,Causa!$A$2:$F$15,6,0),"")</f>
        <v/>
      </c>
      <c r="F101" s="52"/>
      <c r="G101" s="53"/>
      <c r="H101" s="212"/>
      <c r="I101" s="55"/>
      <c r="J101" s="54"/>
      <c r="K101" s="54"/>
      <c r="L101" s="54"/>
      <c r="M101" s="54"/>
      <c r="N101" s="54"/>
      <c r="O101" s="54"/>
      <c r="P101" s="54"/>
      <c r="Q101" s="55"/>
      <c r="R101" s="54"/>
      <c r="S101" s="56">
        <f t="shared" si="24"/>
        <v>0</v>
      </c>
      <c r="T101" s="56">
        <f t="shared" si="21"/>
        <v>0</v>
      </c>
      <c r="U101" s="56">
        <f t="shared" si="25"/>
        <v>0</v>
      </c>
      <c r="V101" s="56">
        <f t="shared" si="22"/>
        <v>0</v>
      </c>
      <c r="W101" s="64" t="str">
        <f t="shared" si="23"/>
        <v/>
      </c>
      <c r="X101" s="56" t="str">
        <f t="shared" si="26"/>
        <v>T</v>
      </c>
      <c r="Y101" s="20"/>
      <c r="Z101" s="19"/>
      <c r="AA101" s="20"/>
      <c r="AB101" s="19"/>
      <c r="AC101" s="21"/>
      <c r="AJ101" s="22"/>
      <c r="AK101" s="22"/>
      <c r="AL101" s="22"/>
      <c r="AM101" s="22"/>
      <c r="AN101" s="20"/>
      <c r="AO101" s="20"/>
      <c r="AP101" s="20"/>
      <c r="AQ101" s="20"/>
      <c r="AR101" s="20"/>
    </row>
    <row r="102" spans="1:44" s="17" customFormat="1" ht="30.75" customHeight="1" x14ac:dyDescent="0.2">
      <c r="A102" s="150"/>
      <c r="C102" s="63"/>
      <c r="D102" s="66" t="str">
        <f t="shared" si="20"/>
        <v/>
      </c>
      <c r="E102" s="69" t="str">
        <f>IFERROR(VLOOKUP(J102,Causa!$A$2:$F$15,6,0),"")</f>
        <v/>
      </c>
      <c r="F102" s="52"/>
      <c r="G102" s="53"/>
      <c r="H102" s="212"/>
      <c r="I102" s="55"/>
      <c r="J102" s="54"/>
      <c r="K102" s="54"/>
      <c r="L102" s="54"/>
      <c r="M102" s="54"/>
      <c r="N102" s="54"/>
      <c r="O102" s="54"/>
      <c r="P102" s="54"/>
      <c r="Q102" s="55"/>
      <c r="R102" s="54"/>
      <c r="S102" s="56">
        <f t="shared" si="24"/>
        <v>0</v>
      </c>
      <c r="T102" s="56">
        <f t="shared" si="21"/>
        <v>0</v>
      </c>
      <c r="U102" s="56">
        <f t="shared" si="25"/>
        <v>0</v>
      </c>
      <c r="V102" s="56">
        <f t="shared" si="22"/>
        <v>0</v>
      </c>
      <c r="W102" s="64" t="str">
        <f t="shared" si="23"/>
        <v/>
      </c>
      <c r="X102" s="56" t="str">
        <f t="shared" si="26"/>
        <v>T</v>
      </c>
      <c r="Y102" s="20"/>
      <c r="Z102" s="19"/>
      <c r="AA102" s="20"/>
      <c r="AB102" s="19"/>
      <c r="AC102" s="21"/>
      <c r="AJ102" s="22"/>
      <c r="AK102" s="22"/>
      <c r="AL102" s="22"/>
      <c r="AM102" s="22"/>
      <c r="AN102" s="20"/>
      <c r="AO102" s="20"/>
      <c r="AP102" s="20"/>
      <c r="AQ102" s="20"/>
      <c r="AR102" s="20"/>
    </row>
    <row r="103" spans="1:44" s="17" customFormat="1" ht="30.75" customHeight="1" x14ac:dyDescent="0.2">
      <c r="A103" s="150"/>
      <c r="C103" s="63"/>
      <c r="D103" s="66" t="str">
        <f t="shared" si="20"/>
        <v/>
      </c>
      <c r="E103" s="69" t="str">
        <f>IFERROR(VLOOKUP(J103,Causa!$A$2:$F$15,6,0),"")</f>
        <v/>
      </c>
      <c r="F103" s="52"/>
      <c r="G103" s="53"/>
      <c r="H103" s="212"/>
      <c r="I103" s="55"/>
      <c r="J103" s="54"/>
      <c r="K103" s="54"/>
      <c r="L103" s="54"/>
      <c r="M103" s="54"/>
      <c r="N103" s="54"/>
      <c r="O103" s="54"/>
      <c r="P103" s="54"/>
      <c r="Q103" s="55"/>
      <c r="R103" s="54"/>
      <c r="S103" s="56">
        <f t="shared" si="24"/>
        <v>0</v>
      </c>
      <c r="T103" s="56">
        <f t="shared" si="21"/>
        <v>0</v>
      </c>
      <c r="U103" s="56">
        <f t="shared" si="25"/>
        <v>0</v>
      </c>
      <c r="V103" s="56">
        <f t="shared" si="22"/>
        <v>0</v>
      </c>
      <c r="W103" s="64" t="str">
        <f t="shared" si="23"/>
        <v/>
      </c>
      <c r="X103" s="56" t="str">
        <f t="shared" si="26"/>
        <v>T</v>
      </c>
      <c r="Y103" s="20"/>
      <c r="Z103" s="19"/>
      <c r="AA103" s="20"/>
      <c r="AB103" s="19"/>
      <c r="AC103" s="21"/>
      <c r="AJ103" s="22"/>
      <c r="AK103" s="22"/>
      <c r="AL103" s="22"/>
      <c r="AM103" s="22"/>
      <c r="AN103" s="20"/>
      <c r="AO103" s="20"/>
      <c r="AP103" s="20"/>
      <c r="AQ103" s="20"/>
      <c r="AR103" s="20"/>
    </row>
    <row r="104" spans="1:44" s="17" customFormat="1" ht="30.75" customHeight="1" x14ac:dyDescent="0.2">
      <c r="A104" s="150"/>
      <c r="C104" s="63"/>
      <c r="D104" s="66" t="str">
        <f t="shared" si="20"/>
        <v/>
      </c>
      <c r="E104" s="69" t="str">
        <f>IFERROR(VLOOKUP(J104,Causa!$A$2:$F$15,6,0),"")</f>
        <v/>
      </c>
      <c r="F104" s="52"/>
      <c r="G104" s="53"/>
      <c r="H104" s="212"/>
      <c r="I104" s="55"/>
      <c r="J104" s="54"/>
      <c r="K104" s="54"/>
      <c r="L104" s="54"/>
      <c r="M104" s="54"/>
      <c r="N104" s="54"/>
      <c r="O104" s="54"/>
      <c r="P104" s="54"/>
      <c r="Q104" s="55"/>
      <c r="R104" s="54"/>
      <c r="S104" s="56">
        <f t="shared" si="24"/>
        <v>0</v>
      </c>
      <c r="T104" s="56">
        <f t="shared" si="21"/>
        <v>0</v>
      </c>
      <c r="U104" s="56">
        <f t="shared" si="25"/>
        <v>0</v>
      </c>
      <c r="V104" s="56">
        <f t="shared" si="22"/>
        <v>0</v>
      </c>
      <c r="W104" s="64" t="str">
        <f t="shared" si="23"/>
        <v/>
      </c>
      <c r="X104" s="56" t="str">
        <f t="shared" si="26"/>
        <v>T</v>
      </c>
      <c r="Y104" s="20"/>
      <c r="Z104" s="19"/>
      <c r="AA104" s="20"/>
      <c r="AB104" s="19"/>
      <c r="AC104" s="21"/>
      <c r="AJ104" s="22"/>
      <c r="AK104" s="22"/>
      <c r="AL104" s="22"/>
      <c r="AM104" s="22"/>
      <c r="AN104" s="20"/>
      <c r="AO104" s="20"/>
      <c r="AP104" s="20"/>
      <c r="AQ104" s="20"/>
      <c r="AR104" s="20"/>
    </row>
    <row r="105" spans="1:44" s="17" customFormat="1" ht="30.75" customHeight="1" x14ac:dyDescent="0.2">
      <c r="A105" s="150"/>
      <c r="C105" s="63"/>
      <c r="D105" s="66" t="str">
        <f t="shared" si="20"/>
        <v/>
      </c>
      <c r="E105" s="69" t="str">
        <f>IFERROR(VLOOKUP(J105,Causa!$A$2:$F$15,6,0),"")</f>
        <v/>
      </c>
      <c r="F105" s="52"/>
      <c r="G105" s="53"/>
      <c r="H105" s="212"/>
      <c r="I105" s="55"/>
      <c r="J105" s="54"/>
      <c r="K105" s="54"/>
      <c r="L105" s="54"/>
      <c r="M105" s="54"/>
      <c r="N105" s="54"/>
      <c r="O105" s="54"/>
      <c r="P105" s="54"/>
      <c r="Q105" s="55"/>
      <c r="R105" s="54"/>
      <c r="S105" s="56">
        <f t="shared" si="24"/>
        <v>0</v>
      </c>
      <c r="T105" s="56">
        <f t="shared" si="21"/>
        <v>0</v>
      </c>
      <c r="U105" s="56">
        <f t="shared" si="25"/>
        <v>0</v>
      </c>
      <c r="V105" s="56">
        <f t="shared" si="22"/>
        <v>0</v>
      </c>
      <c r="W105" s="64" t="str">
        <f t="shared" si="23"/>
        <v/>
      </c>
      <c r="X105" s="56" t="str">
        <f t="shared" si="26"/>
        <v>T</v>
      </c>
      <c r="Y105" s="20"/>
      <c r="Z105" s="19"/>
      <c r="AA105" s="20"/>
      <c r="AB105" s="19"/>
      <c r="AC105" s="21"/>
      <c r="AJ105" s="22"/>
      <c r="AK105" s="22"/>
      <c r="AL105" s="22"/>
      <c r="AM105" s="22"/>
      <c r="AN105" s="20"/>
      <c r="AO105" s="20"/>
      <c r="AP105" s="20"/>
      <c r="AQ105" s="20"/>
      <c r="AR105" s="20"/>
    </row>
    <row r="106" spans="1:44" s="17" customFormat="1" ht="30.75" customHeight="1" x14ac:dyDescent="0.2">
      <c r="A106" s="150"/>
      <c r="C106" s="63"/>
      <c r="D106" s="66" t="str">
        <f t="shared" si="20"/>
        <v/>
      </c>
      <c r="E106" s="69" t="str">
        <f>IFERROR(VLOOKUP(J106,Causa!$A$2:$F$15,6,0),"")</f>
        <v/>
      </c>
      <c r="F106" s="52"/>
      <c r="G106" s="53"/>
      <c r="H106" s="212"/>
      <c r="I106" s="55"/>
      <c r="J106" s="54"/>
      <c r="K106" s="54"/>
      <c r="L106" s="54"/>
      <c r="M106" s="54"/>
      <c r="N106" s="54"/>
      <c r="O106" s="54"/>
      <c r="P106" s="54"/>
      <c r="Q106" s="55"/>
      <c r="R106" s="54"/>
      <c r="S106" s="56">
        <f t="shared" si="24"/>
        <v>0</v>
      </c>
      <c r="T106" s="56">
        <f t="shared" si="21"/>
        <v>0</v>
      </c>
      <c r="U106" s="56">
        <f t="shared" si="25"/>
        <v>0</v>
      </c>
      <c r="V106" s="56">
        <f t="shared" si="22"/>
        <v>0</v>
      </c>
      <c r="W106" s="64" t="str">
        <f t="shared" si="23"/>
        <v/>
      </c>
      <c r="X106" s="56" t="str">
        <f t="shared" si="26"/>
        <v>T</v>
      </c>
      <c r="Y106" s="20"/>
      <c r="Z106" s="19"/>
      <c r="AA106" s="20"/>
      <c r="AB106" s="19"/>
      <c r="AC106" s="21"/>
      <c r="AJ106" s="22"/>
      <c r="AK106" s="22"/>
      <c r="AL106" s="22"/>
      <c r="AM106" s="22"/>
      <c r="AN106" s="20"/>
      <c r="AO106" s="20"/>
      <c r="AP106" s="20"/>
      <c r="AQ106" s="20"/>
      <c r="AR106" s="20"/>
    </row>
    <row r="107" spans="1:44" s="17" customFormat="1" ht="30.75" customHeight="1" x14ac:dyDescent="0.2">
      <c r="A107" s="150"/>
      <c r="C107" s="63"/>
      <c r="D107" s="66" t="str">
        <f t="shared" si="20"/>
        <v/>
      </c>
      <c r="E107" s="69" t="str">
        <f>IFERROR(VLOOKUP(J107,Causa!$A$2:$F$15,6,0),"")</f>
        <v/>
      </c>
      <c r="F107" s="52"/>
      <c r="G107" s="53"/>
      <c r="H107" s="212"/>
      <c r="I107" s="55"/>
      <c r="J107" s="54"/>
      <c r="K107" s="54"/>
      <c r="L107" s="54"/>
      <c r="M107" s="54"/>
      <c r="N107" s="54"/>
      <c r="O107" s="54"/>
      <c r="P107" s="54"/>
      <c r="Q107" s="55"/>
      <c r="R107" s="54"/>
      <c r="S107" s="56">
        <f t="shared" si="24"/>
        <v>0</v>
      </c>
      <c r="T107" s="56">
        <f t="shared" si="21"/>
        <v>0</v>
      </c>
      <c r="U107" s="56">
        <f t="shared" si="25"/>
        <v>0</v>
      </c>
      <c r="V107" s="56">
        <f t="shared" si="22"/>
        <v>0</v>
      </c>
      <c r="W107" s="64" t="str">
        <f t="shared" si="23"/>
        <v/>
      </c>
      <c r="X107" s="56" t="str">
        <f t="shared" si="26"/>
        <v>T</v>
      </c>
      <c r="Y107" s="20"/>
      <c r="Z107" s="19"/>
      <c r="AA107" s="20"/>
      <c r="AB107" s="19"/>
      <c r="AC107" s="21"/>
      <c r="AJ107" s="22"/>
      <c r="AK107" s="22"/>
      <c r="AL107" s="22"/>
      <c r="AM107" s="22"/>
      <c r="AN107" s="20"/>
      <c r="AO107" s="20"/>
      <c r="AP107" s="20"/>
      <c r="AQ107" s="20"/>
      <c r="AR107" s="20"/>
    </row>
    <row r="108" spans="1:44" s="17" customFormat="1" ht="30.75" customHeight="1" x14ac:dyDescent="0.2">
      <c r="A108" s="150"/>
      <c r="C108" s="63"/>
      <c r="D108" s="66" t="str">
        <f t="shared" si="20"/>
        <v/>
      </c>
      <c r="E108" s="69" t="str">
        <f>IFERROR(VLOOKUP(J108,Causa!$A$2:$F$15,6,0),"")</f>
        <v/>
      </c>
      <c r="F108" s="52"/>
      <c r="G108" s="53"/>
      <c r="H108" s="212"/>
      <c r="I108" s="55"/>
      <c r="J108" s="54"/>
      <c r="K108" s="54"/>
      <c r="L108" s="54"/>
      <c r="M108" s="54"/>
      <c r="N108" s="54"/>
      <c r="O108" s="54"/>
      <c r="P108" s="54"/>
      <c r="Q108" s="55"/>
      <c r="R108" s="54"/>
      <c r="S108" s="56">
        <f t="shared" si="24"/>
        <v>0</v>
      </c>
      <c r="T108" s="56">
        <f t="shared" si="21"/>
        <v>0</v>
      </c>
      <c r="U108" s="56">
        <f t="shared" si="25"/>
        <v>0</v>
      </c>
      <c r="V108" s="56">
        <f t="shared" si="22"/>
        <v>0</v>
      </c>
      <c r="W108" s="64" t="str">
        <f t="shared" si="23"/>
        <v/>
      </c>
      <c r="X108" s="56" t="str">
        <f t="shared" si="26"/>
        <v>T</v>
      </c>
      <c r="Y108" s="20"/>
      <c r="Z108" s="19"/>
      <c r="AA108" s="20"/>
      <c r="AB108" s="19"/>
      <c r="AC108" s="21"/>
      <c r="AJ108" s="22"/>
      <c r="AK108" s="22"/>
      <c r="AL108" s="22"/>
      <c r="AM108" s="22"/>
      <c r="AN108" s="20"/>
      <c r="AO108" s="20"/>
      <c r="AP108" s="20"/>
      <c r="AQ108" s="20"/>
      <c r="AR108" s="20"/>
    </row>
    <row r="109" spans="1:44" s="17" customFormat="1" ht="30.75" customHeight="1" x14ac:dyDescent="0.2">
      <c r="A109" s="150"/>
      <c r="C109" s="63"/>
      <c r="D109" s="66" t="str">
        <f t="shared" si="20"/>
        <v/>
      </c>
      <c r="E109" s="69" t="str">
        <f>IFERROR(VLOOKUP(J109,Causa!$A$2:$F$15,6,0),"")</f>
        <v/>
      </c>
      <c r="F109" s="52"/>
      <c r="G109" s="53"/>
      <c r="H109" s="212"/>
      <c r="I109" s="55"/>
      <c r="J109" s="54"/>
      <c r="K109" s="54"/>
      <c r="L109" s="54"/>
      <c r="M109" s="54"/>
      <c r="N109" s="54"/>
      <c r="O109" s="54"/>
      <c r="P109" s="54"/>
      <c r="Q109" s="55"/>
      <c r="R109" s="54"/>
      <c r="S109" s="56">
        <f t="shared" si="24"/>
        <v>0</v>
      </c>
      <c r="T109" s="56">
        <f t="shared" si="21"/>
        <v>0</v>
      </c>
      <c r="U109" s="56">
        <f t="shared" si="25"/>
        <v>0</v>
      </c>
      <c r="V109" s="56">
        <f t="shared" si="22"/>
        <v>0</v>
      </c>
      <c r="W109" s="64" t="str">
        <f t="shared" si="23"/>
        <v/>
      </c>
      <c r="X109" s="56" t="str">
        <f t="shared" si="26"/>
        <v>T</v>
      </c>
      <c r="Y109" s="20"/>
      <c r="Z109" s="19"/>
      <c r="AA109" s="20"/>
      <c r="AB109" s="19"/>
      <c r="AC109" s="21"/>
      <c r="AJ109" s="22"/>
      <c r="AK109" s="22"/>
      <c r="AL109" s="22"/>
      <c r="AM109" s="22"/>
      <c r="AN109" s="20"/>
      <c r="AO109" s="20"/>
      <c r="AP109" s="20"/>
      <c r="AQ109" s="20"/>
      <c r="AR109" s="20"/>
    </row>
    <row r="110" spans="1:44" s="17" customFormat="1" ht="30.75" customHeight="1" x14ac:dyDescent="0.2">
      <c r="A110" s="150"/>
      <c r="C110" s="63"/>
      <c r="D110" s="66" t="str">
        <f t="shared" si="20"/>
        <v/>
      </c>
      <c r="E110" s="69" t="str">
        <f>IFERROR(VLOOKUP(J110,Causa!$A$2:$F$15,6,0),"")</f>
        <v/>
      </c>
      <c r="F110" s="52"/>
      <c r="G110" s="53"/>
      <c r="H110" s="212"/>
      <c r="I110" s="55"/>
      <c r="J110" s="54"/>
      <c r="K110" s="54"/>
      <c r="L110" s="54"/>
      <c r="M110" s="54"/>
      <c r="N110" s="54"/>
      <c r="O110" s="54"/>
      <c r="P110" s="54"/>
      <c r="Q110" s="55"/>
      <c r="R110" s="54"/>
      <c r="S110" s="56">
        <f t="shared" si="24"/>
        <v>0</v>
      </c>
      <c r="T110" s="56">
        <f t="shared" si="21"/>
        <v>0</v>
      </c>
      <c r="U110" s="56">
        <f t="shared" si="25"/>
        <v>0</v>
      </c>
      <c r="V110" s="56">
        <f t="shared" si="22"/>
        <v>0</v>
      </c>
      <c r="W110" s="64" t="str">
        <f t="shared" si="23"/>
        <v/>
      </c>
      <c r="X110" s="56" t="str">
        <f t="shared" si="26"/>
        <v>T</v>
      </c>
      <c r="Y110" s="20"/>
      <c r="Z110" s="19"/>
      <c r="AA110" s="20"/>
      <c r="AB110" s="19"/>
      <c r="AC110" s="21"/>
      <c r="AJ110" s="22"/>
      <c r="AK110" s="22"/>
      <c r="AL110" s="22"/>
      <c r="AM110" s="22"/>
      <c r="AN110" s="20"/>
      <c r="AO110" s="20"/>
      <c r="AP110" s="20"/>
      <c r="AQ110" s="20"/>
      <c r="AR110" s="20"/>
    </row>
    <row r="111" spans="1:44" s="17" customFormat="1" ht="30.75" customHeight="1" x14ac:dyDescent="0.2">
      <c r="A111" s="150"/>
      <c r="C111" s="63"/>
      <c r="D111" s="66" t="str">
        <f t="shared" si="20"/>
        <v/>
      </c>
      <c r="E111" s="69" t="str">
        <f>IFERROR(VLOOKUP(J111,Causa!$A$2:$F$15,6,0),"")</f>
        <v/>
      </c>
      <c r="F111" s="52"/>
      <c r="G111" s="53"/>
      <c r="H111" s="212"/>
      <c r="I111" s="55"/>
      <c r="J111" s="54"/>
      <c r="K111" s="54"/>
      <c r="L111" s="54"/>
      <c r="M111" s="54"/>
      <c r="N111" s="54"/>
      <c r="O111" s="54"/>
      <c r="P111" s="54"/>
      <c r="Q111" s="55"/>
      <c r="R111" s="54"/>
      <c r="S111" s="56">
        <f t="shared" si="24"/>
        <v>0</v>
      </c>
      <c r="T111" s="56">
        <f t="shared" si="21"/>
        <v>0</v>
      </c>
      <c r="U111" s="56">
        <f t="shared" si="25"/>
        <v>0</v>
      </c>
      <c r="V111" s="56">
        <f t="shared" si="22"/>
        <v>0</v>
      </c>
      <c r="W111" s="64" t="str">
        <f t="shared" si="23"/>
        <v/>
      </c>
      <c r="X111" s="56" t="str">
        <f t="shared" si="26"/>
        <v>T</v>
      </c>
      <c r="Y111" s="20"/>
      <c r="Z111" s="19"/>
      <c r="AA111" s="20"/>
      <c r="AB111" s="19"/>
      <c r="AC111" s="21"/>
      <c r="AJ111" s="22"/>
      <c r="AK111" s="22"/>
      <c r="AL111" s="22"/>
      <c r="AM111" s="22"/>
      <c r="AN111" s="20"/>
      <c r="AO111" s="20"/>
      <c r="AP111" s="20"/>
      <c r="AQ111" s="20"/>
      <c r="AR111" s="20"/>
    </row>
    <row r="112" spans="1:44" s="17" customFormat="1" ht="30.75" customHeight="1" x14ac:dyDescent="0.2">
      <c r="A112" s="150"/>
      <c r="C112" s="63"/>
      <c r="D112" s="66" t="str">
        <f t="shared" si="20"/>
        <v/>
      </c>
      <c r="E112" s="69" t="str">
        <f>IFERROR(VLOOKUP(J112,Causa!$A$2:$F$15,6,0),"")</f>
        <v/>
      </c>
      <c r="F112" s="52"/>
      <c r="G112" s="53"/>
      <c r="H112" s="212"/>
      <c r="I112" s="55"/>
      <c r="J112" s="54"/>
      <c r="K112" s="54"/>
      <c r="L112" s="54"/>
      <c r="M112" s="54"/>
      <c r="N112" s="54"/>
      <c r="O112" s="54"/>
      <c r="P112" s="54"/>
      <c r="Q112" s="55"/>
      <c r="R112" s="54"/>
      <c r="S112" s="56">
        <f t="shared" si="24"/>
        <v>0</v>
      </c>
      <c r="T112" s="56">
        <f t="shared" si="21"/>
        <v>0</v>
      </c>
      <c r="U112" s="56">
        <f t="shared" si="25"/>
        <v>0</v>
      </c>
      <c r="V112" s="56">
        <f t="shared" si="22"/>
        <v>0</v>
      </c>
      <c r="W112" s="64" t="str">
        <f t="shared" si="23"/>
        <v/>
      </c>
      <c r="X112" s="56" t="str">
        <f t="shared" si="26"/>
        <v>T</v>
      </c>
      <c r="Y112" s="20"/>
      <c r="Z112" s="19"/>
      <c r="AA112" s="20"/>
      <c r="AB112" s="19"/>
      <c r="AC112" s="21"/>
      <c r="AJ112" s="22"/>
      <c r="AK112" s="22"/>
      <c r="AL112" s="22"/>
      <c r="AM112" s="22"/>
      <c r="AN112" s="20"/>
      <c r="AO112" s="20"/>
      <c r="AP112" s="20"/>
      <c r="AQ112" s="20"/>
      <c r="AR112" s="20"/>
    </row>
    <row r="113" spans="1:39" s="91" customFormat="1" ht="13.2" x14ac:dyDescent="0.25">
      <c r="A113" s="151"/>
      <c r="C113" s="63"/>
      <c r="D113" s="66" t="str">
        <f t="shared" si="20"/>
        <v/>
      </c>
      <c r="E113" s="69" t="str">
        <f>IFERROR(VLOOKUP(J113,Causa!$A$2:$F$15,6,0),"")</f>
        <v/>
      </c>
      <c r="F113" s="52"/>
      <c r="G113" s="53"/>
      <c r="H113" s="212"/>
      <c r="I113" s="55"/>
      <c r="J113" s="54"/>
      <c r="K113" s="54"/>
      <c r="L113" s="54"/>
      <c r="M113" s="54"/>
      <c r="N113" s="54"/>
      <c r="O113" s="54"/>
      <c r="P113" s="54"/>
      <c r="Q113" s="55"/>
      <c r="R113" s="54"/>
      <c r="S113" s="56">
        <f t="shared" si="24"/>
        <v>0</v>
      </c>
      <c r="T113" s="56">
        <f t="shared" si="21"/>
        <v>0</v>
      </c>
      <c r="U113" s="56">
        <f t="shared" si="25"/>
        <v>0</v>
      </c>
      <c r="V113" s="56">
        <f t="shared" si="22"/>
        <v>0</v>
      </c>
      <c r="W113" s="64" t="str">
        <f t="shared" si="23"/>
        <v/>
      </c>
      <c r="X113" s="56" t="str">
        <f t="shared" si="26"/>
        <v>T</v>
      </c>
      <c r="Y113" s="251"/>
      <c r="Z113" s="251"/>
      <c r="AB113" s="116"/>
      <c r="AC113" s="117"/>
      <c r="AJ113" s="118"/>
      <c r="AK113" s="118"/>
      <c r="AL113" s="118"/>
      <c r="AM113" s="118"/>
    </row>
    <row r="114" spans="1:39" s="91" customFormat="1" ht="13.2" x14ac:dyDescent="0.25">
      <c r="A114" s="151"/>
      <c r="C114" s="63"/>
      <c r="D114" s="66" t="str">
        <f t="shared" si="20"/>
        <v/>
      </c>
      <c r="E114" s="69" t="str">
        <f>IFERROR(VLOOKUP(J114,Causa!$A$2:$F$15,6,0),"")</f>
        <v/>
      </c>
      <c r="F114" s="52"/>
      <c r="G114" s="53"/>
      <c r="H114" s="212"/>
      <c r="I114" s="55"/>
      <c r="J114" s="54"/>
      <c r="K114" s="54"/>
      <c r="L114" s="54"/>
      <c r="M114" s="54"/>
      <c r="N114" s="54"/>
      <c r="O114" s="54"/>
      <c r="P114" s="54"/>
      <c r="Q114" s="55"/>
      <c r="R114" s="54"/>
      <c r="S114" s="56">
        <f t="shared" si="24"/>
        <v>0</v>
      </c>
      <c r="T114" s="56">
        <f t="shared" si="21"/>
        <v>0</v>
      </c>
      <c r="U114" s="56">
        <f t="shared" si="25"/>
        <v>0</v>
      </c>
      <c r="V114" s="56">
        <f t="shared" si="22"/>
        <v>0</v>
      </c>
      <c r="W114" s="64" t="str">
        <f t="shared" si="23"/>
        <v/>
      </c>
      <c r="X114" s="56" t="str">
        <f t="shared" si="26"/>
        <v>T</v>
      </c>
      <c r="Y114" s="218"/>
      <c r="Z114" s="218"/>
      <c r="AB114" s="116"/>
      <c r="AC114" s="117"/>
      <c r="AJ114" s="118"/>
      <c r="AK114" s="118"/>
      <c r="AL114" s="118"/>
      <c r="AM114" s="118"/>
    </row>
    <row r="115" spans="1:39" ht="21.75" customHeight="1" x14ac:dyDescent="0.25">
      <c r="C115" s="63"/>
      <c r="D115" s="66" t="str">
        <f t="shared" si="20"/>
        <v/>
      </c>
      <c r="E115" s="69" t="str">
        <f>IFERROR(VLOOKUP(J115,Causa!$A$2:$F$15,6,0),"")</f>
        <v/>
      </c>
      <c r="F115" s="52"/>
      <c r="G115" s="53"/>
      <c r="H115" s="212"/>
      <c r="I115" s="55"/>
      <c r="J115" s="54"/>
      <c r="K115" s="54"/>
      <c r="L115" s="54"/>
      <c r="M115" s="54"/>
      <c r="N115" s="54"/>
      <c r="O115" s="54"/>
      <c r="P115" s="54"/>
      <c r="Q115" s="55"/>
      <c r="R115" s="54"/>
      <c r="S115" s="56">
        <f t="shared" si="24"/>
        <v>0</v>
      </c>
      <c r="T115" s="56">
        <f t="shared" si="21"/>
        <v>0</v>
      </c>
      <c r="U115" s="56">
        <f t="shared" si="25"/>
        <v>0</v>
      </c>
      <c r="V115" s="56">
        <f t="shared" si="22"/>
        <v>0</v>
      </c>
      <c r="W115" s="64" t="str">
        <f t="shared" si="23"/>
        <v/>
      </c>
      <c r="X115" s="56" t="str">
        <f t="shared" si="26"/>
        <v>T</v>
      </c>
    </row>
    <row r="116" spans="1:39" ht="21.75" customHeight="1" x14ac:dyDescent="0.25">
      <c r="C116" s="63"/>
      <c r="D116" s="66" t="str">
        <f t="shared" si="20"/>
        <v/>
      </c>
      <c r="E116" s="69" t="str">
        <f>IFERROR(VLOOKUP(J116,Causa!$A$2:$F$15,6,0),"")</f>
        <v/>
      </c>
      <c r="F116" s="52"/>
      <c r="G116" s="53"/>
      <c r="H116" s="212"/>
      <c r="I116" s="55"/>
      <c r="J116" s="54"/>
      <c r="K116" s="54"/>
      <c r="L116" s="54"/>
      <c r="M116" s="54"/>
      <c r="N116" s="54"/>
      <c r="O116" s="54"/>
      <c r="P116" s="54"/>
      <c r="Q116" s="55"/>
      <c r="R116" s="54"/>
      <c r="S116" s="56">
        <f t="shared" si="24"/>
        <v>0</v>
      </c>
      <c r="T116" s="56">
        <f t="shared" si="21"/>
        <v>0</v>
      </c>
      <c r="U116" s="56">
        <f t="shared" si="25"/>
        <v>0</v>
      </c>
      <c r="V116" s="56">
        <f t="shared" si="22"/>
        <v>0</v>
      </c>
      <c r="W116" s="64" t="str">
        <f t="shared" si="23"/>
        <v/>
      </c>
      <c r="X116" s="56" t="str">
        <f t="shared" si="26"/>
        <v>T</v>
      </c>
    </row>
    <row r="117" spans="1:39" ht="21.75" customHeight="1" x14ac:dyDescent="0.25">
      <c r="C117" s="63"/>
      <c r="D117" s="66" t="str">
        <f t="shared" si="20"/>
        <v/>
      </c>
      <c r="E117" s="69" t="str">
        <f>IFERROR(VLOOKUP(J117,Causa!$A$2:$F$15,6,0),"")</f>
        <v/>
      </c>
      <c r="F117" s="52"/>
      <c r="G117" s="53"/>
      <c r="H117" s="212"/>
      <c r="I117" s="55"/>
      <c r="J117" s="54"/>
      <c r="K117" s="54"/>
      <c r="L117" s="54"/>
      <c r="M117" s="54"/>
      <c r="N117" s="54"/>
      <c r="O117" s="54"/>
      <c r="P117" s="54"/>
      <c r="Q117" s="55"/>
      <c r="R117" s="54"/>
      <c r="S117" s="56">
        <f t="shared" si="24"/>
        <v>0</v>
      </c>
      <c r="T117" s="56">
        <f t="shared" si="21"/>
        <v>0</v>
      </c>
      <c r="U117" s="56">
        <f t="shared" si="25"/>
        <v>0</v>
      </c>
      <c r="V117" s="56">
        <f t="shared" si="22"/>
        <v>0</v>
      </c>
      <c r="W117" s="64" t="str">
        <f t="shared" si="23"/>
        <v/>
      </c>
      <c r="X117" s="56" t="str">
        <f t="shared" si="26"/>
        <v>T</v>
      </c>
    </row>
    <row r="118" spans="1:39" ht="21.75" customHeight="1" x14ac:dyDescent="0.25">
      <c r="C118" s="63"/>
      <c r="D118" s="66" t="str">
        <f t="shared" si="20"/>
        <v/>
      </c>
      <c r="E118" s="69" t="str">
        <f>IFERROR(VLOOKUP(J118,Causa!$A$2:$F$15,6,0),"")</f>
        <v/>
      </c>
      <c r="F118" s="52"/>
      <c r="G118" s="53"/>
      <c r="H118" s="212"/>
      <c r="I118" s="55"/>
      <c r="J118" s="54"/>
      <c r="K118" s="54"/>
      <c r="L118" s="54"/>
      <c r="M118" s="54"/>
      <c r="N118" s="54"/>
      <c r="O118" s="54"/>
      <c r="P118" s="54"/>
      <c r="Q118" s="55"/>
      <c r="R118" s="54"/>
      <c r="S118" s="56">
        <f t="shared" si="24"/>
        <v>0</v>
      </c>
      <c r="T118" s="56">
        <f t="shared" si="21"/>
        <v>0</v>
      </c>
      <c r="U118" s="56">
        <f t="shared" si="25"/>
        <v>0</v>
      </c>
      <c r="V118" s="56">
        <f t="shared" si="22"/>
        <v>0</v>
      </c>
      <c r="W118" s="64" t="str">
        <f t="shared" si="23"/>
        <v/>
      </c>
      <c r="X118" s="56" t="str">
        <f t="shared" si="26"/>
        <v>T</v>
      </c>
    </row>
    <row r="119" spans="1:39" ht="21.75" customHeight="1" x14ac:dyDescent="0.25">
      <c r="C119" s="63"/>
      <c r="D119" s="66" t="str">
        <f t="shared" si="20"/>
        <v/>
      </c>
      <c r="E119" s="69" t="str">
        <f>IFERROR(VLOOKUP(J119,Causa!$A$2:$F$15,6,0),"")</f>
        <v/>
      </c>
      <c r="F119" s="52"/>
      <c r="G119" s="53"/>
      <c r="H119" s="212"/>
      <c r="I119" s="55"/>
      <c r="J119" s="54"/>
      <c r="K119" s="54"/>
      <c r="L119" s="54"/>
      <c r="M119" s="54"/>
      <c r="N119" s="54"/>
      <c r="O119" s="54"/>
      <c r="P119" s="54"/>
      <c r="Q119" s="55"/>
      <c r="R119" s="54"/>
      <c r="S119" s="56">
        <f t="shared" si="24"/>
        <v>0</v>
      </c>
      <c r="T119" s="56">
        <f t="shared" si="21"/>
        <v>0</v>
      </c>
      <c r="U119" s="56">
        <f t="shared" si="25"/>
        <v>0</v>
      </c>
      <c r="V119" s="56">
        <f t="shared" si="22"/>
        <v>0</v>
      </c>
      <c r="W119" s="64" t="str">
        <f t="shared" si="23"/>
        <v/>
      </c>
      <c r="X119" s="56" t="str">
        <f t="shared" si="26"/>
        <v>T</v>
      </c>
    </row>
    <row r="120" spans="1:39" ht="21.75" customHeight="1" x14ac:dyDescent="0.25">
      <c r="C120" s="63"/>
      <c r="D120" s="66" t="str">
        <f t="shared" si="20"/>
        <v/>
      </c>
      <c r="E120" s="69" t="str">
        <f>IFERROR(VLOOKUP(J120,Causa!$A$2:$F$15,6,0),"")</f>
        <v/>
      </c>
      <c r="F120" s="52"/>
      <c r="G120" s="53"/>
      <c r="H120" s="212"/>
      <c r="I120" s="55"/>
      <c r="J120" s="54"/>
      <c r="K120" s="54"/>
      <c r="L120" s="54"/>
      <c r="M120" s="54"/>
      <c r="N120" s="54"/>
      <c r="O120" s="54"/>
      <c r="P120" s="54"/>
      <c r="Q120" s="55"/>
      <c r="R120" s="54"/>
      <c r="S120" s="56">
        <f t="shared" si="24"/>
        <v>0</v>
      </c>
      <c r="T120" s="56">
        <f t="shared" si="21"/>
        <v>0</v>
      </c>
      <c r="U120" s="56">
        <f t="shared" si="25"/>
        <v>0</v>
      </c>
      <c r="V120" s="56">
        <f t="shared" si="22"/>
        <v>0</v>
      </c>
      <c r="W120" s="64" t="str">
        <f t="shared" si="23"/>
        <v/>
      </c>
      <c r="X120" s="56" t="str">
        <f t="shared" si="26"/>
        <v>T</v>
      </c>
    </row>
    <row r="121" spans="1:39" ht="21.75" customHeight="1" x14ac:dyDescent="0.25">
      <c r="C121" s="63"/>
      <c r="D121" s="66" t="str">
        <f t="shared" si="20"/>
        <v/>
      </c>
      <c r="E121" s="69" t="str">
        <f>IFERROR(VLOOKUP(J121,Causa!$A$2:$F$15,6,0),"")</f>
        <v/>
      </c>
      <c r="F121" s="52"/>
      <c r="G121" s="53"/>
      <c r="H121" s="212"/>
      <c r="I121" s="55"/>
      <c r="J121" s="54"/>
      <c r="K121" s="54"/>
      <c r="L121" s="54"/>
      <c r="M121" s="54"/>
      <c r="N121" s="54"/>
      <c r="O121" s="54"/>
      <c r="P121" s="54"/>
      <c r="Q121" s="55"/>
      <c r="R121" s="54"/>
      <c r="S121" s="56">
        <f t="shared" si="24"/>
        <v>0</v>
      </c>
      <c r="T121" s="56">
        <f t="shared" si="21"/>
        <v>0</v>
      </c>
      <c r="U121" s="56">
        <f t="shared" si="25"/>
        <v>0</v>
      </c>
      <c r="V121" s="56">
        <f t="shared" si="22"/>
        <v>0</v>
      </c>
      <c r="W121" s="64" t="str">
        <f t="shared" si="23"/>
        <v/>
      </c>
      <c r="X121" s="56" t="str">
        <f t="shared" si="26"/>
        <v>T</v>
      </c>
    </row>
    <row r="122" spans="1:39" ht="21.75" customHeight="1" x14ac:dyDescent="0.25">
      <c r="C122" s="63"/>
      <c r="D122" s="66" t="str">
        <f t="shared" si="20"/>
        <v/>
      </c>
      <c r="E122" s="69" t="str">
        <f>IFERROR(VLOOKUP(J122,Causa!$A$2:$F$15,6,0),"")</f>
        <v/>
      </c>
      <c r="F122" s="52"/>
      <c r="G122" s="53"/>
      <c r="H122" s="212"/>
      <c r="I122" s="55"/>
      <c r="J122" s="54"/>
      <c r="K122" s="54"/>
      <c r="L122" s="54"/>
      <c r="M122" s="54"/>
      <c r="N122" s="54"/>
      <c r="O122" s="54"/>
      <c r="P122" s="54"/>
      <c r="Q122" s="55"/>
      <c r="R122" s="54"/>
      <c r="S122" s="56">
        <f t="shared" si="24"/>
        <v>0</v>
      </c>
      <c r="T122" s="56">
        <f t="shared" si="21"/>
        <v>0</v>
      </c>
      <c r="U122" s="56">
        <f t="shared" si="25"/>
        <v>0</v>
      </c>
      <c r="V122" s="56">
        <f t="shared" si="22"/>
        <v>0</v>
      </c>
      <c r="W122" s="64" t="str">
        <f t="shared" si="23"/>
        <v/>
      </c>
      <c r="X122" s="56" t="str">
        <f t="shared" si="26"/>
        <v>T</v>
      </c>
    </row>
    <row r="123" spans="1:39" ht="21.75" customHeight="1" x14ac:dyDescent="0.25">
      <c r="C123" s="63"/>
      <c r="D123" s="66" t="str">
        <f t="shared" si="20"/>
        <v/>
      </c>
      <c r="E123" s="69" t="str">
        <f>IFERROR(VLOOKUP(J123,Causa!$A$2:$F$15,6,0),"")</f>
        <v/>
      </c>
      <c r="F123" s="52"/>
      <c r="G123" s="53"/>
      <c r="H123" s="212"/>
      <c r="I123" s="55"/>
      <c r="J123" s="54"/>
      <c r="K123" s="54"/>
      <c r="L123" s="54"/>
      <c r="M123" s="54"/>
      <c r="N123" s="54"/>
      <c r="O123" s="54"/>
      <c r="P123" s="54"/>
      <c r="Q123" s="55"/>
      <c r="R123" s="54"/>
      <c r="S123" s="56">
        <f t="shared" si="24"/>
        <v>0</v>
      </c>
      <c r="T123" s="56">
        <f t="shared" si="21"/>
        <v>0</v>
      </c>
      <c r="U123" s="56">
        <f t="shared" si="25"/>
        <v>0</v>
      </c>
      <c r="V123" s="56">
        <f t="shared" si="22"/>
        <v>0</v>
      </c>
      <c r="W123" s="64" t="str">
        <f t="shared" si="23"/>
        <v/>
      </c>
      <c r="X123" s="56" t="str">
        <f t="shared" si="26"/>
        <v>T</v>
      </c>
    </row>
    <row r="124" spans="1:39" ht="21.75" customHeight="1" x14ac:dyDescent="0.25">
      <c r="C124" s="63"/>
      <c r="D124" s="66" t="str">
        <f t="shared" si="20"/>
        <v/>
      </c>
      <c r="E124" s="69" t="str">
        <f>IFERROR(VLOOKUP(J124,Causa!$A$2:$F$15,6,0),"")</f>
        <v/>
      </c>
      <c r="F124" s="52"/>
      <c r="G124" s="53"/>
      <c r="H124" s="212"/>
      <c r="I124" s="55"/>
      <c r="J124" s="54"/>
      <c r="K124" s="54"/>
      <c r="L124" s="54"/>
      <c r="M124" s="54"/>
      <c r="N124" s="54"/>
      <c r="O124" s="54"/>
      <c r="P124" s="54"/>
      <c r="Q124" s="55"/>
      <c r="R124" s="54"/>
      <c r="S124" s="56">
        <f t="shared" si="24"/>
        <v>0</v>
      </c>
      <c r="T124" s="56">
        <f t="shared" si="21"/>
        <v>0</v>
      </c>
      <c r="U124" s="56">
        <f t="shared" si="25"/>
        <v>0</v>
      </c>
      <c r="V124" s="56">
        <f t="shared" si="22"/>
        <v>0</v>
      </c>
      <c r="W124" s="64" t="str">
        <f t="shared" si="23"/>
        <v/>
      </c>
      <c r="X124" s="56" t="str">
        <f t="shared" si="26"/>
        <v>T</v>
      </c>
    </row>
    <row r="125" spans="1:39" ht="21.75" customHeight="1" x14ac:dyDescent="0.25">
      <c r="C125" s="63"/>
      <c r="D125" s="66" t="str">
        <f t="shared" si="20"/>
        <v/>
      </c>
      <c r="E125" s="69" t="str">
        <f>IFERROR(VLOOKUP(J125,Causa!$A$2:$F$15,6,0),"")</f>
        <v/>
      </c>
      <c r="F125" s="52"/>
      <c r="G125" s="53"/>
      <c r="H125" s="212"/>
      <c r="I125" s="55"/>
      <c r="J125" s="54"/>
      <c r="K125" s="54"/>
      <c r="L125" s="54"/>
      <c r="M125" s="54"/>
      <c r="N125" s="54"/>
      <c r="O125" s="54"/>
      <c r="P125" s="54"/>
      <c r="Q125" s="55"/>
      <c r="R125" s="54"/>
      <c r="S125" s="56">
        <f t="shared" si="24"/>
        <v>0</v>
      </c>
      <c r="T125" s="56">
        <f t="shared" si="21"/>
        <v>0</v>
      </c>
      <c r="U125" s="56">
        <f t="shared" si="25"/>
        <v>0</v>
      </c>
      <c r="V125" s="56">
        <f t="shared" si="22"/>
        <v>0</v>
      </c>
      <c r="W125" s="64" t="str">
        <f t="shared" si="23"/>
        <v/>
      </c>
      <c r="X125" s="56" t="str">
        <f t="shared" si="26"/>
        <v>T</v>
      </c>
    </row>
    <row r="126" spans="1:39" ht="21.75" customHeight="1" x14ac:dyDescent="0.25">
      <c r="C126" s="63"/>
      <c r="D126" s="66" t="str">
        <f t="shared" si="20"/>
        <v/>
      </c>
      <c r="E126" s="69" t="str">
        <f>IFERROR(VLOOKUP(J126,Causa!$A$2:$F$15,6,0),"")</f>
        <v/>
      </c>
      <c r="F126" s="52"/>
      <c r="G126" s="53"/>
      <c r="H126" s="212"/>
      <c r="I126" s="55"/>
      <c r="J126" s="54"/>
      <c r="K126" s="54"/>
      <c r="L126" s="54"/>
      <c r="M126" s="54"/>
      <c r="N126" s="54"/>
      <c r="O126" s="54"/>
      <c r="P126" s="54"/>
      <c r="Q126" s="55"/>
      <c r="R126" s="54"/>
      <c r="S126" s="56">
        <f t="shared" si="24"/>
        <v>0</v>
      </c>
      <c r="T126" s="56">
        <f t="shared" si="21"/>
        <v>0</v>
      </c>
      <c r="U126" s="56">
        <f t="shared" si="25"/>
        <v>0</v>
      </c>
      <c r="V126" s="56">
        <f t="shared" si="22"/>
        <v>0</v>
      </c>
      <c r="W126" s="64" t="str">
        <f t="shared" si="23"/>
        <v/>
      </c>
      <c r="X126" s="56" t="str">
        <f t="shared" si="26"/>
        <v>T</v>
      </c>
    </row>
    <row r="127" spans="1:39" ht="21.75" customHeight="1" x14ac:dyDescent="0.25">
      <c r="C127" s="63"/>
      <c r="D127" s="66" t="str">
        <f t="shared" si="20"/>
        <v/>
      </c>
      <c r="E127" s="69" t="str">
        <f>IFERROR(VLOOKUP(J127,Causa!$A$2:$F$15,6,0),"")</f>
        <v/>
      </c>
      <c r="F127" s="52"/>
      <c r="G127" s="53"/>
      <c r="H127" s="212"/>
      <c r="I127" s="55"/>
      <c r="J127" s="54"/>
      <c r="K127" s="54"/>
      <c r="L127" s="54"/>
      <c r="M127" s="54"/>
      <c r="N127" s="54"/>
      <c r="O127" s="54"/>
      <c r="P127" s="54"/>
      <c r="Q127" s="55"/>
      <c r="R127" s="54"/>
      <c r="S127" s="56">
        <f t="shared" si="24"/>
        <v>0</v>
      </c>
      <c r="T127" s="56">
        <f t="shared" si="21"/>
        <v>0</v>
      </c>
      <c r="U127" s="56">
        <f t="shared" si="25"/>
        <v>0</v>
      </c>
      <c r="V127" s="56">
        <f t="shared" si="22"/>
        <v>0</v>
      </c>
      <c r="W127" s="64" t="str">
        <f t="shared" si="23"/>
        <v/>
      </c>
      <c r="X127" s="56" t="str">
        <f t="shared" si="26"/>
        <v>T</v>
      </c>
    </row>
    <row r="128" spans="1:39" ht="21.75" customHeight="1" x14ac:dyDescent="0.25">
      <c r="C128" s="63"/>
      <c r="D128" s="66" t="str">
        <f t="shared" si="20"/>
        <v/>
      </c>
      <c r="E128" s="69" t="str">
        <f>IFERROR(VLOOKUP(J128,Causa!$A$2:$F$15,6,0),"")</f>
        <v/>
      </c>
      <c r="F128" s="52"/>
      <c r="G128" s="53"/>
      <c r="H128" s="212"/>
      <c r="I128" s="55"/>
      <c r="J128" s="54"/>
      <c r="K128" s="54"/>
      <c r="L128" s="54"/>
      <c r="M128" s="54"/>
      <c r="N128" s="54"/>
      <c r="O128" s="54"/>
      <c r="P128" s="54"/>
      <c r="Q128" s="55"/>
      <c r="R128" s="54"/>
      <c r="S128" s="56">
        <f t="shared" si="24"/>
        <v>0</v>
      </c>
      <c r="T128" s="56">
        <f t="shared" si="21"/>
        <v>0</v>
      </c>
      <c r="U128" s="56">
        <f t="shared" si="25"/>
        <v>0</v>
      </c>
      <c r="V128" s="56">
        <f t="shared" si="22"/>
        <v>0</v>
      </c>
      <c r="W128" s="64" t="str">
        <f t="shared" si="23"/>
        <v/>
      </c>
      <c r="X128" s="56" t="str">
        <f t="shared" si="26"/>
        <v>T</v>
      </c>
    </row>
    <row r="129" spans="3:24" ht="21.75" customHeight="1" x14ac:dyDescent="0.25">
      <c r="C129" s="63"/>
      <c r="D129" s="66" t="str">
        <f t="shared" si="20"/>
        <v/>
      </c>
      <c r="E129" s="69" t="str">
        <f>IFERROR(VLOOKUP(J129,Causa!$A$2:$F$15,6,0),"")</f>
        <v/>
      </c>
      <c r="F129" s="52"/>
      <c r="G129" s="53"/>
      <c r="H129" s="212"/>
      <c r="I129" s="55"/>
      <c r="J129" s="54"/>
      <c r="K129" s="54"/>
      <c r="L129" s="54"/>
      <c r="M129" s="54"/>
      <c r="N129" s="54"/>
      <c r="O129" s="54"/>
      <c r="P129" s="54"/>
      <c r="Q129" s="55"/>
      <c r="R129" s="54"/>
      <c r="S129" s="56">
        <f t="shared" si="24"/>
        <v>0</v>
      </c>
      <c r="T129" s="56">
        <f t="shared" si="21"/>
        <v>0</v>
      </c>
      <c r="U129" s="56">
        <f t="shared" si="25"/>
        <v>0</v>
      </c>
      <c r="V129" s="56">
        <f t="shared" si="22"/>
        <v>0</v>
      </c>
      <c r="W129" s="64" t="str">
        <f t="shared" si="23"/>
        <v/>
      </c>
      <c r="X129" s="56" t="str">
        <f t="shared" si="26"/>
        <v>T</v>
      </c>
    </row>
    <row r="130" spans="3:24" ht="21.75" customHeight="1" x14ac:dyDescent="0.25">
      <c r="C130" s="63"/>
      <c r="D130" s="66" t="str">
        <f t="shared" si="20"/>
        <v/>
      </c>
      <c r="E130" s="69" t="str">
        <f>IFERROR(VLOOKUP(J130,Causa!$A$2:$F$15,6,0),"")</f>
        <v/>
      </c>
      <c r="F130" s="52"/>
      <c r="G130" s="53"/>
      <c r="H130" s="212"/>
      <c r="I130" s="55"/>
      <c r="J130" s="54"/>
      <c r="K130" s="54"/>
      <c r="L130" s="54"/>
      <c r="M130" s="54"/>
      <c r="N130" s="54"/>
      <c r="O130" s="54"/>
      <c r="P130" s="54"/>
      <c r="Q130" s="55"/>
      <c r="R130" s="54"/>
      <c r="S130" s="56">
        <f t="shared" si="24"/>
        <v>0</v>
      </c>
      <c r="T130" s="56">
        <f t="shared" si="21"/>
        <v>0</v>
      </c>
      <c r="U130" s="56">
        <f t="shared" si="25"/>
        <v>0</v>
      </c>
      <c r="V130" s="56">
        <f t="shared" si="22"/>
        <v>0</v>
      </c>
      <c r="W130" s="64" t="str">
        <f t="shared" si="23"/>
        <v/>
      </c>
      <c r="X130" s="56" t="str">
        <f t="shared" si="26"/>
        <v>T</v>
      </c>
    </row>
    <row r="131" spans="3:24" ht="21.75" customHeight="1" x14ac:dyDescent="0.25">
      <c r="C131" s="63"/>
      <c r="D131" s="66" t="str">
        <f t="shared" si="20"/>
        <v/>
      </c>
      <c r="E131" s="69" t="str">
        <f>IFERROR(VLOOKUP(J131,Causa!$A$2:$F$15,6,0),"")</f>
        <v/>
      </c>
      <c r="F131" s="52"/>
      <c r="G131" s="53"/>
      <c r="H131" s="212"/>
      <c r="I131" s="55"/>
      <c r="J131" s="54"/>
      <c r="K131" s="54"/>
      <c r="L131" s="54"/>
      <c r="M131" s="54"/>
      <c r="N131" s="54"/>
      <c r="O131" s="54"/>
      <c r="P131" s="54"/>
      <c r="Q131" s="55"/>
      <c r="R131" s="54"/>
      <c r="S131" s="56">
        <f t="shared" si="24"/>
        <v>0</v>
      </c>
      <c r="T131" s="56">
        <f t="shared" si="21"/>
        <v>0</v>
      </c>
      <c r="U131" s="56">
        <f t="shared" si="25"/>
        <v>0</v>
      </c>
      <c r="V131" s="56">
        <f t="shared" si="22"/>
        <v>0</v>
      </c>
      <c r="W131" s="64" t="str">
        <f t="shared" si="23"/>
        <v/>
      </c>
      <c r="X131" s="56" t="str">
        <f t="shared" si="26"/>
        <v>T</v>
      </c>
    </row>
    <row r="132" spans="3:24" ht="21.75" customHeight="1" x14ac:dyDescent="0.25">
      <c r="C132" s="63"/>
      <c r="D132" s="66" t="str">
        <f t="shared" si="20"/>
        <v/>
      </c>
      <c r="E132" s="69" t="str">
        <f>IFERROR(VLOOKUP(J132,Causa!$A$2:$F$15,6,0),"")</f>
        <v/>
      </c>
      <c r="F132" s="52"/>
      <c r="G132" s="53"/>
      <c r="H132" s="212"/>
      <c r="I132" s="55"/>
      <c r="J132" s="54"/>
      <c r="K132" s="54"/>
      <c r="L132" s="54"/>
      <c r="M132" s="54"/>
      <c r="N132" s="54"/>
      <c r="O132" s="54"/>
      <c r="P132" s="54"/>
      <c r="Q132" s="55"/>
      <c r="R132" s="54"/>
      <c r="S132" s="56">
        <f t="shared" si="24"/>
        <v>0</v>
      </c>
      <c r="T132" s="56">
        <f t="shared" si="21"/>
        <v>0</v>
      </c>
      <c r="U132" s="56">
        <f t="shared" si="25"/>
        <v>0</v>
      </c>
      <c r="V132" s="56">
        <f t="shared" si="22"/>
        <v>0</v>
      </c>
      <c r="W132" s="64" t="str">
        <f t="shared" si="23"/>
        <v/>
      </c>
      <c r="X132" s="56" t="str">
        <f t="shared" si="26"/>
        <v>T</v>
      </c>
    </row>
    <row r="133" spans="3:24" ht="21.75" customHeight="1" x14ac:dyDescent="0.25">
      <c r="C133" s="63"/>
      <c r="D133" s="66" t="str">
        <f t="shared" si="20"/>
        <v/>
      </c>
      <c r="E133" s="69" t="str">
        <f>IFERROR(VLOOKUP(J133,Causa!$A$2:$F$15,6,0),"")</f>
        <v/>
      </c>
      <c r="F133" s="52"/>
      <c r="G133" s="53"/>
      <c r="H133" s="212"/>
      <c r="I133" s="55"/>
      <c r="J133" s="54"/>
      <c r="K133" s="54"/>
      <c r="L133" s="54"/>
      <c r="M133" s="54"/>
      <c r="N133" s="54"/>
      <c r="O133" s="54"/>
      <c r="P133" s="54"/>
      <c r="Q133" s="55"/>
      <c r="R133" s="54"/>
      <c r="S133" s="56">
        <f t="shared" si="24"/>
        <v>0</v>
      </c>
      <c r="T133" s="56">
        <f t="shared" si="21"/>
        <v>0</v>
      </c>
      <c r="U133" s="56">
        <f t="shared" si="25"/>
        <v>0</v>
      </c>
      <c r="V133" s="56">
        <f t="shared" si="22"/>
        <v>0</v>
      </c>
      <c r="W133" s="64" t="str">
        <f t="shared" si="23"/>
        <v/>
      </c>
      <c r="X133" s="56" t="str">
        <f t="shared" si="26"/>
        <v>T</v>
      </c>
    </row>
    <row r="134" spans="3:24" ht="21.75" customHeight="1" x14ac:dyDescent="0.25">
      <c r="C134" s="63"/>
      <c r="D134" s="66" t="str">
        <f t="shared" si="20"/>
        <v/>
      </c>
      <c r="E134" s="69" t="str">
        <f>IFERROR(VLOOKUP(J134,Causa!$A$2:$F$15,6,0),"")</f>
        <v/>
      </c>
      <c r="F134" s="52"/>
      <c r="G134" s="53"/>
      <c r="H134" s="212"/>
      <c r="I134" s="55"/>
      <c r="J134" s="54"/>
      <c r="K134" s="54"/>
      <c r="L134" s="54"/>
      <c r="M134" s="54"/>
      <c r="N134" s="54"/>
      <c r="O134" s="54"/>
      <c r="P134" s="54"/>
      <c r="Q134" s="55"/>
      <c r="R134" s="54"/>
      <c r="S134" s="56">
        <f t="shared" si="24"/>
        <v>0</v>
      </c>
      <c r="T134" s="56">
        <f t="shared" si="21"/>
        <v>0</v>
      </c>
      <c r="U134" s="56">
        <f t="shared" si="25"/>
        <v>0</v>
      </c>
      <c r="V134" s="56">
        <f t="shared" si="22"/>
        <v>0</v>
      </c>
      <c r="W134" s="64" t="str">
        <f t="shared" si="23"/>
        <v/>
      </c>
      <c r="X134" s="56" t="str">
        <f t="shared" si="26"/>
        <v>T</v>
      </c>
    </row>
    <row r="135" spans="3:24" ht="21.75" customHeight="1" x14ac:dyDescent="0.25">
      <c r="C135" s="63"/>
      <c r="D135" s="66" t="str">
        <f t="shared" si="20"/>
        <v/>
      </c>
      <c r="E135" s="69" t="str">
        <f>IFERROR(VLOOKUP(J135,Causa!$A$2:$F$15,6,0),"")</f>
        <v/>
      </c>
      <c r="F135" s="52"/>
      <c r="G135" s="53"/>
      <c r="H135" s="212"/>
      <c r="I135" s="55"/>
      <c r="J135" s="54"/>
      <c r="K135" s="54"/>
      <c r="L135" s="54"/>
      <c r="M135" s="54"/>
      <c r="N135" s="54"/>
      <c r="O135" s="54"/>
      <c r="P135" s="54"/>
      <c r="Q135" s="55"/>
      <c r="R135" s="54"/>
      <c r="S135" s="56">
        <f t="shared" si="24"/>
        <v>0</v>
      </c>
      <c r="T135" s="56">
        <f t="shared" si="21"/>
        <v>0</v>
      </c>
      <c r="U135" s="56">
        <f t="shared" si="25"/>
        <v>0</v>
      </c>
      <c r="V135" s="56">
        <f t="shared" si="22"/>
        <v>0</v>
      </c>
      <c r="W135" s="64" t="str">
        <f t="shared" si="23"/>
        <v/>
      </c>
      <c r="X135" s="56" t="str">
        <f t="shared" si="26"/>
        <v>T</v>
      </c>
    </row>
    <row r="136" spans="3:24" ht="21.75" customHeight="1" x14ac:dyDescent="0.25">
      <c r="C136" s="63"/>
      <c r="D136" s="66" t="str">
        <f t="shared" si="20"/>
        <v/>
      </c>
      <c r="E136" s="69" t="str">
        <f>IFERROR(VLOOKUP(J136,Causa!$A$2:$F$15,6,0),"")</f>
        <v/>
      </c>
      <c r="F136" s="52"/>
      <c r="G136" s="53"/>
      <c r="H136" s="212"/>
      <c r="I136" s="55"/>
      <c r="J136" s="54"/>
      <c r="K136" s="54"/>
      <c r="L136" s="54"/>
      <c r="M136" s="54"/>
      <c r="N136" s="54"/>
      <c r="O136" s="54"/>
      <c r="P136" s="54"/>
      <c r="Q136" s="55"/>
      <c r="R136" s="54"/>
      <c r="S136" s="56">
        <f t="shared" si="24"/>
        <v>0</v>
      </c>
      <c r="T136" s="56">
        <f t="shared" si="21"/>
        <v>0</v>
      </c>
      <c r="U136" s="56">
        <f t="shared" si="25"/>
        <v>0</v>
      </c>
      <c r="V136" s="56">
        <f t="shared" si="22"/>
        <v>0</v>
      </c>
      <c r="W136" s="64" t="str">
        <f t="shared" si="23"/>
        <v/>
      </c>
      <c r="X136" s="56" t="str">
        <f t="shared" si="26"/>
        <v>T</v>
      </c>
    </row>
    <row r="137" spans="3:24" ht="21.75" customHeight="1" x14ac:dyDescent="0.25">
      <c r="C137" s="63"/>
      <c r="D137" s="66" t="str">
        <f t="shared" si="20"/>
        <v/>
      </c>
      <c r="E137" s="69" t="str">
        <f>IFERROR(VLOOKUP(J137,Causa!$A$2:$F$15,6,0),"")</f>
        <v/>
      </c>
      <c r="F137" s="52"/>
      <c r="G137" s="53"/>
      <c r="H137" s="212"/>
      <c r="I137" s="55"/>
      <c r="J137" s="54"/>
      <c r="K137" s="54"/>
      <c r="L137" s="54"/>
      <c r="M137" s="54"/>
      <c r="N137" s="54"/>
      <c r="O137" s="54"/>
      <c r="P137" s="54"/>
      <c r="Q137" s="55"/>
      <c r="R137" s="54"/>
      <c r="S137" s="56">
        <f t="shared" si="24"/>
        <v>0</v>
      </c>
      <c r="T137" s="56">
        <f t="shared" si="21"/>
        <v>0</v>
      </c>
      <c r="U137" s="56">
        <f t="shared" si="25"/>
        <v>0</v>
      </c>
      <c r="V137" s="56">
        <f t="shared" si="22"/>
        <v>0</v>
      </c>
      <c r="W137" s="64" t="str">
        <f t="shared" si="23"/>
        <v/>
      </c>
      <c r="X137" s="56" t="str">
        <f t="shared" si="26"/>
        <v>T</v>
      </c>
    </row>
    <row r="138" spans="3:24" ht="21.75" customHeight="1" x14ac:dyDescent="0.25">
      <c r="C138" s="63"/>
      <c r="D138" s="66" t="str">
        <f t="shared" si="20"/>
        <v/>
      </c>
      <c r="E138" s="69" t="str">
        <f>IFERROR(VLOOKUP(J138,Causa!$A$2:$F$15,6,0),"")</f>
        <v/>
      </c>
      <c r="F138" s="52"/>
      <c r="G138" s="53"/>
      <c r="H138" s="212"/>
      <c r="I138" s="55"/>
      <c r="J138" s="54"/>
      <c r="K138" s="54"/>
      <c r="L138" s="54"/>
      <c r="M138" s="54"/>
      <c r="N138" s="54"/>
      <c r="O138" s="54"/>
      <c r="P138" s="54"/>
      <c r="Q138" s="55"/>
      <c r="R138" s="54"/>
      <c r="S138" s="56">
        <f t="shared" si="24"/>
        <v>0</v>
      </c>
      <c r="T138" s="56">
        <f t="shared" si="21"/>
        <v>0</v>
      </c>
      <c r="U138" s="56">
        <f t="shared" si="25"/>
        <v>0</v>
      </c>
      <c r="V138" s="56">
        <f t="shared" si="22"/>
        <v>0</v>
      </c>
      <c r="W138" s="64" t="str">
        <f t="shared" si="23"/>
        <v/>
      </c>
      <c r="X138" s="56" t="str">
        <f t="shared" si="26"/>
        <v>T</v>
      </c>
    </row>
    <row r="139" spans="3:24" ht="21.75" customHeight="1" x14ac:dyDescent="0.25">
      <c r="C139" s="63"/>
      <c r="D139" s="66" t="str">
        <f t="shared" si="20"/>
        <v/>
      </c>
      <c r="E139" s="69" t="str">
        <f>IFERROR(VLOOKUP(J139,Causa!$A$2:$F$15,6,0),"")</f>
        <v/>
      </c>
      <c r="F139" s="52"/>
      <c r="G139" s="53"/>
      <c r="H139" s="212"/>
      <c r="I139" s="55"/>
      <c r="J139" s="54"/>
      <c r="K139" s="54"/>
      <c r="L139" s="54"/>
      <c r="M139" s="54"/>
      <c r="N139" s="54"/>
      <c r="O139" s="54"/>
      <c r="P139" s="54"/>
      <c r="Q139" s="55"/>
      <c r="R139" s="54"/>
      <c r="S139" s="56">
        <f t="shared" si="24"/>
        <v>0</v>
      </c>
      <c r="T139" s="56">
        <f t="shared" si="21"/>
        <v>0</v>
      </c>
      <c r="U139" s="56">
        <f t="shared" si="25"/>
        <v>0</v>
      </c>
      <c r="V139" s="56">
        <f t="shared" si="22"/>
        <v>0</v>
      </c>
      <c r="W139" s="64" t="str">
        <f t="shared" si="23"/>
        <v/>
      </c>
      <c r="X139" s="56" t="str">
        <f t="shared" si="26"/>
        <v>T</v>
      </c>
    </row>
    <row r="140" spans="3:24" ht="21.75" customHeight="1" x14ac:dyDescent="0.25">
      <c r="C140" s="63"/>
      <c r="D140" s="66" t="str">
        <f t="shared" si="20"/>
        <v/>
      </c>
      <c r="E140" s="69" t="str">
        <f>IFERROR(VLOOKUP(J140,Causa!$A$2:$F$15,6,0),"")</f>
        <v/>
      </c>
      <c r="F140" s="52"/>
      <c r="G140" s="53"/>
      <c r="H140" s="212"/>
      <c r="I140" s="55"/>
      <c r="J140" s="54"/>
      <c r="K140" s="54"/>
      <c r="L140" s="54"/>
      <c r="M140" s="54"/>
      <c r="N140" s="54"/>
      <c r="O140" s="54"/>
      <c r="P140" s="54"/>
      <c r="Q140" s="55"/>
      <c r="R140" s="54"/>
      <c r="S140" s="56">
        <f t="shared" si="24"/>
        <v>0</v>
      </c>
      <c r="T140" s="56">
        <f t="shared" si="21"/>
        <v>0</v>
      </c>
      <c r="U140" s="56">
        <f t="shared" si="25"/>
        <v>0</v>
      </c>
      <c r="V140" s="56">
        <f t="shared" si="22"/>
        <v>0</v>
      </c>
      <c r="W140" s="64" t="str">
        <f t="shared" si="23"/>
        <v/>
      </c>
      <c r="X140" s="56" t="str">
        <f t="shared" si="26"/>
        <v>T</v>
      </c>
    </row>
    <row r="141" spans="3:24" ht="21.75" customHeight="1" x14ac:dyDescent="0.25">
      <c r="C141" s="63"/>
      <c r="D141" s="66" t="str">
        <f t="shared" si="20"/>
        <v/>
      </c>
      <c r="E141" s="69" t="str">
        <f>IFERROR(VLOOKUP(J141,Causa!$A$2:$F$15,6,0),"")</f>
        <v/>
      </c>
      <c r="F141" s="52"/>
      <c r="G141" s="53"/>
      <c r="H141" s="212"/>
      <c r="I141" s="55"/>
      <c r="J141" s="54"/>
      <c r="K141" s="54"/>
      <c r="L141" s="54"/>
      <c r="M141" s="54"/>
      <c r="N141" s="54"/>
      <c r="O141" s="54"/>
      <c r="P141" s="54"/>
      <c r="Q141" s="55"/>
      <c r="R141" s="54"/>
      <c r="S141" s="56">
        <f t="shared" si="24"/>
        <v>0</v>
      </c>
      <c r="T141" s="56">
        <f t="shared" si="21"/>
        <v>0</v>
      </c>
      <c r="U141" s="56">
        <f t="shared" si="25"/>
        <v>0</v>
      </c>
      <c r="V141" s="56">
        <f t="shared" si="22"/>
        <v>0</v>
      </c>
      <c r="W141" s="64" t="str">
        <f t="shared" si="23"/>
        <v/>
      </c>
      <c r="X141" s="56" t="str">
        <f t="shared" si="26"/>
        <v>T</v>
      </c>
    </row>
    <row r="142" spans="3:24" ht="21.75" customHeight="1" x14ac:dyDescent="0.25">
      <c r="C142" s="63"/>
      <c r="D142" s="66" t="str">
        <f t="shared" si="20"/>
        <v/>
      </c>
      <c r="E142" s="69" t="str">
        <f>IFERROR(VLOOKUP(J142,Causa!$A$2:$F$15,6,0),"")</f>
        <v/>
      </c>
      <c r="F142" s="52"/>
      <c r="G142" s="53"/>
      <c r="H142" s="212"/>
      <c r="I142" s="55"/>
      <c r="J142" s="54"/>
      <c r="K142" s="54"/>
      <c r="L142" s="54"/>
      <c r="M142" s="54"/>
      <c r="N142" s="54"/>
      <c r="O142" s="54"/>
      <c r="P142" s="54"/>
      <c r="Q142" s="55"/>
      <c r="R142" s="54"/>
      <c r="S142" s="56">
        <f t="shared" si="24"/>
        <v>0</v>
      </c>
      <c r="T142" s="56">
        <f t="shared" si="21"/>
        <v>0</v>
      </c>
      <c r="U142" s="56">
        <f t="shared" si="25"/>
        <v>0</v>
      </c>
      <c r="V142" s="56">
        <f t="shared" si="22"/>
        <v>0</v>
      </c>
      <c r="W142" s="64" t="str">
        <f t="shared" si="23"/>
        <v/>
      </c>
      <c r="X142" s="56" t="str">
        <f t="shared" si="26"/>
        <v>T</v>
      </c>
    </row>
    <row r="143" spans="3:24" ht="21.75" customHeight="1" x14ac:dyDescent="0.25">
      <c r="C143" s="63"/>
      <c r="D143" s="66" t="str">
        <f t="shared" si="20"/>
        <v/>
      </c>
      <c r="E143" s="69" t="str">
        <f>IFERROR(VLOOKUP(J143,Causa!$A$2:$F$15,6,0),"")</f>
        <v/>
      </c>
      <c r="F143" s="52"/>
      <c r="G143" s="53"/>
      <c r="H143" s="212"/>
      <c r="I143" s="55"/>
      <c r="J143" s="54"/>
      <c r="K143" s="54"/>
      <c r="L143" s="54"/>
      <c r="M143" s="54"/>
      <c r="N143" s="54"/>
      <c r="O143" s="54"/>
      <c r="P143" s="54"/>
      <c r="Q143" s="55"/>
      <c r="R143" s="54"/>
      <c r="S143" s="56">
        <f t="shared" si="24"/>
        <v>0</v>
      </c>
      <c r="T143" s="56">
        <f t="shared" si="21"/>
        <v>0</v>
      </c>
      <c r="U143" s="56">
        <f t="shared" si="25"/>
        <v>0</v>
      </c>
      <c r="V143" s="56">
        <f t="shared" si="22"/>
        <v>0</v>
      </c>
      <c r="W143" s="64" t="str">
        <f t="shared" si="23"/>
        <v/>
      </c>
      <c r="X143" s="56" t="str">
        <f t="shared" si="26"/>
        <v>T</v>
      </c>
    </row>
    <row r="144" spans="3:24" ht="21.75" customHeight="1" x14ac:dyDescent="0.25">
      <c r="C144" s="63"/>
      <c r="D144" s="66" t="str">
        <f t="shared" si="20"/>
        <v/>
      </c>
      <c r="E144" s="69" t="str">
        <f>IFERROR(VLOOKUP(J144,Causa!$A$2:$F$15,6,0),"")</f>
        <v/>
      </c>
      <c r="F144" s="52"/>
      <c r="G144" s="53"/>
      <c r="H144" s="212"/>
      <c r="I144" s="55"/>
      <c r="J144" s="54"/>
      <c r="K144" s="54"/>
      <c r="L144" s="54"/>
      <c r="M144" s="54"/>
      <c r="N144" s="54"/>
      <c r="O144" s="54"/>
      <c r="P144" s="54"/>
      <c r="Q144" s="55"/>
      <c r="R144" s="54"/>
      <c r="S144" s="56">
        <f t="shared" si="24"/>
        <v>0</v>
      </c>
      <c r="T144" s="56">
        <f t="shared" si="21"/>
        <v>0</v>
      </c>
      <c r="U144" s="56">
        <f t="shared" si="25"/>
        <v>0</v>
      </c>
      <c r="V144" s="56">
        <f t="shared" si="22"/>
        <v>0</v>
      </c>
      <c r="W144" s="64" t="str">
        <f t="shared" si="23"/>
        <v/>
      </c>
      <c r="X144" s="56" t="str">
        <f t="shared" si="26"/>
        <v>T</v>
      </c>
    </row>
    <row r="145" spans="3:24" ht="21.75" customHeight="1" x14ac:dyDescent="0.25">
      <c r="C145" s="63"/>
      <c r="D145" s="66" t="str">
        <f t="shared" si="20"/>
        <v/>
      </c>
      <c r="E145" s="69" t="str">
        <f>IFERROR(VLOOKUP(J145,Causa!$A$2:$F$15,6,0),"")</f>
        <v/>
      </c>
      <c r="F145" s="52"/>
      <c r="G145" s="53"/>
      <c r="H145" s="212"/>
      <c r="I145" s="55"/>
      <c r="J145" s="54"/>
      <c r="K145" s="54"/>
      <c r="L145" s="54"/>
      <c r="M145" s="54"/>
      <c r="N145" s="54"/>
      <c r="O145" s="54"/>
      <c r="P145" s="54"/>
      <c r="Q145" s="55"/>
      <c r="R145" s="54"/>
      <c r="S145" s="56">
        <f t="shared" si="24"/>
        <v>0</v>
      </c>
      <c r="T145" s="56">
        <f t="shared" si="21"/>
        <v>0</v>
      </c>
      <c r="U145" s="56">
        <f t="shared" si="25"/>
        <v>0</v>
      </c>
      <c r="V145" s="56">
        <f t="shared" si="22"/>
        <v>0</v>
      </c>
      <c r="W145" s="64" t="str">
        <f t="shared" si="23"/>
        <v/>
      </c>
      <c r="X145" s="56" t="str">
        <f t="shared" si="26"/>
        <v>T</v>
      </c>
    </row>
    <row r="146" spans="3:24" ht="21.75" customHeight="1" x14ac:dyDescent="0.25">
      <c r="C146" s="63"/>
      <c r="D146" s="66" t="str">
        <f t="shared" si="20"/>
        <v/>
      </c>
      <c r="E146" s="69" t="str">
        <f>IFERROR(VLOOKUP(J146,Causa!$A$2:$F$15,6,0),"")</f>
        <v/>
      </c>
      <c r="F146" s="52"/>
      <c r="G146" s="53"/>
      <c r="H146" s="212"/>
      <c r="I146" s="55"/>
      <c r="J146" s="54"/>
      <c r="K146" s="54"/>
      <c r="L146" s="54"/>
      <c r="M146" s="54"/>
      <c r="N146" s="54"/>
      <c r="O146" s="54"/>
      <c r="P146" s="54"/>
      <c r="Q146" s="55"/>
      <c r="R146" s="54"/>
      <c r="S146" s="56">
        <f t="shared" si="24"/>
        <v>0</v>
      </c>
      <c r="T146" s="56">
        <f t="shared" si="21"/>
        <v>0</v>
      </c>
      <c r="U146" s="56">
        <f t="shared" si="25"/>
        <v>0</v>
      </c>
      <c r="V146" s="56">
        <f t="shared" si="22"/>
        <v>0</v>
      </c>
      <c r="W146" s="64" t="str">
        <f t="shared" si="23"/>
        <v/>
      </c>
      <c r="X146" s="56" t="str">
        <f t="shared" si="26"/>
        <v>T</v>
      </c>
    </row>
    <row r="147" spans="3:24" ht="21.75" customHeight="1" x14ac:dyDescent="0.25">
      <c r="C147" s="63"/>
      <c r="D147" s="66" t="str">
        <f t="shared" si="20"/>
        <v/>
      </c>
      <c r="E147" s="69" t="str">
        <f>IFERROR(VLOOKUP(J147,Causa!$A$2:$F$15,6,0),"")</f>
        <v/>
      </c>
      <c r="F147" s="52"/>
      <c r="G147" s="53"/>
      <c r="H147" s="212"/>
      <c r="I147" s="55"/>
      <c r="J147" s="54"/>
      <c r="K147" s="54"/>
      <c r="L147" s="54"/>
      <c r="M147" s="54"/>
      <c r="N147" s="54"/>
      <c r="O147" s="54"/>
      <c r="P147" s="54"/>
      <c r="Q147" s="55"/>
      <c r="R147" s="54"/>
      <c r="S147" s="56">
        <f t="shared" si="24"/>
        <v>0</v>
      </c>
      <c r="T147" s="56">
        <f t="shared" si="21"/>
        <v>0</v>
      </c>
      <c r="U147" s="56">
        <f t="shared" si="25"/>
        <v>0</v>
      </c>
      <c r="V147" s="56">
        <f t="shared" si="22"/>
        <v>0</v>
      </c>
      <c r="W147" s="64" t="str">
        <f t="shared" si="23"/>
        <v/>
      </c>
      <c r="X147" s="56" t="str">
        <f t="shared" si="26"/>
        <v>T</v>
      </c>
    </row>
    <row r="148" spans="3:24" ht="21.75" customHeight="1" x14ac:dyDescent="0.25">
      <c r="C148" s="63"/>
      <c r="D148" s="66" t="str">
        <f t="shared" si="20"/>
        <v/>
      </c>
      <c r="E148" s="69" t="str">
        <f>IFERROR(VLOOKUP(J148,Causa!$A$2:$F$15,6,0),"")</f>
        <v/>
      </c>
      <c r="F148" s="52"/>
      <c r="G148" s="53"/>
      <c r="H148" s="212"/>
      <c r="I148" s="55"/>
      <c r="J148" s="54"/>
      <c r="K148" s="54"/>
      <c r="L148" s="54"/>
      <c r="M148" s="54"/>
      <c r="N148" s="54"/>
      <c r="O148" s="54"/>
      <c r="P148" s="54"/>
      <c r="Q148" s="55"/>
      <c r="R148" s="54"/>
      <c r="S148" s="56">
        <f t="shared" si="24"/>
        <v>0</v>
      </c>
      <c r="T148" s="56">
        <f t="shared" si="21"/>
        <v>0</v>
      </c>
      <c r="U148" s="56">
        <f t="shared" si="25"/>
        <v>0</v>
      </c>
      <c r="V148" s="56">
        <f t="shared" si="22"/>
        <v>0</v>
      </c>
      <c r="W148" s="64" t="str">
        <f t="shared" si="23"/>
        <v/>
      </c>
      <c r="X148" s="56" t="str">
        <f t="shared" si="26"/>
        <v>T</v>
      </c>
    </row>
    <row r="149" spans="3:24" ht="21.75" customHeight="1" x14ac:dyDescent="0.25">
      <c r="C149" s="63"/>
      <c r="D149" s="66" t="str">
        <f t="shared" si="20"/>
        <v/>
      </c>
      <c r="E149" s="69" t="str">
        <f>IFERROR(VLOOKUP(J149,Causa!$A$2:$F$15,6,0),"")</f>
        <v/>
      </c>
      <c r="F149" s="52"/>
      <c r="G149" s="53"/>
      <c r="H149" s="212"/>
      <c r="I149" s="55"/>
      <c r="J149" s="54"/>
      <c r="K149" s="54"/>
      <c r="L149" s="54"/>
      <c r="M149" s="54"/>
      <c r="N149" s="54"/>
      <c r="O149" s="54"/>
      <c r="P149" s="54"/>
      <c r="Q149" s="55"/>
      <c r="R149" s="54"/>
      <c r="S149" s="56">
        <f t="shared" si="24"/>
        <v>0</v>
      </c>
      <c r="T149" s="56">
        <f t="shared" si="21"/>
        <v>0</v>
      </c>
      <c r="U149" s="56">
        <f t="shared" si="25"/>
        <v>0</v>
      </c>
      <c r="V149" s="56">
        <f t="shared" si="22"/>
        <v>0</v>
      </c>
      <c r="W149" s="64" t="str">
        <f t="shared" si="23"/>
        <v/>
      </c>
      <c r="X149" s="56" t="str">
        <f t="shared" si="26"/>
        <v>T</v>
      </c>
    </row>
    <row r="150" spans="3:24" ht="21.75" customHeight="1" x14ac:dyDescent="0.25">
      <c r="C150" s="63"/>
      <c r="D150" s="66" t="str">
        <f t="shared" si="20"/>
        <v/>
      </c>
      <c r="E150" s="69" t="str">
        <f>IFERROR(VLOOKUP(J150,Causa!$A$2:$F$15,6,0),"")</f>
        <v/>
      </c>
      <c r="F150" s="52"/>
      <c r="G150" s="53"/>
      <c r="H150" s="212"/>
      <c r="I150" s="55"/>
      <c r="J150" s="54"/>
      <c r="K150" s="54"/>
      <c r="L150" s="54"/>
      <c r="M150" s="54"/>
      <c r="N150" s="54"/>
      <c r="O150" s="54"/>
      <c r="P150" s="54"/>
      <c r="Q150" s="55"/>
      <c r="R150" s="54"/>
      <c r="S150" s="56">
        <f t="shared" si="24"/>
        <v>0</v>
      </c>
      <c r="T150" s="56">
        <f t="shared" si="21"/>
        <v>0</v>
      </c>
      <c r="U150" s="56">
        <f t="shared" si="25"/>
        <v>0</v>
      </c>
      <c r="V150" s="56">
        <f t="shared" si="22"/>
        <v>0</v>
      </c>
      <c r="W150" s="64" t="str">
        <f t="shared" si="23"/>
        <v/>
      </c>
      <c r="X150" s="56" t="str">
        <f t="shared" si="26"/>
        <v>T</v>
      </c>
    </row>
    <row r="151" spans="3:24" ht="21.75" customHeight="1" x14ac:dyDescent="0.25">
      <c r="C151" s="63"/>
      <c r="D151" s="66" t="str">
        <f t="shared" si="20"/>
        <v/>
      </c>
      <c r="E151" s="69" t="str">
        <f>IFERROR(VLOOKUP(J151,Causa!$A$2:$F$15,6,0),"")</f>
        <v/>
      </c>
      <c r="F151" s="52"/>
      <c r="G151" s="53"/>
      <c r="H151" s="212"/>
      <c r="I151" s="55"/>
      <c r="J151" s="54"/>
      <c r="K151" s="54"/>
      <c r="L151" s="54"/>
      <c r="M151" s="54"/>
      <c r="N151" s="54"/>
      <c r="O151" s="54"/>
      <c r="P151" s="54"/>
      <c r="Q151" s="55"/>
      <c r="R151" s="54"/>
      <c r="S151" s="56">
        <f t="shared" si="24"/>
        <v>0</v>
      </c>
      <c r="T151" s="56">
        <f t="shared" si="21"/>
        <v>0</v>
      </c>
      <c r="U151" s="56">
        <f t="shared" si="25"/>
        <v>0</v>
      </c>
      <c r="V151" s="56">
        <f t="shared" si="22"/>
        <v>0</v>
      </c>
      <c r="W151" s="64" t="str">
        <f t="shared" si="23"/>
        <v/>
      </c>
      <c r="X151" s="56" t="str">
        <f t="shared" si="26"/>
        <v>T</v>
      </c>
    </row>
    <row r="152" spans="3:24" ht="21.75" customHeight="1" x14ac:dyDescent="0.25">
      <c r="C152" s="63"/>
      <c r="D152" s="66" t="str">
        <f t="shared" si="20"/>
        <v/>
      </c>
      <c r="E152" s="69" t="str">
        <f>IFERROR(VLOOKUP(J152,Causa!$A$2:$F$15,6,0),"")</f>
        <v/>
      </c>
      <c r="F152" s="52"/>
      <c r="G152" s="53"/>
      <c r="H152" s="212"/>
      <c r="I152" s="55"/>
      <c r="J152" s="54"/>
      <c r="K152" s="54"/>
      <c r="L152" s="54"/>
      <c r="M152" s="54"/>
      <c r="N152" s="54"/>
      <c r="O152" s="54"/>
      <c r="P152" s="54"/>
      <c r="Q152" s="55"/>
      <c r="R152" s="54"/>
      <c r="S152" s="56">
        <f t="shared" si="24"/>
        <v>0</v>
      </c>
      <c r="T152" s="56">
        <f t="shared" si="21"/>
        <v>0</v>
      </c>
      <c r="U152" s="56">
        <f t="shared" si="25"/>
        <v>0</v>
      </c>
      <c r="V152" s="56">
        <f t="shared" si="22"/>
        <v>0</v>
      </c>
      <c r="W152" s="64" t="str">
        <f t="shared" si="23"/>
        <v/>
      </c>
      <c r="X152" s="56" t="str">
        <f t="shared" si="26"/>
        <v>T</v>
      </c>
    </row>
    <row r="153" spans="3:24" ht="21.75" customHeight="1" x14ac:dyDescent="0.25">
      <c r="C153" s="63"/>
      <c r="D153" s="66" t="str">
        <f t="shared" si="20"/>
        <v/>
      </c>
      <c r="E153" s="69" t="str">
        <f>IFERROR(VLOOKUP(J153,Causa!$A$2:$F$15,6,0),"")</f>
        <v/>
      </c>
      <c r="F153" s="52"/>
      <c r="G153" s="53"/>
      <c r="H153" s="212"/>
      <c r="I153" s="55"/>
      <c r="J153" s="54"/>
      <c r="K153" s="54"/>
      <c r="L153" s="54"/>
      <c r="M153" s="54"/>
      <c r="N153" s="54"/>
      <c r="O153" s="54"/>
      <c r="P153" s="54"/>
      <c r="Q153" s="55"/>
      <c r="R153" s="54"/>
      <c r="S153" s="56">
        <f t="shared" si="24"/>
        <v>0</v>
      </c>
      <c r="T153" s="56">
        <f t="shared" si="21"/>
        <v>0</v>
      </c>
      <c r="U153" s="56">
        <f t="shared" si="25"/>
        <v>0</v>
      </c>
      <c r="V153" s="56">
        <f t="shared" si="22"/>
        <v>0</v>
      </c>
      <c r="W153" s="64" t="str">
        <f t="shared" si="23"/>
        <v/>
      </c>
      <c r="X153" s="56" t="str">
        <f t="shared" si="26"/>
        <v>T</v>
      </c>
    </row>
    <row r="154" spans="3:24" ht="21.75" customHeight="1" x14ac:dyDescent="0.25">
      <c r="C154" s="63"/>
      <c r="D154" s="66" t="str">
        <f t="shared" si="20"/>
        <v/>
      </c>
      <c r="E154" s="69" t="str">
        <f>IFERROR(VLOOKUP(J154,Causa!$A$2:$F$15,6,0),"")</f>
        <v/>
      </c>
      <c r="F154" s="52"/>
      <c r="G154" s="53"/>
      <c r="H154" s="212"/>
      <c r="I154" s="55"/>
      <c r="J154" s="54"/>
      <c r="K154" s="54"/>
      <c r="L154" s="54"/>
      <c r="M154" s="54"/>
      <c r="N154" s="54"/>
      <c r="O154" s="54"/>
      <c r="P154" s="54"/>
      <c r="Q154" s="55"/>
      <c r="R154" s="54"/>
      <c r="S154" s="56">
        <f t="shared" si="24"/>
        <v>0</v>
      </c>
      <c r="T154" s="56">
        <f t="shared" si="21"/>
        <v>0</v>
      </c>
      <c r="U154" s="56">
        <f t="shared" si="25"/>
        <v>0</v>
      </c>
      <c r="V154" s="56">
        <f t="shared" si="22"/>
        <v>0</v>
      </c>
      <c r="W154" s="64" t="str">
        <f t="shared" si="23"/>
        <v/>
      </c>
      <c r="X154" s="56" t="str">
        <f t="shared" si="26"/>
        <v>T</v>
      </c>
    </row>
    <row r="155" spans="3:24" ht="21.75" customHeight="1" x14ac:dyDescent="0.25">
      <c r="C155" s="63"/>
      <c r="D155" s="66" t="str">
        <f t="shared" si="20"/>
        <v/>
      </c>
      <c r="E155" s="69" t="str">
        <f>IFERROR(VLOOKUP(J155,Causa!$A$2:$F$15,6,0),"")</f>
        <v/>
      </c>
      <c r="F155" s="52"/>
      <c r="G155" s="53"/>
      <c r="H155" s="212"/>
      <c r="I155" s="55"/>
      <c r="J155" s="54"/>
      <c r="K155" s="54"/>
      <c r="L155" s="54"/>
      <c r="M155" s="54"/>
      <c r="N155" s="54"/>
      <c r="O155" s="54"/>
      <c r="P155" s="54"/>
      <c r="Q155" s="55"/>
      <c r="R155" s="54"/>
      <c r="S155" s="56">
        <f t="shared" si="24"/>
        <v>0</v>
      </c>
      <c r="T155" s="56">
        <f t="shared" si="21"/>
        <v>0</v>
      </c>
      <c r="U155" s="56">
        <f t="shared" si="25"/>
        <v>0</v>
      </c>
      <c r="V155" s="56">
        <f t="shared" si="22"/>
        <v>0</v>
      </c>
      <c r="W155" s="64" t="str">
        <f t="shared" si="23"/>
        <v/>
      </c>
      <c r="X155" s="56" t="str">
        <f t="shared" si="26"/>
        <v>T</v>
      </c>
    </row>
    <row r="156" spans="3:24" ht="21.75" customHeight="1" x14ac:dyDescent="0.25">
      <c r="C156" s="63"/>
      <c r="D156" s="66" t="str">
        <f t="shared" si="20"/>
        <v/>
      </c>
      <c r="E156" s="69" t="str">
        <f>IFERROR(VLOOKUP(J156,Causa!$A$2:$F$15,6,0),"")</f>
        <v/>
      </c>
      <c r="F156" s="52"/>
      <c r="G156" s="53"/>
      <c r="H156" s="212"/>
      <c r="I156" s="55"/>
      <c r="J156" s="54"/>
      <c r="K156" s="54"/>
      <c r="L156" s="54"/>
      <c r="M156" s="54"/>
      <c r="N156" s="54"/>
      <c r="O156" s="54"/>
      <c r="P156" s="54"/>
      <c r="Q156" s="55"/>
      <c r="R156" s="54"/>
      <c r="S156" s="56">
        <f t="shared" si="24"/>
        <v>0</v>
      </c>
      <c r="T156" s="56">
        <f t="shared" si="21"/>
        <v>0</v>
      </c>
      <c r="U156" s="56">
        <f t="shared" si="25"/>
        <v>0</v>
      </c>
      <c r="V156" s="56">
        <f t="shared" si="22"/>
        <v>0</v>
      </c>
      <c r="W156" s="64" t="str">
        <f t="shared" si="23"/>
        <v/>
      </c>
      <c r="X156" s="56" t="str">
        <f t="shared" si="26"/>
        <v>T</v>
      </c>
    </row>
    <row r="157" spans="3:24" ht="21.75" customHeight="1" x14ac:dyDescent="0.25">
      <c r="C157" s="63"/>
      <c r="D157" s="66" t="str">
        <f t="shared" si="20"/>
        <v/>
      </c>
      <c r="E157" s="69" t="str">
        <f>IFERROR(VLOOKUP(J157,Causa!$A$2:$F$15,6,0),"")</f>
        <v/>
      </c>
      <c r="F157" s="52"/>
      <c r="G157" s="53"/>
      <c r="H157" s="212"/>
      <c r="I157" s="55"/>
      <c r="J157" s="54"/>
      <c r="K157" s="54"/>
      <c r="L157" s="54"/>
      <c r="M157" s="54"/>
      <c r="N157" s="54"/>
      <c r="O157" s="54"/>
      <c r="P157" s="54"/>
      <c r="Q157" s="55"/>
      <c r="R157" s="54"/>
      <c r="S157" s="56">
        <f t="shared" si="24"/>
        <v>0</v>
      </c>
      <c r="T157" s="56">
        <f t="shared" si="21"/>
        <v>0</v>
      </c>
      <c r="U157" s="56">
        <f t="shared" si="25"/>
        <v>0</v>
      </c>
      <c r="V157" s="56">
        <f t="shared" si="22"/>
        <v>0</v>
      </c>
      <c r="W157" s="64" t="str">
        <f t="shared" si="23"/>
        <v/>
      </c>
      <c r="X157" s="56" t="str">
        <f t="shared" si="26"/>
        <v>T</v>
      </c>
    </row>
    <row r="158" spans="3:24" ht="21.75" customHeight="1" x14ac:dyDescent="0.25">
      <c r="C158" s="63"/>
      <c r="D158" s="66" t="str">
        <f t="shared" si="20"/>
        <v/>
      </c>
      <c r="E158" s="69" t="str">
        <f>IFERROR(VLOOKUP(J158,Causa!$A$2:$F$15,6,0),"")</f>
        <v/>
      </c>
      <c r="F158" s="52"/>
      <c r="G158" s="53"/>
      <c r="H158" s="212"/>
      <c r="I158" s="55"/>
      <c r="J158" s="54"/>
      <c r="K158" s="54"/>
      <c r="L158" s="54"/>
      <c r="M158" s="54"/>
      <c r="N158" s="54"/>
      <c r="O158" s="54"/>
      <c r="P158" s="54"/>
      <c r="Q158" s="55"/>
      <c r="R158" s="54"/>
      <c r="S158" s="56">
        <f t="shared" si="24"/>
        <v>0</v>
      </c>
      <c r="T158" s="56">
        <f t="shared" si="21"/>
        <v>0</v>
      </c>
      <c r="U158" s="56">
        <f t="shared" si="25"/>
        <v>0</v>
      </c>
      <c r="V158" s="56">
        <f t="shared" si="22"/>
        <v>0</v>
      </c>
      <c r="W158" s="64" t="str">
        <f t="shared" si="23"/>
        <v/>
      </c>
      <c r="X158" s="56" t="str">
        <f t="shared" si="26"/>
        <v>T</v>
      </c>
    </row>
    <row r="159" spans="3:24" ht="21.75" customHeight="1" x14ac:dyDescent="0.25">
      <c r="C159" s="63"/>
      <c r="D159" s="66" t="str">
        <f t="shared" si="20"/>
        <v/>
      </c>
      <c r="E159" s="69" t="str">
        <f>IFERROR(VLOOKUP(J159,Causa!$A$2:$F$15,6,0),"")</f>
        <v/>
      </c>
      <c r="F159" s="52"/>
      <c r="G159" s="53"/>
      <c r="H159" s="212"/>
      <c r="I159" s="55"/>
      <c r="J159" s="54"/>
      <c r="K159" s="54"/>
      <c r="L159" s="54"/>
      <c r="M159" s="54"/>
      <c r="N159" s="54"/>
      <c r="O159" s="54"/>
      <c r="P159" s="54"/>
      <c r="Q159" s="55"/>
      <c r="R159" s="54"/>
      <c r="S159" s="56">
        <f t="shared" si="24"/>
        <v>0</v>
      </c>
      <c r="T159" s="56">
        <f t="shared" si="21"/>
        <v>0</v>
      </c>
      <c r="U159" s="56">
        <f t="shared" si="25"/>
        <v>0</v>
      </c>
      <c r="V159" s="56">
        <f t="shared" si="22"/>
        <v>0</v>
      </c>
      <c r="W159" s="64" t="str">
        <f t="shared" si="23"/>
        <v/>
      </c>
      <c r="X159" s="56" t="str">
        <f t="shared" si="26"/>
        <v>T</v>
      </c>
    </row>
    <row r="160" spans="3:24" ht="21.75" customHeight="1" x14ac:dyDescent="0.25">
      <c r="C160" s="63"/>
      <c r="D160" s="66" t="str">
        <f t="shared" si="20"/>
        <v/>
      </c>
      <c r="E160" s="69" t="str">
        <f>IFERROR(VLOOKUP(J160,Causa!$A$2:$F$15,6,0),"")</f>
        <v/>
      </c>
      <c r="F160" s="52"/>
      <c r="G160" s="53"/>
      <c r="H160" s="212"/>
      <c r="I160" s="55"/>
      <c r="J160" s="54"/>
      <c r="K160" s="54"/>
      <c r="L160" s="54"/>
      <c r="M160" s="54"/>
      <c r="N160" s="54"/>
      <c r="O160" s="54"/>
      <c r="P160" s="54"/>
      <c r="Q160" s="55"/>
      <c r="R160" s="54"/>
      <c r="S160" s="56">
        <f t="shared" si="24"/>
        <v>0</v>
      </c>
      <c r="T160" s="56">
        <f t="shared" si="21"/>
        <v>0</v>
      </c>
      <c r="U160" s="56">
        <f t="shared" si="25"/>
        <v>0</v>
      </c>
      <c r="V160" s="56">
        <f t="shared" si="22"/>
        <v>0</v>
      </c>
      <c r="W160" s="64" t="str">
        <f t="shared" si="23"/>
        <v/>
      </c>
      <c r="X160" s="56" t="str">
        <f t="shared" si="26"/>
        <v>T</v>
      </c>
    </row>
    <row r="161" spans="3:24" ht="21.75" customHeight="1" x14ac:dyDescent="0.25">
      <c r="C161" s="63"/>
      <c r="D161" s="66" t="str">
        <f t="shared" si="20"/>
        <v/>
      </c>
      <c r="E161" s="69" t="str">
        <f>IFERROR(VLOOKUP(J161,Causa!$A$2:$F$15,6,0),"")</f>
        <v/>
      </c>
      <c r="F161" s="52"/>
      <c r="G161" s="53"/>
      <c r="H161" s="212"/>
      <c r="I161" s="55"/>
      <c r="J161" s="54"/>
      <c r="K161" s="54"/>
      <c r="L161" s="54"/>
      <c r="M161" s="54"/>
      <c r="N161" s="54"/>
      <c r="O161" s="54"/>
      <c r="P161" s="54"/>
      <c r="Q161" s="55"/>
      <c r="R161" s="54"/>
      <c r="S161" s="56">
        <f t="shared" si="24"/>
        <v>0</v>
      </c>
      <c r="T161" s="56">
        <f t="shared" si="21"/>
        <v>0</v>
      </c>
      <c r="U161" s="56">
        <f t="shared" si="25"/>
        <v>0</v>
      </c>
      <c r="V161" s="56">
        <f t="shared" si="22"/>
        <v>0</v>
      </c>
      <c r="W161" s="64" t="str">
        <f t="shared" si="23"/>
        <v/>
      </c>
      <c r="X161" s="56" t="str">
        <f t="shared" si="26"/>
        <v>T</v>
      </c>
    </row>
    <row r="162" spans="3:24" ht="21.75" customHeight="1" x14ac:dyDescent="0.25">
      <c r="C162" s="63"/>
      <c r="D162" s="66" t="str">
        <f t="shared" si="20"/>
        <v/>
      </c>
      <c r="E162" s="69" t="str">
        <f>IFERROR(VLOOKUP(J162,Causa!$A$2:$F$15,6,0),"")</f>
        <v/>
      </c>
      <c r="F162" s="52"/>
      <c r="G162" s="53"/>
      <c r="H162" s="212"/>
      <c r="I162" s="55"/>
      <c r="J162" s="54"/>
      <c r="K162" s="54"/>
      <c r="L162" s="54"/>
      <c r="M162" s="54"/>
      <c r="N162" s="54"/>
      <c r="O162" s="54"/>
      <c r="P162" s="54"/>
      <c r="Q162" s="55"/>
      <c r="R162" s="54"/>
      <c r="S162" s="56">
        <f t="shared" si="24"/>
        <v>0</v>
      </c>
      <c r="T162" s="56">
        <f t="shared" si="21"/>
        <v>0</v>
      </c>
      <c r="U162" s="56">
        <f t="shared" si="25"/>
        <v>0</v>
      </c>
      <c r="V162" s="56">
        <f t="shared" si="22"/>
        <v>0</v>
      </c>
      <c r="W162" s="64" t="str">
        <f t="shared" si="23"/>
        <v/>
      </c>
      <c r="X162" s="56" t="str">
        <f t="shared" si="26"/>
        <v>T</v>
      </c>
    </row>
    <row r="163" spans="3:24" ht="21.75" customHeight="1" x14ac:dyDescent="0.25">
      <c r="C163" s="63"/>
      <c r="D163" s="66" t="str">
        <f t="shared" ref="D163:D188" si="27">IF(E163="","",IF(E163=1,IF(COUNTA(F163:P163)=9,1,0),IF(J163="OPERACIO",IF(COUNTA(F163:P163)=7,1,0),IF(COUNTA(F163:P163)=7,1,0))))</f>
        <v/>
      </c>
      <c r="E163" s="69" t="str">
        <f>IFERROR(VLOOKUP(J163,Causa!$A$2:$F$15,6,0),"")</f>
        <v/>
      </c>
      <c r="F163" s="52"/>
      <c r="G163" s="53"/>
      <c r="H163" s="212"/>
      <c r="I163" s="55"/>
      <c r="J163" s="54"/>
      <c r="K163" s="54"/>
      <c r="L163" s="54"/>
      <c r="M163" s="54"/>
      <c r="N163" s="54"/>
      <c r="O163" s="54"/>
      <c r="P163" s="54"/>
      <c r="Q163" s="55"/>
      <c r="R163" s="54"/>
      <c r="S163" s="56">
        <f t="shared" si="24"/>
        <v>0</v>
      </c>
      <c r="T163" s="56">
        <f t="shared" ref="T163:T188" si="28">IF(J163="Programa",P163,0)-S163</f>
        <v>0</v>
      </c>
      <c r="U163" s="56">
        <f t="shared" si="25"/>
        <v>0</v>
      </c>
      <c r="V163" s="56">
        <f t="shared" ref="V163:V188" si="29">IF(J163="ELECTRIC",P163,0)+IF(J163="INSTRUME",P163,0)+IF(J163="MECANICA",P163,0)+IF(J163="OPERACIO",P163,0)+IF(J163="AUTOMATI",P163,0)</f>
        <v>0</v>
      </c>
      <c r="W163" s="64" t="str">
        <f t="shared" ref="W163:W188" si="30">IF(F163="","",HOUR(F163))</f>
        <v/>
      </c>
      <c r="X163" s="56" t="str">
        <f t="shared" si="26"/>
        <v>T</v>
      </c>
    </row>
    <row r="164" spans="3:24" ht="21.75" customHeight="1" x14ac:dyDescent="0.25">
      <c r="C164" s="63"/>
      <c r="D164" s="66" t="str">
        <f t="shared" si="27"/>
        <v/>
      </c>
      <c r="E164" s="69" t="str">
        <f>IFERROR(VLOOKUP(J164,Causa!$A$2:$F$15,6,0),"")</f>
        <v/>
      </c>
      <c r="F164" s="52"/>
      <c r="G164" s="53"/>
      <c r="H164" s="212"/>
      <c r="I164" s="55"/>
      <c r="J164" s="54"/>
      <c r="K164" s="54"/>
      <c r="L164" s="54"/>
      <c r="M164" s="54"/>
      <c r="N164" s="54"/>
      <c r="O164" s="54"/>
      <c r="P164" s="54"/>
      <c r="Q164" s="55"/>
      <c r="R164" s="54"/>
      <c r="S164" s="56">
        <f t="shared" ref="S164:S188" si="31">IF(K164="tiempo no programado",P164,0)</f>
        <v>0</v>
      </c>
      <c r="T164" s="56">
        <f t="shared" si="28"/>
        <v>0</v>
      </c>
      <c r="U164" s="56">
        <f t="shared" ref="U164:U188" si="32">IF(J164="CALIDAD",P164,0)+IF(J164="LOGISTIC",P164,0)+IF(J164="REPUESTO",P164,0)+IF(J164="SALAMAQ",P164,0)</f>
        <v>0</v>
      </c>
      <c r="V164" s="56">
        <f t="shared" si="29"/>
        <v>0</v>
      </c>
      <c r="W164" s="64" t="str">
        <f t="shared" si="30"/>
        <v/>
      </c>
      <c r="X164" s="56" t="str">
        <f t="shared" ref="X164:X188" si="33">IF(OR(W164=23,W164&lt;7),"N",IF(AND(W164&gt;=7,W164&lt;15),"M","T"))</f>
        <v>T</v>
      </c>
    </row>
    <row r="165" spans="3:24" ht="21.75" customHeight="1" x14ac:dyDescent="0.25">
      <c r="C165" s="63"/>
      <c r="D165" s="66" t="str">
        <f t="shared" si="27"/>
        <v/>
      </c>
      <c r="E165" s="69" t="str">
        <f>IFERROR(VLOOKUP(J165,Causa!$A$2:$F$15,6,0),"")</f>
        <v/>
      </c>
      <c r="F165" s="52"/>
      <c r="G165" s="53"/>
      <c r="H165" s="212"/>
      <c r="I165" s="55"/>
      <c r="J165" s="54"/>
      <c r="K165" s="54"/>
      <c r="L165" s="54"/>
      <c r="M165" s="54"/>
      <c r="N165" s="54"/>
      <c r="O165" s="54"/>
      <c r="P165" s="54"/>
      <c r="Q165" s="55"/>
      <c r="R165" s="54"/>
      <c r="S165" s="56">
        <f t="shared" si="31"/>
        <v>0</v>
      </c>
      <c r="T165" s="56">
        <f t="shared" si="28"/>
        <v>0</v>
      </c>
      <c r="U165" s="56">
        <f t="shared" si="32"/>
        <v>0</v>
      </c>
      <c r="V165" s="56">
        <f t="shared" si="29"/>
        <v>0</v>
      </c>
      <c r="W165" s="64" t="str">
        <f t="shared" si="30"/>
        <v/>
      </c>
      <c r="X165" s="56" t="str">
        <f t="shared" si="33"/>
        <v>T</v>
      </c>
    </row>
    <row r="166" spans="3:24" ht="21.75" customHeight="1" x14ac:dyDescent="0.25">
      <c r="C166" s="63"/>
      <c r="D166" s="66" t="str">
        <f t="shared" si="27"/>
        <v/>
      </c>
      <c r="E166" s="69" t="str">
        <f>IFERROR(VLOOKUP(J166,Causa!$A$2:$F$15,6,0),"")</f>
        <v/>
      </c>
      <c r="F166" s="52"/>
      <c r="G166" s="53"/>
      <c r="H166" s="212"/>
      <c r="I166" s="55"/>
      <c r="J166" s="54"/>
      <c r="K166" s="54"/>
      <c r="L166" s="54"/>
      <c r="M166" s="54"/>
      <c r="N166" s="54"/>
      <c r="O166" s="54"/>
      <c r="P166" s="54"/>
      <c r="Q166" s="55"/>
      <c r="R166" s="54"/>
      <c r="S166" s="56">
        <f t="shared" si="31"/>
        <v>0</v>
      </c>
      <c r="T166" s="56">
        <f t="shared" si="28"/>
        <v>0</v>
      </c>
      <c r="U166" s="56">
        <f t="shared" si="32"/>
        <v>0</v>
      </c>
      <c r="V166" s="56">
        <f t="shared" si="29"/>
        <v>0</v>
      </c>
      <c r="W166" s="64" t="str">
        <f t="shared" si="30"/>
        <v/>
      </c>
      <c r="X166" s="56" t="str">
        <f t="shared" si="33"/>
        <v>T</v>
      </c>
    </row>
    <row r="167" spans="3:24" ht="21.75" customHeight="1" x14ac:dyDescent="0.25">
      <c r="C167" s="63"/>
      <c r="D167" s="66" t="str">
        <f t="shared" si="27"/>
        <v/>
      </c>
      <c r="E167" s="69" t="str">
        <f>IFERROR(VLOOKUP(J167,Causa!$A$2:$F$15,6,0),"")</f>
        <v/>
      </c>
      <c r="F167" s="52"/>
      <c r="G167" s="53"/>
      <c r="H167" s="212"/>
      <c r="I167" s="55"/>
      <c r="J167" s="54"/>
      <c r="K167" s="54"/>
      <c r="L167" s="54"/>
      <c r="M167" s="54"/>
      <c r="N167" s="54"/>
      <c r="O167" s="54"/>
      <c r="P167" s="54"/>
      <c r="Q167" s="55"/>
      <c r="R167" s="54"/>
      <c r="S167" s="56">
        <f t="shared" si="31"/>
        <v>0</v>
      </c>
      <c r="T167" s="56">
        <f t="shared" si="28"/>
        <v>0</v>
      </c>
      <c r="U167" s="56">
        <f t="shared" si="32"/>
        <v>0</v>
      </c>
      <c r="V167" s="56">
        <f t="shared" si="29"/>
        <v>0</v>
      </c>
      <c r="W167" s="64" t="str">
        <f t="shared" si="30"/>
        <v/>
      </c>
      <c r="X167" s="56" t="str">
        <f t="shared" si="33"/>
        <v>T</v>
      </c>
    </row>
    <row r="168" spans="3:24" ht="21.75" customHeight="1" x14ac:dyDescent="0.25">
      <c r="C168" s="63"/>
      <c r="D168" s="66" t="str">
        <f t="shared" si="27"/>
        <v/>
      </c>
      <c r="E168" s="69" t="str">
        <f>IFERROR(VLOOKUP(J168,Causa!$A$2:$F$15,6,0),"")</f>
        <v/>
      </c>
      <c r="F168" s="52"/>
      <c r="G168" s="53"/>
      <c r="H168" s="212"/>
      <c r="I168" s="55"/>
      <c r="J168" s="54"/>
      <c r="K168" s="54"/>
      <c r="L168" s="54"/>
      <c r="M168" s="54"/>
      <c r="N168" s="54"/>
      <c r="O168" s="54"/>
      <c r="P168" s="54"/>
      <c r="Q168" s="55"/>
      <c r="R168" s="54"/>
      <c r="S168" s="56">
        <f t="shared" si="31"/>
        <v>0</v>
      </c>
      <c r="T168" s="56">
        <f t="shared" si="28"/>
        <v>0</v>
      </c>
      <c r="U168" s="56">
        <f t="shared" si="32"/>
        <v>0</v>
      </c>
      <c r="V168" s="56">
        <f t="shared" si="29"/>
        <v>0</v>
      </c>
      <c r="W168" s="64" t="str">
        <f t="shared" si="30"/>
        <v/>
      </c>
      <c r="X168" s="56" t="str">
        <f t="shared" si="33"/>
        <v>T</v>
      </c>
    </row>
    <row r="169" spans="3:24" ht="21.75" customHeight="1" x14ac:dyDescent="0.25">
      <c r="C169" s="63"/>
      <c r="D169" s="66" t="str">
        <f t="shared" si="27"/>
        <v/>
      </c>
      <c r="E169" s="69" t="str">
        <f>IFERROR(VLOOKUP(J169,Causa!$A$2:$F$15,6,0),"")</f>
        <v/>
      </c>
      <c r="F169" s="52"/>
      <c r="G169" s="53"/>
      <c r="H169" s="212"/>
      <c r="I169" s="55"/>
      <c r="J169" s="54"/>
      <c r="K169" s="54"/>
      <c r="L169" s="54"/>
      <c r="M169" s="54"/>
      <c r="N169" s="54"/>
      <c r="O169" s="54"/>
      <c r="P169" s="54"/>
      <c r="Q169" s="55"/>
      <c r="R169" s="54"/>
      <c r="S169" s="56">
        <f t="shared" si="31"/>
        <v>0</v>
      </c>
      <c r="T169" s="56">
        <f t="shared" si="28"/>
        <v>0</v>
      </c>
      <c r="U169" s="56">
        <f t="shared" si="32"/>
        <v>0</v>
      </c>
      <c r="V169" s="56">
        <f t="shared" si="29"/>
        <v>0</v>
      </c>
      <c r="W169" s="64" t="str">
        <f t="shared" si="30"/>
        <v/>
      </c>
      <c r="X169" s="56" t="str">
        <f t="shared" si="33"/>
        <v>T</v>
      </c>
    </row>
    <row r="170" spans="3:24" ht="21.75" customHeight="1" x14ac:dyDescent="0.25">
      <c r="C170" s="63"/>
      <c r="D170" s="66" t="str">
        <f t="shared" si="27"/>
        <v/>
      </c>
      <c r="E170" s="69" t="str">
        <f>IFERROR(VLOOKUP(J170,Causa!$A$2:$F$15,6,0),"")</f>
        <v/>
      </c>
      <c r="F170" s="52"/>
      <c r="G170" s="53"/>
      <c r="H170" s="212"/>
      <c r="I170" s="55"/>
      <c r="J170" s="54"/>
      <c r="K170" s="54"/>
      <c r="L170" s="54"/>
      <c r="M170" s="54"/>
      <c r="N170" s="54"/>
      <c r="O170" s="54"/>
      <c r="P170" s="54"/>
      <c r="Q170" s="55"/>
      <c r="R170" s="54"/>
      <c r="S170" s="56">
        <f t="shared" si="31"/>
        <v>0</v>
      </c>
      <c r="T170" s="56">
        <f t="shared" si="28"/>
        <v>0</v>
      </c>
      <c r="U170" s="56">
        <f t="shared" si="32"/>
        <v>0</v>
      </c>
      <c r="V170" s="56">
        <f t="shared" si="29"/>
        <v>0</v>
      </c>
      <c r="W170" s="64" t="str">
        <f t="shared" si="30"/>
        <v/>
      </c>
      <c r="X170" s="56" t="str">
        <f t="shared" si="33"/>
        <v>T</v>
      </c>
    </row>
    <row r="171" spans="3:24" ht="21.75" customHeight="1" x14ac:dyDescent="0.25">
      <c r="C171" s="63"/>
      <c r="D171" s="66" t="str">
        <f t="shared" si="27"/>
        <v/>
      </c>
      <c r="E171" s="69" t="str">
        <f>IFERROR(VLOOKUP(J171,Causa!$A$2:$F$15,6,0),"")</f>
        <v/>
      </c>
      <c r="F171" s="52"/>
      <c r="G171" s="53"/>
      <c r="H171" s="212"/>
      <c r="I171" s="55"/>
      <c r="J171" s="54"/>
      <c r="K171" s="54"/>
      <c r="L171" s="54"/>
      <c r="M171" s="54"/>
      <c r="N171" s="54"/>
      <c r="O171" s="54"/>
      <c r="P171" s="54"/>
      <c r="Q171" s="55"/>
      <c r="R171" s="54"/>
      <c r="S171" s="56">
        <f t="shared" si="31"/>
        <v>0</v>
      </c>
      <c r="T171" s="56">
        <f t="shared" si="28"/>
        <v>0</v>
      </c>
      <c r="U171" s="56">
        <f t="shared" si="32"/>
        <v>0</v>
      </c>
      <c r="V171" s="56">
        <f t="shared" si="29"/>
        <v>0</v>
      </c>
      <c r="W171" s="64" t="str">
        <f t="shared" si="30"/>
        <v/>
      </c>
      <c r="X171" s="56" t="str">
        <f t="shared" si="33"/>
        <v>T</v>
      </c>
    </row>
    <row r="172" spans="3:24" ht="21.75" customHeight="1" x14ac:dyDescent="0.25">
      <c r="C172" s="63"/>
      <c r="D172" s="66" t="str">
        <f t="shared" si="27"/>
        <v/>
      </c>
      <c r="E172" s="69" t="str">
        <f>IFERROR(VLOOKUP(J172,Causa!$A$2:$F$15,6,0),"")</f>
        <v/>
      </c>
      <c r="F172" s="52"/>
      <c r="G172" s="53"/>
      <c r="H172" s="212"/>
      <c r="I172" s="55"/>
      <c r="J172" s="54"/>
      <c r="K172" s="54"/>
      <c r="L172" s="54"/>
      <c r="M172" s="54"/>
      <c r="N172" s="54"/>
      <c r="O172" s="54"/>
      <c r="P172" s="54"/>
      <c r="Q172" s="55"/>
      <c r="R172" s="54"/>
      <c r="S172" s="56">
        <f t="shared" si="31"/>
        <v>0</v>
      </c>
      <c r="T172" s="56">
        <f t="shared" si="28"/>
        <v>0</v>
      </c>
      <c r="U172" s="56">
        <f t="shared" si="32"/>
        <v>0</v>
      </c>
      <c r="V172" s="56">
        <f t="shared" si="29"/>
        <v>0</v>
      </c>
      <c r="W172" s="64" t="str">
        <f t="shared" si="30"/>
        <v/>
      </c>
      <c r="X172" s="56" t="str">
        <f t="shared" si="33"/>
        <v>T</v>
      </c>
    </row>
    <row r="173" spans="3:24" ht="21.75" customHeight="1" x14ac:dyDescent="0.25">
      <c r="C173" s="63"/>
      <c r="D173" s="66" t="str">
        <f t="shared" si="27"/>
        <v/>
      </c>
      <c r="E173" s="69" t="str">
        <f>IFERROR(VLOOKUP(J173,Causa!$A$2:$F$15,6,0),"")</f>
        <v/>
      </c>
      <c r="F173" s="52"/>
      <c r="G173" s="53"/>
      <c r="H173" s="212"/>
      <c r="I173" s="55"/>
      <c r="J173" s="54"/>
      <c r="K173" s="54"/>
      <c r="L173" s="54"/>
      <c r="M173" s="54"/>
      <c r="N173" s="54"/>
      <c r="O173" s="54"/>
      <c r="P173" s="54"/>
      <c r="Q173" s="55"/>
      <c r="R173" s="54"/>
      <c r="S173" s="56">
        <f t="shared" si="31"/>
        <v>0</v>
      </c>
      <c r="T173" s="56">
        <f t="shared" si="28"/>
        <v>0</v>
      </c>
      <c r="U173" s="56">
        <f t="shared" si="32"/>
        <v>0</v>
      </c>
      <c r="V173" s="56">
        <f t="shared" si="29"/>
        <v>0</v>
      </c>
      <c r="W173" s="64" t="str">
        <f t="shared" si="30"/>
        <v/>
      </c>
      <c r="X173" s="56" t="str">
        <f t="shared" si="33"/>
        <v>T</v>
      </c>
    </row>
    <row r="174" spans="3:24" ht="21.75" customHeight="1" x14ac:dyDescent="0.25">
      <c r="C174" s="63"/>
      <c r="D174" s="66" t="str">
        <f t="shared" si="27"/>
        <v/>
      </c>
      <c r="E174" s="69" t="str">
        <f>IFERROR(VLOOKUP(J174,Causa!$A$2:$F$15,6,0),"")</f>
        <v/>
      </c>
      <c r="F174" s="52"/>
      <c r="G174" s="53"/>
      <c r="H174" s="212"/>
      <c r="I174" s="55"/>
      <c r="J174" s="54"/>
      <c r="K174" s="54"/>
      <c r="L174" s="54"/>
      <c r="M174" s="54"/>
      <c r="N174" s="54"/>
      <c r="O174" s="54"/>
      <c r="P174" s="54"/>
      <c r="Q174" s="55"/>
      <c r="R174" s="54"/>
      <c r="S174" s="56">
        <f t="shared" si="31"/>
        <v>0</v>
      </c>
      <c r="T174" s="56">
        <f t="shared" si="28"/>
        <v>0</v>
      </c>
      <c r="U174" s="56">
        <f t="shared" si="32"/>
        <v>0</v>
      </c>
      <c r="V174" s="56">
        <f t="shared" si="29"/>
        <v>0</v>
      </c>
      <c r="W174" s="64" t="str">
        <f t="shared" si="30"/>
        <v/>
      </c>
      <c r="X174" s="56" t="str">
        <f t="shared" si="33"/>
        <v>T</v>
      </c>
    </row>
    <row r="175" spans="3:24" ht="21.75" customHeight="1" x14ac:dyDescent="0.25">
      <c r="C175" s="63"/>
      <c r="D175" s="66" t="str">
        <f t="shared" si="27"/>
        <v/>
      </c>
      <c r="E175" s="69" t="str">
        <f>IFERROR(VLOOKUP(J175,Causa!$A$2:$F$15,6,0),"")</f>
        <v/>
      </c>
      <c r="F175" s="52"/>
      <c r="G175" s="53"/>
      <c r="H175" s="212"/>
      <c r="I175" s="55"/>
      <c r="J175" s="54"/>
      <c r="K175" s="54"/>
      <c r="L175" s="54"/>
      <c r="M175" s="54"/>
      <c r="N175" s="54"/>
      <c r="O175" s="54"/>
      <c r="P175" s="54"/>
      <c r="Q175" s="55"/>
      <c r="R175" s="54"/>
      <c r="S175" s="56">
        <f t="shared" si="31"/>
        <v>0</v>
      </c>
      <c r="T175" s="56">
        <f t="shared" si="28"/>
        <v>0</v>
      </c>
      <c r="U175" s="56">
        <f t="shared" si="32"/>
        <v>0</v>
      </c>
      <c r="V175" s="56">
        <f t="shared" si="29"/>
        <v>0</v>
      </c>
      <c r="W175" s="64" t="str">
        <f t="shared" si="30"/>
        <v/>
      </c>
      <c r="X175" s="56" t="str">
        <f t="shared" si="33"/>
        <v>T</v>
      </c>
    </row>
    <row r="176" spans="3:24" ht="21.75" customHeight="1" x14ac:dyDescent="0.25">
      <c r="C176" s="63"/>
      <c r="D176" s="66" t="str">
        <f t="shared" si="27"/>
        <v/>
      </c>
      <c r="E176" s="69" t="str">
        <f>IFERROR(VLOOKUP(J176,Causa!$A$2:$F$15,6,0),"")</f>
        <v/>
      </c>
      <c r="F176" s="52"/>
      <c r="G176" s="53"/>
      <c r="H176" s="212"/>
      <c r="I176" s="55"/>
      <c r="J176" s="54"/>
      <c r="K176" s="54"/>
      <c r="L176" s="54"/>
      <c r="M176" s="54"/>
      <c r="N176" s="54"/>
      <c r="O176" s="54"/>
      <c r="P176" s="54"/>
      <c r="Q176" s="55"/>
      <c r="R176" s="54"/>
      <c r="S176" s="56">
        <f t="shared" si="31"/>
        <v>0</v>
      </c>
      <c r="T176" s="56">
        <f t="shared" si="28"/>
        <v>0</v>
      </c>
      <c r="U176" s="56">
        <f t="shared" si="32"/>
        <v>0</v>
      </c>
      <c r="V176" s="56">
        <f t="shared" si="29"/>
        <v>0</v>
      </c>
      <c r="W176" s="64" t="str">
        <f t="shared" si="30"/>
        <v/>
      </c>
      <c r="X176" s="56" t="str">
        <f t="shared" si="33"/>
        <v>T</v>
      </c>
    </row>
    <row r="177" spans="3:24" ht="21.75" customHeight="1" x14ac:dyDescent="0.25">
      <c r="C177" s="63"/>
      <c r="D177" s="66" t="str">
        <f t="shared" si="27"/>
        <v/>
      </c>
      <c r="E177" s="69" t="str">
        <f>IFERROR(VLOOKUP(J177,Causa!$A$2:$F$15,6,0),"")</f>
        <v/>
      </c>
      <c r="F177" s="52"/>
      <c r="G177" s="53"/>
      <c r="H177" s="212"/>
      <c r="I177" s="55"/>
      <c r="J177" s="54"/>
      <c r="K177" s="54"/>
      <c r="L177" s="54"/>
      <c r="M177" s="54"/>
      <c r="N177" s="54"/>
      <c r="O177" s="54"/>
      <c r="P177" s="54"/>
      <c r="Q177" s="55"/>
      <c r="R177" s="54"/>
      <c r="S177" s="56">
        <f t="shared" si="31"/>
        <v>0</v>
      </c>
      <c r="T177" s="56">
        <f t="shared" si="28"/>
        <v>0</v>
      </c>
      <c r="U177" s="56">
        <f t="shared" si="32"/>
        <v>0</v>
      </c>
      <c r="V177" s="56">
        <f t="shared" si="29"/>
        <v>0</v>
      </c>
      <c r="W177" s="64" t="str">
        <f t="shared" si="30"/>
        <v/>
      </c>
      <c r="X177" s="56" t="str">
        <f t="shared" si="33"/>
        <v>T</v>
      </c>
    </row>
    <row r="178" spans="3:24" ht="21.75" customHeight="1" x14ac:dyDescent="0.25">
      <c r="C178" s="63"/>
      <c r="D178" s="66" t="str">
        <f t="shared" si="27"/>
        <v/>
      </c>
      <c r="E178" s="69" t="str">
        <f>IFERROR(VLOOKUP(J178,Causa!$A$2:$F$15,6,0),"")</f>
        <v/>
      </c>
      <c r="F178" s="52"/>
      <c r="G178" s="53"/>
      <c r="H178" s="212"/>
      <c r="I178" s="55"/>
      <c r="J178" s="54"/>
      <c r="K178" s="54"/>
      <c r="L178" s="54"/>
      <c r="M178" s="54"/>
      <c r="N178" s="54"/>
      <c r="O178" s="54"/>
      <c r="P178" s="54"/>
      <c r="Q178" s="55"/>
      <c r="R178" s="54"/>
      <c r="S178" s="56">
        <f t="shared" si="31"/>
        <v>0</v>
      </c>
      <c r="T178" s="56">
        <f t="shared" si="28"/>
        <v>0</v>
      </c>
      <c r="U178" s="56">
        <f t="shared" si="32"/>
        <v>0</v>
      </c>
      <c r="V178" s="56">
        <f t="shared" si="29"/>
        <v>0</v>
      </c>
      <c r="W178" s="64" t="str">
        <f t="shared" si="30"/>
        <v/>
      </c>
      <c r="X178" s="56" t="str">
        <f t="shared" si="33"/>
        <v>T</v>
      </c>
    </row>
    <row r="179" spans="3:24" ht="21.75" customHeight="1" x14ac:dyDescent="0.25">
      <c r="C179" s="63"/>
      <c r="D179" s="66" t="str">
        <f t="shared" si="27"/>
        <v/>
      </c>
      <c r="E179" s="69" t="str">
        <f>IFERROR(VLOOKUP(J179,Causa!$A$2:$F$15,6,0),"")</f>
        <v/>
      </c>
      <c r="F179" s="52"/>
      <c r="G179" s="53"/>
      <c r="H179" s="212"/>
      <c r="I179" s="55"/>
      <c r="J179" s="54"/>
      <c r="K179" s="54"/>
      <c r="L179" s="54"/>
      <c r="M179" s="54"/>
      <c r="N179" s="54"/>
      <c r="O179" s="54"/>
      <c r="P179" s="54"/>
      <c r="Q179" s="55"/>
      <c r="R179" s="54"/>
      <c r="S179" s="56">
        <f t="shared" si="31"/>
        <v>0</v>
      </c>
      <c r="T179" s="56">
        <f t="shared" si="28"/>
        <v>0</v>
      </c>
      <c r="U179" s="56">
        <f t="shared" si="32"/>
        <v>0</v>
      </c>
      <c r="V179" s="56">
        <f t="shared" si="29"/>
        <v>0</v>
      </c>
      <c r="W179" s="64" t="str">
        <f t="shared" si="30"/>
        <v/>
      </c>
      <c r="X179" s="56" t="str">
        <f t="shared" si="33"/>
        <v>T</v>
      </c>
    </row>
    <row r="180" spans="3:24" ht="21.75" customHeight="1" x14ac:dyDescent="0.25">
      <c r="C180" s="63"/>
      <c r="D180" s="66" t="str">
        <f t="shared" si="27"/>
        <v/>
      </c>
      <c r="E180" s="69" t="str">
        <f>IFERROR(VLOOKUP(J180,Causa!$A$2:$F$15,6,0),"")</f>
        <v/>
      </c>
      <c r="F180" s="52"/>
      <c r="G180" s="53"/>
      <c r="H180" s="212"/>
      <c r="I180" s="55"/>
      <c r="J180" s="54"/>
      <c r="K180" s="54"/>
      <c r="L180" s="54"/>
      <c r="M180" s="54"/>
      <c r="N180" s="54"/>
      <c r="O180" s="54"/>
      <c r="P180" s="54"/>
      <c r="Q180" s="55"/>
      <c r="R180" s="54"/>
      <c r="S180" s="56">
        <f t="shared" si="31"/>
        <v>0</v>
      </c>
      <c r="T180" s="56">
        <f t="shared" si="28"/>
        <v>0</v>
      </c>
      <c r="U180" s="56">
        <f t="shared" si="32"/>
        <v>0</v>
      </c>
      <c r="V180" s="56">
        <f t="shared" si="29"/>
        <v>0</v>
      </c>
      <c r="W180" s="64" t="str">
        <f t="shared" si="30"/>
        <v/>
      </c>
      <c r="X180" s="56" t="str">
        <f t="shared" si="33"/>
        <v>T</v>
      </c>
    </row>
    <row r="181" spans="3:24" ht="21.75" customHeight="1" x14ac:dyDescent="0.25">
      <c r="C181" s="63"/>
      <c r="D181" s="66" t="str">
        <f t="shared" si="27"/>
        <v/>
      </c>
      <c r="E181" s="69" t="str">
        <f>IFERROR(VLOOKUP(J181,Causa!$A$2:$F$15,6,0),"")</f>
        <v/>
      </c>
      <c r="F181" s="52"/>
      <c r="G181" s="53"/>
      <c r="H181" s="212"/>
      <c r="I181" s="55"/>
      <c r="J181" s="54"/>
      <c r="K181" s="54"/>
      <c r="L181" s="54"/>
      <c r="M181" s="54"/>
      <c r="N181" s="54"/>
      <c r="O181" s="54"/>
      <c r="P181" s="54"/>
      <c r="Q181" s="55"/>
      <c r="R181" s="54"/>
      <c r="S181" s="56">
        <f t="shared" si="31"/>
        <v>0</v>
      </c>
      <c r="T181" s="56">
        <f t="shared" si="28"/>
        <v>0</v>
      </c>
      <c r="U181" s="56">
        <f t="shared" si="32"/>
        <v>0</v>
      </c>
      <c r="V181" s="56">
        <f t="shared" si="29"/>
        <v>0</v>
      </c>
      <c r="W181" s="64" t="str">
        <f t="shared" si="30"/>
        <v/>
      </c>
      <c r="X181" s="56" t="str">
        <f t="shared" si="33"/>
        <v>T</v>
      </c>
    </row>
    <row r="182" spans="3:24" ht="21.75" customHeight="1" x14ac:dyDescent="0.25">
      <c r="C182" s="63"/>
      <c r="D182" s="66" t="str">
        <f t="shared" si="27"/>
        <v/>
      </c>
      <c r="E182" s="69" t="str">
        <f>IFERROR(VLOOKUP(J182,Causa!$A$2:$F$15,6,0),"")</f>
        <v/>
      </c>
      <c r="F182" s="52"/>
      <c r="G182" s="53"/>
      <c r="H182" s="212"/>
      <c r="I182" s="55"/>
      <c r="J182" s="54"/>
      <c r="K182" s="54"/>
      <c r="L182" s="54"/>
      <c r="M182" s="54"/>
      <c r="N182" s="54"/>
      <c r="O182" s="54"/>
      <c r="P182" s="54"/>
      <c r="Q182" s="55"/>
      <c r="R182" s="54"/>
      <c r="S182" s="56">
        <f t="shared" si="31"/>
        <v>0</v>
      </c>
      <c r="T182" s="56">
        <f t="shared" si="28"/>
        <v>0</v>
      </c>
      <c r="U182" s="56">
        <f t="shared" si="32"/>
        <v>0</v>
      </c>
      <c r="V182" s="56">
        <f t="shared" si="29"/>
        <v>0</v>
      </c>
      <c r="W182" s="64" t="str">
        <f t="shared" si="30"/>
        <v/>
      </c>
      <c r="X182" s="56" t="str">
        <f t="shared" si="33"/>
        <v>T</v>
      </c>
    </row>
    <row r="183" spans="3:24" ht="21.75" customHeight="1" x14ac:dyDescent="0.25">
      <c r="C183" s="63"/>
      <c r="D183" s="66" t="str">
        <f t="shared" si="27"/>
        <v/>
      </c>
      <c r="E183" s="69" t="str">
        <f>IFERROR(VLOOKUP(J183,Causa!$A$2:$F$15,6,0),"")</f>
        <v/>
      </c>
      <c r="F183" s="52"/>
      <c r="G183" s="53"/>
      <c r="H183" s="212"/>
      <c r="I183" s="55"/>
      <c r="J183" s="54"/>
      <c r="K183" s="54"/>
      <c r="L183" s="54"/>
      <c r="M183" s="54"/>
      <c r="N183" s="54"/>
      <c r="O183" s="54"/>
      <c r="P183" s="54"/>
      <c r="Q183" s="55"/>
      <c r="R183" s="54"/>
      <c r="S183" s="56">
        <f t="shared" si="31"/>
        <v>0</v>
      </c>
      <c r="T183" s="56">
        <f t="shared" si="28"/>
        <v>0</v>
      </c>
      <c r="U183" s="56">
        <f t="shared" si="32"/>
        <v>0</v>
      </c>
      <c r="V183" s="56">
        <f t="shared" si="29"/>
        <v>0</v>
      </c>
      <c r="W183" s="64" t="str">
        <f t="shared" si="30"/>
        <v/>
      </c>
      <c r="X183" s="56" t="str">
        <f t="shared" si="33"/>
        <v>T</v>
      </c>
    </row>
    <row r="184" spans="3:24" ht="21.75" customHeight="1" x14ac:dyDescent="0.25">
      <c r="C184" s="63"/>
      <c r="D184" s="66" t="str">
        <f t="shared" si="27"/>
        <v/>
      </c>
      <c r="E184" s="69" t="str">
        <f>IFERROR(VLOOKUP(J184,Causa!$A$2:$F$15,6,0),"")</f>
        <v/>
      </c>
      <c r="F184" s="52"/>
      <c r="G184" s="53"/>
      <c r="H184" s="212"/>
      <c r="I184" s="55"/>
      <c r="J184" s="54"/>
      <c r="K184" s="54"/>
      <c r="L184" s="54"/>
      <c r="M184" s="54"/>
      <c r="N184" s="54"/>
      <c r="O184" s="54"/>
      <c r="P184" s="54"/>
      <c r="Q184" s="55"/>
      <c r="R184" s="54"/>
      <c r="S184" s="56">
        <f t="shared" si="31"/>
        <v>0</v>
      </c>
      <c r="T184" s="56">
        <f t="shared" si="28"/>
        <v>0</v>
      </c>
      <c r="U184" s="56">
        <f t="shared" si="32"/>
        <v>0</v>
      </c>
      <c r="V184" s="56">
        <f t="shared" si="29"/>
        <v>0</v>
      </c>
      <c r="W184" s="64" t="str">
        <f t="shared" si="30"/>
        <v/>
      </c>
      <c r="X184" s="56" t="str">
        <f t="shared" si="33"/>
        <v>T</v>
      </c>
    </row>
    <row r="185" spans="3:24" ht="21.75" customHeight="1" x14ac:dyDescent="0.25">
      <c r="C185" s="63"/>
      <c r="D185" s="66" t="str">
        <f t="shared" si="27"/>
        <v/>
      </c>
      <c r="E185" s="69" t="str">
        <f>IFERROR(VLOOKUP(J185,Causa!$A$2:$F$15,6,0),"")</f>
        <v/>
      </c>
      <c r="F185" s="52"/>
      <c r="G185" s="53"/>
      <c r="H185" s="212"/>
      <c r="I185" s="55"/>
      <c r="J185" s="54"/>
      <c r="K185" s="54"/>
      <c r="L185" s="54"/>
      <c r="M185" s="54"/>
      <c r="N185" s="54"/>
      <c r="O185" s="54"/>
      <c r="P185" s="54"/>
      <c r="Q185" s="55"/>
      <c r="R185" s="54"/>
      <c r="S185" s="56">
        <f t="shared" si="31"/>
        <v>0</v>
      </c>
      <c r="T185" s="56">
        <f t="shared" si="28"/>
        <v>0</v>
      </c>
      <c r="U185" s="56">
        <f t="shared" si="32"/>
        <v>0</v>
      </c>
      <c r="V185" s="56">
        <f t="shared" si="29"/>
        <v>0</v>
      </c>
      <c r="W185" s="64" t="str">
        <f t="shared" si="30"/>
        <v/>
      </c>
      <c r="X185" s="56" t="str">
        <f t="shared" si="33"/>
        <v>T</v>
      </c>
    </row>
    <row r="186" spans="3:24" ht="21.75" customHeight="1" x14ac:dyDescent="0.25">
      <c r="C186" s="63"/>
      <c r="D186" s="66" t="str">
        <f t="shared" si="27"/>
        <v/>
      </c>
      <c r="E186" s="69" t="str">
        <f>IFERROR(VLOOKUP(J186,Causa!$A$2:$F$15,6,0),"")</f>
        <v/>
      </c>
      <c r="F186" s="52"/>
      <c r="G186" s="53"/>
      <c r="H186" s="212"/>
      <c r="I186" s="55"/>
      <c r="J186" s="54"/>
      <c r="K186" s="54"/>
      <c r="L186" s="54"/>
      <c r="M186" s="54"/>
      <c r="N186" s="54"/>
      <c r="O186" s="54"/>
      <c r="P186" s="54"/>
      <c r="Q186" s="55"/>
      <c r="R186" s="54"/>
      <c r="S186" s="56">
        <f t="shared" si="31"/>
        <v>0</v>
      </c>
      <c r="T186" s="56">
        <f t="shared" si="28"/>
        <v>0</v>
      </c>
      <c r="U186" s="56">
        <f t="shared" si="32"/>
        <v>0</v>
      </c>
      <c r="V186" s="56">
        <f t="shared" si="29"/>
        <v>0</v>
      </c>
      <c r="W186" s="64" t="str">
        <f t="shared" si="30"/>
        <v/>
      </c>
      <c r="X186" s="56" t="str">
        <f t="shared" si="33"/>
        <v>T</v>
      </c>
    </row>
    <row r="187" spans="3:24" ht="21.75" customHeight="1" x14ac:dyDescent="0.25">
      <c r="C187" s="63"/>
      <c r="D187" s="66" t="str">
        <f t="shared" si="27"/>
        <v/>
      </c>
      <c r="E187" s="69" t="str">
        <f>IFERROR(VLOOKUP(J187,Causa!$A$2:$F$15,6,0),"")</f>
        <v/>
      </c>
      <c r="F187" s="52"/>
      <c r="G187" s="53"/>
      <c r="H187" s="212"/>
      <c r="I187" s="55"/>
      <c r="J187" s="54"/>
      <c r="K187" s="54"/>
      <c r="L187" s="54"/>
      <c r="M187" s="54"/>
      <c r="N187" s="54"/>
      <c r="O187" s="54"/>
      <c r="P187" s="54"/>
      <c r="Q187" s="55"/>
      <c r="R187" s="54"/>
      <c r="S187" s="56">
        <f t="shared" si="31"/>
        <v>0</v>
      </c>
      <c r="T187" s="56">
        <f t="shared" si="28"/>
        <v>0</v>
      </c>
      <c r="U187" s="56">
        <f t="shared" si="32"/>
        <v>0</v>
      </c>
      <c r="V187" s="56">
        <f t="shared" si="29"/>
        <v>0</v>
      </c>
      <c r="W187" s="64" t="str">
        <f t="shared" si="30"/>
        <v/>
      </c>
      <c r="X187" s="56" t="str">
        <f t="shared" si="33"/>
        <v>T</v>
      </c>
    </row>
    <row r="188" spans="3:24" ht="21.75" customHeight="1" x14ac:dyDescent="0.25">
      <c r="C188" s="63"/>
      <c r="D188" s="66" t="str">
        <f t="shared" si="27"/>
        <v/>
      </c>
      <c r="E188" s="69" t="str">
        <f>IFERROR(VLOOKUP(J188,Causa!$A$2:$F$15,6,0),"")</f>
        <v/>
      </c>
      <c r="F188" s="52"/>
      <c r="G188" s="53"/>
      <c r="H188" s="212"/>
      <c r="I188" s="55"/>
      <c r="J188" s="54"/>
      <c r="K188" s="54"/>
      <c r="L188" s="54"/>
      <c r="M188" s="54"/>
      <c r="N188" s="54"/>
      <c r="O188" s="54"/>
      <c r="P188" s="54"/>
      <c r="Q188" s="55"/>
      <c r="R188" s="54"/>
      <c r="S188" s="56">
        <f t="shared" si="31"/>
        <v>0</v>
      </c>
      <c r="T188" s="56">
        <f t="shared" si="28"/>
        <v>0</v>
      </c>
      <c r="U188" s="56">
        <f t="shared" si="32"/>
        <v>0</v>
      </c>
      <c r="V188" s="56">
        <f t="shared" si="29"/>
        <v>0</v>
      </c>
      <c r="W188" s="64" t="str">
        <f t="shared" si="30"/>
        <v/>
      </c>
      <c r="X188" s="56" t="str">
        <f t="shared" si="33"/>
        <v>T</v>
      </c>
    </row>
  </sheetData>
  <mergeCells count="15">
    <mergeCell ref="C33:D33"/>
    <mergeCell ref="T33:W33"/>
    <mergeCell ref="Y113:Z113"/>
    <mergeCell ref="AD7:AD8"/>
    <mergeCell ref="Q8:S8"/>
    <mergeCell ref="T7:Z7"/>
    <mergeCell ref="AA7:AB7"/>
    <mergeCell ref="AC7:AC8"/>
    <mergeCell ref="A9:A15"/>
    <mergeCell ref="R9:S15"/>
    <mergeCell ref="A16:A23"/>
    <mergeCell ref="A24:A31"/>
    <mergeCell ref="G3:L3"/>
    <mergeCell ref="F4:G4"/>
    <mergeCell ref="C7:S7"/>
  </mergeCells>
  <conditionalFormatting sqref="R9:S15">
    <cfRule type="cellIs" priority="42" stopIfTrue="1" operator="equal">
      <formula>0</formula>
    </cfRule>
    <cfRule type="cellIs" dxfId="907" priority="54" stopIfTrue="1" operator="lessThan">
      <formula>0.8477</formula>
    </cfRule>
    <cfRule type="cellIs" dxfId="906" priority="55" stopIfTrue="1" operator="greaterThanOrEqual">
      <formula>0.8477</formula>
    </cfRule>
  </conditionalFormatting>
  <conditionalFormatting sqref="R24">
    <cfRule type="cellIs" dxfId="905" priority="52" stopIfTrue="1" operator="lessThan">
      <formula>0.8477</formula>
    </cfRule>
    <cfRule type="cellIs" dxfId="904" priority="53" stopIfTrue="1" operator="greaterThanOrEqual">
      <formula>0.8477</formula>
    </cfRule>
  </conditionalFormatting>
  <conditionalFormatting sqref="G5">
    <cfRule type="cellIs" priority="45" stopIfTrue="1" operator="equal">
      <formula>0</formula>
    </cfRule>
    <cfRule type="cellIs" dxfId="903" priority="50" stopIfTrue="1" operator="lessThan">
      <formula>0.635</formula>
    </cfRule>
    <cfRule type="cellIs" dxfId="902" priority="51" stopIfTrue="1" operator="greaterThanOrEqual">
      <formula>0.635</formula>
    </cfRule>
  </conditionalFormatting>
  <conditionalFormatting sqref="I5">
    <cfRule type="cellIs" priority="44" stopIfTrue="1" operator="equal">
      <formula>0</formula>
    </cfRule>
    <cfRule type="cellIs" dxfId="901" priority="48" stopIfTrue="1" operator="lessThan">
      <formula>0.8477</formula>
    </cfRule>
    <cfRule type="cellIs" dxfId="900" priority="49" stopIfTrue="1" operator="greaterThanOrEqual">
      <formula>0.8477</formula>
    </cfRule>
  </conditionalFormatting>
  <conditionalFormatting sqref="E5">
    <cfRule type="cellIs" priority="43" stopIfTrue="1" operator="equal">
      <formula>0</formula>
    </cfRule>
    <cfRule type="cellIs" dxfId="899" priority="46" stopIfTrue="1" operator="lessThan">
      <formula>0.8898</formula>
    </cfRule>
    <cfRule type="cellIs" dxfId="898" priority="47" stopIfTrue="1" operator="greaterThanOrEqual">
      <formula>0.8898</formula>
    </cfRule>
  </conditionalFormatting>
  <conditionalFormatting sqref="R24:S30">
    <cfRule type="cellIs" priority="41" stopIfTrue="1" operator="equal">
      <formula>0</formula>
    </cfRule>
  </conditionalFormatting>
  <conditionalFormatting sqref="L9">
    <cfRule type="cellIs" priority="38" stopIfTrue="1" operator="equal">
      <formula>0</formula>
    </cfRule>
    <cfRule type="cellIs" dxfId="897" priority="39" stopIfTrue="1" operator="lessThan">
      <formula>0.635</formula>
    </cfRule>
    <cfRule type="cellIs" dxfId="896" priority="40" stopIfTrue="1" operator="greaterThanOrEqual">
      <formula>0.635</formula>
    </cfRule>
  </conditionalFormatting>
  <conditionalFormatting sqref="O9:P32 M9:M32">
    <cfRule type="cellIs" priority="35" stopIfTrue="1" operator="equal">
      <formula>0</formula>
    </cfRule>
    <cfRule type="cellIs" dxfId="895" priority="36" stopIfTrue="1" operator="lessThan">
      <formula>0.8477</formula>
    </cfRule>
    <cfRule type="cellIs" dxfId="894" priority="37" stopIfTrue="1" operator="greaterThanOrEqual">
      <formula>0.8477</formula>
    </cfRule>
  </conditionalFormatting>
  <conditionalFormatting sqref="L10:L32">
    <cfRule type="cellIs" priority="32" stopIfTrue="1" operator="equal">
      <formula>0</formula>
    </cfRule>
    <cfRule type="cellIs" dxfId="893" priority="33" stopIfTrue="1" operator="lessThan">
      <formula>0.635</formula>
    </cfRule>
    <cfRule type="cellIs" dxfId="892" priority="34" stopIfTrue="1" operator="greaterThanOrEqual">
      <formula>0.635</formula>
    </cfRule>
  </conditionalFormatting>
  <conditionalFormatting sqref="M10:M32">
    <cfRule type="cellIs" priority="29" stopIfTrue="1" operator="equal">
      <formula>0</formula>
    </cfRule>
    <cfRule type="cellIs" dxfId="891" priority="30" stopIfTrue="1" operator="lessThan">
      <formula>0.8477</formula>
    </cfRule>
    <cfRule type="cellIs" dxfId="890" priority="31" stopIfTrue="1" operator="greaterThanOrEqual">
      <formula>0.8477</formula>
    </cfRule>
  </conditionalFormatting>
  <conditionalFormatting sqref="R16">
    <cfRule type="cellIs" priority="26" stopIfTrue="1" operator="equal">
      <formula>0</formula>
    </cfRule>
    <cfRule type="cellIs" dxfId="889" priority="27" stopIfTrue="1" operator="lessThan">
      <formula>0.8477</formula>
    </cfRule>
    <cfRule type="cellIs" dxfId="888" priority="28" stopIfTrue="1" operator="greaterThanOrEqual">
      <formula>0.8477</formula>
    </cfRule>
  </conditionalFormatting>
  <conditionalFormatting sqref="N9">
    <cfRule type="containsText" dxfId="887" priority="24" stopIfTrue="1" operator="containsText" text="Avisar al planner">
      <formula>NOT(ISERROR(SEARCH("Avisar al planner",N9)))</formula>
    </cfRule>
    <cfRule type="containsText" dxfId="886" priority="25" stopIfTrue="1" operator="containsText" text="OK">
      <formula>NOT(ISERROR(SEARCH("OK",N9)))</formula>
    </cfRule>
  </conditionalFormatting>
  <conditionalFormatting sqref="N9:N32">
    <cfRule type="cellIs" dxfId="885" priority="21" stopIfTrue="1" operator="lessThanOrEqual">
      <formula>155</formula>
    </cfRule>
    <cfRule type="cellIs" dxfId="884" priority="22" stopIfTrue="1" operator="between">
      <formula>155</formula>
      <formula>185</formula>
    </cfRule>
    <cfRule type="cellIs" dxfId="883" priority="23" stopIfTrue="1" operator="greaterThanOrEqual">
      <formula>185</formula>
    </cfRule>
  </conditionalFormatting>
  <conditionalFormatting sqref="N10:N32">
    <cfRule type="containsText" dxfId="882" priority="19" stopIfTrue="1" operator="containsText" text="Avisar al planner">
      <formula>NOT(ISERROR(SEARCH("Avisar al planner",N10)))</formula>
    </cfRule>
    <cfRule type="containsText" dxfId="881" priority="20" stopIfTrue="1" operator="containsText" text="OK">
      <formula>NOT(ISERROR(SEARCH("OK",N10)))</formula>
    </cfRule>
  </conditionalFormatting>
  <conditionalFormatting sqref="N10:N32">
    <cfRule type="containsText" dxfId="880" priority="17" stopIfTrue="1" operator="containsText" text="Avisar al planner">
      <formula>NOT(ISERROR(SEARCH("Avisar al planner",N10)))</formula>
    </cfRule>
    <cfRule type="containsText" dxfId="879" priority="18" stopIfTrue="1" operator="containsText" text="OK">
      <formula>NOT(ISERROR(SEARCH("OK",N10)))</formula>
    </cfRule>
  </conditionalFormatting>
  <conditionalFormatting sqref="N10:N32">
    <cfRule type="containsText" dxfId="878" priority="15" stopIfTrue="1" operator="containsText" text="Avisar al planner">
      <formula>NOT(ISERROR(SEARCH("Avisar al planner",N10)))</formula>
    </cfRule>
    <cfRule type="containsText" dxfId="877" priority="16" stopIfTrue="1" operator="containsText" text="OK">
      <formula>NOT(ISERROR(SEARCH("OK",N10)))</formula>
    </cfRule>
  </conditionalFormatting>
  <conditionalFormatting sqref="D35:D188">
    <cfRule type="cellIs" dxfId="876" priority="13" operator="equal">
      <formula>0</formula>
    </cfRule>
    <cfRule type="cellIs" dxfId="875" priority="14" operator="equal">
      <formula>1</formula>
    </cfRule>
  </conditionalFormatting>
  <conditionalFormatting sqref="C9:C32">
    <cfRule type="cellIs" dxfId="874" priority="11" operator="equal">
      <formula>0</formula>
    </cfRule>
    <cfRule type="cellIs" dxfId="873" priority="12" operator="notEqual">
      <formula>0</formula>
    </cfRule>
  </conditionalFormatting>
  <conditionalFormatting sqref="C9:C32">
    <cfRule type="cellIs" priority="10" operator="equal">
      <formula>""""""</formula>
    </cfRule>
  </conditionalFormatting>
  <conditionalFormatting sqref="G6">
    <cfRule type="cellIs" priority="3" stopIfTrue="1" operator="equal">
      <formula>0</formula>
    </cfRule>
    <cfRule type="cellIs" dxfId="872" priority="8" stopIfTrue="1" operator="lessThan">
      <formula>0.635</formula>
    </cfRule>
    <cfRule type="cellIs" dxfId="871" priority="9" stopIfTrue="1" operator="greaterThanOrEqual">
      <formula>0.635</formula>
    </cfRule>
  </conditionalFormatting>
  <conditionalFormatting sqref="I6">
    <cfRule type="cellIs" priority="2" stopIfTrue="1" operator="equal">
      <formula>0</formula>
    </cfRule>
    <cfRule type="cellIs" dxfId="870" priority="6" stopIfTrue="1" operator="lessThan">
      <formula>0.8477</formula>
    </cfRule>
    <cfRule type="cellIs" dxfId="869" priority="7" stopIfTrue="1" operator="greaterThanOrEqual">
      <formula>0.8477</formula>
    </cfRule>
  </conditionalFormatting>
  <conditionalFormatting sqref="E6">
    <cfRule type="cellIs" priority="1" stopIfTrue="1" operator="equal">
      <formula>0</formula>
    </cfRule>
    <cfRule type="cellIs" dxfId="868" priority="4" stopIfTrue="1" operator="lessThan">
      <formula>0.8898</formula>
    </cfRule>
    <cfRule type="cellIs" dxfId="867" priority="5" stopIfTrue="1" operator="greaterThanOrEqual">
      <formula>0.8898</formula>
    </cfRule>
  </conditionalFormatting>
  <dataValidations xWindow="787" yWindow="272" count="4">
    <dataValidation allowBlank="1" showErrorMessage="1" promptTitle="Numero de Orden" sqref="G35:G188 G9:G32" xr:uid="{50D53A98-A403-46C4-A096-3F7C0299120D}"/>
    <dataValidation type="time" allowBlank="1" showInputMessage="1" showErrorMessage="1" error="POR FAVOR INGRESE DATOS EN FORMATO DE HORA_x000a_" sqref="F35:F188" xr:uid="{93BA2C23-4F42-4317-8F8A-7A9A0A210BE4}">
      <formula1>0</formula1>
      <formula2>0.999988425925926</formula2>
    </dataValidation>
    <dataValidation type="decimal" allowBlank="1" showInputMessage="1" showErrorMessage="1" error="POR FAVOR INGRESE DATOS EN FORMATO DE NUMEROS_x000a_" promptTitle="Producción Acumulada" prompt="Ingrese la producción Acumulada (contometro Llenadora por hora)" sqref="E9:E32" xr:uid="{842CBD4D-58D6-4562-B19F-27E2EDBEA439}">
      <formula1>0</formula1>
      <formula2>10000000000</formula2>
    </dataValidation>
    <dataValidation type="list" allowBlank="1" showInputMessage="1" showErrorMessage="1" sqref="AB9:AB32" xr:uid="{FD522176-C7C1-4353-9728-32C92463927F}">
      <formula1>"P,T,A,  "</formula1>
    </dataValidation>
  </dataValidations>
  <pageMargins left="0.75" right="0.75" top="1" bottom="1" header="0" footer="0"/>
  <pageSetup paperSize="9" orientation="portrait" r:id="rId1"/>
  <headerFooter alignWithMargins="0"/>
  <drawing r:id="rId2"/>
  <extLst>
    <ext xmlns:x14="http://schemas.microsoft.com/office/spreadsheetml/2009/9/main" uri="{CCE6A557-97BC-4b89-ADB6-D9C93CAAB3DF}">
      <x14:dataValidations xmlns:xm="http://schemas.microsoft.com/office/excel/2006/main" xWindow="787" yWindow="272" count="10">
        <x14:dataValidation type="list" allowBlank="1" showInputMessage="1" showErrorMessage="1" xr:uid="{5BE5BF4F-08A8-427F-B20B-A9194F6C9446}">
          <x14:formula1>
            <xm:f>INDIRECT(VLOOKUP(J35,Causa!$A$2:$E$15,5,0))</xm:f>
          </x14:formula1>
          <xm:sqref>K35:K188</xm:sqref>
        </x14:dataValidation>
        <x14:dataValidation type="list" allowBlank="1" showInputMessage="1" showErrorMessage="1" xr:uid="{38F3FBF0-CCE4-46BC-9EA9-8EAED66BC333}">
          <x14:formula1>
            <xm:f>Causa!$A$97:$A$107</xm:f>
          </x14:formula1>
          <xm:sqref>F4</xm:sqref>
        </x14:dataValidation>
        <x14:dataValidation type="list" allowBlank="1" showInputMessage="1" showErrorMessage="1" promptTitle="Ingreso de Turnos" prompt="PMTURNOA_x000a_PMTURNOB_x000a_PMTURNOC_x000a_PMTURNOD_x000a_" xr:uid="{4DC64294-429B-434E-A6DB-2BBCED4075A5}">
          <x14:formula1>
            <xm:f>Causa!$A$71:$A$74</xm:f>
          </x14:formula1>
          <xm:sqref>I9:I32</xm:sqref>
        </x14:dataValidation>
        <x14:dataValidation type="list" allowBlank="1" showInputMessage="1" showErrorMessage="1" xr:uid="{51632EB6-B51B-46AE-8E3A-7A8F93CDF4B5}">
          <x14:formula1>
            <xm:f>Causa!$A$78:$A$81</xm:f>
          </x14:formula1>
          <xm:sqref>J9:J32</xm:sqref>
        </x14:dataValidation>
        <x14:dataValidation type="list" allowBlank="1" showInputMessage="1" showErrorMessage="1" xr:uid="{DD86A649-854C-4FC2-BE3E-F1977B64F1E3}">
          <x14:formula1>
            <xm:f>Causa!$A$71:$A$74</xm:f>
          </x14:formula1>
          <xm:sqref>I35:I188</xm:sqref>
        </x14:dataValidation>
        <x14:dataValidation type="list" allowBlank="1" showInputMessage="1" showErrorMessage="1" xr:uid="{4DD5A4BC-C54A-4FF0-AD55-7DA4C77E882B}">
          <x14:formula1>
            <xm:f>Causa!$A$2:$A$15</xm:f>
          </x14:formula1>
          <xm:sqref>J35:J188</xm:sqref>
        </x14:dataValidation>
        <x14:dataValidation type="list" allowBlank="1" showInputMessage="1" showErrorMessage="1" xr:uid="{2591FF9F-DFDE-4310-8D76-596178B04538}">
          <x14:formula1>
            <xm:f>IF(OR(E35=1,E35=2),Causa!$A$28:$A$61,Causa!$A$28)</xm:f>
          </x14:formula1>
          <xm:sqref>L35:L188</xm:sqref>
        </x14:dataValidation>
        <x14:dataValidation type="list" allowBlank="1" showInputMessage="1" showErrorMessage="1" xr:uid="{60C36837-74E8-41BC-A7B5-589214A13A30}">
          <x14:formula1>
            <xm:f>IF(E35=1,INDIRECT(VLOOKUP(N35,Causa!$AA:$AE,5,0)),INDIRECT(VLOOKUP(J35,Causa!$X:$AE,8,0)))</xm:f>
          </x14:formula1>
          <xm:sqref>O35:O188</xm:sqref>
        </x14:dataValidation>
        <x14:dataValidation type="list" allowBlank="1" showInputMessage="1" showErrorMessage="1" xr:uid="{F8D2336D-9E3E-4DA8-AFC7-50F8419A0D6C}">
          <x14:formula1>
            <xm:f>INDIRECT(VLOOKUP(M35,Causa!$T$2:$U$16,2,0))</xm:f>
          </x14:formula1>
          <xm:sqref>N35:N188</xm:sqref>
        </x14:dataValidation>
        <x14:dataValidation type="list" allowBlank="1" showInputMessage="1" showErrorMessage="1" xr:uid="{7EFDCF4A-4E53-4EE2-9D0A-748DE553BB52}">
          <x14:formula1>
            <xm:f>IF(E35=1,Causa!$T$2:$T$16,Causa!$W$1)</xm:f>
          </x14:formula1>
          <xm:sqref>M35:M188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B5BF53-8496-44A2-AD5A-5860011ED9B4}">
  <sheetPr codeName="Hoja60"/>
  <dimension ref="A1:AR188"/>
  <sheetViews>
    <sheetView showGridLines="0" topLeftCell="B14" zoomScale="103" zoomScaleNormal="40" workbookViewId="0">
      <selection activeCell="K13" sqref="K13"/>
    </sheetView>
  </sheetViews>
  <sheetFormatPr baseColWidth="10" defaultColWidth="7.77734375" defaultRowHeight="21.75" customHeight="1" x14ac:dyDescent="0.25"/>
  <cols>
    <col min="1" max="1" width="8.77734375" style="148" hidden="1" customWidth="1"/>
    <col min="2" max="2" width="11.21875" style="87" customWidth="1"/>
    <col min="3" max="3" width="8.77734375" style="87" customWidth="1"/>
    <col min="4" max="4" width="13.77734375" style="87" customWidth="1"/>
    <col min="5" max="5" width="10.21875" style="87" customWidth="1"/>
    <col min="6" max="6" width="13.77734375" style="87" customWidth="1"/>
    <col min="7" max="7" width="15.77734375" style="87" customWidth="1"/>
    <col min="8" max="8" width="13.21875" style="87" bestFit="1" customWidth="1"/>
    <col min="9" max="9" width="13.21875" style="87" customWidth="1"/>
    <col min="10" max="10" width="13.77734375" style="87" customWidth="1"/>
    <col min="11" max="11" width="12" style="87" customWidth="1"/>
    <col min="12" max="12" width="22.77734375" style="87" customWidth="1"/>
    <col min="13" max="13" width="18.21875" style="87" customWidth="1"/>
    <col min="14" max="15" width="15.77734375" style="87" customWidth="1"/>
    <col min="16" max="16" width="15.21875" style="87" customWidth="1"/>
    <col min="17" max="17" width="39.77734375" style="87" customWidth="1"/>
    <col min="18" max="18" width="34.21875" style="87" customWidth="1"/>
    <col min="19" max="19" width="16.77734375" style="87" customWidth="1"/>
    <col min="20" max="21" width="13.77734375" style="87" customWidth="1"/>
    <col min="22" max="22" width="17.77734375" style="87" bestFit="1" customWidth="1"/>
    <col min="23" max="24" width="13.77734375" style="87" customWidth="1"/>
    <col min="25" max="25" width="9.21875" style="87" bestFit="1" customWidth="1"/>
    <col min="26" max="26" width="9.44140625" style="87" customWidth="1"/>
    <col min="27" max="27" width="15.21875" style="87" customWidth="1"/>
    <col min="28" max="28" width="20.77734375" style="87" bestFit="1" customWidth="1"/>
    <col min="29" max="29" width="14.77734375" style="87" customWidth="1"/>
    <col min="30" max="30" width="19" style="87" bestFit="1" customWidth="1"/>
    <col min="31" max="31" width="5.21875" style="87" customWidth="1"/>
    <col min="32" max="32" width="21.77734375" style="87" bestFit="1" customWidth="1"/>
    <col min="33" max="33" width="14.21875" style="87" customWidth="1"/>
    <col min="34" max="34" width="18.77734375" style="87" bestFit="1" customWidth="1"/>
    <col min="35" max="41" width="15.77734375" style="87" customWidth="1"/>
    <col min="42" max="42" width="30.5546875" style="87" bestFit="1" customWidth="1"/>
    <col min="43" max="44" width="15.77734375" style="87" customWidth="1"/>
    <col min="45" max="16384" width="7.77734375" style="87"/>
  </cols>
  <sheetData>
    <row r="1" spans="1:44" ht="6.75" hidden="1" customHeight="1" x14ac:dyDescent="0.25">
      <c r="A1" s="147"/>
      <c r="B1" s="89"/>
      <c r="C1" s="89"/>
      <c r="D1" s="89"/>
      <c r="E1" s="89"/>
      <c r="F1" s="89"/>
      <c r="G1" s="89"/>
      <c r="H1" s="89"/>
      <c r="I1" s="89"/>
      <c r="J1" s="89"/>
      <c r="K1" s="89"/>
      <c r="L1" s="89"/>
      <c r="M1" s="195" t="s">
        <v>1770</v>
      </c>
      <c r="N1" s="89"/>
      <c r="O1" s="89"/>
      <c r="P1" s="89"/>
      <c r="Q1" s="89"/>
      <c r="R1" s="89"/>
      <c r="S1" s="89"/>
      <c r="T1" s="89"/>
      <c r="U1" s="89"/>
      <c r="V1" s="89"/>
      <c r="W1" s="89"/>
      <c r="X1" s="89"/>
      <c r="Y1" s="89"/>
      <c r="Z1" s="89"/>
      <c r="AA1" s="89"/>
      <c r="AE1" s="88"/>
    </row>
    <row r="2" spans="1:44" ht="3.75" customHeight="1" thickBot="1" x14ac:dyDescent="0.3">
      <c r="AE2" s="88"/>
    </row>
    <row r="3" spans="1:44" ht="21" customHeight="1" thickBot="1" x14ac:dyDescent="0.45">
      <c r="E3" s="217" t="s">
        <v>0</v>
      </c>
      <c r="F3" s="37"/>
      <c r="G3" s="268" t="s">
        <v>1759</v>
      </c>
      <c r="H3" s="263"/>
      <c r="I3" s="263"/>
      <c r="J3" s="263"/>
      <c r="K3" s="263"/>
      <c r="L3" s="269"/>
      <c r="M3" s="202" t="s">
        <v>1848</v>
      </c>
      <c r="N3" s="202" t="s">
        <v>1849</v>
      </c>
      <c r="O3" s="91"/>
      <c r="P3" s="91"/>
      <c r="Q3" s="91"/>
      <c r="R3" s="91"/>
      <c r="S3" s="39"/>
      <c r="AE3" s="88"/>
    </row>
    <row r="4" spans="1:44" ht="18.75" customHeight="1" thickBot="1" x14ac:dyDescent="0.3">
      <c r="D4" s="90"/>
      <c r="E4" s="217" t="s">
        <v>1762</v>
      </c>
      <c r="F4" s="264"/>
      <c r="G4" s="265"/>
      <c r="H4" s="28">
        <f>IFERROR(VLOOKUP(F4,Causa!$A$97:$B$108,2,0),0)</f>
        <v>0</v>
      </c>
      <c r="I4" s="90"/>
      <c r="J4" s="92"/>
      <c r="K4" s="92"/>
      <c r="L4" s="201" t="s">
        <v>1845</v>
      </c>
      <c r="M4" s="203">
        <f>+SUMIFS(P:P,L:L,$M$1,X:X,"M")</f>
        <v>0</v>
      </c>
      <c r="N4" s="203">
        <f>COUNTIFS(N7:N30,"&gt;180",AA7:AA30,"M")</f>
        <v>0</v>
      </c>
      <c r="O4" s="91"/>
      <c r="P4" s="91"/>
      <c r="Q4" s="90"/>
      <c r="R4" s="94"/>
      <c r="AE4" s="88"/>
    </row>
    <row r="5" spans="1:44" ht="18.75" customHeight="1" x14ac:dyDescent="0.25">
      <c r="D5" s="95" t="s">
        <v>1752</v>
      </c>
      <c r="E5" s="78">
        <f>IFERROR(SUM(T9:T32)/(SUM(Y9:Y32)-SUM(U9:U32)-SUM(V9:V32)-SUM(W9:W32)),0)</f>
        <v>0</v>
      </c>
      <c r="F5" s="95" t="s">
        <v>1751</v>
      </c>
      <c r="G5" s="27">
        <f>IFERROR(SUM(T9:T32)/(SUM(Y9:Y32)-SUM(U9:U32)),0)</f>
        <v>0</v>
      </c>
      <c r="H5" s="95" t="s">
        <v>1753</v>
      </c>
      <c r="I5" s="78">
        <f>IFERROR(SUM(T9:T32)/(SUM(Y9:Y32)-SUM(U9:U32)-SUM(V9:V32)),0)</f>
        <v>0</v>
      </c>
      <c r="J5" s="93"/>
      <c r="K5" s="93"/>
      <c r="L5" s="201" t="s">
        <v>1846</v>
      </c>
      <c r="M5" s="203">
        <f>+SUMIFS(P:P,L:L,$M$1,X:X,"T")</f>
        <v>0</v>
      </c>
      <c r="N5" s="203">
        <f>COUNTIFS(N8:N31,"&gt;180",AA8:AA31,"t")</f>
        <v>0</v>
      </c>
      <c r="O5" s="95"/>
      <c r="P5" s="95"/>
      <c r="T5" s="192" t="s">
        <v>11</v>
      </c>
      <c r="U5" s="192" t="s">
        <v>12</v>
      </c>
      <c r="V5" s="192" t="s">
        <v>13</v>
      </c>
      <c r="W5" s="192" t="s">
        <v>14</v>
      </c>
      <c r="X5" s="192" t="s">
        <v>15</v>
      </c>
      <c r="Y5" s="192" t="s">
        <v>16</v>
      </c>
      <c r="AE5" s="97"/>
      <c r="AF5" s="98"/>
    </row>
    <row r="6" spans="1:44" ht="18.75" customHeight="1" thickBot="1" x14ac:dyDescent="0.3">
      <c r="C6" s="87" t="s">
        <v>1799</v>
      </c>
      <c r="D6" s="95" t="s">
        <v>1752</v>
      </c>
      <c r="E6" s="78">
        <f>IFERROR(SUM(T9:T16)/(SUM(Y9:Y16)-SUM(U9:U16)-SUM(V9:V16)-SUM(W9:W16)),0)</f>
        <v>0</v>
      </c>
      <c r="F6" s="95" t="s">
        <v>1751</v>
      </c>
      <c r="G6" s="27">
        <f>IFERROR(SUM(T9:T16)/(SUM(Y9:Y16)-SUM(U9:U16)),0)</f>
        <v>0</v>
      </c>
      <c r="H6" s="95" t="s">
        <v>1753</v>
      </c>
      <c r="I6" s="78">
        <f>IFERROR(SUM(T9:T16)/(SUM(Y9:Y16)-SUM(U9:U16)-SUM(V9:V16)),0)</f>
        <v>0</v>
      </c>
      <c r="J6" s="99"/>
      <c r="K6" s="99"/>
      <c r="L6" s="201" t="s">
        <v>1847</v>
      </c>
      <c r="M6" s="204">
        <f>+SUMIFS(P:P,L:L,$M$1,X:X,"N")</f>
        <v>0</v>
      </c>
      <c r="N6" s="204">
        <f>COUNTIFS(N9:N32,"&gt;180",AA9:AA32,"n")</f>
        <v>0</v>
      </c>
      <c r="O6" s="99"/>
      <c r="P6" s="99"/>
      <c r="T6" s="191">
        <f>SUM(T9:T32)</f>
        <v>0</v>
      </c>
      <c r="U6" s="191">
        <f t="shared" ref="U6:Y6" si="0">SUM(U9:U32)</f>
        <v>0</v>
      </c>
      <c r="V6" s="191">
        <f t="shared" si="0"/>
        <v>0</v>
      </c>
      <c r="W6" s="191">
        <f t="shared" si="0"/>
        <v>0</v>
      </c>
      <c r="X6" s="191">
        <f t="shared" si="0"/>
        <v>0</v>
      </c>
      <c r="Y6" s="191">
        <f t="shared" si="0"/>
        <v>0</v>
      </c>
      <c r="Z6" s="100"/>
      <c r="AA6" s="119"/>
      <c r="AB6" s="119"/>
      <c r="AC6" s="119"/>
      <c r="AD6" s="96"/>
      <c r="AE6" s="97"/>
      <c r="AF6" s="98"/>
    </row>
    <row r="7" spans="1:44" ht="26.25" customHeight="1" thickBot="1" x14ac:dyDescent="0.3">
      <c r="C7" s="266" t="s">
        <v>1</v>
      </c>
      <c r="D7" s="257"/>
      <c r="E7" s="257"/>
      <c r="F7" s="257"/>
      <c r="G7" s="257"/>
      <c r="H7" s="257"/>
      <c r="I7" s="257"/>
      <c r="J7" s="257"/>
      <c r="K7" s="257"/>
      <c r="L7" s="257"/>
      <c r="M7" s="270"/>
      <c r="N7" s="270"/>
      <c r="O7" s="257"/>
      <c r="P7" s="257"/>
      <c r="Q7" s="257"/>
      <c r="R7" s="257"/>
      <c r="S7" s="267"/>
      <c r="T7" s="256" t="s">
        <v>2</v>
      </c>
      <c r="U7" s="257"/>
      <c r="V7" s="257"/>
      <c r="W7" s="257"/>
      <c r="X7" s="257"/>
      <c r="Y7" s="257"/>
      <c r="Z7" s="258"/>
      <c r="AA7" s="252"/>
      <c r="AB7" s="252"/>
      <c r="AC7" s="252"/>
      <c r="AD7" s="252"/>
      <c r="AE7" s="97"/>
      <c r="AF7" s="98"/>
    </row>
    <row r="8" spans="1:44" s="104" customFormat="1" ht="42" customHeight="1" thickBot="1" x14ac:dyDescent="0.3">
      <c r="A8" s="149"/>
      <c r="B8" s="77" t="s">
        <v>1738</v>
      </c>
      <c r="C8" s="23" t="s">
        <v>1737</v>
      </c>
      <c r="D8" s="132" t="s">
        <v>1742</v>
      </c>
      <c r="E8" s="132" t="s">
        <v>3</v>
      </c>
      <c r="F8" s="132" t="s">
        <v>4</v>
      </c>
      <c r="G8" s="132" t="s">
        <v>6</v>
      </c>
      <c r="H8" s="132" t="s">
        <v>7</v>
      </c>
      <c r="I8" s="132" t="s">
        <v>8</v>
      </c>
      <c r="J8" s="132" t="s">
        <v>5</v>
      </c>
      <c r="K8" s="144" t="s">
        <v>1745</v>
      </c>
      <c r="L8" s="132" t="s">
        <v>9</v>
      </c>
      <c r="M8" s="132" t="s">
        <v>1746</v>
      </c>
      <c r="N8" s="132" t="s">
        <v>119</v>
      </c>
      <c r="O8" s="132" t="s">
        <v>1743</v>
      </c>
      <c r="P8" s="132" t="s">
        <v>1744</v>
      </c>
      <c r="Q8" s="253" t="s">
        <v>10</v>
      </c>
      <c r="R8" s="254"/>
      <c r="S8" s="255"/>
      <c r="T8" s="132" t="s">
        <v>11</v>
      </c>
      <c r="U8" s="132" t="s">
        <v>12</v>
      </c>
      <c r="V8" s="132" t="s">
        <v>13</v>
      </c>
      <c r="W8" s="144" t="s">
        <v>14</v>
      </c>
      <c r="X8" s="144" t="s">
        <v>15</v>
      </c>
      <c r="Y8" s="132" t="s">
        <v>16</v>
      </c>
      <c r="Z8" s="145" t="s">
        <v>4</v>
      </c>
      <c r="AA8" s="101"/>
      <c r="AB8" s="219"/>
      <c r="AC8" s="252"/>
      <c r="AD8" s="252"/>
      <c r="AE8" s="102"/>
      <c r="AF8" s="103"/>
    </row>
    <row r="9" spans="1:44" s="108" customFormat="1" ht="17.25" customHeight="1" x14ac:dyDescent="0.25">
      <c r="A9" s="259" t="s">
        <v>1761</v>
      </c>
      <c r="B9" s="46"/>
      <c r="C9" s="48" t="str">
        <f>IF(D9="","",Y9-60)</f>
        <v/>
      </c>
      <c r="D9" s="40" t="str">
        <f>IFERROR(IF(H9="","",(1-(H9/(VLOOKUP(J9,Causa!$A$78:$B$80,2,0))))*60),"FALTA CALIBRE")</f>
        <v/>
      </c>
      <c r="E9" s="41"/>
      <c r="F9" s="42">
        <v>4.0972222222222222E-2</v>
      </c>
      <c r="G9" s="133"/>
      <c r="H9" s="122" t="str">
        <f>IF(E9="","",E9)</f>
        <v/>
      </c>
      <c r="I9" s="146"/>
      <c r="J9" s="43"/>
      <c r="K9" s="159" t="str">
        <f>IFERROR("Promedio Vol. De 00:00 a 08:00: " &amp; ROUND(AVERAGE(N9:N16),1) &amp; "  - GLY Promedio: " &amp; ROUND(AVERAGE(L9:L16),3)*100,"")</f>
        <v/>
      </c>
      <c r="L9" s="123">
        <f t="shared" ref="L9:L32" si="1">IF(T9=0,0,ROUND((T9/(60-U9)),3))</f>
        <v>0</v>
      </c>
      <c r="M9" s="123">
        <f t="shared" ref="M9:M32" si="2">IF(T9=0,0,ROUND((T9/(60-U9-V9-W9)),3))</f>
        <v>0</v>
      </c>
      <c r="N9" s="44" t="str">
        <f>IF(E9="","",H9/12*VLOOKUP(J9,Causa!$A$78:$C$80,3,0))</f>
        <v/>
      </c>
      <c r="O9" s="44">
        <f t="shared" ref="O9:O32" si="3">+X9</f>
        <v>0</v>
      </c>
      <c r="P9" s="44">
        <f t="shared" ref="P9:P32" si="4">+W9</f>
        <v>0</v>
      </c>
      <c r="Q9" s="160"/>
      <c r="R9" s="262">
        <f>IFERROR(SUM(T9:T15)/(SUM(Y9:Y15)-SUM(U9:U15)-SUM(V9:V15)),0)</f>
        <v>0</v>
      </c>
      <c r="S9" s="262"/>
      <c r="T9" s="161">
        <f>IF(H9="",0,ROUND(H9/VLOOKUP(J9,Causa!$A$78:$B$80,2,0)*60,2))</f>
        <v>0</v>
      </c>
      <c r="U9" s="161">
        <f>SUMIF($W$35:$W$188,Z9,$S$35:$S$188)</f>
        <v>0</v>
      </c>
      <c r="V9" s="161">
        <f>SUMIF($W$35:$W$188,Z9,$T$35:$T$188)</f>
        <v>0</v>
      </c>
      <c r="W9" s="161">
        <f>SUMIF($W$35:$W$188,Z9,$U$35:$U$188)</f>
        <v>0</v>
      </c>
      <c r="X9" s="161">
        <f>SUMIF($W$35:$W$188,Z9,$V$35:$V$188)</f>
        <v>0</v>
      </c>
      <c r="Y9" s="161">
        <f t="shared" ref="Y9:Y32" si="5">SUM(T9:X9)</f>
        <v>0</v>
      </c>
      <c r="Z9" s="162">
        <v>0</v>
      </c>
      <c r="AA9" s="105" t="s">
        <v>517</v>
      </c>
      <c r="AB9" s="106"/>
      <c r="AC9" s="106"/>
      <c r="AD9" s="106"/>
      <c r="AE9" s="107">
        <v>0</v>
      </c>
      <c r="AP9" s="87"/>
      <c r="AQ9" s="87"/>
      <c r="AR9" s="87"/>
    </row>
    <row r="10" spans="1:44" s="108" customFormat="1" ht="17.25" customHeight="1" x14ac:dyDescent="0.25">
      <c r="A10" s="260"/>
      <c r="B10" s="47"/>
      <c r="C10" s="49" t="str">
        <f t="shared" ref="C10:C32" si="6">IF(D10="","",Y10-60)</f>
        <v/>
      </c>
      <c r="D10" s="40" t="str">
        <f>IFERROR(IF(H10="","",(1-(H10/(VLOOKUP(J10,Causa!$A$78:$B$80,2,0))))*60),"FALTA CALIBRE")</f>
        <v/>
      </c>
      <c r="E10" s="41"/>
      <c r="F10" s="42">
        <v>8.2638888888888887E-2</v>
      </c>
      <c r="G10" s="133"/>
      <c r="H10" s="122" t="str">
        <f t="shared" ref="H10:H32" si="7">IF(E10=0,"",(E10-E9))</f>
        <v/>
      </c>
      <c r="I10" s="146"/>
      <c r="J10" s="43"/>
      <c r="K10" s="159"/>
      <c r="L10" s="123">
        <f t="shared" si="1"/>
        <v>0</v>
      </c>
      <c r="M10" s="123">
        <f t="shared" si="2"/>
        <v>0</v>
      </c>
      <c r="N10" s="44" t="str">
        <f>IF(E10="","",H10/12*VLOOKUP(J10,Causa!$A$78:$C$80,3,0))</f>
        <v/>
      </c>
      <c r="O10" s="44">
        <f t="shared" si="3"/>
        <v>0</v>
      </c>
      <c r="P10" s="44">
        <f t="shared" si="4"/>
        <v>0</v>
      </c>
      <c r="Q10" s="160"/>
      <c r="R10" s="262"/>
      <c r="S10" s="262"/>
      <c r="T10" s="161">
        <f>IF(H10="",0,ROUND(H10/VLOOKUP(J10,Causa!$A$78:$B$80,2,0)*60,2))</f>
        <v>0</v>
      </c>
      <c r="U10" s="161">
        <f t="shared" ref="U10:U32" si="8">SUMIF($W$35:$W$188,Z10,$S$35:$S$188)</f>
        <v>0</v>
      </c>
      <c r="V10" s="161">
        <f t="shared" ref="V10:V32" si="9">SUMIF($W$35:$W$188,Z10,$T$35:$T$188)</f>
        <v>0</v>
      </c>
      <c r="W10" s="161">
        <f t="shared" ref="W10:W32" si="10">SUMIF($W$35:$W$188,Z10,$U$35:$U$188)</f>
        <v>0</v>
      </c>
      <c r="X10" s="161">
        <f t="shared" ref="X10:X32" si="11">SUMIF($W$35:$W$188,Z10,$V$35:$V$188)</f>
        <v>0</v>
      </c>
      <c r="Y10" s="161">
        <f t="shared" si="5"/>
        <v>0</v>
      </c>
      <c r="Z10" s="162">
        <v>1</v>
      </c>
      <c r="AA10" s="105" t="s">
        <v>517</v>
      </c>
      <c r="AB10" s="106"/>
      <c r="AC10" s="106"/>
      <c r="AD10" s="106"/>
      <c r="AE10" s="107">
        <f t="shared" ref="AE10:AE32" si="12">+AE9+1</f>
        <v>1</v>
      </c>
      <c r="AP10" s="109"/>
      <c r="AQ10" s="109"/>
      <c r="AR10" s="109"/>
    </row>
    <row r="11" spans="1:44" s="108" customFormat="1" ht="17.25" customHeight="1" x14ac:dyDescent="0.25">
      <c r="A11" s="260"/>
      <c r="B11" s="47"/>
      <c r="C11" s="49" t="str">
        <f t="shared" si="6"/>
        <v/>
      </c>
      <c r="D11" s="40" t="str">
        <f>IFERROR(IF(H11="","",(1-(H11/(VLOOKUP(J11,Causa!$A$78:$B$80,2,0))))*60),"FALTA CALIBRE")</f>
        <v/>
      </c>
      <c r="E11" s="41"/>
      <c r="F11" s="42">
        <v>0.124305555555556</v>
      </c>
      <c r="G11" s="133"/>
      <c r="H11" s="122" t="str">
        <f t="shared" si="7"/>
        <v/>
      </c>
      <c r="I11" s="146"/>
      <c r="J11" s="43"/>
      <c r="K11" s="159"/>
      <c r="L11" s="123">
        <f t="shared" si="1"/>
        <v>0</v>
      </c>
      <c r="M11" s="123">
        <f t="shared" si="2"/>
        <v>0</v>
      </c>
      <c r="N11" s="44" t="str">
        <f>IF(E11="","",H11/12*VLOOKUP(J11,Causa!$A$78:$C$80,3,0))</f>
        <v/>
      </c>
      <c r="O11" s="44">
        <f t="shared" si="3"/>
        <v>0</v>
      </c>
      <c r="P11" s="44">
        <f t="shared" si="4"/>
        <v>0</v>
      </c>
      <c r="Q11" s="160"/>
      <c r="R11" s="262"/>
      <c r="S11" s="262"/>
      <c r="T11" s="161">
        <f>IF(H11="",0,ROUND(H11/VLOOKUP(J11,Causa!$A$78:$B$80,2,0)*60,2))</f>
        <v>0</v>
      </c>
      <c r="U11" s="161">
        <f t="shared" si="8"/>
        <v>0</v>
      </c>
      <c r="V11" s="161">
        <f t="shared" si="9"/>
        <v>0</v>
      </c>
      <c r="W11" s="161">
        <f t="shared" si="10"/>
        <v>0</v>
      </c>
      <c r="X11" s="161">
        <f t="shared" si="11"/>
        <v>0</v>
      </c>
      <c r="Y11" s="161">
        <f t="shared" si="5"/>
        <v>0</v>
      </c>
      <c r="Z11" s="162">
        <v>2</v>
      </c>
      <c r="AA11" s="105" t="s">
        <v>517</v>
      </c>
      <c r="AB11" s="106"/>
      <c r="AC11" s="106"/>
      <c r="AD11" s="106"/>
      <c r="AE11" s="107">
        <f t="shared" si="12"/>
        <v>2</v>
      </c>
      <c r="AP11" s="87"/>
      <c r="AQ11" s="87"/>
      <c r="AR11" s="87"/>
    </row>
    <row r="12" spans="1:44" s="108" customFormat="1" ht="17.25" customHeight="1" x14ac:dyDescent="0.25">
      <c r="A12" s="260"/>
      <c r="B12" s="47"/>
      <c r="C12" s="49" t="str">
        <f t="shared" si="6"/>
        <v/>
      </c>
      <c r="D12" s="40" t="str">
        <f>IFERROR(IF(H12="","",(1-(H12/(VLOOKUP(J12,Causa!$A$78:$B$80,2,0))))*60),"FALTA CALIBRE")</f>
        <v/>
      </c>
      <c r="E12" s="41"/>
      <c r="F12" s="42">
        <v>0.16597222222222199</v>
      </c>
      <c r="G12" s="133"/>
      <c r="H12" s="122" t="str">
        <f t="shared" si="7"/>
        <v/>
      </c>
      <c r="I12" s="146"/>
      <c r="J12" s="43"/>
      <c r="K12" s="159"/>
      <c r="L12" s="123">
        <f t="shared" si="1"/>
        <v>0</v>
      </c>
      <c r="M12" s="123">
        <f t="shared" si="2"/>
        <v>0</v>
      </c>
      <c r="N12" s="44" t="str">
        <f>IF(E12="","",H12/12*VLOOKUP(J12,Causa!$A$78:$C$80,3,0))</f>
        <v/>
      </c>
      <c r="O12" s="44">
        <f t="shared" si="3"/>
        <v>0</v>
      </c>
      <c r="P12" s="44">
        <f t="shared" si="4"/>
        <v>0</v>
      </c>
      <c r="Q12" s="160"/>
      <c r="R12" s="262"/>
      <c r="S12" s="262"/>
      <c r="T12" s="161">
        <f>IF(H12="",0,ROUND(H12/VLOOKUP(J12,Causa!$A$78:$B$80,2,0)*60,2))</f>
        <v>0</v>
      </c>
      <c r="U12" s="161">
        <f t="shared" si="8"/>
        <v>0</v>
      </c>
      <c r="V12" s="161">
        <f t="shared" si="9"/>
        <v>0</v>
      </c>
      <c r="W12" s="161">
        <f t="shared" si="10"/>
        <v>0</v>
      </c>
      <c r="X12" s="161">
        <f t="shared" si="11"/>
        <v>0</v>
      </c>
      <c r="Y12" s="161">
        <f t="shared" si="5"/>
        <v>0</v>
      </c>
      <c r="Z12" s="162">
        <v>3</v>
      </c>
      <c r="AA12" s="105" t="s">
        <v>517</v>
      </c>
      <c r="AB12" s="106"/>
      <c r="AC12" s="106"/>
      <c r="AD12" s="106"/>
      <c r="AE12" s="107">
        <f t="shared" si="12"/>
        <v>3</v>
      </c>
      <c r="AP12" s="87"/>
      <c r="AQ12" s="87"/>
      <c r="AR12" s="87"/>
    </row>
    <row r="13" spans="1:44" s="108" customFormat="1" ht="17.25" customHeight="1" x14ac:dyDescent="0.25">
      <c r="A13" s="260"/>
      <c r="B13" s="47"/>
      <c r="C13" s="49" t="str">
        <f t="shared" si="6"/>
        <v/>
      </c>
      <c r="D13" s="40" t="str">
        <f>IFERROR(IF(H13="","",(1-(H13/(VLOOKUP(J13,Causa!$A$78:$B$80,2,0))))*60),"FALTA CALIBRE")</f>
        <v/>
      </c>
      <c r="E13" s="41"/>
      <c r="F13" s="42">
        <v>0.20763888888888901</v>
      </c>
      <c r="G13" s="133"/>
      <c r="H13" s="122" t="str">
        <f t="shared" si="7"/>
        <v/>
      </c>
      <c r="I13" s="146"/>
      <c r="J13" s="43"/>
      <c r="K13" s="159"/>
      <c r="L13" s="123">
        <f t="shared" si="1"/>
        <v>0</v>
      </c>
      <c r="M13" s="123">
        <f t="shared" si="2"/>
        <v>0</v>
      </c>
      <c r="N13" s="44" t="str">
        <f>IF(E13="","",H13/12*VLOOKUP(J13,Causa!$A$78:$C$80,3,0))</f>
        <v/>
      </c>
      <c r="O13" s="44">
        <f t="shared" si="3"/>
        <v>0</v>
      </c>
      <c r="P13" s="44">
        <f t="shared" si="4"/>
        <v>0</v>
      </c>
      <c r="Q13" s="160"/>
      <c r="R13" s="262"/>
      <c r="S13" s="262"/>
      <c r="T13" s="161">
        <f>IF(H13="",0,ROUND(H13/VLOOKUP(J13,Causa!$A$78:$B$80,2,0)*60,2))</f>
        <v>0</v>
      </c>
      <c r="U13" s="161">
        <f t="shared" si="8"/>
        <v>0</v>
      </c>
      <c r="V13" s="161">
        <f t="shared" si="9"/>
        <v>0</v>
      </c>
      <c r="W13" s="161">
        <f t="shared" si="10"/>
        <v>0</v>
      </c>
      <c r="X13" s="161">
        <f t="shared" si="11"/>
        <v>0</v>
      </c>
      <c r="Y13" s="161">
        <f t="shared" si="5"/>
        <v>0</v>
      </c>
      <c r="Z13" s="162">
        <v>4</v>
      </c>
      <c r="AA13" s="105" t="s">
        <v>517</v>
      </c>
      <c r="AB13" s="106"/>
      <c r="AC13" s="106"/>
      <c r="AD13" s="106"/>
      <c r="AE13" s="107">
        <f t="shared" si="12"/>
        <v>4</v>
      </c>
      <c r="AP13" s="87"/>
      <c r="AQ13" s="87"/>
      <c r="AR13" s="87"/>
    </row>
    <row r="14" spans="1:44" s="108" customFormat="1" ht="17.25" customHeight="1" x14ac:dyDescent="0.25">
      <c r="A14" s="260"/>
      <c r="B14" s="47"/>
      <c r="C14" s="49" t="str">
        <f t="shared" si="6"/>
        <v/>
      </c>
      <c r="D14" s="40" t="str">
        <f>IFERROR(IF(H14="","",(1-(H14/(VLOOKUP(J14,Causa!$A$78:$B$80,2,0))))*60),"FALTA CALIBRE")</f>
        <v/>
      </c>
      <c r="E14" s="41"/>
      <c r="F14" s="42">
        <v>0.249305555555556</v>
      </c>
      <c r="G14" s="133"/>
      <c r="H14" s="122" t="str">
        <f t="shared" si="7"/>
        <v/>
      </c>
      <c r="I14" s="146"/>
      <c r="J14" s="43"/>
      <c r="K14" s="159"/>
      <c r="L14" s="123">
        <f t="shared" si="1"/>
        <v>0</v>
      </c>
      <c r="M14" s="123">
        <f t="shared" si="2"/>
        <v>0</v>
      </c>
      <c r="N14" s="44" t="str">
        <f>IF(E14="","",H14/12*VLOOKUP(J14,Causa!$A$78:$C$80,3,0))</f>
        <v/>
      </c>
      <c r="O14" s="44">
        <f t="shared" si="3"/>
        <v>0</v>
      </c>
      <c r="P14" s="44">
        <f t="shared" si="4"/>
        <v>0</v>
      </c>
      <c r="Q14" s="160"/>
      <c r="R14" s="262"/>
      <c r="S14" s="262"/>
      <c r="T14" s="161">
        <f>IF(H14="",0,ROUND(H14/VLOOKUP(J14,Causa!$A$78:$B$80,2,0)*60,2))</f>
        <v>0</v>
      </c>
      <c r="U14" s="161">
        <f t="shared" si="8"/>
        <v>0</v>
      </c>
      <c r="V14" s="161">
        <f t="shared" si="9"/>
        <v>0</v>
      </c>
      <c r="W14" s="161">
        <f t="shared" si="10"/>
        <v>0</v>
      </c>
      <c r="X14" s="161">
        <f t="shared" si="11"/>
        <v>0</v>
      </c>
      <c r="Y14" s="161">
        <f t="shared" si="5"/>
        <v>0</v>
      </c>
      <c r="Z14" s="162">
        <v>5</v>
      </c>
      <c r="AA14" s="105" t="s">
        <v>517</v>
      </c>
      <c r="AB14" s="106"/>
      <c r="AC14" s="106"/>
      <c r="AD14" s="106"/>
      <c r="AE14" s="107">
        <f t="shared" si="12"/>
        <v>5</v>
      </c>
      <c r="AP14" s="87"/>
      <c r="AQ14" s="87"/>
      <c r="AR14" s="87"/>
    </row>
    <row r="15" spans="1:44" s="108" customFormat="1" ht="17.25" customHeight="1" thickBot="1" x14ac:dyDescent="0.3">
      <c r="A15" s="261"/>
      <c r="B15" s="47"/>
      <c r="C15" s="50" t="str">
        <f t="shared" si="6"/>
        <v/>
      </c>
      <c r="D15" s="40" t="str">
        <f>IFERROR(IF(H15="","",(1-(H15/(VLOOKUP(J15,Causa!$A$78:$B$80,2,0))))*60),"FALTA CALIBRE")</f>
        <v/>
      </c>
      <c r="E15" s="41"/>
      <c r="F15" s="42">
        <v>0.29097222222222202</v>
      </c>
      <c r="G15" s="133"/>
      <c r="H15" s="122" t="str">
        <f t="shared" si="7"/>
        <v/>
      </c>
      <c r="I15" s="146"/>
      <c r="J15" s="43"/>
      <c r="K15" s="159"/>
      <c r="L15" s="123">
        <f t="shared" si="1"/>
        <v>0</v>
      </c>
      <c r="M15" s="123">
        <f t="shared" si="2"/>
        <v>0</v>
      </c>
      <c r="N15" s="44" t="str">
        <f>IF(E15="","",H15/12*VLOOKUP(J15,Causa!$A$78:$C$80,3,0))</f>
        <v/>
      </c>
      <c r="O15" s="44">
        <f t="shared" si="3"/>
        <v>0</v>
      </c>
      <c r="P15" s="44">
        <f t="shared" si="4"/>
        <v>0</v>
      </c>
      <c r="Q15" s="160"/>
      <c r="R15" s="262"/>
      <c r="S15" s="262"/>
      <c r="T15" s="161">
        <f>IF(H15="",0,ROUND(H15/VLOOKUP(J15,Causa!$A$78:$B$80,2,0)*60,2))</f>
        <v>0</v>
      </c>
      <c r="U15" s="161">
        <f t="shared" si="8"/>
        <v>0</v>
      </c>
      <c r="V15" s="161">
        <f t="shared" si="9"/>
        <v>0</v>
      </c>
      <c r="W15" s="161">
        <f t="shared" si="10"/>
        <v>0</v>
      </c>
      <c r="X15" s="161">
        <f t="shared" si="11"/>
        <v>0</v>
      </c>
      <c r="Y15" s="161">
        <f t="shared" si="5"/>
        <v>0</v>
      </c>
      <c r="Z15" s="162">
        <v>6</v>
      </c>
      <c r="AA15" s="105" t="s">
        <v>517</v>
      </c>
      <c r="AB15" s="106"/>
      <c r="AC15" s="106"/>
      <c r="AD15" s="106"/>
      <c r="AE15" s="107">
        <f t="shared" si="12"/>
        <v>6</v>
      </c>
      <c r="AP15" s="87"/>
      <c r="AQ15" s="87"/>
      <c r="AR15" s="87"/>
    </row>
    <row r="16" spans="1:44" s="108" customFormat="1" ht="21" customHeight="1" x14ac:dyDescent="0.25">
      <c r="A16" s="259" t="s">
        <v>1763</v>
      </c>
      <c r="B16" s="47"/>
      <c r="C16" s="48" t="str">
        <f t="shared" si="6"/>
        <v/>
      </c>
      <c r="D16" s="40" t="str">
        <f>IFERROR(IF(H16="","",(1-(H16/(VLOOKUP(J16,Causa!$A$78:$B$80,2,0))))*60),"FALTA CALIBRE")</f>
        <v/>
      </c>
      <c r="E16" s="41"/>
      <c r="F16" s="42">
        <v>0.33263888888888898</v>
      </c>
      <c r="G16" s="133"/>
      <c r="H16" s="122" t="str">
        <f t="shared" si="7"/>
        <v/>
      </c>
      <c r="I16" s="146"/>
      <c r="J16" s="43"/>
      <c r="K16" s="159"/>
      <c r="L16" s="123">
        <f t="shared" si="1"/>
        <v>0</v>
      </c>
      <c r="M16" s="123">
        <f t="shared" si="2"/>
        <v>0</v>
      </c>
      <c r="N16" s="44" t="str">
        <f>IF(E16="","",H16/12*VLOOKUP(J16,Causa!$A$78:$C$80,3,0))</f>
        <v/>
      </c>
      <c r="O16" s="44">
        <f t="shared" si="3"/>
        <v>0</v>
      </c>
      <c r="P16" s="44">
        <f t="shared" si="4"/>
        <v>0</v>
      </c>
      <c r="Q16" s="160"/>
      <c r="R16" s="45">
        <f>IFERROR(SUM(T16:T23)/(SUM(Y16:Y23)-SUM(U16:U23)-SUM(V16:V23)),0)</f>
        <v>0</v>
      </c>
      <c r="S16" s="45"/>
      <c r="T16" s="161">
        <f>IF(H16="",0,ROUND(H16/VLOOKUP(J16,Causa!$A$78:$B$80,2,0)*60,2))</f>
        <v>0</v>
      </c>
      <c r="U16" s="161">
        <f t="shared" si="8"/>
        <v>0</v>
      </c>
      <c r="V16" s="161">
        <f t="shared" si="9"/>
        <v>0</v>
      </c>
      <c r="W16" s="161">
        <f t="shared" si="10"/>
        <v>0</v>
      </c>
      <c r="X16" s="161">
        <f t="shared" si="11"/>
        <v>0</v>
      </c>
      <c r="Y16" s="161">
        <f t="shared" si="5"/>
        <v>0</v>
      </c>
      <c r="Z16" s="162">
        <v>7</v>
      </c>
      <c r="AA16" s="105" t="s">
        <v>515</v>
      </c>
      <c r="AB16" s="106"/>
      <c r="AC16" s="106"/>
      <c r="AD16" s="106"/>
      <c r="AE16" s="107">
        <f t="shared" si="12"/>
        <v>7</v>
      </c>
      <c r="AP16" s="87"/>
      <c r="AQ16" s="87"/>
      <c r="AR16" s="87"/>
    </row>
    <row r="17" spans="1:44" s="108" customFormat="1" ht="24.75" customHeight="1" x14ac:dyDescent="0.25">
      <c r="A17" s="260"/>
      <c r="B17" s="47"/>
      <c r="C17" s="49" t="str">
        <f t="shared" si="6"/>
        <v/>
      </c>
      <c r="D17" s="40" t="str">
        <f>IFERROR(IF(H17="","",(1-(H17/(VLOOKUP(J17,Causa!$A$78:$B$80,2,0))))*60),"FALTA CALIBRE")</f>
        <v/>
      </c>
      <c r="E17" s="41"/>
      <c r="F17" s="42">
        <v>0.374305555555556</v>
      </c>
      <c r="G17" s="133"/>
      <c r="H17" s="122" t="str">
        <f t="shared" si="7"/>
        <v/>
      </c>
      <c r="I17" s="146"/>
      <c r="J17" s="43"/>
      <c r="K17" s="159" t="str">
        <f>IFERROR("Promedio Vol. De 00:00 a 08:00: " &amp; ROUND(AVERAGE(N17:N24),1) &amp; "  - GLY Promedio: " &amp; ROUND(AVERAGE(L17:L24),3)*100,"")</f>
        <v/>
      </c>
      <c r="L17" s="123">
        <f t="shared" si="1"/>
        <v>0</v>
      </c>
      <c r="M17" s="123">
        <f t="shared" si="2"/>
        <v>0</v>
      </c>
      <c r="N17" s="44" t="str">
        <f>IF(E17="","",H17/12*VLOOKUP(J17,Causa!$A$78:$C$80,3,0))</f>
        <v/>
      </c>
      <c r="O17" s="44">
        <f t="shared" si="3"/>
        <v>0</v>
      </c>
      <c r="P17" s="44">
        <f t="shared" si="4"/>
        <v>0</v>
      </c>
      <c r="Q17" s="160"/>
      <c r="R17" s="45"/>
      <c r="S17" s="45"/>
      <c r="T17" s="161">
        <f>IF(H17="",0,ROUND(H17/VLOOKUP(J17,Causa!$A$78:$B$80,2,0)*60,2))</f>
        <v>0</v>
      </c>
      <c r="U17" s="161">
        <f t="shared" si="8"/>
        <v>0</v>
      </c>
      <c r="V17" s="161">
        <f t="shared" si="9"/>
        <v>0</v>
      </c>
      <c r="W17" s="161">
        <f t="shared" si="10"/>
        <v>0</v>
      </c>
      <c r="X17" s="161">
        <f t="shared" si="11"/>
        <v>0</v>
      </c>
      <c r="Y17" s="161">
        <f t="shared" si="5"/>
        <v>0</v>
      </c>
      <c r="Z17" s="162">
        <v>8</v>
      </c>
      <c r="AA17" s="105" t="s">
        <v>515</v>
      </c>
      <c r="AB17" s="106"/>
      <c r="AC17" s="106"/>
      <c r="AD17" s="106"/>
      <c r="AE17" s="107">
        <f t="shared" si="12"/>
        <v>8</v>
      </c>
      <c r="AP17" s="87"/>
      <c r="AQ17" s="87"/>
      <c r="AR17" s="87"/>
    </row>
    <row r="18" spans="1:44" s="108" customFormat="1" ht="24.75" customHeight="1" x14ac:dyDescent="0.25">
      <c r="A18" s="260"/>
      <c r="B18" s="47"/>
      <c r="C18" s="49" t="str">
        <f t="shared" si="6"/>
        <v/>
      </c>
      <c r="D18" s="40" t="str">
        <f>IFERROR(IF(H18="","",(1-(H18/(VLOOKUP(J18,Causa!$A$78:$B$80,2,0))))*60),"FALTA CALIBRE")</f>
        <v/>
      </c>
      <c r="E18" s="41"/>
      <c r="F18" s="42">
        <v>0.41597222222222202</v>
      </c>
      <c r="G18" s="133"/>
      <c r="H18" s="122" t="str">
        <f t="shared" si="7"/>
        <v/>
      </c>
      <c r="I18" s="146"/>
      <c r="J18" s="43"/>
      <c r="K18" s="159"/>
      <c r="L18" s="123">
        <f t="shared" si="1"/>
        <v>0</v>
      </c>
      <c r="M18" s="123">
        <f t="shared" si="2"/>
        <v>0</v>
      </c>
      <c r="N18" s="44" t="str">
        <f>IF(E18="","",H18/12*VLOOKUP(J18,Causa!$A$78:$C$80,3,0))</f>
        <v/>
      </c>
      <c r="O18" s="44">
        <f t="shared" si="3"/>
        <v>0</v>
      </c>
      <c r="P18" s="44">
        <f t="shared" si="4"/>
        <v>0</v>
      </c>
      <c r="Q18" s="160"/>
      <c r="R18" s="45"/>
      <c r="S18" s="45"/>
      <c r="T18" s="161">
        <f>IF(H18="",0,ROUND(H18/VLOOKUP(J18,Causa!$A$78:$B$80,2,0)*60,2))</f>
        <v>0</v>
      </c>
      <c r="U18" s="161">
        <f t="shared" si="8"/>
        <v>0</v>
      </c>
      <c r="V18" s="161">
        <f t="shared" si="9"/>
        <v>0</v>
      </c>
      <c r="W18" s="161">
        <f t="shared" si="10"/>
        <v>0</v>
      </c>
      <c r="X18" s="161">
        <f t="shared" si="11"/>
        <v>0</v>
      </c>
      <c r="Y18" s="161">
        <f t="shared" si="5"/>
        <v>0</v>
      </c>
      <c r="Z18" s="162">
        <v>9</v>
      </c>
      <c r="AA18" s="105" t="s">
        <v>515</v>
      </c>
      <c r="AB18" s="106"/>
      <c r="AC18" s="106"/>
      <c r="AD18" s="106"/>
      <c r="AE18" s="107">
        <f t="shared" si="12"/>
        <v>9</v>
      </c>
      <c r="AP18" s="87"/>
      <c r="AQ18" s="87"/>
      <c r="AR18" s="87"/>
    </row>
    <row r="19" spans="1:44" s="108" customFormat="1" ht="24.75" customHeight="1" x14ac:dyDescent="0.25">
      <c r="A19" s="260"/>
      <c r="B19" s="47"/>
      <c r="C19" s="49" t="str">
        <f t="shared" si="6"/>
        <v/>
      </c>
      <c r="D19" s="40" t="str">
        <f>IFERROR(IF(H19="","",(1-(H19/(VLOOKUP(J19,Causa!$A$78:$B$80,2,0))))*60),"FALTA CALIBRE")</f>
        <v/>
      </c>
      <c r="E19" s="41"/>
      <c r="F19" s="42">
        <v>0.45763888888888898</v>
      </c>
      <c r="G19" s="133"/>
      <c r="H19" s="122" t="str">
        <f t="shared" si="7"/>
        <v/>
      </c>
      <c r="I19" s="146"/>
      <c r="J19" s="43"/>
      <c r="K19" s="159"/>
      <c r="L19" s="123">
        <f t="shared" si="1"/>
        <v>0</v>
      </c>
      <c r="M19" s="123">
        <f t="shared" si="2"/>
        <v>0</v>
      </c>
      <c r="N19" s="44" t="str">
        <f>IF(E19="","",H19/12*VLOOKUP(J19,Causa!$A$78:$C$80,3,0))</f>
        <v/>
      </c>
      <c r="O19" s="44">
        <f t="shared" si="3"/>
        <v>0</v>
      </c>
      <c r="P19" s="44">
        <f t="shared" si="4"/>
        <v>0</v>
      </c>
      <c r="Q19" s="160"/>
      <c r="R19" s="45"/>
      <c r="S19" s="45"/>
      <c r="T19" s="161">
        <f>IF(H19="",0,ROUND(H19/VLOOKUP(J19,Causa!$A$78:$B$80,2,0)*60,2))</f>
        <v>0</v>
      </c>
      <c r="U19" s="161">
        <f t="shared" si="8"/>
        <v>0</v>
      </c>
      <c r="V19" s="161">
        <f t="shared" si="9"/>
        <v>0</v>
      </c>
      <c r="W19" s="161">
        <f t="shared" si="10"/>
        <v>0</v>
      </c>
      <c r="X19" s="161">
        <f t="shared" si="11"/>
        <v>0</v>
      </c>
      <c r="Y19" s="161">
        <f t="shared" si="5"/>
        <v>0</v>
      </c>
      <c r="Z19" s="162">
        <v>10</v>
      </c>
      <c r="AA19" s="105" t="s">
        <v>515</v>
      </c>
      <c r="AB19" s="106"/>
      <c r="AC19" s="106"/>
      <c r="AD19" s="106"/>
      <c r="AE19" s="107">
        <f t="shared" si="12"/>
        <v>10</v>
      </c>
      <c r="AP19" s="87"/>
      <c r="AQ19" s="87"/>
      <c r="AR19" s="87"/>
    </row>
    <row r="20" spans="1:44" s="108" customFormat="1" ht="24.75" customHeight="1" x14ac:dyDescent="0.25">
      <c r="A20" s="260"/>
      <c r="B20" s="47"/>
      <c r="C20" s="49" t="str">
        <f t="shared" si="6"/>
        <v/>
      </c>
      <c r="D20" s="40" t="str">
        <f>IFERROR(IF(H20="","",(1-(H20/(VLOOKUP(J20,Causa!$A$78:$B$80,2,0))))*60),"FALTA CALIBRE")</f>
        <v/>
      </c>
      <c r="E20" s="41"/>
      <c r="F20" s="42">
        <v>0.499305555555556</v>
      </c>
      <c r="G20" s="133"/>
      <c r="H20" s="122" t="str">
        <f t="shared" si="7"/>
        <v/>
      </c>
      <c r="I20" s="146"/>
      <c r="J20" s="43"/>
      <c r="K20" s="159"/>
      <c r="L20" s="123">
        <f t="shared" si="1"/>
        <v>0</v>
      </c>
      <c r="M20" s="123">
        <f t="shared" si="2"/>
        <v>0</v>
      </c>
      <c r="N20" s="44" t="str">
        <f>IF(E20="","",H20/12*VLOOKUP(J20,Causa!$A$78:$C$80,3,0))</f>
        <v/>
      </c>
      <c r="O20" s="44">
        <f t="shared" si="3"/>
        <v>0</v>
      </c>
      <c r="P20" s="44">
        <f t="shared" si="4"/>
        <v>0</v>
      </c>
      <c r="Q20" s="160"/>
      <c r="R20" s="45"/>
      <c r="S20" s="45"/>
      <c r="T20" s="161">
        <f>IF(H20="",0,ROUND(H20/VLOOKUP(J20,Causa!$A$78:$B$80,2,0)*60,2))</f>
        <v>0</v>
      </c>
      <c r="U20" s="161">
        <f t="shared" si="8"/>
        <v>0</v>
      </c>
      <c r="V20" s="161">
        <f t="shared" si="9"/>
        <v>0</v>
      </c>
      <c r="W20" s="161">
        <f t="shared" si="10"/>
        <v>0</v>
      </c>
      <c r="X20" s="161">
        <f t="shared" si="11"/>
        <v>0</v>
      </c>
      <c r="Y20" s="161">
        <f t="shared" si="5"/>
        <v>0</v>
      </c>
      <c r="Z20" s="162">
        <v>11</v>
      </c>
      <c r="AA20" s="105" t="s">
        <v>515</v>
      </c>
      <c r="AB20" s="106"/>
      <c r="AC20" s="106"/>
      <c r="AD20" s="106"/>
      <c r="AE20" s="107">
        <f t="shared" si="12"/>
        <v>11</v>
      </c>
      <c r="AP20" s="87"/>
      <c r="AQ20" s="87"/>
      <c r="AR20" s="87"/>
    </row>
    <row r="21" spans="1:44" s="108" customFormat="1" ht="24.75" customHeight="1" x14ac:dyDescent="0.25">
      <c r="A21" s="260"/>
      <c r="B21" s="47"/>
      <c r="C21" s="49" t="str">
        <f t="shared" si="6"/>
        <v/>
      </c>
      <c r="D21" s="40" t="str">
        <f>IFERROR(IF(H21="","",(1-(H21/(VLOOKUP(J21,Causa!$A$78:$B$80,2,0))))*60),"FALTA CALIBRE")</f>
        <v/>
      </c>
      <c r="E21" s="41"/>
      <c r="F21" s="42">
        <v>0.54097222222222197</v>
      </c>
      <c r="G21" s="133"/>
      <c r="H21" s="122" t="str">
        <f t="shared" si="7"/>
        <v/>
      </c>
      <c r="I21" s="146"/>
      <c r="J21" s="43"/>
      <c r="K21" s="159"/>
      <c r="L21" s="123">
        <f t="shared" si="1"/>
        <v>0</v>
      </c>
      <c r="M21" s="123">
        <f t="shared" si="2"/>
        <v>0</v>
      </c>
      <c r="N21" s="44" t="str">
        <f>IF(E21="","",H21/12*VLOOKUP(J21,Causa!$A$78:$C$80,3,0))</f>
        <v/>
      </c>
      <c r="O21" s="44">
        <f t="shared" si="3"/>
        <v>0</v>
      </c>
      <c r="P21" s="44">
        <f t="shared" si="4"/>
        <v>0</v>
      </c>
      <c r="Q21" s="160"/>
      <c r="R21" s="45"/>
      <c r="S21" s="45"/>
      <c r="T21" s="161">
        <f>IF(H21="",0,ROUND(H21/VLOOKUP(J21,Causa!$A$78:$B$80,2,0)*60,2))</f>
        <v>0</v>
      </c>
      <c r="U21" s="161">
        <f t="shared" si="8"/>
        <v>0</v>
      </c>
      <c r="V21" s="161">
        <f t="shared" si="9"/>
        <v>0</v>
      </c>
      <c r="W21" s="161">
        <f t="shared" si="10"/>
        <v>0</v>
      </c>
      <c r="X21" s="161">
        <f t="shared" si="11"/>
        <v>0</v>
      </c>
      <c r="Y21" s="161">
        <f t="shared" si="5"/>
        <v>0</v>
      </c>
      <c r="Z21" s="162">
        <v>12</v>
      </c>
      <c r="AA21" s="110" t="s">
        <v>515</v>
      </c>
      <c r="AB21" s="106"/>
      <c r="AC21" s="106"/>
      <c r="AD21" s="106"/>
      <c r="AE21" s="107">
        <f t="shared" si="12"/>
        <v>12</v>
      </c>
      <c r="AP21" s="87"/>
      <c r="AQ21" s="87"/>
      <c r="AR21" s="87"/>
    </row>
    <row r="22" spans="1:44" s="108" customFormat="1" ht="24.75" customHeight="1" x14ac:dyDescent="0.25">
      <c r="A22" s="260"/>
      <c r="B22" s="47"/>
      <c r="C22" s="49" t="str">
        <f t="shared" si="6"/>
        <v/>
      </c>
      <c r="D22" s="40" t="str">
        <f>IFERROR(IF(H22="","",(1-(H22/(VLOOKUP(J22,Causa!$A$78:$B$80,2,0))))*60),"FALTA CALIBRE")</f>
        <v/>
      </c>
      <c r="E22" s="41"/>
      <c r="F22" s="42">
        <v>0.58263888888888904</v>
      </c>
      <c r="G22" s="133"/>
      <c r="H22" s="122" t="str">
        <f t="shared" si="7"/>
        <v/>
      </c>
      <c r="I22" s="146"/>
      <c r="J22" s="43"/>
      <c r="K22" s="159"/>
      <c r="L22" s="123">
        <f t="shared" si="1"/>
        <v>0</v>
      </c>
      <c r="M22" s="123">
        <f t="shared" si="2"/>
        <v>0</v>
      </c>
      <c r="N22" s="44" t="str">
        <f>IF(E22="","",H22/12*VLOOKUP(J22,Causa!$A$78:$C$80,3,0))</f>
        <v/>
      </c>
      <c r="O22" s="44">
        <f t="shared" si="3"/>
        <v>0</v>
      </c>
      <c r="P22" s="44">
        <f t="shared" si="4"/>
        <v>0</v>
      </c>
      <c r="Q22" s="160"/>
      <c r="R22" s="45"/>
      <c r="S22" s="45"/>
      <c r="T22" s="161">
        <f>IF(H22="",0,ROUND(H22/VLOOKUP(J22,Causa!$A$78:$B$80,2,0)*60,2))</f>
        <v>0</v>
      </c>
      <c r="U22" s="161">
        <f t="shared" si="8"/>
        <v>0</v>
      </c>
      <c r="V22" s="161">
        <f t="shared" si="9"/>
        <v>0</v>
      </c>
      <c r="W22" s="161">
        <f t="shared" si="10"/>
        <v>0</v>
      </c>
      <c r="X22" s="161">
        <f t="shared" si="11"/>
        <v>0</v>
      </c>
      <c r="Y22" s="161">
        <f t="shared" si="5"/>
        <v>0</v>
      </c>
      <c r="Z22" s="162">
        <v>13</v>
      </c>
      <c r="AA22" s="110" t="s">
        <v>515</v>
      </c>
      <c r="AB22" s="106"/>
      <c r="AC22" s="106"/>
      <c r="AD22" s="106"/>
      <c r="AE22" s="107">
        <f t="shared" si="12"/>
        <v>13</v>
      </c>
      <c r="AP22" s="87"/>
      <c r="AQ22" s="87"/>
      <c r="AR22" s="87"/>
    </row>
    <row r="23" spans="1:44" s="108" customFormat="1" ht="24.75" customHeight="1" thickBot="1" x14ac:dyDescent="0.3">
      <c r="A23" s="261"/>
      <c r="B23" s="47"/>
      <c r="C23" s="50" t="str">
        <f t="shared" si="6"/>
        <v/>
      </c>
      <c r="D23" s="40" t="str">
        <f>IFERROR(IF(H23="","",(1-(H23/(VLOOKUP(J23,Causa!$A$78:$B$80,2,0))))*60),"FALTA CALIBRE")</f>
        <v/>
      </c>
      <c r="E23" s="41"/>
      <c r="F23" s="42">
        <v>0.624305555555556</v>
      </c>
      <c r="G23" s="133"/>
      <c r="H23" s="122" t="str">
        <f t="shared" si="7"/>
        <v/>
      </c>
      <c r="I23" s="146"/>
      <c r="J23" s="43"/>
      <c r="K23" s="159"/>
      <c r="L23" s="123">
        <f t="shared" si="1"/>
        <v>0</v>
      </c>
      <c r="M23" s="123">
        <f t="shared" si="2"/>
        <v>0</v>
      </c>
      <c r="N23" s="44" t="str">
        <f>IF(E23="","",H23/12*VLOOKUP(J23,Causa!$A$78:$C$80,3,0))</f>
        <v/>
      </c>
      <c r="O23" s="44">
        <f t="shared" si="3"/>
        <v>0</v>
      </c>
      <c r="P23" s="44">
        <f t="shared" si="4"/>
        <v>0</v>
      </c>
      <c r="Q23" s="160"/>
      <c r="R23" s="45"/>
      <c r="S23" s="45"/>
      <c r="T23" s="161">
        <f>IF(H23="",0,ROUND(H23/VLOOKUP(J23,Causa!$A$78:$B$80,2,0)*60,2))</f>
        <v>0</v>
      </c>
      <c r="U23" s="161">
        <f t="shared" si="8"/>
        <v>0</v>
      </c>
      <c r="V23" s="161">
        <f t="shared" si="9"/>
        <v>0</v>
      </c>
      <c r="W23" s="161">
        <f t="shared" si="10"/>
        <v>0</v>
      </c>
      <c r="X23" s="161">
        <f t="shared" si="11"/>
        <v>0</v>
      </c>
      <c r="Y23" s="161">
        <f t="shared" si="5"/>
        <v>0</v>
      </c>
      <c r="Z23" s="162">
        <v>14</v>
      </c>
      <c r="AA23" s="110" t="s">
        <v>515</v>
      </c>
      <c r="AB23" s="106"/>
      <c r="AC23" s="106"/>
      <c r="AD23" s="106"/>
      <c r="AE23" s="107">
        <f t="shared" si="12"/>
        <v>14</v>
      </c>
      <c r="AP23" s="87"/>
      <c r="AQ23" s="87"/>
      <c r="AR23" s="87"/>
    </row>
    <row r="24" spans="1:44" s="108" customFormat="1" ht="24.75" customHeight="1" x14ac:dyDescent="0.25">
      <c r="A24" s="259" t="s">
        <v>1764</v>
      </c>
      <c r="B24" s="47"/>
      <c r="C24" s="48" t="str">
        <f t="shared" si="6"/>
        <v/>
      </c>
      <c r="D24" s="40" t="str">
        <f>IFERROR(IF(H24="","",(1-(H24/(VLOOKUP(J24,Causa!$A$78:$B$80,2,0))))*60),"FALTA CALIBRE")</f>
        <v/>
      </c>
      <c r="E24" s="41"/>
      <c r="F24" s="42">
        <v>0.66597222222222197</v>
      </c>
      <c r="G24" s="133"/>
      <c r="H24" s="122" t="str">
        <f t="shared" si="7"/>
        <v/>
      </c>
      <c r="I24" s="146"/>
      <c r="J24" s="43"/>
      <c r="K24" s="159"/>
      <c r="L24" s="123">
        <f t="shared" si="1"/>
        <v>0</v>
      </c>
      <c r="M24" s="123">
        <f t="shared" si="2"/>
        <v>0</v>
      </c>
      <c r="N24" s="44" t="str">
        <f>IF(E24="","",H24/12*VLOOKUP(J24,Causa!$A$78:$C$80,3,0))</f>
        <v/>
      </c>
      <c r="O24" s="44">
        <f t="shared" si="3"/>
        <v>0</v>
      </c>
      <c r="P24" s="44">
        <f t="shared" si="4"/>
        <v>0</v>
      </c>
      <c r="Q24" s="160"/>
      <c r="R24" s="45">
        <f>IFERROR(SUM(T24:T32)/(SUM(Y24:Y32)-SUM(U24:U32)-SUM(V24:V32)),0)</f>
        <v>0</v>
      </c>
      <c r="S24" s="45"/>
      <c r="T24" s="161">
        <f>IF(H24="",0,ROUND(H24/VLOOKUP(J24,Causa!$A$78:$B$80,2,0)*60,2))</f>
        <v>0</v>
      </c>
      <c r="U24" s="161">
        <f t="shared" si="8"/>
        <v>0</v>
      </c>
      <c r="V24" s="161">
        <f t="shared" si="9"/>
        <v>0</v>
      </c>
      <c r="W24" s="161">
        <f t="shared" si="10"/>
        <v>0</v>
      </c>
      <c r="X24" s="161">
        <f t="shared" si="11"/>
        <v>0</v>
      </c>
      <c r="Y24" s="161">
        <f t="shared" si="5"/>
        <v>0</v>
      </c>
      <c r="Z24" s="162">
        <v>15</v>
      </c>
      <c r="AA24" s="110" t="s">
        <v>1850</v>
      </c>
      <c r="AB24" s="106"/>
      <c r="AC24" s="106"/>
      <c r="AD24" s="106"/>
      <c r="AE24" s="107">
        <f t="shared" si="12"/>
        <v>15</v>
      </c>
      <c r="AP24" s="111"/>
      <c r="AQ24" s="111"/>
      <c r="AR24" s="111"/>
    </row>
    <row r="25" spans="1:44" s="108" customFormat="1" ht="24.75" customHeight="1" x14ac:dyDescent="0.25">
      <c r="A25" s="260"/>
      <c r="B25" s="47"/>
      <c r="C25" s="49" t="str">
        <f t="shared" si="6"/>
        <v/>
      </c>
      <c r="D25" s="40" t="str">
        <f>IFERROR(IF(H25="","",(1-(H25/(VLOOKUP(J25,Causa!$A$78:$B$80,2,0))))*60),"FALTA CALIBRE")</f>
        <v/>
      </c>
      <c r="E25" s="41"/>
      <c r="F25" s="42">
        <v>0.70763888888888904</v>
      </c>
      <c r="G25" s="133"/>
      <c r="H25" s="122" t="str">
        <f t="shared" si="7"/>
        <v/>
      </c>
      <c r="I25" s="146"/>
      <c r="J25" s="43"/>
      <c r="K25" s="159" t="str">
        <f>IFERROR("Promedio Vol. De 00:00 a 08:00: " &amp; ROUND(AVERAGE(N25:N32),1) &amp; "  - GLY Promedio: " &amp; ROUND(AVERAGE(L25:L32),3)*100,"")</f>
        <v/>
      </c>
      <c r="L25" s="123">
        <f t="shared" si="1"/>
        <v>0</v>
      </c>
      <c r="M25" s="123">
        <f t="shared" si="2"/>
        <v>0</v>
      </c>
      <c r="N25" s="44" t="str">
        <f>IF(E25="","",H25/12*VLOOKUP(J25,Causa!$A$78:$C$80,3,0))</f>
        <v/>
      </c>
      <c r="O25" s="44">
        <f t="shared" si="3"/>
        <v>0</v>
      </c>
      <c r="P25" s="44">
        <f t="shared" si="4"/>
        <v>0</v>
      </c>
      <c r="Q25" s="160"/>
      <c r="R25" s="45"/>
      <c r="S25" s="45"/>
      <c r="T25" s="161">
        <f>IF(H25="",0,ROUND(H25/VLOOKUP(J25,Causa!$A$78:$B$80,2,0)*60,2))</f>
        <v>0</v>
      </c>
      <c r="U25" s="161">
        <f t="shared" si="8"/>
        <v>0</v>
      </c>
      <c r="V25" s="161">
        <f t="shared" si="9"/>
        <v>0</v>
      </c>
      <c r="W25" s="161">
        <f t="shared" si="10"/>
        <v>0</v>
      </c>
      <c r="X25" s="161">
        <f t="shared" si="11"/>
        <v>0</v>
      </c>
      <c r="Y25" s="161">
        <f t="shared" si="5"/>
        <v>0</v>
      </c>
      <c r="Z25" s="162">
        <v>16</v>
      </c>
      <c r="AA25" s="110" t="s">
        <v>1850</v>
      </c>
      <c r="AB25" s="106"/>
      <c r="AC25" s="106"/>
      <c r="AD25" s="106"/>
      <c r="AE25" s="107">
        <f t="shared" si="12"/>
        <v>16</v>
      </c>
      <c r="AP25" s="91"/>
      <c r="AQ25" s="91"/>
      <c r="AR25" s="91"/>
    </row>
    <row r="26" spans="1:44" s="108" customFormat="1" ht="24.75" customHeight="1" x14ac:dyDescent="0.25">
      <c r="A26" s="260"/>
      <c r="B26" s="47"/>
      <c r="C26" s="49" t="str">
        <f t="shared" si="6"/>
        <v/>
      </c>
      <c r="D26" s="40" t="str">
        <f>IFERROR(IF(H26="","",(1-(H26/(VLOOKUP(J26,Causa!$A$78:$B$80,2,0))))*60),"FALTA CALIBRE")</f>
        <v/>
      </c>
      <c r="E26" s="41"/>
      <c r="F26" s="42">
        <v>0.749305555555556</v>
      </c>
      <c r="G26" s="133"/>
      <c r="H26" s="122" t="str">
        <f t="shared" si="7"/>
        <v/>
      </c>
      <c r="I26" s="146"/>
      <c r="J26" s="43"/>
      <c r="K26" s="159"/>
      <c r="L26" s="123">
        <f t="shared" si="1"/>
        <v>0</v>
      </c>
      <c r="M26" s="123">
        <f t="shared" si="2"/>
        <v>0</v>
      </c>
      <c r="N26" s="44" t="str">
        <f>IF(E26="","",H26/12*VLOOKUP(J26,Causa!$A$78:$C$80,3,0))</f>
        <v/>
      </c>
      <c r="O26" s="44">
        <f t="shared" si="3"/>
        <v>0</v>
      </c>
      <c r="P26" s="44">
        <f t="shared" si="4"/>
        <v>0</v>
      </c>
      <c r="Q26" s="160"/>
      <c r="R26" s="45"/>
      <c r="S26" s="45"/>
      <c r="T26" s="161">
        <f>IF(H26="",0,ROUND(H26/VLOOKUP(J26,Causa!$A$78:$B$80,2,0)*60,2))</f>
        <v>0</v>
      </c>
      <c r="U26" s="161">
        <f t="shared" si="8"/>
        <v>0</v>
      </c>
      <c r="V26" s="161">
        <f t="shared" si="9"/>
        <v>0</v>
      </c>
      <c r="W26" s="161">
        <f t="shared" si="10"/>
        <v>0</v>
      </c>
      <c r="X26" s="161">
        <f t="shared" si="11"/>
        <v>0</v>
      </c>
      <c r="Y26" s="161">
        <f t="shared" si="5"/>
        <v>0</v>
      </c>
      <c r="Z26" s="162">
        <v>17</v>
      </c>
      <c r="AA26" s="110" t="s">
        <v>1850</v>
      </c>
      <c r="AB26" s="106"/>
      <c r="AC26" s="106"/>
      <c r="AD26" s="106"/>
      <c r="AE26" s="107">
        <f t="shared" si="12"/>
        <v>17</v>
      </c>
      <c r="AP26" s="91"/>
      <c r="AQ26" s="91"/>
      <c r="AR26" s="91"/>
    </row>
    <row r="27" spans="1:44" s="108" customFormat="1" ht="24.75" customHeight="1" x14ac:dyDescent="0.25">
      <c r="A27" s="260"/>
      <c r="B27" s="47"/>
      <c r="C27" s="49" t="str">
        <f t="shared" si="6"/>
        <v/>
      </c>
      <c r="D27" s="40" t="str">
        <f>IFERROR(IF(H27="","",(1-(H27/(VLOOKUP(J27,Causa!$A$78:$B$80,2,0))))*60),"FALTA CALIBRE")</f>
        <v/>
      </c>
      <c r="E27" s="41"/>
      <c r="F27" s="42">
        <v>0.79097222222222197</v>
      </c>
      <c r="G27" s="133"/>
      <c r="H27" s="122" t="str">
        <f t="shared" si="7"/>
        <v/>
      </c>
      <c r="I27" s="146"/>
      <c r="J27" s="43"/>
      <c r="K27" s="159"/>
      <c r="L27" s="123">
        <f t="shared" si="1"/>
        <v>0</v>
      </c>
      <c r="M27" s="123">
        <f t="shared" si="2"/>
        <v>0</v>
      </c>
      <c r="N27" s="44" t="str">
        <f>IF(E27="","",H27/12*VLOOKUP(J27,Causa!$A$78:$C$80,3,0))</f>
        <v/>
      </c>
      <c r="O27" s="44">
        <f t="shared" si="3"/>
        <v>0</v>
      </c>
      <c r="P27" s="44">
        <f t="shared" si="4"/>
        <v>0</v>
      </c>
      <c r="Q27" s="160"/>
      <c r="R27" s="45"/>
      <c r="S27" s="45"/>
      <c r="T27" s="161">
        <f>IF(H27="",0,ROUND(H27/VLOOKUP(J27,Causa!$A$78:$B$80,2,0)*60,2))</f>
        <v>0</v>
      </c>
      <c r="U27" s="161">
        <f t="shared" si="8"/>
        <v>0</v>
      </c>
      <c r="V27" s="161">
        <f t="shared" si="9"/>
        <v>0</v>
      </c>
      <c r="W27" s="161">
        <f t="shared" si="10"/>
        <v>0</v>
      </c>
      <c r="X27" s="161">
        <f t="shared" si="11"/>
        <v>0</v>
      </c>
      <c r="Y27" s="161">
        <f t="shared" si="5"/>
        <v>0</v>
      </c>
      <c r="Z27" s="162">
        <v>18</v>
      </c>
      <c r="AA27" s="106" t="s">
        <v>1850</v>
      </c>
      <c r="AB27" s="106"/>
      <c r="AC27" s="106"/>
      <c r="AD27" s="106"/>
      <c r="AE27" s="107">
        <f t="shared" si="12"/>
        <v>18</v>
      </c>
      <c r="AP27" s="91"/>
      <c r="AQ27" s="91"/>
      <c r="AR27" s="91"/>
    </row>
    <row r="28" spans="1:44" s="108" customFormat="1" ht="24.75" customHeight="1" x14ac:dyDescent="0.25">
      <c r="A28" s="260"/>
      <c r="B28" s="47"/>
      <c r="C28" s="49" t="str">
        <f t="shared" si="6"/>
        <v/>
      </c>
      <c r="D28" s="40" t="str">
        <f>IFERROR(IF(H28="","",(1-(H28/(VLOOKUP(J28,Causa!$A$78:$B$80,2,0))))*60),"FALTA CALIBRE")</f>
        <v/>
      </c>
      <c r="E28" s="41"/>
      <c r="F28" s="42">
        <v>0.83263888888888904</v>
      </c>
      <c r="G28" s="133"/>
      <c r="H28" s="122" t="str">
        <f t="shared" si="7"/>
        <v/>
      </c>
      <c r="I28" s="146"/>
      <c r="J28" s="43"/>
      <c r="K28" s="159"/>
      <c r="L28" s="123">
        <f t="shared" si="1"/>
        <v>0</v>
      </c>
      <c r="M28" s="123">
        <f t="shared" si="2"/>
        <v>0</v>
      </c>
      <c r="N28" s="44" t="str">
        <f>IF(E28="","",H28/12*VLOOKUP(J28,Causa!$A$78:$C$80,3,0))</f>
        <v/>
      </c>
      <c r="O28" s="44">
        <f t="shared" si="3"/>
        <v>0</v>
      </c>
      <c r="P28" s="44">
        <f t="shared" si="4"/>
        <v>0</v>
      </c>
      <c r="Q28" s="160"/>
      <c r="R28" s="45"/>
      <c r="S28" s="45"/>
      <c r="T28" s="161">
        <f>IF(H28="",0,ROUND(H28/VLOOKUP(J28,Causa!$A$78:$B$80,2,0)*60,2))</f>
        <v>0</v>
      </c>
      <c r="U28" s="161">
        <f t="shared" si="8"/>
        <v>0</v>
      </c>
      <c r="V28" s="161">
        <f t="shared" si="9"/>
        <v>0</v>
      </c>
      <c r="W28" s="161">
        <f t="shared" si="10"/>
        <v>0</v>
      </c>
      <c r="X28" s="161">
        <f t="shared" si="11"/>
        <v>0</v>
      </c>
      <c r="Y28" s="161">
        <f t="shared" si="5"/>
        <v>0</v>
      </c>
      <c r="Z28" s="162">
        <v>19</v>
      </c>
      <c r="AA28" s="106" t="s">
        <v>1850</v>
      </c>
      <c r="AB28" s="106"/>
      <c r="AC28" s="106"/>
      <c r="AD28" s="106"/>
      <c r="AE28" s="107">
        <f t="shared" si="12"/>
        <v>19</v>
      </c>
      <c r="AP28" s="91"/>
      <c r="AQ28" s="91"/>
      <c r="AR28" s="91"/>
    </row>
    <row r="29" spans="1:44" s="108" customFormat="1" ht="24.75" customHeight="1" x14ac:dyDescent="0.25">
      <c r="A29" s="260"/>
      <c r="B29" s="47"/>
      <c r="C29" s="49" t="str">
        <f t="shared" si="6"/>
        <v/>
      </c>
      <c r="D29" s="40" t="str">
        <f>IFERROR(IF(H29="","",(1-(H29/(VLOOKUP(J29,Causa!$A$78:$B$80,2,0))))*60),"FALTA CALIBRE")</f>
        <v/>
      </c>
      <c r="E29" s="41"/>
      <c r="F29" s="42">
        <v>0.874305555555556</v>
      </c>
      <c r="G29" s="133"/>
      <c r="H29" s="122" t="str">
        <f t="shared" si="7"/>
        <v/>
      </c>
      <c r="I29" s="146"/>
      <c r="J29" s="43"/>
      <c r="K29" s="159"/>
      <c r="L29" s="123">
        <f t="shared" si="1"/>
        <v>0</v>
      </c>
      <c r="M29" s="123">
        <f t="shared" si="2"/>
        <v>0</v>
      </c>
      <c r="N29" s="44" t="str">
        <f>IF(E29="","",H29/12*VLOOKUP(J29,Causa!$A$78:$C$80,3,0))</f>
        <v/>
      </c>
      <c r="O29" s="44">
        <f t="shared" si="3"/>
        <v>0</v>
      </c>
      <c r="P29" s="44">
        <f t="shared" si="4"/>
        <v>0</v>
      </c>
      <c r="Q29" s="160"/>
      <c r="R29" s="45"/>
      <c r="S29" s="45"/>
      <c r="T29" s="161">
        <f>IF(H29="",0,ROUND(H29/VLOOKUP(J29,Causa!$A$78:$B$80,2,0)*60,2))</f>
        <v>0</v>
      </c>
      <c r="U29" s="161">
        <f t="shared" si="8"/>
        <v>0</v>
      </c>
      <c r="V29" s="161">
        <f t="shared" si="9"/>
        <v>0</v>
      </c>
      <c r="W29" s="161">
        <f t="shared" si="10"/>
        <v>0</v>
      </c>
      <c r="X29" s="161">
        <f t="shared" si="11"/>
        <v>0</v>
      </c>
      <c r="Y29" s="161">
        <f t="shared" si="5"/>
        <v>0</v>
      </c>
      <c r="Z29" s="162">
        <v>20</v>
      </c>
      <c r="AA29" s="106" t="s">
        <v>1850</v>
      </c>
      <c r="AB29" s="106"/>
      <c r="AC29" s="106"/>
      <c r="AD29" s="106"/>
      <c r="AE29" s="107">
        <f t="shared" si="12"/>
        <v>20</v>
      </c>
      <c r="AP29" s="91"/>
      <c r="AQ29" s="91"/>
      <c r="AR29" s="91"/>
    </row>
    <row r="30" spans="1:44" s="108" customFormat="1" ht="24.75" customHeight="1" x14ac:dyDescent="0.25">
      <c r="A30" s="260"/>
      <c r="B30" s="47"/>
      <c r="C30" s="49" t="str">
        <f t="shared" si="6"/>
        <v/>
      </c>
      <c r="D30" s="40" t="str">
        <f>IFERROR(IF(H30="","",(1-(H30/(VLOOKUP(J30,Causa!$A$78:$B$80,2,0))))*60),"FALTA CALIBRE")</f>
        <v/>
      </c>
      <c r="E30" s="41"/>
      <c r="F30" s="42">
        <v>0.91597222222222197</v>
      </c>
      <c r="G30" s="133"/>
      <c r="H30" s="122" t="str">
        <f t="shared" si="7"/>
        <v/>
      </c>
      <c r="I30" s="146"/>
      <c r="J30" s="43"/>
      <c r="K30" s="159"/>
      <c r="L30" s="123">
        <f t="shared" si="1"/>
        <v>0</v>
      </c>
      <c r="M30" s="123">
        <f t="shared" si="2"/>
        <v>0</v>
      </c>
      <c r="N30" s="44" t="str">
        <f>IF(E30="","",H30/12*VLOOKUP(J30,Causa!$A$78:$C$80,3,0))</f>
        <v/>
      </c>
      <c r="O30" s="44">
        <f t="shared" si="3"/>
        <v>0</v>
      </c>
      <c r="P30" s="44">
        <f t="shared" si="4"/>
        <v>0</v>
      </c>
      <c r="Q30" s="160"/>
      <c r="R30" s="45"/>
      <c r="S30" s="45"/>
      <c r="T30" s="161">
        <f>IF(H30="",0,ROUND(H30/VLOOKUP(J30,Causa!$A$78:$B$80,2,0)*60,2))</f>
        <v>0</v>
      </c>
      <c r="U30" s="161">
        <f t="shared" si="8"/>
        <v>0</v>
      </c>
      <c r="V30" s="161">
        <f t="shared" si="9"/>
        <v>0</v>
      </c>
      <c r="W30" s="161">
        <f t="shared" si="10"/>
        <v>0</v>
      </c>
      <c r="X30" s="161">
        <f t="shared" si="11"/>
        <v>0</v>
      </c>
      <c r="Y30" s="161">
        <f t="shared" si="5"/>
        <v>0</v>
      </c>
      <c r="Z30" s="162">
        <v>21</v>
      </c>
      <c r="AA30" s="106" t="s">
        <v>1850</v>
      </c>
      <c r="AB30" s="106"/>
      <c r="AC30" s="106"/>
      <c r="AD30" s="106"/>
      <c r="AE30" s="107">
        <f t="shared" si="12"/>
        <v>21</v>
      </c>
      <c r="AP30" s="91"/>
      <c r="AQ30" s="91"/>
      <c r="AR30" s="91"/>
    </row>
    <row r="31" spans="1:44" s="108" customFormat="1" ht="24.75" customHeight="1" thickBot="1" x14ac:dyDescent="0.3">
      <c r="A31" s="261"/>
      <c r="B31" s="47"/>
      <c r="C31" s="50" t="str">
        <f t="shared" si="6"/>
        <v/>
      </c>
      <c r="D31" s="40" t="str">
        <f>IFERROR(IF(H31="","",(1-(H31/(VLOOKUP(J31,Causa!$A$78:$B$80,2,0))))*60),"FALTA CALIBRE")</f>
        <v/>
      </c>
      <c r="E31" s="41"/>
      <c r="F31" s="42">
        <v>0.95763888888888904</v>
      </c>
      <c r="G31" s="133"/>
      <c r="H31" s="122" t="str">
        <f t="shared" si="7"/>
        <v/>
      </c>
      <c r="I31" s="146"/>
      <c r="J31" s="43"/>
      <c r="K31" s="159"/>
      <c r="L31" s="123">
        <f t="shared" si="1"/>
        <v>0</v>
      </c>
      <c r="M31" s="123">
        <f t="shared" si="2"/>
        <v>0</v>
      </c>
      <c r="N31" s="44" t="str">
        <f>IF(E31="","",H31/12*VLOOKUP(J31,Causa!$A$78:$C$80,3,0))</f>
        <v/>
      </c>
      <c r="O31" s="44">
        <f t="shared" si="3"/>
        <v>0</v>
      </c>
      <c r="P31" s="44">
        <f t="shared" si="4"/>
        <v>0</v>
      </c>
      <c r="Q31" s="160"/>
      <c r="R31" s="45"/>
      <c r="S31" s="45"/>
      <c r="T31" s="161">
        <f>IF(H31="",0,ROUND(H31/VLOOKUP(J31,Causa!$A$78:$B$80,2,0)*60,2))</f>
        <v>0</v>
      </c>
      <c r="U31" s="161">
        <f t="shared" si="8"/>
        <v>0</v>
      </c>
      <c r="V31" s="161">
        <f t="shared" si="9"/>
        <v>0</v>
      </c>
      <c r="W31" s="161">
        <f t="shared" si="10"/>
        <v>0</v>
      </c>
      <c r="X31" s="161">
        <f t="shared" si="11"/>
        <v>0</v>
      </c>
      <c r="Y31" s="161">
        <f t="shared" si="5"/>
        <v>0</v>
      </c>
      <c r="Z31" s="162">
        <v>22</v>
      </c>
      <c r="AA31" s="106" t="s">
        <v>1850</v>
      </c>
      <c r="AB31" s="106"/>
      <c r="AC31" s="106"/>
      <c r="AD31" s="106"/>
      <c r="AE31" s="107">
        <f t="shared" si="12"/>
        <v>22</v>
      </c>
      <c r="AP31" s="91"/>
      <c r="AQ31" s="91"/>
      <c r="AR31" s="91"/>
    </row>
    <row r="32" spans="1:44" s="108" customFormat="1" ht="24.75" customHeight="1" thickBot="1" x14ac:dyDescent="0.3">
      <c r="A32" s="51" t="s">
        <v>1795</v>
      </c>
      <c r="B32" s="47"/>
      <c r="C32" s="134" t="str">
        <f t="shared" si="6"/>
        <v/>
      </c>
      <c r="D32" s="135" t="str">
        <f>IFERROR(IF(H32="","",(1-(H32/(VLOOKUP(J32,Causa!$A$78:$B$80,2,0))))*60),"FALTA CALIBRE")</f>
        <v/>
      </c>
      <c r="E32" s="136"/>
      <c r="F32" s="137">
        <v>0.999305555555556</v>
      </c>
      <c r="G32" s="133"/>
      <c r="H32" s="138" t="str">
        <f t="shared" si="7"/>
        <v/>
      </c>
      <c r="I32" s="146"/>
      <c r="J32" s="43"/>
      <c r="K32" s="184"/>
      <c r="L32" s="123">
        <f t="shared" si="1"/>
        <v>0</v>
      </c>
      <c r="M32" s="123">
        <f t="shared" si="2"/>
        <v>0</v>
      </c>
      <c r="N32" s="44" t="str">
        <f>IF(E32="","",H32/12*VLOOKUP(J32,Causa!$A$78:$C$80,3,0))</f>
        <v/>
      </c>
      <c r="O32" s="44">
        <f t="shared" si="3"/>
        <v>0</v>
      </c>
      <c r="P32" s="44">
        <f t="shared" si="4"/>
        <v>0</v>
      </c>
      <c r="Q32" s="160"/>
      <c r="R32" s="45"/>
      <c r="S32" s="45"/>
      <c r="T32" s="161">
        <f>IF(H32="",0,ROUND(H32/VLOOKUP(J32,Causa!$A$78:$B$80,2,0)*60,2))</f>
        <v>0</v>
      </c>
      <c r="U32" s="161">
        <f t="shared" si="8"/>
        <v>0</v>
      </c>
      <c r="V32" s="161">
        <f t="shared" si="9"/>
        <v>0</v>
      </c>
      <c r="W32" s="161">
        <f t="shared" si="10"/>
        <v>0</v>
      </c>
      <c r="X32" s="161">
        <f t="shared" si="11"/>
        <v>0</v>
      </c>
      <c r="Y32" s="161">
        <f t="shared" si="5"/>
        <v>0</v>
      </c>
      <c r="Z32" s="162">
        <v>23</v>
      </c>
      <c r="AA32" s="106" t="s">
        <v>517</v>
      </c>
      <c r="AB32" s="106"/>
      <c r="AC32" s="106"/>
      <c r="AD32" s="106"/>
      <c r="AE32" s="107">
        <f t="shared" si="12"/>
        <v>23</v>
      </c>
      <c r="AP32" s="91"/>
      <c r="AQ32" s="91"/>
      <c r="AR32" s="91"/>
    </row>
    <row r="33" spans="1:44" s="108" customFormat="1" ht="26.25" customHeight="1" thickBot="1" x14ac:dyDescent="0.3">
      <c r="A33" s="152"/>
      <c r="B33" s="139" t="s">
        <v>1750</v>
      </c>
      <c r="C33" s="247">
        <f>+F33+H33+J33</f>
        <v>0</v>
      </c>
      <c r="D33" s="248"/>
      <c r="E33" s="140" t="s">
        <v>1747</v>
      </c>
      <c r="F33" s="141">
        <f>SUM(N9:N15,N32)</f>
        <v>0</v>
      </c>
      <c r="G33" s="140" t="s">
        <v>1748</v>
      </c>
      <c r="H33" s="142">
        <f>SUM(N16:N23)</f>
        <v>0</v>
      </c>
      <c r="I33" s="140" t="s">
        <v>1749</v>
      </c>
      <c r="J33" s="143">
        <f>SUM(N24:N31)</f>
        <v>0</v>
      </c>
      <c r="K33" s="143">
        <f>COUNTIF($M$9:$M$32,"100%")</f>
        <v>0</v>
      </c>
      <c r="L33" s="156"/>
      <c r="M33" s="157"/>
      <c r="N33" s="157"/>
      <c r="O33" s="157"/>
      <c r="P33" s="157"/>
      <c r="Q33" s="157"/>
      <c r="R33" s="157"/>
      <c r="S33" s="158"/>
      <c r="T33" s="249" t="s">
        <v>2</v>
      </c>
      <c r="U33" s="250"/>
      <c r="V33" s="250"/>
      <c r="W33" s="250"/>
      <c r="X33" s="18"/>
      <c r="Y33" s="124"/>
      <c r="Z33" s="124"/>
      <c r="AA33" s="112"/>
      <c r="AB33" s="112"/>
      <c r="AJ33" s="113"/>
      <c r="AK33" s="114"/>
      <c r="AL33" s="114"/>
      <c r="AM33" s="114"/>
      <c r="AN33" s="91"/>
      <c r="AO33" s="91"/>
      <c r="AP33" s="91"/>
      <c r="AQ33" s="91"/>
      <c r="AR33" s="91"/>
    </row>
    <row r="34" spans="1:44" s="108" customFormat="1" ht="35.25" customHeight="1" thickBot="1" x14ac:dyDescent="0.3">
      <c r="A34" s="150"/>
      <c r="C34" s="23" t="s">
        <v>1739</v>
      </c>
      <c r="D34" s="210" t="s">
        <v>1736</v>
      </c>
      <c r="E34" s="210" t="s">
        <v>1740</v>
      </c>
      <c r="F34" s="210" t="s">
        <v>4</v>
      </c>
      <c r="G34" s="210" t="s">
        <v>6</v>
      </c>
      <c r="H34" s="210" t="s">
        <v>7</v>
      </c>
      <c r="I34" s="132" t="s">
        <v>8</v>
      </c>
      <c r="J34" s="132" t="s">
        <v>17</v>
      </c>
      <c r="K34" s="144" t="s">
        <v>18</v>
      </c>
      <c r="L34" s="213" t="s">
        <v>19</v>
      </c>
      <c r="M34" s="214" t="s">
        <v>116</v>
      </c>
      <c r="N34" s="132" t="s">
        <v>117</v>
      </c>
      <c r="O34" s="132" t="s">
        <v>118</v>
      </c>
      <c r="P34" s="132" t="s">
        <v>20</v>
      </c>
      <c r="Q34" s="132" t="s">
        <v>21</v>
      </c>
      <c r="R34" s="215" t="s">
        <v>22</v>
      </c>
      <c r="S34" s="221" t="s">
        <v>12</v>
      </c>
      <c r="T34" s="120" t="s">
        <v>13</v>
      </c>
      <c r="U34" s="220" t="s">
        <v>14</v>
      </c>
      <c r="V34" s="220" t="s">
        <v>15</v>
      </c>
      <c r="W34" s="120" t="s">
        <v>4</v>
      </c>
      <c r="X34" s="120" t="s">
        <v>8</v>
      </c>
      <c r="Y34" s="125"/>
      <c r="Z34" s="126"/>
      <c r="AA34" s="91"/>
      <c r="AB34" s="115"/>
      <c r="AJ34" s="113"/>
      <c r="AK34" s="114"/>
      <c r="AL34" s="114"/>
      <c r="AM34" s="114"/>
      <c r="AN34" s="91"/>
      <c r="AO34" s="91"/>
      <c r="AP34" s="91"/>
      <c r="AQ34" s="91"/>
      <c r="AR34" s="91"/>
    </row>
    <row r="35" spans="1:44" s="17" customFormat="1" ht="20.25" customHeight="1" x14ac:dyDescent="0.2">
      <c r="A35" s="150"/>
      <c r="C35" s="205"/>
      <c r="D35" s="206" t="str">
        <f t="shared" ref="D35:D98" si="13">IF(E35="","",IF(E35=1,IF(COUNTA(F35:P35)=9,1,0),IF(J35="OPERACIO",IF(COUNTA(F35:P35)=7,1,0),IF(COUNTA(F35:P35)=7,1,0))))</f>
        <v/>
      </c>
      <c r="E35" s="207" t="str">
        <f>IFERROR(VLOOKUP(J35,Causa!$A$2:$F$15,6,0),"")</f>
        <v/>
      </c>
      <c r="F35" s="208"/>
      <c r="G35" s="209"/>
      <c r="H35" s="211"/>
      <c r="I35" s="55"/>
      <c r="J35" s="54"/>
      <c r="K35" s="54"/>
      <c r="L35" s="54"/>
      <c r="M35" s="54"/>
      <c r="N35" s="54"/>
      <c r="O35" s="54"/>
      <c r="P35" s="54"/>
      <c r="Q35" s="55"/>
      <c r="R35" s="54"/>
      <c r="S35" s="61">
        <f>IF(K35="tiempo no programado",P35,0)</f>
        <v>0</v>
      </c>
      <c r="T35" s="61">
        <f t="shared" ref="T35:T98" si="14">IF(J35="Programa",P35,0)-S35</f>
        <v>0</v>
      </c>
      <c r="U35" s="61">
        <f>IF(J35="CALIDAD",P35,0)+IF(J35="LOGISTIC",P35,0)+IF(J35="REPUESTO",P35,0)+IF(J35="SALAMAQ",P35,0)+IF(J35="PROCESO",P35,0)</f>
        <v>0</v>
      </c>
      <c r="V35" s="61">
        <f t="shared" ref="V35:V98" si="15">IF(J35="ELECTRIC",P35,0)+IF(J35="INSTRUME",P35,0)+IF(J35="MECANICA",P35,0)+IF(J35="OPERACIO",P35,0)+IF(J35="AUTOMATI",P35,0)</f>
        <v>0</v>
      </c>
      <c r="W35" s="62" t="str">
        <f t="shared" ref="W35:W98" si="16">IF(F35="","",HOUR(F35))</f>
        <v/>
      </c>
      <c r="X35" s="61" t="str">
        <f>IF(OR(W35=23,W35&lt;7),"N",IF(AND(W35&gt;=7,W35&lt;15),"M","T"))</f>
        <v>T</v>
      </c>
      <c r="Y35" s="18"/>
      <c r="Z35" s="19"/>
      <c r="AA35" s="20"/>
      <c r="AB35" s="19"/>
      <c r="AC35" s="21"/>
      <c r="AJ35" s="22"/>
      <c r="AK35" s="22"/>
      <c r="AL35" s="22"/>
      <c r="AM35" s="22"/>
      <c r="AN35" s="20"/>
      <c r="AO35" s="20"/>
      <c r="AP35" s="20"/>
      <c r="AQ35" s="20"/>
      <c r="AR35" s="20"/>
    </row>
    <row r="36" spans="1:44" s="17" customFormat="1" ht="20.25" customHeight="1" x14ac:dyDescent="0.2">
      <c r="A36" s="150"/>
      <c r="C36" s="63"/>
      <c r="D36" s="66" t="str">
        <f t="shared" si="13"/>
        <v/>
      </c>
      <c r="E36" s="69" t="str">
        <f>IFERROR(VLOOKUP(J36,Causa!$A$2:$F$15,6,0),"")</f>
        <v/>
      </c>
      <c r="F36" s="52"/>
      <c r="G36" s="53"/>
      <c r="H36" s="212"/>
      <c r="I36" s="55"/>
      <c r="J36" s="54"/>
      <c r="K36" s="54"/>
      <c r="L36" s="54"/>
      <c r="M36" s="54"/>
      <c r="N36" s="54"/>
      <c r="O36" s="54"/>
      <c r="P36" s="54"/>
      <c r="Q36" s="55"/>
      <c r="R36" s="54"/>
      <c r="S36" s="56">
        <f t="shared" ref="S36:S99" si="17">IF(K36="tiempo no programado",P36,0)</f>
        <v>0</v>
      </c>
      <c r="T36" s="56">
        <f t="shared" si="14"/>
        <v>0</v>
      </c>
      <c r="U36" s="56">
        <f t="shared" ref="U36:U99" si="18">IF(J36="CALIDAD",P36,0)+IF(J36="LOGISTIC",P36,0)+IF(J36="REPUESTO",P36,0)+IF(J36="SALAMAQ",P36,0)</f>
        <v>0</v>
      </c>
      <c r="V36" s="56">
        <f t="shared" si="15"/>
        <v>0</v>
      </c>
      <c r="W36" s="64" t="str">
        <f t="shared" si="16"/>
        <v/>
      </c>
      <c r="X36" s="56" t="str">
        <f t="shared" ref="X36:X99" si="19">IF(OR(W36=23,W36&lt;7),"N",IF(AND(W36&gt;=7,W36&lt;15),"M","T"))</f>
        <v>T</v>
      </c>
      <c r="Y36" s="18"/>
      <c r="Z36" s="19"/>
      <c r="AA36" s="20"/>
      <c r="AB36" s="19"/>
      <c r="AC36" s="21"/>
      <c r="AJ36" s="22"/>
      <c r="AK36" s="22"/>
      <c r="AL36" s="22"/>
      <c r="AM36" s="22"/>
      <c r="AN36" s="20"/>
      <c r="AO36" s="20"/>
      <c r="AP36" s="20"/>
      <c r="AQ36" s="20"/>
      <c r="AR36" s="20"/>
    </row>
    <row r="37" spans="1:44" s="17" customFormat="1" ht="20.25" customHeight="1" x14ac:dyDescent="0.2">
      <c r="A37" s="150"/>
      <c r="C37" s="63"/>
      <c r="D37" s="66" t="str">
        <f t="shared" si="13"/>
        <v/>
      </c>
      <c r="E37" s="69" t="str">
        <f>IFERROR(VLOOKUP(J37,Causa!$A$2:$F$15,6,0),"")</f>
        <v/>
      </c>
      <c r="F37" s="52"/>
      <c r="G37" s="53"/>
      <c r="H37" s="212"/>
      <c r="I37" s="55"/>
      <c r="J37" s="54"/>
      <c r="K37" s="54"/>
      <c r="L37" s="54"/>
      <c r="M37" s="54"/>
      <c r="N37" s="54"/>
      <c r="O37" s="54"/>
      <c r="P37" s="54"/>
      <c r="Q37" s="55"/>
      <c r="R37" s="54"/>
      <c r="S37" s="56">
        <f t="shared" si="17"/>
        <v>0</v>
      </c>
      <c r="T37" s="56">
        <f t="shared" si="14"/>
        <v>0</v>
      </c>
      <c r="U37" s="56">
        <f t="shared" si="18"/>
        <v>0</v>
      </c>
      <c r="V37" s="56">
        <f t="shared" si="15"/>
        <v>0</v>
      </c>
      <c r="W37" s="64" t="str">
        <f t="shared" si="16"/>
        <v/>
      </c>
      <c r="X37" s="56" t="str">
        <f t="shared" si="19"/>
        <v>T</v>
      </c>
      <c r="Y37" s="18"/>
      <c r="Z37" s="19"/>
      <c r="AA37" s="20"/>
      <c r="AB37" s="19"/>
      <c r="AC37" s="21"/>
      <c r="AJ37" s="22"/>
      <c r="AK37" s="22"/>
      <c r="AL37" s="22"/>
      <c r="AM37" s="22"/>
      <c r="AN37" s="20"/>
      <c r="AO37" s="20"/>
      <c r="AP37" s="20"/>
      <c r="AQ37" s="20"/>
      <c r="AR37" s="20"/>
    </row>
    <row r="38" spans="1:44" s="17" customFormat="1" ht="20.25" customHeight="1" x14ac:dyDescent="0.2">
      <c r="A38" s="150"/>
      <c r="C38" s="63"/>
      <c r="D38" s="66" t="str">
        <f t="shared" si="13"/>
        <v/>
      </c>
      <c r="E38" s="69" t="str">
        <f>IFERROR(VLOOKUP(J38,Causa!$A$2:$F$15,6,0),"")</f>
        <v/>
      </c>
      <c r="F38" s="52"/>
      <c r="G38" s="53"/>
      <c r="H38" s="212"/>
      <c r="I38" s="55"/>
      <c r="J38" s="54"/>
      <c r="K38" s="54"/>
      <c r="L38" s="54"/>
      <c r="M38" s="54"/>
      <c r="N38" s="54"/>
      <c r="O38" s="54"/>
      <c r="P38" s="54"/>
      <c r="Q38" s="55"/>
      <c r="R38" s="54"/>
      <c r="S38" s="56">
        <f t="shared" si="17"/>
        <v>0</v>
      </c>
      <c r="T38" s="56">
        <f t="shared" si="14"/>
        <v>0</v>
      </c>
      <c r="U38" s="56">
        <f t="shared" si="18"/>
        <v>0</v>
      </c>
      <c r="V38" s="56">
        <f t="shared" si="15"/>
        <v>0</v>
      </c>
      <c r="W38" s="64" t="str">
        <f t="shared" si="16"/>
        <v/>
      </c>
      <c r="X38" s="56" t="str">
        <f t="shared" si="19"/>
        <v>T</v>
      </c>
      <c r="Y38" s="18"/>
      <c r="Z38" s="19"/>
      <c r="AA38" s="20"/>
      <c r="AB38" s="19"/>
      <c r="AC38" s="21"/>
      <c r="AJ38" s="22"/>
      <c r="AK38" s="22"/>
      <c r="AL38" s="22"/>
      <c r="AM38" s="22"/>
      <c r="AN38" s="20"/>
      <c r="AO38" s="20"/>
      <c r="AP38" s="20"/>
      <c r="AQ38" s="20"/>
      <c r="AR38" s="20"/>
    </row>
    <row r="39" spans="1:44" s="17" customFormat="1" ht="20.25" customHeight="1" x14ac:dyDescent="0.2">
      <c r="A39" s="150"/>
      <c r="C39" s="63"/>
      <c r="D39" s="66" t="str">
        <f t="shared" si="13"/>
        <v/>
      </c>
      <c r="E39" s="69" t="str">
        <f>IFERROR(VLOOKUP(J39,Causa!$A$2:$F$15,6,0),"")</f>
        <v/>
      </c>
      <c r="F39" s="52"/>
      <c r="G39" s="53"/>
      <c r="H39" s="212"/>
      <c r="I39" s="55"/>
      <c r="J39" s="54"/>
      <c r="K39" s="54"/>
      <c r="L39" s="54"/>
      <c r="M39" s="54"/>
      <c r="N39" s="54"/>
      <c r="O39" s="54"/>
      <c r="P39" s="54"/>
      <c r="Q39" s="55"/>
      <c r="R39" s="54"/>
      <c r="S39" s="56">
        <f t="shared" si="17"/>
        <v>0</v>
      </c>
      <c r="T39" s="56">
        <f t="shared" si="14"/>
        <v>0</v>
      </c>
      <c r="U39" s="56">
        <f t="shared" si="18"/>
        <v>0</v>
      </c>
      <c r="V39" s="56">
        <f t="shared" si="15"/>
        <v>0</v>
      </c>
      <c r="W39" s="64" t="str">
        <f t="shared" si="16"/>
        <v/>
      </c>
      <c r="X39" s="56" t="str">
        <f t="shared" si="19"/>
        <v>T</v>
      </c>
      <c r="Y39" s="18"/>
      <c r="Z39" s="19"/>
      <c r="AA39" s="20"/>
      <c r="AB39" s="19"/>
      <c r="AC39" s="21"/>
      <c r="AJ39" s="22"/>
      <c r="AK39" s="22"/>
      <c r="AL39" s="22"/>
      <c r="AM39" s="22"/>
      <c r="AN39" s="20"/>
      <c r="AO39" s="20"/>
      <c r="AP39" s="20"/>
      <c r="AQ39" s="20"/>
      <c r="AR39" s="20"/>
    </row>
    <row r="40" spans="1:44" s="17" customFormat="1" ht="20.25" customHeight="1" x14ac:dyDescent="0.2">
      <c r="A40" s="150"/>
      <c r="C40" s="63"/>
      <c r="D40" s="66" t="str">
        <f t="shared" si="13"/>
        <v/>
      </c>
      <c r="E40" s="69" t="str">
        <f>IFERROR(VLOOKUP(J40,Causa!$A$2:$F$15,6,0),"")</f>
        <v/>
      </c>
      <c r="F40" s="52"/>
      <c r="G40" s="53"/>
      <c r="H40" s="212"/>
      <c r="I40" s="55"/>
      <c r="J40" s="54"/>
      <c r="K40" s="54"/>
      <c r="L40" s="54"/>
      <c r="M40" s="54"/>
      <c r="N40" s="54"/>
      <c r="O40" s="54"/>
      <c r="P40" s="54"/>
      <c r="Q40" s="55"/>
      <c r="R40" s="54"/>
      <c r="S40" s="56">
        <f t="shared" si="17"/>
        <v>0</v>
      </c>
      <c r="T40" s="56">
        <f t="shared" si="14"/>
        <v>0</v>
      </c>
      <c r="U40" s="56">
        <f t="shared" si="18"/>
        <v>0</v>
      </c>
      <c r="V40" s="56">
        <f t="shared" si="15"/>
        <v>0</v>
      </c>
      <c r="W40" s="64" t="str">
        <f t="shared" si="16"/>
        <v/>
      </c>
      <c r="X40" s="56" t="str">
        <f t="shared" si="19"/>
        <v>T</v>
      </c>
      <c r="Y40" s="18"/>
      <c r="Z40" s="19"/>
      <c r="AA40" s="20"/>
      <c r="AB40" s="19"/>
      <c r="AC40" s="21"/>
      <c r="AJ40" s="22"/>
      <c r="AK40" s="22"/>
      <c r="AL40" s="22"/>
      <c r="AM40" s="22"/>
      <c r="AN40" s="20"/>
      <c r="AO40" s="20"/>
      <c r="AP40" s="20"/>
      <c r="AQ40" s="20"/>
      <c r="AR40" s="20"/>
    </row>
    <row r="41" spans="1:44" s="17" customFormat="1" ht="20.25" customHeight="1" x14ac:dyDescent="0.2">
      <c r="A41" s="150"/>
      <c r="C41" s="63"/>
      <c r="D41" s="66" t="str">
        <f t="shared" si="13"/>
        <v/>
      </c>
      <c r="E41" s="69" t="str">
        <f>IFERROR(VLOOKUP(J41,Causa!$A$2:$F$15,6,0),"")</f>
        <v/>
      </c>
      <c r="F41" s="52"/>
      <c r="G41" s="53"/>
      <c r="H41" s="212"/>
      <c r="I41" s="55"/>
      <c r="J41" s="54"/>
      <c r="K41" s="54"/>
      <c r="L41" s="54"/>
      <c r="M41" s="54"/>
      <c r="N41" s="54"/>
      <c r="O41" s="54"/>
      <c r="P41" s="54"/>
      <c r="Q41" s="55"/>
      <c r="R41" s="54"/>
      <c r="S41" s="56">
        <f t="shared" si="17"/>
        <v>0</v>
      </c>
      <c r="T41" s="56">
        <f t="shared" si="14"/>
        <v>0</v>
      </c>
      <c r="U41" s="56">
        <f t="shared" si="18"/>
        <v>0</v>
      </c>
      <c r="V41" s="56">
        <f t="shared" si="15"/>
        <v>0</v>
      </c>
      <c r="W41" s="64" t="str">
        <f t="shared" si="16"/>
        <v/>
      </c>
      <c r="X41" s="56" t="str">
        <f t="shared" si="19"/>
        <v>T</v>
      </c>
      <c r="Y41" s="18"/>
      <c r="Z41" s="19"/>
      <c r="AA41" s="20"/>
      <c r="AB41" s="19"/>
      <c r="AC41" s="21"/>
      <c r="AJ41" s="22"/>
      <c r="AK41" s="22"/>
      <c r="AL41" s="22"/>
      <c r="AM41" s="22"/>
      <c r="AN41" s="20"/>
      <c r="AO41" s="20"/>
      <c r="AP41" s="20"/>
      <c r="AQ41" s="20"/>
      <c r="AR41" s="20"/>
    </row>
    <row r="42" spans="1:44" s="17" customFormat="1" ht="20.25" customHeight="1" x14ac:dyDescent="0.2">
      <c r="A42" s="150"/>
      <c r="C42" s="63"/>
      <c r="D42" s="66" t="str">
        <f t="shared" si="13"/>
        <v/>
      </c>
      <c r="E42" s="69" t="str">
        <f>IFERROR(VLOOKUP(J42,Causa!$A$2:$F$15,6,0),"")</f>
        <v/>
      </c>
      <c r="F42" s="52"/>
      <c r="G42" s="53"/>
      <c r="H42" s="212"/>
      <c r="I42" s="55"/>
      <c r="J42" s="54"/>
      <c r="K42" s="54"/>
      <c r="L42" s="54"/>
      <c r="M42" s="54"/>
      <c r="N42" s="54"/>
      <c r="O42" s="54"/>
      <c r="P42" s="54"/>
      <c r="Q42" s="55"/>
      <c r="R42" s="54"/>
      <c r="S42" s="56">
        <f t="shared" si="17"/>
        <v>0</v>
      </c>
      <c r="T42" s="56">
        <f t="shared" si="14"/>
        <v>0</v>
      </c>
      <c r="U42" s="56">
        <f t="shared" si="18"/>
        <v>0</v>
      </c>
      <c r="V42" s="56">
        <f t="shared" si="15"/>
        <v>0</v>
      </c>
      <c r="W42" s="64" t="str">
        <f t="shared" si="16"/>
        <v/>
      </c>
      <c r="X42" s="56" t="str">
        <f t="shared" si="19"/>
        <v>T</v>
      </c>
      <c r="Y42" s="18"/>
      <c r="Z42" s="19"/>
      <c r="AA42" s="20"/>
      <c r="AB42" s="19"/>
      <c r="AC42" s="21"/>
      <c r="AJ42" s="22"/>
      <c r="AK42" s="22"/>
      <c r="AL42" s="22"/>
      <c r="AM42" s="22"/>
      <c r="AN42" s="20"/>
      <c r="AO42" s="20"/>
      <c r="AP42" s="20"/>
      <c r="AQ42" s="20"/>
      <c r="AR42" s="20"/>
    </row>
    <row r="43" spans="1:44" s="17" customFormat="1" ht="20.25" customHeight="1" x14ac:dyDescent="0.2">
      <c r="A43" s="150"/>
      <c r="C43" s="63"/>
      <c r="D43" s="66" t="str">
        <f t="shared" si="13"/>
        <v/>
      </c>
      <c r="E43" s="69" t="str">
        <f>IFERROR(VLOOKUP(J43,Causa!$A$2:$F$15,6,0),"")</f>
        <v/>
      </c>
      <c r="F43" s="52"/>
      <c r="G43" s="53"/>
      <c r="H43" s="212"/>
      <c r="I43" s="55"/>
      <c r="J43" s="54"/>
      <c r="K43" s="54"/>
      <c r="L43" s="54"/>
      <c r="M43" s="54"/>
      <c r="N43" s="54"/>
      <c r="O43" s="54"/>
      <c r="P43" s="54"/>
      <c r="Q43" s="55"/>
      <c r="R43" s="54"/>
      <c r="S43" s="56">
        <f t="shared" si="17"/>
        <v>0</v>
      </c>
      <c r="T43" s="56">
        <f t="shared" si="14"/>
        <v>0</v>
      </c>
      <c r="U43" s="56">
        <f t="shared" si="18"/>
        <v>0</v>
      </c>
      <c r="V43" s="56">
        <f t="shared" si="15"/>
        <v>0</v>
      </c>
      <c r="W43" s="64" t="str">
        <f t="shared" si="16"/>
        <v/>
      </c>
      <c r="X43" s="56" t="str">
        <f t="shared" si="19"/>
        <v>T</v>
      </c>
      <c r="Y43" s="18"/>
      <c r="Z43" s="19"/>
      <c r="AA43" s="20"/>
      <c r="AB43" s="19"/>
      <c r="AC43" s="21"/>
      <c r="AJ43" s="22"/>
      <c r="AK43" s="22"/>
      <c r="AL43" s="22"/>
      <c r="AM43" s="22"/>
      <c r="AN43" s="20"/>
      <c r="AO43" s="20"/>
      <c r="AP43" s="20"/>
      <c r="AQ43" s="20"/>
      <c r="AR43" s="20"/>
    </row>
    <row r="44" spans="1:44" s="17" customFormat="1" ht="20.25" customHeight="1" x14ac:dyDescent="0.2">
      <c r="A44" s="150"/>
      <c r="C44" s="63"/>
      <c r="D44" s="66" t="str">
        <f t="shared" si="13"/>
        <v/>
      </c>
      <c r="E44" s="69" t="str">
        <f>IFERROR(VLOOKUP(J44,Causa!$A$2:$F$15,6,0),"")</f>
        <v/>
      </c>
      <c r="F44" s="52"/>
      <c r="G44" s="53"/>
      <c r="H44" s="212"/>
      <c r="I44" s="55"/>
      <c r="J44" s="54"/>
      <c r="K44" s="54"/>
      <c r="L44" s="54"/>
      <c r="M44" s="54"/>
      <c r="N44" s="54"/>
      <c r="O44" s="54"/>
      <c r="P44" s="54"/>
      <c r="Q44" s="55"/>
      <c r="R44" s="54"/>
      <c r="S44" s="56">
        <f t="shared" si="17"/>
        <v>0</v>
      </c>
      <c r="T44" s="56">
        <f t="shared" si="14"/>
        <v>0</v>
      </c>
      <c r="U44" s="56">
        <f t="shared" si="18"/>
        <v>0</v>
      </c>
      <c r="V44" s="56">
        <f t="shared" si="15"/>
        <v>0</v>
      </c>
      <c r="W44" s="64" t="str">
        <f t="shared" si="16"/>
        <v/>
      </c>
      <c r="X44" s="56" t="str">
        <f t="shared" si="19"/>
        <v>T</v>
      </c>
      <c r="Y44" s="18"/>
      <c r="Z44" s="19"/>
      <c r="AA44" s="20"/>
      <c r="AB44" s="19"/>
      <c r="AC44" s="21"/>
      <c r="AJ44" s="22"/>
      <c r="AK44" s="22"/>
      <c r="AL44" s="22"/>
      <c r="AM44" s="22"/>
      <c r="AN44" s="20"/>
      <c r="AO44" s="20"/>
      <c r="AP44" s="20"/>
      <c r="AQ44" s="20"/>
      <c r="AR44" s="20"/>
    </row>
    <row r="45" spans="1:44" s="17" customFormat="1" ht="20.25" customHeight="1" x14ac:dyDescent="0.2">
      <c r="A45" s="150"/>
      <c r="C45" s="63"/>
      <c r="D45" s="66" t="str">
        <f t="shared" si="13"/>
        <v/>
      </c>
      <c r="E45" s="69" t="str">
        <f>IFERROR(VLOOKUP(J45,Causa!$A$2:$F$15,6,0),"")</f>
        <v/>
      </c>
      <c r="F45" s="52"/>
      <c r="G45" s="53"/>
      <c r="H45" s="212"/>
      <c r="I45" s="55"/>
      <c r="J45" s="54"/>
      <c r="K45" s="54"/>
      <c r="L45" s="54"/>
      <c r="M45" s="54"/>
      <c r="N45" s="54"/>
      <c r="O45" s="54"/>
      <c r="P45" s="54"/>
      <c r="Q45" s="55"/>
      <c r="R45" s="54"/>
      <c r="S45" s="56">
        <f t="shared" si="17"/>
        <v>0</v>
      </c>
      <c r="T45" s="56">
        <f t="shared" si="14"/>
        <v>0</v>
      </c>
      <c r="U45" s="56">
        <f t="shared" si="18"/>
        <v>0</v>
      </c>
      <c r="V45" s="56">
        <f t="shared" si="15"/>
        <v>0</v>
      </c>
      <c r="W45" s="64" t="str">
        <f t="shared" si="16"/>
        <v/>
      </c>
      <c r="X45" s="56" t="str">
        <f t="shared" si="19"/>
        <v>T</v>
      </c>
      <c r="Y45" s="18"/>
      <c r="Z45" s="19"/>
      <c r="AA45" s="20"/>
      <c r="AB45" s="19"/>
      <c r="AC45" s="21"/>
      <c r="AJ45" s="22"/>
      <c r="AK45" s="22"/>
      <c r="AL45" s="22"/>
      <c r="AM45" s="22"/>
      <c r="AN45" s="20"/>
      <c r="AO45" s="20"/>
      <c r="AP45" s="20"/>
      <c r="AQ45" s="20"/>
      <c r="AR45" s="20"/>
    </row>
    <row r="46" spans="1:44" s="17" customFormat="1" ht="20.25" customHeight="1" x14ac:dyDescent="0.2">
      <c r="A46" s="150"/>
      <c r="C46" s="63"/>
      <c r="D46" s="66" t="str">
        <f t="shared" si="13"/>
        <v/>
      </c>
      <c r="E46" s="69" t="str">
        <f>IFERROR(VLOOKUP(J46,Causa!$A$2:$F$15,6,0),"")</f>
        <v/>
      </c>
      <c r="F46" s="52"/>
      <c r="G46" s="53"/>
      <c r="H46" s="212"/>
      <c r="I46" s="55"/>
      <c r="J46" s="54"/>
      <c r="K46" s="54"/>
      <c r="L46" s="54"/>
      <c r="M46" s="54"/>
      <c r="N46" s="54"/>
      <c r="O46" s="54"/>
      <c r="P46" s="54"/>
      <c r="Q46" s="55"/>
      <c r="R46" s="54"/>
      <c r="S46" s="56">
        <f t="shared" si="17"/>
        <v>0</v>
      </c>
      <c r="T46" s="56">
        <f t="shared" si="14"/>
        <v>0</v>
      </c>
      <c r="U46" s="56">
        <f t="shared" si="18"/>
        <v>0</v>
      </c>
      <c r="V46" s="56">
        <f t="shared" si="15"/>
        <v>0</v>
      </c>
      <c r="W46" s="64" t="str">
        <f t="shared" si="16"/>
        <v/>
      </c>
      <c r="X46" s="56" t="str">
        <f t="shared" si="19"/>
        <v>T</v>
      </c>
      <c r="Y46" s="18"/>
      <c r="Z46" s="19"/>
      <c r="AA46" s="20"/>
      <c r="AB46" s="19"/>
      <c r="AC46" s="21"/>
      <c r="AJ46" s="22"/>
      <c r="AK46" s="22"/>
      <c r="AL46" s="22"/>
      <c r="AM46" s="22"/>
      <c r="AN46" s="20"/>
      <c r="AO46" s="20"/>
      <c r="AP46" s="20"/>
      <c r="AQ46" s="20"/>
      <c r="AR46" s="20"/>
    </row>
    <row r="47" spans="1:44" s="17" customFormat="1" ht="20.25" customHeight="1" x14ac:dyDescent="0.2">
      <c r="A47" s="150"/>
      <c r="C47" s="63"/>
      <c r="D47" s="66" t="str">
        <f t="shared" si="13"/>
        <v/>
      </c>
      <c r="E47" s="69" t="str">
        <f>IFERROR(VLOOKUP(J47,Causa!$A$2:$F$15,6,0),"")</f>
        <v/>
      </c>
      <c r="F47" s="52"/>
      <c r="G47" s="53"/>
      <c r="H47" s="212"/>
      <c r="I47" s="55"/>
      <c r="J47" s="54"/>
      <c r="K47" s="54"/>
      <c r="L47" s="54"/>
      <c r="M47" s="54"/>
      <c r="N47" s="54"/>
      <c r="O47" s="54"/>
      <c r="P47" s="54"/>
      <c r="Q47" s="55"/>
      <c r="R47" s="54"/>
      <c r="S47" s="56">
        <f t="shared" si="17"/>
        <v>0</v>
      </c>
      <c r="T47" s="56">
        <f t="shared" si="14"/>
        <v>0</v>
      </c>
      <c r="U47" s="56">
        <f t="shared" si="18"/>
        <v>0</v>
      </c>
      <c r="V47" s="56">
        <f t="shared" si="15"/>
        <v>0</v>
      </c>
      <c r="W47" s="64" t="str">
        <f t="shared" si="16"/>
        <v/>
      </c>
      <c r="X47" s="56" t="str">
        <f t="shared" si="19"/>
        <v>T</v>
      </c>
      <c r="Y47" s="18"/>
      <c r="Z47" s="19"/>
      <c r="AA47" s="20"/>
      <c r="AB47" s="19"/>
      <c r="AC47" s="21"/>
      <c r="AJ47" s="22"/>
      <c r="AK47" s="22"/>
      <c r="AL47" s="22"/>
      <c r="AM47" s="22"/>
      <c r="AN47" s="20"/>
      <c r="AO47" s="20"/>
      <c r="AP47" s="20"/>
      <c r="AQ47" s="20"/>
      <c r="AR47" s="20"/>
    </row>
    <row r="48" spans="1:44" s="17" customFormat="1" ht="20.25" customHeight="1" x14ac:dyDescent="0.2">
      <c r="A48" s="150"/>
      <c r="C48" s="63"/>
      <c r="D48" s="66" t="str">
        <f t="shared" si="13"/>
        <v/>
      </c>
      <c r="E48" s="69" t="str">
        <f>IFERROR(VLOOKUP(J48,Causa!$A$2:$F$15,6,0),"")</f>
        <v/>
      </c>
      <c r="F48" s="52"/>
      <c r="G48" s="53"/>
      <c r="H48" s="212"/>
      <c r="I48" s="55"/>
      <c r="J48" s="54"/>
      <c r="K48" s="54"/>
      <c r="L48" s="54"/>
      <c r="M48" s="54"/>
      <c r="N48" s="54"/>
      <c r="O48" s="54"/>
      <c r="P48" s="54"/>
      <c r="Q48" s="55"/>
      <c r="R48" s="54"/>
      <c r="S48" s="56">
        <f t="shared" si="17"/>
        <v>0</v>
      </c>
      <c r="T48" s="56">
        <f t="shared" si="14"/>
        <v>0</v>
      </c>
      <c r="U48" s="56">
        <f t="shared" si="18"/>
        <v>0</v>
      </c>
      <c r="V48" s="56">
        <f t="shared" si="15"/>
        <v>0</v>
      </c>
      <c r="W48" s="64" t="str">
        <f t="shared" si="16"/>
        <v/>
      </c>
      <c r="X48" s="56" t="str">
        <f t="shared" si="19"/>
        <v>T</v>
      </c>
      <c r="Y48" s="18"/>
      <c r="Z48" s="19"/>
      <c r="AA48" s="20"/>
      <c r="AB48" s="19"/>
      <c r="AC48" s="21"/>
      <c r="AJ48" s="22"/>
      <c r="AK48" s="22"/>
      <c r="AL48" s="22"/>
      <c r="AM48" s="22"/>
      <c r="AN48" s="20"/>
      <c r="AO48" s="20"/>
      <c r="AP48" s="20"/>
      <c r="AQ48" s="20"/>
      <c r="AR48" s="20"/>
    </row>
    <row r="49" spans="1:44" s="17" customFormat="1" ht="20.25" customHeight="1" x14ac:dyDescent="0.2">
      <c r="A49" s="150"/>
      <c r="C49" s="63"/>
      <c r="D49" s="66" t="str">
        <f t="shared" si="13"/>
        <v/>
      </c>
      <c r="E49" s="69" t="str">
        <f>IFERROR(VLOOKUP(J49,Causa!$A$2:$F$15,6,0),"")</f>
        <v/>
      </c>
      <c r="F49" s="52"/>
      <c r="G49" s="53"/>
      <c r="H49" s="212"/>
      <c r="I49" s="55"/>
      <c r="J49" s="54"/>
      <c r="K49" s="54"/>
      <c r="L49" s="54"/>
      <c r="M49" s="54"/>
      <c r="N49" s="54"/>
      <c r="O49" s="54"/>
      <c r="P49" s="54"/>
      <c r="Q49" s="55"/>
      <c r="R49" s="54"/>
      <c r="S49" s="56">
        <f t="shared" si="17"/>
        <v>0</v>
      </c>
      <c r="T49" s="56">
        <f t="shared" si="14"/>
        <v>0</v>
      </c>
      <c r="U49" s="56">
        <f t="shared" si="18"/>
        <v>0</v>
      </c>
      <c r="V49" s="56">
        <f t="shared" si="15"/>
        <v>0</v>
      </c>
      <c r="W49" s="64" t="str">
        <f t="shared" si="16"/>
        <v/>
      </c>
      <c r="X49" s="56" t="str">
        <f t="shared" si="19"/>
        <v>T</v>
      </c>
      <c r="Y49" s="18"/>
      <c r="Z49" s="19"/>
      <c r="AA49" s="20"/>
      <c r="AB49" s="19"/>
      <c r="AC49" s="21"/>
      <c r="AJ49" s="22"/>
      <c r="AK49" s="22"/>
      <c r="AL49" s="22"/>
      <c r="AM49" s="22"/>
      <c r="AN49" s="20"/>
      <c r="AO49" s="20"/>
      <c r="AP49" s="20"/>
      <c r="AQ49" s="20"/>
      <c r="AR49" s="20"/>
    </row>
    <row r="50" spans="1:44" s="17" customFormat="1" ht="20.25" customHeight="1" x14ac:dyDescent="0.2">
      <c r="A50" s="150"/>
      <c r="C50" s="63"/>
      <c r="D50" s="66" t="str">
        <f t="shared" si="13"/>
        <v/>
      </c>
      <c r="E50" s="69" t="str">
        <f>IFERROR(VLOOKUP(J50,Causa!$A$2:$F$15,6,0),"")</f>
        <v/>
      </c>
      <c r="F50" s="52"/>
      <c r="G50" s="53"/>
      <c r="H50" s="212"/>
      <c r="I50" s="55"/>
      <c r="J50" s="54"/>
      <c r="K50" s="54"/>
      <c r="L50" s="54"/>
      <c r="M50" s="54"/>
      <c r="N50" s="54"/>
      <c r="O50" s="54"/>
      <c r="P50" s="54"/>
      <c r="Q50" s="55"/>
      <c r="R50" s="54"/>
      <c r="S50" s="56">
        <f t="shared" si="17"/>
        <v>0</v>
      </c>
      <c r="T50" s="56">
        <f t="shared" si="14"/>
        <v>0</v>
      </c>
      <c r="U50" s="56">
        <f t="shared" si="18"/>
        <v>0</v>
      </c>
      <c r="V50" s="56">
        <f t="shared" si="15"/>
        <v>0</v>
      </c>
      <c r="W50" s="64" t="str">
        <f t="shared" si="16"/>
        <v/>
      </c>
      <c r="X50" s="56" t="str">
        <f t="shared" si="19"/>
        <v>T</v>
      </c>
      <c r="Y50" s="20"/>
      <c r="Z50" s="19"/>
      <c r="AA50" s="20"/>
      <c r="AB50" s="19"/>
      <c r="AC50" s="21"/>
      <c r="AJ50" s="22"/>
      <c r="AK50" s="22"/>
      <c r="AL50" s="22"/>
      <c r="AM50" s="22"/>
      <c r="AN50" s="20"/>
      <c r="AO50" s="20"/>
      <c r="AP50" s="20"/>
      <c r="AQ50" s="20"/>
      <c r="AR50" s="20"/>
    </row>
    <row r="51" spans="1:44" s="17" customFormat="1" ht="20.25" customHeight="1" x14ac:dyDescent="0.2">
      <c r="A51" s="150"/>
      <c r="C51" s="63"/>
      <c r="D51" s="66" t="str">
        <f t="shared" si="13"/>
        <v/>
      </c>
      <c r="E51" s="69" t="str">
        <f>IFERROR(VLOOKUP(J51,Causa!$A$2:$F$15,6,0),"")</f>
        <v/>
      </c>
      <c r="F51" s="52"/>
      <c r="G51" s="53"/>
      <c r="H51" s="212"/>
      <c r="I51" s="55"/>
      <c r="J51" s="54"/>
      <c r="K51" s="54"/>
      <c r="L51" s="54"/>
      <c r="M51" s="54"/>
      <c r="N51" s="54"/>
      <c r="O51" s="54"/>
      <c r="P51" s="54"/>
      <c r="Q51" s="55"/>
      <c r="R51" s="54"/>
      <c r="S51" s="56">
        <f t="shared" si="17"/>
        <v>0</v>
      </c>
      <c r="T51" s="56">
        <f t="shared" si="14"/>
        <v>0</v>
      </c>
      <c r="U51" s="56">
        <f t="shared" si="18"/>
        <v>0</v>
      </c>
      <c r="V51" s="56">
        <f t="shared" si="15"/>
        <v>0</v>
      </c>
      <c r="W51" s="64" t="str">
        <f t="shared" si="16"/>
        <v/>
      </c>
      <c r="X51" s="56" t="str">
        <f t="shared" si="19"/>
        <v>T</v>
      </c>
      <c r="Y51" s="20"/>
      <c r="Z51" s="19"/>
      <c r="AA51" s="20"/>
      <c r="AB51" s="19"/>
      <c r="AC51" s="21"/>
      <c r="AJ51" s="22"/>
      <c r="AK51" s="22"/>
      <c r="AL51" s="22"/>
      <c r="AM51" s="22"/>
      <c r="AN51" s="20"/>
      <c r="AO51" s="20"/>
      <c r="AP51" s="20"/>
      <c r="AQ51" s="20"/>
      <c r="AR51" s="20"/>
    </row>
    <row r="52" spans="1:44" s="17" customFormat="1" ht="20.25" customHeight="1" x14ac:dyDescent="0.2">
      <c r="A52" s="150"/>
      <c r="C52" s="63"/>
      <c r="D52" s="66" t="str">
        <f t="shared" si="13"/>
        <v/>
      </c>
      <c r="E52" s="69" t="str">
        <f>IFERROR(VLOOKUP(J52,Causa!$A$2:$F$15,6,0),"")</f>
        <v/>
      </c>
      <c r="F52" s="52"/>
      <c r="G52" s="53"/>
      <c r="H52" s="212"/>
      <c r="I52" s="55"/>
      <c r="J52" s="54"/>
      <c r="K52" s="54"/>
      <c r="L52" s="54"/>
      <c r="M52" s="54"/>
      <c r="N52" s="54"/>
      <c r="O52" s="54"/>
      <c r="P52" s="54"/>
      <c r="Q52" s="55"/>
      <c r="R52" s="54"/>
      <c r="S52" s="56">
        <f t="shared" si="17"/>
        <v>0</v>
      </c>
      <c r="T52" s="56">
        <f t="shared" si="14"/>
        <v>0</v>
      </c>
      <c r="U52" s="56">
        <f t="shared" si="18"/>
        <v>0</v>
      </c>
      <c r="V52" s="56">
        <f t="shared" si="15"/>
        <v>0</v>
      </c>
      <c r="W52" s="64" t="str">
        <f t="shared" si="16"/>
        <v/>
      </c>
      <c r="X52" s="56" t="str">
        <f t="shared" si="19"/>
        <v>T</v>
      </c>
      <c r="Y52" s="20"/>
      <c r="Z52" s="19"/>
      <c r="AA52" s="20"/>
      <c r="AB52" s="19"/>
      <c r="AC52" s="21"/>
      <c r="AJ52" s="22"/>
      <c r="AK52" s="22"/>
      <c r="AL52" s="22"/>
      <c r="AM52" s="22"/>
      <c r="AN52" s="20"/>
      <c r="AO52" s="20"/>
      <c r="AP52" s="20"/>
      <c r="AQ52" s="20"/>
      <c r="AR52" s="20"/>
    </row>
    <row r="53" spans="1:44" s="17" customFormat="1" ht="20.25" customHeight="1" x14ac:dyDescent="0.2">
      <c r="A53" s="150"/>
      <c r="C53" s="63"/>
      <c r="D53" s="66" t="str">
        <f t="shared" si="13"/>
        <v/>
      </c>
      <c r="E53" s="69" t="str">
        <f>IFERROR(VLOOKUP(J53,Causa!$A$2:$F$15,6,0),"")</f>
        <v/>
      </c>
      <c r="F53" s="52"/>
      <c r="G53" s="53"/>
      <c r="H53" s="212"/>
      <c r="I53" s="55"/>
      <c r="J53" s="54"/>
      <c r="K53" s="54"/>
      <c r="L53" s="54"/>
      <c r="M53" s="54"/>
      <c r="N53" s="54"/>
      <c r="O53" s="54"/>
      <c r="P53" s="54"/>
      <c r="Q53" s="55"/>
      <c r="R53" s="54"/>
      <c r="S53" s="56">
        <f t="shared" si="17"/>
        <v>0</v>
      </c>
      <c r="T53" s="56">
        <f t="shared" si="14"/>
        <v>0</v>
      </c>
      <c r="U53" s="56">
        <f t="shared" si="18"/>
        <v>0</v>
      </c>
      <c r="V53" s="56">
        <f t="shared" si="15"/>
        <v>0</v>
      </c>
      <c r="W53" s="64" t="str">
        <f t="shared" si="16"/>
        <v/>
      </c>
      <c r="X53" s="56" t="str">
        <f t="shared" si="19"/>
        <v>T</v>
      </c>
      <c r="Y53" s="20"/>
      <c r="Z53" s="19"/>
      <c r="AA53" s="20"/>
      <c r="AB53" s="19"/>
      <c r="AC53" s="21"/>
      <c r="AJ53" s="22"/>
      <c r="AK53" s="22"/>
      <c r="AL53" s="22"/>
      <c r="AM53" s="22"/>
      <c r="AN53" s="20"/>
      <c r="AO53" s="20"/>
      <c r="AP53" s="20"/>
      <c r="AQ53" s="20"/>
      <c r="AR53" s="20"/>
    </row>
    <row r="54" spans="1:44" s="17" customFormat="1" ht="20.25" customHeight="1" x14ac:dyDescent="0.2">
      <c r="A54" s="150"/>
      <c r="C54" s="63"/>
      <c r="D54" s="66" t="str">
        <f t="shared" si="13"/>
        <v/>
      </c>
      <c r="E54" s="69" t="str">
        <f>IFERROR(VLOOKUP(J54,Causa!$A$2:$F$15,6,0),"")</f>
        <v/>
      </c>
      <c r="F54" s="52"/>
      <c r="G54" s="53"/>
      <c r="H54" s="212"/>
      <c r="I54" s="55"/>
      <c r="J54" s="54"/>
      <c r="K54" s="54"/>
      <c r="L54" s="54"/>
      <c r="M54" s="54"/>
      <c r="N54" s="54"/>
      <c r="O54" s="54"/>
      <c r="P54" s="54"/>
      <c r="Q54" s="55"/>
      <c r="R54" s="54"/>
      <c r="S54" s="56">
        <f t="shared" si="17"/>
        <v>0</v>
      </c>
      <c r="T54" s="56">
        <f t="shared" si="14"/>
        <v>0</v>
      </c>
      <c r="U54" s="56">
        <f t="shared" si="18"/>
        <v>0</v>
      </c>
      <c r="V54" s="56">
        <f t="shared" si="15"/>
        <v>0</v>
      </c>
      <c r="W54" s="64" t="str">
        <f t="shared" si="16"/>
        <v/>
      </c>
      <c r="X54" s="56" t="str">
        <f t="shared" si="19"/>
        <v>T</v>
      </c>
      <c r="Y54" s="20"/>
      <c r="Z54" s="19"/>
      <c r="AA54" s="20"/>
      <c r="AB54" s="19"/>
      <c r="AC54" s="21"/>
      <c r="AJ54" s="22"/>
      <c r="AK54" s="22"/>
      <c r="AL54" s="22"/>
      <c r="AM54" s="22"/>
      <c r="AN54" s="20"/>
      <c r="AO54" s="20"/>
      <c r="AP54" s="20"/>
      <c r="AQ54" s="20"/>
      <c r="AR54" s="20"/>
    </row>
    <row r="55" spans="1:44" s="17" customFormat="1" ht="20.25" customHeight="1" x14ac:dyDescent="0.2">
      <c r="A55" s="150"/>
      <c r="C55" s="63"/>
      <c r="D55" s="66" t="str">
        <f t="shared" si="13"/>
        <v/>
      </c>
      <c r="E55" s="69" t="str">
        <f>IFERROR(VLOOKUP(J55,Causa!$A$2:$F$15,6,0),"")</f>
        <v/>
      </c>
      <c r="F55" s="52"/>
      <c r="G55" s="53"/>
      <c r="H55" s="212"/>
      <c r="I55" s="55"/>
      <c r="J55" s="54"/>
      <c r="K55" s="54"/>
      <c r="L55" s="54"/>
      <c r="M55" s="54"/>
      <c r="N55" s="54"/>
      <c r="O55" s="54"/>
      <c r="P55" s="54"/>
      <c r="Q55" s="55"/>
      <c r="R55" s="54"/>
      <c r="S55" s="56">
        <f t="shared" si="17"/>
        <v>0</v>
      </c>
      <c r="T55" s="56">
        <f t="shared" si="14"/>
        <v>0</v>
      </c>
      <c r="U55" s="56">
        <f t="shared" si="18"/>
        <v>0</v>
      </c>
      <c r="V55" s="56">
        <f t="shared" si="15"/>
        <v>0</v>
      </c>
      <c r="W55" s="64" t="str">
        <f t="shared" si="16"/>
        <v/>
      </c>
      <c r="X55" s="56" t="str">
        <f t="shared" si="19"/>
        <v>T</v>
      </c>
      <c r="Y55" s="20"/>
      <c r="Z55" s="19"/>
      <c r="AA55" s="20"/>
      <c r="AB55" s="19"/>
      <c r="AC55" s="21"/>
      <c r="AJ55" s="22"/>
      <c r="AK55" s="22"/>
      <c r="AL55" s="22"/>
      <c r="AM55" s="22"/>
      <c r="AN55" s="20"/>
      <c r="AO55" s="20"/>
      <c r="AP55" s="20"/>
      <c r="AQ55" s="20"/>
      <c r="AR55" s="20"/>
    </row>
    <row r="56" spans="1:44" s="17" customFormat="1" ht="20.25" customHeight="1" x14ac:dyDescent="0.2">
      <c r="A56" s="150"/>
      <c r="C56" s="63"/>
      <c r="D56" s="66" t="str">
        <f t="shared" si="13"/>
        <v/>
      </c>
      <c r="E56" s="69" t="str">
        <f>IFERROR(VLOOKUP(J56,Causa!$A$2:$F$15,6,0),"")</f>
        <v/>
      </c>
      <c r="F56" s="52"/>
      <c r="G56" s="53"/>
      <c r="H56" s="212"/>
      <c r="I56" s="55"/>
      <c r="J56" s="54"/>
      <c r="K56" s="54"/>
      <c r="L56" s="54"/>
      <c r="M56" s="54"/>
      <c r="N56" s="54"/>
      <c r="O56" s="54"/>
      <c r="P56" s="54"/>
      <c r="Q56" s="55"/>
      <c r="R56" s="54"/>
      <c r="S56" s="56">
        <f t="shared" si="17"/>
        <v>0</v>
      </c>
      <c r="T56" s="56">
        <f t="shared" si="14"/>
        <v>0</v>
      </c>
      <c r="U56" s="56">
        <f t="shared" si="18"/>
        <v>0</v>
      </c>
      <c r="V56" s="56">
        <f t="shared" si="15"/>
        <v>0</v>
      </c>
      <c r="W56" s="64" t="str">
        <f t="shared" si="16"/>
        <v/>
      </c>
      <c r="X56" s="56" t="str">
        <f t="shared" si="19"/>
        <v>T</v>
      </c>
      <c r="Y56" s="20"/>
      <c r="Z56" s="19"/>
      <c r="AA56" s="20"/>
      <c r="AB56" s="19"/>
      <c r="AC56" s="21"/>
      <c r="AJ56" s="22"/>
      <c r="AK56" s="22"/>
      <c r="AL56" s="22"/>
      <c r="AM56" s="22"/>
      <c r="AN56" s="20"/>
      <c r="AO56" s="20"/>
      <c r="AP56" s="20"/>
      <c r="AQ56" s="20"/>
      <c r="AR56" s="20"/>
    </row>
    <row r="57" spans="1:44" s="17" customFormat="1" ht="20.25" customHeight="1" x14ac:dyDescent="0.2">
      <c r="A57" s="150"/>
      <c r="C57" s="63"/>
      <c r="D57" s="66" t="str">
        <f t="shared" si="13"/>
        <v/>
      </c>
      <c r="E57" s="69" t="str">
        <f>IFERROR(VLOOKUP(J57,Causa!$A$2:$F$15,6,0),"")</f>
        <v/>
      </c>
      <c r="F57" s="52"/>
      <c r="G57" s="53"/>
      <c r="H57" s="212"/>
      <c r="I57" s="55"/>
      <c r="J57" s="54"/>
      <c r="K57" s="54"/>
      <c r="L57" s="54"/>
      <c r="M57" s="54"/>
      <c r="N57" s="54"/>
      <c r="O57" s="54"/>
      <c r="P57" s="54"/>
      <c r="Q57" s="55"/>
      <c r="R57" s="54"/>
      <c r="S57" s="56">
        <f t="shared" si="17"/>
        <v>0</v>
      </c>
      <c r="T57" s="56">
        <f t="shared" si="14"/>
        <v>0</v>
      </c>
      <c r="U57" s="56">
        <f t="shared" si="18"/>
        <v>0</v>
      </c>
      <c r="V57" s="56">
        <f t="shared" si="15"/>
        <v>0</v>
      </c>
      <c r="W57" s="64" t="str">
        <f t="shared" si="16"/>
        <v/>
      </c>
      <c r="X57" s="56" t="str">
        <f t="shared" si="19"/>
        <v>T</v>
      </c>
      <c r="Y57" s="20"/>
      <c r="Z57" s="19"/>
      <c r="AA57" s="20"/>
      <c r="AB57" s="19"/>
      <c r="AC57" s="21"/>
      <c r="AJ57" s="22"/>
      <c r="AK57" s="22"/>
      <c r="AL57" s="22"/>
      <c r="AM57" s="22"/>
      <c r="AN57" s="20"/>
      <c r="AO57" s="20"/>
      <c r="AP57" s="20"/>
      <c r="AQ57" s="20"/>
      <c r="AR57" s="20"/>
    </row>
    <row r="58" spans="1:44" s="17" customFormat="1" ht="20.25" customHeight="1" x14ac:dyDescent="0.2">
      <c r="A58" s="150"/>
      <c r="C58" s="63"/>
      <c r="D58" s="66" t="str">
        <f t="shared" si="13"/>
        <v/>
      </c>
      <c r="E58" s="69" t="str">
        <f>IFERROR(VLOOKUP(J58,Causa!$A$2:$F$15,6,0),"")</f>
        <v/>
      </c>
      <c r="F58" s="52"/>
      <c r="G58" s="53"/>
      <c r="H58" s="212"/>
      <c r="I58" s="55"/>
      <c r="J58" s="54"/>
      <c r="K58" s="54"/>
      <c r="L58" s="54"/>
      <c r="M58" s="54"/>
      <c r="N58" s="54"/>
      <c r="O58" s="54"/>
      <c r="P58" s="54"/>
      <c r="Q58" s="55"/>
      <c r="R58" s="54"/>
      <c r="S58" s="56">
        <f t="shared" si="17"/>
        <v>0</v>
      </c>
      <c r="T58" s="56">
        <f t="shared" si="14"/>
        <v>0</v>
      </c>
      <c r="U58" s="56">
        <f t="shared" si="18"/>
        <v>0</v>
      </c>
      <c r="V58" s="56">
        <f t="shared" si="15"/>
        <v>0</v>
      </c>
      <c r="W58" s="64" t="str">
        <f t="shared" si="16"/>
        <v/>
      </c>
      <c r="X58" s="56" t="str">
        <f t="shared" si="19"/>
        <v>T</v>
      </c>
      <c r="Y58" s="20"/>
      <c r="Z58" s="19"/>
      <c r="AA58" s="20"/>
      <c r="AB58" s="19"/>
      <c r="AC58" s="21"/>
      <c r="AJ58" s="22"/>
      <c r="AK58" s="22"/>
      <c r="AL58" s="22"/>
      <c r="AM58" s="22"/>
      <c r="AN58" s="20"/>
      <c r="AO58" s="20"/>
      <c r="AP58" s="20"/>
      <c r="AQ58" s="20"/>
      <c r="AR58" s="20"/>
    </row>
    <row r="59" spans="1:44" s="17" customFormat="1" ht="20.25" customHeight="1" x14ac:dyDescent="0.2">
      <c r="A59" s="150"/>
      <c r="C59" s="63"/>
      <c r="D59" s="66" t="str">
        <f t="shared" si="13"/>
        <v/>
      </c>
      <c r="E59" s="69" t="str">
        <f>IFERROR(VLOOKUP(J59,Causa!$A$2:$F$15,6,0),"")</f>
        <v/>
      </c>
      <c r="F59" s="52"/>
      <c r="G59" s="53"/>
      <c r="H59" s="212"/>
      <c r="I59" s="55"/>
      <c r="J59" s="54"/>
      <c r="K59" s="54"/>
      <c r="L59" s="54"/>
      <c r="M59" s="54"/>
      <c r="N59" s="54"/>
      <c r="O59" s="54"/>
      <c r="P59" s="54"/>
      <c r="Q59" s="55"/>
      <c r="R59" s="54"/>
      <c r="S59" s="56">
        <f t="shared" si="17"/>
        <v>0</v>
      </c>
      <c r="T59" s="56">
        <f t="shared" si="14"/>
        <v>0</v>
      </c>
      <c r="U59" s="56">
        <f t="shared" si="18"/>
        <v>0</v>
      </c>
      <c r="V59" s="56">
        <f t="shared" si="15"/>
        <v>0</v>
      </c>
      <c r="W59" s="64" t="str">
        <f t="shared" si="16"/>
        <v/>
      </c>
      <c r="X59" s="56" t="str">
        <f t="shared" si="19"/>
        <v>T</v>
      </c>
      <c r="Y59" s="20"/>
      <c r="Z59" s="19"/>
      <c r="AA59" s="20"/>
      <c r="AB59" s="19"/>
      <c r="AC59" s="21"/>
      <c r="AJ59" s="22"/>
      <c r="AK59" s="22"/>
      <c r="AL59" s="22"/>
      <c r="AM59" s="22"/>
      <c r="AN59" s="20"/>
      <c r="AO59" s="20"/>
      <c r="AP59" s="20"/>
      <c r="AQ59" s="20"/>
      <c r="AR59" s="20"/>
    </row>
    <row r="60" spans="1:44" s="17" customFormat="1" ht="20.25" customHeight="1" x14ac:dyDescent="0.2">
      <c r="A60" s="150"/>
      <c r="C60" s="63"/>
      <c r="D60" s="66" t="str">
        <f t="shared" si="13"/>
        <v/>
      </c>
      <c r="E60" s="69" t="str">
        <f>IFERROR(VLOOKUP(J60,Causa!$A$2:$F$15,6,0),"")</f>
        <v/>
      </c>
      <c r="F60" s="52"/>
      <c r="G60" s="53"/>
      <c r="H60" s="212"/>
      <c r="I60" s="55"/>
      <c r="J60" s="54"/>
      <c r="K60" s="54"/>
      <c r="L60" s="54"/>
      <c r="M60" s="54"/>
      <c r="N60" s="54"/>
      <c r="O60" s="54"/>
      <c r="P60" s="54"/>
      <c r="Q60" s="55"/>
      <c r="R60" s="54"/>
      <c r="S60" s="56">
        <f t="shared" si="17"/>
        <v>0</v>
      </c>
      <c r="T60" s="56">
        <f t="shared" si="14"/>
        <v>0</v>
      </c>
      <c r="U60" s="56">
        <f t="shared" si="18"/>
        <v>0</v>
      </c>
      <c r="V60" s="56">
        <f t="shared" si="15"/>
        <v>0</v>
      </c>
      <c r="W60" s="64" t="str">
        <f t="shared" si="16"/>
        <v/>
      </c>
      <c r="X60" s="56" t="str">
        <f t="shared" si="19"/>
        <v>T</v>
      </c>
      <c r="Y60" s="20"/>
      <c r="Z60" s="19"/>
      <c r="AA60" s="20"/>
      <c r="AB60" s="19"/>
      <c r="AC60" s="21"/>
      <c r="AJ60" s="22"/>
      <c r="AK60" s="22"/>
      <c r="AL60" s="22"/>
      <c r="AM60" s="22"/>
      <c r="AN60" s="20"/>
      <c r="AO60" s="20"/>
      <c r="AP60" s="20"/>
      <c r="AQ60" s="20"/>
      <c r="AR60" s="20"/>
    </row>
    <row r="61" spans="1:44" s="17" customFormat="1" ht="30.75" customHeight="1" x14ac:dyDescent="0.2">
      <c r="A61" s="150"/>
      <c r="C61" s="63"/>
      <c r="D61" s="66" t="str">
        <f t="shared" si="13"/>
        <v/>
      </c>
      <c r="E61" s="69" t="str">
        <f>IFERROR(VLOOKUP(J61,Causa!$A$2:$F$15,6,0),"")</f>
        <v/>
      </c>
      <c r="F61" s="52"/>
      <c r="G61" s="53"/>
      <c r="H61" s="212"/>
      <c r="I61" s="55"/>
      <c r="J61" s="54"/>
      <c r="K61" s="54"/>
      <c r="L61" s="54"/>
      <c r="M61" s="54"/>
      <c r="N61" s="54"/>
      <c r="O61" s="54"/>
      <c r="P61" s="54"/>
      <c r="Q61" s="55"/>
      <c r="R61" s="54"/>
      <c r="S61" s="56">
        <f t="shared" si="17"/>
        <v>0</v>
      </c>
      <c r="T61" s="56">
        <f t="shared" si="14"/>
        <v>0</v>
      </c>
      <c r="U61" s="56">
        <f t="shared" si="18"/>
        <v>0</v>
      </c>
      <c r="V61" s="56">
        <f t="shared" si="15"/>
        <v>0</v>
      </c>
      <c r="W61" s="64" t="str">
        <f t="shared" si="16"/>
        <v/>
      </c>
      <c r="X61" s="56" t="str">
        <f t="shared" si="19"/>
        <v>T</v>
      </c>
      <c r="Y61" s="20"/>
      <c r="Z61" s="19"/>
      <c r="AA61" s="20"/>
      <c r="AB61" s="19"/>
      <c r="AC61" s="21"/>
      <c r="AJ61" s="22"/>
      <c r="AK61" s="22"/>
      <c r="AL61" s="22"/>
      <c r="AM61" s="22"/>
      <c r="AN61" s="20"/>
      <c r="AO61" s="20"/>
      <c r="AP61" s="20"/>
      <c r="AQ61" s="20"/>
      <c r="AR61" s="20"/>
    </row>
    <row r="62" spans="1:44" s="17" customFormat="1" ht="30.75" customHeight="1" x14ac:dyDescent="0.2">
      <c r="A62" s="150"/>
      <c r="C62" s="63"/>
      <c r="D62" s="66" t="str">
        <f t="shared" si="13"/>
        <v/>
      </c>
      <c r="E62" s="69" t="str">
        <f>IFERROR(VLOOKUP(J62,Causa!$A$2:$F$15,6,0),"")</f>
        <v/>
      </c>
      <c r="F62" s="52"/>
      <c r="G62" s="53"/>
      <c r="H62" s="212"/>
      <c r="I62" s="55"/>
      <c r="J62" s="54"/>
      <c r="K62" s="54"/>
      <c r="L62" s="54"/>
      <c r="M62" s="54"/>
      <c r="N62" s="54"/>
      <c r="O62" s="54"/>
      <c r="P62" s="54"/>
      <c r="Q62" s="55"/>
      <c r="R62" s="54"/>
      <c r="S62" s="56">
        <f t="shared" si="17"/>
        <v>0</v>
      </c>
      <c r="T62" s="56">
        <f t="shared" si="14"/>
        <v>0</v>
      </c>
      <c r="U62" s="56">
        <f t="shared" si="18"/>
        <v>0</v>
      </c>
      <c r="V62" s="56">
        <f t="shared" si="15"/>
        <v>0</v>
      </c>
      <c r="W62" s="64" t="str">
        <f t="shared" si="16"/>
        <v/>
      </c>
      <c r="X62" s="56" t="str">
        <f t="shared" si="19"/>
        <v>T</v>
      </c>
      <c r="Y62" s="20"/>
      <c r="Z62" s="19"/>
      <c r="AA62" s="20"/>
      <c r="AB62" s="19"/>
      <c r="AC62" s="21"/>
      <c r="AJ62" s="22"/>
      <c r="AK62" s="22"/>
      <c r="AL62" s="22"/>
      <c r="AM62" s="22"/>
      <c r="AN62" s="20"/>
      <c r="AO62" s="20"/>
      <c r="AP62" s="20"/>
      <c r="AQ62" s="20"/>
      <c r="AR62" s="20"/>
    </row>
    <row r="63" spans="1:44" s="17" customFormat="1" ht="30.75" customHeight="1" x14ac:dyDescent="0.2">
      <c r="A63" s="150"/>
      <c r="C63" s="63"/>
      <c r="D63" s="66" t="str">
        <f t="shared" si="13"/>
        <v/>
      </c>
      <c r="E63" s="69" t="str">
        <f>IFERROR(VLOOKUP(J63,Causa!$A$2:$F$15,6,0),"")</f>
        <v/>
      </c>
      <c r="F63" s="52"/>
      <c r="G63" s="53"/>
      <c r="H63" s="212"/>
      <c r="I63" s="55"/>
      <c r="J63" s="54"/>
      <c r="K63" s="54"/>
      <c r="L63" s="54"/>
      <c r="M63" s="54"/>
      <c r="N63" s="54"/>
      <c r="O63" s="54"/>
      <c r="P63" s="54"/>
      <c r="Q63" s="55"/>
      <c r="R63" s="54"/>
      <c r="S63" s="56">
        <f t="shared" si="17"/>
        <v>0</v>
      </c>
      <c r="T63" s="56">
        <f t="shared" si="14"/>
        <v>0</v>
      </c>
      <c r="U63" s="56">
        <f t="shared" si="18"/>
        <v>0</v>
      </c>
      <c r="V63" s="56">
        <f t="shared" si="15"/>
        <v>0</v>
      </c>
      <c r="W63" s="64" t="str">
        <f t="shared" si="16"/>
        <v/>
      </c>
      <c r="X63" s="56" t="str">
        <f t="shared" si="19"/>
        <v>T</v>
      </c>
      <c r="Y63" s="20"/>
      <c r="Z63" s="19"/>
      <c r="AA63" s="20"/>
      <c r="AB63" s="19"/>
      <c r="AC63" s="21"/>
      <c r="AJ63" s="22"/>
      <c r="AK63" s="22"/>
      <c r="AL63" s="22"/>
      <c r="AM63" s="22"/>
      <c r="AN63" s="20"/>
      <c r="AO63" s="20"/>
      <c r="AP63" s="20"/>
      <c r="AQ63" s="20"/>
      <c r="AR63" s="20"/>
    </row>
    <row r="64" spans="1:44" s="17" customFormat="1" ht="30.75" customHeight="1" x14ac:dyDescent="0.2">
      <c r="A64" s="150"/>
      <c r="C64" s="63"/>
      <c r="D64" s="66" t="str">
        <f t="shared" si="13"/>
        <v/>
      </c>
      <c r="E64" s="69" t="str">
        <f>IFERROR(VLOOKUP(J64,Causa!$A$2:$F$15,6,0),"")</f>
        <v/>
      </c>
      <c r="F64" s="52"/>
      <c r="G64" s="53"/>
      <c r="H64" s="212"/>
      <c r="I64" s="55"/>
      <c r="J64" s="54"/>
      <c r="K64" s="54"/>
      <c r="L64" s="54"/>
      <c r="M64" s="54"/>
      <c r="N64" s="54"/>
      <c r="O64" s="54"/>
      <c r="P64" s="54"/>
      <c r="Q64" s="55"/>
      <c r="R64" s="54"/>
      <c r="S64" s="56">
        <f t="shared" si="17"/>
        <v>0</v>
      </c>
      <c r="T64" s="56">
        <f t="shared" si="14"/>
        <v>0</v>
      </c>
      <c r="U64" s="56">
        <f t="shared" si="18"/>
        <v>0</v>
      </c>
      <c r="V64" s="56">
        <f t="shared" si="15"/>
        <v>0</v>
      </c>
      <c r="W64" s="64" t="str">
        <f t="shared" si="16"/>
        <v/>
      </c>
      <c r="X64" s="56" t="str">
        <f t="shared" si="19"/>
        <v>T</v>
      </c>
      <c r="Y64" s="20"/>
      <c r="Z64" s="19"/>
      <c r="AA64" s="20"/>
      <c r="AB64" s="19"/>
      <c r="AC64" s="21"/>
      <c r="AJ64" s="22"/>
      <c r="AK64" s="22"/>
      <c r="AL64" s="22"/>
      <c r="AM64" s="22"/>
      <c r="AN64" s="20"/>
      <c r="AO64" s="20"/>
      <c r="AP64" s="20"/>
      <c r="AQ64" s="20"/>
      <c r="AR64" s="20"/>
    </row>
    <row r="65" spans="1:44" s="17" customFormat="1" ht="30.75" customHeight="1" x14ac:dyDescent="0.2">
      <c r="A65" s="150"/>
      <c r="C65" s="63"/>
      <c r="D65" s="66" t="str">
        <f t="shared" si="13"/>
        <v/>
      </c>
      <c r="E65" s="69" t="str">
        <f>IFERROR(VLOOKUP(J65,Causa!$A$2:$F$15,6,0),"")</f>
        <v/>
      </c>
      <c r="F65" s="52"/>
      <c r="G65" s="53"/>
      <c r="H65" s="212"/>
      <c r="I65" s="55"/>
      <c r="J65" s="54"/>
      <c r="K65" s="54"/>
      <c r="L65" s="54"/>
      <c r="M65" s="54"/>
      <c r="N65" s="54"/>
      <c r="O65" s="54"/>
      <c r="P65" s="54"/>
      <c r="Q65" s="55"/>
      <c r="R65" s="54"/>
      <c r="S65" s="56">
        <f t="shared" si="17"/>
        <v>0</v>
      </c>
      <c r="T65" s="56">
        <f t="shared" si="14"/>
        <v>0</v>
      </c>
      <c r="U65" s="56">
        <f t="shared" si="18"/>
        <v>0</v>
      </c>
      <c r="V65" s="56">
        <f t="shared" si="15"/>
        <v>0</v>
      </c>
      <c r="W65" s="64" t="str">
        <f t="shared" si="16"/>
        <v/>
      </c>
      <c r="X65" s="56" t="str">
        <f t="shared" si="19"/>
        <v>T</v>
      </c>
      <c r="Y65" s="20"/>
      <c r="Z65" s="19"/>
      <c r="AA65" s="20"/>
      <c r="AB65" s="19"/>
      <c r="AC65" s="21"/>
      <c r="AJ65" s="22"/>
      <c r="AK65" s="22"/>
      <c r="AL65" s="22"/>
      <c r="AM65" s="22"/>
      <c r="AN65" s="20"/>
      <c r="AO65" s="20"/>
      <c r="AP65" s="20"/>
      <c r="AQ65" s="20"/>
      <c r="AR65" s="20"/>
    </row>
    <row r="66" spans="1:44" s="17" customFormat="1" ht="30.75" customHeight="1" x14ac:dyDescent="0.2">
      <c r="A66" s="150"/>
      <c r="C66" s="63"/>
      <c r="D66" s="66" t="str">
        <f t="shared" si="13"/>
        <v/>
      </c>
      <c r="E66" s="69" t="str">
        <f>IFERROR(VLOOKUP(J66,Causa!$A$2:$F$15,6,0),"")</f>
        <v/>
      </c>
      <c r="F66" s="52"/>
      <c r="G66" s="53"/>
      <c r="H66" s="212"/>
      <c r="I66" s="55"/>
      <c r="J66" s="54"/>
      <c r="K66" s="54"/>
      <c r="L66" s="54"/>
      <c r="M66" s="54"/>
      <c r="N66" s="54"/>
      <c r="O66" s="54"/>
      <c r="P66" s="54"/>
      <c r="Q66" s="55"/>
      <c r="R66" s="54"/>
      <c r="S66" s="56">
        <f t="shared" si="17"/>
        <v>0</v>
      </c>
      <c r="T66" s="56">
        <f t="shared" si="14"/>
        <v>0</v>
      </c>
      <c r="U66" s="56">
        <f t="shared" si="18"/>
        <v>0</v>
      </c>
      <c r="V66" s="56">
        <f t="shared" si="15"/>
        <v>0</v>
      </c>
      <c r="W66" s="64" t="str">
        <f t="shared" si="16"/>
        <v/>
      </c>
      <c r="X66" s="56" t="str">
        <f t="shared" si="19"/>
        <v>T</v>
      </c>
      <c r="Y66" s="20"/>
      <c r="Z66" s="19"/>
      <c r="AA66" s="20"/>
      <c r="AB66" s="19"/>
      <c r="AC66" s="21"/>
      <c r="AJ66" s="22"/>
      <c r="AK66" s="22"/>
      <c r="AL66" s="22"/>
      <c r="AM66" s="22"/>
      <c r="AN66" s="20"/>
      <c r="AO66" s="20"/>
      <c r="AP66" s="20"/>
      <c r="AQ66" s="20"/>
      <c r="AR66" s="20"/>
    </row>
    <row r="67" spans="1:44" s="17" customFormat="1" ht="30.75" customHeight="1" x14ac:dyDescent="0.2">
      <c r="A67" s="150"/>
      <c r="C67" s="63"/>
      <c r="D67" s="66" t="str">
        <f t="shared" si="13"/>
        <v/>
      </c>
      <c r="E67" s="69" t="str">
        <f>IFERROR(VLOOKUP(J67,Causa!$A$2:$F$15,6,0),"")</f>
        <v/>
      </c>
      <c r="F67" s="52"/>
      <c r="G67" s="53"/>
      <c r="H67" s="212"/>
      <c r="I67" s="55"/>
      <c r="J67" s="54"/>
      <c r="K67" s="54"/>
      <c r="L67" s="54"/>
      <c r="M67" s="54"/>
      <c r="N67" s="54"/>
      <c r="O67" s="54"/>
      <c r="P67" s="54"/>
      <c r="Q67" s="55"/>
      <c r="R67" s="54"/>
      <c r="S67" s="56">
        <f t="shared" si="17"/>
        <v>0</v>
      </c>
      <c r="T67" s="56">
        <f t="shared" si="14"/>
        <v>0</v>
      </c>
      <c r="U67" s="56">
        <f t="shared" si="18"/>
        <v>0</v>
      </c>
      <c r="V67" s="56">
        <f t="shared" si="15"/>
        <v>0</v>
      </c>
      <c r="W67" s="64" t="str">
        <f t="shared" si="16"/>
        <v/>
      </c>
      <c r="X67" s="56" t="str">
        <f t="shared" si="19"/>
        <v>T</v>
      </c>
      <c r="Y67" s="20"/>
      <c r="Z67" s="19"/>
      <c r="AA67" s="20"/>
      <c r="AB67" s="19"/>
      <c r="AC67" s="21"/>
      <c r="AJ67" s="22"/>
      <c r="AK67" s="22"/>
      <c r="AL67" s="22"/>
      <c r="AM67" s="22"/>
      <c r="AN67" s="20"/>
      <c r="AO67" s="20"/>
      <c r="AP67" s="20"/>
      <c r="AQ67" s="20"/>
      <c r="AR67" s="20"/>
    </row>
    <row r="68" spans="1:44" s="17" customFormat="1" ht="30.75" customHeight="1" x14ac:dyDescent="0.2">
      <c r="A68" s="150"/>
      <c r="C68" s="63"/>
      <c r="D68" s="66" t="str">
        <f t="shared" si="13"/>
        <v/>
      </c>
      <c r="E68" s="69" t="str">
        <f>IFERROR(VLOOKUP(J68,Causa!$A$2:$F$15,6,0),"")</f>
        <v/>
      </c>
      <c r="F68" s="52"/>
      <c r="G68" s="53"/>
      <c r="H68" s="212"/>
      <c r="I68" s="55"/>
      <c r="J68" s="54"/>
      <c r="K68" s="54"/>
      <c r="L68" s="54"/>
      <c r="M68" s="54"/>
      <c r="N68" s="54"/>
      <c r="O68" s="54"/>
      <c r="P68" s="54"/>
      <c r="Q68" s="55"/>
      <c r="R68" s="54"/>
      <c r="S68" s="56">
        <f t="shared" si="17"/>
        <v>0</v>
      </c>
      <c r="T68" s="56">
        <f t="shared" si="14"/>
        <v>0</v>
      </c>
      <c r="U68" s="56">
        <f t="shared" si="18"/>
        <v>0</v>
      </c>
      <c r="V68" s="56">
        <f t="shared" si="15"/>
        <v>0</v>
      </c>
      <c r="W68" s="64" t="str">
        <f t="shared" si="16"/>
        <v/>
      </c>
      <c r="X68" s="56" t="str">
        <f t="shared" si="19"/>
        <v>T</v>
      </c>
      <c r="Y68" s="20"/>
      <c r="Z68" s="19"/>
      <c r="AA68" s="20"/>
      <c r="AB68" s="19"/>
      <c r="AC68" s="21"/>
      <c r="AJ68" s="22"/>
      <c r="AK68" s="22"/>
      <c r="AL68" s="22"/>
      <c r="AM68" s="22"/>
      <c r="AN68" s="20"/>
      <c r="AO68" s="20"/>
      <c r="AP68" s="20"/>
      <c r="AQ68" s="20"/>
      <c r="AR68" s="20"/>
    </row>
    <row r="69" spans="1:44" s="17" customFormat="1" ht="30.75" customHeight="1" x14ac:dyDescent="0.2">
      <c r="A69" s="150"/>
      <c r="C69" s="63"/>
      <c r="D69" s="66" t="str">
        <f t="shared" si="13"/>
        <v/>
      </c>
      <c r="E69" s="69" t="str">
        <f>IFERROR(VLOOKUP(J69,Causa!$A$2:$F$15,6,0),"")</f>
        <v/>
      </c>
      <c r="F69" s="52"/>
      <c r="G69" s="53"/>
      <c r="H69" s="212"/>
      <c r="I69" s="55"/>
      <c r="J69" s="54"/>
      <c r="K69" s="54"/>
      <c r="L69" s="54"/>
      <c r="M69" s="54"/>
      <c r="N69" s="54"/>
      <c r="O69" s="54"/>
      <c r="P69" s="54"/>
      <c r="Q69" s="55"/>
      <c r="R69" s="54"/>
      <c r="S69" s="56">
        <f t="shared" si="17"/>
        <v>0</v>
      </c>
      <c r="T69" s="56">
        <f t="shared" si="14"/>
        <v>0</v>
      </c>
      <c r="U69" s="56">
        <f t="shared" si="18"/>
        <v>0</v>
      </c>
      <c r="V69" s="56">
        <f t="shared" si="15"/>
        <v>0</v>
      </c>
      <c r="W69" s="64" t="str">
        <f t="shared" si="16"/>
        <v/>
      </c>
      <c r="X69" s="56" t="str">
        <f t="shared" si="19"/>
        <v>T</v>
      </c>
      <c r="Y69" s="20"/>
      <c r="Z69" s="19"/>
      <c r="AA69" s="20"/>
      <c r="AB69" s="19"/>
      <c r="AC69" s="21"/>
      <c r="AJ69" s="22"/>
      <c r="AK69" s="22"/>
      <c r="AL69" s="22"/>
      <c r="AM69" s="22"/>
      <c r="AN69" s="20"/>
      <c r="AO69" s="20"/>
      <c r="AP69" s="20"/>
      <c r="AQ69" s="20"/>
      <c r="AR69" s="20"/>
    </row>
    <row r="70" spans="1:44" s="17" customFormat="1" ht="30.75" customHeight="1" x14ac:dyDescent="0.2">
      <c r="A70" s="150"/>
      <c r="C70" s="63"/>
      <c r="D70" s="66" t="str">
        <f t="shared" si="13"/>
        <v/>
      </c>
      <c r="E70" s="69" t="str">
        <f>IFERROR(VLOOKUP(J70,Causa!$A$2:$F$15,6,0),"")</f>
        <v/>
      </c>
      <c r="F70" s="52"/>
      <c r="G70" s="53"/>
      <c r="H70" s="212"/>
      <c r="I70" s="55"/>
      <c r="J70" s="54"/>
      <c r="K70" s="54"/>
      <c r="L70" s="54"/>
      <c r="M70" s="54"/>
      <c r="N70" s="54"/>
      <c r="O70" s="54"/>
      <c r="P70" s="54"/>
      <c r="Q70" s="55"/>
      <c r="R70" s="54"/>
      <c r="S70" s="56">
        <f t="shared" si="17"/>
        <v>0</v>
      </c>
      <c r="T70" s="56">
        <f t="shared" si="14"/>
        <v>0</v>
      </c>
      <c r="U70" s="56">
        <f t="shared" si="18"/>
        <v>0</v>
      </c>
      <c r="V70" s="56">
        <f t="shared" si="15"/>
        <v>0</v>
      </c>
      <c r="W70" s="64" t="str">
        <f t="shared" si="16"/>
        <v/>
      </c>
      <c r="X70" s="56" t="str">
        <f t="shared" si="19"/>
        <v>T</v>
      </c>
      <c r="Y70" s="20"/>
      <c r="Z70" s="19"/>
      <c r="AA70" s="20"/>
      <c r="AB70" s="19"/>
      <c r="AC70" s="21"/>
      <c r="AJ70" s="22"/>
      <c r="AK70" s="22"/>
      <c r="AL70" s="22"/>
      <c r="AM70" s="22"/>
      <c r="AN70" s="20"/>
      <c r="AO70" s="20"/>
      <c r="AP70" s="20"/>
      <c r="AQ70" s="20"/>
      <c r="AR70" s="20"/>
    </row>
    <row r="71" spans="1:44" s="17" customFormat="1" ht="30.75" customHeight="1" x14ac:dyDescent="0.2">
      <c r="A71" s="150"/>
      <c r="C71" s="63"/>
      <c r="D71" s="66" t="str">
        <f t="shared" si="13"/>
        <v/>
      </c>
      <c r="E71" s="69" t="str">
        <f>IFERROR(VLOOKUP(J71,Causa!$A$2:$F$15,6,0),"")</f>
        <v/>
      </c>
      <c r="F71" s="52"/>
      <c r="G71" s="53"/>
      <c r="H71" s="212"/>
      <c r="I71" s="55"/>
      <c r="J71" s="54"/>
      <c r="K71" s="54"/>
      <c r="L71" s="54"/>
      <c r="M71" s="54"/>
      <c r="N71" s="54"/>
      <c r="O71" s="54"/>
      <c r="P71" s="54"/>
      <c r="Q71" s="55"/>
      <c r="R71" s="54"/>
      <c r="S71" s="56">
        <f t="shared" si="17"/>
        <v>0</v>
      </c>
      <c r="T71" s="56">
        <f t="shared" si="14"/>
        <v>0</v>
      </c>
      <c r="U71" s="56">
        <f t="shared" si="18"/>
        <v>0</v>
      </c>
      <c r="V71" s="56">
        <f t="shared" si="15"/>
        <v>0</v>
      </c>
      <c r="W71" s="64" t="str">
        <f t="shared" si="16"/>
        <v/>
      </c>
      <c r="X71" s="56" t="str">
        <f t="shared" si="19"/>
        <v>T</v>
      </c>
      <c r="Y71" s="20"/>
      <c r="Z71" s="19"/>
      <c r="AA71" s="20"/>
      <c r="AB71" s="19"/>
      <c r="AC71" s="21"/>
      <c r="AJ71" s="22"/>
      <c r="AK71" s="22"/>
      <c r="AL71" s="22"/>
      <c r="AM71" s="22"/>
      <c r="AN71" s="20"/>
      <c r="AO71" s="20"/>
      <c r="AP71" s="20"/>
      <c r="AQ71" s="20"/>
      <c r="AR71" s="20"/>
    </row>
    <row r="72" spans="1:44" s="17" customFormat="1" ht="30.75" customHeight="1" x14ac:dyDescent="0.2">
      <c r="A72" s="150"/>
      <c r="C72" s="63"/>
      <c r="D72" s="66" t="str">
        <f t="shared" si="13"/>
        <v/>
      </c>
      <c r="E72" s="69" t="str">
        <f>IFERROR(VLOOKUP(J72,Causa!$A$2:$F$15,6,0),"")</f>
        <v/>
      </c>
      <c r="F72" s="52"/>
      <c r="G72" s="53"/>
      <c r="H72" s="212"/>
      <c r="I72" s="55"/>
      <c r="J72" s="54"/>
      <c r="K72" s="54"/>
      <c r="L72" s="54"/>
      <c r="M72" s="54"/>
      <c r="N72" s="54"/>
      <c r="O72" s="54"/>
      <c r="P72" s="54"/>
      <c r="Q72" s="55"/>
      <c r="R72" s="54"/>
      <c r="S72" s="56">
        <f t="shared" si="17"/>
        <v>0</v>
      </c>
      <c r="T72" s="56">
        <f t="shared" si="14"/>
        <v>0</v>
      </c>
      <c r="U72" s="56">
        <f t="shared" si="18"/>
        <v>0</v>
      </c>
      <c r="V72" s="56">
        <f t="shared" si="15"/>
        <v>0</v>
      </c>
      <c r="W72" s="64" t="str">
        <f t="shared" si="16"/>
        <v/>
      </c>
      <c r="X72" s="56" t="str">
        <f t="shared" si="19"/>
        <v>T</v>
      </c>
      <c r="Y72" s="20"/>
      <c r="Z72" s="19"/>
      <c r="AA72" s="20"/>
      <c r="AB72" s="19"/>
      <c r="AC72" s="21"/>
      <c r="AJ72" s="22"/>
      <c r="AK72" s="22"/>
      <c r="AL72" s="22"/>
      <c r="AM72" s="22"/>
      <c r="AN72" s="20"/>
      <c r="AO72" s="20"/>
      <c r="AP72" s="20"/>
      <c r="AQ72" s="20"/>
      <c r="AR72" s="20"/>
    </row>
    <row r="73" spans="1:44" s="17" customFormat="1" ht="30.75" customHeight="1" x14ac:dyDescent="0.2">
      <c r="A73" s="150"/>
      <c r="C73" s="63"/>
      <c r="D73" s="66" t="str">
        <f t="shared" si="13"/>
        <v/>
      </c>
      <c r="E73" s="69" t="str">
        <f>IFERROR(VLOOKUP(J73,Causa!$A$2:$F$15,6,0),"")</f>
        <v/>
      </c>
      <c r="F73" s="52"/>
      <c r="G73" s="53"/>
      <c r="H73" s="212"/>
      <c r="I73" s="55"/>
      <c r="J73" s="54"/>
      <c r="K73" s="54"/>
      <c r="L73" s="54"/>
      <c r="M73" s="54"/>
      <c r="N73" s="54"/>
      <c r="O73" s="54"/>
      <c r="P73" s="54"/>
      <c r="Q73" s="55"/>
      <c r="R73" s="54"/>
      <c r="S73" s="56">
        <f t="shared" si="17"/>
        <v>0</v>
      </c>
      <c r="T73" s="56">
        <f t="shared" si="14"/>
        <v>0</v>
      </c>
      <c r="U73" s="56">
        <f t="shared" si="18"/>
        <v>0</v>
      </c>
      <c r="V73" s="56">
        <f t="shared" si="15"/>
        <v>0</v>
      </c>
      <c r="W73" s="64" t="str">
        <f t="shared" si="16"/>
        <v/>
      </c>
      <c r="X73" s="56" t="str">
        <f t="shared" si="19"/>
        <v>T</v>
      </c>
      <c r="Y73" s="20"/>
      <c r="Z73" s="19"/>
      <c r="AA73" s="20"/>
      <c r="AB73" s="19"/>
      <c r="AC73" s="21"/>
      <c r="AJ73" s="22"/>
      <c r="AK73" s="22"/>
      <c r="AL73" s="22"/>
      <c r="AM73" s="22"/>
      <c r="AN73" s="20"/>
      <c r="AO73" s="20"/>
      <c r="AP73" s="20"/>
      <c r="AQ73" s="20"/>
      <c r="AR73" s="20"/>
    </row>
    <row r="74" spans="1:44" s="17" customFormat="1" ht="30.75" customHeight="1" x14ac:dyDescent="0.2">
      <c r="A74" s="150"/>
      <c r="C74" s="63"/>
      <c r="D74" s="66" t="str">
        <f t="shared" si="13"/>
        <v/>
      </c>
      <c r="E74" s="69" t="str">
        <f>IFERROR(VLOOKUP(J74,Causa!$A$2:$F$15,6,0),"")</f>
        <v/>
      </c>
      <c r="F74" s="52"/>
      <c r="G74" s="53"/>
      <c r="H74" s="212"/>
      <c r="I74" s="55"/>
      <c r="J74" s="54"/>
      <c r="K74" s="54"/>
      <c r="L74" s="54"/>
      <c r="M74" s="54"/>
      <c r="N74" s="54"/>
      <c r="O74" s="54"/>
      <c r="P74" s="54"/>
      <c r="Q74" s="55"/>
      <c r="R74" s="54"/>
      <c r="S74" s="56">
        <f t="shared" si="17"/>
        <v>0</v>
      </c>
      <c r="T74" s="56">
        <f t="shared" si="14"/>
        <v>0</v>
      </c>
      <c r="U74" s="56">
        <f t="shared" si="18"/>
        <v>0</v>
      </c>
      <c r="V74" s="56">
        <f t="shared" si="15"/>
        <v>0</v>
      </c>
      <c r="W74" s="64" t="str">
        <f t="shared" si="16"/>
        <v/>
      </c>
      <c r="X74" s="56" t="str">
        <f t="shared" si="19"/>
        <v>T</v>
      </c>
      <c r="Y74" s="20"/>
      <c r="Z74" s="19"/>
      <c r="AA74" s="20"/>
      <c r="AB74" s="19"/>
      <c r="AC74" s="21"/>
      <c r="AJ74" s="22"/>
      <c r="AK74" s="22"/>
      <c r="AL74" s="22"/>
      <c r="AM74" s="22"/>
      <c r="AN74" s="20"/>
      <c r="AO74" s="20"/>
      <c r="AP74" s="20"/>
      <c r="AQ74" s="20"/>
      <c r="AR74" s="20"/>
    </row>
    <row r="75" spans="1:44" s="17" customFormat="1" ht="30.75" customHeight="1" x14ac:dyDescent="0.2">
      <c r="A75" s="150"/>
      <c r="C75" s="63"/>
      <c r="D75" s="66" t="str">
        <f t="shared" si="13"/>
        <v/>
      </c>
      <c r="E75" s="69" t="str">
        <f>IFERROR(VLOOKUP(J75,Causa!$A$2:$F$15,6,0),"")</f>
        <v/>
      </c>
      <c r="F75" s="52"/>
      <c r="G75" s="53"/>
      <c r="H75" s="212"/>
      <c r="I75" s="55"/>
      <c r="J75" s="54"/>
      <c r="K75" s="54"/>
      <c r="L75" s="54"/>
      <c r="M75" s="54"/>
      <c r="N75" s="54"/>
      <c r="O75" s="54"/>
      <c r="P75" s="54"/>
      <c r="Q75" s="55"/>
      <c r="R75" s="54"/>
      <c r="S75" s="56">
        <f t="shared" si="17"/>
        <v>0</v>
      </c>
      <c r="T75" s="56">
        <f t="shared" si="14"/>
        <v>0</v>
      </c>
      <c r="U75" s="56">
        <f t="shared" si="18"/>
        <v>0</v>
      </c>
      <c r="V75" s="56">
        <f t="shared" si="15"/>
        <v>0</v>
      </c>
      <c r="W75" s="64" t="str">
        <f t="shared" si="16"/>
        <v/>
      </c>
      <c r="X75" s="56" t="str">
        <f t="shared" si="19"/>
        <v>T</v>
      </c>
      <c r="Y75" s="20"/>
      <c r="Z75" s="19"/>
      <c r="AA75" s="20"/>
      <c r="AB75" s="19"/>
      <c r="AC75" s="21"/>
      <c r="AJ75" s="22"/>
      <c r="AK75" s="22"/>
      <c r="AL75" s="22"/>
      <c r="AM75" s="22"/>
      <c r="AN75" s="20"/>
      <c r="AO75" s="20"/>
      <c r="AP75" s="20"/>
      <c r="AQ75" s="20"/>
      <c r="AR75" s="20"/>
    </row>
    <row r="76" spans="1:44" s="17" customFormat="1" ht="30.75" customHeight="1" x14ac:dyDescent="0.2">
      <c r="A76" s="150"/>
      <c r="C76" s="63"/>
      <c r="D76" s="66" t="str">
        <f t="shared" si="13"/>
        <v/>
      </c>
      <c r="E76" s="69" t="str">
        <f>IFERROR(VLOOKUP(J76,Causa!$A$2:$F$15,6,0),"")</f>
        <v/>
      </c>
      <c r="F76" s="52"/>
      <c r="G76" s="53"/>
      <c r="H76" s="212"/>
      <c r="I76" s="55"/>
      <c r="J76" s="54"/>
      <c r="K76" s="54"/>
      <c r="L76" s="54"/>
      <c r="M76" s="54"/>
      <c r="N76" s="54"/>
      <c r="O76" s="54"/>
      <c r="P76" s="54"/>
      <c r="Q76" s="55"/>
      <c r="R76" s="54"/>
      <c r="S76" s="56">
        <f t="shared" si="17"/>
        <v>0</v>
      </c>
      <c r="T76" s="56">
        <f t="shared" si="14"/>
        <v>0</v>
      </c>
      <c r="U76" s="56">
        <f t="shared" si="18"/>
        <v>0</v>
      </c>
      <c r="V76" s="56">
        <f t="shared" si="15"/>
        <v>0</v>
      </c>
      <c r="W76" s="64" t="str">
        <f t="shared" si="16"/>
        <v/>
      </c>
      <c r="X76" s="56" t="str">
        <f t="shared" si="19"/>
        <v>T</v>
      </c>
      <c r="Y76" s="20"/>
      <c r="Z76" s="19"/>
      <c r="AA76" s="20"/>
      <c r="AB76" s="19"/>
      <c r="AC76" s="21"/>
      <c r="AJ76" s="22"/>
      <c r="AK76" s="22"/>
      <c r="AL76" s="22"/>
      <c r="AM76" s="22"/>
      <c r="AN76" s="20"/>
      <c r="AO76" s="20"/>
      <c r="AP76" s="20"/>
      <c r="AQ76" s="20"/>
      <c r="AR76" s="20"/>
    </row>
    <row r="77" spans="1:44" s="17" customFormat="1" ht="30.75" customHeight="1" x14ac:dyDescent="0.2">
      <c r="A77" s="150"/>
      <c r="C77" s="63"/>
      <c r="D77" s="66" t="str">
        <f t="shared" si="13"/>
        <v/>
      </c>
      <c r="E77" s="69" t="str">
        <f>IFERROR(VLOOKUP(J77,Causa!$A$2:$F$15,6,0),"")</f>
        <v/>
      </c>
      <c r="F77" s="52"/>
      <c r="G77" s="53"/>
      <c r="H77" s="212"/>
      <c r="I77" s="55"/>
      <c r="J77" s="54"/>
      <c r="K77" s="54"/>
      <c r="L77" s="54"/>
      <c r="M77" s="54"/>
      <c r="N77" s="54"/>
      <c r="O77" s="54"/>
      <c r="P77" s="54"/>
      <c r="Q77" s="55"/>
      <c r="R77" s="54"/>
      <c r="S77" s="56">
        <f t="shared" si="17"/>
        <v>0</v>
      </c>
      <c r="T77" s="56">
        <f t="shared" si="14"/>
        <v>0</v>
      </c>
      <c r="U77" s="56">
        <f t="shared" si="18"/>
        <v>0</v>
      </c>
      <c r="V77" s="56">
        <f t="shared" si="15"/>
        <v>0</v>
      </c>
      <c r="W77" s="64" t="str">
        <f t="shared" si="16"/>
        <v/>
      </c>
      <c r="X77" s="56" t="str">
        <f t="shared" si="19"/>
        <v>T</v>
      </c>
      <c r="Y77" s="20"/>
      <c r="Z77" s="19"/>
      <c r="AA77" s="20"/>
      <c r="AB77" s="19"/>
      <c r="AC77" s="21"/>
      <c r="AJ77" s="22"/>
      <c r="AK77" s="22"/>
      <c r="AL77" s="22"/>
      <c r="AM77" s="22"/>
      <c r="AN77" s="20"/>
      <c r="AO77" s="20"/>
      <c r="AP77" s="20"/>
      <c r="AQ77" s="20"/>
      <c r="AR77" s="20"/>
    </row>
    <row r="78" spans="1:44" s="17" customFormat="1" ht="30.75" customHeight="1" x14ac:dyDescent="0.2">
      <c r="A78" s="150"/>
      <c r="C78" s="63"/>
      <c r="D78" s="66" t="str">
        <f t="shared" si="13"/>
        <v/>
      </c>
      <c r="E78" s="69" t="str">
        <f>IFERROR(VLOOKUP(J78,Causa!$A$2:$F$15,6,0),"")</f>
        <v/>
      </c>
      <c r="F78" s="52"/>
      <c r="G78" s="53"/>
      <c r="H78" s="212"/>
      <c r="I78" s="55"/>
      <c r="J78" s="54"/>
      <c r="K78" s="54"/>
      <c r="L78" s="54"/>
      <c r="M78" s="54"/>
      <c r="N78" s="54"/>
      <c r="O78" s="54"/>
      <c r="P78" s="54"/>
      <c r="Q78" s="55"/>
      <c r="R78" s="54"/>
      <c r="S78" s="56">
        <f t="shared" si="17"/>
        <v>0</v>
      </c>
      <c r="T78" s="56">
        <f t="shared" si="14"/>
        <v>0</v>
      </c>
      <c r="U78" s="56">
        <f t="shared" si="18"/>
        <v>0</v>
      </c>
      <c r="V78" s="56">
        <f t="shared" si="15"/>
        <v>0</v>
      </c>
      <c r="W78" s="64" t="str">
        <f t="shared" si="16"/>
        <v/>
      </c>
      <c r="X78" s="56" t="str">
        <f t="shared" si="19"/>
        <v>T</v>
      </c>
      <c r="Y78" s="20"/>
      <c r="Z78" s="19"/>
      <c r="AA78" s="20"/>
      <c r="AB78" s="19"/>
      <c r="AC78" s="21"/>
      <c r="AJ78" s="22"/>
      <c r="AK78" s="22"/>
      <c r="AL78" s="22"/>
      <c r="AM78" s="22"/>
      <c r="AN78" s="20"/>
      <c r="AO78" s="20"/>
      <c r="AP78" s="20"/>
      <c r="AQ78" s="20"/>
      <c r="AR78" s="20"/>
    </row>
    <row r="79" spans="1:44" s="17" customFormat="1" ht="30.75" customHeight="1" x14ac:dyDescent="0.2">
      <c r="A79" s="150"/>
      <c r="C79" s="63"/>
      <c r="D79" s="66" t="str">
        <f t="shared" si="13"/>
        <v/>
      </c>
      <c r="E79" s="69" t="str">
        <f>IFERROR(VLOOKUP(J79,Causa!$A$2:$F$15,6,0),"")</f>
        <v/>
      </c>
      <c r="F79" s="52"/>
      <c r="G79" s="53"/>
      <c r="H79" s="212"/>
      <c r="I79" s="55"/>
      <c r="J79" s="54"/>
      <c r="K79" s="54"/>
      <c r="L79" s="54"/>
      <c r="M79" s="54"/>
      <c r="N79" s="54"/>
      <c r="O79" s="54"/>
      <c r="P79" s="54"/>
      <c r="Q79" s="55"/>
      <c r="R79" s="54"/>
      <c r="S79" s="56">
        <f t="shared" si="17"/>
        <v>0</v>
      </c>
      <c r="T79" s="56">
        <f t="shared" si="14"/>
        <v>0</v>
      </c>
      <c r="U79" s="56">
        <f t="shared" si="18"/>
        <v>0</v>
      </c>
      <c r="V79" s="56">
        <f t="shared" si="15"/>
        <v>0</v>
      </c>
      <c r="W79" s="64" t="str">
        <f t="shared" si="16"/>
        <v/>
      </c>
      <c r="X79" s="56" t="str">
        <f t="shared" si="19"/>
        <v>T</v>
      </c>
      <c r="Y79" s="20"/>
      <c r="Z79" s="19"/>
      <c r="AA79" s="20"/>
      <c r="AB79" s="19"/>
      <c r="AC79" s="21"/>
      <c r="AJ79" s="22"/>
      <c r="AK79" s="22"/>
      <c r="AL79" s="22"/>
      <c r="AM79" s="22"/>
      <c r="AN79" s="20"/>
      <c r="AO79" s="20"/>
      <c r="AP79" s="20"/>
      <c r="AQ79" s="20"/>
      <c r="AR79" s="20"/>
    </row>
    <row r="80" spans="1:44" s="17" customFormat="1" ht="30.75" customHeight="1" x14ac:dyDescent="0.2">
      <c r="A80" s="150"/>
      <c r="C80" s="63"/>
      <c r="D80" s="66" t="str">
        <f t="shared" si="13"/>
        <v/>
      </c>
      <c r="E80" s="69" t="str">
        <f>IFERROR(VLOOKUP(J80,Causa!$A$2:$F$15,6,0),"")</f>
        <v/>
      </c>
      <c r="F80" s="52"/>
      <c r="G80" s="53"/>
      <c r="H80" s="212"/>
      <c r="I80" s="55"/>
      <c r="J80" s="54"/>
      <c r="K80" s="54"/>
      <c r="L80" s="54"/>
      <c r="M80" s="54"/>
      <c r="N80" s="54"/>
      <c r="O80" s="54"/>
      <c r="P80" s="54"/>
      <c r="Q80" s="55"/>
      <c r="R80" s="54"/>
      <c r="S80" s="56">
        <f t="shared" si="17"/>
        <v>0</v>
      </c>
      <c r="T80" s="56">
        <f t="shared" si="14"/>
        <v>0</v>
      </c>
      <c r="U80" s="56">
        <f t="shared" si="18"/>
        <v>0</v>
      </c>
      <c r="V80" s="56">
        <f t="shared" si="15"/>
        <v>0</v>
      </c>
      <c r="W80" s="64" t="str">
        <f t="shared" si="16"/>
        <v/>
      </c>
      <c r="X80" s="56" t="str">
        <f t="shared" si="19"/>
        <v>T</v>
      </c>
      <c r="Y80" s="20"/>
      <c r="Z80" s="19"/>
      <c r="AA80" s="20"/>
      <c r="AB80" s="19"/>
      <c r="AC80" s="21"/>
      <c r="AJ80" s="22"/>
      <c r="AK80" s="22"/>
      <c r="AL80" s="22"/>
      <c r="AM80" s="22"/>
      <c r="AN80" s="20"/>
      <c r="AO80" s="20"/>
      <c r="AP80" s="20"/>
      <c r="AQ80" s="20"/>
      <c r="AR80" s="20"/>
    </row>
    <row r="81" spans="1:44" s="17" customFormat="1" ht="30.75" customHeight="1" x14ac:dyDescent="0.2">
      <c r="A81" s="150"/>
      <c r="C81" s="63"/>
      <c r="D81" s="66" t="str">
        <f t="shared" si="13"/>
        <v/>
      </c>
      <c r="E81" s="69" t="str">
        <f>IFERROR(VLOOKUP(J81,Causa!$A$2:$F$15,6,0),"")</f>
        <v/>
      </c>
      <c r="F81" s="52"/>
      <c r="G81" s="53"/>
      <c r="H81" s="212"/>
      <c r="I81" s="55"/>
      <c r="J81" s="54"/>
      <c r="K81" s="54"/>
      <c r="L81" s="54"/>
      <c r="M81" s="54"/>
      <c r="N81" s="54"/>
      <c r="O81" s="54"/>
      <c r="P81" s="54"/>
      <c r="Q81" s="55"/>
      <c r="R81" s="54"/>
      <c r="S81" s="56">
        <f t="shared" si="17"/>
        <v>0</v>
      </c>
      <c r="T81" s="56">
        <f t="shared" si="14"/>
        <v>0</v>
      </c>
      <c r="U81" s="56">
        <f t="shared" si="18"/>
        <v>0</v>
      </c>
      <c r="V81" s="56">
        <f t="shared" si="15"/>
        <v>0</v>
      </c>
      <c r="W81" s="64" t="str">
        <f t="shared" si="16"/>
        <v/>
      </c>
      <c r="X81" s="56" t="str">
        <f t="shared" si="19"/>
        <v>T</v>
      </c>
      <c r="Y81" s="20"/>
      <c r="Z81" s="19"/>
      <c r="AA81" s="20"/>
      <c r="AB81" s="19"/>
      <c r="AC81" s="21"/>
      <c r="AJ81" s="22"/>
      <c r="AK81" s="22"/>
      <c r="AL81" s="22"/>
      <c r="AM81" s="22"/>
      <c r="AN81" s="20"/>
      <c r="AO81" s="20"/>
      <c r="AP81" s="20"/>
      <c r="AQ81" s="20"/>
      <c r="AR81" s="20"/>
    </row>
    <row r="82" spans="1:44" s="17" customFormat="1" ht="30.75" customHeight="1" x14ac:dyDescent="0.2">
      <c r="A82" s="150"/>
      <c r="C82" s="63"/>
      <c r="D82" s="66" t="str">
        <f t="shared" si="13"/>
        <v/>
      </c>
      <c r="E82" s="69" t="str">
        <f>IFERROR(VLOOKUP(J82,Causa!$A$2:$F$15,6,0),"")</f>
        <v/>
      </c>
      <c r="F82" s="52"/>
      <c r="G82" s="53"/>
      <c r="H82" s="212"/>
      <c r="I82" s="55"/>
      <c r="J82" s="54"/>
      <c r="K82" s="54"/>
      <c r="L82" s="54"/>
      <c r="M82" s="54"/>
      <c r="N82" s="54"/>
      <c r="O82" s="54"/>
      <c r="P82" s="54"/>
      <c r="Q82" s="55"/>
      <c r="R82" s="54"/>
      <c r="S82" s="56">
        <f t="shared" si="17"/>
        <v>0</v>
      </c>
      <c r="T82" s="56">
        <f t="shared" si="14"/>
        <v>0</v>
      </c>
      <c r="U82" s="56">
        <f t="shared" si="18"/>
        <v>0</v>
      </c>
      <c r="V82" s="56">
        <f t="shared" si="15"/>
        <v>0</v>
      </c>
      <c r="W82" s="64" t="str">
        <f t="shared" si="16"/>
        <v/>
      </c>
      <c r="X82" s="56" t="str">
        <f t="shared" si="19"/>
        <v>T</v>
      </c>
      <c r="Y82" s="20"/>
      <c r="Z82" s="19"/>
      <c r="AA82" s="20"/>
      <c r="AB82" s="19"/>
      <c r="AC82" s="21"/>
      <c r="AJ82" s="22"/>
      <c r="AK82" s="22"/>
      <c r="AL82" s="22"/>
      <c r="AM82" s="22"/>
      <c r="AN82" s="20"/>
      <c r="AO82" s="20"/>
      <c r="AP82" s="20"/>
      <c r="AQ82" s="20"/>
      <c r="AR82" s="20"/>
    </row>
    <row r="83" spans="1:44" s="17" customFormat="1" ht="30.75" customHeight="1" x14ac:dyDescent="0.2">
      <c r="A83" s="150"/>
      <c r="C83" s="63"/>
      <c r="D83" s="66" t="str">
        <f t="shared" si="13"/>
        <v/>
      </c>
      <c r="E83" s="69" t="str">
        <f>IFERROR(VLOOKUP(J83,Causa!$A$2:$F$15,6,0),"")</f>
        <v/>
      </c>
      <c r="F83" s="52"/>
      <c r="G83" s="53"/>
      <c r="H83" s="212"/>
      <c r="I83" s="55"/>
      <c r="J83" s="54"/>
      <c r="K83" s="54"/>
      <c r="L83" s="54"/>
      <c r="M83" s="54"/>
      <c r="N83" s="54"/>
      <c r="O83" s="54"/>
      <c r="P83" s="54"/>
      <c r="Q83" s="55"/>
      <c r="R83" s="54"/>
      <c r="S83" s="56">
        <f t="shared" si="17"/>
        <v>0</v>
      </c>
      <c r="T83" s="56">
        <f t="shared" si="14"/>
        <v>0</v>
      </c>
      <c r="U83" s="56">
        <f t="shared" si="18"/>
        <v>0</v>
      </c>
      <c r="V83" s="56">
        <f t="shared" si="15"/>
        <v>0</v>
      </c>
      <c r="W83" s="64" t="str">
        <f t="shared" si="16"/>
        <v/>
      </c>
      <c r="X83" s="56" t="str">
        <f t="shared" si="19"/>
        <v>T</v>
      </c>
      <c r="Y83" s="20"/>
      <c r="Z83" s="19"/>
      <c r="AA83" s="20"/>
      <c r="AB83" s="19"/>
      <c r="AC83" s="21"/>
      <c r="AJ83" s="22"/>
      <c r="AK83" s="22"/>
      <c r="AL83" s="22"/>
      <c r="AM83" s="22"/>
      <c r="AN83" s="20"/>
      <c r="AO83" s="20"/>
      <c r="AP83" s="20"/>
      <c r="AQ83" s="20"/>
      <c r="AR83" s="20"/>
    </row>
    <row r="84" spans="1:44" s="17" customFormat="1" ht="30.75" customHeight="1" x14ac:dyDescent="0.2">
      <c r="A84" s="150"/>
      <c r="C84" s="63"/>
      <c r="D84" s="66" t="str">
        <f t="shared" si="13"/>
        <v/>
      </c>
      <c r="E84" s="69" t="str">
        <f>IFERROR(VLOOKUP(J84,Causa!$A$2:$F$15,6,0),"")</f>
        <v/>
      </c>
      <c r="F84" s="52"/>
      <c r="G84" s="53"/>
      <c r="H84" s="212"/>
      <c r="I84" s="55"/>
      <c r="J84" s="54"/>
      <c r="K84" s="54"/>
      <c r="L84" s="54"/>
      <c r="M84" s="54"/>
      <c r="N84" s="54"/>
      <c r="O84" s="54"/>
      <c r="P84" s="54"/>
      <c r="Q84" s="55"/>
      <c r="R84" s="54"/>
      <c r="S84" s="56">
        <f t="shared" si="17"/>
        <v>0</v>
      </c>
      <c r="T84" s="56">
        <f t="shared" si="14"/>
        <v>0</v>
      </c>
      <c r="U84" s="56">
        <f t="shared" si="18"/>
        <v>0</v>
      </c>
      <c r="V84" s="56">
        <f t="shared" si="15"/>
        <v>0</v>
      </c>
      <c r="W84" s="64" t="str">
        <f t="shared" si="16"/>
        <v/>
      </c>
      <c r="X84" s="56" t="str">
        <f t="shared" si="19"/>
        <v>T</v>
      </c>
      <c r="Y84" s="20"/>
      <c r="Z84" s="19"/>
      <c r="AA84" s="20"/>
      <c r="AB84" s="19"/>
      <c r="AC84" s="21"/>
      <c r="AJ84" s="22"/>
      <c r="AK84" s="22"/>
      <c r="AL84" s="22"/>
      <c r="AM84" s="22"/>
      <c r="AN84" s="20"/>
      <c r="AO84" s="20"/>
      <c r="AP84" s="20"/>
      <c r="AQ84" s="20"/>
      <c r="AR84" s="20"/>
    </row>
    <row r="85" spans="1:44" s="17" customFormat="1" ht="30.75" customHeight="1" x14ac:dyDescent="0.2">
      <c r="A85" s="150"/>
      <c r="C85" s="63"/>
      <c r="D85" s="66" t="str">
        <f t="shared" si="13"/>
        <v/>
      </c>
      <c r="E85" s="69" t="str">
        <f>IFERROR(VLOOKUP(J85,Causa!$A$2:$F$15,6,0),"")</f>
        <v/>
      </c>
      <c r="F85" s="52"/>
      <c r="G85" s="53"/>
      <c r="H85" s="212"/>
      <c r="I85" s="55"/>
      <c r="J85" s="54"/>
      <c r="K85" s="54"/>
      <c r="L85" s="54"/>
      <c r="M85" s="54"/>
      <c r="N85" s="54"/>
      <c r="O85" s="54"/>
      <c r="P85" s="54"/>
      <c r="Q85" s="55"/>
      <c r="R85" s="54"/>
      <c r="S85" s="56">
        <f t="shared" si="17"/>
        <v>0</v>
      </c>
      <c r="T85" s="56">
        <f t="shared" si="14"/>
        <v>0</v>
      </c>
      <c r="U85" s="56">
        <f t="shared" si="18"/>
        <v>0</v>
      </c>
      <c r="V85" s="56">
        <f t="shared" si="15"/>
        <v>0</v>
      </c>
      <c r="W85" s="64" t="str">
        <f t="shared" si="16"/>
        <v/>
      </c>
      <c r="X85" s="56" t="str">
        <f t="shared" si="19"/>
        <v>T</v>
      </c>
      <c r="Y85" s="20"/>
      <c r="Z85" s="19"/>
      <c r="AA85" s="20"/>
      <c r="AB85" s="19"/>
      <c r="AC85" s="21"/>
      <c r="AJ85" s="22"/>
      <c r="AK85" s="22"/>
      <c r="AL85" s="22"/>
      <c r="AM85" s="22"/>
      <c r="AN85" s="20"/>
      <c r="AO85" s="20"/>
      <c r="AP85" s="20"/>
      <c r="AQ85" s="20"/>
      <c r="AR85" s="20"/>
    </row>
    <row r="86" spans="1:44" s="17" customFormat="1" ht="30.75" customHeight="1" x14ac:dyDescent="0.2">
      <c r="A86" s="150"/>
      <c r="C86" s="63"/>
      <c r="D86" s="66" t="str">
        <f t="shared" si="13"/>
        <v/>
      </c>
      <c r="E86" s="69" t="str">
        <f>IFERROR(VLOOKUP(J86,Causa!$A$2:$F$15,6,0),"")</f>
        <v/>
      </c>
      <c r="F86" s="52"/>
      <c r="G86" s="53"/>
      <c r="H86" s="212"/>
      <c r="I86" s="55"/>
      <c r="J86" s="54"/>
      <c r="K86" s="54"/>
      <c r="L86" s="54"/>
      <c r="M86" s="54"/>
      <c r="N86" s="54"/>
      <c r="O86" s="54"/>
      <c r="P86" s="54"/>
      <c r="Q86" s="55"/>
      <c r="R86" s="54"/>
      <c r="S86" s="56">
        <f t="shared" si="17"/>
        <v>0</v>
      </c>
      <c r="T86" s="56">
        <f t="shared" si="14"/>
        <v>0</v>
      </c>
      <c r="U86" s="56">
        <f t="shared" si="18"/>
        <v>0</v>
      </c>
      <c r="V86" s="56">
        <f t="shared" si="15"/>
        <v>0</v>
      </c>
      <c r="W86" s="64" t="str">
        <f t="shared" si="16"/>
        <v/>
      </c>
      <c r="X86" s="56" t="str">
        <f t="shared" si="19"/>
        <v>T</v>
      </c>
      <c r="Y86" s="20"/>
      <c r="Z86" s="19"/>
      <c r="AA86" s="20"/>
      <c r="AB86" s="19"/>
      <c r="AC86" s="21"/>
      <c r="AJ86" s="22"/>
      <c r="AK86" s="22"/>
      <c r="AL86" s="22"/>
      <c r="AM86" s="22"/>
      <c r="AN86" s="20"/>
      <c r="AO86" s="20"/>
      <c r="AP86" s="20"/>
      <c r="AQ86" s="20"/>
      <c r="AR86" s="20"/>
    </row>
    <row r="87" spans="1:44" s="17" customFormat="1" ht="30.75" customHeight="1" x14ac:dyDescent="0.2">
      <c r="A87" s="150"/>
      <c r="C87" s="63"/>
      <c r="D87" s="66" t="str">
        <f t="shared" si="13"/>
        <v/>
      </c>
      <c r="E87" s="69" t="str">
        <f>IFERROR(VLOOKUP(J87,Causa!$A$2:$F$15,6,0),"")</f>
        <v/>
      </c>
      <c r="F87" s="52"/>
      <c r="G87" s="53"/>
      <c r="H87" s="212"/>
      <c r="I87" s="55"/>
      <c r="J87" s="54"/>
      <c r="K87" s="54"/>
      <c r="L87" s="54"/>
      <c r="M87" s="54"/>
      <c r="N87" s="54"/>
      <c r="O87" s="54"/>
      <c r="P87" s="54"/>
      <c r="Q87" s="55"/>
      <c r="R87" s="54"/>
      <c r="S87" s="56">
        <f t="shared" si="17"/>
        <v>0</v>
      </c>
      <c r="T87" s="56">
        <f t="shared" si="14"/>
        <v>0</v>
      </c>
      <c r="U87" s="56">
        <f t="shared" si="18"/>
        <v>0</v>
      </c>
      <c r="V87" s="56">
        <f t="shared" si="15"/>
        <v>0</v>
      </c>
      <c r="W87" s="64" t="str">
        <f t="shared" si="16"/>
        <v/>
      </c>
      <c r="X87" s="56" t="str">
        <f t="shared" si="19"/>
        <v>T</v>
      </c>
      <c r="Y87" s="20"/>
      <c r="Z87" s="19"/>
      <c r="AA87" s="20"/>
      <c r="AB87" s="19"/>
      <c r="AC87" s="21"/>
      <c r="AJ87" s="22"/>
      <c r="AK87" s="22"/>
      <c r="AL87" s="22"/>
      <c r="AM87" s="22"/>
      <c r="AN87" s="20"/>
      <c r="AO87" s="20"/>
      <c r="AP87" s="20"/>
      <c r="AQ87" s="20"/>
      <c r="AR87" s="20"/>
    </row>
    <row r="88" spans="1:44" s="17" customFormat="1" ht="30.75" customHeight="1" x14ac:dyDescent="0.2">
      <c r="A88" s="150"/>
      <c r="C88" s="63"/>
      <c r="D88" s="66" t="str">
        <f t="shared" si="13"/>
        <v/>
      </c>
      <c r="E88" s="69" t="str">
        <f>IFERROR(VLOOKUP(J88,Causa!$A$2:$F$15,6,0),"")</f>
        <v/>
      </c>
      <c r="F88" s="52"/>
      <c r="G88" s="53"/>
      <c r="H88" s="212"/>
      <c r="I88" s="55"/>
      <c r="J88" s="54"/>
      <c r="K88" s="54"/>
      <c r="L88" s="54"/>
      <c r="M88" s="54"/>
      <c r="N88" s="54"/>
      <c r="O88" s="54"/>
      <c r="P88" s="54"/>
      <c r="Q88" s="55"/>
      <c r="R88" s="54"/>
      <c r="S88" s="56">
        <f t="shared" si="17"/>
        <v>0</v>
      </c>
      <c r="T88" s="56">
        <f t="shared" si="14"/>
        <v>0</v>
      </c>
      <c r="U88" s="56">
        <f t="shared" si="18"/>
        <v>0</v>
      </c>
      <c r="V88" s="56">
        <f t="shared" si="15"/>
        <v>0</v>
      </c>
      <c r="W88" s="64" t="str">
        <f t="shared" si="16"/>
        <v/>
      </c>
      <c r="X88" s="56" t="str">
        <f t="shared" si="19"/>
        <v>T</v>
      </c>
      <c r="Y88" s="20"/>
      <c r="Z88" s="19"/>
      <c r="AA88" s="20"/>
      <c r="AB88" s="19"/>
      <c r="AC88" s="21"/>
      <c r="AJ88" s="22"/>
      <c r="AK88" s="22"/>
      <c r="AL88" s="22"/>
      <c r="AM88" s="22"/>
      <c r="AN88" s="20"/>
      <c r="AO88" s="20"/>
      <c r="AP88" s="20"/>
      <c r="AQ88" s="20"/>
      <c r="AR88" s="20"/>
    </row>
    <row r="89" spans="1:44" s="17" customFormat="1" ht="30.75" customHeight="1" x14ac:dyDescent="0.2">
      <c r="A89" s="150"/>
      <c r="C89" s="63"/>
      <c r="D89" s="66" t="str">
        <f t="shared" si="13"/>
        <v/>
      </c>
      <c r="E89" s="69" t="str">
        <f>IFERROR(VLOOKUP(J89,Causa!$A$2:$F$15,6,0),"")</f>
        <v/>
      </c>
      <c r="F89" s="52"/>
      <c r="G89" s="53"/>
      <c r="H89" s="212"/>
      <c r="I89" s="55"/>
      <c r="J89" s="54"/>
      <c r="K89" s="54"/>
      <c r="L89" s="54"/>
      <c r="M89" s="54"/>
      <c r="N89" s="54"/>
      <c r="O89" s="54"/>
      <c r="P89" s="54"/>
      <c r="Q89" s="55"/>
      <c r="R89" s="54"/>
      <c r="S89" s="56">
        <f t="shared" si="17"/>
        <v>0</v>
      </c>
      <c r="T89" s="56">
        <f t="shared" si="14"/>
        <v>0</v>
      </c>
      <c r="U89" s="56">
        <f t="shared" si="18"/>
        <v>0</v>
      </c>
      <c r="V89" s="56">
        <f t="shared" si="15"/>
        <v>0</v>
      </c>
      <c r="W89" s="64" t="str">
        <f t="shared" si="16"/>
        <v/>
      </c>
      <c r="X89" s="56" t="str">
        <f t="shared" si="19"/>
        <v>T</v>
      </c>
      <c r="Y89" s="20"/>
      <c r="Z89" s="19"/>
      <c r="AA89" s="20"/>
      <c r="AB89" s="19"/>
      <c r="AC89" s="21"/>
      <c r="AJ89" s="22"/>
      <c r="AK89" s="22"/>
      <c r="AL89" s="22"/>
      <c r="AM89" s="22"/>
      <c r="AN89" s="20"/>
      <c r="AO89" s="20"/>
      <c r="AP89" s="20"/>
      <c r="AQ89" s="20"/>
      <c r="AR89" s="20"/>
    </row>
    <row r="90" spans="1:44" s="17" customFormat="1" ht="30.75" customHeight="1" x14ac:dyDescent="0.2">
      <c r="A90" s="150"/>
      <c r="C90" s="63"/>
      <c r="D90" s="66" t="str">
        <f t="shared" si="13"/>
        <v/>
      </c>
      <c r="E90" s="69" t="str">
        <f>IFERROR(VLOOKUP(J90,Causa!$A$2:$F$15,6,0),"")</f>
        <v/>
      </c>
      <c r="F90" s="52"/>
      <c r="G90" s="53"/>
      <c r="H90" s="212"/>
      <c r="I90" s="55"/>
      <c r="J90" s="54"/>
      <c r="K90" s="54"/>
      <c r="L90" s="54"/>
      <c r="M90" s="54"/>
      <c r="N90" s="54"/>
      <c r="O90" s="54"/>
      <c r="P90" s="54"/>
      <c r="Q90" s="55"/>
      <c r="R90" s="54"/>
      <c r="S90" s="56">
        <f t="shared" si="17"/>
        <v>0</v>
      </c>
      <c r="T90" s="56">
        <f t="shared" si="14"/>
        <v>0</v>
      </c>
      <c r="U90" s="56">
        <f t="shared" si="18"/>
        <v>0</v>
      </c>
      <c r="V90" s="56">
        <f t="shared" si="15"/>
        <v>0</v>
      </c>
      <c r="W90" s="64" t="str">
        <f t="shared" si="16"/>
        <v/>
      </c>
      <c r="X90" s="56" t="str">
        <f t="shared" si="19"/>
        <v>T</v>
      </c>
      <c r="Y90" s="20"/>
      <c r="Z90" s="19"/>
      <c r="AA90" s="20"/>
      <c r="AB90" s="19"/>
      <c r="AC90" s="21"/>
      <c r="AJ90" s="22"/>
      <c r="AK90" s="22"/>
      <c r="AL90" s="22"/>
      <c r="AM90" s="22"/>
      <c r="AN90" s="20"/>
      <c r="AO90" s="20"/>
      <c r="AP90" s="20"/>
      <c r="AQ90" s="20"/>
      <c r="AR90" s="20"/>
    </row>
    <row r="91" spans="1:44" s="17" customFormat="1" ht="30.75" customHeight="1" x14ac:dyDescent="0.2">
      <c r="A91" s="150"/>
      <c r="C91" s="63"/>
      <c r="D91" s="66" t="str">
        <f t="shared" si="13"/>
        <v/>
      </c>
      <c r="E91" s="69" t="str">
        <f>IFERROR(VLOOKUP(J91,Causa!$A$2:$F$15,6,0),"")</f>
        <v/>
      </c>
      <c r="F91" s="52"/>
      <c r="G91" s="53"/>
      <c r="H91" s="212"/>
      <c r="I91" s="55"/>
      <c r="J91" s="54"/>
      <c r="K91" s="54"/>
      <c r="L91" s="54"/>
      <c r="M91" s="54"/>
      <c r="N91" s="54"/>
      <c r="O91" s="54"/>
      <c r="P91" s="54"/>
      <c r="Q91" s="55"/>
      <c r="R91" s="54"/>
      <c r="S91" s="56">
        <f t="shared" si="17"/>
        <v>0</v>
      </c>
      <c r="T91" s="56">
        <f t="shared" si="14"/>
        <v>0</v>
      </c>
      <c r="U91" s="56">
        <f t="shared" si="18"/>
        <v>0</v>
      </c>
      <c r="V91" s="56">
        <f t="shared" si="15"/>
        <v>0</v>
      </c>
      <c r="W91" s="64" t="str">
        <f t="shared" si="16"/>
        <v/>
      </c>
      <c r="X91" s="56" t="str">
        <f t="shared" si="19"/>
        <v>T</v>
      </c>
      <c r="Y91" s="20"/>
      <c r="Z91" s="19"/>
      <c r="AA91" s="20"/>
      <c r="AB91" s="19"/>
      <c r="AC91" s="21"/>
      <c r="AJ91" s="22"/>
      <c r="AK91" s="22"/>
      <c r="AL91" s="22"/>
      <c r="AM91" s="22"/>
      <c r="AN91" s="20"/>
      <c r="AO91" s="20"/>
      <c r="AP91" s="20"/>
      <c r="AQ91" s="20"/>
      <c r="AR91" s="20"/>
    </row>
    <row r="92" spans="1:44" s="17" customFormat="1" ht="30.75" customHeight="1" x14ac:dyDescent="0.2">
      <c r="A92" s="150"/>
      <c r="C92" s="63"/>
      <c r="D92" s="66" t="str">
        <f t="shared" si="13"/>
        <v/>
      </c>
      <c r="E92" s="69" t="str">
        <f>IFERROR(VLOOKUP(J92,Causa!$A$2:$F$15,6,0),"")</f>
        <v/>
      </c>
      <c r="F92" s="52"/>
      <c r="G92" s="53"/>
      <c r="H92" s="212"/>
      <c r="I92" s="55"/>
      <c r="J92" s="54"/>
      <c r="K92" s="54"/>
      <c r="L92" s="54"/>
      <c r="M92" s="54"/>
      <c r="N92" s="54"/>
      <c r="O92" s="54"/>
      <c r="P92" s="54"/>
      <c r="Q92" s="55"/>
      <c r="R92" s="54"/>
      <c r="S92" s="56">
        <f t="shared" si="17"/>
        <v>0</v>
      </c>
      <c r="T92" s="56">
        <f t="shared" si="14"/>
        <v>0</v>
      </c>
      <c r="U92" s="56">
        <f t="shared" si="18"/>
        <v>0</v>
      </c>
      <c r="V92" s="56">
        <f t="shared" si="15"/>
        <v>0</v>
      </c>
      <c r="W92" s="64" t="str">
        <f t="shared" si="16"/>
        <v/>
      </c>
      <c r="X92" s="56" t="str">
        <f t="shared" si="19"/>
        <v>T</v>
      </c>
      <c r="Y92" s="20"/>
      <c r="Z92" s="19"/>
      <c r="AA92" s="20"/>
      <c r="AB92" s="19"/>
      <c r="AC92" s="21"/>
      <c r="AJ92" s="22"/>
      <c r="AK92" s="22"/>
      <c r="AL92" s="22"/>
      <c r="AM92" s="22"/>
      <c r="AN92" s="20"/>
      <c r="AO92" s="20"/>
      <c r="AP92" s="20"/>
      <c r="AQ92" s="20"/>
      <c r="AR92" s="20"/>
    </row>
    <row r="93" spans="1:44" s="17" customFormat="1" ht="30.75" customHeight="1" x14ac:dyDescent="0.2">
      <c r="A93" s="150"/>
      <c r="C93" s="63"/>
      <c r="D93" s="66" t="str">
        <f t="shared" si="13"/>
        <v/>
      </c>
      <c r="E93" s="69" t="str">
        <f>IFERROR(VLOOKUP(J93,Causa!$A$2:$F$15,6,0),"")</f>
        <v/>
      </c>
      <c r="F93" s="52"/>
      <c r="G93" s="53"/>
      <c r="H93" s="212"/>
      <c r="I93" s="55"/>
      <c r="J93" s="54"/>
      <c r="K93" s="54"/>
      <c r="L93" s="54"/>
      <c r="M93" s="54"/>
      <c r="N93" s="54"/>
      <c r="O93" s="54"/>
      <c r="P93" s="54"/>
      <c r="Q93" s="55"/>
      <c r="R93" s="54"/>
      <c r="S93" s="56">
        <f t="shared" si="17"/>
        <v>0</v>
      </c>
      <c r="T93" s="56">
        <f t="shared" si="14"/>
        <v>0</v>
      </c>
      <c r="U93" s="56">
        <f t="shared" si="18"/>
        <v>0</v>
      </c>
      <c r="V93" s="56">
        <f t="shared" si="15"/>
        <v>0</v>
      </c>
      <c r="W93" s="64" t="str">
        <f t="shared" si="16"/>
        <v/>
      </c>
      <c r="X93" s="56" t="str">
        <f t="shared" si="19"/>
        <v>T</v>
      </c>
      <c r="Y93" s="20"/>
      <c r="Z93" s="19"/>
      <c r="AA93" s="20"/>
      <c r="AB93" s="19"/>
      <c r="AC93" s="21"/>
      <c r="AJ93" s="22"/>
      <c r="AK93" s="22"/>
      <c r="AL93" s="22"/>
      <c r="AM93" s="22"/>
      <c r="AN93" s="20"/>
      <c r="AO93" s="20"/>
      <c r="AP93" s="20"/>
      <c r="AQ93" s="20"/>
      <c r="AR93" s="20"/>
    </row>
    <row r="94" spans="1:44" s="17" customFormat="1" ht="30.75" customHeight="1" x14ac:dyDescent="0.2">
      <c r="A94" s="150"/>
      <c r="C94" s="63"/>
      <c r="D94" s="66" t="str">
        <f t="shared" si="13"/>
        <v/>
      </c>
      <c r="E94" s="69" t="str">
        <f>IFERROR(VLOOKUP(J94,Causa!$A$2:$F$15,6,0),"")</f>
        <v/>
      </c>
      <c r="F94" s="52"/>
      <c r="G94" s="53"/>
      <c r="H94" s="212"/>
      <c r="I94" s="55"/>
      <c r="J94" s="54"/>
      <c r="K94" s="54"/>
      <c r="L94" s="54"/>
      <c r="M94" s="54"/>
      <c r="N94" s="54"/>
      <c r="O94" s="54"/>
      <c r="P94" s="54"/>
      <c r="Q94" s="55"/>
      <c r="R94" s="54"/>
      <c r="S94" s="56">
        <f t="shared" si="17"/>
        <v>0</v>
      </c>
      <c r="T94" s="56">
        <f t="shared" si="14"/>
        <v>0</v>
      </c>
      <c r="U94" s="56">
        <f t="shared" si="18"/>
        <v>0</v>
      </c>
      <c r="V94" s="56">
        <f t="shared" si="15"/>
        <v>0</v>
      </c>
      <c r="W94" s="64" t="str">
        <f t="shared" si="16"/>
        <v/>
      </c>
      <c r="X94" s="56" t="str">
        <f t="shared" si="19"/>
        <v>T</v>
      </c>
      <c r="Y94" s="20"/>
      <c r="Z94" s="19"/>
      <c r="AA94" s="20"/>
      <c r="AB94" s="19"/>
      <c r="AC94" s="21"/>
      <c r="AJ94" s="22"/>
      <c r="AK94" s="22"/>
      <c r="AL94" s="22"/>
      <c r="AM94" s="22"/>
      <c r="AN94" s="20"/>
      <c r="AO94" s="20"/>
      <c r="AP94" s="20"/>
      <c r="AQ94" s="20"/>
      <c r="AR94" s="20"/>
    </row>
    <row r="95" spans="1:44" s="17" customFormat="1" ht="30.75" customHeight="1" x14ac:dyDescent="0.2">
      <c r="A95" s="150"/>
      <c r="C95" s="63"/>
      <c r="D95" s="66" t="str">
        <f t="shared" si="13"/>
        <v/>
      </c>
      <c r="E95" s="69" t="str">
        <f>IFERROR(VLOOKUP(J95,Causa!$A$2:$F$15,6,0),"")</f>
        <v/>
      </c>
      <c r="F95" s="52"/>
      <c r="G95" s="53"/>
      <c r="H95" s="212"/>
      <c r="I95" s="55"/>
      <c r="J95" s="54"/>
      <c r="K95" s="54"/>
      <c r="L95" s="54"/>
      <c r="M95" s="54"/>
      <c r="N95" s="54"/>
      <c r="O95" s="54"/>
      <c r="P95" s="54"/>
      <c r="Q95" s="55"/>
      <c r="R95" s="54"/>
      <c r="S95" s="56">
        <f t="shared" si="17"/>
        <v>0</v>
      </c>
      <c r="T95" s="56">
        <f t="shared" si="14"/>
        <v>0</v>
      </c>
      <c r="U95" s="56">
        <f t="shared" si="18"/>
        <v>0</v>
      </c>
      <c r="V95" s="56">
        <f t="shared" si="15"/>
        <v>0</v>
      </c>
      <c r="W95" s="64" t="str">
        <f t="shared" si="16"/>
        <v/>
      </c>
      <c r="X95" s="56" t="str">
        <f t="shared" si="19"/>
        <v>T</v>
      </c>
      <c r="Y95" s="20"/>
      <c r="Z95" s="19"/>
      <c r="AA95" s="20"/>
      <c r="AB95" s="19"/>
      <c r="AC95" s="21"/>
      <c r="AJ95" s="22"/>
      <c r="AK95" s="22"/>
      <c r="AL95" s="22"/>
      <c r="AM95" s="22"/>
      <c r="AN95" s="20"/>
      <c r="AO95" s="20"/>
      <c r="AP95" s="20"/>
      <c r="AQ95" s="20"/>
      <c r="AR95" s="20"/>
    </row>
    <row r="96" spans="1:44" s="17" customFormat="1" ht="30.75" customHeight="1" x14ac:dyDescent="0.2">
      <c r="A96" s="150"/>
      <c r="C96" s="63"/>
      <c r="D96" s="66" t="str">
        <f t="shared" si="13"/>
        <v/>
      </c>
      <c r="E96" s="69" t="str">
        <f>IFERROR(VLOOKUP(J96,Causa!$A$2:$F$15,6,0),"")</f>
        <v/>
      </c>
      <c r="F96" s="52"/>
      <c r="G96" s="53"/>
      <c r="H96" s="212"/>
      <c r="I96" s="55"/>
      <c r="J96" s="54"/>
      <c r="K96" s="54"/>
      <c r="L96" s="54"/>
      <c r="M96" s="54"/>
      <c r="N96" s="54"/>
      <c r="O96" s="54"/>
      <c r="P96" s="54"/>
      <c r="Q96" s="55"/>
      <c r="R96" s="54"/>
      <c r="S96" s="56">
        <f t="shared" si="17"/>
        <v>0</v>
      </c>
      <c r="T96" s="56">
        <f t="shared" si="14"/>
        <v>0</v>
      </c>
      <c r="U96" s="56">
        <f t="shared" si="18"/>
        <v>0</v>
      </c>
      <c r="V96" s="56">
        <f t="shared" si="15"/>
        <v>0</v>
      </c>
      <c r="W96" s="64" t="str">
        <f t="shared" si="16"/>
        <v/>
      </c>
      <c r="X96" s="56" t="str">
        <f t="shared" si="19"/>
        <v>T</v>
      </c>
      <c r="Y96" s="20"/>
      <c r="Z96" s="19"/>
      <c r="AA96" s="20"/>
      <c r="AB96" s="19"/>
      <c r="AC96" s="21"/>
      <c r="AJ96" s="22"/>
      <c r="AK96" s="22"/>
      <c r="AL96" s="22"/>
      <c r="AM96" s="22"/>
      <c r="AN96" s="20"/>
      <c r="AO96" s="20"/>
      <c r="AP96" s="20"/>
      <c r="AQ96" s="20"/>
      <c r="AR96" s="20"/>
    </row>
    <row r="97" spans="1:44" s="17" customFormat="1" ht="30.75" customHeight="1" x14ac:dyDescent="0.2">
      <c r="A97" s="150"/>
      <c r="C97" s="63"/>
      <c r="D97" s="66" t="str">
        <f t="shared" si="13"/>
        <v/>
      </c>
      <c r="E97" s="69" t="str">
        <f>IFERROR(VLOOKUP(J97,Causa!$A$2:$F$15,6,0),"")</f>
        <v/>
      </c>
      <c r="F97" s="52"/>
      <c r="G97" s="53"/>
      <c r="H97" s="212"/>
      <c r="I97" s="55"/>
      <c r="J97" s="54"/>
      <c r="K97" s="54"/>
      <c r="L97" s="54"/>
      <c r="M97" s="54"/>
      <c r="N97" s="54"/>
      <c r="O97" s="54"/>
      <c r="P97" s="54"/>
      <c r="Q97" s="55"/>
      <c r="R97" s="54"/>
      <c r="S97" s="56">
        <f t="shared" si="17"/>
        <v>0</v>
      </c>
      <c r="T97" s="56">
        <f t="shared" si="14"/>
        <v>0</v>
      </c>
      <c r="U97" s="56">
        <f t="shared" si="18"/>
        <v>0</v>
      </c>
      <c r="V97" s="56">
        <f t="shared" si="15"/>
        <v>0</v>
      </c>
      <c r="W97" s="64" t="str">
        <f t="shared" si="16"/>
        <v/>
      </c>
      <c r="X97" s="56" t="str">
        <f t="shared" si="19"/>
        <v>T</v>
      </c>
      <c r="Y97" s="20"/>
      <c r="Z97" s="19"/>
      <c r="AA97" s="20"/>
      <c r="AB97" s="19"/>
      <c r="AC97" s="21"/>
      <c r="AJ97" s="22"/>
      <c r="AK97" s="22"/>
      <c r="AL97" s="22"/>
      <c r="AM97" s="22"/>
      <c r="AN97" s="20"/>
      <c r="AO97" s="20"/>
      <c r="AP97" s="20"/>
      <c r="AQ97" s="20"/>
      <c r="AR97" s="20"/>
    </row>
    <row r="98" spans="1:44" s="17" customFormat="1" ht="30.75" customHeight="1" x14ac:dyDescent="0.2">
      <c r="A98" s="150"/>
      <c r="C98" s="63"/>
      <c r="D98" s="66" t="str">
        <f t="shared" si="13"/>
        <v/>
      </c>
      <c r="E98" s="69" t="str">
        <f>IFERROR(VLOOKUP(J98,Causa!$A$2:$F$15,6,0),"")</f>
        <v/>
      </c>
      <c r="F98" s="52"/>
      <c r="G98" s="53"/>
      <c r="H98" s="212"/>
      <c r="I98" s="55"/>
      <c r="J98" s="54"/>
      <c r="K98" s="54"/>
      <c r="L98" s="54"/>
      <c r="M98" s="54"/>
      <c r="N98" s="54"/>
      <c r="O98" s="54"/>
      <c r="P98" s="54"/>
      <c r="Q98" s="55"/>
      <c r="R98" s="54"/>
      <c r="S98" s="56">
        <f t="shared" si="17"/>
        <v>0</v>
      </c>
      <c r="T98" s="56">
        <f t="shared" si="14"/>
        <v>0</v>
      </c>
      <c r="U98" s="56">
        <f t="shared" si="18"/>
        <v>0</v>
      </c>
      <c r="V98" s="56">
        <f t="shared" si="15"/>
        <v>0</v>
      </c>
      <c r="W98" s="64" t="str">
        <f t="shared" si="16"/>
        <v/>
      </c>
      <c r="X98" s="56" t="str">
        <f t="shared" si="19"/>
        <v>T</v>
      </c>
      <c r="Y98" s="20"/>
      <c r="Z98" s="19"/>
      <c r="AA98" s="20"/>
      <c r="AB98" s="19"/>
      <c r="AC98" s="21"/>
      <c r="AJ98" s="22"/>
      <c r="AK98" s="22"/>
      <c r="AL98" s="22"/>
      <c r="AM98" s="22"/>
      <c r="AN98" s="20"/>
      <c r="AO98" s="20"/>
      <c r="AP98" s="20"/>
      <c r="AQ98" s="20"/>
      <c r="AR98" s="20"/>
    </row>
    <row r="99" spans="1:44" s="17" customFormat="1" ht="30.75" customHeight="1" x14ac:dyDescent="0.2">
      <c r="A99" s="150"/>
      <c r="C99" s="63"/>
      <c r="D99" s="66" t="str">
        <f t="shared" ref="D99:D162" si="20">IF(E99="","",IF(E99=1,IF(COUNTA(F99:P99)=9,1,0),IF(J99="OPERACIO",IF(COUNTA(F99:P99)=7,1,0),IF(COUNTA(F99:P99)=7,1,0))))</f>
        <v/>
      </c>
      <c r="E99" s="69" t="str">
        <f>IFERROR(VLOOKUP(J99,Causa!$A$2:$F$15,6,0),"")</f>
        <v/>
      </c>
      <c r="F99" s="52"/>
      <c r="G99" s="53"/>
      <c r="H99" s="212"/>
      <c r="I99" s="55"/>
      <c r="J99" s="54"/>
      <c r="K99" s="54"/>
      <c r="L99" s="54"/>
      <c r="M99" s="54"/>
      <c r="N99" s="54"/>
      <c r="O99" s="54"/>
      <c r="P99" s="54"/>
      <c r="Q99" s="55"/>
      <c r="R99" s="54"/>
      <c r="S99" s="56">
        <f t="shared" si="17"/>
        <v>0</v>
      </c>
      <c r="T99" s="56">
        <f t="shared" ref="T99:T162" si="21">IF(J99="Programa",P99,0)-S99</f>
        <v>0</v>
      </c>
      <c r="U99" s="56">
        <f t="shared" si="18"/>
        <v>0</v>
      </c>
      <c r="V99" s="56">
        <f t="shared" ref="V99:V162" si="22">IF(J99="ELECTRIC",P99,0)+IF(J99="INSTRUME",P99,0)+IF(J99="MECANICA",P99,0)+IF(J99="OPERACIO",P99,0)+IF(J99="AUTOMATI",P99,0)</f>
        <v>0</v>
      </c>
      <c r="W99" s="64" t="str">
        <f t="shared" ref="W99:W162" si="23">IF(F99="","",HOUR(F99))</f>
        <v/>
      </c>
      <c r="X99" s="56" t="str">
        <f t="shared" si="19"/>
        <v>T</v>
      </c>
      <c r="Y99" s="20"/>
      <c r="Z99" s="19"/>
      <c r="AA99" s="20"/>
      <c r="AB99" s="19"/>
      <c r="AC99" s="21"/>
      <c r="AJ99" s="22"/>
      <c r="AK99" s="22"/>
      <c r="AL99" s="22"/>
      <c r="AM99" s="22"/>
      <c r="AN99" s="20"/>
      <c r="AO99" s="20"/>
      <c r="AP99" s="20"/>
      <c r="AQ99" s="20"/>
      <c r="AR99" s="20"/>
    </row>
    <row r="100" spans="1:44" s="17" customFormat="1" ht="30.75" customHeight="1" x14ac:dyDescent="0.2">
      <c r="A100" s="150"/>
      <c r="C100" s="63"/>
      <c r="D100" s="66" t="str">
        <f t="shared" si="20"/>
        <v/>
      </c>
      <c r="E100" s="69" t="str">
        <f>IFERROR(VLOOKUP(J100,Causa!$A$2:$F$15,6,0),"")</f>
        <v/>
      </c>
      <c r="F100" s="52"/>
      <c r="G100" s="53"/>
      <c r="H100" s="212"/>
      <c r="I100" s="55"/>
      <c r="J100" s="54"/>
      <c r="K100" s="54"/>
      <c r="L100" s="54"/>
      <c r="M100" s="54"/>
      <c r="N100" s="54"/>
      <c r="O100" s="54"/>
      <c r="P100" s="54"/>
      <c r="Q100" s="55"/>
      <c r="R100" s="54"/>
      <c r="S100" s="56">
        <f t="shared" ref="S100:S163" si="24">IF(K100="tiempo no programado",P100,0)</f>
        <v>0</v>
      </c>
      <c r="T100" s="56">
        <f t="shared" si="21"/>
        <v>0</v>
      </c>
      <c r="U100" s="56">
        <f t="shared" ref="U100:U163" si="25">IF(J100="CALIDAD",P100,0)+IF(J100="LOGISTIC",P100,0)+IF(J100="REPUESTO",P100,0)+IF(J100="SALAMAQ",P100,0)</f>
        <v>0</v>
      </c>
      <c r="V100" s="56">
        <f t="shared" si="22"/>
        <v>0</v>
      </c>
      <c r="W100" s="64" t="str">
        <f t="shared" si="23"/>
        <v/>
      </c>
      <c r="X100" s="56" t="str">
        <f t="shared" ref="X100:X163" si="26">IF(OR(W100=23,W100&lt;7),"N",IF(AND(W100&gt;=7,W100&lt;15),"M","T"))</f>
        <v>T</v>
      </c>
      <c r="Y100" s="20"/>
      <c r="Z100" s="19"/>
      <c r="AA100" s="20"/>
      <c r="AB100" s="19"/>
      <c r="AC100" s="21"/>
      <c r="AJ100" s="22"/>
      <c r="AK100" s="22"/>
      <c r="AL100" s="22"/>
      <c r="AM100" s="22"/>
      <c r="AN100" s="20"/>
      <c r="AO100" s="20"/>
      <c r="AP100" s="20"/>
      <c r="AQ100" s="20"/>
      <c r="AR100" s="20"/>
    </row>
    <row r="101" spans="1:44" s="17" customFormat="1" ht="30.75" customHeight="1" x14ac:dyDescent="0.2">
      <c r="A101" s="150"/>
      <c r="C101" s="63"/>
      <c r="D101" s="66" t="str">
        <f t="shared" si="20"/>
        <v/>
      </c>
      <c r="E101" s="69" t="str">
        <f>IFERROR(VLOOKUP(J101,Causa!$A$2:$F$15,6,0),"")</f>
        <v/>
      </c>
      <c r="F101" s="52"/>
      <c r="G101" s="53"/>
      <c r="H101" s="212"/>
      <c r="I101" s="55"/>
      <c r="J101" s="54"/>
      <c r="K101" s="54"/>
      <c r="L101" s="54"/>
      <c r="M101" s="54"/>
      <c r="N101" s="54"/>
      <c r="O101" s="54"/>
      <c r="P101" s="54"/>
      <c r="Q101" s="55"/>
      <c r="R101" s="54"/>
      <c r="S101" s="56">
        <f t="shared" si="24"/>
        <v>0</v>
      </c>
      <c r="T101" s="56">
        <f t="shared" si="21"/>
        <v>0</v>
      </c>
      <c r="U101" s="56">
        <f t="shared" si="25"/>
        <v>0</v>
      </c>
      <c r="V101" s="56">
        <f t="shared" si="22"/>
        <v>0</v>
      </c>
      <c r="W101" s="64" t="str">
        <f t="shared" si="23"/>
        <v/>
      </c>
      <c r="X101" s="56" t="str">
        <f t="shared" si="26"/>
        <v>T</v>
      </c>
      <c r="Y101" s="20"/>
      <c r="Z101" s="19"/>
      <c r="AA101" s="20"/>
      <c r="AB101" s="19"/>
      <c r="AC101" s="21"/>
      <c r="AJ101" s="22"/>
      <c r="AK101" s="22"/>
      <c r="AL101" s="22"/>
      <c r="AM101" s="22"/>
      <c r="AN101" s="20"/>
      <c r="AO101" s="20"/>
      <c r="AP101" s="20"/>
      <c r="AQ101" s="20"/>
      <c r="AR101" s="20"/>
    </row>
    <row r="102" spans="1:44" s="17" customFormat="1" ht="30.75" customHeight="1" x14ac:dyDescent="0.2">
      <c r="A102" s="150"/>
      <c r="C102" s="63"/>
      <c r="D102" s="66" t="str">
        <f t="shared" si="20"/>
        <v/>
      </c>
      <c r="E102" s="69" t="str">
        <f>IFERROR(VLOOKUP(J102,Causa!$A$2:$F$15,6,0),"")</f>
        <v/>
      </c>
      <c r="F102" s="52"/>
      <c r="G102" s="53"/>
      <c r="H102" s="212"/>
      <c r="I102" s="55"/>
      <c r="J102" s="54"/>
      <c r="K102" s="54"/>
      <c r="L102" s="54"/>
      <c r="M102" s="54"/>
      <c r="N102" s="54"/>
      <c r="O102" s="54"/>
      <c r="P102" s="54"/>
      <c r="Q102" s="55"/>
      <c r="R102" s="54"/>
      <c r="S102" s="56">
        <f t="shared" si="24"/>
        <v>0</v>
      </c>
      <c r="T102" s="56">
        <f t="shared" si="21"/>
        <v>0</v>
      </c>
      <c r="U102" s="56">
        <f t="shared" si="25"/>
        <v>0</v>
      </c>
      <c r="V102" s="56">
        <f t="shared" si="22"/>
        <v>0</v>
      </c>
      <c r="W102" s="64" t="str">
        <f t="shared" si="23"/>
        <v/>
      </c>
      <c r="X102" s="56" t="str">
        <f t="shared" si="26"/>
        <v>T</v>
      </c>
      <c r="Y102" s="20"/>
      <c r="Z102" s="19"/>
      <c r="AA102" s="20"/>
      <c r="AB102" s="19"/>
      <c r="AC102" s="21"/>
      <c r="AJ102" s="22"/>
      <c r="AK102" s="22"/>
      <c r="AL102" s="22"/>
      <c r="AM102" s="22"/>
      <c r="AN102" s="20"/>
      <c r="AO102" s="20"/>
      <c r="AP102" s="20"/>
      <c r="AQ102" s="20"/>
      <c r="AR102" s="20"/>
    </row>
    <row r="103" spans="1:44" s="17" customFormat="1" ht="30.75" customHeight="1" x14ac:dyDescent="0.2">
      <c r="A103" s="150"/>
      <c r="C103" s="63"/>
      <c r="D103" s="66" t="str">
        <f t="shared" si="20"/>
        <v/>
      </c>
      <c r="E103" s="69" t="str">
        <f>IFERROR(VLOOKUP(J103,Causa!$A$2:$F$15,6,0),"")</f>
        <v/>
      </c>
      <c r="F103" s="52"/>
      <c r="G103" s="53"/>
      <c r="H103" s="212"/>
      <c r="I103" s="55"/>
      <c r="J103" s="54"/>
      <c r="K103" s="54"/>
      <c r="L103" s="54"/>
      <c r="M103" s="54"/>
      <c r="N103" s="54"/>
      <c r="O103" s="54"/>
      <c r="P103" s="54"/>
      <c r="Q103" s="55"/>
      <c r="R103" s="54"/>
      <c r="S103" s="56">
        <f t="shared" si="24"/>
        <v>0</v>
      </c>
      <c r="T103" s="56">
        <f t="shared" si="21"/>
        <v>0</v>
      </c>
      <c r="U103" s="56">
        <f t="shared" si="25"/>
        <v>0</v>
      </c>
      <c r="V103" s="56">
        <f t="shared" si="22"/>
        <v>0</v>
      </c>
      <c r="W103" s="64" t="str">
        <f t="shared" si="23"/>
        <v/>
      </c>
      <c r="X103" s="56" t="str">
        <f t="shared" si="26"/>
        <v>T</v>
      </c>
      <c r="Y103" s="20"/>
      <c r="Z103" s="19"/>
      <c r="AA103" s="20"/>
      <c r="AB103" s="19"/>
      <c r="AC103" s="21"/>
      <c r="AJ103" s="22"/>
      <c r="AK103" s="22"/>
      <c r="AL103" s="22"/>
      <c r="AM103" s="22"/>
      <c r="AN103" s="20"/>
      <c r="AO103" s="20"/>
      <c r="AP103" s="20"/>
      <c r="AQ103" s="20"/>
      <c r="AR103" s="20"/>
    </row>
    <row r="104" spans="1:44" s="17" customFormat="1" ht="30.75" customHeight="1" x14ac:dyDescent="0.2">
      <c r="A104" s="150"/>
      <c r="C104" s="63"/>
      <c r="D104" s="66" t="str">
        <f t="shared" si="20"/>
        <v/>
      </c>
      <c r="E104" s="69" t="str">
        <f>IFERROR(VLOOKUP(J104,Causa!$A$2:$F$15,6,0),"")</f>
        <v/>
      </c>
      <c r="F104" s="52"/>
      <c r="G104" s="53"/>
      <c r="H104" s="212"/>
      <c r="I104" s="55"/>
      <c r="J104" s="54"/>
      <c r="K104" s="54"/>
      <c r="L104" s="54"/>
      <c r="M104" s="54"/>
      <c r="N104" s="54"/>
      <c r="O104" s="54"/>
      <c r="P104" s="54"/>
      <c r="Q104" s="55"/>
      <c r="R104" s="54"/>
      <c r="S104" s="56">
        <f t="shared" si="24"/>
        <v>0</v>
      </c>
      <c r="T104" s="56">
        <f t="shared" si="21"/>
        <v>0</v>
      </c>
      <c r="U104" s="56">
        <f t="shared" si="25"/>
        <v>0</v>
      </c>
      <c r="V104" s="56">
        <f t="shared" si="22"/>
        <v>0</v>
      </c>
      <c r="W104" s="64" t="str">
        <f t="shared" si="23"/>
        <v/>
      </c>
      <c r="X104" s="56" t="str">
        <f t="shared" si="26"/>
        <v>T</v>
      </c>
      <c r="Y104" s="20"/>
      <c r="Z104" s="19"/>
      <c r="AA104" s="20"/>
      <c r="AB104" s="19"/>
      <c r="AC104" s="21"/>
      <c r="AJ104" s="22"/>
      <c r="AK104" s="22"/>
      <c r="AL104" s="22"/>
      <c r="AM104" s="22"/>
      <c r="AN104" s="20"/>
      <c r="AO104" s="20"/>
      <c r="AP104" s="20"/>
      <c r="AQ104" s="20"/>
      <c r="AR104" s="20"/>
    </row>
    <row r="105" spans="1:44" s="17" customFormat="1" ht="30.75" customHeight="1" x14ac:dyDescent="0.2">
      <c r="A105" s="150"/>
      <c r="C105" s="63"/>
      <c r="D105" s="66" t="str">
        <f t="shared" si="20"/>
        <v/>
      </c>
      <c r="E105" s="69" t="str">
        <f>IFERROR(VLOOKUP(J105,Causa!$A$2:$F$15,6,0),"")</f>
        <v/>
      </c>
      <c r="F105" s="52"/>
      <c r="G105" s="53"/>
      <c r="H105" s="212"/>
      <c r="I105" s="55"/>
      <c r="J105" s="54"/>
      <c r="K105" s="54"/>
      <c r="L105" s="54"/>
      <c r="M105" s="54"/>
      <c r="N105" s="54"/>
      <c r="O105" s="54"/>
      <c r="P105" s="54"/>
      <c r="Q105" s="55"/>
      <c r="R105" s="54"/>
      <c r="S105" s="56">
        <f t="shared" si="24"/>
        <v>0</v>
      </c>
      <c r="T105" s="56">
        <f t="shared" si="21"/>
        <v>0</v>
      </c>
      <c r="U105" s="56">
        <f t="shared" si="25"/>
        <v>0</v>
      </c>
      <c r="V105" s="56">
        <f t="shared" si="22"/>
        <v>0</v>
      </c>
      <c r="W105" s="64" t="str">
        <f t="shared" si="23"/>
        <v/>
      </c>
      <c r="X105" s="56" t="str">
        <f t="shared" si="26"/>
        <v>T</v>
      </c>
      <c r="Y105" s="20"/>
      <c r="Z105" s="19"/>
      <c r="AA105" s="20"/>
      <c r="AB105" s="19"/>
      <c r="AC105" s="21"/>
      <c r="AJ105" s="22"/>
      <c r="AK105" s="22"/>
      <c r="AL105" s="22"/>
      <c r="AM105" s="22"/>
      <c r="AN105" s="20"/>
      <c r="AO105" s="20"/>
      <c r="AP105" s="20"/>
      <c r="AQ105" s="20"/>
      <c r="AR105" s="20"/>
    </row>
    <row r="106" spans="1:44" s="17" customFormat="1" ht="30.75" customHeight="1" x14ac:dyDescent="0.2">
      <c r="A106" s="150"/>
      <c r="C106" s="63"/>
      <c r="D106" s="66" t="str">
        <f t="shared" si="20"/>
        <v/>
      </c>
      <c r="E106" s="69" t="str">
        <f>IFERROR(VLOOKUP(J106,Causa!$A$2:$F$15,6,0),"")</f>
        <v/>
      </c>
      <c r="F106" s="52"/>
      <c r="G106" s="53"/>
      <c r="H106" s="212"/>
      <c r="I106" s="55"/>
      <c r="J106" s="54"/>
      <c r="K106" s="54"/>
      <c r="L106" s="54"/>
      <c r="M106" s="54"/>
      <c r="N106" s="54"/>
      <c r="O106" s="54"/>
      <c r="P106" s="54"/>
      <c r="Q106" s="55"/>
      <c r="R106" s="54"/>
      <c r="S106" s="56">
        <f t="shared" si="24"/>
        <v>0</v>
      </c>
      <c r="T106" s="56">
        <f t="shared" si="21"/>
        <v>0</v>
      </c>
      <c r="U106" s="56">
        <f t="shared" si="25"/>
        <v>0</v>
      </c>
      <c r="V106" s="56">
        <f t="shared" si="22"/>
        <v>0</v>
      </c>
      <c r="W106" s="64" t="str">
        <f t="shared" si="23"/>
        <v/>
      </c>
      <c r="X106" s="56" t="str">
        <f t="shared" si="26"/>
        <v>T</v>
      </c>
      <c r="Y106" s="20"/>
      <c r="Z106" s="19"/>
      <c r="AA106" s="20"/>
      <c r="AB106" s="19"/>
      <c r="AC106" s="21"/>
      <c r="AJ106" s="22"/>
      <c r="AK106" s="22"/>
      <c r="AL106" s="22"/>
      <c r="AM106" s="22"/>
      <c r="AN106" s="20"/>
      <c r="AO106" s="20"/>
      <c r="AP106" s="20"/>
      <c r="AQ106" s="20"/>
      <c r="AR106" s="20"/>
    </row>
    <row r="107" spans="1:44" s="17" customFormat="1" ht="30.75" customHeight="1" x14ac:dyDescent="0.2">
      <c r="A107" s="150"/>
      <c r="C107" s="63"/>
      <c r="D107" s="66" t="str">
        <f t="shared" si="20"/>
        <v/>
      </c>
      <c r="E107" s="69" t="str">
        <f>IFERROR(VLOOKUP(J107,Causa!$A$2:$F$15,6,0),"")</f>
        <v/>
      </c>
      <c r="F107" s="52"/>
      <c r="G107" s="53"/>
      <c r="H107" s="212"/>
      <c r="I107" s="55"/>
      <c r="J107" s="54"/>
      <c r="K107" s="54"/>
      <c r="L107" s="54"/>
      <c r="M107" s="54"/>
      <c r="N107" s="54"/>
      <c r="O107" s="54"/>
      <c r="P107" s="54"/>
      <c r="Q107" s="55"/>
      <c r="R107" s="54"/>
      <c r="S107" s="56">
        <f t="shared" si="24"/>
        <v>0</v>
      </c>
      <c r="T107" s="56">
        <f t="shared" si="21"/>
        <v>0</v>
      </c>
      <c r="U107" s="56">
        <f t="shared" si="25"/>
        <v>0</v>
      </c>
      <c r="V107" s="56">
        <f t="shared" si="22"/>
        <v>0</v>
      </c>
      <c r="W107" s="64" t="str">
        <f t="shared" si="23"/>
        <v/>
      </c>
      <c r="X107" s="56" t="str">
        <f t="shared" si="26"/>
        <v>T</v>
      </c>
      <c r="Y107" s="20"/>
      <c r="Z107" s="19"/>
      <c r="AA107" s="20"/>
      <c r="AB107" s="19"/>
      <c r="AC107" s="21"/>
      <c r="AJ107" s="22"/>
      <c r="AK107" s="22"/>
      <c r="AL107" s="22"/>
      <c r="AM107" s="22"/>
      <c r="AN107" s="20"/>
      <c r="AO107" s="20"/>
      <c r="AP107" s="20"/>
      <c r="AQ107" s="20"/>
      <c r="AR107" s="20"/>
    </row>
    <row r="108" spans="1:44" s="17" customFormat="1" ht="30.75" customHeight="1" x14ac:dyDescent="0.2">
      <c r="A108" s="150"/>
      <c r="C108" s="63"/>
      <c r="D108" s="66" t="str">
        <f t="shared" si="20"/>
        <v/>
      </c>
      <c r="E108" s="69" t="str">
        <f>IFERROR(VLOOKUP(J108,Causa!$A$2:$F$15,6,0),"")</f>
        <v/>
      </c>
      <c r="F108" s="52"/>
      <c r="G108" s="53"/>
      <c r="H108" s="212"/>
      <c r="I108" s="55"/>
      <c r="J108" s="54"/>
      <c r="K108" s="54"/>
      <c r="L108" s="54"/>
      <c r="M108" s="54"/>
      <c r="N108" s="54"/>
      <c r="O108" s="54"/>
      <c r="P108" s="54"/>
      <c r="Q108" s="55"/>
      <c r="R108" s="54"/>
      <c r="S108" s="56">
        <f t="shared" si="24"/>
        <v>0</v>
      </c>
      <c r="T108" s="56">
        <f t="shared" si="21"/>
        <v>0</v>
      </c>
      <c r="U108" s="56">
        <f t="shared" si="25"/>
        <v>0</v>
      </c>
      <c r="V108" s="56">
        <f t="shared" si="22"/>
        <v>0</v>
      </c>
      <c r="W108" s="64" t="str">
        <f t="shared" si="23"/>
        <v/>
      </c>
      <c r="X108" s="56" t="str">
        <f t="shared" si="26"/>
        <v>T</v>
      </c>
      <c r="Y108" s="20"/>
      <c r="Z108" s="19"/>
      <c r="AA108" s="20"/>
      <c r="AB108" s="19"/>
      <c r="AC108" s="21"/>
      <c r="AJ108" s="22"/>
      <c r="AK108" s="22"/>
      <c r="AL108" s="22"/>
      <c r="AM108" s="22"/>
      <c r="AN108" s="20"/>
      <c r="AO108" s="20"/>
      <c r="AP108" s="20"/>
      <c r="AQ108" s="20"/>
      <c r="AR108" s="20"/>
    </row>
    <row r="109" spans="1:44" s="17" customFormat="1" ht="30.75" customHeight="1" x14ac:dyDescent="0.2">
      <c r="A109" s="150"/>
      <c r="C109" s="63"/>
      <c r="D109" s="66" t="str">
        <f t="shared" si="20"/>
        <v/>
      </c>
      <c r="E109" s="69" t="str">
        <f>IFERROR(VLOOKUP(J109,Causa!$A$2:$F$15,6,0),"")</f>
        <v/>
      </c>
      <c r="F109" s="52"/>
      <c r="G109" s="53"/>
      <c r="H109" s="212"/>
      <c r="I109" s="55"/>
      <c r="J109" s="54"/>
      <c r="K109" s="54"/>
      <c r="L109" s="54"/>
      <c r="M109" s="54"/>
      <c r="N109" s="54"/>
      <c r="O109" s="54"/>
      <c r="P109" s="54"/>
      <c r="Q109" s="55"/>
      <c r="R109" s="54"/>
      <c r="S109" s="56">
        <f t="shared" si="24"/>
        <v>0</v>
      </c>
      <c r="T109" s="56">
        <f t="shared" si="21"/>
        <v>0</v>
      </c>
      <c r="U109" s="56">
        <f t="shared" si="25"/>
        <v>0</v>
      </c>
      <c r="V109" s="56">
        <f t="shared" si="22"/>
        <v>0</v>
      </c>
      <c r="W109" s="64" t="str">
        <f t="shared" si="23"/>
        <v/>
      </c>
      <c r="X109" s="56" t="str">
        <f t="shared" si="26"/>
        <v>T</v>
      </c>
      <c r="Y109" s="20"/>
      <c r="Z109" s="19"/>
      <c r="AA109" s="20"/>
      <c r="AB109" s="19"/>
      <c r="AC109" s="21"/>
      <c r="AJ109" s="22"/>
      <c r="AK109" s="22"/>
      <c r="AL109" s="22"/>
      <c r="AM109" s="22"/>
      <c r="AN109" s="20"/>
      <c r="AO109" s="20"/>
      <c r="AP109" s="20"/>
      <c r="AQ109" s="20"/>
      <c r="AR109" s="20"/>
    </row>
    <row r="110" spans="1:44" s="17" customFormat="1" ht="30.75" customHeight="1" x14ac:dyDescent="0.2">
      <c r="A110" s="150"/>
      <c r="C110" s="63"/>
      <c r="D110" s="66" t="str">
        <f t="shared" si="20"/>
        <v/>
      </c>
      <c r="E110" s="69" t="str">
        <f>IFERROR(VLOOKUP(J110,Causa!$A$2:$F$15,6,0),"")</f>
        <v/>
      </c>
      <c r="F110" s="52"/>
      <c r="G110" s="53"/>
      <c r="H110" s="212"/>
      <c r="I110" s="55"/>
      <c r="J110" s="54"/>
      <c r="K110" s="54"/>
      <c r="L110" s="54"/>
      <c r="M110" s="54"/>
      <c r="N110" s="54"/>
      <c r="O110" s="54"/>
      <c r="P110" s="54"/>
      <c r="Q110" s="55"/>
      <c r="R110" s="54"/>
      <c r="S110" s="56">
        <f t="shared" si="24"/>
        <v>0</v>
      </c>
      <c r="T110" s="56">
        <f t="shared" si="21"/>
        <v>0</v>
      </c>
      <c r="U110" s="56">
        <f t="shared" si="25"/>
        <v>0</v>
      </c>
      <c r="V110" s="56">
        <f t="shared" si="22"/>
        <v>0</v>
      </c>
      <c r="W110" s="64" t="str">
        <f t="shared" si="23"/>
        <v/>
      </c>
      <c r="X110" s="56" t="str">
        <f t="shared" si="26"/>
        <v>T</v>
      </c>
      <c r="Y110" s="20"/>
      <c r="Z110" s="19"/>
      <c r="AA110" s="20"/>
      <c r="AB110" s="19"/>
      <c r="AC110" s="21"/>
      <c r="AJ110" s="22"/>
      <c r="AK110" s="22"/>
      <c r="AL110" s="22"/>
      <c r="AM110" s="22"/>
      <c r="AN110" s="20"/>
      <c r="AO110" s="20"/>
      <c r="AP110" s="20"/>
      <c r="AQ110" s="20"/>
      <c r="AR110" s="20"/>
    </row>
    <row r="111" spans="1:44" s="17" customFormat="1" ht="30.75" customHeight="1" x14ac:dyDescent="0.2">
      <c r="A111" s="150"/>
      <c r="C111" s="63"/>
      <c r="D111" s="66" t="str">
        <f t="shared" si="20"/>
        <v/>
      </c>
      <c r="E111" s="69" t="str">
        <f>IFERROR(VLOOKUP(J111,Causa!$A$2:$F$15,6,0),"")</f>
        <v/>
      </c>
      <c r="F111" s="52"/>
      <c r="G111" s="53"/>
      <c r="H111" s="212"/>
      <c r="I111" s="55"/>
      <c r="J111" s="54"/>
      <c r="K111" s="54"/>
      <c r="L111" s="54"/>
      <c r="M111" s="54"/>
      <c r="N111" s="54"/>
      <c r="O111" s="54"/>
      <c r="P111" s="54"/>
      <c r="Q111" s="55"/>
      <c r="R111" s="54"/>
      <c r="S111" s="56">
        <f t="shared" si="24"/>
        <v>0</v>
      </c>
      <c r="T111" s="56">
        <f t="shared" si="21"/>
        <v>0</v>
      </c>
      <c r="U111" s="56">
        <f t="shared" si="25"/>
        <v>0</v>
      </c>
      <c r="V111" s="56">
        <f t="shared" si="22"/>
        <v>0</v>
      </c>
      <c r="W111" s="64" t="str">
        <f t="shared" si="23"/>
        <v/>
      </c>
      <c r="X111" s="56" t="str">
        <f t="shared" si="26"/>
        <v>T</v>
      </c>
      <c r="Y111" s="20"/>
      <c r="Z111" s="19"/>
      <c r="AA111" s="20"/>
      <c r="AB111" s="19"/>
      <c r="AC111" s="21"/>
      <c r="AJ111" s="22"/>
      <c r="AK111" s="22"/>
      <c r="AL111" s="22"/>
      <c r="AM111" s="22"/>
      <c r="AN111" s="20"/>
      <c r="AO111" s="20"/>
      <c r="AP111" s="20"/>
      <c r="AQ111" s="20"/>
      <c r="AR111" s="20"/>
    </row>
    <row r="112" spans="1:44" s="17" customFormat="1" ht="30.75" customHeight="1" x14ac:dyDescent="0.2">
      <c r="A112" s="150"/>
      <c r="C112" s="63"/>
      <c r="D112" s="66" t="str">
        <f t="shared" si="20"/>
        <v/>
      </c>
      <c r="E112" s="69" t="str">
        <f>IFERROR(VLOOKUP(J112,Causa!$A$2:$F$15,6,0),"")</f>
        <v/>
      </c>
      <c r="F112" s="52"/>
      <c r="G112" s="53"/>
      <c r="H112" s="212"/>
      <c r="I112" s="55"/>
      <c r="J112" s="54"/>
      <c r="K112" s="54"/>
      <c r="L112" s="54"/>
      <c r="M112" s="54"/>
      <c r="N112" s="54"/>
      <c r="O112" s="54"/>
      <c r="P112" s="54"/>
      <c r="Q112" s="55"/>
      <c r="R112" s="54"/>
      <c r="S112" s="56">
        <f t="shared" si="24"/>
        <v>0</v>
      </c>
      <c r="T112" s="56">
        <f t="shared" si="21"/>
        <v>0</v>
      </c>
      <c r="U112" s="56">
        <f t="shared" si="25"/>
        <v>0</v>
      </c>
      <c r="V112" s="56">
        <f t="shared" si="22"/>
        <v>0</v>
      </c>
      <c r="W112" s="64" t="str">
        <f t="shared" si="23"/>
        <v/>
      </c>
      <c r="X112" s="56" t="str">
        <f t="shared" si="26"/>
        <v>T</v>
      </c>
      <c r="Y112" s="20"/>
      <c r="Z112" s="19"/>
      <c r="AA112" s="20"/>
      <c r="AB112" s="19"/>
      <c r="AC112" s="21"/>
      <c r="AJ112" s="22"/>
      <c r="AK112" s="22"/>
      <c r="AL112" s="22"/>
      <c r="AM112" s="22"/>
      <c r="AN112" s="20"/>
      <c r="AO112" s="20"/>
      <c r="AP112" s="20"/>
      <c r="AQ112" s="20"/>
      <c r="AR112" s="20"/>
    </row>
    <row r="113" spans="1:39" s="91" customFormat="1" ht="13.2" x14ac:dyDescent="0.25">
      <c r="A113" s="151"/>
      <c r="C113" s="63"/>
      <c r="D113" s="66" t="str">
        <f t="shared" si="20"/>
        <v/>
      </c>
      <c r="E113" s="69" t="str">
        <f>IFERROR(VLOOKUP(J113,Causa!$A$2:$F$15,6,0),"")</f>
        <v/>
      </c>
      <c r="F113" s="52"/>
      <c r="G113" s="53"/>
      <c r="H113" s="212"/>
      <c r="I113" s="55"/>
      <c r="J113" s="54"/>
      <c r="K113" s="54"/>
      <c r="L113" s="54"/>
      <c r="M113" s="54"/>
      <c r="N113" s="54"/>
      <c r="O113" s="54"/>
      <c r="P113" s="54"/>
      <c r="Q113" s="55"/>
      <c r="R113" s="54"/>
      <c r="S113" s="56">
        <f t="shared" si="24"/>
        <v>0</v>
      </c>
      <c r="T113" s="56">
        <f t="shared" si="21"/>
        <v>0</v>
      </c>
      <c r="U113" s="56">
        <f t="shared" si="25"/>
        <v>0</v>
      </c>
      <c r="V113" s="56">
        <f t="shared" si="22"/>
        <v>0</v>
      </c>
      <c r="W113" s="64" t="str">
        <f t="shared" si="23"/>
        <v/>
      </c>
      <c r="X113" s="56" t="str">
        <f t="shared" si="26"/>
        <v>T</v>
      </c>
      <c r="Y113" s="251"/>
      <c r="Z113" s="251"/>
      <c r="AB113" s="116"/>
      <c r="AC113" s="117"/>
      <c r="AJ113" s="118"/>
      <c r="AK113" s="118"/>
      <c r="AL113" s="118"/>
      <c r="AM113" s="118"/>
    </row>
    <row r="114" spans="1:39" s="91" customFormat="1" ht="13.2" x14ac:dyDescent="0.25">
      <c r="A114" s="151"/>
      <c r="C114" s="63"/>
      <c r="D114" s="66" t="str">
        <f t="shared" si="20"/>
        <v/>
      </c>
      <c r="E114" s="69" t="str">
        <f>IFERROR(VLOOKUP(J114,Causa!$A$2:$F$15,6,0),"")</f>
        <v/>
      </c>
      <c r="F114" s="52"/>
      <c r="G114" s="53"/>
      <c r="H114" s="212"/>
      <c r="I114" s="55"/>
      <c r="J114" s="54"/>
      <c r="K114" s="54"/>
      <c r="L114" s="54"/>
      <c r="M114" s="54"/>
      <c r="N114" s="54"/>
      <c r="O114" s="54"/>
      <c r="P114" s="54"/>
      <c r="Q114" s="55"/>
      <c r="R114" s="54"/>
      <c r="S114" s="56">
        <f t="shared" si="24"/>
        <v>0</v>
      </c>
      <c r="T114" s="56">
        <f t="shared" si="21"/>
        <v>0</v>
      </c>
      <c r="U114" s="56">
        <f t="shared" si="25"/>
        <v>0</v>
      </c>
      <c r="V114" s="56">
        <f t="shared" si="22"/>
        <v>0</v>
      </c>
      <c r="W114" s="64" t="str">
        <f t="shared" si="23"/>
        <v/>
      </c>
      <c r="X114" s="56" t="str">
        <f t="shared" si="26"/>
        <v>T</v>
      </c>
      <c r="Y114" s="218"/>
      <c r="Z114" s="218"/>
      <c r="AB114" s="116"/>
      <c r="AC114" s="117"/>
      <c r="AJ114" s="118"/>
      <c r="AK114" s="118"/>
      <c r="AL114" s="118"/>
      <c r="AM114" s="118"/>
    </row>
    <row r="115" spans="1:39" ht="21.75" customHeight="1" x14ac:dyDescent="0.25">
      <c r="C115" s="63"/>
      <c r="D115" s="66" t="str">
        <f t="shared" si="20"/>
        <v/>
      </c>
      <c r="E115" s="69" t="str">
        <f>IFERROR(VLOOKUP(J115,Causa!$A$2:$F$15,6,0),"")</f>
        <v/>
      </c>
      <c r="F115" s="52"/>
      <c r="G115" s="53"/>
      <c r="H115" s="212"/>
      <c r="I115" s="55"/>
      <c r="J115" s="54"/>
      <c r="K115" s="54"/>
      <c r="L115" s="54"/>
      <c r="M115" s="54"/>
      <c r="N115" s="54"/>
      <c r="O115" s="54"/>
      <c r="P115" s="54"/>
      <c r="Q115" s="55"/>
      <c r="R115" s="54"/>
      <c r="S115" s="56">
        <f t="shared" si="24"/>
        <v>0</v>
      </c>
      <c r="T115" s="56">
        <f t="shared" si="21"/>
        <v>0</v>
      </c>
      <c r="U115" s="56">
        <f t="shared" si="25"/>
        <v>0</v>
      </c>
      <c r="V115" s="56">
        <f t="shared" si="22"/>
        <v>0</v>
      </c>
      <c r="W115" s="64" t="str">
        <f t="shared" si="23"/>
        <v/>
      </c>
      <c r="X115" s="56" t="str">
        <f t="shared" si="26"/>
        <v>T</v>
      </c>
    </row>
    <row r="116" spans="1:39" ht="21.75" customHeight="1" x14ac:dyDescent="0.25">
      <c r="C116" s="63"/>
      <c r="D116" s="66" t="str">
        <f t="shared" si="20"/>
        <v/>
      </c>
      <c r="E116" s="69" t="str">
        <f>IFERROR(VLOOKUP(J116,Causa!$A$2:$F$15,6,0),"")</f>
        <v/>
      </c>
      <c r="F116" s="52"/>
      <c r="G116" s="53"/>
      <c r="H116" s="212"/>
      <c r="I116" s="55"/>
      <c r="J116" s="54"/>
      <c r="K116" s="54"/>
      <c r="L116" s="54"/>
      <c r="M116" s="54"/>
      <c r="N116" s="54"/>
      <c r="O116" s="54"/>
      <c r="P116" s="54"/>
      <c r="Q116" s="55"/>
      <c r="R116" s="54"/>
      <c r="S116" s="56">
        <f t="shared" si="24"/>
        <v>0</v>
      </c>
      <c r="T116" s="56">
        <f t="shared" si="21"/>
        <v>0</v>
      </c>
      <c r="U116" s="56">
        <f t="shared" si="25"/>
        <v>0</v>
      </c>
      <c r="V116" s="56">
        <f t="shared" si="22"/>
        <v>0</v>
      </c>
      <c r="W116" s="64" t="str">
        <f t="shared" si="23"/>
        <v/>
      </c>
      <c r="X116" s="56" t="str">
        <f t="shared" si="26"/>
        <v>T</v>
      </c>
    </row>
    <row r="117" spans="1:39" ht="21.75" customHeight="1" x14ac:dyDescent="0.25">
      <c r="C117" s="63"/>
      <c r="D117" s="66" t="str">
        <f t="shared" si="20"/>
        <v/>
      </c>
      <c r="E117" s="69" t="str">
        <f>IFERROR(VLOOKUP(J117,Causa!$A$2:$F$15,6,0),"")</f>
        <v/>
      </c>
      <c r="F117" s="52"/>
      <c r="G117" s="53"/>
      <c r="H117" s="212"/>
      <c r="I117" s="55"/>
      <c r="J117" s="54"/>
      <c r="K117" s="54"/>
      <c r="L117" s="54"/>
      <c r="M117" s="54"/>
      <c r="N117" s="54"/>
      <c r="O117" s="54"/>
      <c r="P117" s="54"/>
      <c r="Q117" s="55"/>
      <c r="R117" s="54"/>
      <c r="S117" s="56">
        <f t="shared" si="24"/>
        <v>0</v>
      </c>
      <c r="T117" s="56">
        <f t="shared" si="21"/>
        <v>0</v>
      </c>
      <c r="U117" s="56">
        <f t="shared" si="25"/>
        <v>0</v>
      </c>
      <c r="V117" s="56">
        <f t="shared" si="22"/>
        <v>0</v>
      </c>
      <c r="W117" s="64" t="str">
        <f t="shared" si="23"/>
        <v/>
      </c>
      <c r="X117" s="56" t="str">
        <f t="shared" si="26"/>
        <v>T</v>
      </c>
    </row>
    <row r="118" spans="1:39" ht="21.75" customHeight="1" x14ac:dyDescent="0.25">
      <c r="C118" s="63"/>
      <c r="D118" s="66" t="str">
        <f t="shared" si="20"/>
        <v/>
      </c>
      <c r="E118" s="69" t="str">
        <f>IFERROR(VLOOKUP(J118,Causa!$A$2:$F$15,6,0),"")</f>
        <v/>
      </c>
      <c r="F118" s="52"/>
      <c r="G118" s="53"/>
      <c r="H118" s="212"/>
      <c r="I118" s="55"/>
      <c r="J118" s="54"/>
      <c r="K118" s="54"/>
      <c r="L118" s="54"/>
      <c r="M118" s="54"/>
      <c r="N118" s="54"/>
      <c r="O118" s="54"/>
      <c r="P118" s="54"/>
      <c r="Q118" s="55"/>
      <c r="R118" s="54"/>
      <c r="S118" s="56">
        <f t="shared" si="24"/>
        <v>0</v>
      </c>
      <c r="T118" s="56">
        <f t="shared" si="21"/>
        <v>0</v>
      </c>
      <c r="U118" s="56">
        <f t="shared" si="25"/>
        <v>0</v>
      </c>
      <c r="V118" s="56">
        <f t="shared" si="22"/>
        <v>0</v>
      </c>
      <c r="W118" s="64" t="str">
        <f t="shared" si="23"/>
        <v/>
      </c>
      <c r="X118" s="56" t="str">
        <f t="shared" si="26"/>
        <v>T</v>
      </c>
    </row>
    <row r="119" spans="1:39" ht="21.75" customHeight="1" x14ac:dyDescent="0.25">
      <c r="C119" s="63"/>
      <c r="D119" s="66" t="str">
        <f t="shared" si="20"/>
        <v/>
      </c>
      <c r="E119" s="69" t="str">
        <f>IFERROR(VLOOKUP(J119,Causa!$A$2:$F$15,6,0),"")</f>
        <v/>
      </c>
      <c r="F119" s="52"/>
      <c r="G119" s="53"/>
      <c r="H119" s="212"/>
      <c r="I119" s="55"/>
      <c r="J119" s="54"/>
      <c r="K119" s="54"/>
      <c r="L119" s="54"/>
      <c r="M119" s="54"/>
      <c r="N119" s="54"/>
      <c r="O119" s="54"/>
      <c r="P119" s="54"/>
      <c r="Q119" s="55"/>
      <c r="R119" s="54"/>
      <c r="S119" s="56">
        <f t="shared" si="24"/>
        <v>0</v>
      </c>
      <c r="T119" s="56">
        <f t="shared" si="21"/>
        <v>0</v>
      </c>
      <c r="U119" s="56">
        <f t="shared" si="25"/>
        <v>0</v>
      </c>
      <c r="V119" s="56">
        <f t="shared" si="22"/>
        <v>0</v>
      </c>
      <c r="W119" s="64" t="str">
        <f t="shared" si="23"/>
        <v/>
      </c>
      <c r="X119" s="56" t="str">
        <f t="shared" si="26"/>
        <v>T</v>
      </c>
    </row>
    <row r="120" spans="1:39" ht="21.75" customHeight="1" x14ac:dyDescent="0.25">
      <c r="C120" s="63"/>
      <c r="D120" s="66" t="str">
        <f t="shared" si="20"/>
        <v/>
      </c>
      <c r="E120" s="69" t="str">
        <f>IFERROR(VLOOKUP(J120,Causa!$A$2:$F$15,6,0),"")</f>
        <v/>
      </c>
      <c r="F120" s="52"/>
      <c r="G120" s="53"/>
      <c r="H120" s="212"/>
      <c r="I120" s="55"/>
      <c r="J120" s="54"/>
      <c r="K120" s="54"/>
      <c r="L120" s="54"/>
      <c r="M120" s="54"/>
      <c r="N120" s="54"/>
      <c r="O120" s="54"/>
      <c r="P120" s="54"/>
      <c r="Q120" s="55"/>
      <c r="R120" s="54"/>
      <c r="S120" s="56">
        <f t="shared" si="24"/>
        <v>0</v>
      </c>
      <c r="T120" s="56">
        <f t="shared" si="21"/>
        <v>0</v>
      </c>
      <c r="U120" s="56">
        <f t="shared" si="25"/>
        <v>0</v>
      </c>
      <c r="V120" s="56">
        <f t="shared" si="22"/>
        <v>0</v>
      </c>
      <c r="W120" s="64" t="str">
        <f t="shared" si="23"/>
        <v/>
      </c>
      <c r="X120" s="56" t="str">
        <f t="shared" si="26"/>
        <v>T</v>
      </c>
    </row>
    <row r="121" spans="1:39" ht="21.75" customHeight="1" x14ac:dyDescent="0.25">
      <c r="C121" s="63"/>
      <c r="D121" s="66" t="str">
        <f t="shared" si="20"/>
        <v/>
      </c>
      <c r="E121" s="69" t="str">
        <f>IFERROR(VLOOKUP(J121,Causa!$A$2:$F$15,6,0),"")</f>
        <v/>
      </c>
      <c r="F121" s="52"/>
      <c r="G121" s="53"/>
      <c r="H121" s="212"/>
      <c r="I121" s="55"/>
      <c r="J121" s="54"/>
      <c r="K121" s="54"/>
      <c r="L121" s="54"/>
      <c r="M121" s="54"/>
      <c r="N121" s="54"/>
      <c r="O121" s="54"/>
      <c r="P121" s="54"/>
      <c r="Q121" s="55"/>
      <c r="R121" s="54"/>
      <c r="S121" s="56">
        <f t="shared" si="24"/>
        <v>0</v>
      </c>
      <c r="T121" s="56">
        <f t="shared" si="21"/>
        <v>0</v>
      </c>
      <c r="U121" s="56">
        <f t="shared" si="25"/>
        <v>0</v>
      </c>
      <c r="V121" s="56">
        <f t="shared" si="22"/>
        <v>0</v>
      </c>
      <c r="W121" s="64" t="str">
        <f t="shared" si="23"/>
        <v/>
      </c>
      <c r="X121" s="56" t="str">
        <f t="shared" si="26"/>
        <v>T</v>
      </c>
    </row>
    <row r="122" spans="1:39" ht="21.75" customHeight="1" x14ac:dyDescent="0.25">
      <c r="C122" s="63"/>
      <c r="D122" s="66" t="str">
        <f t="shared" si="20"/>
        <v/>
      </c>
      <c r="E122" s="69" t="str">
        <f>IFERROR(VLOOKUP(J122,Causa!$A$2:$F$15,6,0),"")</f>
        <v/>
      </c>
      <c r="F122" s="52"/>
      <c r="G122" s="53"/>
      <c r="H122" s="212"/>
      <c r="I122" s="55"/>
      <c r="J122" s="54"/>
      <c r="K122" s="54"/>
      <c r="L122" s="54"/>
      <c r="M122" s="54"/>
      <c r="N122" s="54"/>
      <c r="O122" s="54"/>
      <c r="P122" s="54"/>
      <c r="Q122" s="55"/>
      <c r="R122" s="54"/>
      <c r="S122" s="56">
        <f t="shared" si="24"/>
        <v>0</v>
      </c>
      <c r="T122" s="56">
        <f t="shared" si="21"/>
        <v>0</v>
      </c>
      <c r="U122" s="56">
        <f t="shared" si="25"/>
        <v>0</v>
      </c>
      <c r="V122" s="56">
        <f t="shared" si="22"/>
        <v>0</v>
      </c>
      <c r="W122" s="64" t="str">
        <f t="shared" si="23"/>
        <v/>
      </c>
      <c r="X122" s="56" t="str">
        <f t="shared" si="26"/>
        <v>T</v>
      </c>
    </row>
    <row r="123" spans="1:39" ht="21.75" customHeight="1" x14ac:dyDescent="0.25">
      <c r="C123" s="63"/>
      <c r="D123" s="66" t="str">
        <f t="shared" si="20"/>
        <v/>
      </c>
      <c r="E123" s="69" t="str">
        <f>IFERROR(VLOOKUP(J123,Causa!$A$2:$F$15,6,0),"")</f>
        <v/>
      </c>
      <c r="F123" s="52"/>
      <c r="G123" s="53"/>
      <c r="H123" s="212"/>
      <c r="I123" s="55"/>
      <c r="J123" s="54"/>
      <c r="K123" s="54"/>
      <c r="L123" s="54"/>
      <c r="M123" s="54"/>
      <c r="N123" s="54"/>
      <c r="O123" s="54"/>
      <c r="P123" s="54"/>
      <c r="Q123" s="55"/>
      <c r="R123" s="54"/>
      <c r="S123" s="56">
        <f t="shared" si="24"/>
        <v>0</v>
      </c>
      <c r="T123" s="56">
        <f t="shared" si="21"/>
        <v>0</v>
      </c>
      <c r="U123" s="56">
        <f t="shared" si="25"/>
        <v>0</v>
      </c>
      <c r="V123" s="56">
        <f t="shared" si="22"/>
        <v>0</v>
      </c>
      <c r="W123" s="64" t="str">
        <f t="shared" si="23"/>
        <v/>
      </c>
      <c r="X123" s="56" t="str">
        <f t="shared" si="26"/>
        <v>T</v>
      </c>
    </row>
    <row r="124" spans="1:39" ht="21.75" customHeight="1" x14ac:dyDescent="0.25">
      <c r="C124" s="63"/>
      <c r="D124" s="66" t="str">
        <f t="shared" si="20"/>
        <v/>
      </c>
      <c r="E124" s="69" t="str">
        <f>IFERROR(VLOOKUP(J124,Causa!$A$2:$F$15,6,0),"")</f>
        <v/>
      </c>
      <c r="F124" s="52"/>
      <c r="G124" s="53"/>
      <c r="H124" s="212"/>
      <c r="I124" s="55"/>
      <c r="J124" s="54"/>
      <c r="K124" s="54"/>
      <c r="L124" s="54"/>
      <c r="M124" s="54"/>
      <c r="N124" s="54"/>
      <c r="O124" s="54"/>
      <c r="P124" s="54"/>
      <c r="Q124" s="55"/>
      <c r="R124" s="54"/>
      <c r="S124" s="56">
        <f t="shared" si="24"/>
        <v>0</v>
      </c>
      <c r="T124" s="56">
        <f t="shared" si="21"/>
        <v>0</v>
      </c>
      <c r="U124" s="56">
        <f t="shared" si="25"/>
        <v>0</v>
      </c>
      <c r="V124" s="56">
        <f t="shared" si="22"/>
        <v>0</v>
      </c>
      <c r="W124" s="64" t="str">
        <f t="shared" si="23"/>
        <v/>
      </c>
      <c r="X124" s="56" t="str">
        <f t="shared" si="26"/>
        <v>T</v>
      </c>
    </row>
    <row r="125" spans="1:39" ht="21.75" customHeight="1" x14ac:dyDescent="0.25">
      <c r="C125" s="63"/>
      <c r="D125" s="66" t="str">
        <f t="shared" si="20"/>
        <v/>
      </c>
      <c r="E125" s="69" t="str">
        <f>IFERROR(VLOOKUP(J125,Causa!$A$2:$F$15,6,0),"")</f>
        <v/>
      </c>
      <c r="F125" s="52"/>
      <c r="G125" s="53"/>
      <c r="H125" s="212"/>
      <c r="I125" s="55"/>
      <c r="J125" s="54"/>
      <c r="K125" s="54"/>
      <c r="L125" s="54"/>
      <c r="M125" s="54"/>
      <c r="N125" s="54"/>
      <c r="O125" s="54"/>
      <c r="P125" s="54"/>
      <c r="Q125" s="55"/>
      <c r="R125" s="54"/>
      <c r="S125" s="56">
        <f t="shared" si="24"/>
        <v>0</v>
      </c>
      <c r="T125" s="56">
        <f t="shared" si="21"/>
        <v>0</v>
      </c>
      <c r="U125" s="56">
        <f t="shared" si="25"/>
        <v>0</v>
      </c>
      <c r="V125" s="56">
        <f t="shared" si="22"/>
        <v>0</v>
      </c>
      <c r="W125" s="64" t="str">
        <f t="shared" si="23"/>
        <v/>
      </c>
      <c r="X125" s="56" t="str">
        <f t="shared" si="26"/>
        <v>T</v>
      </c>
    </row>
    <row r="126" spans="1:39" ht="21.75" customHeight="1" x14ac:dyDescent="0.25">
      <c r="C126" s="63"/>
      <c r="D126" s="66" t="str">
        <f t="shared" si="20"/>
        <v/>
      </c>
      <c r="E126" s="69" t="str">
        <f>IFERROR(VLOOKUP(J126,Causa!$A$2:$F$15,6,0),"")</f>
        <v/>
      </c>
      <c r="F126" s="52"/>
      <c r="G126" s="53"/>
      <c r="H126" s="212"/>
      <c r="I126" s="55"/>
      <c r="J126" s="54"/>
      <c r="K126" s="54"/>
      <c r="L126" s="54"/>
      <c r="M126" s="54"/>
      <c r="N126" s="54"/>
      <c r="O126" s="54"/>
      <c r="P126" s="54"/>
      <c r="Q126" s="55"/>
      <c r="R126" s="54"/>
      <c r="S126" s="56">
        <f t="shared" si="24"/>
        <v>0</v>
      </c>
      <c r="T126" s="56">
        <f t="shared" si="21"/>
        <v>0</v>
      </c>
      <c r="U126" s="56">
        <f t="shared" si="25"/>
        <v>0</v>
      </c>
      <c r="V126" s="56">
        <f t="shared" si="22"/>
        <v>0</v>
      </c>
      <c r="W126" s="64" t="str">
        <f t="shared" si="23"/>
        <v/>
      </c>
      <c r="X126" s="56" t="str">
        <f t="shared" si="26"/>
        <v>T</v>
      </c>
    </row>
    <row r="127" spans="1:39" ht="21.75" customHeight="1" x14ac:dyDescent="0.25">
      <c r="C127" s="63"/>
      <c r="D127" s="66" t="str">
        <f t="shared" si="20"/>
        <v/>
      </c>
      <c r="E127" s="69" t="str">
        <f>IFERROR(VLOOKUP(J127,Causa!$A$2:$F$15,6,0),"")</f>
        <v/>
      </c>
      <c r="F127" s="52"/>
      <c r="G127" s="53"/>
      <c r="H127" s="212"/>
      <c r="I127" s="55"/>
      <c r="J127" s="54"/>
      <c r="K127" s="54"/>
      <c r="L127" s="54"/>
      <c r="M127" s="54"/>
      <c r="N127" s="54"/>
      <c r="O127" s="54"/>
      <c r="P127" s="54"/>
      <c r="Q127" s="55"/>
      <c r="R127" s="54"/>
      <c r="S127" s="56">
        <f t="shared" si="24"/>
        <v>0</v>
      </c>
      <c r="T127" s="56">
        <f t="shared" si="21"/>
        <v>0</v>
      </c>
      <c r="U127" s="56">
        <f t="shared" si="25"/>
        <v>0</v>
      </c>
      <c r="V127" s="56">
        <f t="shared" si="22"/>
        <v>0</v>
      </c>
      <c r="W127" s="64" t="str">
        <f t="shared" si="23"/>
        <v/>
      </c>
      <c r="X127" s="56" t="str">
        <f t="shared" si="26"/>
        <v>T</v>
      </c>
    </row>
    <row r="128" spans="1:39" ht="21.75" customHeight="1" x14ac:dyDescent="0.25">
      <c r="C128" s="63"/>
      <c r="D128" s="66" t="str">
        <f t="shared" si="20"/>
        <v/>
      </c>
      <c r="E128" s="69" t="str">
        <f>IFERROR(VLOOKUP(J128,Causa!$A$2:$F$15,6,0),"")</f>
        <v/>
      </c>
      <c r="F128" s="52"/>
      <c r="G128" s="53"/>
      <c r="H128" s="212"/>
      <c r="I128" s="55"/>
      <c r="J128" s="54"/>
      <c r="K128" s="54"/>
      <c r="L128" s="54"/>
      <c r="M128" s="54"/>
      <c r="N128" s="54"/>
      <c r="O128" s="54"/>
      <c r="P128" s="54"/>
      <c r="Q128" s="55"/>
      <c r="R128" s="54"/>
      <c r="S128" s="56">
        <f t="shared" si="24"/>
        <v>0</v>
      </c>
      <c r="T128" s="56">
        <f t="shared" si="21"/>
        <v>0</v>
      </c>
      <c r="U128" s="56">
        <f t="shared" si="25"/>
        <v>0</v>
      </c>
      <c r="V128" s="56">
        <f t="shared" si="22"/>
        <v>0</v>
      </c>
      <c r="W128" s="64" t="str">
        <f t="shared" si="23"/>
        <v/>
      </c>
      <c r="X128" s="56" t="str">
        <f t="shared" si="26"/>
        <v>T</v>
      </c>
    </row>
    <row r="129" spans="3:24" ht="21.75" customHeight="1" x14ac:dyDescent="0.25">
      <c r="C129" s="63"/>
      <c r="D129" s="66" t="str">
        <f t="shared" si="20"/>
        <v/>
      </c>
      <c r="E129" s="69" t="str">
        <f>IFERROR(VLOOKUP(J129,Causa!$A$2:$F$15,6,0),"")</f>
        <v/>
      </c>
      <c r="F129" s="52"/>
      <c r="G129" s="53"/>
      <c r="H129" s="212"/>
      <c r="I129" s="55"/>
      <c r="J129" s="54"/>
      <c r="K129" s="54"/>
      <c r="L129" s="54"/>
      <c r="M129" s="54"/>
      <c r="N129" s="54"/>
      <c r="O129" s="54"/>
      <c r="P129" s="54"/>
      <c r="Q129" s="55"/>
      <c r="R129" s="54"/>
      <c r="S129" s="56">
        <f t="shared" si="24"/>
        <v>0</v>
      </c>
      <c r="T129" s="56">
        <f t="shared" si="21"/>
        <v>0</v>
      </c>
      <c r="U129" s="56">
        <f t="shared" si="25"/>
        <v>0</v>
      </c>
      <c r="V129" s="56">
        <f t="shared" si="22"/>
        <v>0</v>
      </c>
      <c r="W129" s="64" t="str">
        <f t="shared" si="23"/>
        <v/>
      </c>
      <c r="X129" s="56" t="str">
        <f t="shared" si="26"/>
        <v>T</v>
      </c>
    </row>
    <row r="130" spans="3:24" ht="21.75" customHeight="1" x14ac:dyDescent="0.25">
      <c r="C130" s="63"/>
      <c r="D130" s="66" t="str">
        <f t="shared" si="20"/>
        <v/>
      </c>
      <c r="E130" s="69" t="str">
        <f>IFERROR(VLOOKUP(J130,Causa!$A$2:$F$15,6,0),"")</f>
        <v/>
      </c>
      <c r="F130" s="52"/>
      <c r="G130" s="53"/>
      <c r="H130" s="212"/>
      <c r="I130" s="55"/>
      <c r="J130" s="54"/>
      <c r="K130" s="54"/>
      <c r="L130" s="54"/>
      <c r="M130" s="54"/>
      <c r="N130" s="54"/>
      <c r="O130" s="54"/>
      <c r="P130" s="54"/>
      <c r="Q130" s="55"/>
      <c r="R130" s="54"/>
      <c r="S130" s="56">
        <f t="shared" si="24"/>
        <v>0</v>
      </c>
      <c r="T130" s="56">
        <f t="shared" si="21"/>
        <v>0</v>
      </c>
      <c r="U130" s="56">
        <f t="shared" si="25"/>
        <v>0</v>
      </c>
      <c r="V130" s="56">
        <f t="shared" si="22"/>
        <v>0</v>
      </c>
      <c r="W130" s="64" t="str">
        <f t="shared" si="23"/>
        <v/>
      </c>
      <c r="X130" s="56" t="str">
        <f t="shared" si="26"/>
        <v>T</v>
      </c>
    </row>
    <row r="131" spans="3:24" ht="21.75" customHeight="1" x14ac:dyDescent="0.25">
      <c r="C131" s="63"/>
      <c r="D131" s="66" t="str">
        <f t="shared" si="20"/>
        <v/>
      </c>
      <c r="E131" s="69" t="str">
        <f>IFERROR(VLOOKUP(J131,Causa!$A$2:$F$15,6,0),"")</f>
        <v/>
      </c>
      <c r="F131" s="52"/>
      <c r="G131" s="53"/>
      <c r="H131" s="212"/>
      <c r="I131" s="55"/>
      <c r="J131" s="54"/>
      <c r="K131" s="54"/>
      <c r="L131" s="54"/>
      <c r="M131" s="54"/>
      <c r="N131" s="54"/>
      <c r="O131" s="54"/>
      <c r="P131" s="54"/>
      <c r="Q131" s="55"/>
      <c r="R131" s="54"/>
      <c r="S131" s="56">
        <f t="shared" si="24"/>
        <v>0</v>
      </c>
      <c r="T131" s="56">
        <f t="shared" si="21"/>
        <v>0</v>
      </c>
      <c r="U131" s="56">
        <f t="shared" si="25"/>
        <v>0</v>
      </c>
      <c r="V131" s="56">
        <f t="shared" si="22"/>
        <v>0</v>
      </c>
      <c r="W131" s="64" t="str">
        <f t="shared" si="23"/>
        <v/>
      </c>
      <c r="X131" s="56" t="str">
        <f t="shared" si="26"/>
        <v>T</v>
      </c>
    </row>
    <row r="132" spans="3:24" ht="21.75" customHeight="1" x14ac:dyDescent="0.25">
      <c r="C132" s="63"/>
      <c r="D132" s="66" t="str">
        <f t="shared" si="20"/>
        <v/>
      </c>
      <c r="E132" s="69" t="str">
        <f>IFERROR(VLOOKUP(J132,Causa!$A$2:$F$15,6,0),"")</f>
        <v/>
      </c>
      <c r="F132" s="52"/>
      <c r="G132" s="53"/>
      <c r="H132" s="212"/>
      <c r="I132" s="55"/>
      <c r="J132" s="54"/>
      <c r="K132" s="54"/>
      <c r="L132" s="54"/>
      <c r="M132" s="54"/>
      <c r="N132" s="54"/>
      <c r="O132" s="54"/>
      <c r="P132" s="54"/>
      <c r="Q132" s="55"/>
      <c r="R132" s="54"/>
      <c r="S132" s="56">
        <f t="shared" si="24"/>
        <v>0</v>
      </c>
      <c r="T132" s="56">
        <f t="shared" si="21"/>
        <v>0</v>
      </c>
      <c r="U132" s="56">
        <f t="shared" si="25"/>
        <v>0</v>
      </c>
      <c r="V132" s="56">
        <f t="shared" si="22"/>
        <v>0</v>
      </c>
      <c r="W132" s="64" t="str">
        <f t="shared" si="23"/>
        <v/>
      </c>
      <c r="X132" s="56" t="str">
        <f t="shared" si="26"/>
        <v>T</v>
      </c>
    </row>
    <row r="133" spans="3:24" ht="21.75" customHeight="1" x14ac:dyDescent="0.25">
      <c r="C133" s="63"/>
      <c r="D133" s="66" t="str">
        <f t="shared" si="20"/>
        <v/>
      </c>
      <c r="E133" s="69" t="str">
        <f>IFERROR(VLOOKUP(J133,Causa!$A$2:$F$15,6,0),"")</f>
        <v/>
      </c>
      <c r="F133" s="52"/>
      <c r="G133" s="53"/>
      <c r="H133" s="212"/>
      <c r="I133" s="55"/>
      <c r="J133" s="54"/>
      <c r="K133" s="54"/>
      <c r="L133" s="54"/>
      <c r="M133" s="54"/>
      <c r="N133" s="54"/>
      <c r="O133" s="54"/>
      <c r="P133" s="54"/>
      <c r="Q133" s="55"/>
      <c r="R133" s="54"/>
      <c r="S133" s="56">
        <f t="shared" si="24"/>
        <v>0</v>
      </c>
      <c r="T133" s="56">
        <f t="shared" si="21"/>
        <v>0</v>
      </c>
      <c r="U133" s="56">
        <f t="shared" si="25"/>
        <v>0</v>
      </c>
      <c r="V133" s="56">
        <f t="shared" si="22"/>
        <v>0</v>
      </c>
      <c r="W133" s="64" t="str">
        <f t="shared" si="23"/>
        <v/>
      </c>
      <c r="X133" s="56" t="str">
        <f t="shared" si="26"/>
        <v>T</v>
      </c>
    </row>
    <row r="134" spans="3:24" ht="21.75" customHeight="1" x14ac:dyDescent="0.25">
      <c r="C134" s="63"/>
      <c r="D134" s="66" t="str">
        <f t="shared" si="20"/>
        <v/>
      </c>
      <c r="E134" s="69" t="str">
        <f>IFERROR(VLOOKUP(J134,Causa!$A$2:$F$15,6,0),"")</f>
        <v/>
      </c>
      <c r="F134" s="52"/>
      <c r="G134" s="53"/>
      <c r="H134" s="212"/>
      <c r="I134" s="55"/>
      <c r="J134" s="54"/>
      <c r="K134" s="54"/>
      <c r="L134" s="54"/>
      <c r="M134" s="54"/>
      <c r="N134" s="54"/>
      <c r="O134" s="54"/>
      <c r="P134" s="54"/>
      <c r="Q134" s="55"/>
      <c r="R134" s="54"/>
      <c r="S134" s="56">
        <f t="shared" si="24"/>
        <v>0</v>
      </c>
      <c r="T134" s="56">
        <f t="shared" si="21"/>
        <v>0</v>
      </c>
      <c r="U134" s="56">
        <f t="shared" si="25"/>
        <v>0</v>
      </c>
      <c r="V134" s="56">
        <f t="shared" si="22"/>
        <v>0</v>
      </c>
      <c r="W134" s="64" t="str">
        <f t="shared" si="23"/>
        <v/>
      </c>
      <c r="X134" s="56" t="str">
        <f t="shared" si="26"/>
        <v>T</v>
      </c>
    </row>
    <row r="135" spans="3:24" ht="21.75" customHeight="1" x14ac:dyDescent="0.25">
      <c r="C135" s="63"/>
      <c r="D135" s="66" t="str">
        <f t="shared" si="20"/>
        <v/>
      </c>
      <c r="E135" s="69" t="str">
        <f>IFERROR(VLOOKUP(J135,Causa!$A$2:$F$15,6,0),"")</f>
        <v/>
      </c>
      <c r="F135" s="52"/>
      <c r="G135" s="53"/>
      <c r="H135" s="212"/>
      <c r="I135" s="55"/>
      <c r="J135" s="54"/>
      <c r="K135" s="54"/>
      <c r="L135" s="54"/>
      <c r="M135" s="54"/>
      <c r="N135" s="54"/>
      <c r="O135" s="54"/>
      <c r="P135" s="54"/>
      <c r="Q135" s="55"/>
      <c r="R135" s="54"/>
      <c r="S135" s="56">
        <f t="shared" si="24"/>
        <v>0</v>
      </c>
      <c r="T135" s="56">
        <f t="shared" si="21"/>
        <v>0</v>
      </c>
      <c r="U135" s="56">
        <f t="shared" si="25"/>
        <v>0</v>
      </c>
      <c r="V135" s="56">
        <f t="shared" si="22"/>
        <v>0</v>
      </c>
      <c r="W135" s="64" t="str">
        <f t="shared" si="23"/>
        <v/>
      </c>
      <c r="X135" s="56" t="str">
        <f t="shared" si="26"/>
        <v>T</v>
      </c>
    </row>
    <row r="136" spans="3:24" ht="21.75" customHeight="1" x14ac:dyDescent="0.25">
      <c r="C136" s="63"/>
      <c r="D136" s="66" t="str">
        <f t="shared" si="20"/>
        <v/>
      </c>
      <c r="E136" s="69" t="str">
        <f>IFERROR(VLOOKUP(J136,Causa!$A$2:$F$15,6,0),"")</f>
        <v/>
      </c>
      <c r="F136" s="52"/>
      <c r="G136" s="53"/>
      <c r="H136" s="212"/>
      <c r="I136" s="55"/>
      <c r="J136" s="54"/>
      <c r="K136" s="54"/>
      <c r="L136" s="54"/>
      <c r="M136" s="54"/>
      <c r="N136" s="54"/>
      <c r="O136" s="54"/>
      <c r="P136" s="54"/>
      <c r="Q136" s="55"/>
      <c r="R136" s="54"/>
      <c r="S136" s="56">
        <f t="shared" si="24"/>
        <v>0</v>
      </c>
      <c r="T136" s="56">
        <f t="shared" si="21"/>
        <v>0</v>
      </c>
      <c r="U136" s="56">
        <f t="shared" si="25"/>
        <v>0</v>
      </c>
      <c r="V136" s="56">
        <f t="shared" si="22"/>
        <v>0</v>
      </c>
      <c r="W136" s="64" t="str">
        <f t="shared" si="23"/>
        <v/>
      </c>
      <c r="X136" s="56" t="str">
        <f t="shared" si="26"/>
        <v>T</v>
      </c>
    </row>
    <row r="137" spans="3:24" ht="21.75" customHeight="1" x14ac:dyDescent="0.25">
      <c r="C137" s="63"/>
      <c r="D137" s="66" t="str">
        <f t="shared" si="20"/>
        <v/>
      </c>
      <c r="E137" s="69" t="str">
        <f>IFERROR(VLOOKUP(J137,Causa!$A$2:$F$15,6,0),"")</f>
        <v/>
      </c>
      <c r="F137" s="52"/>
      <c r="G137" s="53"/>
      <c r="H137" s="212"/>
      <c r="I137" s="55"/>
      <c r="J137" s="54"/>
      <c r="K137" s="54"/>
      <c r="L137" s="54"/>
      <c r="M137" s="54"/>
      <c r="N137" s="54"/>
      <c r="O137" s="54"/>
      <c r="P137" s="54"/>
      <c r="Q137" s="55"/>
      <c r="R137" s="54"/>
      <c r="S137" s="56">
        <f t="shared" si="24"/>
        <v>0</v>
      </c>
      <c r="T137" s="56">
        <f t="shared" si="21"/>
        <v>0</v>
      </c>
      <c r="U137" s="56">
        <f t="shared" si="25"/>
        <v>0</v>
      </c>
      <c r="V137" s="56">
        <f t="shared" si="22"/>
        <v>0</v>
      </c>
      <c r="W137" s="64" t="str">
        <f t="shared" si="23"/>
        <v/>
      </c>
      <c r="X137" s="56" t="str">
        <f t="shared" si="26"/>
        <v>T</v>
      </c>
    </row>
    <row r="138" spans="3:24" ht="21.75" customHeight="1" x14ac:dyDescent="0.25">
      <c r="C138" s="63"/>
      <c r="D138" s="66" t="str">
        <f t="shared" si="20"/>
        <v/>
      </c>
      <c r="E138" s="69" t="str">
        <f>IFERROR(VLOOKUP(J138,Causa!$A$2:$F$15,6,0),"")</f>
        <v/>
      </c>
      <c r="F138" s="52"/>
      <c r="G138" s="53"/>
      <c r="H138" s="212"/>
      <c r="I138" s="55"/>
      <c r="J138" s="54"/>
      <c r="K138" s="54"/>
      <c r="L138" s="54"/>
      <c r="M138" s="54"/>
      <c r="N138" s="54"/>
      <c r="O138" s="54"/>
      <c r="P138" s="54"/>
      <c r="Q138" s="55"/>
      <c r="R138" s="54"/>
      <c r="S138" s="56">
        <f t="shared" si="24"/>
        <v>0</v>
      </c>
      <c r="T138" s="56">
        <f t="shared" si="21"/>
        <v>0</v>
      </c>
      <c r="U138" s="56">
        <f t="shared" si="25"/>
        <v>0</v>
      </c>
      <c r="V138" s="56">
        <f t="shared" si="22"/>
        <v>0</v>
      </c>
      <c r="W138" s="64" t="str">
        <f t="shared" si="23"/>
        <v/>
      </c>
      <c r="X138" s="56" t="str">
        <f t="shared" si="26"/>
        <v>T</v>
      </c>
    </row>
    <row r="139" spans="3:24" ht="21.75" customHeight="1" x14ac:dyDescent="0.25">
      <c r="C139" s="63"/>
      <c r="D139" s="66" t="str">
        <f t="shared" si="20"/>
        <v/>
      </c>
      <c r="E139" s="69" t="str">
        <f>IFERROR(VLOOKUP(J139,Causa!$A$2:$F$15,6,0),"")</f>
        <v/>
      </c>
      <c r="F139" s="52"/>
      <c r="G139" s="53"/>
      <c r="H139" s="212"/>
      <c r="I139" s="55"/>
      <c r="J139" s="54"/>
      <c r="K139" s="54"/>
      <c r="L139" s="54"/>
      <c r="M139" s="54"/>
      <c r="N139" s="54"/>
      <c r="O139" s="54"/>
      <c r="P139" s="54"/>
      <c r="Q139" s="55"/>
      <c r="R139" s="54"/>
      <c r="S139" s="56">
        <f t="shared" si="24"/>
        <v>0</v>
      </c>
      <c r="T139" s="56">
        <f t="shared" si="21"/>
        <v>0</v>
      </c>
      <c r="U139" s="56">
        <f t="shared" si="25"/>
        <v>0</v>
      </c>
      <c r="V139" s="56">
        <f t="shared" si="22"/>
        <v>0</v>
      </c>
      <c r="W139" s="64" t="str">
        <f t="shared" si="23"/>
        <v/>
      </c>
      <c r="X139" s="56" t="str">
        <f t="shared" si="26"/>
        <v>T</v>
      </c>
    </row>
    <row r="140" spans="3:24" ht="21.75" customHeight="1" x14ac:dyDescent="0.25">
      <c r="C140" s="63"/>
      <c r="D140" s="66" t="str">
        <f t="shared" si="20"/>
        <v/>
      </c>
      <c r="E140" s="69" t="str">
        <f>IFERROR(VLOOKUP(J140,Causa!$A$2:$F$15,6,0),"")</f>
        <v/>
      </c>
      <c r="F140" s="52"/>
      <c r="G140" s="53"/>
      <c r="H140" s="212"/>
      <c r="I140" s="55"/>
      <c r="J140" s="54"/>
      <c r="K140" s="54"/>
      <c r="L140" s="54"/>
      <c r="M140" s="54"/>
      <c r="N140" s="54"/>
      <c r="O140" s="54"/>
      <c r="P140" s="54"/>
      <c r="Q140" s="55"/>
      <c r="R140" s="54"/>
      <c r="S140" s="56">
        <f t="shared" si="24"/>
        <v>0</v>
      </c>
      <c r="T140" s="56">
        <f t="shared" si="21"/>
        <v>0</v>
      </c>
      <c r="U140" s="56">
        <f t="shared" si="25"/>
        <v>0</v>
      </c>
      <c r="V140" s="56">
        <f t="shared" si="22"/>
        <v>0</v>
      </c>
      <c r="W140" s="64" t="str">
        <f t="shared" si="23"/>
        <v/>
      </c>
      <c r="X140" s="56" t="str">
        <f t="shared" si="26"/>
        <v>T</v>
      </c>
    </row>
    <row r="141" spans="3:24" ht="21.75" customHeight="1" x14ac:dyDescent="0.25">
      <c r="C141" s="63"/>
      <c r="D141" s="66" t="str">
        <f t="shared" si="20"/>
        <v/>
      </c>
      <c r="E141" s="69" t="str">
        <f>IFERROR(VLOOKUP(J141,Causa!$A$2:$F$15,6,0),"")</f>
        <v/>
      </c>
      <c r="F141" s="52"/>
      <c r="G141" s="53"/>
      <c r="H141" s="212"/>
      <c r="I141" s="55"/>
      <c r="J141" s="54"/>
      <c r="K141" s="54"/>
      <c r="L141" s="54"/>
      <c r="M141" s="54"/>
      <c r="N141" s="54"/>
      <c r="O141" s="54"/>
      <c r="P141" s="54"/>
      <c r="Q141" s="55"/>
      <c r="R141" s="54"/>
      <c r="S141" s="56">
        <f t="shared" si="24"/>
        <v>0</v>
      </c>
      <c r="T141" s="56">
        <f t="shared" si="21"/>
        <v>0</v>
      </c>
      <c r="U141" s="56">
        <f t="shared" si="25"/>
        <v>0</v>
      </c>
      <c r="V141" s="56">
        <f t="shared" si="22"/>
        <v>0</v>
      </c>
      <c r="W141" s="64" t="str">
        <f t="shared" si="23"/>
        <v/>
      </c>
      <c r="X141" s="56" t="str">
        <f t="shared" si="26"/>
        <v>T</v>
      </c>
    </row>
    <row r="142" spans="3:24" ht="21.75" customHeight="1" x14ac:dyDescent="0.25">
      <c r="C142" s="63"/>
      <c r="D142" s="66" t="str">
        <f t="shared" si="20"/>
        <v/>
      </c>
      <c r="E142" s="69" t="str">
        <f>IFERROR(VLOOKUP(J142,Causa!$A$2:$F$15,6,0),"")</f>
        <v/>
      </c>
      <c r="F142" s="52"/>
      <c r="G142" s="53"/>
      <c r="H142" s="212"/>
      <c r="I142" s="55"/>
      <c r="J142" s="54"/>
      <c r="K142" s="54"/>
      <c r="L142" s="54"/>
      <c r="M142" s="54"/>
      <c r="N142" s="54"/>
      <c r="O142" s="54"/>
      <c r="P142" s="54"/>
      <c r="Q142" s="55"/>
      <c r="R142" s="54"/>
      <c r="S142" s="56">
        <f t="shared" si="24"/>
        <v>0</v>
      </c>
      <c r="T142" s="56">
        <f t="shared" si="21"/>
        <v>0</v>
      </c>
      <c r="U142" s="56">
        <f t="shared" si="25"/>
        <v>0</v>
      </c>
      <c r="V142" s="56">
        <f t="shared" si="22"/>
        <v>0</v>
      </c>
      <c r="W142" s="64" t="str">
        <f t="shared" si="23"/>
        <v/>
      </c>
      <c r="X142" s="56" t="str">
        <f t="shared" si="26"/>
        <v>T</v>
      </c>
    </row>
    <row r="143" spans="3:24" ht="21.75" customHeight="1" x14ac:dyDescent="0.25">
      <c r="C143" s="63"/>
      <c r="D143" s="66" t="str">
        <f t="shared" si="20"/>
        <v/>
      </c>
      <c r="E143" s="69" t="str">
        <f>IFERROR(VLOOKUP(J143,Causa!$A$2:$F$15,6,0),"")</f>
        <v/>
      </c>
      <c r="F143" s="52"/>
      <c r="G143" s="53"/>
      <c r="H143" s="212"/>
      <c r="I143" s="55"/>
      <c r="J143" s="54"/>
      <c r="K143" s="54"/>
      <c r="L143" s="54"/>
      <c r="M143" s="54"/>
      <c r="N143" s="54"/>
      <c r="O143" s="54"/>
      <c r="P143" s="54"/>
      <c r="Q143" s="55"/>
      <c r="R143" s="54"/>
      <c r="S143" s="56">
        <f t="shared" si="24"/>
        <v>0</v>
      </c>
      <c r="T143" s="56">
        <f t="shared" si="21"/>
        <v>0</v>
      </c>
      <c r="U143" s="56">
        <f t="shared" si="25"/>
        <v>0</v>
      </c>
      <c r="V143" s="56">
        <f t="shared" si="22"/>
        <v>0</v>
      </c>
      <c r="W143" s="64" t="str">
        <f t="shared" si="23"/>
        <v/>
      </c>
      <c r="X143" s="56" t="str">
        <f t="shared" si="26"/>
        <v>T</v>
      </c>
    </row>
    <row r="144" spans="3:24" ht="21.75" customHeight="1" x14ac:dyDescent="0.25">
      <c r="C144" s="63"/>
      <c r="D144" s="66" t="str">
        <f t="shared" si="20"/>
        <v/>
      </c>
      <c r="E144" s="69" t="str">
        <f>IFERROR(VLOOKUP(J144,Causa!$A$2:$F$15,6,0),"")</f>
        <v/>
      </c>
      <c r="F144" s="52"/>
      <c r="G144" s="53"/>
      <c r="H144" s="212"/>
      <c r="I144" s="55"/>
      <c r="J144" s="54"/>
      <c r="K144" s="54"/>
      <c r="L144" s="54"/>
      <c r="M144" s="54"/>
      <c r="N144" s="54"/>
      <c r="O144" s="54"/>
      <c r="P144" s="54"/>
      <c r="Q144" s="55"/>
      <c r="R144" s="54"/>
      <c r="S144" s="56">
        <f t="shared" si="24"/>
        <v>0</v>
      </c>
      <c r="T144" s="56">
        <f t="shared" si="21"/>
        <v>0</v>
      </c>
      <c r="U144" s="56">
        <f t="shared" si="25"/>
        <v>0</v>
      </c>
      <c r="V144" s="56">
        <f t="shared" si="22"/>
        <v>0</v>
      </c>
      <c r="W144" s="64" t="str">
        <f t="shared" si="23"/>
        <v/>
      </c>
      <c r="X144" s="56" t="str">
        <f t="shared" si="26"/>
        <v>T</v>
      </c>
    </row>
    <row r="145" spans="3:24" ht="21.75" customHeight="1" x14ac:dyDescent="0.25">
      <c r="C145" s="63"/>
      <c r="D145" s="66" t="str">
        <f t="shared" si="20"/>
        <v/>
      </c>
      <c r="E145" s="69" t="str">
        <f>IFERROR(VLOOKUP(J145,Causa!$A$2:$F$15,6,0),"")</f>
        <v/>
      </c>
      <c r="F145" s="52"/>
      <c r="G145" s="53"/>
      <c r="H145" s="212"/>
      <c r="I145" s="55"/>
      <c r="J145" s="54"/>
      <c r="K145" s="54"/>
      <c r="L145" s="54"/>
      <c r="M145" s="54"/>
      <c r="N145" s="54"/>
      <c r="O145" s="54"/>
      <c r="P145" s="54"/>
      <c r="Q145" s="55"/>
      <c r="R145" s="54"/>
      <c r="S145" s="56">
        <f t="shared" si="24"/>
        <v>0</v>
      </c>
      <c r="T145" s="56">
        <f t="shared" si="21"/>
        <v>0</v>
      </c>
      <c r="U145" s="56">
        <f t="shared" si="25"/>
        <v>0</v>
      </c>
      <c r="V145" s="56">
        <f t="shared" si="22"/>
        <v>0</v>
      </c>
      <c r="W145" s="64" t="str">
        <f t="shared" si="23"/>
        <v/>
      </c>
      <c r="X145" s="56" t="str">
        <f t="shared" si="26"/>
        <v>T</v>
      </c>
    </row>
    <row r="146" spans="3:24" ht="21.75" customHeight="1" x14ac:dyDescent="0.25">
      <c r="C146" s="63"/>
      <c r="D146" s="66" t="str">
        <f t="shared" si="20"/>
        <v/>
      </c>
      <c r="E146" s="69" t="str">
        <f>IFERROR(VLOOKUP(J146,Causa!$A$2:$F$15,6,0),"")</f>
        <v/>
      </c>
      <c r="F146" s="52"/>
      <c r="G146" s="53"/>
      <c r="H146" s="212"/>
      <c r="I146" s="55"/>
      <c r="J146" s="54"/>
      <c r="K146" s="54"/>
      <c r="L146" s="54"/>
      <c r="M146" s="54"/>
      <c r="N146" s="54"/>
      <c r="O146" s="54"/>
      <c r="P146" s="54"/>
      <c r="Q146" s="55"/>
      <c r="R146" s="54"/>
      <c r="S146" s="56">
        <f t="shared" si="24"/>
        <v>0</v>
      </c>
      <c r="T146" s="56">
        <f t="shared" si="21"/>
        <v>0</v>
      </c>
      <c r="U146" s="56">
        <f t="shared" si="25"/>
        <v>0</v>
      </c>
      <c r="V146" s="56">
        <f t="shared" si="22"/>
        <v>0</v>
      </c>
      <c r="W146" s="64" t="str">
        <f t="shared" si="23"/>
        <v/>
      </c>
      <c r="X146" s="56" t="str">
        <f t="shared" si="26"/>
        <v>T</v>
      </c>
    </row>
    <row r="147" spans="3:24" ht="21.75" customHeight="1" x14ac:dyDescent="0.25">
      <c r="C147" s="63"/>
      <c r="D147" s="66" t="str">
        <f t="shared" si="20"/>
        <v/>
      </c>
      <c r="E147" s="69" t="str">
        <f>IFERROR(VLOOKUP(J147,Causa!$A$2:$F$15,6,0),"")</f>
        <v/>
      </c>
      <c r="F147" s="52"/>
      <c r="G147" s="53"/>
      <c r="H147" s="212"/>
      <c r="I147" s="55"/>
      <c r="J147" s="54"/>
      <c r="K147" s="54"/>
      <c r="L147" s="54"/>
      <c r="M147" s="54"/>
      <c r="N147" s="54"/>
      <c r="O147" s="54"/>
      <c r="P147" s="54"/>
      <c r="Q147" s="55"/>
      <c r="R147" s="54"/>
      <c r="S147" s="56">
        <f t="shared" si="24"/>
        <v>0</v>
      </c>
      <c r="T147" s="56">
        <f t="shared" si="21"/>
        <v>0</v>
      </c>
      <c r="U147" s="56">
        <f t="shared" si="25"/>
        <v>0</v>
      </c>
      <c r="V147" s="56">
        <f t="shared" si="22"/>
        <v>0</v>
      </c>
      <c r="W147" s="64" t="str">
        <f t="shared" si="23"/>
        <v/>
      </c>
      <c r="X147" s="56" t="str">
        <f t="shared" si="26"/>
        <v>T</v>
      </c>
    </row>
    <row r="148" spans="3:24" ht="21.75" customHeight="1" x14ac:dyDescent="0.25">
      <c r="C148" s="63"/>
      <c r="D148" s="66" t="str">
        <f t="shared" si="20"/>
        <v/>
      </c>
      <c r="E148" s="69" t="str">
        <f>IFERROR(VLOOKUP(J148,Causa!$A$2:$F$15,6,0),"")</f>
        <v/>
      </c>
      <c r="F148" s="52"/>
      <c r="G148" s="53"/>
      <c r="H148" s="212"/>
      <c r="I148" s="55"/>
      <c r="J148" s="54"/>
      <c r="K148" s="54"/>
      <c r="L148" s="54"/>
      <c r="M148" s="54"/>
      <c r="N148" s="54"/>
      <c r="O148" s="54"/>
      <c r="P148" s="54"/>
      <c r="Q148" s="55"/>
      <c r="R148" s="54"/>
      <c r="S148" s="56">
        <f t="shared" si="24"/>
        <v>0</v>
      </c>
      <c r="T148" s="56">
        <f t="shared" si="21"/>
        <v>0</v>
      </c>
      <c r="U148" s="56">
        <f t="shared" si="25"/>
        <v>0</v>
      </c>
      <c r="V148" s="56">
        <f t="shared" si="22"/>
        <v>0</v>
      </c>
      <c r="W148" s="64" t="str">
        <f t="shared" si="23"/>
        <v/>
      </c>
      <c r="X148" s="56" t="str">
        <f t="shared" si="26"/>
        <v>T</v>
      </c>
    </row>
    <row r="149" spans="3:24" ht="21.75" customHeight="1" x14ac:dyDescent="0.25">
      <c r="C149" s="63"/>
      <c r="D149" s="66" t="str">
        <f t="shared" si="20"/>
        <v/>
      </c>
      <c r="E149" s="69" t="str">
        <f>IFERROR(VLOOKUP(J149,Causa!$A$2:$F$15,6,0),"")</f>
        <v/>
      </c>
      <c r="F149" s="52"/>
      <c r="G149" s="53"/>
      <c r="H149" s="212"/>
      <c r="I149" s="55"/>
      <c r="J149" s="54"/>
      <c r="K149" s="54"/>
      <c r="L149" s="54"/>
      <c r="M149" s="54"/>
      <c r="N149" s="54"/>
      <c r="O149" s="54"/>
      <c r="P149" s="54"/>
      <c r="Q149" s="55"/>
      <c r="R149" s="54"/>
      <c r="S149" s="56">
        <f t="shared" si="24"/>
        <v>0</v>
      </c>
      <c r="T149" s="56">
        <f t="shared" si="21"/>
        <v>0</v>
      </c>
      <c r="U149" s="56">
        <f t="shared" si="25"/>
        <v>0</v>
      </c>
      <c r="V149" s="56">
        <f t="shared" si="22"/>
        <v>0</v>
      </c>
      <c r="W149" s="64" t="str">
        <f t="shared" si="23"/>
        <v/>
      </c>
      <c r="X149" s="56" t="str">
        <f t="shared" si="26"/>
        <v>T</v>
      </c>
    </row>
    <row r="150" spans="3:24" ht="21.75" customHeight="1" x14ac:dyDescent="0.25">
      <c r="C150" s="63"/>
      <c r="D150" s="66" t="str">
        <f t="shared" si="20"/>
        <v/>
      </c>
      <c r="E150" s="69" t="str">
        <f>IFERROR(VLOOKUP(J150,Causa!$A$2:$F$15,6,0),"")</f>
        <v/>
      </c>
      <c r="F150" s="52"/>
      <c r="G150" s="53"/>
      <c r="H150" s="212"/>
      <c r="I150" s="55"/>
      <c r="J150" s="54"/>
      <c r="K150" s="54"/>
      <c r="L150" s="54"/>
      <c r="M150" s="54"/>
      <c r="N150" s="54"/>
      <c r="O150" s="54"/>
      <c r="P150" s="54"/>
      <c r="Q150" s="55"/>
      <c r="R150" s="54"/>
      <c r="S150" s="56">
        <f t="shared" si="24"/>
        <v>0</v>
      </c>
      <c r="T150" s="56">
        <f t="shared" si="21"/>
        <v>0</v>
      </c>
      <c r="U150" s="56">
        <f t="shared" si="25"/>
        <v>0</v>
      </c>
      <c r="V150" s="56">
        <f t="shared" si="22"/>
        <v>0</v>
      </c>
      <c r="W150" s="64" t="str">
        <f t="shared" si="23"/>
        <v/>
      </c>
      <c r="X150" s="56" t="str">
        <f t="shared" si="26"/>
        <v>T</v>
      </c>
    </row>
    <row r="151" spans="3:24" ht="21.75" customHeight="1" x14ac:dyDescent="0.25">
      <c r="C151" s="63"/>
      <c r="D151" s="66" t="str">
        <f t="shared" si="20"/>
        <v/>
      </c>
      <c r="E151" s="69" t="str">
        <f>IFERROR(VLOOKUP(J151,Causa!$A$2:$F$15,6,0),"")</f>
        <v/>
      </c>
      <c r="F151" s="52"/>
      <c r="G151" s="53"/>
      <c r="H151" s="212"/>
      <c r="I151" s="55"/>
      <c r="J151" s="54"/>
      <c r="K151" s="54"/>
      <c r="L151" s="54"/>
      <c r="M151" s="54"/>
      <c r="N151" s="54"/>
      <c r="O151" s="54"/>
      <c r="P151" s="54"/>
      <c r="Q151" s="55"/>
      <c r="R151" s="54"/>
      <c r="S151" s="56">
        <f t="shared" si="24"/>
        <v>0</v>
      </c>
      <c r="T151" s="56">
        <f t="shared" si="21"/>
        <v>0</v>
      </c>
      <c r="U151" s="56">
        <f t="shared" si="25"/>
        <v>0</v>
      </c>
      <c r="V151" s="56">
        <f t="shared" si="22"/>
        <v>0</v>
      </c>
      <c r="W151" s="64" t="str">
        <f t="shared" si="23"/>
        <v/>
      </c>
      <c r="X151" s="56" t="str">
        <f t="shared" si="26"/>
        <v>T</v>
      </c>
    </row>
    <row r="152" spans="3:24" ht="21.75" customHeight="1" x14ac:dyDescent="0.25">
      <c r="C152" s="63"/>
      <c r="D152" s="66" t="str">
        <f t="shared" si="20"/>
        <v/>
      </c>
      <c r="E152" s="69" t="str">
        <f>IFERROR(VLOOKUP(J152,Causa!$A$2:$F$15,6,0),"")</f>
        <v/>
      </c>
      <c r="F152" s="52"/>
      <c r="G152" s="53"/>
      <c r="H152" s="212"/>
      <c r="I152" s="55"/>
      <c r="J152" s="54"/>
      <c r="K152" s="54"/>
      <c r="L152" s="54"/>
      <c r="M152" s="54"/>
      <c r="N152" s="54"/>
      <c r="O152" s="54"/>
      <c r="P152" s="54"/>
      <c r="Q152" s="55"/>
      <c r="R152" s="54"/>
      <c r="S152" s="56">
        <f t="shared" si="24"/>
        <v>0</v>
      </c>
      <c r="T152" s="56">
        <f t="shared" si="21"/>
        <v>0</v>
      </c>
      <c r="U152" s="56">
        <f t="shared" si="25"/>
        <v>0</v>
      </c>
      <c r="V152" s="56">
        <f t="shared" si="22"/>
        <v>0</v>
      </c>
      <c r="W152" s="64" t="str">
        <f t="shared" si="23"/>
        <v/>
      </c>
      <c r="X152" s="56" t="str">
        <f t="shared" si="26"/>
        <v>T</v>
      </c>
    </row>
    <row r="153" spans="3:24" ht="21.75" customHeight="1" x14ac:dyDescent="0.25">
      <c r="C153" s="63"/>
      <c r="D153" s="66" t="str">
        <f t="shared" si="20"/>
        <v/>
      </c>
      <c r="E153" s="69" t="str">
        <f>IFERROR(VLOOKUP(J153,Causa!$A$2:$F$15,6,0),"")</f>
        <v/>
      </c>
      <c r="F153" s="52"/>
      <c r="G153" s="53"/>
      <c r="H153" s="212"/>
      <c r="I153" s="55"/>
      <c r="J153" s="54"/>
      <c r="K153" s="54"/>
      <c r="L153" s="54"/>
      <c r="M153" s="54"/>
      <c r="N153" s="54"/>
      <c r="O153" s="54"/>
      <c r="P153" s="54"/>
      <c r="Q153" s="55"/>
      <c r="R153" s="54"/>
      <c r="S153" s="56">
        <f t="shared" si="24"/>
        <v>0</v>
      </c>
      <c r="T153" s="56">
        <f t="shared" si="21"/>
        <v>0</v>
      </c>
      <c r="U153" s="56">
        <f t="shared" si="25"/>
        <v>0</v>
      </c>
      <c r="V153" s="56">
        <f t="shared" si="22"/>
        <v>0</v>
      </c>
      <c r="W153" s="64" t="str">
        <f t="shared" si="23"/>
        <v/>
      </c>
      <c r="X153" s="56" t="str">
        <f t="shared" si="26"/>
        <v>T</v>
      </c>
    </row>
    <row r="154" spans="3:24" ht="21.75" customHeight="1" x14ac:dyDescent="0.25">
      <c r="C154" s="63"/>
      <c r="D154" s="66" t="str">
        <f t="shared" si="20"/>
        <v/>
      </c>
      <c r="E154" s="69" t="str">
        <f>IFERROR(VLOOKUP(J154,Causa!$A$2:$F$15,6,0),"")</f>
        <v/>
      </c>
      <c r="F154" s="52"/>
      <c r="G154" s="53"/>
      <c r="H154" s="212"/>
      <c r="I154" s="55"/>
      <c r="J154" s="54"/>
      <c r="K154" s="54"/>
      <c r="L154" s="54"/>
      <c r="M154" s="54"/>
      <c r="N154" s="54"/>
      <c r="O154" s="54"/>
      <c r="P154" s="54"/>
      <c r="Q154" s="55"/>
      <c r="R154" s="54"/>
      <c r="S154" s="56">
        <f t="shared" si="24"/>
        <v>0</v>
      </c>
      <c r="T154" s="56">
        <f t="shared" si="21"/>
        <v>0</v>
      </c>
      <c r="U154" s="56">
        <f t="shared" si="25"/>
        <v>0</v>
      </c>
      <c r="V154" s="56">
        <f t="shared" si="22"/>
        <v>0</v>
      </c>
      <c r="W154" s="64" t="str">
        <f t="shared" si="23"/>
        <v/>
      </c>
      <c r="X154" s="56" t="str">
        <f t="shared" si="26"/>
        <v>T</v>
      </c>
    </row>
    <row r="155" spans="3:24" ht="21.75" customHeight="1" x14ac:dyDescent="0.25">
      <c r="C155" s="63"/>
      <c r="D155" s="66" t="str">
        <f t="shared" si="20"/>
        <v/>
      </c>
      <c r="E155" s="69" t="str">
        <f>IFERROR(VLOOKUP(J155,Causa!$A$2:$F$15,6,0),"")</f>
        <v/>
      </c>
      <c r="F155" s="52"/>
      <c r="G155" s="53"/>
      <c r="H155" s="212"/>
      <c r="I155" s="55"/>
      <c r="J155" s="54"/>
      <c r="K155" s="54"/>
      <c r="L155" s="54"/>
      <c r="M155" s="54"/>
      <c r="N155" s="54"/>
      <c r="O155" s="54"/>
      <c r="P155" s="54"/>
      <c r="Q155" s="55"/>
      <c r="R155" s="54"/>
      <c r="S155" s="56">
        <f t="shared" si="24"/>
        <v>0</v>
      </c>
      <c r="T155" s="56">
        <f t="shared" si="21"/>
        <v>0</v>
      </c>
      <c r="U155" s="56">
        <f t="shared" si="25"/>
        <v>0</v>
      </c>
      <c r="V155" s="56">
        <f t="shared" si="22"/>
        <v>0</v>
      </c>
      <c r="W155" s="64" t="str">
        <f t="shared" si="23"/>
        <v/>
      </c>
      <c r="X155" s="56" t="str">
        <f t="shared" si="26"/>
        <v>T</v>
      </c>
    </row>
    <row r="156" spans="3:24" ht="21.75" customHeight="1" x14ac:dyDescent="0.25">
      <c r="C156" s="63"/>
      <c r="D156" s="66" t="str">
        <f t="shared" si="20"/>
        <v/>
      </c>
      <c r="E156" s="69" t="str">
        <f>IFERROR(VLOOKUP(J156,Causa!$A$2:$F$15,6,0),"")</f>
        <v/>
      </c>
      <c r="F156" s="52"/>
      <c r="G156" s="53"/>
      <c r="H156" s="212"/>
      <c r="I156" s="55"/>
      <c r="J156" s="54"/>
      <c r="K156" s="54"/>
      <c r="L156" s="54"/>
      <c r="M156" s="54"/>
      <c r="N156" s="54"/>
      <c r="O156" s="54"/>
      <c r="P156" s="54"/>
      <c r="Q156" s="55"/>
      <c r="R156" s="54"/>
      <c r="S156" s="56">
        <f t="shared" si="24"/>
        <v>0</v>
      </c>
      <c r="T156" s="56">
        <f t="shared" si="21"/>
        <v>0</v>
      </c>
      <c r="U156" s="56">
        <f t="shared" si="25"/>
        <v>0</v>
      </c>
      <c r="V156" s="56">
        <f t="shared" si="22"/>
        <v>0</v>
      </c>
      <c r="W156" s="64" t="str">
        <f t="shared" si="23"/>
        <v/>
      </c>
      <c r="X156" s="56" t="str">
        <f t="shared" si="26"/>
        <v>T</v>
      </c>
    </row>
    <row r="157" spans="3:24" ht="21.75" customHeight="1" x14ac:dyDescent="0.25">
      <c r="C157" s="63"/>
      <c r="D157" s="66" t="str">
        <f t="shared" si="20"/>
        <v/>
      </c>
      <c r="E157" s="69" t="str">
        <f>IFERROR(VLOOKUP(J157,Causa!$A$2:$F$15,6,0),"")</f>
        <v/>
      </c>
      <c r="F157" s="52"/>
      <c r="G157" s="53"/>
      <c r="H157" s="212"/>
      <c r="I157" s="55"/>
      <c r="J157" s="54"/>
      <c r="K157" s="54"/>
      <c r="L157" s="54"/>
      <c r="M157" s="54"/>
      <c r="N157" s="54"/>
      <c r="O157" s="54"/>
      <c r="P157" s="54"/>
      <c r="Q157" s="55"/>
      <c r="R157" s="54"/>
      <c r="S157" s="56">
        <f t="shared" si="24"/>
        <v>0</v>
      </c>
      <c r="T157" s="56">
        <f t="shared" si="21"/>
        <v>0</v>
      </c>
      <c r="U157" s="56">
        <f t="shared" si="25"/>
        <v>0</v>
      </c>
      <c r="V157" s="56">
        <f t="shared" si="22"/>
        <v>0</v>
      </c>
      <c r="W157" s="64" t="str">
        <f t="shared" si="23"/>
        <v/>
      </c>
      <c r="X157" s="56" t="str">
        <f t="shared" si="26"/>
        <v>T</v>
      </c>
    </row>
    <row r="158" spans="3:24" ht="21.75" customHeight="1" x14ac:dyDescent="0.25">
      <c r="C158" s="63"/>
      <c r="D158" s="66" t="str">
        <f t="shared" si="20"/>
        <v/>
      </c>
      <c r="E158" s="69" t="str">
        <f>IFERROR(VLOOKUP(J158,Causa!$A$2:$F$15,6,0),"")</f>
        <v/>
      </c>
      <c r="F158" s="52"/>
      <c r="G158" s="53"/>
      <c r="H158" s="212"/>
      <c r="I158" s="55"/>
      <c r="J158" s="54"/>
      <c r="K158" s="54"/>
      <c r="L158" s="54"/>
      <c r="M158" s="54"/>
      <c r="N158" s="54"/>
      <c r="O158" s="54"/>
      <c r="P158" s="54"/>
      <c r="Q158" s="55"/>
      <c r="R158" s="54"/>
      <c r="S158" s="56">
        <f t="shared" si="24"/>
        <v>0</v>
      </c>
      <c r="T158" s="56">
        <f t="shared" si="21"/>
        <v>0</v>
      </c>
      <c r="U158" s="56">
        <f t="shared" si="25"/>
        <v>0</v>
      </c>
      <c r="V158" s="56">
        <f t="shared" si="22"/>
        <v>0</v>
      </c>
      <c r="W158" s="64" t="str">
        <f t="shared" si="23"/>
        <v/>
      </c>
      <c r="X158" s="56" t="str">
        <f t="shared" si="26"/>
        <v>T</v>
      </c>
    </row>
    <row r="159" spans="3:24" ht="21.75" customHeight="1" x14ac:dyDescent="0.25">
      <c r="C159" s="63"/>
      <c r="D159" s="66" t="str">
        <f t="shared" si="20"/>
        <v/>
      </c>
      <c r="E159" s="69" t="str">
        <f>IFERROR(VLOOKUP(J159,Causa!$A$2:$F$15,6,0),"")</f>
        <v/>
      </c>
      <c r="F159" s="52"/>
      <c r="G159" s="53"/>
      <c r="H159" s="212"/>
      <c r="I159" s="55"/>
      <c r="J159" s="54"/>
      <c r="K159" s="54"/>
      <c r="L159" s="54"/>
      <c r="M159" s="54"/>
      <c r="N159" s="54"/>
      <c r="O159" s="54"/>
      <c r="P159" s="54"/>
      <c r="Q159" s="55"/>
      <c r="R159" s="54"/>
      <c r="S159" s="56">
        <f t="shared" si="24"/>
        <v>0</v>
      </c>
      <c r="T159" s="56">
        <f t="shared" si="21"/>
        <v>0</v>
      </c>
      <c r="U159" s="56">
        <f t="shared" si="25"/>
        <v>0</v>
      </c>
      <c r="V159" s="56">
        <f t="shared" si="22"/>
        <v>0</v>
      </c>
      <c r="W159" s="64" t="str">
        <f t="shared" si="23"/>
        <v/>
      </c>
      <c r="X159" s="56" t="str">
        <f t="shared" si="26"/>
        <v>T</v>
      </c>
    </row>
    <row r="160" spans="3:24" ht="21.75" customHeight="1" x14ac:dyDescent="0.25">
      <c r="C160" s="63"/>
      <c r="D160" s="66" t="str">
        <f t="shared" si="20"/>
        <v/>
      </c>
      <c r="E160" s="69" t="str">
        <f>IFERROR(VLOOKUP(J160,Causa!$A$2:$F$15,6,0),"")</f>
        <v/>
      </c>
      <c r="F160" s="52"/>
      <c r="G160" s="53"/>
      <c r="H160" s="212"/>
      <c r="I160" s="55"/>
      <c r="J160" s="54"/>
      <c r="K160" s="54"/>
      <c r="L160" s="54"/>
      <c r="M160" s="54"/>
      <c r="N160" s="54"/>
      <c r="O160" s="54"/>
      <c r="P160" s="54"/>
      <c r="Q160" s="55"/>
      <c r="R160" s="54"/>
      <c r="S160" s="56">
        <f t="shared" si="24"/>
        <v>0</v>
      </c>
      <c r="T160" s="56">
        <f t="shared" si="21"/>
        <v>0</v>
      </c>
      <c r="U160" s="56">
        <f t="shared" si="25"/>
        <v>0</v>
      </c>
      <c r="V160" s="56">
        <f t="shared" si="22"/>
        <v>0</v>
      </c>
      <c r="W160" s="64" t="str">
        <f t="shared" si="23"/>
        <v/>
      </c>
      <c r="X160" s="56" t="str">
        <f t="shared" si="26"/>
        <v>T</v>
      </c>
    </row>
    <row r="161" spans="3:24" ht="21.75" customHeight="1" x14ac:dyDescent="0.25">
      <c r="C161" s="63"/>
      <c r="D161" s="66" t="str">
        <f t="shared" si="20"/>
        <v/>
      </c>
      <c r="E161" s="69" t="str">
        <f>IFERROR(VLOOKUP(J161,Causa!$A$2:$F$15,6,0),"")</f>
        <v/>
      </c>
      <c r="F161" s="52"/>
      <c r="G161" s="53"/>
      <c r="H161" s="212"/>
      <c r="I161" s="55"/>
      <c r="J161" s="54"/>
      <c r="K161" s="54"/>
      <c r="L161" s="54"/>
      <c r="M161" s="54"/>
      <c r="N161" s="54"/>
      <c r="O161" s="54"/>
      <c r="P161" s="54"/>
      <c r="Q161" s="55"/>
      <c r="R161" s="54"/>
      <c r="S161" s="56">
        <f t="shared" si="24"/>
        <v>0</v>
      </c>
      <c r="T161" s="56">
        <f t="shared" si="21"/>
        <v>0</v>
      </c>
      <c r="U161" s="56">
        <f t="shared" si="25"/>
        <v>0</v>
      </c>
      <c r="V161" s="56">
        <f t="shared" si="22"/>
        <v>0</v>
      </c>
      <c r="W161" s="64" t="str">
        <f t="shared" si="23"/>
        <v/>
      </c>
      <c r="X161" s="56" t="str">
        <f t="shared" si="26"/>
        <v>T</v>
      </c>
    </row>
    <row r="162" spans="3:24" ht="21.75" customHeight="1" x14ac:dyDescent="0.25">
      <c r="C162" s="63"/>
      <c r="D162" s="66" t="str">
        <f t="shared" si="20"/>
        <v/>
      </c>
      <c r="E162" s="69" t="str">
        <f>IFERROR(VLOOKUP(J162,Causa!$A$2:$F$15,6,0),"")</f>
        <v/>
      </c>
      <c r="F162" s="52"/>
      <c r="G162" s="53"/>
      <c r="H162" s="212"/>
      <c r="I162" s="55"/>
      <c r="J162" s="54"/>
      <c r="K162" s="54"/>
      <c r="L162" s="54"/>
      <c r="M162" s="54"/>
      <c r="N162" s="54"/>
      <c r="O162" s="54"/>
      <c r="P162" s="54"/>
      <c r="Q162" s="55"/>
      <c r="R162" s="54"/>
      <c r="S162" s="56">
        <f t="shared" si="24"/>
        <v>0</v>
      </c>
      <c r="T162" s="56">
        <f t="shared" si="21"/>
        <v>0</v>
      </c>
      <c r="U162" s="56">
        <f t="shared" si="25"/>
        <v>0</v>
      </c>
      <c r="V162" s="56">
        <f t="shared" si="22"/>
        <v>0</v>
      </c>
      <c r="W162" s="64" t="str">
        <f t="shared" si="23"/>
        <v/>
      </c>
      <c r="X162" s="56" t="str">
        <f t="shared" si="26"/>
        <v>T</v>
      </c>
    </row>
    <row r="163" spans="3:24" ht="21.75" customHeight="1" x14ac:dyDescent="0.25">
      <c r="C163" s="63"/>
      <c r="D163" s="66" t="str">
        <f t="shared" ref="D163:D188" si="27">IF(E163="","",IF(E163=1,IF(COUNTA(F163:P163)=9,1,0),IF(J163="OPERACIO",IF(COUNTA(F163:P163)=7,1,0),IF(COUNTA(F163:P163)=7,1,0))))</f>
        <v/>
      </c>
      <c r="E163" s="69" t="str">
        <f>IFERROR(VLOOKUP(J163,Causa!$A$2:$F$15,6,0),"")</f>
        <v/>
      </c>
      <c r="F163" s="52"/>
      <c r="G163" s="53"/>
      <c r="H163" s="212"/>
      <c r="I163" s="55"/>
      <c r="J163" s="54"/>
      <c r="K163" s="54"/>
      <c r="L163" s="54"/>
      <c r="M163" s="54"/>
      <c r="N163" s="54"/>
      <c r="O163" s="54"/>
      <c r="P163" s="54"/>
      <c r="Q163" s="55"/>
      <c r="R163" s="54"/>
      <c r="S163" s="56">
        <f t="shared" si="24"/>
        <v>0</v>
      </c>
      <c r="T163" s="56">
        <f t="shared" ref="T163:T188" si="28">IF(J163="Programa",P163,0)-S163</f>
        <v>0</v>
      </c>
      <c r="U163" s="56">
        <f t="shared" si="25"/>
        <v>0</v>
      </c>
      <c r="V163" s="56">
        <f t="shared" ref="V163:V188" si="29">IF(J163="ELECTRIC",P163,0)+IF(J163="INSTRUME",P163,0)+IF(J163="MECANICA",P163,0)+IF(J163="OPERACIO",P163,0)+IF(J163="AUTOMATI",P163,0)</f>
        <v>0</v>
      </c>
      <c r="W163" s="64" t="str">
        <f t="shared" ref="W163:W188" si="30">IF(F163="","",HOUR(F163))</f>
        <v/>
      </c>
      <c r="X163" s="56" t="str">
        <f t="shared" si="26"/>
        <v>T</v>
      </c>
    </row>
    <row r="164" spans="3:24" ht="21.75" customHeight="1" x14ac:dyDescent="0.25">
      <c r="C164" s="63"/>
      <c r="D164" s="66" t="str">
        <f t="shared" si="27"/>
        <v/>
      </c>
      <c r="E164" s="69" t="str">
        <f>IFERROR(VLOOKUP(J164,Causa!$A$2:$F$15,6,0),"")</f>
        <v/>
      </c>
      <c r="F164" s="52"/>
      <c r="G164" s="53"/>
      <c r="H164" s="212"/>
      <c r="I164" s="55"/>
      <c r="J164" s="54"/>
      <c r="K164" s="54"/>
      <c r="L164" s="54"/>
      <c r="M164" s="54"/>
      <c r="N164" s="54"/>
      <c r="O164" s="54"/>
      <c r="P164" s="54"/>
      <c r="Q164" s="55"/>
      <c r="R164" s="54"/>
      <c r="S164" s="56">
        <f t="shared" ref="S164:S188" si="31">IF(K164="tiempo no programado",P164,0)</f>
        <v>0</v>
      </c>
      <c r="T164" s="56">
        <f t="shared" si="28"/>
        <v>0</v>
      </c>
      <c r="U164" s="56">
        <f t="shared" ref="U164:U188" si="32">IF(J164="CALIDAD",P164,0)+IF(J164="LOGISTIC",P164,0)+IF(J164="REPUESTO",P164,0)+IF(J164="SALAMAQ",P164,0)</f>
        <v>0</v>
      </c>
      <c r="V164" s="56">
        <f t="shared" si="29"/>
        <v>0</v>
      </c>
      <c r="W164" s="64" t="str">
        <f t="shared" si="30"/>
        <v/>
      </c>
      <c r="X164" s="56" t="str">
        <f t="shared" ref="X164:X188" si="33">IF(OR(W164=23,W164&lt;7),"N",IF(AND(W164&gt;=7,W164&lt;15),"M","T"))</f>
        <v>T</v>
      </c>
    </row>
    <row r="165" spans="3:24" ht="21.75" customHeight="1" x14ac:dyDescent="0.25">
      <c r="C165" s="63"/>
      <c r="D165" s="66" t="str">
        <f t="shared" si="27"/>
        <v/>
      </c>
      <c r="E165" s="69" t="str">
        <f>IFERROR(VLOOKUP(J165,Causa!$A$2:$F$15,6,0),"")</f>
        <v/>
      </c>
      <c r="F165" s="52"/>
      <c r="G165" s="53"/>
      <c r="H165" s="212"/>
      <c r="I165" s="55"/>
      <c r="J165" s="54"/>
      <c r="K165" s="54"/>
      <c r="L165" s="54"/>
      <c r="M165" s="54"/>
      <c r="N165" s="54"/>
      <c r="O165" s="54"/>
      <c r="P165" s="54"/>
      <c r="Q165" s="55"/>
      <c r="R165" s="54"/>
      <c r="S165" s="56">
        <f t="shared" si="31"/>
        <v>0</v>
      </c>
      <c r="T165" s="56">
        <f t="shared" si="28"/>
        <v>0</v>
      </c>
      <c r="U165" s="56">
        <f t="shared" si="32"/>
        <v>0</v>
      </c>
      <c r="V165" s="56">
        <f t="shared" si="29"/>
        <v>0</v>
      </c>
      <c r="W165" s="64" t="str">
        <f t="shared" si="30"/>
        <v/>
      </c>
      <c r="X165" s="56" t="str">
        <f t="shared" si="33"/>
        <v>T</v>
      </c>
    </row>
    <row r="166" spans="3:24" ht="21.75" customHeight="1" x14ac:dyDescent="0.25">
      <c r="C166" s="63"/>
      <c r="D166" s="66" t="str">
        <f t="shared" si="27"/>
        <v/>
      </c>
      <c r="E166" s="69" t="str">
        <f>IFERROR(VLOOKUP(J166,Causa!$A$2:$F$15,6,0),"")</f>
        <v/>
      </c>
      <c r="F166" s="52"/>
      <c r="G166" s="53"/>
      <c r="H166" s="212"/>
      <c r="I166" s="55"/>
      <c r="J166" s="54"/>
      <c r="K166" s="54"/>
      <c r="L166" s="54"/>
      <c r="M166" s="54"/>
      <c r="N166" s="54"/>
      <c r="O166" s="54"/>
      <c r="P166" s="54"/>
      <c r="Q166" s="55"/>
      <c r="R166" s="54"/>
      <c r="S166" s="56">
        <f t="shared" si="31"/>
        <v>0</v>
      </c>
      <c r="T166" s="56">
        <f t="shared" si="28"/>
        <v>0</v>
      </c>
      <c r="U166" s="56">
        <f t="shared" si="32"/>
        <v>0</v>
      </c>
      <c r="V166" s="56">
        <f t="shared" si="29"/>
        <v>0</v>
      </c>
      <c r="W166" s="64" t="str">
        <f t="shared" si="30"/>
        <v/>
      </c>
      <c r="X166" s="56" t="str">
        <f t="shared" si="33"/>
        <v>T</v>
      </c>
    </row>
    <row r="167" spans="3:24" ht="21.75" customHeight="1" x14ac:dyDescent="0.25">
      <c r="C167" s="63"/>
      <c r="D167" s="66" t="str">
        <f t="shared" si="27"/>
        <v/>
      </c>
      <c r="E167" s="69" t="str">
        <f>IFERROR(VLOOKUP(J167,Causa!$A$2:$F$15,6,0),"")</f>
        <v/>
      </c>
      <c r="F167" s="52"/>
      <c r="G167" s="53"/>
      <c r="H167" s="212"/>
      <c r="I167" s="55"/>
      <c r="J167" s="54"/>
      <c r="K167" s="54"/>
      <c r="L167" s="54"/>
      <c r="M167" s="54"/>
      <c r="N167" s="54"/>
      <c r="O167" s="54"/>
      <c r="P167" s="54"/>
      <c r="Q167" s="55"/>
      <c r="R167" s="54"/>
      <c r="S167" s="56">
        <f t="shared" si="31"/>
        <v>0</v>
      </c>
      <c r="T167" s="56">
        <f t="shared" si="28"/>
        <v>0</v>
      </c>
      <c r="U167" s="56">
        <f t="shared" si="32"/>
        <v>0</v>
      </c>
      <c r="V167" s="56">
        <f t="shared" si="29"/>
        <v>0</v>
      </c>
      <c r="W167" s="64" t="str">
        <f t="shared" si="30"/>
        <v/>
      </c>
      <c r="X167" s="56" t="str">
        <f t="shared" si="33"/>
        <v>T</v>
      </c>
    </row>
    <row r="168" spans="3:24" ht="21.75" customHeight="1" x14ac:dyDescent="0.25">
      <c r="C168" s="63"/>
      <c r="D168" s="66" t="str">
        <f t="shared" si="27"/>
        <v/>
      </c>
      <c r="E168" s="69" t="str">
        <f>IFERROR(VLOOKUP(J168,Causa!$A$2:$F$15,6,0),"")</f>
        <v/>
      </c>
      <c r="F168" s="52"/>
      <c r="G168" s="53"/>
      <c r="H168" s="212"/>
      <c r="I168" s="55"/>
      <c r="J168" s="54"/>
      <c r="K168" s="54"/>
      <c r="L168" s="54"/>
      <c r="M168" s="54"/>
      <c r="N168" s="54"/>
      <c r="O168" s="54"/>
      <c r="P168" s="54"/>
      <c r="Q168" s="55"/>
      <c r="R168" s="54"/>
      <c r="S168" s="56">
        <f t="shared" si="31"/>
        <v>0</v>
      </c>
      <c r="T168" s="56">
        <f t="shared" si="28"/>
        <v>0</v>
      </c>
      <c r="U168" s="56">
        <f t="shared" si="32"/>
        <v>0</v>
      </c>
      <c r="V168" s="56">
        <f t="shared" si="29"/>
        <v>0</v>
      </c>
      <c r="W168" s="64" t="str">
        <f t="shared" si="30"/>
        <v/>
      </c>
      <c r="X168" s="56" t="str">
        <f t="shared" si="33"/>
        <v>T</v>
      </c>
    </row>
    <row r="169" spans="3:24" ht="21.75" customHeight="1" x14ac:dyDescent="0.25">
      <c r="C169" s="63"/>
      <c r="D169" s="66" t="str">
        <f t="shared" si="27"/>
        <v/>
      </c>
      <c r="E169" s="69" t="str">
        <f>IFERROR(VLOOKUP(J169,Causa!$A$2:$F$15,6,0),"")</f>
        <v/>
      </c>
      <c r="F169" s="52"/>
      <c r="G169" s="53"/>
      <c r="H169" s="212"/>
      <c r="I169" s="55"/>
      <c r="J169" s="54"/>
      <c r="K169" s="54"/>
      <c r="L169" s="54"/>
      <c r="M169" s="54"/>
      <c r="N169" s="54"/>
      <c r="O169" s="54"/>
      <c r="P169" s="54"/>
      <c r="Q169" s="55"/>
      <c r="R169" s="54"/>
      <c r="S169" s="56">
        <f t="shared" si="31"/>
        <v>0</v>
      </c>
      <c r="T169" s="56">
        <f t="shared" si="28"/>
        <v>0</v>
      </c>
      <c r="U169" s="56">
        <f t="shared" si="32"/>
        <v>0</v>
      </c>
      <c r="V169" s="56">
        <f t="shared" si="29"/>
        <v>0</v>
      </c>
      <c r="W169" s="64" t="str">
        <f t="shared" si="30"/>
        <v/>
      </c>
      <c r="X169" s="56" t="str">
        <f t="shared" si="33"/>
        <v>T</v>
      </c>
    </row>
    <row r="170" spans="3:24" ht="21.75" customHeight="1" x14ac:dyDescent="0.25">
      <c r="C170" s="63"/>
      <c r="D170" s="66" t="str">
        <f t="shared" si="27"/>
        <v/>
      </c>
      <c r="E170" s="69" t="str">
        <f>IFERROR(VLOOKUP(J170,Causa!$A$2:$F$15,6,0),"")</f>
        <v/>
      </c>
      <c r="F170" s="52"/>
      <c r="G170" s="53"/>
      <c r="H170" s="212"/>
      <c r="I170" s="55"/>
      <c r="J170" s="54"/>
      <c r="K170" s="54"/>
      <c r="L170" s="54"/>
      <c r="M170" s="54"/>
      <c r="N170" s="54"/>
      <c r="O170" s="54"/>
      <c r="P170" s="54"/>
      <c r="Q170" s="55"/>
      <c r="R170" s="54"/>
      <c r="S170" s="56">
        <f t="shared" si="31"/>
        <v>0</v>
      </c>
      <c r="T170" s="56">
        <f t="shared" si="28"/>
        <v>0</v>
      </c>
      <c r="U170" s="56">
        <f t="shared" si="32"/>
        <v>0</v>
      </c>
      <c r="V170" s="56">
        <f t="shared" si="29"/>
        <v>0</v>
      </c>
      <c r="W170" s="64" t="str">
        <f t="shared" si="30"/>
        <v/>
      </c>
      <c r="X170" s="56" t="str">
        <f t="shared" si="33"/>
        <v>T</v>
      </c>
    </row>
    <row r="171" spans="3:24" ht="21.75" customHeight="1" x14ac:dyDescent="0.25">
      <c r="C171" s="63"/>
      <c r="D171" s="66" t="str">
        <f t="shared" si="27"/>
        <v/>
      </c>
      <c r="E171" s="69" t="str">
        <f>IFERROR(VLOOKUP(J171,Causa!$A$2:$F$15,6,0),"")</f>
        <v/>
      </c>
      <c r="F171" s="52"/>
      <c r="G171" s="53"/>
      <c r="H171" s="212"/>
      <c r="I171" s="55"/>
      <c r="J171" s="54"/>
      <c r="K171" s="54"/>
      <c r="L171" s="54"/>
      <c r="M171" s="54"/>
      <c r="N171" s="54"/>
      <c r="O171" s="54"/>
      <c r="P171" s="54"/>
      <c r="Q171" s="55"/>
      <c r="R171" s="54"/>
      <c r="S171" s="56">
        <f t="shared" si="31"/>
        <v>0</v>
      </c>
      <c r="T171" s="56">
        <f t="shared" si="28"/>
        <v>0</v>
      </c>
      <c r="U171" s="56">
        <f t="shared" si="32"/>
        <v>0</v>
      </c>
      <c r="V171" s="56">
        <f t="shared" si="29"/>
        <v>0</v>
      </c>
      <c r="W171" s="64" t="str">
        <f t="shared" si="30"/>
        <v/>
      </c>
      <c r="X171" s="56" t="str">
        <f t="shared" si="33"/>
        <v>T</v>
      </c>
    </row>
    <row r="172" spans="3:24" ht="21.75" customHeight="1" x14ac:dyDescent="0.25">
      <c r="C172" s="63"/>
      <c r="D172" s="66" t="str">
        <f t="shared" si="27"/>
        <v/>
      </c>
      <c r="E172" s="69" t="str">
        <f>IFERROR(VLOOKUP(J172,Causa!$A$2:$F$15,6,0),"")</f>
        <v/>
      </c>
      <c r="F172" s="52"/>
      <c r="G172" s="53"/>
      <c r="H172" s="212"/>
      <c r="I172" s="55"/>
      <c r="J172" s="54"/>
      <c r="K172" s="54"/>
      <c r="L172" s="54"/>
      <c r="M172" s="54"/>
      <c r="N172" s="54"/>
      <c r="O172" s="54"/>
      <c r="P172" s="54"/>
      <c r="Q172" s="55"/>
      <c r="R172" s="54"/>
      <c r="S172" s="56">
        <f t="shared" si="31"/>
        <v>0</v>
      </c>
      <c r="T172" s="56">
        <f t="shared" si="28"/>
        <v>0</v>
      </c>
      <c r="U172" s="56">
        <f t="shared" si="32"/>
        <v>0</v>
      </c>
      <c r="V172" s="56">
        <f t="shared" si="29"/>
        <v>0</v>
      </c>
      <c r="W172" s="64" t="str">
        <f t="shared" si="30"/>
        <v/>
      </c>
      <c r="X172" s="56" t="str">
        <f t="shared" si="33"/>
        <v>T</v>
      </c>
    </row>
    <row r="173" spans="3:24" ht="21.75" customHeight="1" x14ac:dyDescent="0.25">
      <c r="C173" s="63"/>
      <c r="D173" s="66" t="str">
        <f t="shared" si="27"/>
        <v/>
      </c>
      <c r="E173" s="69" t="str">
        <f>IFERROR(VLOOKUP(J173,Causa!$A$2:$F$15,6,0),"")</f>
        <v/>
      </c>
      <c r="F173" s="52"/>
      <c r="G173" s="53"/>
      <c r="H173" s="212"/>
      <c r="I173" s="55"/>
      <c r="J173" s="54"/>
      <c r="K173" s="54"/>
      <c r="L173" s="54"/>
      <c r="M173" s="54"/>
      <c r="N173" s="54"/>
      <c r="O173" s="54"/>
      <c r="P173" s="54"/>
      <c r="Q173" s="55"/>
      <c r="R173" s="54"/>
      <c r="S173" s="56">
        <f t="shared" si="31"/>
        <v>0</v>
      </c>
      <c r="T173" s="56">
        <f t="shared" si="28"/>
        <v>0</v>
      </c>
      <c r="U173" s="56">
        <f t="shared" si="32"/>
        <v>0</v>
      </c>
      <c r="V173" s="56">
        <f t="shared" si="29"/>
        <v>0</v>
      </c>
      <c r="W173" s="64" t="str">
        <f t="shared" si="30"/>
        <v/>
      </c>
      <c r="X173" s="56" t="str">
        <f t="shared" si="33"/>
        <v>T</v>
      </c>
    </row>
    <row r="174" spans="3:24" ht="21.75" customHeight="1" x14ac:dyDescent="0.25">
      <c r="C174" s="63"/>
      <c r="D174" s="66" t="str">
        <f t="shared" si="27"/>
        <v/>
      </c>
      <c r="E174" s="69" t="str">
        <f>IFERROR(VLOOKUP(J174,Causa!$A$2:$F$15,6,0),"")</f>
        <v/>
      </c>
      <c r="F174" s="52"/>
      <c r="G174" s="53"/>
      <c r="H174" s="212"/>
      <c r="I174" s="55"/>
      <c r="J174" s="54"/>
      <c r="K174" s="54"/>
      <c r="L174" s="54"/>
      <c r="M174" s="54"/>
      <c r="N174" s="54"/>
      <c r="O174" s="54"/>
      <c r="P174" s="54"/>
      <c r="Q174" s="55"/>
      <c r="R174" s="54"/>
      <c r="S174" s="56">
        <f t="shared" si="31"/>
        <v>0</v>
      </c>
      <c r="T174" s="56">
        <f t="shared" si="28"/>
        <v>0</v>
      </c>
      <c r="U174" s="56">
        <f t="shared" si="32"/>
        <v>0</v>
      </c>
      <c r="V174" s="56">
        <f t="shared" si="29"/>
        <v>0</v>
      </c>
      <c r="W174" s="64" t="str">
        <f t="shared" si="30"/>
        <v/>
      </c>
      <c r="X174" s="56" t="str">
        <f t="shared" si="33"/>
        <v>T</v>
      </c>
    </row>
    <row r="175" spans="3:24" ht="21.75" customHeight="1" x14ac:dyDescent="0.25">
      <c r="C175" s="63"/>
      <c r="D175" s="66" t="str">
        <f t="shared" si="27"/>
        <v/>
      </c>
      <c r="E175" s="69" t="str">
        <f>IFERROR(VLOOKUP(J175,Causa!$A$2:$F$15,6,0),"")</f>
        <v/>
      </c>
      <c r="F175" s="52"/>
      <c r="G175" s="53"/>
      <c r="H175" s="212"/>
      <c r="I175" s="55"/>
      <c r="J175" s="54"/>
      <c r="K175" s="54"/>
      <c r="L175" s="54"/>
      <c r="M175" s="54"/>
      <c r="N175" s="54"/>
      <c r="O175" s="54"/>
      <c r="P175" s="54"/>
      <c r="Q175" s="55"/>
      <c r="R175" s="54"/>
      <c r="S175" s="56">
        <f t="shared" si="31"/>
        <v>0</v>
      </c>
      <c r="T175" s="56">
        <f t="shared" si="28"/>
        <v>0</v>
      </c>
      <c r="U175" s="56">
        <f t="shared" si="32"/>
        <v>0</v>
      </c>
      <c r="V175" s="56">
        <f t="shared" si="29"/>
        <v>0</v>
      </c>
      <c r="W175" s="64" t="str">
        <f t="shared" si="30"/>
        <v/>
      </c>
      <c r="X175" s="56" t="str">
        <f t="shared" si="33"/>
        <v>T</v>
      </c>
    </row>
    <row r="176" spans="3:24" ht="21.75" customHeight="1" x14ac:dyDescent="0.25">
      <c r="C176" s="63"/>
      <c r="D176" s="66" t="str">
        <f t="shared" si="27"/>
        <v/>
      </c>
      <c r="E176" s="69" t="str">
        <f>IFERROR(VLOOKUP(J176,Causa!$A$2:$F$15,6,0),"")</f>
        <v/>
      </c>
      <c r="F176" s="52"/>
      <c r="G176" s="53"/>
      <c r="H176" s="212"/>
      <c r="I176" s="55"/>
      <c r="J176" s="54"/>
      <c r="K176" s="54"/>
      <c r="L176" s="54"/>
      <c r="M176" s="54"/>
      <c r="N176" s="54"/>
      <c r="O176" s="54"/>
      <c r="P176" s="54"/>
      <c r="Q176" s="55"/>
      <c r="R176" s="54"/>
      <c r="S176" s="56">
        <f t="shared" si="31"/>
        <v>0</v>
      </c>
      <c r="T176" s="56">
        <f t="shared" si="28"/>
        <v>0</v>
      </c>
      <c r="U176" s="56">
        <f t="shared" si="32"/>
        <v>0</v>
      </c>
      <c r="V176" s="56">
        <f t="shared" si="29"/>
        <v>0</v>
      </c>
      <c r="W176" s="64" t="str">
        <f t="shared" si="30"/>
        <v/>
      </c>
      <c r="X176" s="56" t="str">
        <f t="shared" si="33"/>
        <v>T</v>
      </c>
    </row>
    <row r="177" spans="3:24" ht="21.75" customHeight="1" x14ac:dyDescent="0.25">
      <c r="C177" s="63"/>
      <c r="D177" s="66" t="str">
        <f t="shared" si="27"/>
        <v/>
      </c>
      <c r="E177" s="69" t="str">
        <f>IFERROR(VLOOKUP(J177,Causa!$A$2:$F$15,6,0),"")</f>
        <v/>
      </c>
      <c r="F177" s="52"/>
      <c r="G177" s="53"/>
      <c r="H177" s="212"/>
      <c r="I177" s="55"/>
      <c r="J177" s="54"/>
      <c r="K177" s="54"/>
      <c r="L177" s="54"/>
      <c r="M177" s="54"/>
      <c r="N177" s="54"/>
      <c r="O177" s="54"/>
      <c r="P177" s="54"/>
      <c r="Q177" s="55"/>
      <c r="R177" s="54"/>
      <c r="S177" s="56">
        <f t="shared" si="31"/>
        <v>0</v>
      </c>
      <c r="T177" s="56">
        <f t="shared" si="28"/>
        <v>0</v>
      </c>
      <c r="U177" s="56">
        <f t="shared" si="32"/>
        <v>0</v>
      </c>
      <c r="V177" s="56">
        <f t="shared" si="29"/>
        <v>0</v>
      </c>
      <c r="W177" s="64" t="str">
        <f t="shared" si="30"/>
        <v/>
      </c>
      <c r="X177" s="56" t="str">
        <f t="shared" si="33"/>
        <v>T</v>
      </c>
    </row>
    <row r="178" spans="3:24" ht="21.75" customHeight="1" x14ac:dyDescent="0.25">
      <c r="C178" s="63"/>
      <c r="D178" s="66" t="str">
        <f t="shared" si="27"/>
        <v/>
      </c>
      <c r="E178" s="69" t="str">
        <f>IFERROR(VLOOKUP(J178,Causa!$A$2:$F$15,6,0),"")</f>
        <v/>
      </c>
      <c r="F178" s="52"/>
      <c r="G178" s="53"/>
      <c r="H178" s="212"/>
      <c r="I178" s="55"/>
      <c r="J178" s="54"/>
      <c r="K178" s="54"/>
      <c r="L178" s="54"/>
      <c r="M178" s="54"/>
      <c r="N178" s="54"/>
      <c r="O178" s="54"/>
      <c r="P178" s="54"/>
      <c r="Q178" s="55"/>
      <c r="R178" s="54"/>
      <c r="S178" s="56">
        <f t="shared" si="31"/>
        <v>0</v>
      </c>
      <c r="T178" s="56">
        <f t="shared" si="28"/>
        <v>0</v>
      </c>
      <c r="U178" s="56">
        <f t="shared" si="32"/>
        <v>0</v>
      </c>
      <c r="V178" s="56">
        <f t="shared" si="29"/>
        <v>0</v>
      </c>
      <c r="W178" s="64" t="str">
        <f t="shared" si="30"/>
        <v/>
      </c>
      <c r="X178" s="56" t="str">
        <f t="shared" si="33"/>
        <v>T</v>
      </c>
    </row>
    <row r="179" spans="3:24" ht="21.75" customHeight="1" x14ac:dyDescent="0.25">
      <c r="C179" s="63"/>
      <c r="D179" s="66" t="str">
        <f t="shared" si="27"/>
        <v/>
      </c>
      <c r="E179" s="69" t="str">
        <f>IFERROR(VLOOKUP(J179,Causa!$A$2:$F$15,6,0),"")</f>
        <v/>
      </c>
      <c r="F179" s="52"/>
      <c r="G179" s="53"/>
      <c r="H179" s="212"/>
      <c r="I179" s="55"/>
      <c r="J179" s="54"/>
      <c r="K179" s="54"/>
      <c r="L179" s="54"/>
      <c r="M179" s="54"/>
      <c r="N179" s="54"/>
      <c r="O179" s="54"/>
      <c r="P179" s="54"/>
      <c r="Q179" s="55"/>
      <c r="R179" s="54"/>
      <c r="S179" s="56">
        <f t="shared" si="31"/>
        <v>0</v>
      </c>
      <c r="T179" s="56">
        <f t="shared" si="28"/>
        <v>0</v>
      </c>
      <c r="U179" s="56">
        <f t="shared" si="32"/>
        <v>0</v>
      </c>
      <c r="V179" s="56">
        <f t="shared" si="29"/>
        <v>0</v>
      </c>
      <c r="W179" s="64" t="str">
        <f t="shared" si="30"/>
        <v/>
      </c>
      <c r="X179" s="56" t="str">
        <f t="shared" si="33"/>
        <v>T</v>
      </c>
    </row>
    <row r="180" spans="3:24" ht="21.75" customHeight="1" x14ac:dyDescent="0.25">
      <c r="C180" s="63"/>
      <c r="D180" s="66" t="str">
        <f t="shared" si="27"/>
        <v/>
      </c>
      <c r="E180" s="69" t="str">
        <f>IFERROR(VLOOKUP(J180,Causa!$A$2:$F$15,6,0),"")</f>
        <v/>
      </c>
      <c r="F180" s="52"/>
      <c r="G180" s="53"/>
      <c r="H180" s="212"/>
      <c r="I180" s="55"/>
      <c r="J180" s="54"/>
      <c r="K180" s="54"/>
      <c r="L180" s="54"/>
      <c r="M180" s="54"/>
      <c r="N180" s="54"/>
      <c r="O180" s="54"/>
      <c r="P180" s="54"/>
      <c r="Q180" s="55"/>
      <c r="R180" s="54"/>
      <c r="S180" s="56">
        <f t="shared" si="31"/>
        <v>0</v>
      </c>
      <c r="T180" s="56">
        <f t="shared" si="28"/>
        <v>0</v>
      </c>
      <c r="U180" s="56">
        <f t="shared" si="32"/>
        <v>0</v>
      </c>
      <c r="V180" s="56">
        <f t="shared" si="29"/>
        <v>0</v>
      </c>
      <c r="W180" s="64" t="str">
        <f t="shared" si="30"/>
        <v/>
      </c>
      <c r="X180" s="56" t="str">
        <f t="shared" si="33"/>
        <v>T</v>
      </c>
    </row>
    <row r="181" spans="3:24" ht="21.75" customHeight="1" x14ac:dyDescent="0.25">
      <c r="C181" s="63"/>
      <c r="D181" s="66" t="str">
        <f t="shared" si="27"/>
        <v/>
      </c>
      <c r="E181" s="69" t="str">
        <f>IFERROR(VLOOKUP(J181,Causa!$A$2:$F$15,6,0),"")</f>
        <v/>
      </c>
      <c r="F181" s="52"/>
      <c r="G181" s="53"/>
      <c r="H181" s="212"/>
      <c r="I181" s="55"/>
      <c r="J181" s="54"/>
      <c r="K181" s="54"/>
      <c r="L181" s="54"/>
      <c r="M181" s="54"/>
      <c r="N181" s="54"/>
      <c r="O181" s="54"/>
      <c r="P181" s="54"/>
      <c r="Q181" s="55"/>
      <c r="R181" s="54"/>
      <c r="S181" s="56">
        <f t="shared" si="31"/>
        <v>0</v>
      </c>
      <c r="T181" s="56">
        <f t="shared" si="28"/>
        <v>0</v>
      </c>
      <c r="U181" s="56">
        <f t="shared" si="32"/>
        <v>0</v>
      </c>
      <c r="V181" s="56">
        <f t="shared" si="29"/>
        <v>0</v>
      </c>
      <c r="W181" s="64" t="str">
        <f t="shared" si="30"/>
        <v/>
      </c>
      <c r="X181" s="56" t="str">
        <f t="shared" si="33"/>
        <v>T</v>
      </c>
    </row>
    <row r="182" spans="3:24" ht="21.75" customHeight="1" x14ac:dyDescent="0.25">
      <c r="C182" s="63"/>
      <c r="D182" s="66" t="str">
        <f t="shared" si="27"/>
        <v/>
      </c>
      <c r="E182" s="69" t="str">
        <f>IFERROR(VLOOKUP(J182,Causa!$A$2:$F$15,6,0),"")</f>
        <v/>
      </c>
      <c r="F182" s="52"/>
      <c r="G182" s="53"/>
      <c r="H182" s="212"/>
      <c r="I182" s="55"/>
      <c r="J182" s="54"/>
      <c r="K182" s="54"/>
      <c r="L182" s="54"/>
      <c r="M182" s="54"/>
      <c r="N182" s="54"/>
      <c r="O182" s="54"/>
      <c r="P182" s="54"/>
      <c r="Q182" s="55"/>
      <c r="R182" s="54"/>
      <c r="S182" s="56">
        <f t="shared" si="31"/>
        <v>0</v>
      </c>
      <c r="T182" s="56">
        <f t="shared" si="28"/>
        <v>0</v>
      </c>
      <c r="U182" s="56">
        <f t="shared" si="32"/>
        <v>0</v>
      </c>
      <c r="V182" s="56">
        <f t="shared" si="29"/>
        <v>0</v>
      </c>
      <c r="W182" s="64" t="str">
        <f t="shared" si="30"/>
        <v/>
      </c>
      <c r="X182" s="56" t="str">
        <f t="shared" si="33"/>
        <v>T</v>
      </c>
    </row>
    <row r="183" spans="3:24" ht="21.75" customHeight="1" x14ac:dyDescent="0.25">
      <c r="C183" s="63"/>
      <c r="D183" s="66" t="str">
        <f t="shared" si="27"/>
        <v/>
      </c>
      <c r="E183" s="69" t="str">
        <f>IFERROR(VLOOKUP(J183,Causa!$A$2:$F$15,6,0),"")</f>
        <v/>
      </c>
      <c r="F183" s="52"/>
      <c r="G183" s="53"/>
      <c r="H183" s="212"/>
      <c r="I183" s="55"/>
      <c r="J183" s="54"/>
      <c r="K183" s="54"/>
      <c r="L183" s="54"/>
      <c r="M183" s="54"/>
      <c r="N183" s="54"/>
      <c r="O183" s="54"/>
      <c r="P183" s="54"/>
      <c r="Q183" s="55"/>
      <c r="R183" s="54"/>
      <c r="S183" s="56">
        <f t="shared" si="31"/>
        <v>0</v>
      </c>
      <c r="T183" s="56">
        <f t="shared" si="28"/>
        <v>0</v>
      </c>
      <c r="U183" s="56">
        <f t="shared" si="32"/>
        <v>0</v>
      </c>
      <c r="V183" s="56">
        <f t="shared" si="29"/>
        <v>0</v>
      </c>
      <c r="W183" s="64" t="str">
        <f t="shared" si="30"/>
        <v/>
      </c>
      <c r="X183" s="56" t="str">
        <f t="shared" si="33"/>
        <v>T</v>
      </c>
    </row>
    <row r="184" spans="3:24" ht="21.75" customHeight="1" x14ac:dyDescent="0.25">
      <c r="C184" s="63"/>
      <c r="D184" s="66" t="str">
        <f t="shared" si="27"/>
        <v/>
      </c>
      <c r="E184" s="69" t="str">
        <f>IFERROR(VLOOKUP(J184,Causa!$A$2:$F$15,6,0),"")</f>
        <v/>
      </c>
      <c r="F184" s="52"/>
      <c r="G184" s="53"/>
      <c r="H184" s="212"/>
      <c r="I184" s="55"/>
      <c r="J184" s="54"/>
      <c r="K184" s="54"/>
      <c r="L184" s="54"/>
      <c r="M184" s="54"/>
      <c r="N184" s="54"/>
      <c r="O184" s="54"/>
      <c r="P184" s="54"/>
      <c r="Q184" s="55"/>
      <c r="R184" s="54"/>
      <c r="S184" s="56">
        <f t="shared" si="31"/>
        <v>0</v>
      </c>
      <c r="T184" s="56">
        <f t="shared" si="28"/>
        <v>0</v>
      </c>
      <c r="U184" s="56">
        <f t="shared" si="32"/>
        <v>0</v>
      </c>
      <c r="V184" s="56">
        <f t="shared" si="29"/>
        <v>0</v>
      </c>
      <c r="W184" s="64" t="str">
        <f t="shared" si="30"/>
        <v/>
      </c>
      <c r="X184" s="56" t="str">
        <f t="shared" si="33"/>
        <v>T</v>
      </c>
    </row>
    <row r="185" spans="3:24" ht="21.75" customHeight="1" x14ac:dyDescent="0.25">
      <c r="C185" s="63"/>
      <c r="D185" s="66" t="str">
        <f t="shared" si="27"/>
        <v/>
      </c>
      <c r="E185" s="69" t="str">
        <f>IFERROR(VLOOKUP(J185,Causa!$A$2:$F$15,6,0),"")</f>
        <v/>
      </c>
      <c r="F185" s="52"/>
      <c r="G185" s="53"/>
      <c r="H185" s="212"/>
      <c r="I185" s="55"/>
      <c r="J185" s="54"/>
      <c r="K185" s="54"/>
      <c r="L185" s="54"/>
      <c r="M185" s="54"/>
      <c r="N185" s="54"/>
      <c r="O185" s="54"/>
      <c r="P185" s="54"/>
      <c r="Q185" s="55"/>
      <c r="R185" s="54"/>
      <c r="S185" s="56">
        <f t="shared" si="31"/>
        <v>0</v>
      </c>
      <c r="T185" s="56">
        <f t="shared" si="28"/>
        <v>0</v>
      </c>
      <c r="U185" s="56">
        <f t="shared" si="32"/>
        <v>0</v>
      </c>
      <c r="V185" s="56">
        <f t="shared" si="29"/>
        <v>0</v>
      </c>
      <c r="W185" s="64" t="str">
        <f t="shared" si="30"/>
        <v/>
      </c>
      <c r="X185" s="56" t="str">
        <f t="shared" si="33"/>
        <v>T</v>
      </c>
    </row>
    <row r="186" spans="3:24" ht="21.75" customHeight="1" x14ac:dyDescent="0.25">
      <c r="C186" s="63"/>
      <c r="D186" s="66" t="str">
        <f t="shared" si="27"/>
        <v/>
      </c>
      <c r="E186" s="69" t="str">
        <f>IFERROR(VLOOKUP(J186,Causa!$A$2:$F$15,6,0),"")</f>
        <v/>
      </c>
      <c r="F186" s="52"/>
      <c r="G186" s="53"/>
      <c r="H186" s="212"/>
      <c r="I186" s="55"/>
      <c r="J186" s="54"/>
      <c r="K186" s="54"/>
      <c r="L186" s="54"/>
      <c r="M186" s="54"/>
      <c r="N186" s="54"/>
      <c r="O186" s="54"/>
      <c r="P186" s="54"/>
      <c r="Q186" s="55"/>
      <c r="R186" s="54"/>
      <c r="S186" s="56">
        <f t="shared" si="31"/>
        <v>0</v>
      </c>
      <c r="T186" s="56">
        <f t="shared" si="28"/>
        <v>0</v>
      </c>
      <c r="U186" s="56">
        <f t="shared" si="32"/>
        <v>0</v>
      </c>
      <c r="V186" s="56">
        <f t="shared" si="29"/>
        <v>0</v>
      </c>
      <c r="W186" s="64" t="str">
        <f t="shared" si="30"/>
        <v/>
      </c>
      <c r="X186" s="56" t="str">
        <f t="shared" si="33"/>
        <v>T</v>
      </c>
    </row>
    <row r="187" spans="3:24" ht="21.75" customHeight="1" x14ac:dyDescent="0.25">
      <c r="C187" s="63"/>
      <c r="D187" s="66" t="str">
        <f t="shared" si="27"/>
        <v/>
      </c>
      <c r="E187" s="69" t="str">
        <f>IFERROR(VLOOKUP(J187,Causa!$A$2:$F$15,6,0),"")</f>
        <v/>
      </c>
      <c r="F187" s="52"/>
      <c r="G187" s="53"/>
      <c r="H187" s="212"/>
      <c r="I187" s="55"/>
      <c r="J187" s="54"/>
      <c r="K187" s="54"/>
      <c r="L187" s="54"/>
      <c r="M187" s="54"/>
      <c r="N187" s="54"/>
      <c r="O187" s="54"/>
      <c r="P187" s="54"/>
      <c r="Q187" s="55"/>
      <c r="R187" s="54"/>
      <c r="S187" s="56">
        <f t="shared" si="31"/>
        <v>0</v>
      </c>
      <c r="T187" s="56">
        <f t="shared" si="28"/>
        <v>0</v>
      </c>
      <c r="U187" s="56">
        <f t="shared" si="32"/>
        <v>0</v>
      </c>
      <c r="V187" s="56">
        <f t="shared" si="29"/>
        <v>0</v>
      </c>
      <c r="W187" s="64" t="str">
        <f t="shared" si="30"/>
        <v/>
      </c>
      <c r="X187" s="56" t="str">
        <f t="shared" si="33"/>
        <v>T</v>
      </c>
    </row>
    <row r="188" spans="3:24" ht="21.75" customHeight="1" x14ac:dyDescent="0.25">
      <c r="C188" s="63"/>
      <c r="D188" s="66" t="str">
        <f t="shared" si="27"/>
        <v/>
      </c>
      <c r="E188" s="69" t="str">
        <f>IFERROR(VLOOKUP(J188,Causa!$A$2:$F$15,6,0),"")</f>
        <v/>
      </c>
      <c r="F188" s="52"/>
      <c r="G188" s="53"/>
      <c r="H188" s="212"/>
      <c r="I188" s="55"/>
      <c r="J188" s="54"/>
      <c r="K188" s="54"/>
      <c r="L188" s="54"/>
      <c r="M188" s="54"/>
      <c r="N188" s="54"/>
      <c r="O188" s="54"/>
      <c r="P188" s="54"/>
      <c r="Q188" s="55"/>
      <c r="R188" s="54"/>
      <c r="S188" s="56">
        <f t="shared" si="31"/>
        <v>0</v>
      </c>
      <c r="T188" s="56">
        <f t="shared" si="28"/>
        <v>0</v>
      </c>
      <c r="U188" s="56">
        <f t="shared" si="32"/>
        <v>0</v>
      </c>
      <c r="V188" s="56">
        <f t="shared" si="29"/>
        <v>0</v>
      </c>
      <c r="W188" s="64" t="str">
        <f t="shared" si="30"/>
        <v/>
      </c>
      <c r="X188" s="56" t="str">
        <f t="shared" si="33"/>
        <v>T</v>
      </c>
    </row>
  </sheetData>
  <mergeCells count="15">
    <mergeCell ref="C33:D33"/>
    <mergeCell ref="T33:W33"/>
    <mergeCell ref="Y113:Z113"/>
    <mergeCell ref="AD7:AD8"/>
    <mergeCell ref="Q8:S8"/>
    <mergeCell ref="T7:Z7"/>
    <mergeCell ref="AA7:AB7"/>
    <mergeCell ref="AC7:AC8"/>
    <mergeCell ref="A9:A15"/>
    <mergeCell ref="R9:S15"/>
    <mergeCell ref="A16:A23"/>
    <mergeCell ref="A24:A31"/>
    <mergeCell ref="G3:L3"/>
    <mergeCell ref="F4:G4"/>
    <mergeCell ref="C7:S7"/>
  </mergeCells>
  <conditionalFormatting sqref="R9:S15">
    <cfRule type="cellIs" priority="42" stopIfTrue="1" operator="equal">
      <formula>0</formula>
    </cfRule>
    <cfRule type="cellIs" dxfId="866" priority="54" stopIfTrue="1" operator="lessThan">
      <formula>0.8477</formula>
    </cfRule>
    <cfRule type="cellIs" dxfId="865" priority="55" stopIfTrue="1" operator="greaterThanOrEqual">
      <formula>0.8477</formula>
    </cfRule>
  </conditionalFormatting>
  <conditionalFormatting sqref="R24">
    <cfRule type="cellIs" dxfId="864" priority="52" stopIfTrue="1" operator="lessThan">
      <formula>0.8477</formula>
    </cfRule>
    <cfRule type="cellIs" dxfId="863" priority="53" stopIfTrue="1" operator="greaterThanOrEqual">
      <formula>0.8477</formula>
    </cfRule>
  </conditionalFormatting>
  <conditionalFormatting sqref="G5">
    <cfRule type="cellIs" priority="45" stopIfTrue="1" operator="equal">
      <formula>0</formula>
    </cfRule>
    <cfRule type="cellIs" dxfId="862" priority="50" stopIfTrue="1" operator="lessThan">
      <formula>0.635</formula>
    </cfRule>
    <cfRule type="cellIs" dxfId="861" priority="51" stopIfTrue="1" operator="greaterThanOrEqual">
      <formula>0.635</formula>
    </cfRule>
  </conditionalFormatting>
  <conditionalFormatting sqref="I5">
    <cfRule type="cellIs" priority="44" stopIfTrue="1" operator="equal">
      <formula>0</formula>
    </cfRule>
    <cfRule type="cellIs" dxfId="860" priority="48" stopIfTrue="1" operator="lessThan">
      <formula>0.8477</formula>
    </cfRule>
    <cfRule type="cellIs" dxfId="859" priority="49" stopIfTrue="1" operator="greaterThanOrEqual">
      <formula>0.8477</formula>
    </cfRule>
  </conditionalFormatting>
  <conditionalFormatting sqref="E5">
    <cfRule type="cellIs" priority="43" stopIfTrue="1" operator="equal">
      <formula>0</formula>
    </cfRule>
    <cfRule type="cellIs" dxfId="858" priority="46" stopIfTrue="1" operator="lessThan">
      <formula>0.8898</formula>
    </cfRule>
    <cfRule type="cellIs" dxfId="857" priority="47" stopIfTrue="1" operator="greaterThanOrEqual">
      <formula>0.8898</formula>
    </cfRule>
  </conditionalFormatting>
  <conditionalFormatting sqref="R24:S30">
    <cfRule type="cellIs" priority="41" stopIfTrue="1" operator="equal">
      <formula>0</formula>
    </cfRule>
  </conditionalFormatting>
  <conditionalFormatting sqref="L9">
    <cfRule type="cellIs" priority="38" stopIfTrue="1" operator="equal">
      <formula>0</formula>
    </cfRule>
    <cfRule type="cellIs" dxfId="856" priority="39" stopIfTrue="1" operator="lessThan">
      <formula>0.635</formula>
    </cfRule>
    <cfRule type="cellIs" dxfId="855" priority="40" stopIfTrue="1" operator="greaterThanOrEqual">
      <formula>0.635</formula>
    </cfRule>
  </conditionalFormatting>
  <conditionalFormatting sqref="O9:P32 M9:M32">
    <cfRule type="cellIs" priority="35" stopIfTrue="1" operator="equal">
      <formula>0</formula>
    </cfRule>
    <cfRule type="cellIs" dxfId="854" priority="36" stopIfTrue="1" operator="lessThan">
      <formula>0.8477</formula>
    </cfRule>
    <cfRule type="cellIs" dxfId="853" priority="37" stopIfTrue="1" operator="greaterThanOrEqual">
      <formula>0.8477</formula>
    </cfRule>
  </conditionalFormatting>
  <conditionalFormatting sqref="L10:L32">
    <cfRule type="cellIs" priority="32" stopIfTrue="1" operator="equal">
      <formula>0</formula>
    </cfRule>
    <cfRule type="cellIs" dxfId="852" priority="33" stopIfTrue="1" operator="lessThan">
      <formula>0.635</formula>
    </cfRule>
    <cfRule type="cellIs" dxfId="851" priority="34" stopIfTrue="1" operator="greaterThanOrEqual">
      <formula>0.635</formula>
    </cfRule>
  </conditionalFormatting>
  <conditionalFormatting sqref="M10:M32">
    <cfRule type="cellIs" priority="29" stopIfTrue="1" operator="equal">
      <formula>0</formula>
    </cfRule>
    <cfRule type="cellIs" dxfId="850" priority="30" stopIfTrue="1" operator="lessThan">
      <formula>0.8477</formula>
    </cfRule>
    <cfRule type="cellIs" dxfId="849" priority="31" stopIfTrue="1" operator="greaterThanOrEqual">
      <formula>0.8477</formula>
    </cfRule>
  </conditionalFormatting>
  <conditionalFormatting sqref="R16">
    <cfRule type="cellIs" priority="26" stopIfTrue="1" operator="equal">
      <formula>0</formula>
    </cfRule>
    <cfRule type="cellIs" dxfId="848" priority="27" stopIfTrue="1" operator="lessThan">
      <formula>0.8477</formula>
    </cfRule>
    <cfRule type="cellIs" dxfId="847" priority="28" stopIfTrue="1" operator="greaterThanOrEqual">
      <formula>0.8477</formula>
    </cfRule>
  </conditionalFormatting>
  <conditionalFormatting sqref="N9">
    <cfRule type="containsText" dxfId="846" priority="24" stopIfTrue="1" operator="containsText" text="Avisar al planner">
      <formula>NOT(ISERROR(SEARCH("Avisar al planner",N9)))</formula>
    </cfRule>
    <cfRule type="containsText" dxfId="845" priority="25" stopIfTrue="1" operator="containsText" text="OK">
      <formula>NOT(ISERROR(SEARCH("OK",N9)))</formula>
    </cfRule>
  </conditionalFormatting>
  <conditionalFormatting sqref="N9:N32">
    <cfRule type="cellIs" dxfId="844" priority="21" stopIfTrue="1" operator="lessThanOrEqual">
      <formula>155</formula>
    </cfRule>
    <cfRule type="cellIs" dxfId="843" priority="22" stopIfTrue="1" operator="between">
      <formula>155</formula>
      <formula>185</formula>
    </cfRule>
    <cfRule type="cellIs" dxfId="842" priority="23" stopIfTrue="1" operator="greaterThanOrEqual">
      <formula>185</formula>
    </cfRule>
  </conditionalFormatting>
  <conditionalFormatting sqref="N10:N32">
    <cfRule type="containsText" dxfId="841" priority="19" stopIfTrue="1" operator="containsText" text="Avisar al planner">
      <formula>NOT(ISERROR(SEARCH("Avisar al planner",N10)))</formula>
    </cfRule>
    <cfRule type="containsText" dxfId="840" priority="20" stopIfTrue="1" operator="containsText" text="OK">
      <formula>NOT(ISERROR(SEARCH("OK",N10)))</formula>
    </cfRule>
  </conditionalFormatting>
  <conditionalFormatting sqref="N10:N32">
    <cfRule type="containsText" dxfId="839" priority="17" stopIfTrue="1" operator="containsText" text="Avisar al planner">
      <formula>NOT(ISERROR(SEARCH("Avisar al planner",N10)))</formula>
    </cfRule>
    <cfRule type="containsText" dxfId="838" priority="18" stopIfTrue="1" operator="containsText" text="OK">
      <formula>NOT(ISERROR(SEARCH("OK",N10)))</formula>
    </cfRule>
  </conditionalFormatting>
  <conditionalFormatting sqref="N10:N32">
    <cfRule type="containsText" dxfId="837" priority="15" stopIfTrue="1" operator="containsText" text="Avisar al planner">
      <formula>NOT(ISERROR(SEARCH("Avisar al planner",N10)))</formula>
    </cfRule>
    <cfRule type="containsText" dxfId="836" priority="16" stopIfTrue="1" operator="containsText" text="OK">
      <formula>NOT(ISERROR(SEARCH("OK",N10)))</formula>
    </cfRule>
  </conditionalFormatting>
  <conditionalFormatting sqref="D35:D188">
    <cfRule type="cellIs" dxfId="835" priority="13" operator="equal">
      <formula>0</formula>
    </cfRule>
    <cfRule type="cellIs" dxfId="834" priority="14" operator="equal">
      <formula>1</formula>
    </cfRule>
  </conditionalFormatting>
  <conditionalFormatting sqref="C9:C32">
    <cfRule type="cellIs" dxfId="833" priority="11" operator="equal">
      <formula>0</formula>
    </cfRule>
    <cfRule type="cellIs" dxfId="832" priority="12" operator="notEqual">
      <formula>0</formula>
    </cfRule>
  </conditionalFormatting>
  <conditionalFormatting sqref="C9:C32">
    <cfRule type="cellIs" priority="10" operator="equal">
      <formula>""""""</formula>
    </cfRule>
  </conditionalFormatting>
  <conditionalFormatting sqref="G6">
    <cfRule type="cellIs" priority="3" stopIfTrue="1" operator="equal">
      <formula>0</formula>
    </cfRule>
    <cfRule type="cellIs" dxfId="831" priority="8" stopIfTrue="1" operator="lessThan">
      <formula>0.635</formula>
    </cfRule>
    <cfRule type="cellIs" dxfId="830" priority="9" stopIfTrue="1" operator="greaterThanOrEqual">
      <formula>0.635</formula>
    </cfRule>
  </conditionalFormatting>
  <conditionalFormatting sqref="I6">
    <cfRule type="cellIs" priority="2" stopIfTrue="1" operator="equal">
      <formula>0</formula>
    </cfRule>
    <cfRule type="cellIs" dxfId="829" priority="6" stopIfTrue="1" operator="lessThan">
      <formula>0.8477</formula>
    </cfRule>
    <cfRule type="cellIs" dxfId="828" priority="7" stopIfTrue="1" operator="greaterThanOrEqual">
      <formula>0.8477</formula>
    </cfRule>
  </conditionalFormatting>
  <conditionalFormatting sqref="E6">
    <cfRule type="cellIs" priority="1" stopIfTrue="1" operator="equal">
      <formula>0</formula>
    </cfRule>
    <cfRule type="cellIs" dxfId="827" priority="4" stopIfTrue="1" operator="lessThan">
      <formula>0.8898</formula>
    </cfRule>
    <cfRule type="cellIs" dxfId="826" priority="5" stopIfTrue="1" operator="greaterThanOrEqual">
      <formula>0.8898</formula>
    </cfRule>
  </conditionalFormatting>
  <dataValidations count="4">
    <dataValidation allowBlank="1" showErrorMessage="1" promptTitle="Numero de Orden" sqref="G9:G32 G35:G188" xr:uid="{418BAD7A-7108-4479-B9EE-5B30A9071FD1}"/>
    <dataValidation type="time" allowBlank="1" showInputMessage="1" showErrorMessage="1" error="POR FAVOR INGRESE DATOS EN FORMATO DE HORA_x000a_" sqref="F35:F188" xr:uid="{B26FD934-2C38-4AA1-A3E9-7C75EA42E1B0}">
      <formula1>0</formula1>
      <formula2>0.999988425925926</formula2>
    </dataValidation>
    <dataValidation type="decimal" allowBlank="1" showInputMessage="1" showErrorMessage="1" error="POR FAVOR INGRESE DATOS EN FORMATO DE NUMEROS_x000a_" promptTitle="Producción Acumulada" prompt="Ingrese la producción Acumulada (contometro Llenadora por hora)" sqref="E9:E32" xr:uid="{4FAA9B5E-A957-44B6-B83E-E87FCAD8C994}">
      <formula1>0</formula1>
      <formula2>10000000000</formula2>
    </dataValidation>
    <dataValidation type="list" allowBlank="1" showInputMessage="1" showErrorMessage="1" sqref="AB9:AB32" xr:uid="{D0A76F48-54A6-4149-9C02-C9F28B6A87AC}">
      <formula1>"P,T,A,  "</formula1>
    </dataValidation>
  </dataValidations>
  <pageMargins left="0.75" right="0.75" top="1" bottom="1" header="0" footer="0"/>
  <pageSetup paperSize="9" orientation="portrait" r:id="rId1"/>
  <headerFooter alignWithMargins="0"/>
  <drawing r:id="rId2"/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xr:uid="{6DDEC5E8-F237-4376-9D31-C2FD605F9589}">
          <x14:formula1>
            <xm:f>INDIRECT(VLOOKUP(J35,Causa!$A$2:$E$15,5,0))</xm:f>
          </x14:formula1>
          <xm:sqref>K35:K188</xm:sqref>
        </x14:dataValidation>
        <x14:dataValidation type="list" allowBlank="1" showInputMessage="1" showErrorMessage="1" xr:uid="{3B9CD259-BA21-4DCE-9239-89C41D922C75}">
          <x14:formula1>
            <xm:f>Causa!$A$97:$A$107</xm:f>
          </x14:formula1>
          <xm:sqref>F4</xm:sqref>
        </x14:dataValidation>
        <x14:dataValidation type="list" allowBlank="1" showInputMessage="1" showErrorMessage="1" promptTitle="Ingreso de Turnos" prompt="PMTURNOA_x000a_PMTURNOB_x000a_PMTURNOC_x000a_PMTURNOD_x000a_" xr:uid="{74D04A12-4890-4DB6-A1CC-2DD44F7AFA0A}">
          <x14:formula1>
            <xm:f>Causa!$A$71:$A$74</xm:f>
          </x14:formula1>
          <xm:sqref>I9:I32</xm:sqref>
        </x14:dataValidation>
        <x14:dataValidation type="list" allowBlank="1" showInputMessage="1" showErrorMessage="1" xr:uid="{DB4541EA-483A-419C-AD91-F0E9DBF531BC}">
          <x14:formula1>
            <xm:f>Causa!$A$78:$A$81</xm:f>
          </x14:formula1>
          <xm:sqref>J9:J32</xm:sqref>
        </x14:dataValidation>
        <x14:dataValidation type="list" allowBlank="1" showInputMessage="1" showErrorMessage="1" xr:uid="{096B99F1-462D-44B9-A123-CA0E8E0B134A}">
          <x14:formula1>
            <xm:f>Causa!$A$71:$A$74</xm:f>
          </x14:formula1>
          <xm:sqref>I35:I188</xm:sqref>
        </x14:dataValidation>
        <x14:dataValidation type="list" allowBlank="1" showInputMessage="1" showErrorMessage="1" xr:uid="{B8C53707-6CC3-4CB9-BC93-499597C520DD}">
          <x14:formula1>
            <xm:f>Causa!$A$2:$A$15</xm:f>
          </x14:formula1>
          <xm:sqref>J35:J188</xm:sqref>
        </x14:dataValidation>
        <x14:dataValidation type="list" allowBlank="1" showInputMessage="1" showErrorMessage="1" xr:uid="{1DC2A731-71BA-453B-B08F-F4A5B2A9A1BB}">
          <x14:formula1>
            <xm:f>IF(OR(E35=1,E35=2),Causa!$A$28:$A$61,Causa!$A$28)</xm:f>
          </x14:formula1>
          <xm:sqref>L35:L188</xm:sqref>
        </x14:dataValidation>
        <x14:dataValidation type="list" allowBlank="1" showInputMessage="1" showErrorMessage="1" xr:uid="{9C77F57F-44E9-4B6A-A6FB-C5EAE41AE554}">
          <x14:formula1>
            <xm:f>IF(E35=1,INDIRECT(VLOOKUP(N35,Causa!$AA:$AE,5,0)),INDIRECT(VLOOKUP(J35,Causa!$X:$AE,8,0)))</xm:f>
          </x14:formula1>
          <xm:sqref>O35:O188</xm:sqref>
        </x14:dataValidation>
        <x14:dataValidation type="list" allowBlank="1" showInputMessage="1" showErrorMessage="1" xr:uid="{680F91F5-2831-402D-B7F3-BE8BF597CCAD}">
          <x14:formula1>
            <xm:f>INDIRECT(VLOOKUP(M35,Causa!$T$2:$U$16,2,0))</xm:f>
          </x14:formula1>
          <xm:sqref>N35:N188</xm:sqref>
        </x14:dataValidation>
        <x14:dataValidation type="list" allowBlank="1" showInputMessage="1" showErrorMessage="1" xr:uid="{0956373E-6D2E-45D3-8EE3-44284D754D77}">
          <x14:formula1>
            <xm:f>IF(E35=1,Causa!$T$2:$T$16,Causa!$W$1)</xm:f>
          </x14:formula1>
          <xm:sqref>M35:M188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986E81-E881-430A-BC26-4E9D247BE039}">
  <sheetPr codeName="Hoja59"/>
  <dimension ref="A1:AR188"/>
  <sheetViews>
    <sheetView showGridLines="0" topLeftCell="B11" zoomScale="103" zoomScaleNormal="40" workbookViewId="0">
      <selection activeCell="K13" sqref="K13"/>
    </sheetView>
  </sheetViews>
  <sheetFormatPr baseColWidth="10" defaultColWidth="7.77734375" defaultRowHeight="21.75" customHeight="1" x14ac:dyDescent="0.25"/>
  <cols>
    <col min="1" max="1" width="8.77734375" style="148" hidden="1" customWidth="1"/>
    <col min="2" max="2" width="11.21875" style="87" customWidth="1"/>
    <col min="3" max="3" width="8.77734375" style="87" customWidth="1"/>
    <col min="4" max="4" width="13.77734375" style="87" customWidth="1"/>
    <col min="5" max="5" width="10.21875" style="87" customWidth="1"/>
    <col min="6" max="6" width="13.77734375" style="87" customWidth="1"/>
    <col min="7" max="7" width="15.77734375" style="87" customWidth="1"/>
    <col min="8" max="8" width="13.21875" style="87" bestFit="1" customWidth="1"/>
    <col min="9" max="9" width="13.21875" style="87" customWidth="1"/>
    <col min="10" max="10" width="13.77734375" style="87" customWidth="1"/>
    <col min="11" max="11" width="12" style="87" customWidth="1"/>
    <col min="12" max="12" width="22.77734375" style="87" customWidth="1"/>
    <col min="13" max="13" width="18.21875" style="87" customWidth="1"/>
    <col min="14" max="15" width="15.77734375" style="87" customWidth="1"/>
    <col min="16" max="16" width="15.21875" style="87" customWidth="1"/>
    <col min="17" max="17" width="39.77734375" style="87" customWidth="1"/>
    <col min="18" max="18" width="34.21875" style="87" customWidth="1"/>
    <col min="19" max="19" width="16.77734375" style="87" customWidth="1"/>
    <col min="20" max="21" width="13.77734375" style="87" customWidth="1"/>
    <col min="22" max="22" width="17.77734375" style="87" bestFit="1" customWidth="1"/>
    <col min="23" max="24" width="13.77734375" style="87" customWidth="1"/>
    <col min="25" max="25" width="9.21875" style="87" bestFit="1" customWidth="1"/>
    <col min="26" max="26" width="9.44140625" style="87" customWidth="1"/>
    <col min="27" max="27" width="15.21875" style="87" customWidth="1"/>
    <col min="28" max="28" width="20.77734375" style="87" bestFit="1" customWidth="1"/>
    <col min="29" max="29" width="14.77734375" style="87" customWidth="1"/>
    <col min="30" max="30" width="19" style="87" bestFit="1" customWidth="1"/>
    <col min="31" max="31" width="5.21875" style="87" customWidth="1"/>
    <col min="32" max="32" width="21.77734375" style="87" bestFit="1" customWidth="1"/>
    <col min="33" max="33" width="14.21875" style="87" customWidth="1"/>
    <col min="34" max="34" width="18.77734375" style="87" bestFit="1" customWidth="1"/>
    <col min="35" max="41" width="15.77734375" style="87" customWidth="1"/>
    <col min="42" max="42" width="30.5546875" style="87" bestFit="1" customWidth="1"/>
    <col min="43" max="44" width="15.77734375" style="87" customWidth="1"/>
    <col min="45" max="16384" width="7.77734375" style="87"/>
  </cols>
  <sheetData>
    <row r="1" spans="1:44" ht="6.75" hidden="1" customHeight="1" x14ac:dyDescent="0.25">
      <c r="A1" s="147"/>
      <c r="B1" s="89"/>
      <c r="C1" s="89"/>
      <c r="D1" s="89"/>
      <c r="E1" s="89"/>
      <c r="F1" s="89"/>
      <c r="G1" s="89"/>
      <c r="H1" s="89"/>
      <c r="I1" s="89"/>
      <c r="J1" s="89"/>
      <c r="K1" s="89"/>
      <c r="L1" s="89"/>
      <c r="M1" s="195" t="s">
        <v>1770</v>
      </c>
      <c r="N1" s="89"/>
      <c r="O1" s="89"/>
      <c r="P1" s="89"/>
      <c r="Q1" s="89"/>
      <c r="R1" s="89"/>
      <c r="S1" s="89"/>
      <c r="T1" s="89"/>
      <c r="U1" s="89"/>
      <c r="V1" s="89"/>
      <c r="W1" s="89"/>
      <c r="X1" s="89"/>
      <c r="Y1" s="89"/>
      <c r="Z1" s="89"/>
      <c r="AA1" s="89"/>
      <c r="AE1" s="88"/>
    </row>
    <row r="2" spans="1:44" ht="3.75" customHeight="1" thickBot="1" x14ac:dyDescent="0.3">
      <c r="AE2" s="88"/>
    </row>
    <row r="3" spans="1:44" ht="21" customHeight="1" thickBot="1" x14ac:dyDescent="0.45">
      <c r="E3" s="217" t="s">
        <v>0</v>
      </c>
      <c r="F3" s="37"/>
      <c r="G3" s="268" t="s">
        <v>1759</v>
      </c>
      <c r="H3" s="263"/>
      <c r="I3" s="263"/>
      <c r="J3" s="263"/>
      <c r="K3" s="263"/>
      <c r="L3" s="269"/>
      <c r="M3" s="202" t="s">
        <v>1848</v>
      </c>
      <c r="N3" s="202" t="s">
        <v>1849</v>
      </c>
      <c r="O3" s="91"/>
      <c r="P3" s="91"/>
      <c r="Q3" s="91"/>
      <c r="R3" s="91"/>
      <c r="S3" s="39"/>
      <c r="AE3" s="88"/>
    </row>
    <row r="4" spans="1:44" ht="18.75" customHeight="1" thickBot="1" x14ac:dyDescent="0.3">
      <c r="D4" s="90"/>
      <c r="E4" s="217" t="s">
        <v>1762</v>
      </c>
      <c r="F4" s="264"/>
      <c r="G4" s="265"/>
      <c r="H4" s="28">
        <f>IFERROR(VLOOKUP(F4,Causa!$A$97:$B$108,2,0),0)</f>
        <v>0</v>
      </c>
      <c r="I4" s="90"/>
      <c r="J4" s="92"/>
      <c r="K4" s="92"/>
      <c r="L4" s="201" t="s">
        <v>1845</v>
      </c>
      <c r="M4" s="203">
        <f>+SUMIFS(P:P,L:L,$M$1,X:X,"M")</f>
        <v>0</v>
      </c>
      <c r="N4" s="203">
        <f>COUNTIFS(N7:N30,"&gt;180",AA7:AA30,"M")</f>
        <v>0</v>
      </c>
      <c r="O4" s="91"/>
      <c r="P4" s="91"/>
      <c r="Q4" s="90"/>
      <c r="R4" s="94"/>
      <c r="AE4" s="88"/>
    </row>
    <row r="5" spans="1:44" ht="18.75" customHeight="1" x14ac:dyDescent="0.25">
      <c r="D5" s="95" t="s">
        <v>1752</v>
      </c>
      <c r="E5" s="78">
        <f>IFERROR(SUM(T9:T32)/(SUM(Y9:Y32)-SUM(U9:U32)-SUM(V9:V32)-SUM(W9:W32)),0)</f>
        <v>0</v>
      </c>
      <c r="F5" s="95" t="s">
        <v>1751</v>
      </c>
      <c r="G5" s="27">
        <f>IFERROR(SUM(T9:T32)/(SUM(Y9:Y32)-SUM(U9:U32)),0)</f>
        <v>0</v>
      </c>
      <c r="H5" s="95" t="s">
        <v>1753</v>
      </c>
      <c r="I5" s="78">
        <f>IFERROR(SUM(T9:T32)/(SUM(Y9:Y32)-SUM(U9:U32)-SUM(V9:V32)),0)</f>
        <v>0</v>
      </c>
      <c r="J5" s="93"/>
      <c r="K5" s="93"/>
      <c r="L5" s="201" t="s">
        <v>1846</v>
      </c>
      <c r="M5" s="203">
        <f>+SUMIFS(P:P,L:L,$M$1,X:X,"T")</f>
        <v>0</v>
      </c>
      <c r="N5" s="203">
        <f>COUNTIFS(N8:N31,"&gt;180",AA8:AA31,"t")</f>
        <v>0</v>
      </c>
      <c r="O5" s="95"/>
      <c r="P5" s="95"/>
      <c r="T5" s="192" t="s">
        <v>11</v>
      </c>
      <c r="U5" s="192" t="s">
        <v>12</v>
      </c>
      <c r="V5" s="192" t="s">
        <v>13</v>
      </c>
      <c r="W5" s="192" t="s">
        <v>14</v>
      </c>
      <c r="X5" s="192" t="s">
        <v>15</v>
      </c>
      <c r="Y5" s="192" t="s">
        <v>16</v>
      </c>
      <c r="AE5" s="97"/>
      <c r="AF5" s="98"/>
    </row>
    <row r="6" spans="1:44" ht="18.75" customHeight="1" thickBot="1" x14ac:dyDescent="0.3">
      <c r="C6" s="87" t="s">
        <v>1799</v>
      </c>
      <c r="D6" s="95" t="s">
        <v>1752</v>
      </c>
      <c r="E6" s="78">
        <f>IFERROR(SUM(T9:T16)/(SUM(Y9:Y16)-SUM(U9:U16)-SUM(V9:V16)-SUM(W9:W16)),0)</f>
        <v>0</v>
      </c>
      <c r="F6" s="95" t="s">
        <v>1751</v>
      </c>
      <c r="G6" s="27">
        <f>IFERROR(SUM(T9:T16)/(SUM(Y9:Y16)-SUM(U9:U16)),0)</f>
        <v>0</v>
      </c>
      <c r="H6" s="95" t="s">
        <v>1753</v>
      </c>
      <c r="I6" s="78">
        <f>IFERROR(SUM(T9:T16)/(SUM(Y9:Y16)-SUM(U9:U16)-SUM(V9:V16)),0)</f>
        <v>0</v>
      </c>
      <c r="J6" s="99"/>
      <c r="K6" s="99"/>
      <c r="L6" s="201" t="s">
        <v>1847</v>
      </c>
      <c r="M6" s="204">
        <f>+SUMIFS(P:P,L:L,$M$1,X:X,"N")</f>
        <v>0</v>
      </c>
      <c r="N6" s="204">
        <f>COUNTIFS(N9:N32,"&gt;180",AA9:AA32,"n")</f>
        <v>0</v>
      </c>
      <c r="O6" s="99"/>
      <c r="P6" s="99"/>
      <c r="T6" s="191">
        <f>SUM(T9:T32)</f>
        <v>0</v>
      </c>
      <c r="U6" s="191">
        <f t="shared" ref="U6:Y6" si="0">SUM(U9:U32)</f>
        <v>0</v>
      </c>
      <c r="V6" s="191">
        <f t="shared" si="0"/>
        <v>0</v>
      </c>
      <c r="W6" s="191">
        <f t="shared" si="0"/>
        <v>0</v>
      </c>
      <c r="X6" s="191">
        <f t="shared" si="0"/>
        <v>0</v>
      </c>
      <c r="Y6" s="191">
        <f t="shared" si="0"/>
        <v>0</v>
      </c>
      <c r="Z6" s="100"/>
      <c r="AA6" s="119"/>
      <c r="AB6" s="119"/>
      <c r="AC6" s="119"/>
      <c r="AD6" s="96"/>
      <c r="AE6" s="97"/>
      <c r="AF6" s="98"/>
    </row>
    <row r="7" spans="1:44" ht="26.25" customHeight="1" thickBot="1" x14ac:dyDescent="0.3">
      <c r="C7" s="266" t="s">
        <v>1</v>
      </c>
      <c r="D7" s="257"/>
      <c r="E7" s="257"/>
      <c r="F7" s="257"/>
      <c r="G7" s="257"/>
      <c r="H7" s="257"/>
      <c r="I7" s="257"/>
      <c r="J7" s="257"/>
      <c r="K7" s="257"/>
      <c r="L7" s="257"/>
      <c r="M7" s="270"/>
      <c r="N7" s="270"/>
      <c r="O7" s="257"/>
      <c r="P7" s="257"/>
      <c r="Q7" s="257"/>
      <c r="R7" s="257"/>
      <c r="S7" s="267"/>
      <c r="T7" s="256" t="s">
        <v>2</v>
      </c>
      <c r="U7" s="257"/>
      <c r="V7" s="257"/>
      <c r="W7" s="257"/>
      <c r="X7" s="257"/>
      <c r="Y7" s="257"/>
      <c r="Z7" s="258"/>
      <c r="AA7" s="252"/>
      <c r="AB7" s="252"/>
      <c r="AC7" s="252"/>
      <c r="AD7" s="252"/>
      <c r="AE7" s="97"/>
      <c r="AF7" s="98"/>
    </row>
    <row r="8" spans="1:44" s="104" customFormat="1" ht="42" customHeight="1" thickBot="1" x14ac:dyDescent="0.3">
      <c r="A8" s="149"/>
      <c r="B8" s="77" t="s">
        <v>1738</v>
      </c>
      <c r="C8" s="23" t="s">
        <v>1737</v>
      </c>
      <c r="D8" s="132" t="s">
        <v>1742</v>
      </c>
      <c r="E8" s="132" t="s">
        <v>3</v>
      </c>
      <c r="F8" s="132" t="s">
        <v>4</v>
      </c>
      <c r="G8" s="132" t="s">
        <v>6</v>
      </c>
      <c r="H8" s="132" t="s">
        <v>7</v>
      </c>
      <c r="I8" s="132" t="s">
        <v>8</v>
      </c>
      <c r="J8" s="132" t="s">
        <v>5</v>
      </c>
      <c r="K8" s="144" t="s">
        <v>1745</v>
      </c>
      <c r="L8" s="132" t="s">
        <v>9</v>
      </c>
      <c r="M8" s="132" t="s">
        <v>1746</v>
      </c>
      <c r="N8" s="132" t="s">
        <v>119</v>
      </c>
      <c r="O8" s="132" t="s">
        <v>1743</v>
      </c>
      <c r="P8" s="132" t="s">
        <v>1744</v>
      </c>
      <c r="Q8" s="253" t="s">
        <v>10</v>
      </c>
      <c r="R8" s="254"/>
      <c r="S8" s="255"/>
      <c r="T8" s="132" t="s">
        <v>11</v>
      </c>
      <c r="U8" s="132" t="s">
        <v>12</v>
      </c>
      <c r="V8" s="132" t="s">
        <v>13</v>
      </c>
      <c r="W8" s="144" t="s">
        <v>14</v>
      </c>
      <c r="X8" s="144" t="s">
        <v>15</v>
      </c>
      <c r="Y8" s="132" t="s">
        <v>16</v>
      </c>
      <c r="Z8" s="145" t="s">
        <v>4</v>
      </c>
      <c r="AA8" s="101"/>
      <c r="AB8" s="219"/>
      <c r="AC8" s="252"/>
      <c r="AD8" s="252"/>
      <c r="AE8" s="102"/>
      <c r="AF8" s="103"/>
    </row>
    <row r="9" spans="1:44" s="108" customFormat="1" ht="17.25" customHeight="1" x14ac:dyDescent="0.25">
      <c r="A9" s="259" t="s">
        <v>1761</v>
      </c>
      <c r="B9" s="46"/>
      <c r="C9" s="48" t="str">
        <f>IF(D9="","",Y9-60)</f>
        <v/>
      </c>
      <c r="D9" s="40" t="str">
        <f>IFERROR(IF(H9="","",(1-(H9/(VLOOKUP(J9,Causa!$A$78:$B$80,2,0))))*60),"FALTA CALIBRE")</f>
        <v/>
      </c>
      <c r="E9" s="41"/>
      <c r="F9" s="42">
        <v>4.0972222222222222E-2</v>
      </c>
      <c r="G9" s="133"/>
      <c r="H9" s="122" t="str">
        <f>IF(E9="","",E9)</f>
        <v/>
      </c>
      <c r="I9" s="146"/>
      <c r="J9" s="43"/>
      <c r="K9" s="159" t="str">
        <f>IFERROR("Promedio Vol. De 00:00 a 08:00: " &amp; ROUND(AVERAGE(N9:N16),1) &amp; "  - GLY Promedio: " &amp; ROUND(AVERAGE(L9:L16),3)*100,"")</f>
        <v/>
      </c>
      <c r="L9" s="123">
        <f t="shared" ref="L9:L32" si="1">IF(T9=0,0,ROUND((T9/(60-U9)),3))</f>
        <v>0</v>
      </c>
      <c r="M9" s="123">
        <f t="shared" ref="M9:M32" si="2">IF(T9=0,0,ROUND((T9/(60-U9-V9-W9)),3))</f>
        <v>0</v>
      </c>
      <c r="N9" s="44" t="str">
        <f>IF(E9="","",H9/12*VLOOKUP(J9,Causa!$A$78:$C$80,3,0))</f>
        <v/>
      </c>
      <c r="O9" s="44">
        <f t="shared" ref="O9:O32" si="3">+X9</f>
        <v>0</v>
      </c>
      <c r="P9" s="44">
        <f t="shared" ref="P9:P32" si="4">+W9</f>
        <v>0</v>
      </c>
      <c r="Q9" s="160"/>
      <c r="R9" s="262">
        <f>IFERROR(SUM(T9:T15)/(SUM(Y9:Y15)-SUM(U9:U15)-SUM(V9:V15)),0)</f>
        <v>0</v>
      </c>
      <c r="S9" s="262"/>
      <c r="T9" s="161">
        <f>IF(H9="",0,ROUND(H9/VLOOKUP(J9,Causa!$A$78:$B$80,2,0)*60,2))</f>
        <v>0</v>
      </c>
      <c r="U9" s="161">
        <f>SUMIF($W$35:$W$188,Z9,$S$35:$S$188)</f>
        <v>0</v>
      </c>
      <c r="V9" s="161">
        <f>SUMIF($W$35:$W$188,Z9,$T$35:$T$188)</f>
        <v>0</v>
      </c>
      <c r="W9" s="161">
        <f>SUMIF($W$35:$W$188,Z9,$U$35:$U$188)</f>
        <v>0</v>
      </c>
      <c r="X9" s="161">
        <f>SUMIF($W$35:$W$188,Z9,$V$35:$V$188)</f>
        <v>0</v>
      </c>
      <c r="Y9" s="161">
        <f t="shared" ref="Y9:Y32" si="5">SUM(T9:X9)</f>
        <v>0</v>
      </c>
      <c r="Z9" s="162">
        <v>0</v>
      </c>
      <c r="AA9" s="105" t="s">
        <v>517</v>
      </c>
      <c r="AB9" s="106"/>
      <c r="AC9" s="106"/>
      <c r="AD9" s="106"/>
      <c r="AE9" s="107">
        <v>0</v>
      </c>
      <c r="AP9" s="87"/>
      <c r="AQ9" s="87"/>
      <c r="AR9" s="87"/>
    </row>
    <row r="10" spans="1:44" s="108" customFormat="1" ht="17.25" customHeight="1" x14ac:dyDescent="0.25">
      <c r="A10" s="260"/>
      <c r="B10" s="47"/>
      <c r="C10" s="49" t="str">
        <f t="shared" ref="C10:C32" si="6">IF(D10="","",Y10-60)</f>
        <v/>
      </c>
      <c r="D10" s="40" t="str">
        <f>IFERROR(IF(H10="","",(1-(H10/(VLOOKUP(J10,Causa!$A$78:$B$80,2,0))))*60),"FALTA CALIBRE")</f>
        <v/>
      </c>
      <c r="E10" s="41"/>
      <c r="F10" s="42">
        <v>8.2638888888888887E-2</v>
      </c>
      <c r="G10" s="133"/>
      <c r="H10" s="122" t="str">
        <f t="shared" ref="H10:H32" si="7">IF(E10=0,"",(E10-E9))</f>
        <v/>
      </c>
      <c r="I10" s="146"/>
      <c r="J10" s="43"/>
      <c r="K10" s="159"/>
      <c r="L10" s="123">
        <f t="shared" si="1"/>
        <v>0</v>
      </c>
      <c r="M10" s="123">
        <f t="shared" si="2"/>
        <v>0</v>
      </c>
      <c r="N10" s="44" t="str">
        <f>IF(E10="","",H10/12*VLOOKUP(J10,Causa!$A$78:$C$80,3,0))</f>
        <v/>
      </c>
      <c r="O10" s="44">
        <f t="shared" si="3"/>
        <v>0</v>
      </c>
      <c r="P10" s="44">
        <f t="shared" si="4"/>
        <v>0</v>
      </c>
      <c r="Q10" s="160"/>
      <c r="R10" s="262"/>
      <c r="S10" s="262"/>
      <c r="T10" s="161">
        <f>IF(H10="",0,ROUND(H10/VLOOKUP(J10,Causa!$A$78:$B$80,2,0)*60,2))</f>
        <v>0</v>
      </c>
      <c r="U10" s="161">
        <f t="shared" ref="U10:U32" si="8">SUMIF($W$35:$W$188,Z10,$S$35:$S$188)</f>
        <v>0</v>
      </c>
      <c r="V10" s="161">
        <f t="shared" ref="V10:V32" si="9">SUMIF($W$35:$W$188,Z10,$T$35:$T$188)</f>
        <v>0</v>
      </c>
      <c r="W10" s="161">
        <f t="shared" ref="W10:W32" si="10">SUMIF($W$35:$W$188,Z10,$U$35:$U$188)</f>
        <v>0</v>
      </c>
      <c r="X10" s="161">
        <f t="shared" ref="X10:X32" si="11">SUMIF($W$35:$W$188,Z10,$V$35:$V$188)</f>
        <v>0</v>
      </c>
      <c r="Y10" s="161">
        <f t="shared" si="5"/>
        <v>0</v>
      </c>
      <c r="Z10" s="162">
        <v>1</v>
      </c>
      <c r="AA10" s="105" t="s">
        <v>517</v>
      </c>
      <c r="AB10" s="106"/>
      <c r="AC10" s="106"/>
      <c r="AD10" s="106"/>
      <c r="AE10" s="107">
        <f t="shared" ref="AE10:AE32" si="12">+AE9+1</f>
        <v>1</v>
      </c>
      <c r="AP10" s="109"/>
      <c r="AQ10" s="109"/>
      <c r="AR10" s="109"/>
    </row>
    <row r="11" spans="1:44" s="108" customFormat="1" ht="17.25" customHeight="1" x14ac:dyDescent="0.25">
      <c r="A11" s="260"/>
      <c r="B11" s="47"/>
      <c r="C11" s="49" t="str">
        <f t="shared" si="6"/>
        <v/>
      </c>
      <c r="D11" s="40" t="str">
        <f>IFERROR(IF(H11="","",(1-(H11/(VLOOKUP(J11,Causa!$A$78:$B$80,2,0))))*60),"FALTA CALIBRE")</f>
        <v/>
      </c>
      <c r="E11" s="41"/>
      <c r="F11" s="42">
        <v>0.124305555555556</v>
      </c>
      <c r="G11" s="133"/>
      <c r="H11" s="122" t="str">
        <f t="shared" si="7"/>
        <v/>
      </c>
      <c r="I11" s="146"/>
      <c r="J11" s="43"/>
      <c r="K11" s="159"/>
      <c r="L11" s="123">
        <f t="shared" si="1"/>
        <v>0</v>
      </c>
      <c r="M11" s="123">
        <f t="shared" si="2"/>
        <v>0</v>
      </c>
      <c r="N11" s="44" t="str">
        <f>IF(E11="","",H11/12*VLOOKUP(J11,Causa!$A$78:$C$80,3,0))</f>
        <v/>
      </c>
      <c r="O11" s="44">
        <f t="shared" si="3"/>
        <v>0</v>
      </c>
      <c r="P11" s="44">
        <f t="shared" si="4"/>
        <v>0</v>
      </c>
      <c r="Q11" s="160"/>
      <c r="R11" s="262"/>
      <c r="S11" s="262"/>
      <c r="T11" s="161">
        <f>IF(H11="",0,ROUND(H11/VLOOKUP(J11,Causa!$A$78:$B$80,2,0)*60,2))</f>
        <v>0</v>
      </c>
      <c r="U11" s="161">
        <f t="shared" si="8"/>
        <v>0</v>
      </c>
      <c r="V11" s="161">
        <f t="shared" si="9"/>
        <v>0</v>
      </c>
      <c r="W11" s="161">
        <f t="shared" si="10"/>
        <v>0</v>
      </c>
      <c r="X11" s="161">
        <f t="shared" si="11"/>
        <v>0</v>
      </c>
      <c r="Y11" s="161">
        <f t="shared" si="5"/>
        <v>0</v>
      </c>
      <c r="Z11" s="162">
        <v>2</v>
      </c>
      <c r="AA11" s="105" t="s">
        <v>517</v>
      </c>
      <c r="AB11" s="106"/>
      <c r="AC11" s="106"/>
      <c r="AD11" s="106"/>
      <c r="AE11" s="107">
        <f t="shared" si="12"/>
        <v>2</v>
      </c>
      <c r="AP11" s="87"/>
      <c r="AQ11" s="87"/>
      <c r="AR11" s="87"/>
    </row>
    <row r="12" spans="1:44" s="108" customFormat="1" ht="17.25" customHeight="1" x14ac:dyDescent="0.25">
      <c r="A12" s="260"/>
      <c r="B12" s="47"/>
      <c r="C12" s="49" t="str">
        <f t="shared" si="6"/>
        <v/>
      </c>
      <c r="D12" s="40" t="str">
        <f>IFERROR(IF(H12="","",(1-(H12/(VLOOKUP(J12,Causa!$A$78:$B$80,2,0))))*60),"FALTA CALIBRE")</f>
        <v/>
      </c>
      <c r="E12" s="41"/>
      <c r="F12" s="42">
        <v>0.16597222222222199</v>
      </c>
      <c r="G12" s="133"/>
      <c r="H12" s="122" t="str">
        <f t="shared" si="7"/>
        <v/>
      </c>
      <c r="I12" s="146"/>
      <c r="J12" s="43"/>
      <c r="K12" s="159"/>
      <c r="L12" s="123">
        <f t="shared" si="1"/>
        <v>0</v>
      </c>
      <c r="M12" s="123">
        <f t="shared" si="2"/>
        <v>0</v>
      </c>
      <c r="N12" s="44" t="str">
        <f>IF(E12="","",H12/12*VLOOKUP(J12,Causa!$A$78:$C$80,3,0))</f>
        <v/>
      </c>
      <c r="O12" s="44">
        <f t="shared" si="3"/>
        <v>0</v>
      </c>
      <c r="P12" s="44">
        <f t="shared" si="4"/>
        <v>0</v>
      </c>
      <c r="Q12" s="160"/>
      <c r="R12" s="262"/>
      <c r="S12" s="262"/>
      <c r="T12" s="161">
        <f>IF(H12="",0,ROUND(H12/VLOOKUP(J12,Causa!$A$78:$B$80,2,0)*60,2))</f>
        <v>0</v>
      </c>
      <c r="U12" s="161">
        <f t="shared" si="8"/>
        <v>0</v>
      </c>
      <c r="V12" s="161">
        <f t="shared" si="9"/>
        <v>0</v>
      </c>
      <c r="W12" s="161">
        <f t="shared" si="10"/>
        <v>0</v>
      </c>
      <c r="X12" s="161">
        <f t="shared" si="11"/>
        <v>0</v>
      </c>
      <c r="Y12" s="161">
        <f t="shared" si="5"/>
        <v>0</v>
      </c>
      <c r="Z12" s="162">
        <v>3</v>
      </c>
      <c r="AA12" s="105" t="s">
        <v>517</v>
      </c>
      <c r="AB12" s="106"/>
      <c r="AC12" s="106"/>
      <c r="AD12" s="106"/>
      <c r="AE12" s="107">
        <f t="shared" si="12"/>
        <v>3</v>
      </c>
      <c r="AP12" s="87"/>
      <c r="AQ12" s="87"/>
      <c r="AR12" s="87"/>
    </row>
    <row r="13" spans="1:44" s="108" customFormat="1" ht="17.25" customHeight="1" x14ac:dyDescent="0.25">
      <c r="A13" s="260"/>
      <c r="B13" s="47"/>
      <c r="C13" s="49" t="str">
        <f t="shared" si="6"/>
        <v/>
      </c>
      <c r="D13" s="40" t="str">
        <f>IFERROR(IF(H13="","",(1-(H13/(VLOOKUP(J13,Causa!$A$78:$B$80,2,0))))*60),"FALTA CALIBRE")</f>
        <v/>
      </c>
      <c r="E13" s="41"/>
      <c r="F13" s="42">
        <v>0.20763888888888901</v>
      </c>
      <c r="G13" s="133"/>
      <c r="H13" s="122" t="str">
        <f t="shared" si="7"/>
        <v/>
      </c>
      <c r="I13" s="146"/>
      <c r="J13" s="43"/>
      <c r="K13" s="159"/>
      <c r="L13" s="123">
        <f t="shared" si="1"/>
        <v>0</v>
      </c>
      <c r="M13" s="123">
        <f t="shared" si="2"/>
        <v>0</v>
      </c>
      <c r="N13" s="44" t="str">
        <f>IF(E13="","",H13/12*VLOOKUP(J13,Causa!$A$78:$C$80,3,0))</f>
        <v/>
      </c>
      <c r="O13" s="44">
        <f t="shared" si="3"/>
        <v>0</v>
      </c>
      <c r="P13" s="44">
        <f t="shared" si="4"/>
        <v>0</v>
      </c>
      <c r="Q13" s="160"/>
      <c r="R13" s="262"/>
      <c r="S13" s="262"/>
      <c r="T13" s="161">
        <f>IF(H13="",0,ROUND(H13/VLOOKUP(J13,Causa!$A$78:$B$80,2,0)*60,2))</f>
        <v>0</v>
      </c>
      <c r="U13" s="161">
        <f t="shared" si="8"/>
        <v>0</v>
      </c>
      <c r="V13" s="161">
        <f t="shared" si="9"/>
        <v>0</v>
      </c>
      <c r="W13" s="161">
        <f t="shared" si="10"/>
        <v>0</v>
      </c>
      <c r="X13" s="161">
        <f t="shared" si="11"/>
        <v>0</v>
      </c>
      <c r="Y13" s="161">
        <f t="shared" si="5"/>
        <v>0</v>
      </c>
      <c r="Z13" s="162">
        <v>4</v>
      </c>
      <c r="AA13" s="105" t="s">
        <v>517</v>
      </c>
      <c r="AB13" s="106"/>
      <c r="AC13" s="106"/>
      <c r="AD13" s="106"/>
      <c r="AE13" s="107">
        <f t="shared" si="12"/>
        <v>4</v>
      </c>
      <c r="AP13" s="87"/>
      <c r="AQ13" s="87"/>
      <c r="AR13" s="87"/>
    </row>
    <row r="14" spans="1:44" s="108" customFormat="1" ht="17.25" customHeight="1" x14ac:dyDescent="0.25">
      <c r="A14" s="260"/>
      <c r="B14" s="47"/>
      <c r="C14" s="49" t="str">
        <f t="shared" si="6"/>
        <v/>
      </c>
      <c r="D14" s="40" t="str">
        <f>IFERROR(IF(H14="","",(1-(H14/(VLOOKUP(J14,Causa!$A$78:$B$80,2,0))))*60),"FALTA CALIBRE")</f>
        <v/>
      </c>
      <c r="E14" s="41"/>
      <c r="F14" s="42">
        <v>0.249305555555556</v>
      </c>
      <c r="G14" s="133"/>
      <c r="H14" s="122" t="str">
        <f t="shared" si="7"/>
        <v/>
      </c>
      <c r="I14" s="146"/>
      <c r="J14" s="43"/>
      <c r="K14" s="159"/>
      <c r="L14" s="123">
        <f t="shared" si="1"/>
        <v>0</v>
      </c>
      <c r="M14" s="123">
        <f t="shared" si="2"/>
        <v>0</v>
      </c>
      <c r="N14" s="44" t="str">
        <f>IF(E14="","",H14/12*VLOOKUP(J14,Causa!$A$78:$C$80,3,0))</f>
        <v/>
      </c>
      <c r="O14" s="44">
        <f t="shared" si="3"/>
        <v>0</v>
      </c>
      <c r="P14" s="44">
        <f t="shared" si="4"/>
        <v>0</v>
      </c>
      <c r="Q14" s="160"/>
      <c r="R14" s="262"/>
      <c r="S14" s="262"/>
      <c r="T14" s="161">
        <f>IF(H14="",0,ROUND(H14/VLOOKUP(J14,Causa!$A$78:$B$80,2,0)*60,2))</f>
        <v>0</v>
      </c>
      <c r="U14" s="161">
        <f t="shared" si="8"/>
        <v>0</v>
      </c>
      <c r="V14" s="161">
        <f t="shared" si="9"/>
        <v>0</v>
      </c>
      <c r="W14" s="161">
        <f t="shared" si="10"/>
        <v>0</v>
      </c>
      <c r="X14" s="161">
        <f t="shared" si="11"/>
        <v>0</v>
      </c>
      <c r="Y14" s="161">
        <f t="shared" si="5"/>
        <v>0</v>
      </c>
      <c r="Z14" s="162">
        <v>5</v>
      </c>
      <c r="AA14" s="105" t="s">
        <v>517</v>
      </c>
      <c r="AB14" s="106"/>
      <c r="AC14" s="106"/>
      <c r="AD14" s="106"/>
      <c r="AE14" s="107">
        <f t="shared" si="12"/>
        <v>5</v>
      </c>
      <c r="AP14" s="87"/>
      <c r="AQ14" s="87"/>
      <c r="AR14" s="87"/>
    </row>
    <row r="15" spans="1:44" s="108" customFormat="1" ht="17.25" customHeight="1" thickBot="1" x14ac:dyDescent="0.3">
      <c r="A15" s="261"/>
      <c r="B15" s="47"/>
      <c r="C15" s="50" t="str">
        <f t="shared" si="6"/>
        <v/>
      </c>
      <c r="D15" s="40" t="str">
        <f>IFERROR(IF(H15="","",(1-(H15/(VLOOKUP(J15,Causa!$A$78:$B$80,2,0))))*60),"FALTA CALIBRE")</f>
        <v/>
      </c>
      <c r="E15" s="41"/>
      <c r="F15" s="42">
        <v>0.29097222222222202</v>
      </c>
      <c r="G15" s="133"/>
      <c r="H15" s="122" t="str">
        <f t="shared" si="7"/>
        <v/>
      </c>
      <c r="I15" s="146"/>
      <c r="J15" s="43"/>
      <c r="K15" s="159"/>
      <c r="L15" s="123">
        <f t="shared" si="1"/>
        <v>0</v>
      </c>
      <c r="M15" s="123">
        <f t="shared" si="2"/>
        <v>0</v>
      </c>
      <c r="N15" s="44" t="str">
        <f>IF(E15="","",H15/12*VLOOKUP(J15,Causa!$A$78:$C$80,3,0))</f>
        <v/>
      </c>
      <c r="O15" s="44">
        <f t="shared" si="3"/>
        <v>0</v>
      </c>
      <c r="P15" s="44">
        <f t="shared" si="4"/>
        <v>0</v>
      </c>
      <c r="Q15" s="160"/>
      <c r="R15" s="262"/>
      <c r="S15" s="262"/>
      <c r="T15" s="161">
        <f>IF(H15="",0,ROUND(H15/VLOOKUP(J15,Causa!$A$78:$B$80,2,0)*60,2))</f>
        <v>0</v>
      </c>
      <c r="U15" s="161">
        <f t="shared" si="8"/>
        <v>0</v>
      </c>
      <c r="V15" s="161">
        <f t="shared" si="9"/>
        <v>0</v>
      </c>
      <c r="W15" s="161">
        <f t="shared" si="10"/>
        <v>0</v>
      </c>
      <c r="X15" s="161">
        <f t="shared" si="11"/>
        <v>0</v>
      </c>
      <c r="Y15" s="161">
        <f t="shared" si="5"/>
        <v>0</v>
      </c>
      <c r="Z15" s="162">
        <v>6</v>
      </c>
      <c r="AA15" s="105" t="s">
        <v>517</v>
      </c>
      <c r="AB15" s="106"/>
      <c r="AC15" s="106"/>
      <c r="AD15" s="106"/>
      <c r="AE15" s="107">
        <f t="shared" si="12"/>
        <v>6</v>
      </c>
      <c r="AP15" s="87"/>
      <c r="AQ15" s="87"/>
      <c r="AR15" s="87"/>
    </row>
    <row r="16" spans="1:44" s="108" customFormat="1" ht="21" customHeight="1" x14ac:dyDescent="0.25">
      <c r="A16" s="259" t="s">
        <v>1763</v>
      </c>
      <c r="B16" s="47"/>
      <c r="C16" s="48" t="str">
        <f t="shared" si="6"/>
        <v/>
      </c>
      <c r="D16" s="40" t="str">
        <f>IFERROR(IF(H16="","",(1-(H16/(VLOOKUP(J16,Causa!$A$78:$B$80,2,0))))*60),"FALTA CALIBRE")</f>
        <v/>
      </c>
      <c r="E16" s="41"/>
      <c r="F16" s="42">
        <v>0.33263888888888898</v>
      </c>
      <c r="G16" s="133"/>
      <c r="H16" s="122" t="str">
        <f t="shared" si="7"/>
        <v/>
      </c>
      <c r="I16" s="146"/>
      <c r="J16" s="43"/>
      <c r="K16" s="159"/>
      <c r="L16" s="123">
        <f t="shared" si="1"/>
        <v>0</v>
      </c>
      <c r="M16" s="123">
        <f t="shared" si="2"/>
        <v>0</v>
      </c>
      <c r="N16" s="44" t="str">
        <f>IF(E16="","",H16/12*VLOOKUP(J16,Causa!$A$78:$C$80,3,0))</f>
        <v/>
      </c>
      <c r="O16" s="44">
        <f t="shared" si="3"/>
        <v>0</v>
      </c>
      <c r="P16" s="44">
        <f t="shared" si="4"/>
        <v>0</v>
      </c>
      <c r="Q16" s="160"/>
      <c r="R16" s="45">
        <f>IFERROR(SUM(T16:T23)/(SUM(Y16:Y23)-SUM(U16:U23)-SUM(V16:V23)),0)</f>
        <v>0</v>
      </c>
      <c r="S16" s="45"/>
      <c r="T16" s="161">
        <f>IF(H16="",0,ROUND(H16/VLOOKUP(J16,Causa!$A$78:$B$80,2,0)*60,2))</f>
        <v>0</v>
      </c>
      <c r="U16" s="161">
        <f t="shared" si="8"/>
        <v>0</v>
      </c>
      <c r="V16" s="161">
        <f t="shared" si="9"/>
        <v>0</v>
      </c>
      <c r="W16" s="161">
        <f t="shared" si="10"/>
        <v>0</v>
      </c>
      <c r="X16" s="161">
        <f t="shared" si="11"/>
        <v>0</v>
      </c>
      <c r="Y16" s="161">
        <f t="shared" si="5"/>
        <v>0</v>
      </c>
      <c r="Z16" s="162">
        <v>7</v>
      </c>
      <c r="AA16" s="105" t="s">
        <v>515</v>
      </c>
      <c r="AB16" s="106"/>
      <c r="AC16" s="106"/>
      <c r="AD16" s="106"/>
      <c r="AE16" s="107">
        <f t="shared" si="12"/>
        <v>7</v>
      </c>
      <c r="AP16" s="87"/>
      <c r="AQ16" s="87"/>
      <c r="AR16" s="87"/>
    </row>
    <row r="17" spans="1:44" s="108" customFormat="1" ht="24.75" customHeight="1" x14ac:dyDescent="0.25">
      <c r="A17" s="260"/>
      <c r="B17" s="47"/>
      <c r="C17" s="49" t="str">
        <f t="shared" si="6"/>
        <v/>
      </c>
      <c r="D17" s="40" t="str">
        <f>IFERROR(IF(H17="","",(1-(H17/(VLOOKUP(J17,Causa!$A$78:$B$80,2,0))))*60),"FALTA CALIBRE")</f>
        <v/>
      </c>
      <c r="E17" s="41"/>
      <c r="F17" s="42">
        <v>0.374305555555556</v>
      </c>
      <c r="G17" s="133"/>
      <c r="H17" s="122" t="str">
        <f t="shared" si="7"/>
        <v/>
      </c>
      <c r="I17" s="146"/>
      <c r="J17" s="43"/>
      <c r="K17" s="159" t="str">
        <f>IFERROR("Promedio Vol. De 00:00 a 08:00: " &amp; ROUND(AVERAGE(N17:N24),1) &amp; "  - GLY Promedio: " &amp; ROUND(AVERAGE(L17:L24),3)*100,"")</f>
        <v/>
      </c>
      <c r="L17" s="123">
        <f t="shared" si="1"/>
        <v>0</v>
      </c>
      <c r="M17" s="123">
        <f t="shared" si="2"/>
        <v>0</v>
      </c>
      <c r="N17" s="44" t="str">
        <f>IF(E17="","",H17/12*VLOOKUP(J17,Causa!$A$78:$C$80,3,0))</f>
        <v/>
      </c>
      <c r="O17" s="44">
        <f t="shared" si="3"/>
        <v>0</v>
      </c>
      <c r="P17" s="44">
        <f t="shared" si="4"/>
        <v>0</v>
      </c>
      <c r="Q17" s="160"/>
      <c r="R17" s="45"/>
      <c r="S17" s="45"/>
      <c r="T17" s="161">
        <f>IF(H17="",0,ROUND(H17/VLOOKUP(J17,Causa!$A$78:$B$80,2,0)*60,2))</f>
        <v>0</v>
      </c>
      <c r="U17" s="161">
        <f t="shared" si="8"/>
        <v>0</v>
      </c>
      <c r="V17" s="161">
        <f t="shared" si="9"/>
        <v>0</v>
      </c>
      <c r="W17" s="161">
        <f t="shared" si="10"/>
        <v>0</v>
      </c>
      <c r="X17" s="161">
        <f t="shared" si="11"/>
        <v>0</v>
      </c>
      <c r="Y17" s="161">
        <f t="shared" si="5"/>
        <v>0</v>
      </c>
      <c r="Z17" s="162">
        <v>8</v>
      </c>
      <c r="AA17" s="105" t="s">
        <v>515</v>
      </c>
      <c r="AB17" s="106"/>
      <c r="AC17" s="106"/>
      <c r="AD17" s="106"/>
      <c r="AE17" s="107">
        <f t="shared" si="12"/>
        <v>8</v>
      </c>
      <c r="AP17" s="87"/>
      <c r="AQ17" s="87"/>
      <c r="AR17" s="87"/>
    </row>
    <row r="18" spans="1:44" s="108" customFormat="1" ht="24.75" customHeight="1" x14ac:dyDescent="0.25">
      <c r="A18" s="260"/>
      <c r="B18" s="47"/>
      <c r="C18" s="49" t="str">
        <f t="shared" si="6"/>
        <v/>
      </c>
      <c r="D18" s="40" t="str">
        <f>IFERROR(IF(H18="","",(1-(H18/(VLOOKUP(J18,Causa!$A$78:$B$80,2,0))))*60),"FALTA CALIBRE")</f>
        <v/>
      </c>
      <c r="E18" s="41"/>
      <c r="F18" s="42">
        <v>0.41597222222222202</v>
      </c>
      <c r="G18" s="133"/>
      <c r="H18" s="122" t="str">
        <f t="shared" si="7"/>
        <v/>
      </c>
      <c r="I18" s="146"/>
      <c r="J18" s="43"/>
      <c r="K18" s="159"/>
      <c r="L18" s="123">
        <f t="shared" si="1"/>
        <v>0</v>
      </c>
      <c r="M18" s="123">
        <f t="shared" si="2"/>
        <v>0</v>
      </c>
      <c r="N18" s="44" t="str">
        <f>IF(E18="","",H18/12*VLOOKUP(J18,Causa!$A$78:$C$80,3,0))</f>
        <v/>
      </c>
      <c r="O18" s="44">
        <f t="shared" si="3"/>
        <v>0</v>
      </c>
      <c r="P18" s="44">
        <f t="shared" si="4"/>
        <v>0</v>
      </c>
      <c r="Q18" s="160"/>
      <c r="R18" s="45"/>
      <c r="S18" s="45"/>
      <c r="T18" s="161">
        <f>IF(H18="",0,ROUND(H18/VLOOKUP(J18,Causa!$A$78:$B$80,2,0)*60,2))</f>
        <v>0</v>
      </c>
      <c r="U18" s="161">
        <f t="shared" si="8"/>
        <v>0</v>
      </c>
      <c r="V18" s="161">
        <f t="shared" si="9"/>
        <v>0</v>
      </c>
      <c r="W18" s="161">
        <f t="shared" si="10"/>
        <v>0</v>
      </c>
      <c r="X18" s="161">
        <f t="shared" si="11"/>
        <v>0</v>
      </c>
      <c r="Y18" s="161">
        <f t="shared" si="5"/>
        <v>0</v>
      </c>
      <c r="Z18" s="162">
        <v>9</v>
      </c>
      <c r="AA18" s="105" t="s">
        <v>515</v>
      </c>
      <c r="AB18" s="106"/>
      <c r="AC18" s="106"/>
      <c r="AD18" s="106"/>
      <c r="AE18" s="107">
        <f t="shared" si="12"/>
        <v>9</v>
      </c>
      <c r="AP18" s="87"/>
      <c r="AQ18" s="87"/>
      <c r="AR18" s="87"/>
    </row>
    <row r="19" spans="1:44" s="108" customFormat="1" ht="24.75" customHeight="1" x14ac:dyDescent="0.25">
      <c r="A19" s="260"/>
      <c r="B19" s="47"/>
      <c r="C19" s="49" t="str">
        <f t="shared" si="6"/>
        <v/>
      </c>
      <c r="D19" s="40" t="str">
        <f>IFERROR(IF(H19="","",(1-(H19/(VLOOKUP(J19,Causa!$A$78:$B$80,2,0))))*60),"FALTA CALIBRE")</f>
        <v/>
      </c>
      <c r="E19" s="41"/>
      <c r="F19" s="42">
        <v>0.45763888888888898</v>
      </c>
      <c r="G19" s="133"/>
      <c r="H19" s="122" t="str">
        <f t="shared" si="7"/>
        <v/>
      </c>
      <c r="I19" s="146"/>
      <c r="J19" s="43"/>
      <c r="K19" s="159"/>
      <c r="L19" s="123">
        <f t="shared" si="1"/>
        <v>0</v>
      </c>
      <c r="M19" s="123">
        <f t="shared" si="2"/>
        <v>0</v>
      </c>
      <c r="N19" s="44" t="str">
        <f>IF(E19="","",H19/12*VLOOKUP(J19,Causa!$A$78:$C$80,3,0))</f>
        <v/>
      </c>
      <c r="O19" s="44">
        <f t="shared" si="3"/>
        <v>0</v>
      </c>
      <c r="P19" s="44">
        <f t="shared" si="4"/>
        <v>0</v>
      </c>
      <c r="Q19" s="160"/>
      <c r="R19" s="45"/>
      <c r="S19" s="45"/>
      <c r="T19" s="161">
        <f>IF(H19="",0,ROUND(H19/VLOOKUP(J19,Causa!$A$78:$B$80,2,0)*60,2))</f>
        <v>0</v>
      </c>
      <c r="U19" s="161">
        <f t="shared" si="8"/>
        <v>0</v>
      </c>
      <c r="V19" s="161">
        <f t="shared" si="9"/>
        <v>0</v>
      </c>
      <c r="W19" s="161">
        <f t="shared" si="10"/>
        <v>0</v>
      </c>
      <c r="X19" s="161">
        <f t="shared" si="11"/>
        <v>0</v>
      </c>
      <c r="Y19" s="161">
        <f t="shared" si="5"/>
        <v>0</v>
      </c>
      <c r="Z19" s="162">
        <v>10</v>
      </c>
      <c r="AA19" s="105" t="s">
        <v>515</v>
      </c>
      <c r="AB19" s="106"/>
      <c r="AC19" s="106"/>
      <c r="AD19" s="106"/>
      <c r="AE19" s="107">
        <f t="shared" si="12"/>
        <v>10</v>
      </c>
      <c r="AP19" s="87"/>
      <c r="AQ19" s="87"/>
      <c r="AR19" s="87"/>
    </row>
    <row r="20" spans="1:44" s="108" customFormat="1" ht="24.75" customHeight="1" x14ac:dyDescent="0.25">
      <c r="A20" s="260"/>
      <c r="B20" s="47"/>
      <c r="C20" s="49" t="str">
        <f t="shared" si="6"/>
        <v/>
      </c>
      <c r="D20" s="40" t="str">
        <f>IFERROR(IF(H20="","",(1-(H20/(VLOOKUP(J20,Causa!$A$78:$B$80,2,0))))*60),"FALTA CALIBRE")</f>
        <v/>
      </c>
      <c r="E20" s="41"/>
      <c r="F20" s="42">
        <v>0.499305555555556</v>
      </c>
      <c r="G20" s="133"/>
      <c r="H20" s="122" t="str">
        <f t="shared" si="7"/>
        <v/>
      </c>
      <c r="I20" s="146"/>
      <c r="J20" s="43"/>
      <c r="K20" s="159"/>
      <c r="L20" s="123">
        <f t="shared" si="1"/>
        <v>0</v>
      </c>
      <c r="M20" s="123">
        <f t="shared" si="2"/>
        <v>0</v>
      </c>
      <c r="N20" s="44" t="str">
        <f>IF(E20="","",H20/12*VLOOKUP(J20,Causa!$A$78:$C$80,3,0))</f>
        <v/>
      </c>
      <c r="O20" s="44">
        <f t="shared" si="3"/>
        <v>0</v>
      </c>
      <c r="P20" s="44">
        <f t="shared" si="4"/>
        <v>0</v>
      </c>
      <c r="Q20" s="160"/>
      <c r="R20" s="45"/>
      <c r="S20" s="45"/>
      <c r="T20" s="161">
        <f>IF(H20="",0,ROUND(H20/VLOOKUP(J20,Causa!$A$78:$B$80,2,0)*60,2))</f>
        <v>0</v>
      </c>
      <c r="U20" s="161">
        <f t="shared" si="8"/>
        <v>0</v>
      </c>
      <c r="V20" s="161">
        <f t="shared" si="9"/>
        <v>0</v>
      </c>
      <c r="W20" s="161">
        <f t="shared" si="10"/>
        <v>0</v>
      </c>
      <c r="X20" s="161">
        <f t="shared" si="11"/>
        <v>0</v>
      </c>
      <c r="Y20" s="161">
        <f t="shared" si="5"/>
        <v>0</v>
      </c>
      <c r="Z20" s="162">
        <v>11</v>
      </c>
      <c r="AA20" s="105" t="s">
        <v>515</v>
      </c>
      <c r="AB20" s="106"/>
      <c r="AC20" s="106"/>
      <c r="AD20" s="106"/>
      <c r="AE20" s="107">
        <f t="shared" si="12"/>
        <v>11</v>
      </c>
      <c r="AP20" s="87"/>
      <c r="AQ20" s="87"/>
      <c r="AR20" s="87"/>
    </row>
    <row r="21" spans="1:44" s="108" customFormat="1" ht="24.75" customHeight="1" x14ac:dyDescent="0.25">
      <c r="A21" s="260"/>
      <c r="B21" s="47"/>
      <c r="C21" s="49" t="str">
        <f t="shared" si="6"/>
        <v/>
      </c>
      <c r="D21" s="40" t="str">
        <f>IFERROR(IF(H21="","",(1-(H21/(VLOOKUP(J21,Causa!$A$78:$B$80,2,0))))*60),"FALTA CALIBRE")</f>
        <v/>
      </c>
      <c r="E21" s="41"/>
      <c r="F21" s="42">
        <v>0.54097222222222197</v>
      </c>
      <c r="G21" s="133"/>
      <c r="H21" s="122" t="str">
        <f t="shared" si="7"/>
        <v/>
      </c>
      <c r="I21" s="146"/>
      <c r="J21" s="43"/>
      <c r="K21" s="159"/>
      <c r="L21" s="123">
        <f t="shared" si="1"/>
        <v>0</v>
      </c>
      <c r="M21" s="123">
        <f t="shared" si="2"/>
        <v>0</v>
      </c>
      <c r="N21" s="44" t="str">
        <f>IF(E21="","",H21/12*VLOOKUP(J21,Causa!$A$78:$C$80,3,0))</f>
        <v/>
      </c>
      <c r="O21" s="44">
        <f t="shared" si="3"/>
        <v>0</v>
      </c>
      <c r="P21" s="44">
        <f t="shared" si="4"/>
        <v>0</v>
      </c>
      <c r="Q21" s="160"/>
      <c r="R21" s="45"/>
      <c r="S21" s="45"/>
      <c r="T21" s="161">
        <f>IF(H21="",0,ROUND(H21/VLOOKUP(J21,Causa!$A$78:$B$80,2,0)*60,2))</f>
        <v>0</v>
      </c>
      <c r="U21" s="161">
        <f t="shared" si="8"/>
        <v>0</v>
      </c>
      <c r="V21" s="161">
        <f t="shared" si="9"/>
        <v>0</v>
      </c>
      <c r="W21" s="161">
        <f t="shared" si="10"/>
        <v>0</v>
      </c>
      <c r="X21" s="161">
        <f t="shared" si="11"/>
        <v>0</v>
      </c>
      <c r="Y21" s="161">
        <f t="shared" si="5"/>
        <v>0</v>
      </c>
      <c r="Z21" s="162">
        <v>12</v>
      </c>
      <c r="AA21" s="110" t="s">
        <v>515</v>
      </c>
      <c r="AB21" s="106"/>
      <c r="AC21" s="106"/>
      <c r="AD21" s="106"/>
      <c r="AE21" s="107">
        <f t="shared" si="12"/>
        <v>12</v>
      </c>
      <c r="AP21" s="87"/>
      <c r="AQ21" s="87"/>
      <c r="AR21" s="87"/>
    </row>
    <row r="22" spans="1:44" s="108" customFormat="1" ht="24.75" customHeight="1" x14ac:dyDescent="0.25">
      <c r="A22" s="260"/>
      <c r="B22" s="47"/>
      <c r="C22" s="49" t="str">
        <f t="shared" si="6"/>
        <v/>
      </c>
      <c r="D22" s="40" t="str">
        <f>IFERROR(IF(H22="","",(1-(H22/(VLOOKUP(J22,Causa!$A$78:$B$80,2,0))))*60),"FALTA CALIBRE")</f>
        <v/>
      </c>
      <c r="E22" s="41"/>
      <c r="F22" s="42">
        <v>0.58263888888888904</v>
      </c>
      <c r="G22" s="133"/>
      <c r="H22" s="122" t="str">
        <f t="shared" si="7"/>
        <v/>
      </c>
      <c r="I22" s="146"/>
      <c r="J22" s="43"/>
      <c r="K22" s="159"/>
      <c r="L22" s="123">
        <f t="shared" si="1"/>
        <v>0</v>
      </c>
      <c r="M22" s="123">
        <f t="shared" si="2"/>
        <v>0</v>
      </c>
      <c r="N22" s="44" t="str">
        <f>IF(E22="","",H22/12*VLOOKUP(J22,Causa!$A$78:$C$80,3,0))</f>
        <v/>
      </c>
      <c r="O22" s="44">
        <f t="shared" si="3"/>
        <v>0</v>
      </c>
      <c r="P22" s="44">
        <f t="shared" si="4"/>
        <v>0</v>
      </c>
      <c r="Q22" s="160"/>
      <c r="R22" s="45"/>
      <c r="S22" s="45"/>
      <c r="T22" s="161">
        <f>IF(H22="",0,ROUND(H22/VLOOKUP(J22,Causa!$A$78:$B$80,2,0)*60,2))</f>
        <v>0</v>
      </c>
      <c r="U22" s="161">
        <f t="shared" si="8"/>
        <v>0</v>
      </c>
      <c r="V22" s="161">
        <f t="shared" si="9"/>
        <v>0</v>
      </c>
      <c r="W22" s="161">
        <f t="shared" si="10"/>
        <v>0</v>
      </c>
      <c r="X22" s="161">
        <f t="shared" si="11"/>
        <v>0</v>
      </c>
      <c r="Y22" s="161">
        <f t="shared" si="5"/>
        <v>0</v>
      </c>
      <c r="Z22" s="162">
        <v>13</v>
      </c>
      <c r="AA22" s="110" t="s">
        <v>515</v>
      </c>
      <c r="AB22" s="106"/>
      <c r="AC22" s="106"/>
      <c r="AD22" s="106"/>
      <c r="AE22" s="107">
        <f t="shared" si="12"/>
        <v>13</v>
      </c>
      <c r="AP22" s="87"/>
      <c r="AQ22" s="87"/>
      <c r="AR22" s="87"/>
    </row>
    <row r="23" spans="1:44" s="108" customFormat="1" ht="24.75" customHeight="1" thickBot="1" x14ac:dyDescent="0.3">
      <c r="A23" s="261"/>
      <c r="B23" s="47"/>
      <c r="C23" s="50" t="str">
        <f t="shared" si="6"/>
        <v/>
      </c>
      <c r="D23" s="40" t="str">
        <f>IFERROR(IF(H23="","",(1-(H23/(VLOOKUP(J23,Causa!$A$78:$B$80,2,0))))*60),"FALTA CALIBRE")</f>
        <v/>
      </c>
      <c r="E23" s="41"/>
      <c r="F23" s="42">
        <v>0.624305555555556</v>
      </c>
      <c r="G23" s="133"/>
      <c r="H23" s="122" t="str">
        <f t="shared" si="7"/>
        <v/>
      </c>
      <c r="I23" s="146"/>
      <c r="J23" s="43"/>
      <c r="K23" s="159"/>
      <c r="L23" s="123">
        <f t="shared" si="1"/>
        <v>0</v>
      </c>
      <c r="M23" s="123">
        <f t="shared" si="2"/>
        <v>0</v>
      </c>
      <c r="N23" s="44" t="str">
        <f>IF(E23="","",H23/12*VLOOKUP(J23,Causa!$A$78:$C$80,3,0))</f>
        <v/>
      </c>
      <c r="O23" s="44">
        <f t="shared" si="3"/>
        <v>0</v>
      </c>
      <c r="P23" s="44">
        <f t="shared" si="4"/>
        <v>0</v>
      </c>
      <c r="Q23" s="160"/>
      <c r="R23" s="45"/>
      <c r="S23" s="45"/>
      <c r="T23" s="161">
        <f>IF(H23="",0,ROUND(H23/VLOOKUP(J23,Causa!$A$78:$B$80,2,0)*60,2))</f>
        <v>0</v>
      </c>
      <c r="U23" s="161">
        <f t="shared" si="8"/>
        <v>0</v>
      </c>
      <c r="V23" s="161">
        <f t="shared" si="9"/>
        <v>0</v>
      </c>
      <c r="W23" s="161">
        <f t="shared" si="10"/>
        <v>0</v>
      </c>
      <c r="X23" s="161">
        <f t="shared" si="11"/>
        <v>0</v>
      </c>
      <c r="Y23" s="161">
        <f t="shared" si="5"/>
        <v>0</v>
      </c>
      <c r="Z23" s="162">
        <v>14</v>
      </c>
      <c r="AA23" s="110" t="s">
        <v>515</v>
      </c>
      <c r="AB23" s="106"/>
      <c r="AC23" s="106"/>
      <c r="AD23" s="106"/>
      <c r="AE23" s="107">
        <f t="shared" si="12"/>
        <v>14</v>
      </c>
      <c r="AP23" s="87"/>
      <c r="AQ23" s="87"/>
      <c r="AR23" s="87"/>
    </row>
    <row r="24" spans="1:44" s="108" customFormat="1" ht="24.75" customHeight="1" x14ac:dyDescent="0.25">
      <c r="A24" s="259" t="s">
        <v>1764</v>
      </c>
      <c r="B24" s="47"/>
      <c r="C24" s="48" t="str">
        <f t="shared" si="6"/>
        <v/>
      </c>
      <c r="D24" s="40" t="str">
        <f>IFERROR(IF(H24="","",(1-(H24/(VLOOKUP(J24,Causa!$A$78:$B$80,2,0))))*60),"FALTA CALIBRE")</f>
        <v/>
      </c>
      <c r="E24" s="41"/>
      <c r="F24" s="42">
        <v>0.66597222222222197</v>
      </c>
      <c r="G24" s="133"/>
      <c r="H24" s="122" t="str">
        <f t="shared" si="7"/>
        <v/>
      </c>
      <c r="I24" s="146"/>
      <c r="J24" s="43"/>
      <c r="K24" s="159"/>
      <c r="L24" s="123">
        <f t="shared" si="1"/>
        <v>0</v>
      </c>
      <c r="M24" s="123">
        <f t="shared" si="2"/>
        <v>0</v>
      </c>
      <c r="N24" s="44" t="str">
        <f>IF(E24="","",H24/12*VLOOKUP(J24,Causa!$A$78:$C$80,3,0))</f>
        <v/>
      </c>
      <c r="O24" s="44">
        <f t="shared" si="3"/>
        <v>0</v>
      </c>
      <c r="P24" s="44">
        <f t="shared" si="4"/>
        <v>0</v>
      </c>
      <c r="Q24" s="160"/>
      <c r="R24" s="45">
        <f>IFERROR(SUM(T24:T32)/(SUM(Y24:Y32)-SUM(U24:U32)-SUM(V24:V32)),0)</f>
        <v>0</v>
      </c>
      <c r="S24" s="45"/>
      <c r="T24" s="161">
        <f>IF(H24="",0,ROUND(H24/VLOOKUP(J24,Causa!$A$78:$B$80,2,0)*60,2))</f>
        <v>0</v>
      </c>
      <c r="U24" s="161">
        <f t="shared" si="8"/>
        <v>0</v>
      </c>
      <c r="V24" s="161">
        <f t="shared" si="9"/>
        <v>0</v>
      </c>
      <c r="W24" s="161">
        <f t="shared" si="10"/>
        <v>0</v>
      </c>
      <c r="X24" s="161">
        <f t="shared" si="11"/>
        <v>0</v>
      </c>
      <c r="Y24" s="161">
        <f t="shared" si="5"/>
        <v>0</v>
      </c>
      <c r="Z24" s="162">
        <v>15</v>
      </c>
      <c r="AA24" s="110" t="s">
        <v>1850</v>
      </c>
      <c r="AB24" s="106"/>
      <c r="AC24" s="106"/>
      <c r="AD24" s="106"/>
      <c r="AE24" s="107">
        <f t="shared" si="12"/>
        <v>15</v>
      </c>
      <c r="AP24" s="111"/>
      <c r="AQ24" s="111"/>
      <c r="AR24" s="111"/>
    </row>
    <row r="25" spans="1:44" s="108" customFormat="1" ht="24.75" customHeight="1" x14ac:dyDescent="0.25">
      <c r="A25" s="260"/>
      <c r="B25" s="47"/>
      <c r="C25" s="49" t="str">
        <f t="shared" si="6"/>
        <v/>
      </c>
      <c r="D25" s="40" t="str">
        <f>IFERROR(IF(H25="","",(1-(H25/(VLOOKUP(J25,Causa!$A$78:$B$80,2,0))))*60),"FALTA CALIBRE")</f>
        <v/>
      </c>
      <c r="E25" s="41"/>
      <c r="F25" s="42">
        <v>0.70763888888888904</v>
      </c>
      <c r="G25" s="133"/>
      <c r="H25" s="122" t="str">
        <f t="shared" si="7"/>
        <v/>
      </c>
      <c r="I25" s="146"/>
      <c r="J25" s="43"/>
      <c r="K25" s="159" t="str">
        <f>IFERROR("Promedio Vol. De 00:00 a 08:00: " &amp; ROUND(AVERAGE(N25:N32),1) &amp; "  - GLY Promedio: " &amp; ROUND(AVERAGE(L25:L32),3)*100,"")</f>
        <v/>
      </c>
      <c r="L25" s="123">
        <f t="shared" si="1"/>
        <v>0</v>
      </c>
      <c r="M25" s="123">
        <f t="shared" si="2"/>
        <v>0</v>
      </c>
      <c r="N25" s="44" t="str">
        <f>IF(E25="","",H25/12*VLOOKUP(J25,Causa!$A$78:$C$80,3,0))</f>
        <v/>
      </c>
      <c r="O25" s="44">
        <f t="shared" si="3"/>
        <v>0</v>
      </c>
      <c r="P25" s="44">
        <f t="shared" si="4"/>
        <v>0</v>
      </c>
      <c r="Q25" s="160"/>
      <c r="R25" s="45"/>
      <c r="S25" s="45"/>
      <c r="T25" s="161">
        <f>IF(H25="",0,ROUND(H25/VLOOKUP(J25,Causa!$A$78:$B$80,2,0)*60,2))</f>
        <v>0</v>
      </c>
      <c r="U25" s="161">
        <f t="shared" si="8"/>
        <v>0</v>
      </c>
      <c r="V25" s="161">
        <f t="shared" si="9"/>
        <v>0</v>
      </c>
      <c r="W25" s="161">
        <f t="shared" si="10"/>
        <v>0</v>
      </c>
      <c r="X25" s="161">
        <f t="shared" si="11"/>
        <v>0</v>
      </c>
      <c r="Y25" s="161">
        <f t="shared" si="5"/>
        <v>0</v>
      </c>
      <c r="Z25" s="162">
        <v>16</v>
      </c>
      <c r="AA25" s="110" t="s">
        <v>1850</v>
      </c>
      <c r="AB25" s="106"/>
      <c r="AC25" s="106"/>
      <c r="AD25" s="106"/>
      <c r="AE25" s="107">
        <f t="shared" si="12"/>
        <v>16</v>
      </c>
      <c r="AP25" s="91"/>
      <c r="AQ25" s="91"/>
      <c r="AR25" s="91"/>
    </row>
    <row r="26" spans="1:44" s="108" customFormat="1" ht="24.75" customHeight="1" x14ac:dyDescent="0.25">
      <c r="A26" s="260"/>
      <c r="B26" s="47"/>
      <c r="C26" s="49" t="str">
        <f t="shared" si="6"/>
        <v/>
      </c>
      <c r="D26" s="40" t="str">
        <f>IFERROR(IF(H26="","",(1-(H26/(VLOOKUP(J26,Causa!$A$78:$B$80,2,0))))*60),"FALTA CALIBRE")</f>
        <v/>
      </c>
      <c r="E26" s="41"/>
      <c r="F26" s="42">
        <v>0.749305555555556</v>
      </c>
      <c r="G26" s="133"/>
      <c r="H26" s="122" t="str">
        <f t="shared" si="7"/>
        <v/>
      </c>
      <c r="I26" s="146"/>
      <c r="J26" s="43"/>
      <c r="K26" s="159"/>
      <c r="L26" s="123">
        <f t="shared" si="1"/>
        <v>0</v>
      </c>
      <c r="M26" s="123">
        <f t="shared" si="2"/>
        <v>0</v>
      </c>
      <c r="N26" s="44" t="str">
        <f>IF(E26="","",H26/12*VLOOKUP(J26,Causa!$A$78:$C$80,3,0))</f>
        <v/>
      </c>
      <c r="O26" s="44">
        <f t="shared" si="3"/>
        <v>0</v>
      </c>
      <c r="P26" s="44">
        <f t="shared" si="4"/>
        <v>0</v>
      </c>
      <c r="Q26" s="160"/>
      <c r="R26" s="45"/>
      <c r="S26" s="45"/>
      <c r="T26" s="161">
        <f>IF(H26="",0,ROUND(H26/VLOOKUP(J26,Causa!$A$78:$B$80,2,0)*60,2))</f>
        <v>0</v>
      </c>
      <c r="U26" s="161">
        <f t="shared" si="8"/>
        <v>0</v>
      </c>
      <c r="V26" s="161">
        <f t="shared" si="9"/>
        <v>0</v>
      </c>
      <c r="W26" s="161">
        <f t="shared" si="10"/>
        <v>0</v>
      </c>
      <c r="X26" s="161">
        <f t="shared" si="11"/>
        <v>0</v>
      </c>
      <c r="Y26" s="161">
        <f t="shared" si="5"/>
        <v>0</v>
      </c>
      <c r="Z26" s="162">
        <v>17</v>
      </c>
      <c r="AA26" s="110" t="s">
        <v>1850</v>
      </c>
      <c r="AB26" s="106"/>
      <c r="AC26" s="106"/>
      <c r="AD26" s="106"/>
      <c r="AE26" s="107">
        <f t="shared" si="12"/>
        <v>17</v>
      </c>
      <c r="AP26" s="91"/>
      <c r="AQ26" s="91"/>
      <c r="AR26" s="91"/>
    </row>
    <row r="27" spans="1:44" s="108" customFormat="1" ht="24.75" customHeight="1" x14ac:dyDescent="0.25">
      <c r="A27" s="260"/>
      <c r="B27" s="47"/>
      <c r="C27" s="49" t="str">
        <f t="shared" si="6"/>
        <v/>
      </c>
      <c r="D27" s="40" t="str">
        <f>IFERROR(IF(H27="","",(1-(H27/(VLOOKUP(J27,Causa!$A$78:$B$80,2,0))))*60),"FALTA CALIBRE")</f>
        <v/>
      </c>
      <c r="E27" s="41"/>
      <c r="F27" s="42">
        <v>0.79097222222222197</v>
      </c>
      <c r="G27" s="133"/>
      <c r="H27" s="122" t="str">
        <f t="shared" si="7"/>
        <v/>
      </c>
      <c r="I27" s="146"/>
      <c r="J27" s="43"/>
      <c r="K27" s="159"/>
      <c r="L27" s="123">
        <f t="shared" si="1"/>
        <v>0</v>
      </c>
      <c r="M27" s="123">
        <f t="shared" si="2"/>
        <v>0</v>
      </c>
      <c r="N27" s="44" t="str">
        <f>IF(E27="","",H27/12*VLOOKUP(J27,Causa!$A$78:$C$80,3,0))</f>
        <v/>
      </c>
      <c r="O27" s="44">
        <f t="shared" si="3"/>
        <v>0</v>
      </c>
      <c r="P27" s="44">
        <f t="shared" si="4"/>
        <v>0</v>
      </c>
      <c r="Q27" s="160"/>
      <c r="R27" s="45"/>
      <c r="S27" s="45"/>
      <c r="T27" s="161">
        <f>IF(H27="",0,ROUND(H27/VLOOKUP(J27,Causa!$A$78:$B$80,2,0)*60,2))</f>
        <v>0</v>
      </c>
      <c r="U27" s="161">
        <f t="shared" si="8"/>
        <v>0</v>
      </c>
      <c r="V27" s="161">
        <f t="shared" si="9"/>
        <v>0</v>
      </c>
      <c r="W27" s="161">
        <f t="shared" si="10"/>
        <v>0</v>
      </c>
      <c r="X27" s="161">
        <f t="shared" si="11"/>
        <v>0</v>
      </c>
      <c r="Y27" s="161">
        <f t="shared" si="5"/>
        <v>0</v>
      </c>
      <c r="Z27" s="162">
        <v>18</v>
      </c>
      <c r="AA27" s="106" t="s">
        <v>1850</v>
      </c>
      <c r="AB27" s="106"/>
      <c r="AC27" s="106"/>
      <c r="AD27" s="106"/>
      <c r="AE27" s="107">
        <f t="shared" si="12"/>
        <v>18</v>
      </c>
      <c r="AP27" s="91"/>
      <c r="AQ27" s="91"/>
      <c r="AR27" s="91"/>
    </row>
    <row r="28" spans="1:44" s="108" customFormat="1" ht="24.75" customHeight="1" x14ac:dyDescent="0.25">
      <c r="A28" s="260"/>
      <c r="B28" s="47"/>
      <c r="C28" s="49" t="str">
        <f t="shared" si="6"/>
        <v/>
      </c>
      <c r="D28" s="40" t="str">
        <f>IFERROR(IF(H28="","",(1-(H28/(VLOOKUP(J28,Causa!$A$78:$B$80,2,0))))*60),"FALTA CALIBRE")</f>
        <v/>
      </c>
      <c r="E28" s="41"/>
      <c r="F28" s="42">
        <v>0.83263888888888904</v>
      </c>
      <c r="G28" s="133"/>
      <c r="H28" s="122" t="str">
        <f t="shared" si="7"/>
        <v/>
      </c>
      <c r="I28" s="146"/>
      <c r="J28" s="43"/>
      <c r="K28" s="159"/>
      <c r="L28" s="123">
        <f t="shared" si="1"/>
        <v>0</v>
      </c>
      <c r="M28" s="123">
        <f t="shared" si="2"/>
        <v>0</v>
      </c>
      <c r="N28" s="44" t="str">
        <f>IF(E28="","",H28/12*VLOOKUP(J28,Causa!$A$78:$C$80,3,0))</f>
        <v/>
      </c>
      <c r="O28" s="44">
        <f t="shared" si="3"/>
        <v>0</v>
      </c>
      <c r="P28" s="44">
        <f t="shared" si="4"/>
        <v>0</v>
      </c>
      <c r="Q28" s="160"/>
      <c r="R28" s="45"/>
      <c r="S28" s="45"/>
      <c r="T28" s="161">
        <f>IF(H28="",0,ROUND(H28/VLOOKUP(J28,Causa!$A$78:$B$80,2,0)*60,2))</f>
        <v>0</v>
      </c>
      <c r="U28" s="161">
        <f t="shared" si="8"/>
        <v>0</v>
      </c>
      <c r="V28" s="161">
        <f t="shared" si="9"/>
        <v>0</v>
      </c>
      <c r="W28" s="161">
        <f t="shared" si="10"/>
        <v>0</v>
      </c>
      <c r="X28" s="161">
        <f t="shared" si="11"/>
        <v>0</v>
      </c>
      <c r="Y28" s="161">
        <f t="shared" si="5"/>
        <v>0</v>
      </c>
      <c r="Z28" s="162">
        <v>19</v>
      </c>
      <c r="AA28" s="106" t="s">
        <v>1850</v>
      </c>
      <c r="AB28" s="106"/>
      <c r="AC28" s="106"/>
      <c r="AD28" s="106"/>
      <c r="AE28" s="107">
        <f t="shared" si="12"/>
        <v>19</v>
      </c>
      <c r="AP28" s="91"/>
      <c r="AQ28" s="91"/>
      <c r="AR28" s="91"/>
    </row>
    <row r="29" spans="1:44" s="108" customFormat="1" ht="24.75" customHeight="1" x14ac:dyDescent="0.25">
      <c r="A29" s="260"/>
      <c r="B29" s="47"/>
      <c r="C29" s="49" t="str">
        <f t="shared" si="6"/>
        <v/>
      </c>
      <c r="D29" s="40" t="str">
        <f>IFERROR(IF(H29="","",(1-(H29/(VLOOKUP(J29,Causa!$A$78:$B$80,2,0))))*60),"FALTA CALIBRE")</f>
        <v/>
      </c>
      <c r="E29" s="41"/>
      <c r="F29" s="42">
        <v>0.874305555555556</v>
      </c>
      <c r="G29" s="133"/>
      <c r="H29" s="122" t="str">
        <f t="shared" si="7"/>
        <v/>
      </c>
      <c r="I29" s="146"/>
      <c r="J29" s="43"/>
      <c r="K29" s="159"/>
      <c r="L29" s="123">
        <f t="shared" si="1"/>
        <v>0</v>
      </c>
      <c r="M29" s="123">
        <f t="shared" si="2"/>
        <v>0</v>
      </c>
      <c r="N29" s="44" t="str">
        <f>IF(E29="","",H29/12*VLOOKUP(J29,Causa!$A$78:$C$80,3,0))</f>
        <v/>
      </c>
      <c r="O29" s="44">
        <f t="shared" si="3"/>
        <v>0</v>
      </c>
      <c r="P29" s="44">
        <f t="shared" si="4"/>
        <v>0</v>
      </c>
      <c r="Q29" s="160"/>
      <c r="R29" s="45"/>
      <c r="S29" s="45"/>
      <c r="T29" s="161">
        <f>IF(H29="",0,ROUND(H29/VLOOKUP(J29,Causa!$A$78:$B$80,2,0)*60,2))</f>
        <v>0</v>
      </c>
      <c r="U29" s="161">
        <f t="shared" si="8"/>
        <v>0</v>
      </c>
      <c r="V29" s="161">
        <f t="shared" si="9"/>
        <v>0</v>
      </c>
      <c r="W29" s="161">
        <f t="shared" si="10"/>
        <v>0</v>
      </c>
      <c r="X29" s="161">
        <f t="shared" si="11"/>
        <v>0</v>
      </c>
      <c r="Y29" s="161">
        <f t="shared" si="5"/>
        <v>0</v>
      </c>
      <c r="Z29" s="162">
        <v>20</v>
      </c>
      <c r="AA29" s="106" t="s">
        <v>1850</v>
      </c>
      <c r="AB29" s="106"/>
      <c r="AC29" s="106"/>
      <c r="AD29" s="106"/>
      <c r="AE29" s="107">
        <f t="shared" si="12"/>
        <v>20</v>
      </c>
      <c r="AP29" s="91"/>
      <c r="AQ29" s="91"/>
      <c r="AR29" s="91"/>
    </row>
    <row r="30" spans="1:44" s="108" customFormat="1" ht="24.75" customHeight="1" x14ac:dyDescent="0.25">
      <c r="A30" s="260"/>
      <c r="B30" s="47"/>
      <c r="C30" s="49" t="str">
        <f t="shared" si="6"/>
        <v/>
      </c>
      <c r="D30" s="40" t="str">
        <f>IFERROR(IF(H30="","",(1-(H30/(VLOOKUP(J30,Causa!$A$78:$B$80,2,0))))*60),"FALTA CALIBRE")</f>
        <v/>
      </c>
      <c r="E30" s="41"/>
      <c r="F30" s="42">
        <v>0.91597222222222197</v>
      </c>
      <c r="G30" s="133"/>
      <c r="H30" s="122" t="str">
        <f t="shared" si="7"/>
        <v/>
      </c>
      <c r="I30" s="146"/>
      <c r="J30" s="43"/>
      <c r="K30" s="159"/>
      <c r="L30" s="123">
        <f t="shared" si="1"/>
        <v>0</v>
      </c>
      <c r="M30" s="123">
        <f t="shared" si="2"/>
        <v>0</v>
      </c>
      <c r="N30" s="44" t="str">
        <f>IF(E30="","",H30/12*VLOOKUP(J30,Causa!$A$78:$C$80,3,0))</f>
        <v/>
      </c>
      <c r="O30" s="44">
        <f t="shared" si="3"/>
        <v>0</v>
      </c>
      <c r="P30" s="44">
        <f t="shared" si="4"/>
        <v>0</v>
      </c>
      <c r="Q30" s="160"/>
      <c r="R30" s="45"/>
      <c r="S30" s="45"/>
      <c r="T30" s="161">
        <f>IF(H30="",0,ROUND(H30/VLOOKUP(J30,Causa!$A$78:$B$80,2,0)*60,2))</f>
        <v>0</v>
      </c>
      <c r="U30" s="161">
        <f t="shared" si="8"/>
        <v>0</v>
      </c>
      <c r="V30" s="161">
        <f t="shared" si="9"/>
        <v>0</v>
      </c>
      <c r="W30" s="161">
        <f t="shared" si="10"/>
        <v>0</v>
      </c>
      <c r="X30" s="161">
        <f t="shared" si="11"/>
        <v>0</v>
      </c>
      <c r="Y30" s="161">
        <f t="shared" si="5"/>
        <v>0</v>
      </c>
      <c r="Z30" s="162">
        <v>21</v>
      </c>
      <c r="AA30" s="106" t="s">
        <v>1850</v>
      </c>
      <c r="AB30" s="106"/>
      <c r="AC30" s="106"/>
      <c r="AD30" s="106"/>
      <c r="AE30" s="107">
        <f t="shared" si="12"/>
        <v>21</v>
      </c>
      <c r="AP30" s="91"/>
      <c r="AQ30" s="91"/>
      <c r="AR30" s="91"/>
    </row>
    <row r="31" spans="1:44" s="108" customFormat="1" ht="24.75" customHeight="1" thickBot="1" x14ac:dyDescent="0.3">
      <c r="A31" s="261"/>
      <c r="B31" s="47"/>
      <c r="C31" s="50" t="str">
        <f t="shared" si="6"/>
        <v/>
      </c>
      <c r="D31" s="40" t="str">
        <f>IFERROR(IF(H31="","",(1-(H31/(VLOOKUP(J31,Causa!$A$78:$B$80,2,0))))*60),"FALTA CALIBRE")</f>
        <v/>
      </c>
      <c r="E31" s="41"/>
      <c r="F31" s="42">
        <v>0.95763888888888904</v>
      </c>
      <c r="G31" s="133"/>
      <c r="H31" s="122" t="str">
        <f t="shared" si="7"/>
        <v/>
      </c>
      <c r="I31" s="146"/>
      <c r="J31" s="43"/>
      <c r="K31" s="159"/>
      <c r="L31" s="123">
        <f t="shared" si="1"/>
        <v>0</v>
      </c>
      <c r="M31" s="123">
        <f t="shared" si="2"/>
        <v>0</v>
      </c>
      <c r="N31" s="44" t="str">
        <f>IF(E31="","",H31/12*VLOOKUP(J31,Causa!$A$78:$C$80,3,0))</f>
        <v/>
      </c>
      <c r="O31" s="44">
        <f t="shared" si="3"/>
        <v>0</v>
      </c>
      <c r="P31" s="44">
        <f t="shared" si="4"/>
        <v>0</v>
      </c>
      <c r="Q31" s="160"/>
      <c r="R31" s="45"/>
      <c r="S31" s="45"/>
      <c r="T31" s="161">
        <f>IF(H31="",0,ROUND(H31/VLOOKUP(J31,Causa!$A$78:$B$80,2,0)*60,2))</f>
        <v>0</v>
      </c>
      <c r="U31" s="161">
        <f t="shared" si="8"/>
        <v>0</v>
      </c>
      <c r="V31" s="161">
        <f t="shared" si="9"/>
        <v>0</v>
      </c>
      <c r="W31" s="161">
        <f t="shared" si="10"/>
        <v>0</v>
      </c>
      <c r="X31" s="161">
        <f t="shared" si="11"/>
        <v>0</v>
      </c>
      <c r="Y31" s="161">
        <f t="shared" si="5"/>
        <v>0</v>
      </c>
      <c r="Z31" s="162">
        <v>22</v>
      </c>
      <c r="AA31" s="106" t="s">
        <v>1850</v>
      </c>
      <c r="AB31" s="106"/>
      <c r="AC31" s="106"/>
      <c r="AD31" s="106"/>
      <c r="AE31" s="107">
        <f t="shared" si="12"/>
        <v>22</v>
      </c>
      <c r="AP31" s="91"/>
      <c r="AQ31" s="91"/>
      <c r="AR31" s="91"/>
    </row>
    <row r="32" spans="1:44" s="108" customFormat="1" ht="24.75" customHeight="1" thickBot="1" x14ac:dyDescent="0.3">
      <c r="A32" s="51" t="s">
        <v>1795</v>
      </c>
      <c r="B32" s="47"/>
      <c r="C32" s="134" t="str">
        <f t="shared" si="6"/>
        <v/>
      </c>
      <c r="D32" s="135" t="str">
        <f>IFERROR(IF(H32="","",(1-(H32/(VLOOKUP(J32,Causa!$A$78:$B$80,2,0))))*60),"FALTA CALIBRE")</f>
        <v/>
      </c>
      <c r="E32" s="136"/>
      <c r="F32" s="137">
        <v>0.999305555555556</v>
      </c>
      <c r="G32" s="133"/>
      <c r="H32" s="138" t="str">
        <f t="shared" si="7"/>
        <v/>
      </c>
      <c r="I32" s="146"/>
      <c r="J32" s="43"/>
      <c r="K32" s="184"/>
      <c r="L32" s="123">
        <f t="shared" si="1"/>
        <v>0</v>
      </c>
      <c r="M32" s="123">
        <f t="shared" si="2"/>
        <v>0</v>
      </c>
      <c r="N32" s="44" t="str">
        <f>IF(E32="","",H32/12*VLOOKUP(J32,Causa!$A$78:$C$80,3,0))</f>
        <v/>
      </c>
      <c r="O32" s="44">
        <f t="shared" si="3"/>
        <v>0</v>
      </c>
      <c r="P32" s="44">
        <f t="shared" si="4"/>
        <v>0</v>
      </c>
      <c r="Q32" s="160"/>
      <c r="R32" s="45"/>
      <c r="S32" s="45"/>
      <c r="T32" s="161">
        <f>IF(H32="",0,ROUND(H32/VLOOKUP(J32,Causa!$A$78:$B$80,2,0)*60,2))</f>
        <v>0</v>
      </c>
      <c r="U32" s="161">
        <f t="shared" si="8"/>
        <v>0</v>
      </c>
      <c r="V32" s="161">
        <f t="shared" si="9"/>
        <v>0</v>
      </c>
      <c r="W32" s="161">
        <f t="shared" si="10"/>
        <v>0</v>
      </c>
      <c r="X32" s="161">
        <f t="shared" si="11"/>
        <v>0</v>
      </c>
      <c r="Y32" s="161">
        <f t="shared" si="5"/>
        <v>0</v>
      </c>
      <c r="Z32" s="162">
        <v>23</v>
      </c>
      <c r="AA32" s="106" t="s">
        <v>517</v>
      </c>
      <c r="AB32" s="106"/>
      <c r="AC32" s="106"/>
      <c r="AD32" s="106"/>
      <c r="AE32" s="107">
        <f t="shared" si="12"/>
        <v>23</v>
      </c>
      <c r="AP32" s="91"/>
      <c r="AQ32" s="91"/>
      <c r="AR32" s="91"/>
    </row>
    <row r="33" spans="1:44" s="108" customFormat="1" ht="26.25" customHeight="1" thickBot="1" x14ac:dyDescent="0.3">
      <c r="A33" s="152"/>
      <c r="B33" s="139" t="s">
        <v>1750</v>
      </c>
      <c r="C33" s="247">
        <f>+F33+H33+J33</f>
        <v>0</v>
      </c>
      <c r="D33" s="248"/>
      <c r="E33" s="140" t="s">
        <v>1747</v>
      </c>
      <c r="F33" s="141">
        <f>SUM(N9:N15,N32)</f>
        <v>0</v>
      </c>
      <c r="G33" s="140" t="s">
        <v>1748</v>
      </c>
      <c r="H33" s="142">
        <f>SUM(N16:N23)</f>
        <v>0</v>
      </c>
      <c r="I33" s="140" t="s">
        <v>1749</v>
      </c>
      <c r="J33" s="143">
        <f>SUM(N24:N31)</f>
        <v>0</v>
      </c>
      <c r="K33" s="143">
        <f>COUNTIF($M$9:$M$32,"100%")</f>
        <v>0</v>
      </c>
      <c r="L33" s="156"/>
      <c r="M33" s="157"/>
      <c r="N33" s="157"/>
      <c r="O33" s="157"/>
      <c r="P33" s="157"/>
      <c r="Q33" s="157"/>
      <c r="R33" s="157"/>
      <c r="S33" s="158"/>
      <c r="T33" s="249" t="s">
        <v>2</v>
      </c>
      <c r="U33" s="250"/>
      <c r="V33" s="250"/>
      <c r="W33" s="250"/>
      <c r="X33" s="18"/>
      <c r="Y33" s="124"/>
      <c r="Z33" s="124"/>
      <c r="AA33" s="112"/>
      <c r="AB33" s="112"/>
      <c r="AJ33" s="113"/>
      <c r="AK33" s="114"/>
      <c r="AL33" s="114"/>
      <c r="AM33" s="114"/>
      <c r="AN33" s="91"/>
      <c r="AO33" s="91"/>
      <c r="AP33" s="91"/>
      <c r="AQ33" s="91"/>
      <c r="AR33" s="91"/>
    </row>
    <row r="34" spans="1:44" s="108" customFormat="1" ht="35.25" customHeight="1" thickBot="1" x14ac:dyDescent="0.3">
      <c r="A34" s="150"/>
      <c r="C34" s="23" t="s">
        <v>1739</v>
      </c>
      <c r="D34" s="210" t="s">
        <v>1736</v>
      </c>
      <c r="E34" s="210" t="s">
        <v>1740</v>
      </c>
      <c r="F34" s="210" t="s">
        <v>4</v>
      </c>
      <c r="G34" s="210" t="s">
        <v>6</v>
      </c>
      <c r="H34" s="210" t="s">
        <v>7</v>
      </c>
      <c r="I34" s="132" t="s">
        <v>8</v>
      </c>
      <c r="J34" s="132" t="s">
        <v>17</v>
      </c>
      <c r="K34" s="144" t="s">
        <v>18</v>
      </c>
      <c r="L34" s="213" t="s">
        <v>19</v>
      </c>
      <c r="M34" s="214" t="s">
        <v>116</v>
      </c>
      <c r="N34" s="132" t="s">
        <v>117</v>
      </c>
      <c r="O34" s="132" t="s">
        <v>118</v>
      </c>
      <c r="P34" s="132" t="s">
        <v>20</v>
      </c>
      <c r="Q34" s="132" t="s">
        <v>21</v>
      </c>
      <c r="R34" s="215" t="s">
        <v>22</v>
      </c>
      <c r="S34" s="221" t="s">
        <v>12</v>
      </c>
      <c r="T34" s="120" t="s">
        <v>13</v>
      </c>
      <c r="U34" s="220" t="s">
        <v>14</v>
      </c>
      <c r="V34" s="220" t="s">
        <v>15</v>
      </c>
      <c r="W34" s="120" t="s">
        <v>4</v>
      </c>
      <c r="X34" s="120" t="s">
        <v>8</v>
      </c>
      <c r="Y34" s="125"/>
      <c r="Z34" s="126"/>
      <c r="AA34" s="91"/>
      <c r="AB34" s="115"/>
      <c r="AJ34" s="113"/>
      <c r="AK34" s="114"/>
      <c r="AL34" s="114"/>
      <c r="AM34" s="114"/>
      <c r="AN34" s="91"/>
      <c r="AO34" s="91"/>
      <c r="AP34" s="91"/>
      <c r="AQ34" s="91"/>
      <c r="AR34" s="91"/>
    </row>
    <row r="35" spans="1:44" s="17" customFormat="1" ht="20.25" customHeight="1" x14ac:dyDescent="0.2">
      <c r="A35" s="150"/>
      <c r="C35" s="205"/>
      <c r="D35" s="206" t="str">
        <f t="shared" ref="D35:D98" si="13">IF(E35="","",IF(E35=1,IF(COUNTA(F35:P35)=9,1,0),IF(J35="OPERACIO",IF(COUNTA(F35:P35)=7,1,0),IF(COUNTA(F35:P35)=7,1,0))))</f>
        <v/>
      </c>
      <c r="E35" s="207" t="str">
        <f>IFERROR(VLOOKUP(J35,Causa!$A$2:$F$15,6,0),"")</f>
        <v/>
      </c>
      <c r="F35" s="208"/>
      <c r="G35" s="209"/>
      <c r="H35" s="211"/>
      <c r="I35" s="55"/>
      <c r="J35" s="54"/>
      <c r="K35" s="54"/>
      <c r="L35" s="54"/>
      <c r="M35" s="54"/>
      <c r="N35" s="54"/>
      <c r="O35" s="54"/>
      <c r="P35" s="54"/>
      <c r="Q35" s="55"/>
      <c r="R35" s="54"/>
      <c r="S35" s="61">
        <f>IF(K35="tiempo no programado",P35,0)</f>
        <v>0</v>
      </c>
      <c r="T35" s="61">
        <f t="shared" ref="T35:T98" si="14">IF(J35="Programa",P35,0)-S35</f>
        <v>0</v>
      </c>
      <c r="U35" s="61">
        <f>IF(J35="CALIDAD",P35,0)+IF(J35="LOGISTIC",P35,0)+IF(J35="REPUESTO",P35,0)+IF(J35="SALAMAQ",P35,0)+IF(J35="PROCESO",P35,0)</f>
        <v>0</v>
      </c>
      <c r="V35" s="61">
        <f t="shared" ref="V35:V98" si="15">IF(J35="ELECTRIC",P35,0)+IF(J35="INSTRUME",P35,0)+IF(J35="MECANICA",P35,0)+IF(J35="OPERACIO",P35,0)+IF(J35="AUTOMATI",P35,0)</f>
        <v>0</v>
      </c>
      <c r="W35" s="62" t="str">
        <f t="shared" ref="W35:W98" si="16">IF(F35="","",HOUR(F35))</f>
        <v/>
      </c>
      <c r="X35" s="61" t="str">
        <f>IF(OR(W35=23,W35&lt;7),"N",IF(AND(W35&gt;=7,W35&lt;15),"M","T"))</f>
        <v>T</v>
      </c>
      <c r="Y35" s="18"/>
      <c r="Z35" s="19"/>
      <c r="AA35" s="20"/>
      <c r="AB35" s="19"/>
      <c r="AC35" s="21"/>
      <c r="AJ35" s="22"/>
      <c r="AK35" s="22"/>
      <c r="AL35" s="22"/>
      <c r="AM35" s="22"/>
      <c r="AN35" s="20"/>
      <c r="AO35" s="20"/>
      <c r="AP35" s="20"/>
      <c r="AQ35" s="20"/>
      <c r="AR35" s="20"/>
    </row>
    <row r="36" spans="1:44" s="17" customFormat="1" ht="20.25" customHeight="1" x14ac:dyDescent="0.2">
      <c r="A36" s="150"/>
      <c r="C36" s="63"/>
      <c r="D36" s="66" t="str">
        <f t="shared" si="13"/>
        <v/>
      </c>
      <c r="E36" s="69" t="str">
        <f>IFERROR(VLOOKUP(J36,Causa!$A$2:$F$15,6,0),"")</f>
        <v/>
      </c>
      <c r="F36" s="52"/>
      <c r="G36" s="53"/>
      <c r="H36" s="212"/>
      <c r="I36" s="55"/>
      <c r="J36" s="54"/>
      <c r="K36" s="54"/>
      <c r="L36" s="54"/>
      <c r="M36" s="54"/>
      <c r="N36" s="54"/>
      <c r="O36" s="54"/>
      <c r="P36" s="54"/>
      <c r="Q36" s="55"/>
      <c r="R36" s="54"/>
      <c r="S36" s="56">
        <f t="shared" ref="S36:S99" si="17">IF(K36="tiempo no programado",P36,0)</f>
        <v>0</v>
      </c>
      <c r="T36" s="56">
        <f t="shared" si="14"/>
        <v>0</v>
      </c>
      <c r="U36" s="56">
        <f t="shared" ref="U36:U99" si="18">IF(J36="CALIDAD",P36,0)+IF(J36="LOGISTIC",P36,0)+IF(J36="REPUESTO",P36,0)+IF(J36="SALAMAQ",P36,0)</f>
        <v>0</v>
      </c>
      <c r="V36" s="56">
        <f t="shared" si="15"/>
        <v>0</v>
      </c>
      <c r="W36" s="64" t="str">
        <f t="shared" si="16"/>
        <v/>
      </c>
      <c r="X36" s="56" t="str">
        <f t="shared" ref="X36:X99" si="19">IF(OR(W36=23,W36&lt;7),"N",IF(AND(W36&gt;=7,W36&lt;15),"M","T"))</f>
        <v>T</v>
      </c>
      <c r="Y36" s="18"/>
      <c r="Z36" s="19"/>
      <c r="AA36" s="20"/>
      <c r="AB36" s="19"/>
      <c r="AC36" s="21"/>
      <c r="AJ36" s="22"/>
      <c r="AK36" s="22"/>
      <c r="AL36" s="22"/>
      <c r="AM36" s="22"/>
      <c r="AN36" s="20"/>
      <c r="AO36" s="20"/>
      <c r="AP36" s="20"/>
      <c r="AQ36" s="20"/>
      <c r="AR36" s="20"/>
    </row>
    <row r="37" spans="1:44" s="17" customFormat="1" ht="20.25" customHeight="1" x14ac:dyDescent="0.2">
      <c r="A37" s="150"/>
      <c r="C37" s="63"/>
      <c r="D37" s="66" t="str">
        <f t="shared" si="13"/>
        <v/>
      </c>
      <c r="E37" s="69" t="str">
        <f>IFERROR(VLOOKUP(J37,Causa!$A$2:$F$15,6,0),"")</f>
        <v/>
      </c>
      <c r="F37" s="52"/>
      <c r="G37" s="53"/>
      <c r="H37" s="212"/>
      <c r="I37" s="55"/>
      <c r="J37" s="54"/>
      <c r="K37" s="54"/>
      <c r="L37" s="54"/>
      <c r="M37" s="54"/>
      <c r="N37" s="54"/>
      <c r="O37" s="54"/>
      <c r="P37" s="54"/>
      <c r="Q37" s="55"/>
      <c r="R37" s="54"/>
      <c r="S37" s="56">
        <f t="shared" si="17"/>
        <v>0</v>
      </c>
      <c r="T37" s="56">
        <f t="shared" si="14"/>
        <v>0</v>
      </c>
      <c r="U37" s="56">
        <f t="shared" si="18"/>
        <v>0</v>
      </c>
      <c r="V37" s="56">
        <f t="shared" si="15"/>
        <v>0</v>
      </c>
      <c r="W37" s="64" t="str">
        <f t="shared" si="16"/>
        <v/>
      </c>
      <c r="X37" s="56" t="str">
        <f t="shared" si="19"/>
        <v>T</v>
      </c>
      <c r="Y37" s="18"/>
      <c r="Z37" s="19"/>
      <c r="AA37" s="20"/>
      <c r="AB37" s="19"/>
      <c r="AC37" s="21"/>
      <c r="AJ37" s="22"/>
      <c r="AK37" s="22"/>
      <c r="AL37" s="22"/>
      <c r="AM37" s="22"/>
      <c r="AN37" s="20"/>
      <c r="AO37" s="20"/>
      <c r="AP37" s="20"/>
      <c r="AQ37" s="20"/>
      <c r="AR37" s="20"/>
    </row>
    <row r="38" spans="1:44" s="17" customFormat="1" ht="20.25" customHeight="1" x14ac:dyDescent="0.2">
      <c r="A38" s="150"/>
      <c r="C38" s="63"/>
      <c r="D38" s="66" t="str">
        <f t="shared" si="13"/>
        <v/>
      </c>
      <c r="E38" s="69" t="str">
        <f>IFERROR(VLOOKUP(J38,Causa!$A$2:$F$15,6,0),"")</f>
        <v/>
      </c>
      <c r="F38" s="52"/>
      <c r="G38" s="53"/>
      <c r="H38" s="212"/>
      <c r="I38" s="55"/>
      <c r="J38" s="54"/>
      <c r="K38" s="54"/>
      <c r="L38" s="54"/>
      <c r="M38" s="54"/>
      <c r="N38" s="54"/>
      <c r="O38" s="54"/>
      <c r="P38" s="54"/>
      <c r="Q38" s="55"/>
      <c r="R38" s="54"/>
      <c r="S38" s="56">
        <f t="shared" si="17"/>
        <v>0</v>
      </c>
      <c r="T38" s="56">
        <f t="shared" si="14"/>
        <v>0</v>
      </c>
      <c r="U38" s="56">
        <f t="shared" si="18"/>
        <v>0</v>
      </c>
      <c r="V38" s="56">
        <f t="shared" si="15"/>
        <v>0</v>
      </c>
      <c r="W38" s="64" t="str">
        <f t="shared" si="16"/>
        <v/>
      </c>
      <c r="X38" s="56" t="str">
        <f t="shared" si="19"/>
        <v>T</v>
      </c>
      <c r="Y38" s="18"/>
      <c r="Z38" s="19"/>
      <c r="AA38" s="20"/>
      <c r="AB38" s="19"/>
      <c r="AC38" s="21"/>
      <c r="AJ38" s="22"/>
      <c r="AK38" s="22"/>
      <c r="AL38" s="22"/>
      <c r="AM38" s="22"/>
      <c r="AN38" s="20"/>
      <c r="AO38" s="20"/>
      <c r="AP38" s="20"/>
      <c r="AQ38" s="20"/>
      <c r="AR38" s="20"/>
    </row>
    <row r="39" spans="1:44" s="17" customFormat="1" ht="20.25" customHeight="1" x14ac:dyDescent="0.2">
      <c r="A39" s="150"/>
      <c r="C39" s="63"/>
      <c r="D39" s="66" t="str">
        <f t="shared" si="13"/>
        <v/>
      </c>
      <c r="E39" s="69" t="str">
        <f>IFERROR(VLOOKUP(J39,Causa!$A$2:$F$15,6,0),"")</f>
        <v/>
      </c>
      <c r="F39" s="52"/>
      <c r="G39" s="53"/>
      <c r="H39" s="212"/>
      <c r="I39" s="55"/>
      <c r="J39" s="54"/>
      <c r="K39" s="54"/>
      <c r="L39" s="54"/>
      <c r="M39" s="54"/>
      <c r="N39" s="54"/>
      <c r="O39" s="54"/>
      <c r="P39" s="54"/>
      <c r="Q39" s="55"/>
      <c r="R39" s="54"/>
      <c r="S39" s="56">
        <f t="shared" si="17"/>
        <v>0</v>
      </c>
      <c r="T39" s="56">
        <f t="shared" si="14"/>
        <v>0</v>
      </c>
      <c r="U39" s="56">
        <f t="shared" si="18"/>
        <v>0</v>
      </c>
      <c r="V39" s="56">
        <f t="shared" si="15"/>
        <v>0</v>
      </c>
      <c r="W39" s="64" t="str">
        <f t="shared" si="16"/>
        <v/>
      </c>
      <c r="X39" s="56" t="str">
        <f t="shared" si="19"/>
        <v>T</v>
      </c>
      <c r="Y39" s="18"/>
      <c r="Z39" s="19"/>
      <c r="AA39" s="20"/>
      <c r="AB39" s="19"/>
      <c r="AC39" s="21"/>
      <c r="AJ39" s="22"/>
      <c r="AK39" s="22"/>
      <c r="AL39" s="22"/>
      <c r="AM39" s="22"/>
      <c r="AN39" s="20"/>
      <c r="AO39" s="20"/>
      <c r="AP39" s="20"/>
      <c r="AQ39" s="20"/>
      <c r="AR39" s="20"/>
    </row>
    <row r="40" spans="1:44" s="17" customFormat="1" ht="20.25" customHeight="1" x14ac:dyDescent="0.2">
      <c r="A40" s="150"/>
      <c r="C40" s="63"/>
      <c r="D40" s="66" t="str">
        <f t="shared" si="13"/>
        <v/>
      </c>
      <c r="E40" s="69" t="str">
        <f>IFERROR(VLOOKUP(J40,Causa!$A$2:$F$15,6,0),"")</f>
        <v/>
      </c>
      <c r="F40" s="52"/>
      <c r="G40" s="53"/>
      <c r="H40" s="212"/>
      <c r="I40" s="55"/>
      <c r="J40" s="54"/>
      <c r="K40" s="54"/>
      <c r="L40" s="54"/>
      <c r="M40" s="54"/>
      <c r="N40" s="54"/>
      <c r="O40" s="54"/>
      <c r="P40" s="54"/>
      <c r="Q40" s="55"/>
      <c r="R40" s="54"/>
      <c r="S40" s="56">
        <f t="shared" si="17"/>
        <v>0</v>
      </c>
      <c r="T40" s="56">
        <f t="shared" si="14"/>
        <v>0</v>
      </c>
      <c r="U40" s="56">
        <f t="shared" si="18"/>
        <v>0</v>
      </c>
      <c r="V40" s="56">
        <f t="shared" si="15"/>
        <v>0</v>
      </c>
      <c r="W40" s="64" t="str">
        <f t="shared" si="16"/>
        <v/>
      </c>
      <c r="X40" s="56" t="str">
        <f t="shared" si="19"/>
        <v>T</v>
      </c>
      <c r="Y40" s="18"/>
      <c r="Z40" s="19"/>
      <c r="AA40" s="20"/>
      <c r="AB40" s="19"/>
      <c r="AC40" s="21"/>
      <c r="AJ40" s="22"/>
      <c r="AK40" s="22"/>
      <c r="AL40" s="22"/>
      <c r="AM40" s="22"/>
      <c r="AN40" s="20"/>
      <c r="AO40" s="20"/>
      <c r="AP40" s="20"/>
      <c r="AQ40" s="20"/>
      <c r="AR40" s="20"/>
    </row>
    <row r="41" spans="1:44" s="17" customFormat="1" ht="20.25" customHeight="1" x14ac:dyDescent="0.2">
      <c r="A41" s="150"/>
      <c r="C41" s="63"/>
      <c r="D41" s="66" t="str">
        <f t="shared" si="13"/>
        <v/>
      </c>
      <c r="E41" s="69" t="str">
        <f>IFERROR(VLOOKUP(J41,Causa!$A$2:$F$15,6,0),"")</f>
        <v/>
      </c>
      <c r="F41" s="52"/>
      <c r="G41" s="53"/>
      <c r="H41" s="212"/>
      <c r="I41" s="55"/>
      <c r="J41" s="54"/>
      <c r="K41" s="54"/>
      <c r="L41" s="54"/>
      <c r="M41" s="54"/>
      <c r="N41" s="54"/>
      <c r="O41" s="54"/>
      <c r="P41" s="54"/>
      <c r="Q41" s="55"/>
      <c r="R41" s="54"/>
      <c r="S41" s="56">
        <f t="shared" si="17"/>
        <v>0</v>
      </c>
      <c r="T41" s="56">
        <f t="shared" si="14"/>
        <v>0</v>
      </c>
      <c r="U41" s="56">
        <f t="shared" si="18"/>
        <v>0</v>
      </c>
      <c r="V41" s="56">
        <f t="shared" si="15"/>
        <v>0</v>
      </c>
      <c r="W41" s="64" t="str">
        <f t="shared" si="16"/>
        <v/>
      </c>
      <c r="X41" s="56" t="str">
        <f t="shared" si="19"/>
        <v>T</v>
      </c>
      <c r="Y41" s="18"/>
      <c r="Z41" s="19"/>
      <c r="AA41" s="20"/>
      <c r="AB41" s="19"/>
      <c r="AC41" s="21"/>
      <c r="AJ41" s="22"/>
      <c r="AK41" s="22"/>
      <c r="AL41" s="22"/>
      <c r="AM41" s="22"/>
      <c r="AN41" s="20"/>
      <c r="AO41" s="20"/>
      <c r="AP41" s="20"/>
      <c r="AQ41" s="20"/>
      <c r="AR41" s="20"/>
    </row>
    <row r="42" spans="1:44" s="17" customFormat="1" ht="20.25" customHeight="1" x14ac:dyDescent="0.2">
      <c r="A42" s="150"/>
      <c r="C42" s="63"/>
      <c r="D42" s="66" t="str">
        <f t="shared" si="13"/>
        <v/>
      </c>
      <c r="E42" s="69" t="str">
        <f>IFERROR(VLOOKUP(J42,Causa!$A$2:$F$15,6,0),"")</f>
        <v/>
      </c>
      <c r="F42" s="52"/>
      <c r="G42" s="53"/>
      <c r="H42" s="212"/>
      <c r="I42" s="55"/>
      <c r="J42" s="54"/>
      <c r="K42" s="54"/>
      <c r="L42" s="54"/>
      <c r="M42" s="54"/>
      <c r="N42" s="54"/>
      <c r="O42" s="54"/>
      <c r="P42" s="54"/>
      <c r="Q42" s="55"/>
      <c r="R42" s="54"/>
      <c r="S42" s="56">
        <f t="shared" si="17"/>
        <v>0</v>
      </c>
      <c r="T42" s="56">
        <f t="shared" si="14"/>
        <v>0</v>
      </c>
      <c r="U42" s="56">
        <f t="shared" si="18"/>
        <v>0</v>
      </c>
      <c r="V42" s="56">
        <f t="shared" si="15"/>
        <v>0</v>
      </c>
      <c r="W42" s="64" t="str">
        <f t="shared" si="16"/>
        <v/>
      </c>
      <c r="X42" s="56" t="str">
        <f t="shared" si="19"/>
        <v>T</v>
      </c>
      <c r="Y42" s="18"/>
      <c r="Z42" s="19"/>
      <c r="AA42" s="20"/>
      <c r="AB42" s="19"/>
      <c r="AC42" s="21"/>
      <c r="AJ42" s="22"/>
      <c r="AK42" s="22"/>
      <c r="AL42" s="22"/>
      <c r="AM42" s="22"/>
      <c r="AN42" s="20"/>
      <c r="AO42" s="20"/>
      <c r="AP42" s="20"/>
      <c r="AQ42" s="20"/>
      <c r="AR42" s="20"/>
    </row>
    <row r="43" spans="1:44" s="17" customFormat="1" ht="20.25" customHeight="1" x14ac:dyDescent="0.2">
      <c r="A43" s="150"/>
      <c r="C43" s="63"/>
      <c r="D43" s="66" t="str">
        <f t="shared" si="13"/>
        <v/>
      </c>
      <c r="E43" s="69" t="str">
        <f>IFERROR(VLOOKUP(J43,Causa!$A$2:$F$15,6,0),"")</f>
        <v/>
      </c>
      <c r="F43" s="52"/>
      <c r="G43" s="53"/>
      <c r="H43" s="212"/>
      <c r="I43" s="55"/>
      <c r="J43" s="54"/>
      <c r="K43" s="54"/>
      <c r="L43" s="54"/>
      <c r="M43" s="54"/>
      <c r="N43" s="54"/>
      <c r="O43" s="54"/>
      <c r="P43" s="54"/>
      <c r="Q43" s="55"/>
      <c r="R43" s="54"/>
      <c r="S43" s="56">
        <f t="shared" si="17"/>
        <v>0</v>
      </c>
      <c r="T43" s="56">
        <f t="shared" si="14"/>
        <v>0</v>
      </c>
      <c r="U43" s="56">
        <f t="shared" si="18"/>
        <v>0</v>
      </c>
      <c r="V43" s="56">
        <f t="shared" si="15"/>
        <v>0</v>
      </c>
      <c r="W43" s="64" t="str">
        <f t="shared" si="16"/>
        <v/>
      </c>
      <c r="X43" s="56" t="str">
        <f t="shared" si="19"/>
        <v>T</v>
      </c>
      <c r="Y43" s="18"/>
      <c r="Z43" s="19"/>
      <c r="AA43" s="20"/>
      <c r="AB43" s="19"/>
      <c r="AC43" s="21"/>
      <c r="AJ43" s="22"/>
      <c r="AK43" s="22"/>
      <c r="AL43" s="22"/>
      <c r="AM43" s="22"/>
      <c r="AN43" s="20"/>
      <c r="AO43" s="20"/>
      <c r="AP43" s="20"/>
      <c r="AQ43" s="20"/>
      <c r="AR43" s="20"/>
    </row>
    <row r="44" spans="1:44" s="17" customFormat="1" ht="20.25" customHeight="1" x14ac:dyDescent="0.2">
      <c r="A44" s="150"/>
      <c r="C44" s="63"/>
      <c r="D44" s="66" t="str">
        <f t="shared" si="13"/>
        <v/>
      </c>
      <c r="E44" s="69" t="str">
        <f>IFERROR(VLOOKUP(J44,Causa!$A$2:$F$15,6,0),"")</f>
        <v/>
      </c>
      <c r="F44" s="52"/>
      <c r="G44" s="53"/>
      <c r="H44" s="212"/>
      <c r="I44" s="55"/>
      <c r="J44" s="54"/>
      <c r="K44" s="54"/>
      <c r="L44" s="54"/>
      <c r="M44" s="54"/>
      <c r="N44" s="54"/>
      <c r="O44" s="54"/>
      <c r="P44" s="54"/>
      <c r="Q44" s="55"/>
      <c r="R44" s="54"/>
      <c r="S44" s="56">
        <f t="shared" si="17"/>
        <v>0</v>
      </c>
      <c r="T44" s="56">
        <f t="shared" si="14"/>
        <v>0</v>
      </c>
      <c r="U44" s="56">
        <f t="shared" si="18"/>
        <v>0</v>
      </c>
      <c r="V44" s="56">
        <f t="shared" si="15"/>
        <v>0</v>
      </c>
      <c r="W44" s="64" t="str">
        <f t="shared" si="16"/>
        <v/>
      </c>
      <c r="X44" s="56" t="str">
        <f t="shared" si="19"/>
        <v>T</v>
      </c>
      <c r="Y44" s="18"/>
      <c r="Z44" s="19"/>
      <c r="AA44" s="20"/>
      <c r="AB44" s="19"/>
      <c r="AC44" s="21"/>
      <c r="AJ44" s="22"/>
      <c r="AK44" s="22"/>
      <c r="AL44" s="22"/>
      <c r="AM44" s="22"/>
      <c r="AN44" s="20"/>
      <c r="AO44" s="20"/>
      <c r="AP44" s="20"/>
      <c r="AQ44" s="20"/>
      <c r="AR44" s="20"/>
    </row>
    <row r="45" spans="1:44" s="17" customFormat="1" ht="20.25" customHeight="1" x14ac:dyDescent="0.2">
      <c r="A45" s="150"/>
      <c r="C45" s="63"/>
      <c r="D45" s="66" t="str">
        <f t="shared" si="13"/>
        <v/>
      </c>
      <c r="E45" s="69" t="str">
        <f>IFERROR(VLOOKUP(J45,Causa!$A$2:$F$15,6,0),"")</f>
        <v/>
      </c>
      <c r="F45" s="52"/>
      <c r="G45" s="53"/>
      <c r="H45" s="212"/>
      <c r="I45" s="55"/>
      <c r="J45" s="54"/>
      <c r="K45" s="54"/>
      <c r="L45" s="54"/>
      <c r="M45" s="54"/>
      <c r="N45" s="54"/>
      <c r="O45" s="54"/>
      <c r="P45" s="54"/>
      <c r="Q45" s="55"/>
      <c r="R45" s="54"/>
      <c r="S45" s="56">
        <f t="shared" si="17"/>
        <v>0</v>
      </c>
      <c r="T45" s="56">
        <f t="shared" si="14"/>
        <v>0</v>
      </c>
      <c r="U45" s="56">
        <f t="shared" si="18"/>
        <v>0</v>
      </c>
      <c r="V45" s="56">
        <f t="shared" si="15"/>
        <v>0</v>
      </c>
      <c r="W45" s="64" t="str">
        <f t="shared" si="16"/>
        <v/>
      </c>
      <c r="X45" s="56" t="str">
        <f t="shared" si="19"/>
        <v>T</v>
      </c>
      <c r="Y45" s="18"/>
      <c r="Z45" s="19"/>
      <c r="AA45" s="20"/>
      <c r="AB45" s="19"/>
      <c r="AC45" s="21"/>
      <c r="AJ45" s="22"/>
      <c r="AK45" s="22"/>
      <c r="AL45" s="22"/>
      <c r="AM45" s="22"/>
      <c r="AN45" s="20"/>
      <c r="AO45" s="20"/>
      <c r="AP45" s="20"/>
      <c r="AQ45" s="20"/>
      <c r="AR45" s="20"/>
    </row>
    <row r="46" spans="1:44" s="17" customFormat="1" ht="20.25" customHeight="1" x14ac:dyDescent="0.2">
      <c r="A46" s="150"/>
      <c r="C46" s="63"/>
      <c r="D46" s="66" t="str">
        <f t="shared" si="13"/>
        <v/>
      </c>
      <c r="E46" s="69" t="str">
        <f>IFERROR(VLOOKUP(J46,Causa!$A$2:$F$15,6,0),"")</f>
        <v/>
      </c>
      <c r="F46" s="52"/>
      <c r="G46" s="53"/>
      <c r="H46" s="212"/>
      <c r="I46" s="55"/>
      <c r="J46" s="54"/>
      <c r="K46" s="54"/>
      <c r="L46" s="54"/>
      <c r="M46" s="54"/>
      <c r="N46" s="54"/>
      <c r="O46" s="54"/>
      <c r="P46" s="54"/>
      <c r="Q46" s="55"/>
      <c r="R46" s="54"/>
      <c r="S46" s="56">
        <f t="shared" si="17"/>
        <v>0</v>
      </c>
      <c r="T46" s="56">
        <f t="shared" si="14"/>
        <v>0</v>
      </c>
      <c r="U46" s="56">
        <f t="shared" si="18"/>
        <v>0</v>
      </c>
      <c r="V46" s="56">
        <f t="shared" si="15"/>
        <v>0</v>
      </c>
      <c r="W46" s="64" t="str">
        <f t="shared" si="16"/>
        <v/>
      </c>
      <c r="X46" s="56" t="str">
        <f t="shared" si="19"/>
        <v>T</v>
      </c>
      <c r="Y46" s="18"/>
      <c r="Z46" s="19"/>
      <c r="AA46" s="20"/>
      <c r="AB46" s="19"/>
      <c r="AC46" s="21"/>
      <c r="AJ46" s="22"/>
      <c r="AK46" s="22"/>
      <c r="AL46" s="22"/>
      <c r="AM46" s="22"/>
      <c r="AN46" s="20"/>
      <c r="AO46" s="20"/>
      <c r="AP46" s="20"/>
      <c r="AQ46" s="20"/>
      <c r="AR46" s="20"/>
    </row>
    <row r="47" spans="1:44" s="17" customFormat="1" ht="20.25" customHeight="1" x14ac:dyDescent="0.2">
      <c r="A47" s="150"/>
      <c r="C47" s="63"/>
      <c r="D47" s="66" t="str">
        <f t="shared" si="13"/>
        <v/>
      </c>
      <c r="E47" s="69" t="str">
        <f>IFERROR(VLOOKUP(J47,Causa!$A$2:$F$15,6,0),"")</f>
        <v/>
      </c>
      <c r="F47" s="52"/>
      <c r="G47" s="53"/>
      <c r="H47" s="212"/>
      <c r="I47" s="55"/>
      <c r="J47" s="54"/>
      <c r="K47" s="54"/>
      <c r="L47" s="54"/>
      <c r="M47" s="54"/>
      <c r="N47" s="54"/>
      <c r="O47" s="54"/>
      <c r="P47" s="54"/>
      <c r="Q47" s="55"/>
      <c r="R47" s="54"/>
      <c r="S47" s="56">
        <f t="shared" si="17"/>
        <v>0</v>
      </c>
      <c r="T47" s="56">
        <f t="shared" si="14"/>
        <v>0</v>
      </c>
      <c r="U47" s="56">
        <f t="shared" si="18"/>
        <v>0</v>
      </c>
      <c r="V47" s="56">
        <f t="shared" si="15"/>
        <v>0</v>
      </c>
      <c r="W47" s="64" t="str">
        <f t="shared" si="16"/>
        <v/>
      </c>
      <c r="X47" s="56" t="str">
        <f t="shared" si="19"/>
        <v>T</v>
      </c>
      <c r="Y47" s="18"/>
      <c r="Z47" s="19"/>
      <c r="AA47" s="20"/>
      <c r="AB47" s="19"/>
      <c r="AC47" s="21"/>
      <c r="AJ47" s="22"/>
      <c r="AK47" s="22"/>
      <c r="AL47" s="22"/>
      <c r="AM47" s="22"/>
      <c r="AN47" s="20"/>
      <c r="AO47" s="20"/>
      <c r="AP47" s="20"/>
      <c r="AQ47" s="20"/>
      <c r="AR47" s="20"/>
    </row>
    <row r="48" spans="1:44" s="17" customFormat="1" ht="20.25" customHeight="1" x14ac:dyDescent="0.2">
      <c r="A48" s="150"/>
      <c r="C48" s="63"/>
      <c r="D48" s="66" t="str">
        <f t="shared" si="13"/>
        <v/>
      </c>
      <c r="E48" s="69" t="str">
        <f>IFERROR(VLOOKUP(J48,Causa!$A$2:$F$15,6,0),"")</f>
        <v/>
      </c>
      <c r="F48" s="52"/>
      <c r="G48" s="53"/>
      <c r="H48" s="212"/>
      <c r="I48" s="55"/>
      <c r="J48" s="54"/>
      <c r="K48" s="54"/>
      <c r="L48" s="54"/>
      <c r="M48" s="54"/>
      <c r="N48" s="54"/>
      <c r="O48" s="54"/>
      <c r="P48" s="54"/>
      <c r="Q48" s="55"/>
      <c r="R48" s="54"/>
      <c r="S48" s="56">
        <f t="shared" si="17"/>
        <v>0</v>
      </c>
      <c r="T48" s="56">
        <f t="shared" si="14"/>
        <v>0</v>
      </c>
      <c r="U48" s="56">
        <f t="shared" si="18"/>
        <v>0</v>
      </c>
      <c r="V48" s="56">
        <f t="shared" si="15"/>
        <v>0</v>
      </c>
      <c r="W48" s="64" t="str">
        <f t="shared" si="16"/>
        <v/>
      </c>
      <c r="X48" s="56" t="str">
        <f t="shared" si="19"/>
        <v>T</v>
      </c>
      <c r="Y48" s="18"/>
      <c r="Z48" s="19"/>
      <c r="AA48" s="20"/>
      <c r="AB48" s="19"/>
      <c r="AC48" s="21"/>
      <c r="AJ48" s="22"/>
      <c r="AK48" s="22"/>
      <c r="AL48" s="22"/>
      <c r="AM48" s="22"/>
      <c r="AN48" s="20"/>
      <c r="AO48" s="20"/>
      <c r="AP48" s="20"/>
      <c r="AQ48" s="20"/>
      <c r="AR48" s="20"/>
    </row>
    <row r="49" spans="1:44" s="17" customFormat="1" ht="20.25" customHeight="1" x14ac:dyDescent="0.2">
      <c r="A49" s="150"/>
      <c r="C49" s="63"/>
      <c r="D49" s="66" t="str">
        <f t="shared" si="13"/>
        <v/>
      </c>
      <c r="E49" s="69" t="str">
        <f>IFERROR(VLOOKUP(J49,Causa!$A$2:$F$15,6,0),"")</f>
        <v/>
      </c>
      <c r="F49" s="52"/>
      <c r="G49" s="53"/>
      <c r="H49" s="212"/>
      <c r="I49" s="55"/>
      <c r="J49" s="54"/>
      <c r="K49" s="54"/>
      <c r="L49" s="54"/>
      <c r="M49" s="54"/>
      <c r="N49" s="54"/>
      <c r="O49" s="54"/>
      <c r="P49" s="54"/>
      <c r="Q49" s="55"/>
      <c r="R49" s="54"/>
      <c r="S49" s="56">
        <f t="shared" si="17"/>
        <v>0</v>
      </c>
      <c r="T49" s="56">
        <f t="shared" si="14"/>
        <v>0</v>
      </c>
      <c r="U49" s="56">
        <f t="shared" si="18"/>
        <v>0</v>
      </c>
      <c r="V49" s="56">
        <f t="shared" si="15"/>
        <v>0</v>
      </c>
      <c r="W49" s="64" t="str">
        <f t="shared" si="16"/>
        <v/>
      </c>
      <c r="X49" s="56" t="str">
        <f t="shared" si="19"/>
        <v>T</v>
      </c>
      <c r="Y49" s="18"/>
      <c r="Z49" s="19"/>
      <c r="AA49" s="20"/>
      <c r="AB49" s="19"/>
      <c r="AC49" s="21"/>
      <c r="AJ49" s="22"/>
      <c r="AK49" s="22"/>
      <c r="AL49" s="22"/>
      <c r="AM49" s="22"/>
      <c r="AN49" s="20"/>
      <c r="AO49" s="20"/>
      <c r="AP49" s="20"/>
      <c r="AQ49" s="20"/>
      <c r="AR49" s="20"/>
    </row>
    <row r="50" spans="1:44" s="17" customFormat="1" ht="20.25" customHeight="1" x14ac:dyDescent="0.2">
      <c r="A50" s="150"/>
      <c r="C50" s="63"/>
      <c r="D50" s="66" t="str">
        <f t="shared" si="13"/>
        <v/>
      </c>
      <c r="E50" s="69" t="str">
        <f>IFERROR(VLOOKUP(J50,Causa!$A$2:$F$15,6,0),"")</f>
        <v/>
      </c>
      <c r="F50" s="52"/>
      <c r="G50" s="53"/>
      <c r="H50" s="212"/>
      <c r="I50" s="55"/>
      <c r="J50" s="54"/>
      <c r="K50" s="54"/>
      <c r="L50" s="54"/>
      <c r="M50" s="54"/>
      <c r="N50" s="54"/>
      <c r="O50" s="54"/>
      <c r="P50" s="54"/>
      <c r="Q50" s="55"/>
      <c r="R50" s="54"/>
      <c r="S50" s="56">
        <f t="shared" si="17"/>
        <v>0</v>
      </c>
      <c r="T50" s="56">
        <f t="shared" si="14"/>
        <v>0</v>
      </c>
      <c r="U50" s="56">
        <f t="shared" si="18"/>
        <v>0</v>
      </c>
      <c r="V50" s="56">
        <f t="shared" si="15"/>
        <v>0</v>
      </c>
      <c r="W50" s="64" t="str">
        <f t="shared" si="16"/>
        <v/>
      </c>
      <c r="X50" s="56" t="str">
        <f t="shared" si="19"/>
        <v>T</v>
      </c>
      <c r="Y50" s="20"/>
      <c r="Z50" s="19"/>
      <c r="AA50" s="20"/>
      <c r="AB50" s="19"/>
      <c r="AC50" s="21"/>
      <c r="AJ50" s="22"/>
      <c r="AK50" s="22"/>
      <c r="AL50" s="22"/>
      <c r="AM50" s="22"/>
      <c r="AN50" s="20"/>
      <c r="AO50" s="20"/>
      <c r="AP50" s="20"/>
      <c r="AQ50" s="20"/>
      <c r="AR50" s="20"/>
    </row>
    <row r="51" spans="1:44" s="17" customFormat="1" ht="20.25" customHeight="1" x14ac:dyDescent="0.2">
      <c r="A51" s="150"/>
      <c r="C51" s="63"/>
      <c r="D51" s="66" t="str">
        <f t="shared" si="13"/>
        <v/>
      </c>
      <c r="E51" s="69" t="str">
        <f>IFERROR(VLOOKUP(J51,Causa!$A$2:$F$15,6,0),"")</f>
        <v/>
      </c>
      <c r="F51" s="52"/>
      <c r="G51" s="53"/>
      <c r="H51" s="212"/>
      <c r="I51" s="55"/>
      <c r="J51" s="54"/>
      <c r="K51" s="54"/>
      <c r="L51" s="54"/>
      <c r="M51" s="54"/>
      <c r="N51" s="54"/>
      <c r="O51" s="54"/>
      <c r="P51" s="54"/>
      <c r="Q51" s="55"/>
      <c r="R51" s="54"/>
      <c r="S51" s="56">
        <f t="shared" si="17"/>
        <v>0</v>
      </c>
      <c r="T51" s="56">
        <f t="shared" si="14"/>
        <v>0</v>
      </c>
      <c r="U51" s="56">
        <f t="shared" si="18"/>
        <v>0</v>
      </c>
      <c r="V51" s="56">
        <f t="shared" si="15"/>
        <v>0</v>
      </c>
      <c r="W51" s="64" t="str">
        <f t="shared" si="16"/>
        <v/>
      </c>
      <c r="X51" s="56" t="str">
        <f t="shared" si="19"/>
        <v>T</v>
      </c>
      <c r="Y51" s="20"/>
      <c r="Z51" s="19"/>
      <c r="AA51" s="20"/>
      <c r="AB51" s="19"/>
      <c r="AC51" s="21"/>
      <c r="AJ51" s="22"/>
      <c r="AK51" s="22"/>
      <c r="AL51" s="22"/>
      <c r="AM51" s="22"/>
      <c r="AN51" s="20"/>
      <c r="AO51" s="20"/>
      <c r="AP51" s="20"/>
      <c r="AQ51" s="20"/>
      <c r="AR51" s="20"/>
    </row>
    <row r="52" spans="1:44" s="17" customFormat="1" ht="20.25" customHeight="1" x14ac:dyDescent="0.2">
      <c r="A52" s="150"/>
      <c r="C52" s="63"/>
      <c r="D52" s="66" t="str">
        <f t="shared" si="13"/>
        <v/>
      </c>
      <c r="E52" s="69" t="str">
        <f>IFERROR(VLOOKUP(J52,Causa!$A$2:$F$15,6,0),"")</f>
        <v/>
      </c>
      <c r="F52" s="52"/>
      <c r="G52" s="53"/>
      <c r="H52" s="212"/>
      <c r="I52" s="55"/>
      <c r="J52" s="54"/>
      <c r="K52" s="54"/>
      <c r="L52" s="54"/>
      <c r="M52" s="54"/>
      <c r="N52" s="54"/>
      <c r="O52" s="54"/>
      <c r="P52" s="54"/>
      <c r="Q52" s="55"/>
      <c r="R52" s="54"/>
      <c r="S52" s="56">
        <f t="shared" si="17"/>
        <v>0</v>
      </c>
      <c r="T52" s="56">
        <f t="shared" si="14"/>
        <v>0</v>
      </c>
      <c r="U52" s="56">
        <f t="shared" si="18"/>
        <v>0</v>
      </c>
      <c r="V52" s="56">
        <f t="shared" si="15"/>
        <v>0</v>
      </c>
      <c r="W52" s="64" t="str">
        <f t="shared" si="16"/>
        <v/>
      </c>
      <c r="X52" s="56" t="str">
        <f t="shared" si="19"/>
        <v>T</v>
      </c>
      <c r="Y52" s="20"/>
      <c r="Z52" s="19"/>
      <c r="AA52" s="20"/>
      <c r="AB52" s="19"/>
      <c r="AC52" s="21"/>
      <c r="AJ52" s="22"/>
      <c r="AK52" s="22"/>
      <c r="AL52" s="22"/>
      <c r="AM52" s="22"/>
      <c r="AN52" s="20"/>
      <c r="AO52" s="20"/>
      <c r="AP52" s="20"/>
      <c r="AQ52" s="20"/>
      <c r="AR52" s="20"/>
    </row>
    <row r="53" spans="1:44" s="17" customFormat="1" ht="20.25" customHeight="1" x14ac:dyDescent="0.2">
      <c r="A53" s="150"/>
      <c r="C53" s="63"/>
      <c r="D53" s="66" t="str">
        <f t="shared" si="13"/>
        <v/>
      </c>
      <c r="E53" s="69" t="str">
        <f>IFERROR(VLOOKUP(J53,Causa!$A$2:$F$15,6,0),"")</f>
        <v/>
      </c>
      <c r="F53" s="52"/>
      <c r="G53" s="53"/>
      <c r="H53" s="212"/>
      <c r="I53" s="55"/>
      <c r="J53" s="54"/>
      <c r="K53" s="54"/>
      <c r="L53" s="54"/>
      <c r="M53" s="54"/>
      <c r="N53" s="54"/>
      <c r="O53" s="54"/>
      <c r="P53" s="54"/>
      <c r="Q53" s="55"/>
      <c r="R53" s="54"/>
      <c r="S53" s="56">
        <f t="shared" si="17"/>
        <v>0</v>
      </c>
      <c r="T53" s="56">
        <f t="shared" si="14"/>
        <v>0</v>
      </c>
      <c r="U53" s="56">
        <f t="shared" si="18"/>
        <v>0</v>
      </c>
      <c r="V53" s="56">
        <f t="shared" si="15"/>
        <v>0</v>
      </c>
      <c r="W53" s="64" t="str">
        <f t="shared" si="16"/>
        <v/>
      </c>
      <c r="X53" s="56" t="str">
        <f t="shared" si="19"/>
        <v>T</v>
      </c>
      <c r="Y53" s="20"/>
      <c r="Z53" s="19"/>
      <c r="AA53" s="20"/>
      <c r="AB53" s="19"/>
      <c r="AC53" s="21"/>
      <c r="AJ53" s="22"/>
      <c r="AK53" s="22"/>
      <c r="AL53" s="22"/>
      <c r="AM53" s="22"/>
      <c r="AN53" s="20"/>
      <c r="AO53" s="20"/>
      <c r="AP53" s="20"/>
      <c r="AQ53" s="20"/>
      <c r="AR53" s="20"/>
    </row>
    <row r="54" spans="1:44" s="17" customFormat="1" ht="20.25" customHeight="1" x14ac:dyDescent="0.2">
      <c r="A54" s="150"/>
      <c r="C54" s="63"/>
      <c r="D54" s="66" t="str">
        <f t="shared" si="13"/>
        <v/>
      </c>
      <c r="E54" s="69" t="str">
        <f>IFERROR(VLOOKUP(J54,Causa!$A$2:$F$15,6,0),"")</f>
        <v/>
      </c>
      <c r="F54" s="52"/>
      <c r="G54" s="53"/>
      <c r="H54" s="212"/>
      <c r="I54" s="55"/>
      <c r="J54" s="54"/>
      <c r="K54" s="54"/>
      <c r="L54" s="54"/>
      <c r="M54" s="54"/>
      <c r="N54" s="54"/>
      <c r="O54" s="54"/>
      <c r="P54" s="54"/>
      <c r="Q54" s="55"/>
      <c r="R54" s="54"/>
      <c r="S54" s="56">
        <f t="shared" si="17"/>
        <v>0</v>
      </c>
      <c r="T54" s="56">
        <f t="shared" si="14"/>
        <v>0</v>
      </c>
      <c r="U54" s="56">
        <f t="shared" si="18"/>
        <v>0</v>
      </c>
      <c r="V54" s="56">
        <f t="shared" si="15"/>
        <v>0</v>
      </c>
      <c r="W54" s="64" t="str">
        <f t="shared" si="16"/>
        <v/>
      </c>
      <c r="X54" s="56" t="str">
        <f t="shared" si="19"/>
        <v>T</v>
      </c>
      <c r="Y54" s="20"/>
      <c r="Z54" s="19"/>
      <c r="AA54" s="20"/>
      <c r="AB54" s="19"/>
      <c r="AC54" s="21"/>
      <c r="AJ54" s="22"/>
      <c r="AK54" s="22"/>
      <c r="AL54" s="22"/>
      <c r="AM54" s="22"/>
      <c r="AN54" s="20"/>
      <c r="AO54" s="20"/>
      <c r="AP54" s="20"/>
      <c r="AQ54" s="20"/>
      <c r="AR54" s="20"/>
    </row>
    <row r="55" spans="1:44" s="17" customFormat="1" ht="20.25" customHeight="1" x14ac:dyDescent="0.2">
      <c r="A55" s="150"/>
      <c r="C55" s="63"/>
      <c r="D55" s="66" t="str">
        <f t="shared" si="13"/>
        <v/>
      </c>
      <c r="E55" s="69" t="str">
        <f>IFERROR(VLOOKUP(J55,Causa!$A$2:$F$15,6,0),"")</f>
        <v/>
      </c>
      <c r="F55" s="52"/>
      <c r="G55" s="53"/>
      <c r="H55" s="212"/>
      <c r="I55" s="55"/>
      <c r="J55" s="54"/>
      <c r="K55" s="54"/>
      <c r="L55" s="54"/>
      <c r="M55" s="54"/>
      <c r="N55" s="54"/>
      <c r="O55" s="54"/>
      <c r="P55" s="54"/>
      <c r="Q55" s="55"/>
      <c r="R55" s="54"/>
      <c r="S55" s="56">
        <f t="shared" si="17"/>
        <v>0</v>
      </c>
      <c r="T55" s="56">
        <f t="shared" si="14"/>
        <v>0</v>
      </c>
      <c r="U55" s="56">
        <f t="shared" si="18"/>
        <v>0</v>
      </c>
      <c r="V55" s="56">
        <f t="shared" si="15"/>
        <v>0</v>
      </c>
      <c r="W55" s="64" t="str">
        <f t="shared" si="16"/>
        <v/>
      </c>
      <c r="X55" s="56" t="str">
        <f t="shared" si="19"/>
        <v>T</v>
      </c>
      <c r="Y55" s="20"/>
      <c r="Z55" s="19"/>
      <c r="AA55" s="20"/>
      <c r="AB55" s="19"/>
      <c r="AC55" s="21"/>
      <c r="AJ55" s="22"/>
      <c r="AK55" s="22"/>
      <c r="AL55" s="22"/>
      <c r="AM55" s="22"/>
      <c r="AN55" s="20"/>
      <c r="AO55" s="20"/>
      <c r="AP55" s="20"/>
      <c r="AQ55" s="20"/>
      <c r="AR55" s="20"/>
    </row>
    <row r="56" spans="1:44" s="17" customFormat="1" ht="20.25" customHeight="1" x14ac:dyDescent="0.2">
      <c r="A56" s="150"/>
      <c r="C56" s="63"/>
      <c r="D56" s="66" t="str">
        <f t="shared" si="13"/>
        <v/>
      </c>
      <c r="E56" s="69" t="str">
        <f>IFERROR(VLOOKUP(J56,Causa!$A$2:$F$15,6,0),"")</f>
        <v/>
      </c>
      <c r="F56" s="52"/>
      <c r="G56" s="53"/>
      <c r="H56" s="212"/>
      <c r="I56" s="55"/>
      <c r="J56" s="54"/>
      <c r="K56" s="54"/>
      <c r="L56" s="54"/>
      <c r="M56" s="54"/>
      <c r="N56" s="54"/>
      <c r="O56" s="54"/>
      <c r="P56" s="54"/>
      <c r="Q56" s="55"/>
      <c r="R56" s="54"/>
      <c r="S56" s="56">
        <f t="shared" si="17"/>
        <v>0</v>
      </c>
      <c r="T56" s="56">
        <f t="shared" si="14"/>
        <v>0</v>
      </c>
      <c r="U56" s="56">
        <f t="shared" si="18"/>
        <v>0</v>
      </c>
      <c r="V56" s="56">
        <f t="shared" si="15"/>
        <v>0</v>
      </c>
      <c r="W56" s="64" t="str">
        <f t="shared" si="16"/>
        <v/>
      </c>
      <c r="X56" s="56" t="str">
        <f t="shared" si="19"/>
        <v>T</v>
      </c>
      <c r="Y56" s="20"/>
      <c r="Z56" s="19"/>
      <c r="AA56" s="20"/>
      <c r="AB56" s="19"/>
      <c r="AC56" s="21"/>
      <c r="AJ56" s="22"/>
      <c r="AK56" s="22"/>
      <c r="AL56" s="22"/>
      <c r="AM56" s="22"/>
      <c r="AN56" s="20"/>
      <c r="AO56" s="20"/>
      <c r="AP56" s="20"/>
      <c r="AQ56" s="20"/>
      <c r="AR56" s="20"/>
    </row>
    <row r="57" spans="1:44" s="17" customFormat="1" ht="20.25" customHeight="1" x14ac:dyDescent="0.2">
      <c r="A57" s="150"/>
      <c r="C57" s="63"/>
      <c r="D57" s="66" t="str">
        <f t="shared" si="13"/>
        <v/>
      </c>
      <c r="E57" s="69" t="str">
        <f>IFERROR(VLOOKUP(J57,Causa!$A$2:$F$15,6,0),"")</f>
        <v/>
      </c>
      <c r="F57" s="52"/>
      <c r="G57" s="53"/>
      <c r="H57" s="212"/>
      <c r="I57" s="55"/>
      <c r="J57" s="54"/>
      <c r="K57" s="54"/>
      <c r="L57" s="54"/>
      <c r="M57" s="54"/>
      <c r="N57" s="54"/>
      <c r="O57" s="54"/>
      <c r="P57" s="54"/>
      <c r="Q57" s="55"/>
      <c r="R57" s="54"/>
      <c r="S57" s="56">
        <f t="shared" si="17"/>
        <v>0</v>
      </c>
      <c r="T57" s="56">
        <f t="shared" si="14"/>
        <v>0</v>
      </c>
      <c r="U57" s="56">
        <f t="shared" si="18"/>
        <v>0</v>
      </c>
      <c r="V57" s="56">
        <f t="shared" si="15"/>
        <v>0</v>
      </c>
      <c r="W57" s="64" t="str">
        <f t="shared" si="16"/>
        <v/>
      </c>
      <c r="X57" s="56" t="str">
        <f t="shared" si="19"/>
        <v>T</v>
      </c>
      <c r="Y57" s="20"/>
      <c r="Z57" s="19"/>
      <c r="AA57" s="20"/>
      <c r="AB57" s="19"/>
      <c r="AC57" s="21"/>
      <c r="AJ57" s="22"/>
      <c r="AK57" s="22"/>
      <c r="AL57" s="22"/>
      <c r="AM57" s="22"/>
      <c r="AN57" s="20"/>
      <c r="AO57" s="20"/>
      <c r="AP57" s="20"/>
      <c r="AQ57" s="20"/>
      <c r="AR57" s="20"/>
    </row>
    <row r="58" spans="1:44" s="17" customFormat="1" ht="20.25" customHeight="1" x14ac:dyDescent="0.2">
      <c r="A58" s="150"/>
      <c r="C58" s="63"/>
      <c r="D58" s="66" t="str">
        <f t="shared" si="13"/>
        <v/>
      </c>
      <c r="E58" s="69" t="str">
        <f>IFERROR(VLOOKUP(J58,Causa!$A$2:$F$15,6,0),"")</f>
        <v/>
      </c>
      <c r="F58" s="52"/>
      <c r="G58" s="53"/>
      <c r="H58" s="212"/>
      <c r="I58" s="55"/>
      <c r="J58" s="54"/>
      <c r="K58" s="54"/>
      <c r="L58" s="54"/>
      <c r="M58" s="54"/>
      <c r="N58" s="54"/>
      <c r="O58" s="54"/>
      <c r="P58" s="54"/>
      <c r="Q58" s="55"/>
      <c r="R58" s="54"/>
      <c r="S58" s="56">
        <f t="shared" si="17"/>
        <v>0</v>
      </c>
      <c r="T58" s="56">
        <f t="shared" si="14"/>
        <v>0</v>
      </c>
      <c r="U58" s="56">
        <f t="shared" si="18"/>
        <v>0</v>
      </c>
      <c r="V58" s="56">
        <f t="shared" si="15"/>
        <v>0</v>
      </c>
      <c r="W58" s="64" t="str">
        <f t="shared" si="16"/>
        <v/>
      </c>
      <c r="X58" s="56" t="str">
        <f t="shared" si="19"/>
        <v>T</v>
      </c>
      <c r="Y58" s="20"/>
      <c r="Z58" s="19"/>
      <c r="AA58" s="20"/>
      <c r="AB58" s="19"/>
      <c r="AC58" s="21"/>
      <c r="AJ58" s="22"/>
      <c r="AK58" s="22"/>
      <c r="AL58" s="22"/>
      <c r="AM58" s="22"/>
      <c r="AN58" s="20"/>
      <c r="AO58" s="20"/>
      <c r="AP58" s="20"/>
      <c r="AQ58" s="20"/>
      <c r="AR58" s="20"/>
    </row>
    <row r="59" spans="1:44" s="17" customFormat="1" ht="20.25" customHeight="1" x14ac:dyDescent="0.2">
      <c r="A59" s="150"/>
      <c r="C59" s="63"/>
      <c r="D59" s="66" t="str">
        <f t="shared" si="13"/>
        <v/>
      </c>
      <c r="E59" s="69" t="str">
        <f>IFERROR(VLOOKUP(J59,Causa!$A$2:$F$15,6,0),"")</f>
        <v/>
      </c>
      <c r="F59" s="52"/>
      <c r="G59" s="53"/>
      <c r="H59" s="212"/>
      <c r="I59" s="55"/>
      <c r="J59" s="54"/>
      <c r="K59" s="54"/>
      <c r="L59" s="54"/>
      <c r="M59" s="54"/>
      <c r="N59" s="54"/>
      <c r="O59" s="54"/>
      <c r="P59" s="54"/>
      <c r="Q59" s="55"/>
      <c r="R59" s="54"/>
      <c r="S59" s="56">
        <f t="shared" si="17"/>
        <v>0</v>
      </c>
      <c r="T59" s="56">
        <f t="shared" si="14"/>
        <v>0</v>
      </c>
      <c r="U59" s="56">
        <f t="shared" si="18"/>
        <v>0</v>
      </c>
      <c r="V59" s="56">
        <f t="shared" si="15"/>
        <v>0</v>
      </c>
      <c r="W59" s="64" t="str">
        <f t="shared" si="16"/>
        <v/>
      </c>
      <c r="X59" s="56" t="str">
        <f t="shared" si="19"/>
        <v>T</v>
      </c>
      <c r="Y59" s="20"/>
      <c r="Z59" s="19"/>
      <c r="AA59" s="20"/>
      <c r="AB59" s="19"/>
      <c r="AC59" s="21"/>
      <c r="AJ59" s="22"/>
      <c r="AK59" s="22"/>
      <c r="AL59" s="22"/>
      <c r="AM59" s="22"/>
      <c r="AN59" s="20"/>
      <c r="AO59" s="20"/>
      <c r="AP59" s="20"/>
      <c r="AQ59" s="20"/>
      <c r="AR59" s="20"/>
    </row>
    <row r="60" spans="1:44" s="17" customFormat="1" ht="20.25" customHeight="1" x14ac:dyDescent="0.2">
      <c r="A60" s="150"/>
      <c r="C60" s="63"/>
      <c r="D60" s="66" t="str">
        <f t="shared" si="13"/>
        <v/>
      </c>
      <c r="E60" s="69" t="str">
        <f>IFERROR(VLOOKUP(J60,Causa!$A$2:$F$15,6,0),"")</f>
        <v/>
      </c>
      <c r="F60" s="52"/>
      <c r="G60" s="53"/>
      <c r="H60" s="212"/>
      <c r="I60" s="55"/>
      <c r="J60" s="54"/>
      <c r="K60" s="54"/>
      <c r="L60" s="54"/>
      <c r="M60" s="54"/>
      <c r="N60" s="54"/>
      <c r="O60" s="54"/>
      <c r="P60" s="54"/>
      <c r="Q60" s="55"/>
      <c r="R60" s="54"/>
      <c r="S60" s="56">
        <f t="shared" si="17"/>
        <v>0</v>
      </c>
      <c r="T60" s="56">
        <f t="shared" si="14"/>
        <v>0</v>
      </c>
      <c r="U60" s="56">
        <f t="shared" si="18"/>
        <v>0</v>
      </c>
      <c r="V60" s="56">
        <f t="shared" si="15"/>
        <v>0</v>
      </c>
      <c r="W60" s="64" t="str">
        <f t="shared" si="16"/>
        <v/>
      </c>
      <c r="X60" s="56" t="str">
        <f t="shared" si="19"/>
        <v>T</v>
      </c>
      <c r="Y60" s="20"/>
      <c r="Z60" s="19"/>
      <c r="AA60" s="20"/>
      <c r="AB60" s="19"/>
      <c r="AC60" s="21"/>
      <c r="AJ60" s="22"/>
      <c r="AK60" s="22"/>
      <c r="AL60" s="22"/>
      <c r="AM60" s="22"/>
      <c r="AN60" s="20"/>
      <c r="AO60" s="20"/>
      <c r="AP60" s="20"/>
      <c r="AQ60" s="20"/>
      <c r="AR60" s="20"/>
    </row>
    <row r="61" spans="1:44" s="17" customFormat="1" ht="30.75" customHeight="1" x14ac:dyDescent="0.2">
      <c r="A61" s="150"/>
      <c r="C61" s="63"/>
      <c r="D61" s="66" t="str">
        <f t="shared" si="13"/>
        <v/>
      </c>
      <c r="E61" s="69" t="str">
        <f>IFERROR(VLOOKUP(J61,Causa!$A$2:$F$15,6,0),"")</f>
        <v/>
      </c>
      <c r="F61" s="52"/>
      <c r="G61" s="53"/>
      <c r="H61" s="212"/>
      <c r="I61" s="55"/>
      <c r="J61" s="54"/>
      <c r="K61" s="54"/>
      <c r="L61" s="54"/>
      <c r="M61" s="54"/>
      <c r="N61" s="54"/>
      <c r="O61" s="54"/>
      <c r="P61" s="54"/>
      <c r="Q61" s="55"/>
      <c r="R61" s="54"/>
      <c r="S61" s="56">
        <f t="shared" si="17"/>
        <v>0</v>
      </c>
      <c r="T61" s="56">
        <f t="shared" si="14"/>
        <v>0</v>
      </c>
      <c r="U61" s="56">
        <f t="shared" si="18"/>
        <v>0</v>
      </c>
      <c r="V61" s="56">
        <f t="shared" si="15"/>
        <v>0</v>
      </c>
      <c r="W61" s="64" t="str">
        <f t="shared" si="16"/>
        <v/>
      </c>
      <c r="X61" s="56" t="str">
        <f t="shared" si="19"/>
        <v>T</v>
      </c>
      <c r="Y61" s="20"/>
      <c r="Z61" s="19"/>
      <c r="AA61" s="20"/>
      <c r="AB61" s="19"/>
      <c r="AC61" s="21"/>
      <c r="AJ61" s="22"/>
      <c r="AK61" s="22"/>
      <c r="AL61" s="22"/>
      <c r="AM61" s="22"/>
      <c r="AN61" s="20"/>
      <c r="AO61" s="20"/>
      <c r="AP61" s="20"/>
      <c r="AQ61" s="20"/>
      <c r="AR61" s="20"/>
    </row>
    <row r="62" spans="1:44" s="17" customFormat="1" ht="30.75" customHeight="1" x14ac:dyDescent="0.2">
      <c r="A62" s="150"/>
      <c r="C62" s="63"/>
      <c r="D62" s="66" t="str">
        <f t="shared" si="13"/>
        <v/>
      </c>
      <c r="E62" s="69" t="str">
        <f>IFERROR(VLOOKUP(J62,Causa!$A$2:$F$15,6,0),"")</f>
        <v/>
      </c>
      <c r="F62" s="52"/>
      <c r="G62" s="53"/>
      <c r="H62" s="212"/>
      <c r="I62" s="55"/>
      <c r="J62" s="54"/>
      <c r="K62" s="54"/>
      <c r="L62" s="54"/>
      <c r="M62" s="54"/>
      <c r="N62" s="54"/>
      <c r="O62" s="54"/>
      <c r="P62" s="54"/>
      <c r="Q62" s="55"/>
      <c r="R62" s="54"/>
      <c r="S62" s="56">
        <f t="shared" si="17"/>
        <v>0</v>
      </c>
      <c r="T62" s="56">
        <f t="shared" si="14"/>
        <v>0</v>
      </c>
      <c r="U62" s="56">
        <f t="shared" si="18"/>
        <v>0</v>
      </c>
      <c r="V62" s="56">
        <f t="shared" si="15"/>
        <v>0</v>
      </c>
      <c r="W62" s="64" t="str">
        <f t="shared" si="16"/>
        <v/>
      </c>
      <c r="X62" s="56" t="str">
        <f t="shared" si="19"/>
        <v>T</v>
      </c>
      <c r="Y62" s="20"/>
      <c r="Z62" s="19"/>
      <c r="AA62" s="20"/>
      <c r="AB62" s="19"/>
      <c r="AC62" s="21"/>
      <c r="AJ62" s="22"/>
      <c r="AK62" s="22"/>
      <c r="AL62" s="22"/>
      <c r="AM62" s="22"/>
      <c r="AN62" s="20"/>
      <c r="AO62" s="20"/>
      <c r="AP62" s="20"/>
      <c r="AQ62" s="20"/>
      <c r="AR62" s="20"/>
    </row>
    <row r="63" spans="1:44" s="17" customFormat="1" ht="30.75" customHeight="1" x14ac:dyDescent="0.2">
      <c r="A63" s="150"/>
      <c r="C63" s="63"/>
      <c r="D63" s="66" t="str">
        <f t="shared" si="13"/>
        <v/>
      </c>
      <c r="E63" s="69" t="str">
        <f>IFERROR(VLOOKUP(J63,Causa!$A$2:$F$15,6,0),"")</f>
        <v/>
      </c>
      <c r="F63" s="52"/>
      <c r="G63" s="53"/>
      <c r="H63" s="212"/>
      <c r="I63" s="55"/>
      <c r="J63" s="54"/>
      <c r="K63" s="54"/>
      <c r="L63" s="54"/>
      <c r="M63" s="54"/>
      <c r="N63" s="54"/>
      <c r="O63" s="54"/>
      <c r="P63" s="54"/>
      <c r="Q63" s="55"/>
      <c r="R63" s="54"/>
      <c r="S63" s="56">
        <f t="shared" si="17"/>
        <v>0</v>
      </c>
      <c r="T63" s="56">
        <f t="shared" si="14"/>
        <v>0</v>
      </c>
      <c r="U63" s="56">
        <f t="shared" si="18"/>
        <v>0</v>
      </c>
      <c r="V63" s="56">
        <f t="shared" si="15"/>
        <v>0</v>
      </c>
      <c r="W63" s="64" t="str">
        <f t="shared" si="16"/>
        <v/>
      </c>
      <c r="X63" s="56" t="str">
        <f t="shared" si="19"/>
        <v>T</v>
      </c>
      <c r="Y63" s="20"/>
      <c r="Z63" s="19"/>
      <c r="AA63" s="20"/>
      <c r="AB63" s="19"/>
      <c r="AC63" s="21"/>
      <c r="AJ63" s="22"/>
      <c r="AK63" s="22"/>
      <c r="AL63" s="22"/>
      <c r="AM63" s="22"/>
      <c r="AN63" s="20"/>
      <c r="AO63" s="20"/>
      <c r="AP63" s="20"/>
      <c r="AQ63" s="20"/>
      <c r="AR63" s="20"/>
    </row>
    <row r="64" spans="1:44" s="17" customFormat="1" ht="30.75" customHeight="1" x14ac:dyDescent="0.2">
      <c r="A64" s="150"/>
      <c r="C64" s="63"/>
      <c r="D64" s="66" t="str">
        <f t="shared" si="13"/>
        <v/>
      </c>
      <c r="E64" s="69" t="str">
        <f>IFERROR(VLOOKUP(J64,Causa!$A$2:$F$15,6,0),"")</f>
        <v/>
      </c>
      <c r="F64" s="52"/>
      <c r="G64" s="53"/>
      <c r="H64" s="212"/>
      <c r="I64" s="55"/>
      <c r="J64" s="54"/>
      <c r="K64" s="54"/>
      <c r="L64" s="54"/>
      <c r="M64" s="54"/>
      <c r="N64" s="54"/>
      <c r="O64" s="54"/>
      <c r="P64" s="54"/>
      <c r="Q64" s="55"/>
      <c r="R64" s="54"/>
      <c r="S64" s="56">
        <f t="shared" si="17"/>
        <v>0</v>
      </c>
      <c r="T64" s="56">
        <f t="shared" si="14"/>
        <v>0</v>
      </c>
      <c r="U64" s="56">
        <f t="shared" si="18"/>
        <v>0</v>
      </c>
      <c r="V64" s="56">
        <f t="shared" si="15"/>
        <v>0</v>
      </c>
      <c r="W64" s="64" t="str">
        <f t="shared" si="16"/>
        <v/>
      </c>
      <c r="X64" s="56" t="str">
        <f t="shared" si="19"/>
        <v>T</v>
      </c>
      <c r="Y64" s="20"/>
      <c r="Z64" s="19"/>
      <c r="AA64" s="20"/>
      <c r="AB64" s="19"/>
      <c r="AC64" s="21"/>
      <c r="AJ64" s="22"/>
      <c r="AK64" s="22"/>
      <c r="AL64" s="22"/>
      <c r="AM64" s="22"/>
      <c r="AN64" s="20"/>
      <c r="AO64" s="20"/>
      <c r="AP64" s="20"/>
      <c r="AQ64" s="20"/>
      <c r="AR64" s="20"/>
    </row>
    <row r="65" spans="1:44" s="17" customFormat="1" ht="30.75" customHeight="1" x14ac:dyDescent="0.2">
      <c r="A65" s="150"/>
      <c r="C65" s="63"/>
      <c r="D65" s="66" t="str">
        <f t="shared" si="13"/>
        <v/>
      </c>
      <c r="E65" s="69" t="str">
        <f>IFERROR(VLOOKUP(J65,Causa!$A$2:$F$15,6,0),"")</f>
        <v/>
      </c>
      <c r="F65" s="52"/>
      <c r="G65" s="53"/>
      <c r="H65" s="212"/>
      <c r="I65" s="55"/>
      <c r="J65" s="54"/>
      <c r="K65" s="54"/>
      <c r="L65" s="54"/>
      <c r="M65" s="54"/>
      <c r="N65" s="54"/>
      <c r="O65" s="54"/>
      <c r="P65" s="54"/>
      <c r="Q65" s="55"/>
      <c r="R65" s="54"/>
      <c r="S65" s="56">
        <f t="shared" si="17"/>
        <v>0</v>
      </c>
      <c r="T65" s="56">
        <f t="shared" si="14"/>
        <v>0</v>
      </c>
      <c r="U65" s="56">
        <f t="shared" si="18"/>
        <v>0</v>
      </c>
      <c r="V65" s="56">
        <f t="shared" si="15"/>
        <v>0</v>
      </c>
      <c r="W65" s="64" t="str">
        <f t="shared" si="16"/>
        <v/>
      </c>
      <c r="X65" s="56" t="str">
        <f t="shared" si="19"/>
        <v>T</v>
      </c>
      <c r="Y65" s="20"/>
      <c r="Z65" s="19"/>
      <c r="AA65" s="20"/>
      <c r="AB65" s="19"/>
      <c r="AC65" s="21"/>
      <c r="AJ65" s="22"/>
      <c r="AK65" s="22"/>
      <c r="AL65" s="22"/>
      <c r="AM65" s="22"/>
      <c r="AN65" s="20"/>
      <c r="AO65" s="20"/>
      <c r="AP65" s="20"/>
      <c r="AQ65" s="20"/>
      <c r="AR65" s="20"/>
    </row>
    <row r="66" spans="1:44" s="17" customFormat="1" ht="30.75" customHeight="1" x14ac:dyDescent="0.2">
      <c r="A66" s="150"/>
      <c r="C66" s="63"/>
      <c r="D66" s="66" t="str">
        <f t="shared" si="13"/>
        <v/>
      </c>
      <c r="E66" s="69" t="str">
        <f>IFERROR(VLOOKUP(J66,Causa!$A$2:$F$15,6,0),"")</f>
        <v/>
      </c>
      <c r="F66" s="52"/>
      <c r="G66" s="53"/>
      <c r="H66" s="212"/>
      <c r="I66" s="55"/>
      <c r="J66" s="54"/>
      <c r="K66" s="54"/>
      <c r="L66" s="54"/>
      <c r="M66" s="54"/>
      <c r="N66" s="54"/>
      <c r="O66" s="54"/>
      <c r="P66" s="54"/>
      <c r="Q66" s="55"/>
      <c r="R66" s="54"/>
      <c r="S66" s="56">
        <f t="shared" si="17"/>
        <v>0</v>
      </c>
      <c r="T66" s="56">
        <f t="shared" si="14"/>
        <v>0</v>
      </c>
      <c r="U66" s="56">
        <f t="shared" si="18"/>
        <v>0</v>
      </c>
      <c r="V66" s="56">
        <f t="shared" si="15"/>
        <v>0</v>
      </c>
      <c r="W66" s="64" t="str">
        <f t="shared" si="16"/>
        <v/>
      </c>
      <c r="X66" s="56" t="str">
        <f t="shared" si="19"/>
        <v>T</v>
      </c>
      <c r="Y66" s="20"/>
      <c r="Z66" s="19"/>
      <c r="AA66" s="20"/>
      <c r="AB66" s="19"/>
      <c r="AC66" s="21"/>
      <c r="AJ66" s="22"/>
      <c r="AK66" s="22"/>
      <c r="AL66" s="22"/>
      <c r="AM66" s="22"/>
      <c r="AN66" s="20"/>
      <c r="AO66" s="20"/>
      <c r="AP66" s="20"/>
      <c r="AQ66" s="20"/>
      <c r="AR66" s="20"/>
    </row>
    <row r="67" spans="1:44" s="17" customFormat="1" ht="30.75" customHeight="1" x14ac:dyDescent="0.2">
      <c r="A67" s="150"/>
      <c r="C67" s="63"/>
      <c r="D67" s="66" t="str">
        <f t="shared" si="13"/>
        <v/>
      </c>
      <c r="E67" s="69" t="str">
        <f>IFERROR(VLOOKUP(J67,Causa!$A$2:$F$15,6,0),"")</f>
        <v/>
      </c>
      <c r="F67" s="52"/>
      <c r="G67" s="53"/>
      <c r="H67" s="212"/>
      <c r="I67" s="55"/>
      <c r="J67" s="54"/>
      <c r="K67" s="54"/>
      <c r="L67" s="54"/>
      <c r="M67" s="54"/>
      <c r="N67" s="54"/>
      <c r="O67" s="54"/>
      <c r="P67" s="54"/>
      <c r="Q67" s="55"/>
      <c r="R67" s="54"/>
      <c r="S67" s="56">
        <f t="shared" si="17"/>
        <v>0</v>
      </c>
      <c r="T67" s="56">
        <f t="shared" si="14"/>
        <v>0</v>
      </c>
      <c r="U67" s="56">
        <f t="shared" si="18"/>
        <v>0</v>
      </c>
      <c r="V67" s="56">
        <f t="shared" si="15"/>
        <v>0</v>
      </c>
      <c r="W67" s="64" t="str">
        <f t="shared" si="16"/>
        <v/>
      </c>
      <c r="X67" s="56" t="str">
        <f t="shared" si="19"/>
        <v>T</v>
      </c>
      <c r="Y67" s="20"/>
      <c r="Z67" s="19"/>
      <c r="AA67" s="20"/>
      <c r="AB67" s="19"/>
      <c r="AC67" s="21"/>
      <c r="AJ67" s="22"/>
      <c r="AK67" s="22"/>
      <c r="AL67" s="22"/>
      <c r="AM67" s="22"/>
      <c r="AN67" s="20"/>
      <c r="AO67" s="20"/>
      <c r="AP67" s="20"/>
      <c r="AQ67" s="20"/>
      <c r="AR67" s="20"/>
    </row>
    <row r="68" spans="1:44" s="17" customFormat="1" ht="30.75" customHeight="1" x14ac:dyDescent="0.2">
      <c r="A68" s="150"/>
      <c r="C68" s="63"/>
      <c r="D68" s="66" t="str">
        <f t="shared" si="13"/>
        <v/>
      </c>
      <c r="E68" s="69" t="str">
        <f>IFERROR(VLOOKUP(J68,Causa!$A$2:$F$15,6,0),"")</f>
        <v/>
      </c>
      <c r="F68" s="52"/>
      <c r="G68" s="53"/>
      <c r="H68" s="212"/>
      <c r="I68" s="55"/>
      <c r="J68" s="54"/>
      <c r="K68" s="54"/>
      <c r="L68" s="54"/>
      <c r="M68" s="54"/>
      <c r="N68" s="54"/>
      <c r="O68" s="54"/>
      <c r="P68" s="54"/>
      <c r="Q68" s="55"/>
      <c r="R68" s="54"/>
      <c r="S68" s="56">
        <f t="shared" si="17"/>
        <v>0</v>
      </c>
      <c r="T68" s="56">
        <f t="shared" si="14"/>
        <v>0</v>
      </c>
      <c r="U68" s="56">
        <f t="shared" si="18"/>
        <v>0</v>
      </c>
      <c r="V68" s="56">
        <f t="shared" si="15"/>
        <v>0</v>
      </c>
      <c r="W68" s="64" t="str">
        <f t="shared" si="16"/>
        <v/>
      </c>
      <c r="X68" s="56" t="str">
        <f t="shared" si="19"/>
        <v>T</v>
      </c>
      <c r="Y68" s="20"/>
      <c r="Z68" s="19"/>
      <c r="AA68" s="20"/>
      <c r="AB68" s="19"/>
      <c r="AC68" s="21"/>
      <c r="AJ68" s="22"/>
      <c r="AK68" s="22"/>
      <c r="AL68" s="22"/>
      <c r="AM68" s="22"/>
      <c r="AN68" s="20"/>
      <c r="AO68" s="20"/>
      <c r="AP68" s="20"/>
      <c r="AQ68" s="20"/>
      <c r="AR68" s="20"/>
    </row>
    <row r="69" spans="1:44" s="17" customFormat="1" ht="30.75" customHeight="1" x14ac:dyDescent="0.2">
      <c r="A69" s="150"/>
      <c r="C69" s="63"/>
      <c r="D69" s="66" t="str">
        <f t="shared" si="13"/>
        <v/>
      </c>
      <c r="E69" s="69" t="str">
        <f>IFERROR(VLOOKUP(J69,Causa!$A$2:$F$15,6,0),"")</f>
        <v/>
      </c>
      <c r="F69" s="52"/>
      <c r="G69" s="53"/>
      <c r="H69" s="212"/>
      <c r="I69" s="55"/>
      <c r="J69" s="54"/>
      <c r="K69" s="54"/>
      <c r="L69" s="54"/>
      <c r="M69" s="54"/>
      <c r="N69" s="54"/>
      <c r="O69" s="54"/>
      <c r="P69" s="54"/>
      <c r="Q69" s="55"/>
      <c r="R69" s="54"/>
      <c r="S69" s="56">
        <f t="shared" si="17"/>
        <v>0</v>
      </c>
      <c r="T69" s="56">
        <f t="shared" si="14"/>
        <v>0</v>
      </c>
      <c r="U69" s="56">
        <f t="shared" si="18"/>
        <v>0</v>
      </c>
      <c r="V69" s="56">
        <f t="shared" si="15"/>
        <v>0</v>
      </c>
      <c r="W69" s="64" t="str">
        <f t="shared" si="16"/>
        <v/>
      </c>
      <c r="X69" s="56" t="str">
        <f t="shared" si="19"/>
        <v>T</v>
      </c>
      <c r="Y69" s="20"/>
      <c r="Z69" s="19"/>
      <c r="AA69" s="20"/>
      <c r="AB69" s="19"/>
      <c r="AC69" s="21"/>
      <c r="AJ69" s="22"/>
      <c r="AK69" s="22"/>
      <c r="AL69" s="22"/>
      <c r="AM69" s="22"/>
      <c r="AN69" s="20"/>
      <c r="AO69" s="20"/>
      <c r="AP69" s="20"/>
      <c r="AQ69" s="20"/>
      <c r="AR69" s="20"/>
    </row>
    <row r="70" spans="1:44" s="17" customFormat="1" ht="30.75" customHeight="1" x14ac:dyDescent="0.2">
      <c r="A70" s="150"/>
      <c r="C70" s="63"/>
      <c r="D70" s="66" t="str">
        <f t="shared" si="13"/>
        <v/>
      </c>
      <c r="E70" s="69" t="str">
        <f>IFERROR(VLOOKUP(J70,Causa!$A$2:$F$15,6,0),"")</f>
        <v/>
      </c>
      <c r="F70" s="52"/>
      <c r="G70" s="53"/>
      <c r="H70" s="212"/>
      <c r="I70" s="55"/>
      <c r="J70" s="54"/>
      <c r="K70" s="54"/>
      <c r="L70" s="54"/>
      <c r="M70" s="54"/>
      <c r="N70" s="54"/>
      <c r="O70" s="54"/>
      <c r="P70" s="54"/>
      <c r="Q70" s="55"/>
      <c r="R70" s="54"/>
      <c r="S70" s="56">
        <f t="shared" si="17"/>
        <v>0</v>
      </c>
      <c r="T70" s="56">
        <f t="shared" si="14"/>
        <v>0</v>
      </c>
      <c r="U70" s="56">
        <f t="shared" si="18"/>
        <v>0</v>
      </c>
      <c r="V70" s="56">
        <f t="shared" si="15"/>
        <v>0</v>
      </c>
      <c r="W70" s="64" t="str">
        <f t="shared" si="16"/>
        <v/>
      </c>
      <c r="X70" s="56" t="str">
        <f t="shared" si="19"/>
        <v>T</v>
      </c>
      <c r="Y70" s="20"/>
      <c r="Z70" s="19"/>
      <c r="AA70" s="20"/>
      <c r="AB70" s="19"/>
      <c r="AC70" s="21"/>
      <c r="AJ70" s="22"/>
      <c r="AK70" s="22"/>
      <c r="AL70" s="22"/>
      <c r="AM70" s="22"/>
      <c r="AN70" s="20"/>
      <c r="AO70" s="20"/>
      <c r="AP70" s="20"/>
      <c r="AQ70" s="20"/>
      <c r="AR70" s="20"/>
    </row>
    <row r="71" spans="1:44" s="17" customFormat="1" ht="30.75" customHeight="1" x14ac:dyDescent="0.2">
      <c r="A71" s="150"/>
      <c r="C71" s="63"/>
      <c r="D71" s="66" t="str">
        <f t="shared" si="13"/>
        <v/>
      </c>
      <c r="E71" s="69" t="str">
        <f>IFERROR(VLOOKUP(J71,Causa!$A$2:$F$15,6,0),"")</f>
        <v/>
      </c>
      <c r="F71" s="52"/>
      <c r="G71" s="53"/>
      <c r="H71" s="212"/>
      <c r="I71" s="55"/>
      <c r="J71" s="54"/>
      <c r="K71" s="54"/>
      <c r="L71" s="54"/>
      <c r="M71" s="54"/>
      <c r="N71" s="54"/>
      <c r="O71" s="54"/>
      <c r="P71" s="54"/>
      <c r="Q71" s="55"/>
      <c r="R71" s="54"/>
      <c r="S71" s="56">
        <f t="shared" si="17"/>
        <v>0</v>
      </c>
      <c r="T71" s="56">
        <f t="shared" si="14"/>
        <v>0</v>
      </c>
      <c r="U71" s="56">
        <f t="shared" si="18"/>
        <v>0</v>
      </c>
      <c r="V71" s="56">
        <f t="shared" si="15"/>
        <v>0</v>
      </c>
      <c r="W71" s="64" t="str">
        <f t="shared" si="16"/>
        <v/>
      </c>
      <c r="X71" s="56" t="str">
        <f t="shared" si="19"/>
        <v>T</v>
      </c>
      <c r="Y71" s="20"/>
      <c r="Z71" s="19"/>
      <c r="AA71" s="20"/>
      <c r="AB71" s="19"/>
      <c r="AC71" s="21"/>
      <c r="AJ71" s="22"/>
      <c r="AK71" s="22"/>
      <c r="AL71" s="22"/>
      <c r="AM71" s="22"/>
      <c r="AN71" s="20"/>
      <c r="AO71" s="20"/>
      <c r="AP71" s="20"/>
      <c r="AQ71" s="20"/>
      <c r="AR71" s="20"/>
    </row>
    <row r="72" spans="1:44" s="17" customFormat="1" ht="30.75" customHeight="1" x14ac:dyDescent="0.2">
      <c r="A72" s="150"/>
      <c r="C72" s="63"/>
      <c r="D72" s="66" t="str">
        <f t="shared" si="13"/>
        <v/>
      </c>
      <c r="E72" s="69" t="str">
        <f>IFERROR(VLOOKUP(J72,Causa!$A$2:$F$15,6,0),"")</f>
        <v/>
      </c>
      <c r="F72" s="52"/>
      <c r="G72" s="53"/>
      <c r="H72" s="212"/>
      <c r="I72" s="55"/>
      <c r="J72" s="54"/>
      <c r="K72" s="54"/>
      <c r="L72" s="54"/>
      <c r="M72" s="54"/>
      <c r="N72" s="54"/>
      <c r="O72" s="54"/>
      <c r="P72" s="54"/>
      <c r="Q72" s="55"/>
      <c r="R72" s="54"/>
      <c r="S72" s="56">
        <f t="shared" si="17"/>
        <v>0</v>
      </c>
      <c r="T72" s="56">
        <f t="shared" si="14"/>
        <v>0</v>
      </c>
      <c r="U72" s="56">
        <f t="shared" si="18"/>
        <v>0</v>
      </c>
      <c r="V72" s="56">
        <f t="shared" si="15"/>
        <v>0</v>
      </c>
      <c r="W72" s="64" t="str">
        <f t="shared" si="16"/>
        <v/>
      </c>
      <c r="X72" s="56" t="str">
        <f t="shared" si="19"/>
        <v>T</v>
      </c>
      <c r="Y72" s="20"/>
      <c r="Z72" s="19"/>
      <c r="AA72" s="20"/>
      <c r="AB72" s="19"/>
      <c r="AC72" s="21"/>
      <c r="AJ72" s="22"/>
      <c r="AK72" s="22"/>
      <c r="AL72" s="22"/>
      <c r="AM72" s="22"/>
      <c r="AN72" s="20"/>
      <c r="AO72" s="20"/>
      <c r="AP72" s="20"/>
      <c r="AQ72" s="20"/>
      <c r="AR72" s="20"/>
    </row>
    <row r="73" spans="1:44" s="17" customFormat="1" ht="30.75" customHeight="1" x14ac:dyDescent="0.2">
      <c r="A73" s="150"/>
      <c r="C73" s="63"/>
      <c r="D73" s="66" t="str">
        <f t="shared" si="13"/>
        <v/>
      </c>
      <c r="E73" s="69" t="str">
        <f>IFERROR(VLOOKUP(J73,Causa!$A$2:$F$15,6,0),"")</f>
        <v/>
      </c>
      <c r="F73" s="52"/>
      <c r="G73" s="53"/>
      <c r="H73" s="212"/>
      <c r="I73" s="55"/>
      <c r="J73" s="54"/>
      <c r="K73" s="54"/>
      <c r="L73" s="54"/>
      <c r="M73" s="54"/>
      <c r="N73" s="54"/>
      <c r="O73" s="54"/>
      <c r="P73" s="54"/>
      <c r="Q73" s="55"/>
      <c r="R73" s="54"/>
      <c r="S73" s="56">
        <f t="shared" si="17"/>
        <v>0</v>
      </c>
      <c r="T73" s="56">
        <f t="shared" si="14"/>
        <v>0</v>
      </c>
      <c r="U73" s="56">
        <f t="shared" si="18"/>
        <v>0</v>
      </c>
      <c r="V73" s="56">
        <f t="shared" si="15"/>
        <v>0</v>
      </c>
      <c r="W73" s="64" t="str">
        <f t="shared" si="16"/>
        <v/>
      </c>
      <c r="X73" s="56" t="str">
        <f t="shared" si="19"/>
        <v>T</v>
      </c>
      <c r="Y73" s="20"/>
      <c r="Z73" s="19"/>
      <c r="AA73" s="20"/>
      <c r="AB73" s="19"/>
      <c r="AC73" s="21"/>
      <c r="AJ73" s="22"/>
      <c r="AK73" s="22"/>
      <c r="AL73" s="22"/>
      <c r="AM73" s="22"/>
      <c r="AN73" s="20"/>
      <c r="AO73" s="20"/>
      <c r="AP73" s="20"/>
      <c r="AQ73" s="20"/>
      <c r="AR73" s="20"/>
    </row>
    <row r="74" spans="1:44" s="17" customFormat="1" ht="30.75" customHeight="1" x14ac:dyDescent="0.2">
      <c r="A74" s="150"/>
      <c r="C74" s="63"/>
      <c r="D74" s="66" t="str">
        <f t="shared" si="13"/>
        <v/>
      </c>
      <c r="E74" s="69" t="str">
        <f>IFERROR(VLOOKUP(J74,Causa!$A$2:$F$15,6,0),"")</f>
        <v/>
      </c>
      <c r="F74" s="52"/>
      <c r="G74" s="53"/>
      <c r="H74" s="212"/>
      <c r="I74" s="55"/>
      <c r="J74" s="54"/>
      <c r="K74" s="54"/>
      <c r="L74" s="54"/>
      <c r="M74" s="54"/>
      <c r="N74" s="54"/>
      <c r="O74" s="54"/>
      <c r="P74" s="54"/>
      <c r="Q74" s="55"/>
      <c r="R74" s="54"/>
      <c r="S74" s="56">
        <f t="shared" si="17"/>
        <v>0</v>
      </c>
      <c r="T74" s="56">
        <f t="shared" si="14"/>
        <v>0</v>
      </c>
      <c r="U74" s="56">
        <f t="shared" si="18"/>
        <v>0</v>
      </c>
      <c r="V74" s="56">
        <f t="shared" si="15"/>
        <v>0</v>
      </c>
      <c r="W74" s="64" t="str">
        <f t="shared" si="16"/>
        <v/>
      </c>
      <c r="X74" s="56" t="str">
        <f t="shared" si="19"/>
        <v>T</v>
      </c>
      <c r="Y74" s="20"/>
      <c r="Z74" s="19"/>
      <c r="AA74" s="20"/>
      <c r="AB74" s="19"/>
      <c r="AC74" s="21"/>
      <c r="AJ74" s="22"/>
      <c r="AK74" s="22"/>
      <c r="AL74" s="22"/>
      <c r="AM74" s="22"/>
      <c r="AN74" s="20"/>
      <c r="AO74" s="20"/>
      <c r="AP74" s="20"/>
      <c r="AQ74" s="20"/>
      <c r="AR74" s="20"/>
    </row>
    <row r="75" spans="1:44" s="17" customFormat="1" ht="30.75" customHeight="1" x14ac:dyDescent="0.2">
      <c r="A75" s="150"/>
      <c r="C75" s="63"/>
      <c r="D75" s="66" t="str">
        <f t="shared" si="13"/>
        <v/>
      </c>
      <c r="E75" s="69" t="str">
        <f>IFERROR(VLOOKUP(J75,Causa!$A$2:$F$15,6,0),"")</f>
        <v/>
      </c>
      <c r="F75" s="52"/>
      <c r="G75" s="53"/>
      <c r="H75" s="212"/>
      <c r="I75" s="55"/>
      <c r="J75" s="54"/>
      <c r="K75" s="54"/>
      <c r="L75" s="54"/>
      <c r="M75" s="54"/>
      <c r="N75" s="54"/>
      <c r="O75" s="54"/>
      <c r="P75" s="54"/>
      <c r="Q75" s="55"/>
      <c r="R75" s="54"/>
      <c r="S75" s="56">
        <f t="shared" si="17"/>
        <v>0</v>
      </c>
      <c r="T75" s="56">
        <f t="shared" si="14"/>
        <v>0</v>
      </c>
      <c r="U75" s="56">
        <f t="shared" si="18"/>
        <v>0</v>
      </c>
      <c r="V75" s="56">
        <f t="shared" si="15"/>
        <v>0</v>
      </c>
      <c r="W75" s="64" t="str">
        <f t="shared" si="16"/>
        <v/>
      </c>
      <c r="X75" s="56" t="str">
        <f t="shared" si="19"/>
        <v>T</v>
      </c>
      <c r="Y75" s="20"/>
      <c r="Z75" s="19"/>
      <c r="AA75" s="20"/>
      <c r="AB75" s="19"/>
      <c r="AC75" s="21"/>
      <c r="AJ75" s="22"/>
      <c r="AK75" s="22"/>
      <c r="AL75" s="22"/>
      <c r="AM75" s="22"/>
      <c r="AN75" s="20"/>
      <c r="AO75" s="20"/>
      <c r="AP75" s="20"/>
      <c r="AQ75" s="20"/>
      <c r="AR75" s="20"/>
    </row>
    <row r="76" spans="1:44" s="17" customFormat="1" ht="30.75" customHeight="1" x14ac:dyDescent="0.2">
      <c r="A76" s="150"/>
      <c r="C76" s="63"/>
      <c r="D76" s="66" t="str">
        <f t="shared" si="13"/>
        <v/>
      </c>
      <c r="E76" s="69" t="str">
        <f>IFERROR(VLOOKUP(J76,Causa!$A$2:$F$15,6,0),"")</f>
        <v/>
      </c>
      <c r="F76" s="52"/>
      <c r="G76" s="53"/>
      <c r="H76" s="212"/>
      <c r="I76" s="55"/>
      <c r="J76" s="54"/>
      <c r="K76" s="54"/>
      <c r="L76" s="54"/>
      <c r="M76" s="54"/>
      <c r="N76" s="54"/>
      <c r="O76" s="54"/>
      <c r="P76" s="54"/>
      <c r="Q76" s="55"/>
      <c r="R76" s="54"/>
      <c r="S76" s="56">
        <f t="shared" si="17"/>
        <v>0</v>
      </c>
      <c r="T76" s="56">
        <f t="shared" si="14"/>
        <v>0</v>
      </c>
      <c r="U76" s="56">
        <f t="shared" si="18"/>
        <v>0</v>
      </c>
      <c r="V76" s="56">
        <f t="shared" si="15"/>
        <v>0</v>
      </c>
      <c r="W76" s="64" t="str">
        <f t="shared" si="16"/>
        <v/>
      </c>
      <c r="X76" s="56" t="str">
        <f t="shared" si="19"/>
        <v>T</v>
      </c>
      <c r="Y76" s="20"/>
      <c r="Z76" s="19"/>
      <c r="AA76" s="20"/>
      <c r="AB76" s="19"/>
      <c r="AC76" s="21"/>
      <c r="AJ76" s="22"/>
      <c r="AK76" s="22"/>
      <c r="AL76" s="22"/>
      <c r="AM76" s="22"/>
      <c r="AN76" s="20"/>
      <c r="AO76" s="20"/>
      <c r="AP76" s="20"/>
      <c r="AQ76" s="20"/>
      <c r="AR76" s="20"/>
    </row>
    <row r="77" spans="1:44" s="17" customFormat="1" ht="30.75" customHeight="1" x14ac:dyDescent="0.2">
      <c r="A77" s="150"/>
      <c r="C77" s="63"/>
      <c r="D77" s="66" t="str">
        <f t="shared" si="13"/>
        <v/>
      </c>
      <c r="E77" s="69" t="str">
        <f>IFERROR(VLOOKUP(J77,Causa!$A$2:$F$15,6,0),"")</f>
        <v/>
      </c>
      <c r="F77" s="52"/>
      <c r="G77" s="53"/>
      <c r="H77" s="212"/>
      <c r="I77" s="55"/>
      <c r="J77" s="54"/>
      <c r="K77" s="54"/>
      <c r="L77" s="54"/>
      <c r="M77" s="54"/>
      <c r="N77" s="54"/>
      <c r="O77" s="54"/>
      <c r="P77" s="54"/>
      <c r="Q77" s="55"/>
      <c r="R77" s="54"/>
      <c r="S77" s="56">
        <f t="shared" si="17"/>
        <v>0</v>
      </c>
      <c r="T77" s="56">
        <f t="shared" si="14"/>
        <v>0</v>
      </c>
      <c r="U77" s="56">
        <f t="shared" si="18"/>
        <v>0</v>
      </c>
      <c r="V77" s="56">
        <f t="shared" si="15"/>
        <v>0</v>
      </c>
      <c r="W77" s="64" t="str">
        <f t="shared" si="16"/>
        <v/>
      </c>
      <c r="X77" s="56" t="str">
        <f t="shared" si="19"/>
        <v>T</v>
      </c>
      <c r="Y77" s="20"/>
      <c r="Z77" s="19"/>
      <c r="AA77" s="20"/>
      <c r="AB77" s="19"/>
      <c r="AC77" s="21"/>
      <c r="AJ77" s="22"/>
      <c r="AK77" s="22"/>
      <c r="AL77" s="22"/>
      <c r="AM77" s="22"/>
      <c r="AN77" s="20"/>
      <c r="AO77" s="20"/>
      <c r="AP77" s="20"/>
      <c r="AQ77" s="20"/>
      <c r="AR77" s="20"/>
    </row>
    <row r="78" spans="1:44" s="17" customFormat="1" ht="30.75" customHeight="1" x14ac:dyDescent="0.2">
      <c r="A78" s="150"/>
      <c r="C78" s="63"/>
      <c r="D78" s="66" t="str">
        <f t="shared" si="13"/>
        <v/>
      </c>
      <c r="E78" s="69" t="str">
        <f>IFERROR(VLOOKUP(J78,Causa!$A$2:$F$15,6,0),"")</f>
        <v/>
      </c>
      <c r="F78" s="52"/>
      <c r="G78" s="53"/>
      <c r="H78" s="212"/>
      <c r="I78" s="55"/>
      <c r="J78" s="54"/>
      <c r="K78" s="54"/>
      <c r="L78" s="54"/>
      <c r="M78" s="54"/>
      <c r="N78" s="54"/>
      <c r="O78" s="54"/>
      <c r="P78" s="54"/>
      <c r="Q78" s="55"/>
      <c r="R78" s="54"/>
      <c r="S78" s="56">
        <f t="shared" si="17"/>
        <v>0</v>
      </c>
      <c r="T78" s="56">
        <f t="shared" si="14"/>
        <v>0</v>
      </c>
      <c r="U78" s="56">
        <f t="shared" si="18"/>
        <v>0</v>
      </c>
      <c r="V78" s="56">
        <f t="shared" si="15"/>
        <v>0</v>
      </c>
      <c r="W78" s="64" t="str">
        <f t="shared" si="16"/>
        <v/>
      </c>
      <c r="X78" s="56" t="str">
        <f t="shared" si="19"/>
        <v>T</v>
      </c>
      <c r="Y78" s="20"/>
      <c r="Z78" s="19"/>
      <c r="AA78" s="20"/>
      <c r="AB78" s="19"/>
      <c r="AC78" s="21"/>
      <c r="AJ78" s="22"/>
      <c r="AK78" s="22"/>
      <c r="AL78" s="22"/>
      <c r="AM78" s="22"/>
      <c r="AN78" s="20"/>
      <c r="AO78" s="20"/>
      <c r="AP78" s="20"/>
      <c r="AQ78" s="20"/>
      <c r="AR78" s="20"/>
    </row>
    <row r="79" spans="1:44" s="17" customFormat="1" ht="30.75" customHeight="1" x14ac:dyDescent="0.2">
      <c r="A79" s="150"/>
      <c r="C79" s="63"/>
      <c r="D79" s="66" t="str">
        <f t="shared" si="13"/>
        <v/>
      </c>
      <c r="E79" s="69" t="str">
        <f>IFERROR(VLOOKUP(J79,Causa!$A$2:$F$15,6,0),"")</f>
        <v/>
      </c>
      <c r="F79" s="52"/>
      <c r="G79" s="53"/>
      <c r="H79" s="212"/>
      <c r="I79" s="55"/>
      <c r="J79" s="54"/>
      <c r="K79" s="54"/>
      <c r="L79" s="54"/>
      <c r="M79" s="54"/>
      <c r="N79" s="54"/>
      <c r="O79" s="54"/>
      <c r="P79" s="54"/>
      <c r="Q79" s="55"/>
      <c r="R79" s="54"/>
      <c r="S79" s="56">
        <f t="shared" si="17"/>
        <v>0</v>
      </c>
      <c r="T79" s="56">
        <f t="shared" si="14"/>
        <v>0</v>
      </c>
      <c r="U79" s="56">
        <f t="shared" si="18"/>
        <v>0</v>
      </c>
      <c r="V79" s="56">
        <f t="shared" si="15"/>
        <v>0</v>
      </c>
      <c r="W79" s="64" t="str">
        <f t="shared" si="16"/>
        <v/>
      </c>
      <c r="X79" s="56" t="str">
        <f t="shared" si="19"/>
        <v>T</v>
      </c>
      <c r="Y79" s="20"/>
      <c r="Z79" s="19"/>
      <c r="AA79" s="20"/>
      <c r="AB79" s="19"/>
      <c r="AC79" s="21"/>
      <c r="AJ79" s="22"/>
      <c r="AK79" s="22"/>
      <c r="AL79" s="22"/>
      <c r="AM79" s="22"/>
      <c r="AN79" s="20"/>
      <c r="AO79" s="20"/>
      <c r="AP79" s="20"/>
      <c r="AQ79" s="20"/>
      <c r="AR79" s="20"/>
    </row>
    <row r="80" spans="1:44" s="17" customFormat="1" ht="30.75" customHeight="1" x14ac:dyDescent="0.2">
      <c r="A80" s="150"/>
      <c r="C80" s="63"/>
      <c r="D80" s="66" t="str">
        <f t="shared" si="13"/>
        <v/>
      </c>
      <c r="E80" s="69" t="str">
        <f>IFERROR(VLOOKUP(J80,Causa!$A$2:$F$15,6,0),"")</f>
        <v/>
      </c>
      <c r="F80" s="52"/>
      <c r="G80" s="53"/>
      <c r="H80" s="212"/>
      <c r="I80" s="55"/>
      <c r="J80" s="54"/>
      <c r="K80" s="54"/>
      <c r="L80" s="54"/>
      <c r="M80" s="54"/>
      <c r="N80" s="54"/>
      <c r="O80" s="54"/>
      <c r="P80" s="54"/>
      <c r="Q80" s="55"/>
      <c r="R80" s="54"/>
      <c r="S80" s="56">
        <f t="shared" si="17"/>
        <v>0</v>
      </c>
      <c r="T80" s="56">
        <f t="shared" si="14"/>
        <v>0</v>
      </c>
      <c r="U80" s="56">
        <f t="shared" si="18"/>
        <v>0</v>
      </c>
      <c r="V80" s="56">
        <f t="shared" si="15"/>
        <v>0</v>
      </c>
      <c r="W80" s="64" t="str">
        <f t="shared" si="16"/>
        <v/>
      </c>
      <c r="X80" s="56" t="str">
        <f t="shared" si="19"/>
        <v>T</v>
      </c>
      <c r="Y80" s="20"/>
      <c r="Z80" s="19"/>
      <c r="AA80" s="20"/>
      <c r="AB80" s="19"/>
      <c r="AC80" s="21"/>
      <c r="AJ80" s="22"/>
      <c r="AK80" s="22"/>
      <c r="AL80" s="22"/>
      <c r="AM80" s="22"/>
      <c r="AN80" s="20"/>
      <c r="AO80" s="20"/>
      <c r="AP80" s="20"/>
      <c r="AQ80" s="20"/>
      <c r="AR80" s="20"/>
    </row>
    <row r="81" spans="1:44" s="17" customFormat="1" ht="30.75" customHeight="1" x14ac:dyDescent="0.2">
      <c r="A81" s="150"/>
      <c r="C81" s="63"/>
      <c r="D81" s="66" t="str">
        <f t="shared" si="13"/>
        <v/>
      </c>
      <c r="E81" s="69" t="str">
        <f>IFERROR(VLOOKUP(J81,Causa!$A$2:$F$15,6,0),"")</f>
        <v/>
      </c>
      <c r="F81" s="52"/>
      <c r="G81" s="53"/>
      <c r="H81" s="212"/>
      <c r="I81" s="55"/>
      <c r="J81" s="54"/>
      <c r="K81" s="54"/>
      <c r="L81" s="54"/>
      <c r="M81" s="54"/>
      <c r="N81" s="54"/>
      <c r="O81" s="54"/>
      <c r="P81" s="54"/>
      <c r="Q81" s="55"/>
      <c r="R81" s="54"/>
      <c r="S81" s="56">
        <f t="shared" si="17"/>
        <v>0</v>
      </c>
      <c r="T81" s="56">
        <f t="shared" si="14"/>
        <v>0</v>
      </c>
      <c r="U81" s="56">
        <f t="shared" si="18"/>
        <v>0</v>
      </c>
      <c r="V81" s="56">
        <f t="shared" si="15"/>
        <v>0</v>
      </c>
      <c r="W81" s="64" t="str">
        <f t="shared" si="16"/>
        <v/>
      </c>
      <c r="X81" s="56" t="str">
        <f t="shared" si="19"/>
        <v>T</v>
      </c>
      <c r="Y81" s="20"/>
      <c r="Z81" s="19"/>
      <c r="AA81" s="20"/>
      <c r="AB81" s="19"/>
      <c r="AC81" s="21"/>
      <c r="AJ81" s="22"/>
      <c r="AK81" s="22"/>
      <c r="AL81" s="22"/>
      <c r="AM81" s="22"/>
      <c r="AN81" s="20"/>
      <c r="AO81" s="20"/>
      <c r="AP81" s="20"/>
      <c r="AQ81" s="20"/>
      <c r="AR81" s="20"/>
    </row>
    <row r="82" spans="1:44" s="17" customFormat="1" ht="30.75" customHeight="1" x14ac:dyDescent="0.2">
      <c r="A82" s="150"/>
      <c r="C82" s="63"/>
      <c r="D82" s="66" t="str">
        <f t="shared" si="13"/>
        <v/>
      </c>
      <c r="E82" s="69" t="str">
        <f>IFERROR(VLOOKUP(J82,Causa!$A$2:$F$15,6,0),"")</f>
        <v/>
      </c>
      <c r="F82" s="52"/>
      <c r="G82" s="53"/>
      <c r="H82" s="212"/>
      <c r="I82" s="55"/>
      <c r="J82" s="54"/>
      <c r="K82" s="54"/>
      <c r="L82" s="54"/>
      <c r="M82" s="54"/>
      <c r="N82" s="54"/>
      <c r="O82" s="54"/>
      <c r="P82" s="54"/>
      <c r="Q82" s="55"/>
      <c r="R82" s="54"/>
      <c r="S82" s="56">
        <f t="shared" si="17"/>
        <v>0</v>
      </c>
      <c r="T82" s="56">
        <f t="shared" si="14"/>
        <v>0</v>
      </c>
      <c r="U82" s="56">
        <f t="shared" si="18"/>
        <v>0</v>
      </c>
      <c r="V82" s="56">
        <f t="shared" si="15"/>
        <v>0</v>
      </c>
      <c r="W82" s="64" t="str">
        <f t="shared" si="16"/>
        <v/>
      </c>
      <c r="X82" s="56" t="str">
        <f t="shared" si="19"/>
        <v>T</v>
      </c>
      <c r="Y82" s="20"/>
      <c r="Z82" s="19"/>
      <c r="AA82" s="20"/>
      <c r="AB82" s="19"/>
      <c r="AC82" s="21"/>
      <c r="AJ82" s="22"/>
      <c r="AK82" s="22"/>
      <c r="AL82" s="22"/>
      <c r="AM82" s="22"/>
      <c r="AN82" s="20"/>
      <c r="AO82" s="20"/>
      <c r="AP82" s="20"/>
      <c r="AQ82" s="20"/>
      <c r="AR82" s="20"/>
    </row>
    <row r="83" spans="1:44" s="17" customFormat="1" ht="30.75" customHeight="1" x14ac:dyDescent="0.2">
      <c r="A83" s="150"/>
      <c r="C83" s="63"/>
      <c r="D83" s="66" t="str">
        <f t="shared" si="13"/>
        <v/>
      </c>
      <c r="E83" s="69" t="str">
        <f>IFERROR(VLOOKUP(J83,Causa!$A$2:$F$15,6,0),"")</f>
        <v/>
      </c>
      <c r="F83" s="52"/>
      <c r="G83" s="53"/>
      <c r="H83" s="212"/>
      <c r="I83" s="55"/>
      <c r="J83" s="54"/>
      <c r="K83" s="54"/>
      <c r="L83" s="54"/>
      <c r="M83" s="54"/>
      <c r="N83" s="54"/>
      <c r="O83" s="54"/>
      <c r="P83" s="54"/>
      <c r="Q83" s="55"/>
      <c r="R83" s="54"/>
      <c r="S83" s="56">
        <f t="shared" si="17"/>
        <v>0</v>
      </c>
      <c r="T83" s="56">
        <f t="shared" si="14"/>
        <v>0</v>
      </c>
      <c r="U83" s="56">
        <f t="shared" si="18"/>
        <v>0</v>
      </c>
      <c r="V83" s="56">
        <f t="shared" si="15"/>
        <v>0</v>
      </c>
      <c r="W83" s="64" t="str">
        <f t="shared" si="16"/>
        <v/>
      </c>
      <c r="X83" s="56" t="str">
        <f t="shared" si="19"/>
        <v>T</v>
      </c>
      <c r="Y83" s="20"/>
      <c r="Z83" s="19"/>
      <c r="AA83" s="20"/>
      <c r="AB83" s="19"/>
      <c r="AC83" s="21"/>
      <c r="AJ83" s="22"/>
      <c r="AK83" s="22"/>
      <c r="AL83" s="22"/>
      <c r="AM83" s="22"/>
      <c r="AN83" s="20"/>
      <c r="AO83" s="20"/>
      <c r="AP83" s="20"/>
      <c r="AQ83" s="20"/>
      <c r="AR83" s="20"/>
    </row>
    <row r="84" spans="1:44" s="17" customFormat="1" ht="30.75" customHeight="1" x14ac:dyDescent="0.2">
      <c r="A84" s="150"/>
      <c r="C84" s="63"/>
      <c r="D84" s="66" t="str">
        <f t="shared" si="13"/>
        <v/>
      </c>
      <c r="E84" s="69" t="str">
        <f>IFERROR(VLOOKUP(J84,Causa!$A$2:$F$15,6,0),"")</f>
        <v/>
      </c>
      <c r="F84" s="52"/>
      <c r="G84" s="53"/>
      <c r="H84" s="212"/>
      <c r="I84" s="55"/>
      <c r="J84" s="54"/>
      <c r="K84" s="54"/>
      <c r="L84" s="54"/>
      <c r="M84" s="54"/>
      <c r="N84" s="54"/>
      <c r="O84" s="54"/>
      <c r="P84" s="54"/>
      <c r="Q84" s="55"/>
      <c r="R84" s="54"/>
      <c r="S84" s="56">
        <f t="shared" si="17"/>
        <v>0</v>
      </c>
      <c r="T84" s="56">
        <f t="shared" si="14"/>
        <v>0</v>
      </c>
      <c r="U84" s="56">
        <f t="shared" si="18"/>
        <v>0</v>
      </c>
      <c r="V84" s="56">
        <f t="shared" si="15"/>
        <v>0</v>
      </c>
      <c r="W84" s="64" t="str">
        <f t="shared" si="16"/>
        <v/>
      </c>
      <c r="X84" s="56" t="str">
        <f t="shared" si="19"/>
        <v>T</v>
      </c>
      <c r="Y84" s="20"/>
      <c r="Z84" s="19"/>
      <c r="AA84" s="20"/>
      <c r="AB84" s="19"/>
      <c r="AC84" s="21"/>
      <c r="AJ84" s="22"/>
      <c r="AK84" s="22"/>
      <c r="AL84" s="22"/>
      <c r="AM84" s="22"/>
      <c r="AN84" s="20"/>
      <c r="AO84" s="20"/>
      <c r="AP84" s="20"/>
      <c r="AQ84" s="20"/>
      <c r="AR84" s="20"/>
    </row>
    <row r="85" spans="1:44" s="17" customFormat="1" ht="30.75" customHeight="1" x14ac:dyDescent="0.2">
      <c r="A85" s="150"/>
      <c r="C85" s="63"/>
      <c r="D85" s="66" t="str">
        <f t="shared" si="13"/>
        <v/>
      </c>
      <c r="E85" s="69" t="str">
        <f>IFERROR(VLOOKUP(J85,Causa!$A$2:$F$15,6,0),"")</f>
        <v/>
      </c>
      <c r="F85" s="52"/>
      <c r="G85" s="53"/>
      <c r="H85" s="212"/>
      <c r="I85" s="55"/>
      <c r="J85" s="54"/>
      <c r="K85" s="54"/>
      <c r="L85" s="54"/>
      <c r="M85" s="54"/>
      <c r="N85" s="54"/>
      <c r="O85" s="54"/>
      <c r="P85" s="54"/>
      <c r="Q85" s="55"/>
      <c r="R85" s="54"/>
      <c r="S85" s="56">
        <f t="shared" si="17"/>
        <v>0</v>
      </c>
      <c r="T85" s="56">
        <f t="shared" si="14"/>
        <v>0</v>
      </c>
      <c r="U85" s="56">
        <f t="shared" si="18"/>
        <v>0</v>
      </c>
      <c r="V85" s="56">
        <f t="shared" si="15"/>
        <v>0</v>
      </c>
      <c r="W85" s="64" t="str">
        <f t="shared" si="16"/>
        <v/>
      </c>
      <c r="X85" s="56" t="str">
        <f t="shared" si="19"/>
        <v>T</v>
      </c>
      <c r="Y85" s="20"/>
      <c r="Z85" s="19"/>
      <c r="AA85" s="20"/>
      <c r="AB85" s="19"/>
      <c r="AC85" s="21"/>
      <c r="AJ85" s="22"/>
      <c r="AK85" s="22"/>
      <c r="AL85" s="22"/>
      <c r="AM85" s="22"/>
      <c r="AN85" s="20"/>
      <c r="AO85" s="20"/>
      <c r="AP85" s="20"/>
      <c r="AQ85" s="20"/>
      <c r="AR85" s="20"/>
    </row>
    <row r="86" spans="1:44" s="17" customFormat="1" ht="30.75" customHeight="1" x14ac:dyDescent="0.2">
      <c r="A86" s="150"/>
      <c r="C86" s="63"/>
      <c r="D86" s="66" t="str">
        <f t="shared" si="13"/>
        <v/>
      </c>
      <c r="E86" s="69" t="str">
        <f>IFERROR(VLOOKUP(J86,Causa!$A$2:$F$15,6,0),"")</f>
        <v/>
      </c>
      <c r="F86" s="52"/>
      <c r="G86" s="53"/>
      <c r="H86" s="212"/>
      <c r="I86" s="55"/>
      <c r="J86" s="54"/>
      <c r="K86" s="54"/>
      <c r="L86" s="54"/>
      <c r="M86" s="54"/>
      <c r="N86" s="54"/>
      <c r="O86" s="54"/>
      <c r="P86" s="54"/>
      <c r="Q86" s="55"/>
      <c r="R86" s="54"/>
      <c r="S86" s="56">
        <f t="shared" si="17"/>
        <v>0</v>
      </c>
      <c r="T86" s="56">
        <f t="shared" si="14"/>
        <v>0</v>
      </c>
      <c r="U86" s="56">
        <f t="shared" si="18"/>
        <v>0</v>
      </c>
      <c r="V86" s="56">
        <f t="shared" si="15"/>
        <v>0</v>
      </c>
      <c r="W86" s="64" t="str">
        <f t="shared" si="16"/>
        <v/>
      </c>
      <c r="X86" s="56" t="str">
        <f t="shared" si="19"/>
        <v>T</v>
      </c>
      <c r="Y86" s="20"/>
      <c r="Z86" s="19"/>
      <c r="AA86" s="20"/>
      <c r="AB86" s="19"/>
      <c r="AC86" s="21"/>
      <c r="AJ86" s="22"/>
      <c r="AK86" s="22"/>
      <c r="AL86" s="22"/>
      <c r="AM86" s="22"/>
      <c r="AN86" s="20"/>
      <c r="AO86" s="20"/>
      <c r="AP86" s="20"/>
      <c r="AQ86" s="20"/>
      <c r="AR86" s="20"/>
    </row>
    <row r="87" spans="1:44" s="17" customFormat="1" ht="30.75" customHeight="1" x14ac:dyDescent="0.2">
      <c r="A87" s="150"/>
      <c r="C87" s="63"/>
      <c r="D87" s="66" t="str">
        <f t="shared" si="13"/>
        <v/>
      </c>
      <c r="E87" s="69" t="str">
        <f>IFERROR(VLOOKUP(J87,Causa!$A$2:$F$15,6,0),"")</f>
        <v/>
      </c>
      <c r="F87" s="52"/>
      <c r="G87" s="53"/>
      <c r="H87" s="212"/>
      <c r="I87" s="55"/>
      <c r="J87" s="54"/>
      <c r="K87" s="54"/>
      <c r="L87" s="54"/>
      <c r="M87" s="54"/>
      <c r="N87" s="54"/>
      <c r="O87" s="54"/>
      <c r="P87" s="54"/>
      <c r="Q87" s="55"/>
      <c r="R87" s="54"/>
      <c r="S87" s="56">
        <f t="shared" si="17"/>
        <v>0</v>
      </c>
      <c r="T87" s="56">
        <f t="shared" si="14"/>
        <v>0</v>
      </c>
      <c r="U87" s="56">
        <f t="shared" si="18"/>
        <v>0</v>
      </c>
      <c r="V87" s="56">
        <f t="shared" si="15"/>
        <v>0</v>
      </c>
      <c r="W87" s="64" t="str">
        <f t="shared" si="16"/>
        <v/>
      </c>
      <c r="X87" s="56" t="str">
        <f t="shared" si="19"/>
        <v>T</v>
      </c>
      <c r="Y87" s="20"/>
      <c r="Z87" s="19"/>
      <c r="AA87" s="20"/>
      <c r="AB87" s="19"/>
      <c r="AC87" s="21"/>
      <c r="AJ87" s="22"/>
      <c r="AK87" s="22"/>
      <c r="AL87" s="22"/>
      <c r="AM87" s="22"/>
      <c r="AN87" s="20"/>
      <c r="AO87" s="20"/>
      <c r="AP87" s="20"/>
      <c r="AQ87" s="20"/>
      <c r="AR87" s="20"/>
    </row>
    <row r="88" spans="1:44" s="17" customFormat="1" ht="30.75" customHeight="1" x14ac:dyDescent="0.2">
      <c r="A88" s="150"/>
      <c r="C88" s="63"/>
      <c r="D88" s="66" t="str">
        <f t="shared" si="13"/>
        <v/>
      </c>
      <c r="E88" s="69" t="str">
        <f>IFERROR(VLOOKUP(J88,Causa!$A$2:$F$15,6,0),"")</f>
        <v/>
      </c>
      <c r="F88" s="52"/>
      <c r="G88" s="53"/>
      <c r="H88" s="212"/>
      <c r="I88" s="55"/>
      <c r="J88" s="54"/>
      <c r="K88" s="54"/>
      <c r="L88" s="54"/>
      <c r="M88" s="54"/>
      <c r="N88" s="54"/>
      <c r="O88" s="54"/>
      <c r="P88" s="54"/>
      <c r="Q88" s="55"/>
      <c r="R88" s="54"/>
      <c r="S88" s="56">
        <f t="shared" si="17"/>
        <v>0</v>
      </c>
      <c r="T88" s="56">
        <f t="shared" si="14"/>
        <v>0</v>
      </c>
      <c r="U88" s="56">
        <f t="shared" si="18"/>
        <v>0</v>
      </c>
      <c r="V88" s="56">
        <f t="shared" si="15"/>
        <v>0</v>
      </c>
      <c r="W88" s="64" t="str">
        <f t="shared" si="16"/>
        <v/>
      </c>
      <c r="X88" s="56" t="str">
        <f t="shared" si="19"/>
        <v>T</v>
      </c>
      <c r="Y88" s="20"/>
      <c r="Z88" s="19"/>
      <c r="AA88" s="20"/>
      <c r="AB88" s="19"/>
      <c r="AC88" s="21"/>
      <c r="AJ88" s="22"/>
      <c r="AK88" s="22"/>
      <c r="AL88" s="22"/>
      <c r="AM88" s="22"/>
      <c r="AN88" s="20"/>
      <c r="AO88" s="20"/>
      <c r="AP88" s="20"/>
      <c r="AQ88" s="20"/>
      <c r="AR88" s="20"/>
    </row>
    <row r="89" spans="1:44" s="17" customFormat="1" ht="30.75" customHeight="1" x14ac:dyDescent="0.2">
      <c r="A89" s="150"/>
      <c r="C89" s="63"/>
      <c r="D89" s="66" t="str">
        <f t="shared" si="13"/>
        <v/>
      </c>
      <c r="E89" s="69" t="str">
        <f>IFERROR(VLOOKUP(J89,Causa!$A$2:$F$15,6,0),"")</f>
        <v/>
      </c>
      <c r="F89" s="52"/>
      <c r="G89" s="53"/>
      <c r="H89" s="212"/>
      <c r="I89" s="55"/>
      <c r="J89" s="54"/>
      <c r="K89" s="54"/>
      <c r="L89" s="54"/>
      <c r="M89" s="54"/>
      <c r="N89" s="54"/>
      <c r="O89" s="54"/>
      <c r="P89" s="54"/>
      <c r="Q89" s="55"/>
      <c r="R89" s="54"/>
      <c r="S89" s="56">
        <f t="shared" si="17"/>
        <v>0</v>
      </c>
      <c r="T89" s="56">
        <f t="shared" si="14"/>
        <v>0</v>
      </c>
      <c r="U89" s="56">
        <f t="shared" si="18"/>
        <v>0</v>
      </c>
      <c r="V89" s="56">
        <f t="shared" si="15"/>
        <v>0</v>
      </c>
      <c r="W89" s="64" t="str">
        <f t="shared" si="16"/>
        <v/>
      </c>
      <c r="X89" s="56" t="str">
        <f t="shared" si="19"/>
        <v>T</v>
      </c>
      <c r="Y89" s="20"/>
      <c r="Z89" s="19"/>
      <c r="AA89" s="20"/>
      <c r="AB89" s="19"/>
      <c r="AC89" s="21"/>
      <c r="AJ89" s="22"/>
      <c r="AK89" s="22"/>
      <c r="AL89" s="22"/>
      <c r="AM89" s="22"/>
      <c r="AN89" s="20"/>
      <c r="AO89" s="20"/>
      <c r="AP89" s="20"/>
      <c r="AQ89" s="20"/>
      <c r="AR89" s="20"/>
    </row>
    <row r="90" spans="1:44" s="17" customFormat="1" ht="30.75" customHeight="1" x14ac:dyDescent="0.2">
      <c r="A90" s="150"/>
      <c r="C90" s="63"/>
      <c r="D90" s="66" t="str">
        <f t="shared" si="13"/>
        <v/>
      </c>
      <c r="E90" s="69" t="str">
        <f>IFERROR(VLOOKUP(J90,Causa!$A$2:$F$15,6,0),"")</f>
        <v/>
      </c>
      <c r="F90" s="52"/>
      <c r="G90" s="53"/>
      <c r="H90" s="212"/>
      <c r="I90" s="55"/>
      <c r="J90" s="54"/>
      <c r="K90" s="54"/>
      <c r="L90" s="54"/>
      <c r="M90" s="54"/>
      <c r="N90" s="54"/>
      <c r="O90" s="54"/>
      <c r="P90" s="54"/>
      <c r="Q90" s="55"/>
      <c r="R90" s="54"/>
      <c r="S90" s="56">
        <f t="shared" si="17"/>
        <v>0</v>
      </c>
      <c r="T90" s="56">
        <f t="shared" si="14"/>
        <v>0</v>
      </c>
      <c r="U90" s="56">
        <f t="shared" si="18"/>
        <v>0</v>
      </c>
      <c r="V90" s="56">
        <f t="shared" si="15"/>
        <v>0</v>
      </c>
      <c r="W90" s="64" t="str">
        <f t="shared" si="16"/>
        <v/>
      </c>
      <c r="X90" s="56" t="str">
        <f t="shared" si="19"/>
        <v>T</v>
      </c>
      <c r="Y90" s="20"/>
      <c r="Z90" s="19"/>
      <c r="AA90" s="20"/>
      <c r="AB90" s="19"/>
      <c r="AC90" s="21"/>
      <c r="AJ90" s="22"/>
      <c r="AK90" s="22"/>
      <c r="AL90" s="22"/>
      <c r="AM90" s="22"/>
      <c r="AN90" s="20"/>
      <c r="AO90" s="20"/>
      <c r="AP90" s="20"/>
      <c r="AQ90" s="20"/>
      <c r="AR90" s="20"/>
    </row>
    <row r="91" spans="1:44" s="17" customFormat="1" ht="30.75" customHeight="1" x14ac:dyDescent="0.2">
      <c r="A91" s="150"/>
      <c r="C91" s="63"/>
      <c r="D91" s="66" t="str">
        <f t="shared" si="13"/>
        <v/>
      </c>
      <c r="E91" s="69" t="str">
        <f>IFERROR(VLOOKUP(J91,Causa!$A$2:$F$15,6,0),"")</f>
        <v/>
      </c>
      <c r="F91" s="52"/>
      <c r="G91" s="53"/>
      <c r="H91" s="212"/>
      <c r="I91" s="55"/>
      <c r="J91" s="54"/>
      <c r="K91" s="54"/>
      <c r="L91" s="54"/>
      <c r="M91" s="54"/>
      <c r="N91" s="54"/>
      <c r="O91" s="54"/>
      <c r="P91" s="54"/>
      <c r="Q91" s="55"/>
      <c r="R91" s="54"/>
      <c r="S91" s="56">
        <f t="shared" si="17"/>
        <v>0</v>
      </c>
      <c r="T91" s="56">
        <f t="shared" si="14"/>
        <v>0</v>
      </c>
      <c r="U91" s="56">
        <f t="shared" si="18"/>
        <v>0</v>
      </c>
      <c r="V91" s="56">
        <f t="shared" si="15"/>
        <v>0</v>
      </c>
      <c r="W91" s="64" t="str">
        <f t="shared" si="16"/>
        <v/>
      </c>
      <c r="X91" s="56" t="str">
        <f t="shared" si="19"/>
        <v>T</v>
      </c>
      <c r="Y91" s="20"/>
      <c r="Z91" s="19"/>
      <c r="AA91" s="20"/>
      <c r="AB91" s="19"/>
      <c r="AC91" s="21"/>
      <c r="AJ91" s="22"/>
      <c r="AK91" s="22"/>
      <c r="AL91" s="22"/>
      <c r="AM91" s="22"/>
      <c r="AN91" s="20"/>
      <c r="AO91" s="20"/>
      <c r="AP91" s="20"/>
      <c r="AQ91" s="20"/>
      <c r="AR91" s="20"/>
    </row>
    <row r="92" spans="1:44" s="17" customFormat="1" ht="30.75" customHeight="1" x14ac:dyDescent="0.2">
      <c r="A92" s="150"/>
      <c r="C92" s="63"/>
      <c r="D92" s="66" t="str">
        <f t="shared" si="13"/>
        <v/>
      </c>
      <c r="E92" s="69" t="str">
        <f>IFERROR(VLOOKUP(J92,Causa!$A$2:$F$15,6,0),"")</f>
        <v/>
      </c>
      <c r="F92" s="52"/>
      <c r="G92" s="53"/>
      <c r="H92" s="212"/>
      <c r="I92" s="55"/>
      <c r="J92" s="54"/>
      <c r="K92" s="54"/>
      <c r="L92" s="54"/>
      <c r="M92" s="54"/>
      <c r="N92" s="54"/>
      <c r="O92" s="54"/>
      <c r="P92" s="54"/>
      <c r="Q92" s="55"/>
      <c r="R92" s="54"/>
      <c r="S92" s="56">
        <f t="shared" si="17"/>
        <v>0</v>
      </c>
      <c r="T92" s="56">
        <f t="shared" si="14"/>
        <v>0</v>
      </c>
      <c r="U92" s="56">
        <f t="shared" si="18"/>
        <v>0</v>
      </c>
      <c r="V92" s="56">
        <f t="shared" si="15"/>
        <v>0</v>
      </c>
      <c r="W92" s="64" t="str">
        <f t="shared" si="16"/>
        <v/>
      </c>
      <c r="X92" s="56" t="str">
        <f t="shared" si="19"/>
        <v>T</v>
      </c>
      <c r="Y92" s="20"/>
      <c r="Z92" s="19"/>
      <c r="AA92" s="20"/>
      <c r="AB92" s="19"/>
      <c r="AC92" s="21"/>
      <c r="AJ92" s="22"/>
      <c r="AK92" s="22"/>
      <c r="AL92" s="22"/>
      <c r="AM92" s="22"/>
      <c r="AN92" s="20"/>
      <c r="AO92" s="20"/>
      <c r="AP92" s="20"/>
      <c r="AQ92" s="20"/>
      <c r="AR92" s="20"/>
    </row>
    <row r="93" spans="1:44" s="17" customFormat="1" ht="30.75" customHeight="1" x14ac:dyDescent="0.2">
      <c r="A93" s="150"/>
      <c r="C93" s="63"/>
      <c r="D93" s="66" t="str">
        <f t="shared" si="13"/>
        <v/>
      </c>
      <c r="E93" s="69" t="str">
        <f>IFERROR(VLOOKUP(J93,Causa!$A$2:$F$15,6,0),"")</f>
        <v/>
      </c>
      <c r="F93" s="52"/>
      <c r="G93" s="53"/>
      <c r="H93" s="212"/>
      <c r="I93" s="55"/>
      <c r="J93" s="54"/>
      <c r="K93" s="54"/>
      <c r="L93" s="54"/>
      <c r="M93" s="54"/>
      <c r="N93" s="54"/>
      <c r="O93" s="54"/>
      <c r="P93" s="54"/>
      <c r="Q93" s="55"/>
      <c r="R93" s="54"/>
      <c r="S93" s="56">
        <f t="shared" si="17"/>
        <v>0</v>
      </c>
      <c r="T93" s="56">
        <f t="shared" si="14"/>
        <v>0</v>
      </c>
      <c r="U93" s="56">
        <f t="shared" si="18"/>
        <v>0</v>
      </c>
      <c r="V93" s="56">
        <f t="shared" si="15"/>
        <v>0</v>
      </c>
      <c r="W93" s="64" t="str">
        <f t="shared" si="16"/>
        <v/>
      </c>
      <c r="X93" s="56" t="str">
        <f t="shared" si="19"/>
        <v>T</v>
      </c>
      <c r="Y93" s="20"/>
      <c r="Z93" s="19"/>
      <c r="AA93" s="20"/>
      <c r="AB93" s="19"/>
      <c r="AC93" s="21"/>
      <c r="AJ93" s="22"/>
      <c r="AK93" s="22"/>
      <c r="AL93" s="22"/>
      <c r="AM93" s="22"/>
      <c r="AN93" s="20"/>
      <c r="AO93" s="20"/>
      <c r="AP93" s="20"/>
      <c r="AQ93" s="20"/>
      <c r="AR93" s="20"/>
    </row>
    <row r="94" spans="1:44" s="17" customFormat="1" ht="30.75" customHeight="1" x14ac:dyDescent="0.2">
      <c r="A94" s="150"/>
      <c r="C94" s="63"/>
      <c r="D94" s="66" t="str">
        <f t="shared" si="13"/>
        <v/>
      </c>
      <c r="E94" s="69" t="str">
        <f>IFERROR(VLOOKUP(J94,Causa!$A$2:$F$15,6,0),"")</f>
        <v/>
      </c>
      <c r="F94" s="52"/>
      <c r="G94" s="53"/>
      <c r="H94" s="212"/>
      <c r="I94" s="55"/>
      <c r="J94" s="54"/>
      <c r="K94" s="54"/>
      <c r="L94" s="54"/>
      <c r="M94" s="54"/>
      <c r="N94" s="54"/>
      <c r="O94" s="54"/>
      <c r="P94" s="54"/>
      <c r="Q94" s="55"/>
      <c r="R94" s="54"/>
      <c r="S94" s="56">
        <f t="shared" si="17"/>
        <v>0</v>
      </c>
      <c r="T94" s="56">
        <f t="shared" si="14"/>
        <v>0</v>
      </c>
      <c r="U94" s="56">
        <f t="shared" si="18"/>
        <v>0</v>
      </c>
      <c r="V94" s="56">
        <f t="shared" si="15"/>
        <v>0</v>
      </c>
      <c r="W94" s="64" t="str">
        <f t="shared" si="16"/>
        <v/>
      </c>
      <c r="X94" s="56" t="str">
        <f t="shared" si="19"/>
        <v>T</v>
      </c>
      <c r="Y94" s="20"/>
      <c r="Z94" s="19"/>
      <c r="AA94" s="20"/>
      <c r="AB94" s="19"/>
      <c r="AC94" s="21"/>
      <c r="AJ94" s="22"/>
      <c r="AK94" s="22"/>
      <c r="AL94" s="22"/>
      <c r="AM94" s="22"/>
      <c r="AN94" s="20"/>
      <c r="AO94" s="20"/>
      <c r="AP94" s="20"/>
      <c r="AQ94" s="20"/>
      <c r="AR94" s="20"/>
    </row>
    <row r="95" spans="1:44" s="17" customFormat="1" ht="30.75" customHeight="1" x14ac:dyDescent="0.2">
      <c r="A95" s="150"/>
      <c r="C95" s="63"/>
      <c r="D95" s="66" t="str">
        <f t="shared" si="13"/>
        <v/>
      </c>
      <c r="E95" s="69" t="str">
        <f>IFERROR(VLOOKUP(J95,Causa!$A$2:$F$15,6,0),"")</f>
        <v/>
      </c>
      <c r="F95" s="52"/>
      <c r="G95" s="53"/>
      <c r="H95" s="212"/>
      <c r="I95" s="55"/>
      <c r="J95" s="54"/>
      <c r="K95" s="54"/>
      <c r="L95" s="54"/>
      <c r="M95" s="54"/>
      <c r="N95" s="54"/>
      <c r="O95" s="54"/>
      <c r="P95" s="54"/>
      <c r="Q95" s="55"/>
      <c r="R95" s="54"/>
      <c r="S95" s="56">
        <f t="shared" si="17"/>
        <v>0</v>
      </c>
      <c r="T95" s="56">
        <f t="shared" si="14"/>
        <v>0</v>
      </c>
      <c r="U95" s="56">
        <f t="shared" si="18"/>
        <v>0</v>
      </c>
      <c r="V95" s="56">
        <f t="shared" si="15"/>
        <v>0</v>
      </c>
      <c r="W95" s="64" t="str">
        <f t="shared" si="16"/>
        <v/>
      </c>
      <c r="X95" s="56" t="str">
        <f t="shared" si="19"/>
        <v>T</v>
      </c>
      <c r="Y95" s="20"/>
      <c r="Z95" s="19"/>
      <c r="AA95" s="20"/>
      <c r="AB95" s="19"/>
      <c r="AC95" s="21"/>
      <c r="AJ95" s="22"/>
      <c r="AK95" s="22"/>
      <c r="AL95" s="22"/>
      <c r="AM95" s="22"/>
      <c r="AN95" s="20"/>
      <c r="AO95" s="20"/>
      <c r="AP95" s="20"/>
      <c r="AQ95" s="20"/>
      <c r="AR95" s="20"/>
    </row>
    <row r="96" spans="1:44" s="17" customFormat="1" ht="30.75" customHeight="1" x14ac:dyDescent="0.2">
      <c r="A96" s="150"/>
      <c r="C96" s="63"/>
      <c r="D96" s="66" t="str">
        <f t="shared" si="13"/>
        <v/>
      </c>
      <c r="E96" s="69" t="str">
        <f>IFERROR(VLOOKUP(J96,Causa!$A$2:$F$15,6,0),"")</f>
        <v/>
      </c>
      <c r="F96" s="52"/>
      <c r="G96" s="53"/>
      <c r="H96" s="212"/>
      <c r="I96" s="55"/>
      <c r="J96" s="54"/>
      <c r="K96" s="54"/>
      <c r="L96" s="54"/>
      <c r="M96" s="54"/>
      <c r="N96" s="54"/>
      <c r="O96" s="54"/>
      <c r="P96" s="54"/>
      <c r="Q96" s="55"/>
      <c r="R96" s="54"/>
      <c r="S96" s="56">
        <f t="shared" si="17"/>
        <v>0</v>
      </c>
      <c r="T96" s="56">
        <f t="shared" si="14"/>
        <v>0</v>
      </c>
      <c r="U96" s="56">
        <f t="shared" si="18"/>
        <v>0</v>
      </c>
      <c r="V96" s="56">
        <f t="shared" si="15"/>
        <v>0</v>
      </c>
      <c r="W96" s="64" t="str">
        <f t="shared" si="16"/>
        <v/>
      </c>
      <c r="X96" s="56" t="str">
        <f t="shared" si="19"/>
        <v>T</v>
      </c>
      <c r="Y96" s="20"/>
      <c r="Z96" s="19"/>
      <c r="AA96" s="20"/>
      <c r="AB96" s="19"/>
      <c r="AC96" s="21"/>
      <c r="AJ96" s="22"/>
      <c r="AK96" s="22"/>
      <c r="AL96" s="22"/>
      <c r="AM96" s="22"/>
      <c r="AN96" s="20"/>
      <c r="AO96" s="20"/>
      <c r="AP96" s="20"/>
      <c r="AQ96" s="20"/>
      <c r="AR96" s="20"/>
    </row>
    <row r="97" spans="1:44" s="17" customFormat="1" ht="30.75" customHeight="1" x14ac:dyDescent="0.2">
      <c r="A97" s="150"/>
      <c r="C97" s="63"/>
      <c r="D97" s="66" t="str">
        <f t="shared" si="13"/>
        <v/>
      </c>
      <c r="E97" s="69" t="str">
        <f>IFERROR(VLOOKUP(J97,Causa!$A$2:$F$15,6,0),"")</f>
        <v/>
      </c>
      <c r="F97" s="52"/>
      <c r="G97" s="53"/>
      <c r="H97" s="212"/>
      <c r="I97" s="55"/>
      <c r="J97" s="54"/>
      <c r="K97" s="54"/>
      <c r="L97" s="54"/>
      <c r="M97" s="54"/>
      <c r="N97" s="54"/>
      <c r="O97" s="54"/>
      <c r="P97" s="54"/>
      <c r="Q97" s="55"/>
      <c r="R97" s="54"/>
      <c r="S97" s="56">
        <f t="shared" si="17"/>
        <v>0</v>
      </c>
      <c r="T97" s="56">
        <f t="shared" si="14"/>
        <v>0</v>
      </c>
      <c r="U97" s="56">
        <f t="shared" si="18"/>
        <v>0</v>
      </c>
      <c r="V97" s="56">
        <f t="shared" si="15"/>
        <v>0</v>
      </c>
      <c r="W97" s="64" t="str">
        <f t="shared" si="16"/>
        <v/>
      </c>
      <c r="X97" s="56" t="str">
        <f t="shared" si="19"/>
        <v>T</v>
      </c>
      <c r="Y97" s="20"/>
      <c r="Z97" s="19"/>
      <c r="AA97" s="20"/>
      <c r="AB97" s="19"/>
      <c r="AC97" s="21"/>
      <c r="AJ97" s="22"/>
      <c r="AK97" s="22"/>
      <c r="AL97" s="22"/>
      <c r="AM97" s="22"/>
      <c r="AN97" s="20"/>
      <c r="AO97" s="20"/>
      <c r="AP97" s="20"/>
      <c r="AQ97" s="20"/>
      <c r="AR97" s="20"/>
    </row>
    <row r="98" spans="1:44" s="17" customFormat="1" ht="30.75" customHeight="1" x14ac:dyDescent="0.2">
      <c r="A98" s="150"/>
      <c r="C98" s="63"/>
      <c r="D98" s="66" t="str">
        <f t="shared" si="13"/>
        <v/>
      </c>
      <c r="E98" s="69" t="str">
        <f>IFERROR(VLOOKUP(J98,Causa!$A$2:$F$15,6,0),"")</f>
        <v/>
      </c>
      <c r="F98" s="52"/>
      <c r="G98" s="53"/>
      <c r="H98" s="212"/>
      <c r="I98" s="55"/>
      <c r="J98" s="54"/>
      <c r="K98" s="54"/>
      <c r="L98" s="54"/>
      <c r="M98" s="54"/>
      <c r="N98" s="54"/>
      <c r="O98" s="54"/>
      <c r="P98" s="54"/>
      <c r="Q98" s="55"/>
      <c r="R98" s="54"/>
      <c r="S98" s="56">
        <f t="shared" si="17"/>
        <v>0</v>
      </c>
      <c r="T98" s="56">
        <f t="shared" si="14"/>
        <v>0</v>
      </c>
      <c r="U98" s="56">
        <f t="shared" si="18"/>
        <v>0</v>
      </c>
      <c r="V98" s="56">
        <f t="shared" si="15"/>
        <v>0</v>
      </c>
      <c r="W98" s="64" t="str">
        <f t="shared" si="16"/>
        <v/>
      </c>
      <c r="X98" s="56" t="str">
        <f t="shared" si="19"/>
        <v>T</v>
      </c>
      <c r="Y98" s="20"/>
      <c r="Z98" s="19"/>
      <c r="AA98" s="20"/>
      <c r="AB98" s="19"/>
      <c r="AC98" s="21"/>
      <c r="AJ98" s="22"/>
      <c r="AK98" s="22"/>
      <c r="AL98" s="22"/>
      <c r="AM98" s="22"/>
      <c r="AN98" s="20"/>
      <c r="AO98" s="20"/>
      <c r="AP98" s="20"/>
      <c r="AQ98" s="20"/>
      <c r="AR98" s="20"/>
    </row>
    <row r="99" spans="1:44" s="17" customFormat="1" ht="30.75" customHeight="1" x14ac:dyDescent="0.2">
      <c r="A99" s="150"/>
      <c r="C99" s="63"/>
      <c r="D99" s="66" t="str">
        <f t="shared" ref="D99:D162" si="20">IF(E99="","",IF(E99=1,IF(COUNTA(F99:P99)=9,1,0),IF(J99="OPERACIO",IF(COUNTA(F99:P99)=7,1,0),IF(COUNTA(F99:P99)=7,1,0))))</f>
        <v/>
      </c>
      <c r="E99" s="69" t="str">
        <f>IFERROR(VLOOKUP(J99,Causa!$A$2:$F$15,6,0),"")</f>
        <v/>
      </c>
      <c r="F99" s="52"/>
      <c r="G99" s="53"/>
      <c r="H99" s="212"/>
      <c r="I99" s="55"/>
      <c r="J99" s="54"/>
      <c r="K99" s="54"/>
      <c r="L99" s="54"/>
      <c r="M99" s="54"/>
      <c r="N99" s="54"/>
      <c r="O99" s="54"/>
      <c r="P99" s="54"/>
      <c r="Q99" s="55"/>
      <c r="R99" s="54"/>
      <c r="S99" s="56">
        <f t="shared" si="17"/>
        <v>0</v>
      </c>
      <c r="T99" s="56">
        <f t="shared" ref="T99:T162" si="21">IF(J99="Programa",P99,0)-S99</f>
        <v>0</v>
      </c>
      <c r="U99" s="56">
        <f t="shared" si="18"/>
        <v>0</v>
      </c>
      <c r="V99" s="56">
        <f t="shared" ref="V99:V162" si="22">IF(J99="ELECTRIC",P99,0)+IF(J99="INSTRUME",P99,0)+IF(J99="MECANICA",P99,0)+IF(J99="OPERACIO",P99,0)+IF(J99="AUTOMATI",P99,0)</f>
        <v>0</v>
      </c>
      <c r="W99" s="64" t="str">
        <f t="shared" ref="W99:W162" si="23">IF(F99="","",HOUR(F99))</f>
        <v/>
      </c>
      <c r="X99" s="56" t="str">
        <f t="shared" si="19"/>
        <v>T</v>
      </c>
      <c r="Y99" s="20"/>
      <c r="Z99" s="19"/>
      <c r="AA99" s="20"/>
      <c r="AB99" s="19"/>
      <c r="AC99" s="21"/>
      <c r="AJ99" s="22"/>
      <c r="AK99" s="22"/>
      <c r="AL99" s="22"/>
      <c r="AM99" s="22"/>
      <c r="AN99" s="20"/>
      <c r="AO99" s="20"/>
      <c r="AP99" s="20"/>
      <c r="AQ99" s="20"/>
      <c r="AR99" s="20"/>
    </row>
    <row r="100" spans="1:44" s="17" customFormat="1" ht="30.75" customHeight="1" x14ac:dyDescent="0.2">
      <c r="A100" s="150"/>
      <c r="C100" s="63"/>
      <c r="D100" s="66" t="str">
        <f t="shared" si="20"/>
        <v/>
      </c>
      <c r="E100" s="69" t="str">
        <f>IFERROR(VLOOKUP(J100,Causa!$A$2:$F$15,6,0),"")</f>
        <v/>
      </c>
      <c r="F100" s="52"/>
      <c r="G100" s="53"/>
      <c r="H100" s="212"/>
      <c r="I100" s="55"/>
      <c r="J100" s="54"/>
      <c r="K100" s="54"/>
      <c r="L100" s="54"/>
      <c r="M100" s="54"/>
      <c r="N100" s="54"/>
      <c r="O100" s="54"/>
      <c r="P100" s="54"/>
      <c r="Q100" s="55"/>
      <c r="R100" s="54"/>
      <c r="S100" s="56">
        <f t="shared" ref="S100:S163" si="24">IF(K100="tiempo no programado",P100,0)</f>
        <v>0</v>
      </c>
      <c r="T100" s="56">
        <f t="shared" si="21"/>
        <v>0</v>
      </c>
      <c r="U100" s="56">
        <f t="shared" ref="U100:U163" si="25">IF(J100="CALIDAD",P100,0)+IF(J100="LOGISTIC",P100,0)+IF(J100="REPUESTO",P100,0)+IF(J100="SALAMAQ",P100,0)</f>
        <v>0</v>
      </c>
      <c r="V100" s="56">
        <f t="shared" si="22"/>
        <v>0</v>
      </c>
      <c r="W100" s="64" t="str">
        <f t="shared" si="23"/>
        <v/>
      </c>
      <c r="X100" s="56" t="str">
        <f t="shared" ref="X100:X163" si="26">IF(OR(W100=23,W100&lt;7),"N",IF(AND(W100&gt;=7,W100&lt;15),"M","T"))</f>
        <v>T</v>
      </c>
      <c r="Y100" s="20"/>
      <c r="Z100" s="19"/>
      <c r="AA100" s="20"/>
      <c r="AB100" s="19"/>
      <c r="AC100" s="21"/>
      <c r="AJ100" s="22"/>
      <c r="AK100" s="22"/>
      <c r="AL100" s="22"/>
      <c r="AM100" s="22"/>
      <c r="AN100" s="20"/>
      <c r="AO100" s="20"/>
      <c r="AP100" s="20"/>
      <c r="AQ100" s="20"/>
      <c r="AR100" s="20"/>
    </row>
    <row r="101" spans="1:44" s="17" customFormat="1" ht="30.75" customHeight="1" x14ac:dyDescent="0.2">
      <c r="A101" s="150"/>
      <c r="C101" s="63"/>
      <c r="D101" s="66" t="str">
        <f t="shared" si="20"/>
        <v/>
      </c>
      <c r="E101" s="69" t="str">
        <f>IFERROR(VLOOKUP(J101,Causa!$A$2:$F$15,6,0),"")</f>
        <v/>
      </c>
      <c r="F101" s="52"/>
      <c r="G101" s="53"/>
      <c r="H101" s="212"/>
      <c r="I101" s="55"/>
      <c r="J101" s="54"/>
      <c r="K101" s="54"/>
      <c r="L101" s="54"/>
      <c r="M101" s="54"/>
      <c r="N101" s="54"/>
      <c r="O101" s="54"/>
      <c r="P101" s="54"/>
      <c r="Q101" s="55"/>
      <c r="R101" s="54"/>
      <c r="S101" s="56">
        <f t="shared" si="24"/>
        <v>0</v>
      </c>
      <c r="T101" s="56">
        <f t="shared" si="21"/>
        <v>0</v>
      </c>
      <c r="U101" s="56">
        <f t="shared" si="25"/>
        <v>0</v>
      </c>
      <c r="V101" s="56">
        <f t="shared" si="22"/>
        <v>0</v>
      </c>
      <c r="W101" s="64" t="str">
        <f t="shared" si="23"/>
        <v/>
      </c>
      <c r="X101" s="56" t="str">
        <f t="shared" si="26"/>
        <v>T</v>
      </c>
      <c r="Y101" s="20"/>
      <c r="Z101" s="19"/>
      <c r="AA101" s="20"/>
      <c r="AB101" s="19"/>
      <c r="AC101" s="21"/>
      <c r="AJ101" s="22"/>
      <c r="AK101" s="22"/>
      <c r="AL101" s="22"/>
      <c r="AM101" s="22"/>
      <c r="AN101" s="20"/>
      <c r="AO101" s="20"/>
      <c r="AP101" s="20"/>
      <c r="AQ101" s="20"/>
      <c r="AR101" s="20"/>
    </row>
    <row r="102" spans="1:44" s="17" customFormat="1" ht="30.75" customHeight="1" x14ac:dyDescent="0.2">
      <c r="A102" s="150"/>
      <c r="C102" s="63"/>
      <c r="D102" s="66" t="str">
        <f t="shared" si="20"/>
        <v/>
      </c>
      <c r="E102" s="69" t="str">
        <f>IFERROR(VLOOKUP(J102,Causa!$A$2:$F$15,6,0),"")</f>
        <v/>
      </c>
      <c r="F102" s="52"/>
      <c r="G102" s="53"/>
      <c r="H102" s="212"/>
      <c r="I102" s="55"/>
      <c r="J102" s="54"/>
      <c r="K102" s="54"/>
      <c r="L102" s="54"/>
      <c r="M102" s="54"/>
      <c r="N102" s="54"/>
      <c r="O102" s="54"/>
      <c r="P102" s="54"/>
      <c r="Q102" s="55"/>
      <c r="R102" s="54"/>
      <c r="S102" s="56">
        <f t="shared" si="24"/>
        <v>0</v>
      </c>
      <c r="T102" s="56">
        <f t="shared" si="21"/>
        <v>0</v>
      </c>
      <c r="U102" s="56">
        <f t="shared" si="25"/>
        <v>0</v>
      </c>
      <c r="V102" s="56">
        <f t="shared" si="22"/>
        <v>0</v>
      </c>
      <c r="W102" s="64" t="str">
        <f t="shared" si="23"/>
        <v/>
      </c>
      <c r="X102" s="56" t="str">
        <f t="shared" si="26"/>
        <v>T</v>
      </c>
      <c r="Y102" s="20"/>
      <c r="Z102" s="19"/>
      <c r="AA102" s="20"/>
      <c r="AB102" s="19"/>
      <c r="AC102" s="21"/>
      <c r="AJ102" s="22"/>
      <c r="AK102" s="22"/>
      <c r="AL102" s="22"/>
      <c r="AM102" s="22"/>
      <c r="AN102" s="20"/>
      <c r="AO102" s="20"/>
      <c r="AP102" s="20"/>
      <c r="AQ102" s="20"/>
      <c r="AR102" s="20"/>
    </row>
    <row r="103" spans="1:44" s="17" customFormat="1" ht="30.75" customHeight="1" x14ac:dyDescent="0.2">
      <c r="A103" s="150"/>
      <c r="C103" s="63"/>
      <c r="D103" s="66" t="str">
        <f t="shared" si="20"/>
        <v/>
      </c>
      <c r="E103" s="69" t="str">
        <f>IFERROR(VLOOKUP(J103,Causa!$A$2:$F$15,6,0),"")</f>
        <v/>
      </c>
      <c r="F103" s="52"/>
      <c r="G103" s="53"/>
      <c r="H103" s="212"/>
      <c r="I103" s="55"/>
      <c r="J103" s="54"/>
      <c r="K103" s="54"/>
      <c r="L103" s="54"/>
      <c r="M103" s="54"/>
      <c r="N103" s="54"/>
      <c r="O103" s="54"/>
      <c r="P103" s="54"/>
      <c r="Q103" s="55"/>
      <c r="R103" s="54"/>
      <c r="S103" s="56">
        <f t="shared" si="24"/>
        <v>0</v>
      </c>
      <c r="T103" s="56">
        <f t="shared" si="21"/>
        <v>0</v>
      </c>
      <c r="U103" s="56">
        <f t="shared" si="25"/>
        <v>0</v>
      </c>
      <c r="V103" s="56">
        <f t="shared" si="22"/>
        <v>0</v>
      </c>
      <c r="W103" s="64" t="str">
        <f t="shared" si="23"/>
        <v/>
      </c>
      <c r="X103" s="56" t="str">
        <f t="shared" si="26"/>
        <v>T</v>
      </c>
      <c r="Y103" s="20"/>
      <c r="Z103" s="19"/>
      <c r="AA103" s="20"/>
      <c r="AB103" s="19"/>
      <c r="AC103" s="21"/>
      <c r="AJ103" s="22"/>
      <c r="AK103" s="22"/>
      <c r="AL103" s="22"/>
      <c r="AM103" s="22"/>
      <c r="AN103" s="20"/>
      <c r="AO103" s="20"/>
      <c r="AP103" s="20"/>
      <c r="AQ103" s="20"/>
      <c r="AR103" s="20"/>
    </row>
    <row r="104" spans="1:44" s="17" customFormat="1" ht="30.75" customHeight="1" x14ac:dyDescent="0.2">
      <c r="A104" s="150"/>
      <c r="C104" s="63"/>
      <c r="D104" s="66" t="str">
        <f t="shared" si="20"/>
        <v/>
      </c>
      <c r="E104" s="69" t="str">
        <f>IFERROR(VLOOKUP(J104,Causa!$A$2:$F$15,6,0),"")</f>
        <v/>
      </c>
      <c r="F104" s="52"/>
      <c r="G104" s="53"/>
      <c r="H104" s="212"/>
      <c r="I104" s="55"/>
      <c r="J104" s="54"/>
      <c r="K104" s="54"/>
      <c r="L104" s="54"/>
      <c r="M104" s="54"/>
      <c r="N104" s="54"/>
      <c r="O104" s="54"/>
      <c r="P104" s="54"/>
      <c r="Q104" s="55"/>
      <c r="R104" s="54"/>
      <c r="S104" s="56">
        <f t="shared" si="24"/>
        <v>0</v>
      </c>
      <c r="T104" s="56">
        <f t="shared" si="21"/>
        <v>0</v>
      </c>
      <c r="U104" s="56">
        <f t="shared" si="25"/>
        <v>0</v>
      </c>
      <c r="V104" s="56">
        <f t="shared" si="22"/>
        <v>0</v>
      </c>
      <c r="W104" s="64" t="str">
        <f t="shared" si="23"/>
        <v/>
      </c>
      <c r="X104" s="56" t="str">
        <f t="shared" si="26"/>
        <v>T</v>
      </c>
      <c r="Y104" s="20"/>
      <c r="Z104" s="19"/>
      <c r="AA104" s="20"/>
      <c r="AB104" s="19"/>
      <c r="AC104" s="21"/>
      <c r="AJ104" s="22"/>
      <c r="AK104" s="22"/>
      <c r="AL104" s="22"/>
      <c r="AM104" s="22"/>
      <c r="AN104" s="20"/>
      <c r="AO104" s="20"/>
      <c r="AP104" s="20"/>
      <c r="AQ104" s="20"/>
      <c r="AR104" s="20"/>
    </row>
    <row r="105" spans="1:44" s="17" customFormat="1" ht="30.75" customHeight="1" x14ac:dyDescent="0.2">
      <c r="A105" s="150"/>
      <c r="C105" s="63"/>
      <c r="D105" s="66" t="str">
        <f t="shared" si="20"/>
        <v/>
      </c>
      <c r="E105" s="69" t="str">
        <f>IFERROR(VLOOKUP(J105,Causa!$A$2:$F$15,6,0),"")</f>
        <v/>
      </c>
      <c r="F105" s="52"/>
      <c r="G105" s="53"/>
      <c r="H105" s="212"/>
      <c r="I105" s="55"/>
      <c r="J105" s="54"/>
      <c r="K105" s="54"/>
      <c r="L105" s="54"/>
      <c r="M105" s="54"/>
      <c r="N105" s="54"/>
      <c r="O105" s="54"/>
      <c r="P105" s="54"/>
      <c r="Q105" s="55"/>
      <c r="R105" s="54"/>
      <c r="S105" s="56">
        <f t="shared" si="24"/>
        <v>0</v>
      </c>
      <c r="T105" s="56">
        <f t="shared" si="21"/>
        <v>0</v>
      </c>
      <c r="U105" s="56">
        <f t="shared" si="25"/>
        <v>0</v>
      </c>
      <c r="V105" s="56">
        <f t="shared" si="22"/>
        <v>0</v>
      </c>
      <c r="W105" s="64" t="str">
        <f t="shared" si="23"/>
        <v/>
      </c>
      <c r="X105" s="56" t="str">
        <f t="shared" si="26"/>
        <v>T</v>
      </c>
      <c r="Y105" s="20"/>
      <c r="Z105" s="19"/>
      <c r="AA105" s="20"/>
      <c r="AB105" s="19"/>
      <c r="AC105" s="21"/>
      <c r="AJ105" s="22"/>
      <c r="AK105" s="22"/>
      <c r="AL105" s="22"/>
      <c r="AM105" s="22"/>
      <c r="AN105" s="20"/>
      <c r="AO105" s="20"/>
      <c r="AP105" s="20"/>
      <c r="AQ105" s="20"/>
      <c r="AR105" s="20"/>
    </row>
    <row r="106" spans="1:44" s="17" customFormat="1" ht="30.75" customHeight="1" x14ac:dyDescent="0.2">
      <c r="A106" s="150"/>
      <c r="C106" s="63"/>
      <c r="D106" s="66" t="str">
        <f t="shared" si="20"/>
        <v/>
      </c>
      <c r="E106" s="69" t="str">
        <f>IFERROR(VLOOKUP(J106,Causa!$A$2:$F$15,6,0),"")</f>
        <v/>
      </c>
      <c r="F106" s="52"/>
      <c r="G106" s="53"/>
      <c r="H106" s="212"/>
      <c r="I106" s="55"/>
      <c r="J106" s="54"/>
      <c r="K106" s="54"/>
      <c r="L106" s="54"/>
      <c r="M106" s="54"/>
      <c r="N106" s="54"/>
      <c r="O106" s="54"/>
      <c r="P106" s="54"/>
      <c r="Q106" s="55"/>
      <c r="R106" s="54"/>
      <c r="S106" s="56">
        <f t="shared" si="24"/>
        <v>0</v>
      </c>
      <c r="T106" s="56">
        <f t="shared" si="21"/>
        <v>0</v>
      </c>
      <c r="U106" s="56">
        <f t="shared" si="25"/>
        <v>0</v>
      </c>
      <c r="V106" s="56">
        <f t="shared" si="22"/>
        <v>0</v>
      </c>
      <c r="W106" s="64" t="str">
        <f t="shared" si="23"/>
        <v/>
      </c>
      <c r="X106" s="56" t="str">
        <f t="shared" si="26"/>
        <v>T</v>
      </c>
      <c r="Y106" s="20"/>
      <c r="Z106" s="19"/>
      <c r="AA106" s="20"/>
      <c r="AB106" s="19"/>
      <c r="AC106" s="21"/>
      <c r="AJ106" s="22"/>
      <c r="AK106" s="22"/>
      <c r="AL106" s="22"/>
      <c r="AM106" s="22"/>
      <c r="AN106" s="20"/>
      <c r="AO106" s="20"/>
      <c r="AP106" s="20"/>
      <c r="AQ106" s="20"/>
      <c r="AR106" s="20"/>
    </row>
    <row r="107" spans="1:44" s="17" customFormat="1" ht="30.75" customHeight="1" x14ac:dyDescent="0.2">
      <c r="A107" s="150"/>
      <c r="C107" s="63"/>
      <c r="D107" s="66" t="str">
        <f t="shared" si="20"/>
        <v/>
      </c>
      <c r="E107" s="69" t="str">
        <f>IFERROR(VLOOKUP(J107,Causa!$A$2:$F$15,6,0),"")</f>
        <v/>
      </c>
      <c r="F107" s="52"/>
      <c r="G107" s="53"/>
      <c r="H107" s="212"/>
      <c r="I107" s="55"/>
      <c r="J107" s="54"/>
      <c r="K107" s="54"/>
      <c r="L107" s="54"/>
      <c r="M107" s="54"/>
      <c r="N107" s="54"/>
      <c r="O107" s="54"/>
      <c r="P107" s="54"/>
      <c r="Q107" s="55"/>
      <c r="R107" s="54"/>
      <c r="S107" s="56">
        <f t="shared" si="24"/>
        <v>0</v>
      </c>
      <c r="T107" s="56">
        <f t="shared" si="21"/>
        <v>0</v>
      </c>
      <c r="U107" s="56">
        <f t="shared" si="25"/>
        <v>0</v>
      </c>
      <c r="V107" s="56">
        <f t="shared" si="22"/>
        <v>0</v>
      </c>
      <c r="W107" s="64" t="str">
        <f t="shared" si="23"/>
        <v/>
      </c>
      <c r="X107" s="56" t="str">
        <f t="shared" si="26"/>
        <v>T</v>
      </c>
      <c r="Y107" s="20"/>
      <c r="Z107" s="19"/>
      <c r="AA107" s="20"/>
      <c r="AB107" s="19"/>
      <c r="AC107" s="21"/>
      <c r="AJ107" s="22"/>
      <c r="AK107" s="22"/>
      <c r="AL107" s="22"/>
      <c r="AM107" s="22"/>
      <c r="AN107" s="20"/>
      <c r="AO107" s="20"/>
      <c r="AP107" s="20"/>
      <c r="AQ107" s="20"/>
      <c r="AR107" s="20"/>
    </row>
    <row r="108" spans="1:44" s="17" customFormat="1" ht="30.75" customHeight="1" x14ac:dyDescent="0.2">
      <c r="A108" s="150"/>
      <c r="C108" s="63"/>
      <c r="D108" s="66" t="str">
        <f t="shared" si="20"/>
        <v/>
      </c>
      <c r="E108" s="69" t="str">
        <f>IFERROR(VLOOKUP(J108,Causa!$A$2:$F$15,6,0),"")</f>
        <v/>
      </c>
      <c r="F108" s="52"/>
      <c r="G108" s="53"/>
      <c r="H108" s="212"/>
      <c r="I108" s="55"/>
      <c r="J108" s="54"/>
      <c r="K108" s="54"/>
      <c r="L108" s="54"/>
      <c r="M108" s="54"/>
      <c r="N108" s="54"/>
      <c r="O108" s="54"/>
      <c r="P108" s="54"/>
      <c r="Q108" s="55"/>
      <c r="R108" s="54"/>
      <c r="S108" s="56">
        <f t="shared" si="24"/>
        <v>0</v>
      </c>
      <c r="T108" s="56">
        <f t="shared" si="21"/>
        <v>0</v>
      </c>
      <c r="U108" s="56">
        <f t="shared" si="25"/>
        <v>0</v>
      </c>
      <c r="V108" s="56">
        <f t="shared" si="22"/>
        <v>0</v>
      </c>
      <c r="W108" s="64" t="str">
        <f t="shared" si="23"/>
        <v/>
      </c>
      <c r="X108" s="56" t="str">
        <f t="shared" si="26"/>
        <v>T</v>
      </c>
      <c r="Y108" s="20"/>
      <c r="Z108" s="19"/>
      <c r="AA108" s="20"/>
      <c r="AB108" s="19"/>
      <c r="AC108" s="21"/>
      <c r="AJ108" s="22"/>
      <c r="AK108" s="22"/>
      <c r="AL108" s="22"/>
      <c r="AM108" s="22"/>
      <c r="AN108" s="20"/>
      <c r="AO108" s="20"/>
      <c r="AP108" s="20"/>
      <c r="AQ108" s="20"/>
      <c r="AR108" s="20"/>
    </row>
    <row r="109" spans="1:44" s="17" customFormat="1" ht="30.75" customHeight="1" x14ac:dyDescent="0.2">
      <c r="A109" s="150"/>
      <c r="C109" s="63"/>
      <c r="D109" s="66" t="str">
        <f t="shared" si="20"/>
        <v/>
      </c>
      <c r="E109" s="69" t="str">
        <f>IFERROR(VLOOKUP(J109,Causa!$A$2:$F$15,6,0),"")</f>
        <v/>
      </c>
      <c r="F109" s="52"/>
      <c r="G109" s="53"/>
      <c r="H109" s="212"/>
      <c r="I109" s="55"/>
      <c r="J109" s="54"/>
      <c r="K109" s="54"/>
      <c r="L109" s="54"/>
      <c r="M109" s="54"/>
      <c r="N109" s="54"/>
      <c r="O109" s="54"/>
      <c r="P109" s="54"/>
      <c r="Q109" s="55"/>
      <c r="R109" s="54"/>
      <c r="S109" s="56">
        <f t="shared" si="24"/>
        <v>0</v>
      </c>
      <c r="T109" s="56">
        <f t="shared" si="21"/>
        <v>0</v>
      </c>
      <c r="U109" s="56">
        <f t="shared" si="25"/>
        <v>0</v>
      </c>
      <c r="V109" s="56">
        <f t="shared" si="22"/>
        <v>0</v>
      </c>
      <c r="W109" s="64" t="str">
        <f t="shared" si="23"/>
        <v/>
      </c>
      <c r="X109" s="56" t="str">
        <f t="shared" si="26"/>
        <v>T</v>
      </c>
      <c r="Y109" s="20"/>
      <c r="Z109" s="19"/>
      <c r="AA109" s="20"/>
      <c r="AB109" s="19"/>
      <c r="AC109" s="21"/>
      <c r="AJ109" s="22"/>
      <c r="AK109" s="22"/>
      <c r="AL109" s="22"/>
      <c r="AM109" s="22"/>
      <c r="AN109" s="20"/>
      <c r="AO109" s="20"/>
      <c r="AP109" s="20"/>
      <c r="AQ109" s="20"/>
      <c r="AR109" s="20"/>
    </row>
    <row r="110" spans="1:44" s="17" customFormat="1" ht="30.75" customHeight="1" x14ac:dyDescent="0.2">
      <c r="A110" s="150"/>
      <c r="C110" s="63"/>
      <c r="D110" s="66" t="str">
        <f t="shared" si="20"/>
        <v/>
      </c>
      <c r="E110" s="69" t="str">
        <f>IFERROR(VLOOKUP(J110,Causa!$A$2:$F$15,6,0),"")</f>
        <v/>
      </c>
      <c r="F110" s="52"/>
      <c r="G110" s="53"/>
      <c r="H110" s="212"/>
      <c r="I110" s="55"/>
      <c r="J110" s="54"/>
      <c r="K110" s="54"/>
      <c r="L110" s="54"/>
      <c r="M110" s="54"/>
      <c r="N110" s="54"/>
      <c r="O110" s="54"/>
      <c r="P110" s="54"/>
      <c r="Q110" s="55"/>
      <c r="R110" s="54"/>
      <c r="S110" s="56">
        <f t="shared" si="24"/>
        <v>0</v>
      </c>
      <c r="T110" s="56">
        <f t="shared" si="21"/>
        <v>0</v>
      </c>
      <c r="U110" s="56">
        <f t="shared" si="25"/>
        <v>0</v>
      </c>
      <c r="V110" s="56">
        <f t="shared" si="22"/>
        <v>0</v>
      </c>
      <c r="W110" s="64" t="str">
        <f t="shared" si="23"/>
        <v/>
      </c>
      <c r="X110" s="56" t="str">
        <f t="shared" si="26"/>
        <v>T</v>
      </c>
      <c r="Y110" s="20"/>
      <c r="Z110" s="19"/>
      <c r="AA110" s="20"/>
      <c r="AB110" s="19"/>
      <c r="AC110" s="21"/>
      <c r="AJ110" s="22"/>
      <c r="AK110" s="22"/>
      <c r="AL110" s="22"/>
      <c r="AM110" s="22"/>
      <c r="AN110" s="20"/>
      <c r="AO110" s="20"/>
      <c r="AP110" s="20"/>
      <c r="AQ110" s="20"/>
      <c r="AR110" s="20"/>
    </row>
    <row r="111" spans="1:44" s="17" customFormat="1" ht="30.75" customHeight="1" x14ac:dyDescent="0.2">
      <c r="A111" s="150"/>
      <c r="C111" s="63"/>
      <c r="D111" s="66" t="str">
        <f t="shared" si="20"/>
        <v/>
      </c>
      <c r="E111" s="69" t="str">
        <f>IFERROR(VLOOKUP(J111,Causa!$A$2:$F$15,6,0),"")</f>
        <v/>
      </c>
      <c r="F111" s="52"/>
      <c r="G111" s="53"/>
      <c r="H111" s="212"/>
      <c r="I111" s="55"/>
      <c r="J111" s="54"/>
      <c r="K111" s="54"/>
      <c r="L111" s="54"/>
      <c r="M111" s="54"/>
      <c r="N111" s="54"/>
      <c r="O111" s="54"/>
      <c r="P111" s="54"/>
      <c r="Q111" s="55"/>
      <c r="R111" s="54"/>
      <c r="S111" s="56">
        <f t="shared" si="24"/>
        <v>0</v>
      </c>
      <c r="T111" s="56">
        <f t="shared" si="21"/>
        <v>0</v>
      </c>
      <c r="U111" s="56">
        <f t="shared" si="25"/>
        <v>0</v>
      </c>
      <c r="V111" s="56">
        <f t="shared" si="22"/>
        <v>0</v>
      </c>
      <c r="W111" s="64" t="str">
        <f t="shared" si="23"/>
        <v/>
      </c>
      <c r="X111" s="56" t="str">
        <f t="shared" si="26"/>
        <v>T</v>
      </c>
      <c r="Y111" s="20"/>
      <c r="Z111" s="19"/>
      <c r="AA111" s="20"/>
      <c r="AB111" s="19"/>
      <c r="AC111" s="21"/>
      <c r="AJ111" s="22"/>
      <c r="AK111" s="22"/>
      <c r="AL111" s="22"/>
      <c r="AM111" s="22"/>
      <c r="AN111" s="20"/>
      <c r="AO111" s="20"/>
      <c r="AP111" s="20"/>
      <c r="AQ111" s="20"/>
      <c r="AR111" s="20"/>
    </row>
    <row r="112" spans="1:44" s="17" customFormat="1" ht="30.75" customHeight="1" x14ac:dyDescent="0.2">
      <c r="A112" s="150"/>
      <c r="C112" s="63"/>
      <c r="D112" s="66" t="str">
        <f t="shared" si="20"/>
        <v/>
      </c>
      <c r="E112" s="69" t="str">
        <f>IFERROR(VLOOKUP(J112,Causa!$A$2:$F$15,6,0),"")</f>
        <v/>
      </c>
      <c r="F112" s="52"/>
      <c r="G112" s="53"/>
      <c r="H112" s="212"/>
      <c r="I112" s="55"/>
      <c r="J112" s="54"/>
      <c r="K112" s="54"/>
      <c r="L112" s="54"/>
      <c r="M112" s="54"/>
      <c r="N112" s="54"/>
      <c r="O112" s="54"/>
      <c r="P112" s="54"/>
      <c r="Q112" s="55"/>
      <c r="R112" s="54"/>
      <c r="S112" s="56">
        <f t="shared" si="24"/>
        <v>0</v>
      </c>
      <c r="T112" s="56">
        <f t="shared" si="21"/>
        <v>0</v>
      </c>
      <c r="U112" s="56">
        <f t="shared" si="25"/>
        <v>0</v>
      </c>
      <c r="V112" s="56">
        <f t="shared" si="22"/>
        <v>0</v>
      </c>
      <c r="W112" s="64" t="str">
        <f t="shared" si="23"/>
        <v/>
      </c>
      <c r="X112" s="56" t="str">
        <f t="shared" si="26"/>
        <v>T</v>
      </c>
      <c r="Y112" s="20"/>
      <c r="Z112" s="19"/>
      <c r="AA112" s="20"/>
      <c r="AB112" s="19"/>
      <c r="AC112" s="21"/>
      <c r="AJ112" s="22"/>
      <c r="AK112" s="22"/>
      <c r="AL112" s="22"/>
      <c r="AM112" s="22"/>
      <c r="AN112" s="20"/>
      <c r="AO112" s="20"/>
      <c r="AP112" s="20"/>
      <c r="AQ112" s="20"/>
      <c r="AR112" s="20"/>
    </row>
    <row r="113" spans="1:39" s="91" customFormat="1" ht="13.2" x14ac:dyDescent="0.25">
      <c r="A113" s="151"/>
      <c r="C113" s="63"/>
      <c r="D113" s="66" t="str">
        <f t="shared" si="20"/>
        <v/>
      </c>
      <c r="E113" s="69" t="str">
        <f>IFERROR(VLOOKUP(J113,Causa!$A$2:$F$15,6,0),"")</f>
        <v/>
      </c>
      <c r="F113" s="52"/>
      <c r="G113" s="53"/>
      <c r="H113" s="212"/>
      <c r="I113" s="55"/>
      <c r="J113" s="54"/>
      <c r="K113" s="54"/>
      <c r="L113" s="54"/>
      <c r="M113" s="54"/>
      <c r="N113" s="54"/>
      <c r="O113" s="54"/>
      <c r="P113" s="54"/>
      <c r="Q113" s="55"/>
      <c r="R113" s="54"/>
      <c r="S113" s="56">
        <f t="shared" si="24"/>
        <v>0</v>
      </c>
      <c r="T113" s="56">
        <f t="shared" si="21"/>
        <v>0</v>
      </c>
      <c r="U113" s="56">
        <f t="shared" si="25"/>
        <v>0</v>
      </c>
      <c r="V113" s="56">
        <f t="shared" si="22"/>
        <v>0</v>
      </c>
      <c r="W113" s="64" t="str">
        <f t="shared" si="23"/>
        <v/>
      </c>
      <c r="X113" s="56" t="str">
        <f t="shared" si="26"/>
        <v>T</v>
      </c>
      <c r="Y113" s="251"/>
      <c r="Z113" s="251"/>
      <c r="AB113" s="116"/>
      <c r="AC113" s="117"/>
      <c r="AJ113" s="118"/>
      <c r="AK113" s="118"/>
      <c r="AL113" s="118"/>
      <c r="AM113" s="118"/>
    </row>
    <row r="114" spans="1:39" s="91" customFormat="1" ht="13.2" x14ac:dyDescent="0.25">
      <c r="A114" s="151"/>
      <c r="C114" s="63"/>
      <c r="D114" s="66" t="str">
        <f t="shared" si="20"/>
        <v/>
      </c>
      <c r="E114" s="69" t="str">
        <f>IFERROR(VLOOKUP(J114,Causa!$A$2:$F$15,6,0),"")</f>
        <v/>
      </c>
      <c r="F114" s="52"/>
      <c r="G114" s="53"/>
      <c r="H114" s="212"/>
      <c r="I114" s="55"/>
      <c r="J114" s="54"/>
      <c r="K114" s="54"/>
      <c r="L114" s="54"/>
      <c r="M114" s="54"/>
      <c r="N114" s="54"/>
      <c r="O114" s="54"/>
      <c r="P114" s="54"/>
      <c r="Q114" s="55"/>
      <c r="R114" s="54"/>
      <c r="S114" s="56">
        <f t="shared" si="24"/>
        <v>0</v>
      </c>
      <c r="T114" s="56">
        <f t="shared" si="21"/>
        <v>0</v>
      </c>
      <c r="U114" s="56">
        <f t="shared" si="25"/>
        <v>0</v>
      </c>
      <c r="V114" s="56">
        <f t="shared" si="22"/>
        <v>0</v>
      </c>
      <c r="W114" s="64" t="str">
        <f t="shared" si="23"/>
        <v/>
      </c>
      <c r="X114" s="56" t="str">
        <f t="shared" si="26"/>
        <v>T</v>
      </c>
      <c r="Y114" s="218"/>
      <c r="Z114" s="218"/>
      <c r="AB114" s="116"/>
      <c r="AC114" s="117"/>
      <c r="AJ114" s="118"/>
      <c r="AK114" s="118"/>
      <c r="AL114" s="118"/>
      <c r="AM114" s="118"/>
    </row>
    <row r="115" spans="1:39" ht="21.75" customHeight="1" x14ac:dyDescent="0.25">
      <c r="C115" s="63"/>
      <c r="D115" s="66" t="str">
        <f t="shared" si="20"/>
        <v/>
      </c>
      <c r="E115" s="69" t="str">
        <f>IFERROR(VLOOKUP(J115,Causa!$A$2:$F$15,6,0),"")</f>
        <v/>
      </c>
      <c r="F115" s="52"/>
      <c r="G115" s="53"/>
      <c r="H115" s="212"/>
      <c r="I115" s="55"/>
      <c r="J115" s="54"/>
      <c r="K115" s="54"/>
      <c r="L115" s="54"/>
      <c r="M115" s="54"/>
      <c r="N115" s="54"/>
      <c r="O115" s="54"/>
      <c r="P115" s="54"/>
      <c r="Q115" s="55"/>
      <c r="R115" s="54"/>
      <c r="S115" s="56">
        <f t="shared" si="24"/>
        <v>0</v>
      </c>
      <c r="T115" s="56">
        <f t="shared" si="21"/>
        <v>0</v>
      </c>
      <c r="U115" s="56">
        <f t="shared" si="25"/>
        <v>0</v>
      </c>
      <c r="V115" s="56">
        <f t="shared" si="22"/>
        <v>0</v>
      </c>
      <c r="W115" s="64" t="str">
        <f t="shared" si="23"/>
        <v/>
      </c>
      <c r="X115" s="56" t="str">
        <f t="shared" si="26"/>
        <v>T</v>
      </c>
    </row>
    <row r="116" spans="1:39" ht="21.75" customHeight="1" x14ac:dyDescent="0.25">
      <c r="C116" s="63"/>
      <c r="D116" s="66" t="str">
        <f t="shared" si="20"/>
        <v/>
      </c>
      <c r="E116" s="69" t="str">
        <f>IFERROR(VLOOKUP(J116,Causa!$A$2:$F$15,6,0),"")</f>
        <v/>
      </c>
      <c r="F116" s="52"/>
      <c r="G116" s="53"/>
      <c r="H116" s="212"/>
      <c r="I116" s="55"/>
      <c r="J116" s="54"/>
      <c r="K116" s="54"/>
      <c r="L116" s="54"/>
      <c r="M116" s="54"/>
      <c r="N116" s="54"/>
      <c r="O116" s="54"/>
      <c r="P116" s="54"/>
      <c r="Q116" s="55"/>
      <c r="R116" s="54"/>
      <c r="S116" s="56">
        <f t="shared" si="24"/>
        <v>0</v>
      </c>
      <c r="T116" s="56">
        <f t="shared" si="21"/>
        <v>0</v>
      </c>
      <c r="U116" s="56">
        <f t="shared" si="25"/>
        <v>0</v>
      </c>
      <c r="V116" s="56">
        <f t="shared" si="22"/>
        <v>0</v>
      </c>
      <c r="W116" s="64" t="str">
        <f t="shared" si="23"/>
        <v/>
      </c>
      <c r="X116" s="56" t="str">
        <f t="shared" si="26"/>
        <v>T</v>
      </c>
    </row>
    <row r="117" spans="1:39" ht="21.75" customHeight="1" x14ac:dyDescent="0.25">
      <c r="C117" s="63"/>
      <c r="D117" s="66" t="str">
        <f t="shared" si="20"/>
        <v/>
      </c>
      <c r="E117" s="69" t="str">
        <f>IFERROR(VLOOKUP(J117,Causa!$A$2:$F$15,6,0),"")</f>
        <v/>
      </c>
      <c r="F117" s="52"/>
      <c r="G117" s="53"/>
      <c r="H117" s="212"/>
      <c r="I117" s="55"/>
      <c r="J117" s="54"/>
      <c r="K117" s="54"/>
      <c r="L117" s="54"/>
      <c r="M117" s="54"/>
      <c r="N117" s="54"/>
      <c r="O117" s="54"/>
      <c r="P117" s="54"/>
      <c r="Q117" s="55"/>
      <c r="R117" s="54"/>
      <c r="S117" s="56">
        <f t="shared" si="24"/>
        <v>0</v>
      </c>
      <c r="T117" s="56">
        <f t="shared" si="21"/>
        <v>0</v>
      </c>
      <c r="U117" s="56">
        <f t="shared" si="25"/>
        <v>0</v>
      </c>
      <c r="V117" s="56">
        <f t="shared" si="22"/>
        <v>0</v>
      </c>
      <c r="W117" s="64" t="str">
        <f t="shared" si="23"/>
        <v/>
      </c>
      <c r="X117" s="56" t="str">
        <f t="shared" si="26"/>
        <v>T</v>
      </c>
    </row>
    <row r="118" spans="1:39" ht="21.75" customHeight="1" x14ac:dyDescent="0.25">
      <c r="C118" s="63"/>
      <c r="D118" s="66" t="str">
        <f t="shared" si="20"/>
        <v/>
      </c>
      <c r="E118" s="69" t="str">
        <f>IFERROR(VLOOKUP(J118,Causa!$A$2:$F$15,6,0),"")</f>
        <v/>
      </c>
      <c r="F118" s="52"/>
      <c r="G118" s="53"/>
      <c r="H118" s="212"/>
      <c r="I118" s="55"/>
      <c r="J118" s="54"/>
      <c r="K118" s="54"/>
      <c r="L118" s="54"/>
      <c r="M118" s="54"/>
      <c r="N118" s="54"/>
      <c r="O118" s="54"/>
      <c r="P118" s="54"/>
      <c r="Q118" s="55"/>
      <c r="R118" s="54"/>
      <c r="S118" s="56">
        <f t="shared" si="24"/>
        <v>0</v>
      </c>
      <c r="T118" s="56">
        <f t="shared" si="21"/>
        <v>0</v>
      </c>
      <c r="U118" s="56">
        <f t="shared" si="25"/>
        <v>0</v>
      </c>
      <c r="V118" s="56">
        <f t="shared" si="22"/>
        <v>0</v>
      </c>
      <c r="W118" s="64" t="str">
        <f t="shared" si="23"/>
        <v/>
      </c>
      <c r="X118" s="56" t="str">
        <f t="shared" si="26"/>
        <v>T</v>
      </c>
    </row>
    <row r="119" spans="1:39" ht="21.75" customHeight="1" x14ac:dyDescent="0.25">
      <c r="C119" s="63"/>
      <c r="D119" s="66" t="str">
        <f t="shared" si="20"/>
        <v/>
      </c>
      <c r="E119" s="69" t="str">
        <f>IFERROR(VLOOKUP(J119,Causa!$A$2:$F$15,6,0),"")</f>
        <v/>
      </c>
      <c r="F119" s="52"/>
      <c r="G119" s="53"/>
      <c r="H119" s="212"/>
      <c r="I119" s="55"/>
      <c r="J119" s="54"/>
      <c r="K119" s="54"/>
      <c r="L119" s="54"/>
      <c r="M119" s="54"/>
      <c r="N119" s="54"/>
      <c r="O119" s="54"/>
      <c r="P119" s="54"/>
      <c r="Q119" s="55"/>
      <c r="R119" s="54"/>
      <c r="S119" s="56">
        <f t="shared" si="24"/>
        <v>0</v>
      </c>
      <c r="T119" s="56">
        <f t="shared" si="21"/>
        <v>0</v>
      </c>
      <c r="U119" s="56">
        <f t="shared" si="25"/>
        <v>0</v>
      </c>
      <c r="V119" s="56">
        <f t="shared" si="22"/>
        <v>0</v>
      </c>
      <c r="W119" s="64" t="str">
        <f t="shared" si="23"/>
        <v/>
      </c>
      <c r="X119" s="56" t="str">
        <f t="shared" si="26"/>
        <v>T</v>
      </c>
    </row>
    <row r="120" spans="1:39" ht="21.75" customHeight="1" x14ac:dyDescent="0.25">
      <c r="C120" s="63"/>
      <c r="D120" s="66" t="str">
        <f t="shared" si="20"/>
        <v/>
      </c>
      <c r="E120" s="69" t="str">
        <f>IFERROR(VLOOKUP(J120,Causa!$A$2:$F$15,6,0),"")</f>
        <v/>
      </c>
      <c r="F120" s="52"/>
      <c r="G120" s="53"/>
      <c r="H120" s="212"/>
      <c r="I120" s="55"/>
      <c r="J120" s="54"/>
      <c r="K120" s="54"/>
      <c r="L120" s="54"/>
      <c r="M120" s="54"/>
      <c r="N120" s="54"/>
      <c r="O120" s="54"/>
      <c r="P120" s="54"/>
      <c r="Q120" s="55"/>
      <c r="R120" s="54"/>
      <c r="S120" s="56">
        <f t="shared" si="24"/>
        <v>0</v>
      </c>
      <c r="T120" s="56">
        <f t="shared" si="21"/>
        <v>0</v>
      </c>
      <c r="U120" s="56">
        <f t="shared" si="25"/>
        <v>0</v>
      </c>
      <c r="V120" s="56">
        <f t="shared" si="22"/>
        <v>0</v>
      </c>
      <c r="W120" s="64" t="str">
        <f t="shared" si="23"/>
        <v/>
      </c>
      <c r="X120" s="56" t="str">
        <f t="shared" si="26"/>
        <v>T</v>
      </c>
    </row>
    <row r="121" spans="1:39" ht="21.75" customHeight="1" x14ac:dyDescent="0.25">
      <c r="C121" s="63"/>
      <c r="D121" s="66" t="str">
        <f t="shared" si="20"/>
        <v/>
      </c>
      <c r="E121" s="69" t="str">
        <f>IFERROR(VLOOKUP(J121,Causa!$A$2:$F$15,6,0),"")</f>
        <v/>
      </c>
      <c r="F121" s="52"/>
      <c r="G121" s="53"/>
      <c r="H121" s="212"/>
      <c r="I121" s="55"/>
      <c r="J121" s="54"/>
      <c r="K121" s="54"/>
      <c r="L121" s="54"/>
      <c r="M121" s="54"/>
      <c r="N121" s="54"/>
      <c r="O121" s="54"/>
      <c r="P121" s="54"/>
      <c r="Q121" s="55"/>
      <c r="R121" s="54"/>
      <c r="S121" s="56">
        <f t="shared" si="24"/>
        <v>0</v>
      </c>
      <c r="T121" s="56">
        <f t="shared" si="21"/>
        <v>0</v>
      </c>
      <c r="U121" s="56">
        <f t="shared" si="25"/>
        <v>0</v>
      </c>
      <c r="V121" s="56">
        <f t="shared" si="22"/>
        <v>0</v>
      </c>
      <c r="W121" s="64" t="str">
        <f t="shared" si="23"/>
        <v/>
      </c>
      <c r="X121" s="56" t="str">
        <f t="shared" si="26"/>
        <v>T</v>
      </c>
    </row>
    <row r="122" spans="1:39" ht="21.75" customHeight="1" x14ac:dyDescent="0.25">
      <c r="C122" s="63"/>
      <c r="D122" s="66" t="str">
        <f t="shared" si="20"/>
        <v/>
      </c>
      <c r="E122" s="69" t="str">
        <f>IFERROR(VLOOKUP(J122,Causa!$A$2:$F$15,6,0),"")</f>
        <v/>
      </c>
      <c r="F122" s="52"/>
      <c r="G122" s="53"/>
      <c r="H122" s="212"/>
      <c r="I122" s="55"/>
      <c r="J122" s="54"/>
      <c r="K122" s="54"/>
      <c r="L122" s="54"/>
      <c r="M122" s="54"/>
      <c r="N122" s="54"/>
      <c r="O122" s="54"/>
      <c r="P122" s="54"/>
      <c r="Q122" s="55"/>
      <c r="R122" s="54"/>
      <c r="S122" s="56">
        <f t="shared" si="24"/>
        <v>0</v>
      </c>
      <c r="T122" s="56">
        <f t="shared" si="21"/>
        <v>0</v>
      </c>
      <c r="U122" s="56">
        <f t="shared" si="25"/>
        <v>0</v>
      </c>
      <c r="V122" s="56">
        <f t="shared" si="22"/>
        <v>0</v>
      </c>
      <c r="W122" s="64" t="str">
        <f t="shared" si="23"/>
        <v/>
      </c>
      <c r="X122" s="56" t="str">
        <f t="shared" si="26"/>
        <v>T</v>
      </c>
    </row>
    <row r="123" spans="1:39" ht="21.75" customHeight="1" x14ac:dyDescent="0.25">
      <c r="C123" s="63"/>
      <c r="D123" s="66" t="str">
        <f t="shared" si="20"/>
        <v/>
      </c>
      <c r="E123" s="69" t="str">
        <f>IFERROR(VLOOKUP(J123,Causa!$A$2:$F$15,6,0),"")</f>
        <v/>
      </c>
      <c r="F123" s="52"/>
      <c r="G123" s="53"/>
      <c r="H123" s="212"/>
      <c r="I123" s="55"/>
      <c r="J123" s="54"/>
      <c r="K123" s="54"/>
      <c r="L123" s="54"/>
      <c r="M123" s="54"/>
      <c r="N123" s="54"/>
      <c r="O123" s="54"/>
      <c r="P123" s="54"/>
      <c r="Q123" s="55"/>
      <c r="R123" s="54"/>
      <c r="S123" s="56">
        <f t="shared" si="24"/>
        <v>0</v>
      </c>
      <c r="T123" s="56">
        <f t="shared" si="21"/>
        <v>0</v>
      </c>
      <c r="U123" s="56">
        <f t="shared" si="25"/>
        <v>0</v>
      </c>
      <c r="V123" s="56">
        <f t="shared" si="22"/>
        <v>0</v>
      </c>
      <c r="W123" s="64" t="str">
        <f t="shared" si="23"/>
        <v/>
      </c>
      <c r="X123" s="56" t="str">
        <f t="shared" si="26"/>
        <v>T</v>
      </c>
    </row>
    <row r="124" spans="1:39" ht="21.75" customHeight="1" x14ac:dyDescent="0.25">
      <c r="C124" s="63"/>
      <c r="D124" s="66" t="str">
        <f t="shared" si="20"/>
        <v/>
      </c>
      <c r="E124" s="69" t="str">
        <f>IFERROR(VLOOKUP(J124,Causa!$A$2:$F$15,6,0),"")</f>
        <v/>
      </c>
      <c r="F124" s="52"/>
      <c r="G124" s="53"/>
      <c r="H124" s="212"/>
      <c r="I124" s="55"/>
      <c r="J124" s="54"/>
      <c r="K124" s="54"/>
      <c r="L124" s="54"/>
      <c r="M124" s="54"/>
      <c r="N124" s="54"/>
      <c r="O124" s="54"/>
      <c r="P124" s="54"/>
      <c r="Q124" s="55"/>
      <c r="R124" s="54"/>
      <c r="S124" s="56">
        <f t="shared" si="24"/>
        <v>0</v>
      </c>
      <c r="T124" s="56">
        <f t="shared" si="21"/>
        <v>0</v>
      </c>
      <c r="U124" s="56">
        <f t="shared" si="25"/>
        <v>0</v>
      </c>
      <c r="V124" s="56">
        <f t="shared" si="22"/>
        <v>0</v>
      </c>
      <c r="W124" s="64" t="str">
        <f t="shared" si="23"/>
        <v/>
      </c>
      <c r="X124" s="56" t="str">
        <f t="shared" si="26"/>
        <v>T</v>
      </c>
    </row>
    <row r="125" spans="1:39" ht="21.75" customHeight="1" x14ac:dyDescent="0.25">
      <c r="C125" s="63"/>
      <c r="D125" s="66" t="str">
        <f t="shared" si="20"/>
        <v/>
      </c>
      <c r="E125" s="69" t="str">
        <f>IFERROR(VLOOKUP(J125,Causa!$A$2:$F$15,6,0),"")</f>
        <v/>
      </c>
      <c r="F125" s="52"/>
      <c r="G125" s="53"/>
      <c r="H125" s="212"/>
      <c r="I125" s="55"/>
      <c r="J125" s="54"/>
      <c r="K125" s="54"/>
      <c r="L125" s="54"/>
      <c r="M125" s="54"/>
      <c r="N125" s="54"/>
      <c r="O125" s="54"/>
      <c r="P125" s="54"/>
      <c r="Q125" s="55"/>
      <c r="R125" s="54"/>
      <c r="S125" s="56">
        <f t="shared" si="24"/>
        <v>0</v>
      </c>
      <c r="T125" s="56">
        <f t="shared" si="21"/>
        <v>0</v>
      </c>
      <c r="U125" s="56">
        <f t="shared" si="25"/>
        <v>0</v>
      </c>
      <c r="V125" s="56">
        <f t="shared" si="22"/>
        <v>0</v>
      </c>
      <c r="W125" s="64" t="str">
        <f t="shared" si="23"/>
        <v/>
      </c>
      <c r="X125" s="56" t="str">
        <f t="shared" si="26"/>
        <v>T</v>
      </c>
    </row>
    <row r="126" spans="1:39" ht="21.75" customHeight="1" x14ac:dyDescent="0.25">
      <c r="C126" s="63"/>
      <c r="D126" s="66" t="str">
        <f t="shared" si="20"/>
        <v/>
      </c>
      <c r="E126" s="69" t="str">
        <f>IFERROR(VLOOKUP(J126,Causa!$A$2:$F$15,6,0),"")</f>
        <v/>
      </c>
      <c r="F126" s="52"/>
      <c r="G126" s="53"/>
      <c r="H126" s="212"/>
      <c r="I126" s="55"/>
      <c r="J126" s="54"/>
      <c r="K126" s="54"/>
      <c r="L126" s="54"/>
      <c r="M126" s="54"/>
      <c r="N126" s="54"/>
      <c r="O126" s="54"/>
      <c r="P126" s="54"/>
      <c r="Q126" s="55"/>
      <c r="R126" s="54"/>
      <c r="S126" s="56">
        <f t="shared" si="24"/>
        <v>0</v>
      </c>
      <c r="T126" s="56">
        <f t="shared" si="21"/>
        <v>0</v>
      </c>
      <c r="U126" s="56">
        <f t="shared" si="25"/>
        <v>0</v>
      </c>
      <c r="V126" s="56">
        <f t="shared" si="22"/>
        <v>0</v>
      </c>
      <c r="W126" s="64" t="str">
        <f t="shared" si="23"/>
        <v/>
      </c>
      <c r="X126" s="56" t="str">
        <f t="shared" si="26"/>
        <v>T</v>
      </c>
    </row>
    <row r="127" spans="1:39" ht="21.75" customHeight="1" x14ac:dyDescent="0.25">
      <c r="C127" s="63"/>
      <c r="D127" s="66" t="str">
        <f t="shared" si="20"/>
        <v/>
      </c>
      <c r="E127" s="69" t="str">
        <f>IFERROR(VLOOKUP(J127,Causa!$A$2:$F$15,6,0),"")</f>
        <v/>
      </c>
      <c r="F127" s="52"/>
      <c r="G127" s="53"/>
      <c r="H127" s="212"/>
      <c r="I127" s="55"/>
      <c r="J127" s="54"/>
      <c r="K127" s="54"/>
      <c r="L127" s="54"/>
      <c r="M127" s="54"/>
      <c r="N127" s="54"/>
      <c r="O127" s="54"/>
      <c r="P127" s="54"/>
      <c r="Q127" s="55"/>
      <c r="R127" s="54"/>
      <c r="S127" s="56">
        <f t="shared" si="24"/>
        <v>0</v>
      </c>
      <c r="T127" s="56">
        <f t="shared" si="21"/>
        <v>0</v>
      </c>
      <c r="U127" s="56">
        <f t="shared" si="25"/>
        <v>0</v>
      </c>
      <c r="V127" s="56">
        <f t="shared" si="22"/>
        <v>0</v>
      </c>
      <c r="W127" s="64" t="str">
        <f t="shared" si="23"/>
        <v/>
      </c>
      <c r="X127" s="56" t="str">
        <f t="shared" si="26"/>
        <v>T</v>
      </c>
    </row>
    <row r="128" spans="1:39" ht="21.75" customHeight="1" x14ac:dyDescent="0.25">
      <c r="C128" s="63"/>
      <c r="D128" s="66" t="str">
        <f t="shared" si="20"/>
        <v/>
      </c>
      <c r="E128" s="69" t="str">
        <f>IFERROR(VLOOKUP(J128,Causa!$A$2:$F$15,6,0),"")</f>
        <v/>
      </c>
      <c r="F128" s="52"/>
      <c r="G128" s="53"/>
      <c r="H128" s="212"/>
      <c r="I128" s="55"/>
      <c r="J128" s="54"/>
      <c r="K128" s="54"/>
      <c r="L128" s="54"/>
      <c r="M128" s="54"/>
      <c r="N128" s="54"/>
      <c r="O128" s="54"/>
      <c r="P128" s="54"/>
      <c r="Q128" s="55"/>
      <c r="R128" s="54"/>
      <c r="S128" s="56">
        <f t="shared" si="24"/>
        <v>0</v>
      </c>
      <c r="T128" s="56">
        <f t="shared" si="21"/>
        <v>0</v>
      </c>
      <c r="U128" s="56">
        <f t="shared" si="25"/>
        <v>0</v>
      </c>
      <c r="V128" s="56">
        <f t="shared" si="22"/>
        <v>0</v>
      </c>
      <c r="W128" s="64" t="str">
        <f t="shared" si="23"/>
        <v/>
      </c>
      <c r="X128" s="56" t="str">
        <f t="shared" si="26"/>
        <v>T</v>
      </c>
    </row>
    <row r="129" spans="3:24" ht="21.75" customHeight="1" x14ac:dyDescent="0.25">
      <c r="C129" s="63"/>
      <c r="D129" s="66" t="str">
        <f t="shared" si="20"/>
        <v/>
      </c>
      <c r="E129" s="69" t="str">
        <f>IFERROR(VLOOKUP(J129,Causa!$A$2:$F$15,6,0),"")</f>
        <v/>
      </c>
      <c r="F129" s="52"/>
      <c r="G129" s="53"/>
      <c r="H129" s="212"/>
      <c r="I129" s="55"/>
      <c r="J129" s="54"/>
      <c r="K129" s="54"/>
      <c r="L129" s="54"/>
      <c r="M129" s="54"/>
      <c r="N129" s="54"/>
      <c r="O129" s="54"/>
      <c r="P129" s="54"/>
      <c r="Q129" s="55"/>
      <c r="R129" s="54"/>
      <c r="S129" s="56">
        <f t="shared" si="24"/>
        <v>0</v>
      </c>
      <c r="T129" s="56">
        <f t="shared" si="21"/>
        <v>0</v>
      </c>
      <c r="U129" s="56">
        <f t="shared" si="25"/>
        <v>0</v>
      </c>
      <c r="V129" s="56">
        <f t="shared" si="22"/>
        <v>0</v>
      </c>
      <c r="W129" s="64" t="str">
        <f t="shared" si="23"/>
        <v/>
      </c>
      <c r="X129" s="56" t="str">
        <f t="shared" si="26"/>
        <v>T</v>
      </c>
    </row>
    <row r="130" spans="3:24" ht="21.75" customHeight="1" x14ac:dyDescent="0.25">
      <c r="C130" s="63"/>
      <c r="D130" s="66" t="str">
        <f t="shared" si="20"/>
        <v/>
      </c>
      <c r="E130" s="69" t="str">
        <f>IFERROR(VLOOKUP(J130,Causa!$A$2:$F$15,6,0),"")</f>
        <v/>
      </c>
      <c r="F130" s="52"/>
      <c r="G130" s="53"/>
      <c r="H130" s="212"/>
      <c r="I130" s="55"/>
      <c r="J130" s="54"/>
      <c r="K130" s="54"/>
      <c r="L130" s="54"/>
      <c r="M130" s="54"/>
      <c r="N130" s="54"/>
      <c r="O130" s="54"/>
      <c r="P130" s="54"/>
      <c r="Q130" s="55"/>
      <c r="R130" s="54"/>
      <c r="S130" s="56">
        <f t="shared" si="24"/>
        <v>0</v>
      </c>
      <c r="T130" s="56">
        <f t="shared" si="21"/>
        <v>0</v>
      </c>
      <c r="U130" s="56">
        <f t="shared" si="25"/>
        <v>0</v>
      </c>
      <c r="V130" s="56">
        <f t="shared" si="22"/>
        <v>0</v>
      </c>
      <c r="W130" s="64" t="str">
        <f t="shared" si="23"/>
        <v/>
      </c>
      <c r="X130" s="56" t="str">
        <f t="shared" si="26"/>
        <v>T</v>
      </c>
    </row>
    <row r="131" spans="3:24" ht="21.75" customHeight="1" x14ac:dyDescent="0.25">
      <c r="C131" s="63"/>
      <c r="D131" s="66" t="str">
        <f t="shared" si="20"/>
        <v/>
      </c>
      <c r="E131" s="69" t="str">
        <f>IFERROR(VLOOKUP(J131,Causa!$A$2:$F$15,6,0),"")</f>
        <v/>
      </c>
      <c r="F131" s="52"/>
      <c r="G131" s="53"/>
      <c r="H131" s="212"/>
      <c r="I131" s="55"/>
      <c r="J131" s="54"/>
      <c r="K131" s="54"/>
      <c r="L131" s="54"/>
      <c r="M131" s="54"/>
      <c r="N131" s="54"/>
      <c r="O131" s="54"/>
      <c r="P131" s="54"/>
      <c r="Q131" s="55"/>
      <c r="R131" s="54"/>
      <c r="S131" s="56">
        <f t="shared" si="24"/>
        <v>0</v>
      </c>
      <c r="T131" s="56">
        <f t="shared" si="21"/>
        <v>0</v>
      </c>
      <c r="U131" s="56">
        <f t="shared" si="25"/>
        <v>0</v>
      </c>
      <c r="V131" s="56">
        <f t="shared" si="22"/>
        <v>0</v>
      </c>
      <c r="W131" s="64" t="str">
        <f t="shared" si="23"/>
        <v/>
      </c>
      <c r="X131" s="56" t="str">
        <f t="shared" si="26"/>
        <v>T</v>
      </c>
    </row>
    <row r="132" spans="3:24" ht="21.75" customHeight="1" x14ac:dyDescent="0.25">
      <c r="C132" s="63"/>
      <c r="D132" s="66" t="str">
        <f t="shared" si="20"/>
        <v/>
      </c>
      <c r="E132" s="69" t="str">
        <f>IFERROR(VLOOKUP(J132,Causa!$A$2:$F$15,6,0),"")</f>
        <v/>
      </c>
      <c r="F132" s="52"/>
      <c r="G132" s="53"/>
      <c r="H132" s="212"/>
      <c r="I132" s="55"/>
      <c r="J132" s="54"/>
      <c r="K132" s="54"/>
      <c r="L132" s="54"/>
      <c r="M132" s="54"/>
      <c r="N132" s="54"/>
      <c r="O132" s="54"/>
      <c r="P132" s="54"/>
      <c r="Q132" s="55"/>
      <c r="R132" s="54"/>
      <c r="S132" s="56">
        <f t="shared" si="24"/>
        <v>0</v>
      </c>
      <c r="T132" s="56">
        <f t="shared" si="21"/>
        <v>0</v>
      </c>
      <c r="U132" s="56">
        <f t="shared" si="25"/>
        <v>0</v>
      </c>
      <c r="V132" s="56">
        <f t="shared" si="22"/>
        <v>0</v>
      </c>
      <c r="W132" s="64" t="str">
        <f t="shared" si="23"/>
        <v/>
      </c>
      <c r="X132" s="56" t="str">
        <f t="shared" si="26"/>
        <v>T</v>
      </c>
    </row>
    <row r="133" spans="3:24" ht="21.75" customHeight="1" x14ac:dyDescent="0.25">
      <c r="C133" s="63"/>
      <c r="D133" s="66" t="str">
        <f t="shared" si="20"/>
        <v/>
      </c>
      <c r="E133" s="69" t="str">
        <f>IFERROR(VLOOKUP(J133,Causa!$A$2:$F$15,6,0),"")</f>
        <v/>
      </c>
      <c r="F133" s="52"/>
      <c r="G133" s="53"/>
      <c r="H133" s="212"/>
      <c r="I133" s="55"/>
      <c r="J133" s="54"/>
      <c r="K133" s="54"/>
      <c r="L133" s="54"/>
      <c r="M133" s="54"/>
      <c r="N133" s="54"/>
      <c r="O133" s="54"/>
      <c r="P133" s="54"/>
      <c r="Q133" s="55"/>
      <c r="R133" s="54"/>
      <c r="S133" s="56">
        <f t="shared" si="24"/>
        <v>0</v>
      </c>
      <c r="T133" s="56">
        <f t="shared" si="21"/>
        <v>0</v>
      </c>
      <c r="U133" s="56">
        <f t="shared" si="25"/>
        <v>0</v>
      </c>
      <c r="V133" s="56">
        <f t="shared" si="22"/>
        <v>0</v>
      </c>
      <c r="W133" s="64" t="str">
        <f t="shared" si="23"/>
        <v/>
      </c>
      <c r="X133" s="56" t="str">
        <f t="shared" si="26"/>
        <v>T</v>
      </c>
    </row>
    <row r="134" spans="3:24" ht="21.75" customHeight="1" x14ac:dyDescent="0.25">
      <c r="C134" s="63"/>
      <c r="D134" s="66" t="str">
        <f t="shared" si="20"/>
        <v/>
      </c>
      <c r="E134" s="69" t="str">
        <f>IFERROR(VLOOKUP(J134,Causa!$A$2:$F$15,6,0),"")</f>
        <v/>
      </c>
      <c r="F134" s="52"/>
      <c r="G134" s="53"/>
      <c r="H134" s="212"/>
      <c r="I134" s="55"/>
      <c r="J134" s="54"/>
      <c r="K134" s="54"/>
      <c r="L134" s="54"/>
      <c r="M134" s="54"/>
      <c r="N134" s="54"/>
      <c r="O134" s="54"/>
      <c r="P134" s="54"/>
      <c r="Q134" s="55"/>
      <c r="R134" s="54"/>
      <c r="S134" s="56">
        <f t="shared" si="24"/>
        <v>0</v>
      </c>
      <c r="T134" s="56">
        <f t="shared" si="21"/>
        <v>0</v>
      </c>
      <c r="U134" s="56">
        <f t="shared" si="25"/>
        <v>0</v>
      </c>
      <c r="V134" s="56">
        <f t="shared" si="22"/>
        <v>0</v>
      </c>
      <c r="W134" s="64" t="str">
        <f t="shared" si="23"/>
        <v/>
      </c>
      <c r="X134" s="56" t="str">
        <f t="shared" si="26"/>
        <v>T</v>
      </c>
    </row>
    <row r="135" spans="3:24" ht="21.75" customHeight="1" x14ac:dyDescent="0.25">
      <c r="C135" s="63"/>
      <c r="D135" s="66" t="str">
        <f t="shared" si="20"/>
        <v/>
      </c>
      <c r="E135" s="69" t="str">
        <f>IFERROR(VLOOKUP(J135,Causa!$A$2:$F$15,6,0),"")</f>
        <v/>
      </c>
      <c r="F135" s="52"/>
      <c r="G135" s="53"/>
      <c r="H135" s="212"/>
      <c r="I135" s="55"/>
      <c r="J135" s="54"/>
      <c r="K135" s="54"/>
      <c r="L135" s="54"/>
      <c r="M135" s="54"/>
      <c r="N135" s="54"/>
      <c r="O135" s="54"/>
      <c r="P135" s="54"/>
      <c r="Q135" s="55"/>
      <c r="R135" s="54"/>
      <c r="S135" s="56">
        <f t="shared" si="24"/>
        <v>0</v>
      </c>
      <c r="T135" s="56">
        <f t="shared" si="21"/>
        <v>0</v>
      </c>
      <c r="U135" s="56">
        <f t="shared" si="25"/>
        <v>0</v>
      </c>
      <c r="V135" s="56">
        <f t="shared" si="22"/>
        <v>0</v>
      </c>
      <c r="W135" s="64" t="str">
        <f t="shared" si="23"/>
        <v/>
      </c>
      <c r="X135" s="56" t="str">
        <f t="shared" si="26"/>
        <v>T</v>
      </c>
    </row>
    <row r="136" spans="3:24" ht="21.75" customHeight="1" x14ac:dyDescent="0.25">
      <c r="C136" s="63"/>
      <c r="D136" s="66" t="str">
        <f t="shared" si="20"/>
        <v/>
      </c>
      <c r="E136" s="69" t="str">
        <f>IFERROR(VLOOKUP(J136,Causa!$A$2:$F$15,6,0),"")</f>
        <v/>
      </c>
      <c r="F136" s="52"/>
      <c r="G136" s="53"/>
      <c r="H136" s="212"/>
      <c r="I136" s="55"/>
      <c r="J136" s="54"/>
      <c r="K136" s="54"/>
      <c r="L136" s="54"/>
      <c r="M136" s="54"/>
      <c r="N136" s="54"/>
      <c r="O136" s="54"/>
      <c r="P136" s="54"/>
      <c r="Q136" s="55"/>
      <c r="R136" s="54"/>
      <c r="S136" s="56">
        <f t="shared" si="24"/>
        <v>0</v>
      </c>
      <c r="T136" s="56">
        <f t="shared" si="21"/>
        <v>0</v>
      </c>
      <c r="U136" s="56">
        <f t="shared" si="25"/>
        <v>0</v>
      </c>
      <c r="V136" s="56">
        <f t="shared" si="22"/>
        <v>0</v>
      </c>
      <c r="W136" s="64" t="str">
        <f t="shared" si="23"/>
        <v/>
      </c>
      <c r="X136" s="56" t="str">
        <f t="shared" si="26"/>
        <v>T</v>
      </c>
    </row>
    <row r="137" spans="3:24" ht="21.75" customHeight="1" x14ac:dyDescent="0.25">
      <c r="C137" s="63"/>
      <c r="D137" s="66" t="str">
        <f t="shared" si="20"/>
        <v/>
      </c>
      <c r="E137" s="69" t="str">
        <f>IFERROR(VLOOKUP(J137,Causa!$A$2:$F$15,6,0),"")</f>
        <v/>
      </c>
      <c r="F137" s="52"/>
      <c r="G137" s="53"/>
      <c r="H137" s="212"/>
      <c r="I137" s="55"/>
      <c r="J137" s="54"/>
      <c r="K137" s="54"/>
      <c r="L137" s="54"/>
      <c r="M137" s="54"/>
      <c r="N137" s="54"/>
      <c r="O137" s="54"/>
      <c r="P137" s="54"/>
      <c r="Q137" s="55"/>
      <c r="R137" s="54"/>
      <c r="S137" s="56">
        <f t="shared" si="24"/>
        <v>0</v>
      </c>
      <c r="T137" s="56">
        <f t="shared" si="21"/>
        <v>0</v>
      </c>
      <c r="U137" s="56">
        <f t="shared" si="25"/>
        <v>0</v>
      </c>
      <c r="V137" s="56">
        <f t="shared" si="22"/>
        <v>0</v>
      </c>
      <c r="W137" s="64" t="str">
        <f t="shared" si="23"/>
        <v/>
      </c>
      <c r="X137" s="56" t="str">
        <f t="shared" si="26"/>
        <v>T</v>
      </c>
    </row>
    <row r="138" spans="3:24" ht="21.75" customHeight="1" x14ac:dyDescent="0.25">
      <c r="C138" s="63"/>
      <c r="D138" s="66" t="str">
        <f t="shared" si="20"/>
        <v/>
      </c>
      <c r="E138" s="69" t="str">
        <f>IFERROR(VLOOKUP(J138,Causa!$A$2:$F$15,6,0),"")</f>
        <v/>
      </c>
      <c r="F138" s="52"/>
      <c r="G138" s="53"/>
      <c r="H138" s="212"/>
      <c r="I138" s="55"/>
      <c r="J138" s="54"/>
      <c r="K138" s="54"/>
      <c r="L138" s="54"/>
      <c r="M138" s="54"/>
      <c r="N138" s="54"/>
      <c r="O138" s="54"/>
      <c r="P138" s="54"/>
      <c r="Q138" s="55"/>
      <c r="R138" s="54"/>
      <c r="S138" s="56">
        <f t="shared" si="24"/>
        <v>0</v>
      </c>
      <c r="T138" s="56">
        <f t="shared" si="21"/>
        <v>0</v>
      </c>
      <c r="U138" s="56">
        <f t="shared" si="25"/>
        <v>0</v>
      </c>
      <c r="V138" s="56">
        <f t="shared" si="22"/>
        <v>0</v>
      </c>
      <c r="W138" s="64" t="str">
        <f t="shared" si="23"/>
        <v/>
      </c>
      <c r="X138" s="56" t="str">
        <f t="shared" si="26"/>
        <v>T</v>
      </c>
    </row>
    <row r="139" spans="3:24" ht="21.75" customHeight="1" x14ac:dyDescent="0.25">
      <c r="C139" s="63"/>
      <c r="D139" s="66" t="str">
        <f t="shared" si="20"/>
        <v/>
      </c>
      <c r="E139" s="69" t="str">
        <f>IFERROR(VLOOKUP(J139,Causa!$A$2:$F$15,6,0),"")</f>
        <v/>
      </c>
      <c r="F139" s="52"/>
      <c r="G139" s="53"/>
      <c r="H139" s="212"/>
      <c r="I139" s="55"/>
      <c r="J139" s="54"/>
      <c r="K139" s="54"/>
      <c r="L139" s="54"/>
      <c r="M139" s="54"/>
      <c r="N139" s="54"/>
      <c r="O139" s="54"/>
      <c r="P139" s="54"/>
      <c r="Q139" s="55"/>
      <c r="R139" s="54"/>
      <c r="S139" s="56">
        <f t="shared" si="24"/>
        <v>0</v>
      </c>
      <c r="T139" s="56">
        <f t="shared" si="21"/>
        <v>0</v>
      </c>
      <c r="U139" s="56">
        <f t="shared" si="25"/>
        <v>0</v>
      </c>
      <c r="V139" s="56">
        <f t="shared" si="22"/>
        <v>0</v>
      </c>
      <c r="W139" s="64" t="str">
        <f t="shared" si="23"/>
        <v/>
      </c>
      <c r="X139" s="56" t="str">
        <f t="shared" si="26"/>
        <v>T</v>
      </c>
    </row>
    <row r="140" spans="3:24" ht="21.75" customHeight="1" x14ac:dyDescent="0.25">
      <c r="C140" s="63"/>
      <c r="D140" s="66" t="str">
        <f t="shared" si="20"/>
        <v/>
      </c>
      <c r="E140" s="69" t="str">
        <f>IFERROR(VLOOKUP(J140,Causa!$A$2:$F$15,6,0),"")</f>
        <v/>
      </c>
      <c r="F140" s="52"/>
      <c r="G140" s="53"/>
      <c r="H140" s="212"/>
      <c r="I140" s="55"/>
      <c r="J140" s="54"/>
      <c r="K140" s="54"/>
      <c r="L140" s="54"/>
      <c r="M140" s="54"/>
      <c r="N140" s="54"/>
      <c r="O140" s="54"/>
      <c r="P140" s="54"/>
      <c r="Q140" s="55"/>
      <c r="R140" s="54"/>
      <c r="S140" s="56">
        <f t="shared" si="24"/>
        <v>0</v>
      </c>
      <c r="T140" s="56">
        <f t="shared" si="21"/>
        <v>0</v>
      </c>
      <c r="U140" s="56">
        <f t="shared" si="25"/>
        <v>0</v>
      </c>
      <c r="V140" s="56">
        <f t="shared" si="22"/>
        <v>0</v>
      </c>
      <c r="W140" s="64" t="str">
        <f t="shared" si="23"/>
        <v/>
      </c>
      <c r="X140" s="56" t="str">
        <f t="shared" si="26"/>
        <v>T</v>
      </c>
    </row>
    <row r="141" spans="3:24" ht="21.75" customHeight="1" x14ac:dyDescent="0.25">
      <c r="C141" s="63"/>
      <c r="D141" s="66" t="str">
        <f t="shared" si="20"/>
        <v/>
      </c>
      <c r="E141" s="69" t="str">
        <f>IFERROR(VLOOKUP(J141,Causa!$A$2:$F$15,6,0),"")</f>
        <v/>
      </c>
      <c r="F141" s="52"/>
      <c r="G141" s="53"/>
      <c r="H141" s="212"/>
      <c r="I141" s="55"/>
      <c r="J141" s="54"/>
      <c r="K141" s="54"/>
      <c r="L141" s="54"/>
      <c r="M141" s="54"/>
      <c r="N141" s="54"/>
      <c r="O141" s="54"/>
      <c r="P141" s="54"/>
      <c r="Q141" s="55"/>
      <c r="R141" s="54"/>
      <c r="S141" s="56">
        <f t="shared" si="24"/>
        <v>0</v>
      </c>
      <c r="T141" s="56">
        <f t="shared" si="21"/>
        <v>0</v>
      </c>
      <c r="U141" s="56">
        <f t="shared" si="25"/>
        <v>0</v>
      </c>
      <c r="V141" s="56">
        <f t="shared" si="22"/>
        <v>0</v>
      </c>
      <c r="W141" s="64" t="str">
        <f t="shared" si="23"/>
        <v/>
      </c>
      <c r="X141" s="56" t="str">
        <f t="shared" si="26"/>
        <v>T</v>
      </c>
    </row>
    <row r="142" spans="3:24" ht="21.75" customHeight="1" x14ac:dyDescent="0.25">
      <c r="C142" s="63"/>
      <c r="D142" s="66" t="str">
        <f t="shared" si="20"/>
        <v/>
      </c>
      <c r="E142" s="69" t="str">
        <f>IFERROR(VLOOKUP(J142,Causa!$A$2:$F$15,6,0),"")</f>
        <v/>
      </c>
      <c r="F142" s="52"/>
      <c r="G142" s="53"/>
      <c r="H142" s="212"/>
      <c r="I142" s="55"/>
      <c r="J142" s="54"/>
      <c r="K142" s="54"/>
      <c r="L142" s="54"/>
      <c r="M142" s="54"/>
      <c r="N142" s="54"/>
      <c r="O142" s="54"/>
      <c r="P142" s="54"/>
      <c r="Q142" s="55"/>
      <c r="R142" s="54"/>
      <c r="S142" s="56">
        <f t="shared" si="24"/>
        <v>0</v>
      </c>
      <c r="T142" s="56">
        <f t="shared" si="21"/>
        <v>0</v>
      </c>
      <c r="U142" s="56">
        <f t="shared" si="25"/>
        <v>0</v>
      </c>
      <c r="V142" s="56">
        <f t="shared" si="22"/>
        <v>0</v>
      </c>
      <c r="W142" s="64" t="str">
        <f t="shared" si="23"/>
        <v/>
      </c>
      <c r="X142" s="56" t="str">
        <f t="shared" si="26"/>
        <v>T</v>
      </c>
    </row>
    <row r="143" spans="3:24" ht="21.75" customHeight="1" x14ac:dyDescent="0.25">
      <c r="C143" s="63"/>
      <c r="D143" s="66" t="str">
        <f t="shared" si="20"/>
        <v/>
      </c>
      <c r="E143" s="69" t="str">
        <f>IFERROR(VLOOKUP(J143,Causa!$A$2:$F$15,6,0),"")</f>
        <v/>
      </c>
      <c r="F143" s="52"/>
      <c r="G143" s="53"/>
      <c r="H143" s="212"/>
      <c r="I143" s="55"/>
      <c r="J143" s="54"/>
      <c r="K143" s="54"/>
      <c r="L143" s="54"/>
      <c r="M143" s="54"/>
      <c r="N143" s="54"/>
      <c r="O143" s="54"/>
      <c r="P143" s="54"/>
      <c r="Q143" s="55"/>
      <c r="R143" s="54"/>
      <c r="S143" s="56">
        <f t="shared" si="24"/>
        <v>0</v>
      </c>
      <c r="T143" s="56">
        <f t="shared" si="21"/>
        <v>0</v>
      </c>
      <c r="U143" s="56">
        <f t="shared" si="25"/>
        <v>0</v>
      </c>
      <c r="V143" s="56">
        <f t="shared" si="22"/>
        <v>0</v>
      </c>
      <c r="W143" s="64" t="str">
        <f t="shared" si="23"/>
        <v/>
      </c>
      <c r="X143" s="56" t="str">
        <f t="shared" si="26"/>
        <v>T</v>
      </c>
    </row>
    <row r="144" spans="3:24" ht="21.75" customHeight="1" x14ac:dyDescent="0.25">
      <c r="C144" s="63"/>
      <c r="D144" s="66" t="str">
        <f t="shared" si="20"/>
        <v/>
      </c>
      <c r="E144" s="69" t="str">
        <f>IFERROR(VLOOKUP(J144,Causa!$A$2:$F$15,6,0),"")</f>
        <v/>
      </c>
      <c r="F144" s="52"/>
      <c r="G144" s="53"/>
      <c r="H144" s="212"/>
      <c r="I144" s="55"/>
      <c r="J144" s="54"/>
      <c r="K144" s="54"/>
      <c r="L144" s="54"/>
      <c r="M144" s="54"/>
      <c r="N144" s="54"/>
      <c r="O144" s="54"/>
      <c r="P144" s="54"/>
      <c r="Q144" s="55"/>
      <c r="R144" s="54"/>
      <c r="S144" s="56">
        <f t="shared" si="24"/>
        <v>0</v>
      </c>
      <c r="T144" s="56">
        <f t="shared" si="21"/>
        <v>0</v>
      </c>
      <c r="U144" s="56">
        <f t="shared" si="25"/>
        <v>0</v>
      </c>
      <c r="V144" s="56">
        <f t="shared" si="22"/>
        <v>0</v>
      </c>
      <c r="W144" s="64" t="str">
        <f t="shared" si="23"/>
        <v/>
      </c>
      <c r="X144" s="56" t="str">
        <f t="shared" si="26"/>
        <v>T</v>
      </c>
    </row>
    <row r="145" spans="3:24" ht="21.75" customHeight="1" x14ac:dyDescent="0.25">
      <c r="C145" s="63"/>
      <c r="D145" s="66" t="str">
        <f t="shared" si="20"/>
        <v/>
      </c>
      <c r="E145" s="69" t="str">
        <f>IFERROR(VLOOKUP(J145,Causa!$A$2:$F$15,6,0),"")</f>
        <v/>
      </c>
      <c r="F145" s="52"/>
      <c r="G145" s="53"/>
      <c r="H145" s="212"/>
      <c r="I145" s="55"/>
      <c r="J145" s="54"/>
      <c r="K145" s="54"/>
      <c r="L145" s="54"/>
      <c r="M145" s="54"/>
      <c r="N145" s="54"/>
      <c r="O145" s="54"/>
      <c r="P145" s="54"/>
      <c r="Q145" s="55"/>
      <c r="R145" s="54"/>
      <c r="S145" s="56">
        <f t="shared" si="24"/>
        <v>0</v>
      </c>
      <c r="T145" s="56">
        <f t="shared" si="21"/>
        <v>0</v>
      </c>
      <c r="U145" s="56">
        <f t="shared" si="25"/>
        <v>0</v>
      </c>
      <c r="V145" s="56">
        <f t="shared" si="22"/>
        <v>0</v>
      </c>
      <c r="W145" s="64" t="str">
        <f t="shared" si="23"/>
        <v/>
      </c>
      <c r="X145" s="56" t="str">
        <f t="shared" si="26"/>
        <v>T</v>
      </c>
    </row>
    <row r="146" spans="3:24" ht="21.75" customHeight="1" x14ac:dyDescent="0.25">
      <c r="C146" s="63"/>
      <c r="D146" s="66" t="str">
        <f t="shared" si="20"/>
        <v/>
      </c>
      <c r="E146" s="69" t="str">
        <f>IFERROR(VLOOKUP(J146,Causa!$A$2:$F$15,6,0),"")</f>
        <v/>
      </c>
      <c r="F146" s="52"/>
      <c r="G146" s="53"/>
      <c r="H146" s="212"/>
      <c r="I146" s="55"/>
      <c r="J146" s="54"/>
      <c r="K146" s="54"/>
      <c r="L146" s="54"/>
      <c r="M146" s="54"/>
      <c r="N146" s="54"/>
      <c r="O146" s="54"/>
      <c r="P146" s="54"/>
      <c r="Q146" s="55"/>
      <c r="R146" s="54"/>
      <c r="S146" s="56">
        <f t="shared" si="24"/>
        <v>0</v>
      </c>
      <c r="T146" s="56">
        <f t="shared" si="21"/>
        <v>0</v>
      </c>
      <c r="U146" s="56">
        <f t="shared" si="25"/>
        <v>0</v>
      </c>
      <c r="V146" s="56">
        <f t="shared" si="22"/>
        <v>0</v>
      </c>
      <c r="W146" s="64" t="str">
        <f t="shared" si="23"/>
        <v/>
      </c>
      <c r="X146" s="56" t="str">
        <f t="shared" si="26"/>
        <v>T</v>
      </c>
    </row>
    <row r="147" spans="3:24" ht="21.75" customHeight="1" x14ac:dyDescent="0.25">
      <c r="C147" s="63"/>
      <c r="D147" s="66" t="str">
        <f t="shared" si="20"/>
        <v/>
      </c>
      <c r="E147" s="69" t="str">
        <f>IFERROR(VLOOKUP(J147,Causa!$A$2:$F$15,6,0),"")</f>
        <v/>
      </c>
      <c r="F147" s="52"/>
      <c r="G147" s="53"/>
      <c r="H147" s="212"/>
      <c r="I147" s="55"/>
      <c r="J147" s="54"/>
      <c r="K147" s="54"/>
      <c r="L147" s="54"/>
      <c r="M147" s="54"/>
      <c r="N147" s="54"/>
      <c r="O147" s="54"/>
      <c r="P147" s="54"/>
      <c r="Q147" s="55"/>
      <c r="R147" s="54"/>
      <c r="S147" s="56">
        <f t="shared" si="24"/>
        <v>0</v>
      </c>
      <c r="T147" s="56">
        <f t="shared" si="21"/>
        <v>0</v>
      </c>
      <c r="U147" s="56">
        <f t="shared" si="25"/>
        <v>0</v>
      </c>
      <c r="V147" s="56">
        <f t="shared" si="22"/>
        <v>0</v>
      </c>
      <c r="W147" s="64" t="str">
        <f t="shared" si="23"/>
        <v/>
      </c>
      <c r="X147" s="56" t="str">
        <f t="shared" si="26"/>
        <v>T</v>
      </c>
    </row>
    <row r="148" spans="3:24" ht="21.75" customHeight="1" x14ac:dyDescent="0.25">
      <c r="C148" s="63"/>
      <c r="D148" s="66" t="str">
        <f t="shared" si="20"/>
        <v/>
      </c>
      <c r="E148" s="69" t="str">
        <f>IFERROR(VLOOKUP(J148,Causa!$A$2:$F$15,6,0),"")</f>
        <v/>
      </c>
      <c r="F148" s="52"/>
      <c r="G148" s="53"/>
      <c r="H148" s="212"/>
      <c r="I148" s="55"/>
      <c r="J148" s="54"/>
      <c r="K148" s="54"/>
      <c r="L148" s="54"/>
      <c r="M148" s="54"/>
      <c r="N148" s="54"/>
      <c r="O148" s="54"/>
      <c r="P148" s="54"/>
      <c r="Q148" s="55"/>
      <c r="R148" s="54"/>
      <c r="S148" s="56">
        <f t="shared" si="24"/>
        <v>0</v>
      </c>
      <c r="T148" s="56">
        <f t="shared" si="21"/>
        <v>0</v>
      </c>
      <c r="U148" s="56">
        <f t="shared" si="25"/>
        <v>0</v>
      </c>
      <c r="V148" s="56">
        <f t="shared" si="22"/>
        <v>0</v>
      </c>
      <c r="W148" s="64" t="str">
        <f t="shared" si="23"/>
        <v/>
      </c>
      <c r="X148" s="56" t="str">
        <f t="shared" si="26"/>
        <v>T</v>
      </c>
    </row>
    <row r="149" spans="3:24" ht="21.75" customHeight="1" x14ac:dyDescent="0.25">
      <c r="C149" s="63"/>
      <c r="D149" s="66" t="str">
        <f t="shared" si="20"/>
        <v/>
      </c>
      <c r="E149" s="69" t="str">
        <f>IFERROR(VLOOKUP(J149,Causa!$A$2:$F$15,6,0),"")</f>
        <v/>
      </c>
      <c r="F149" s="52"/>
      <c r="G149" s="53"/>
      <c r="H149" s="212"/>
      <c r="I149" s="55"/>
      <c r="J149" s="54"/>
      <c r="K149" s="54"/>
      <c r="L149" s="54"/>
      <c r="M149" s="54"/>
      <c r="N149" s="54"/>
      <c r="O149" s="54"/>
      <c r="P149" s="54"/>
      <c r="Q149" s="55"/>
      <c r="R149" s="54"/>
      <c r="S149" s="56">
        <f t="shared" si="24"/>
        <v>0</v>
      </c>
      <c r="T149" s="56">
        <f t="shared" si="21"/>
        <v>0</v>
      </c>
      <c r="U149" s="56">
        <f t="shared" si="25"/>
        <v>0</v>
      </c>
      <c r="V149" s="56">
        <f t="shared" si="22"/>
        <v>0</v>
      </c>
      <c r="W149" s="64" t="str">
        <f t="shared" si="23"/>
        <v/>
      </c>
      <c r="X149" s="56" t="str">
        <f t="shared" si="26"/>
        <v>T</v>
      </c>
    </row>
    <row r="150" spans="3:24" ht="21.75" customHeight="1" x14ac:dyDescent="0.25">
      <c r="C150" s="63"/>
      <c r="D150" s="66" t="str">
        <f t="shared" si="20"/>
        <v/>
      </c>
      <c r="E150" s="69" t="str">
        <f>IFERROR(VLOOKUP(J150,Causa!$A$2:$F$15,6,0),"")</f>
        <v/>
      </c>
      <c r="F150" s="52"/>
      <c r="G150" s="53"/>
      <c r="H150" s="212"/>
      <c r="I150" s="55"/>
      <c r="J150" s="54"/>
      <c r="K150" s="54"/>
      <c r="L150" s="54"/>
      <c r="M150" s="54"/>
      <c r="N150" s="54"/>
      <c r="O150" s="54"/>
      <c r="P150" s="54"/>
      <c r="Q150" s="55"/>
      <c r="R150" s="54"/>
      <c r="S150" s="56">
        <f t="shared" si="24"/>
        <v>0</v>
      </c>
      <c r="T150" s="56">
        <f t="shared" si="21"/>
        <v>0</v>
      </c>
      <c r="U150" s="56">
        <f t="shared" si="25"/>
        <v>0</v>
      </c>
      <c r="V150" s="56">
        <f t="shared" si="22"/>
        <v>0</v>
      </c>
      <c r="W150" s="64" t="str">
        <f t="shared" si="23"/>
        <v/>
      </c>
      <c r="X150" s="56" t="str">
        <f t="shared" si="26"/>
        <v>T</v>
      </c>
    </row>
    <row r="151" spans="3:24" ht="21.75" customHeight="1" x14ac:dyDescent="0.25">
      <c r="C151" s="63"/>
      <c r="D151" s="66" t="str">
        <f t="shared" si="20"/>
        <v/>
      </c>
      <c r="E151" s="69" t="str">
        <f>IFERROR(VLOOKUP(J151,Causa!$A$2:$F$15,6,0),"")</f>
        <v/>
      </c>
      <c r="F151" s="52"/>
      <c r="G151" s="53"/>
      <c r="H151" s="212"/>
      <c r="I151" s="55"/>
      <c r="J151" s="54"/>
      <c r="K151" s="54"/>
      <c r="L151" s="54"/>
      <c r="M151" s="54"/>
      <c r="N151" s="54"/>
      <c r="O151" s="54"/>
      <c r="P151" s="54"/>
      <c r="Q151" s="55"/>
      <c r="R151" s="54"/>
      <c r="S151" s="56">
        <f t="shared" si="24"/>
        <v>0</v>
      </c>
      <c r="T151" s="56">
        <f t="shared" si="21"/>
        <v>0</v>
      </c>
      <c r="U151" s="56">
        <f t="shared" si="25"/>
        <v>0</v>
      </c>
      <c r="V151" s="56">
        <f t="shared" si="22"/>
        <v>0</v>
      </c>
      <c r="W151" s="64" t="str">
        <f t="shared" si="23"/>
        <v/>
      </c>
      <c r="X151" s="56" t="str">
        <f t="shared" si="26"/>
        <v>T</v>
      </c>
    </row>
    <row r="152" spans="3:24" ht="21.75" customHeight="1" x14ac:dyDescent="0.25">
      <c r="C152" s="63"/>
      <c r="D152" s="66" t="str">
        <f t="shared" si="20"/>
        <v/>
      </c>
      <c r="E152" s="69" t="str">
        <f>IFERROR(VLOOKUP(J152,Causa!$A$2:$F$15,6,0),"")</f>
        <v/>
      </c>
      <c r="F152" s="52"/>
      <c r="G152" s="53"/>
      <c r="H152" s="212"/>
      <c r="I152" s="55"/>
      <c r="J152" s="54"/>
      <c r="K152" s="54"/>
      <c r="L152" s="54"/>
      <c r="M152" s="54"/>
      <c r="N152" s="54"/>
      <c r="O152" s="54"/>
      <c r="P152" s="54"/>
      <c r="Q152" s="55"/>
      <c r="R152" s="54"/>
      <c r="S152" s="56">
        <f t="shared" si="24"/>
        <v>0</v>
      </c>
      <c r="T152" s="56">
        <f t="shared" si="21"/>
        <v>0</v>
      </c>
      <c r="U152" s="56">
        <f t="shared" si="25"/>
        <v>0</v>
      </c>
      <c r="V152" s="56">
        <f t="shared" si="22"/>
        <v>0</v>
      </c>
      <c r="W152" s="64" t="str">
        <f t="shared" si="23"/>
        <v/>
      </c>
      <c r="X152" s="56" t="str">
        <f t="shared" si="26"/>
        <v>T</v>
      </c>
    </row>
    <row r="153" spans="3:24" ht="21.75" customHeight="1" x14ac:dyDescent="0.25">
      <c r="C153" s="63"/>
      <c r="D153" s="66" t="str">
        <f t="shared" si="20"/>
        <v/>
      </c>
      <c r="E153" s="69" t="str">
        <f>IFERROR(VLOOKUP(J153,Causa!$A$2:$F$15,6,0),"")</f>
        <v/>
      </c>
      <c r="F153" s="52"/>
      <c r="G153" s="53"/>
      <c r="H153" s="212"/>
      <c r="I153" s="55"/>
      <c r="J153" s="54"/>
      <c r="K153" s="54"/>
      <c r="L153" s="54"/>
      <c r="M153" s="54"/>
      <c r="N153" s="54"/>
      <c r="O153" s="54"/>
      <c r="P153" s="54"/>
      <c r="Q153" s="55"/>
      <c r="R153" s="54"/>
      <c r="S153" s="56">
        <f t="shared" si="24"/>
        <v>0</v>
      </c>
      <c r="T153" s="56">
        <f t="shared" si="21"/>
        <v>0</v>
      </c>
      <c r="U153" s="56">
        <f t="shared" si="25"/>
        <v>0</v>
      </c>
      <c r="V153" s="56">
        <f t="shared" si="22"/>
        <v>0</v>
      </c>
      <c r="W153" s="64" t="str">
        <f t="shared" si="23"/>
        <v/>
      </c>
      <c r="X153" s="56" t="str">
        <f t="shared" si="26"/>
        <v>T</v>
      </c>
    </row>
    <row r="154" spans="3:24" ht="21.75" customHeight="1" x14ac:dyDescent="0.25">
      <c r="C154" s="63"/>
      <c r="D154" s="66" t="str">
        <f t="shared" si="20"/>
        <v/>
      </c>
      <c r="E154" s="69" t="str">
        <f>IFERROR(VLOOKUP(J154,Causa!$A$2:$F$15,6,0),"")</f>
        <v/>
      </c>
      <c r="F154" s="52"/>
      <c r="G154" s="53"/>
      <c r="H154" s="212"/>
      <c r="I154" s="55"/>
      <c r="J154" s="54"/>
      <c r="K154" s="54"/>
      <c r="L154" s="54"/>
      <c r="M154" s="54"/>
      <c r="N154" s="54"/>
      <c r="O154" s="54"/>
      <c r="P154" s="54"/>
      <c r="Q154" s="55"/>
      <c r="R154" s="54"/>
      <c r="S154" s="56">
        <f t="shared" si="24"/>
        <v>0</v>
      </c>
      <c r="T154" s="56">
        <f t="shared" si="21"/>
        <v>0</v>
      </c>
      <c r="U154" s="56">
        <f t="shared" si="25"/>
        <v>0</v>
      </c>
      <c r="V154" s="56">
        <f t="shared" si="22"/>
        <v>0</v>
      </c>
      <c r="W154" s="64" t="str">
        <f t="shared" si="23"/>
        <v/>
      </c>
      <c r="X154" s="56" t="str">
        <f t="shared" si="26"/>
        <v>T</v>
      </c>
    </row>
    <row r="155" spans="3:24" ht="21.75" customHeight="1" x14ac:dyDescent="0.25">
      <c r="C155" s="63"/>
      <c r="D155" s="66" t="str">
        <f t="shared" si="20"/>
        <v/>
      </c>
      <c r="E155" s="69" t="str">
        <f>IFERROR(VLOOKUP(J155,Causa!$A$2:$F$15,6,0),"")</f>
        <v/>
      </c>
      <c r="F155" s="52"/>
      <c r="G155" s="53"/>
      <c r="H155" s="212"/>
      <c r="I155" s="55"/>
      <c r="J155" s="54"/>
      <c r="K155" s="54"/>
      <c r="L155" s="54"/>
      <c r="M155" s="54"/>
      <c r="N155" s="54"/>
      <c r="O155" s="54"/>
      <c r="P155" s="54"/>
      <c r="Q155" s="55"/>
      <c r="R155" s="54"/>
      <c r="S155" s="56">
        <f t="shared" si="24"/>
        <v>0</v>
      </c>
      <c r="T155" s="56">
        <f t="shared" si="21"/>
        <v>0</v>
      </c>
      <c r="U155" s="56">
        <f t="shared" si="25"/>
        <v>0</v>
      </c>
      <c r="V155" s="56">
        <f t="shared" si="22"/>
        <v>0</v>
      </c>
      <c r="W155" s="64" t="str">
        <f t="shared" si="23"/>
        <v/>
      </c>
      <c r="X155" s="56" t="str">
        <f t="shared" si="26"/>
        <v>T</v>
      </c>
    </row>
    <row r="156" spans="3:24" ht="21.75" customHeight="1" x14ac:dyDescent="0.25">
      <c r="C156" s="63"/>
      <c r="D156" s="66" t="str">
        <f t="shared" si="20"/>
        <v/>
      </c>
      <c r="E156" s="69" t="str">
        <f>IFERROR(VLOOKUP(J156,Causa!$A$2:$F$15,6,0),"")</f>
        <v/>
      </c>
      <c r="F156" s="52"/>
      <c r="G156" s="53"/>
      <c r="H156" s="212"/>
      <c r="I156" s="55"/>
      <c r="J156" s="54"/>
      <c r="K156" s="54"/>
      <c r="L156" s="54"/>
      <c r="M156" s="54"/>
      <c r="N156" s="54"/>
      <c r="O156" s="54"/>
      <c r="P156" s="54"/>
      <c r="Q156" s="55"/>
      <c r="R156" s="54"/>
      <c r="S156" s="56">
        <f t="shared" si="24"/>
        <v>0</v>
      </c>
      <c r="T156" s="56">
        <f t="shared" si="21"/>
        <v>0</v>
      </c>
      <c r="U156" s="56">
        <f t="shared" si="25"/>
        <v>0</v>
      </c>
      <c r="V156" s="56">
        <f t="shared" si="22"/>
        <v>0</v>
      </c>
      <c r="W156" s="64" t="str">
        <f t="shared" si="23"/>
        <v/>
      </c>
      <c r="X156" s="56" t="str">
        <f t="shared" si="26"/>
        <v>T</v>
      </c>
    </row>
    <row r="157" spans="3:24" ht="21.75" customHeight="1" x14ac:dyDescent="0.25">
      <c r="C157" s="63"/>
      <c r="D157" s="66" t="str">
        <f t="shared" si="20"/>
        <v/>
      </c>
      <c r="E157" s="69" t="str">
        <f>IFERROR(VLOOKUP(J157,Causa!$A$2:$F$15,6,0),"")</f>
        <v/>
      </c>
      <c r="F157" s="52"/>
      <c r="G157" s="53"/>
      <c r="H157" s="212"/>
      <c r="I157" s="55"/>
      <c r="J157" s="54"/>
      <c r="K157" s="54"/>
      <c r="L157" s="54"/>
      <c r="M157" s="54"/>
      <c r="N157" s="54"/>
      <c r="O157" s="54"/>
      <c r="P157" s="54"/>
      <c r="Q157" s="55"/>
      <c r="R157" s="54"/>
      <c r="S157" s="56">
        <f t="shared" si="24"/>
        <v>0</v>
      </c>
      <c r="T157" s="56">
        <f t="shared" si="21"/>
        <v>0</v>
      </c>
      <c r="U157" s="56">
        <f t="shared" si="25"/>
        <v>0</v>
      </c>
      <c r="V157" s="56">
        <f t="shared" si="22"/>
        <v>0</v>
      </c>
      <c r="W157" s="64" t="str">
        <f t="shared" si="23"/>
        <v/>
      </c>
      <c r="X157" s="56" t="str">
        <f t="shared" si="26"/>
        <v>T</v>
      </c>
    </row>
    <row r="158" spans="3:24" ht="21.75" customHeight="1" x14ac:dyDescent="0.25">
      <c r="C158" s="63"/>
      <c r="D158" s="66" t="str">
        <f t="shared" si="20"/>
        <v/>
      </c>
      <c r="E158" s="69" t="str">
        <f>IFERROR(VLOOKUP(J158,Causa!$A$2:$F$15,6,0),"")</f>
        <v/>
      </c>
      <c r="F158" s="52"/>
      <c r="G158" s="53"/>
      <c r="H158" s="212"/>
      <c r="I158" s="55"/>
      <c r="J158" s="54"/>
      <c r="K158" s="54"/>
      <c r="L158" s="54"/>
      <c r="M158" s="54"/>
      <c r="N158" s="54"/>
      <c r="O158" s="54"/>
      <c r="P158" s="54"/>
      <c r="Q158" s="55"/>
      <c r="R158" s="54"/>
      <c r="S158" s="56">
        <f t="shared" si="24"/>
        <v>0</v>
      </c>
      <c r="T158" s="56">
        <f t="shared" si="21"/>
        <v>0</v>
      </c>
      <c r="U158" s="56">
        <f t="shared" si="25"/>
        <v>0</v>
      </c>
      <c r="V158" s="56">
        <f t="shared" si="22"/>
        <v>0</v>
      </c>
      <c r="W158" s="64" t="str">
        <f t="shared" si="23"/>
        <v/>
      </c>
      <c r="X158" s="56" t="str">
        <f t="shared" si="26"/>
        <v>T</v>
      </c>
    </row>
    <row r="159" spans="3:24" ht="21.75" customHeight="1" x14ac:dyDescent="0.25">
      <c r="C159" s="63"/>
      <c r="D159" s="66" t="str">
        <f t="shared" si="20"/>
        <v/>
      </c>
      <c r="E159" s="69" t="str">
        <f>IFERROR(VLOOKUP(J159,Causa!$A$2:$F$15,6,0),"")</f>
        <v/>
      </c>
      <c r="F159" s="52"/>
      <c r="G159" s="53"/>
      <c r="H159" s="212"/>
      <c r="I159" s="55"/>
      <c r="J159" s="54"/>
      <c r="K159" s="54"/>
      <c r="L159" s="54"/>
      <c r="M159" s="54"/>
      <c r="N159" s="54"/>
      <c r="O159" s="54"/>
      <c r="P159" s="54"/>
      <c r="Q159" s="55"/>
      <c r="R159" s="54"/>
      <c r="S159" s="56">
        <f t="shared" si="24"/>
        <v>0</v>
      </c>
      <c r="T159" s="56">
        <f t="shared" si="21"/>
        <v>0</v>
      </c>
      <c r="U159" s="56">
        <f t="shared" si="25"/>
        <v>0</v>
      </c>
      <c r="V159" s="56">
        <f t="shared" si="22"/>
        <v>0</v>
      </c>
      <c r="W159" s="64" t="str">
        <f t="shared" si="23"/>
        <v/>
      </c>
      <c r="X159" s="56" t="str">
        <f t="shared" si="26"/>
        <v>T</v>
      </c>
    </row>
    <row r="160" spans="3:24" ht="21.75" customHeight="1" x14ac:dyDescent="0.25">
      <c r="C160" s="63"/>
      <c r="D160" s="66" t="str">
        <f t="shared" si="20"/>
        <v/>
      </c>
      <c r="E160" s="69" t="str">
        <f>IFERROR(VLOOKUP(J160,Causa!$A$2:$F$15,6,0),"")</f>
        <v/>
      </c>
      <c r="F160" s="52"/>
      <c r="G160" s="53"/>
      <c r="H160" s="212"/>
      <c r="I160" s="55"/>
      <c r="J160" s="54"/>
      <c r="K160" s="54"/>
      <c r="L160" s="54"/>
      <c r="M160" s="54"/>
      <c r="N160" s="54"/>
      <c r="O160" s="54"/>
      <c r="P160" s="54"/>
      <c r="Q160" s="55"/>
      <c r="R160" s="54"/>
      <c r="S160" s="56">
        <f t="shared" si="24"/>
        <v>0</v>
      </c>
      <c r="T160" s="56">
        <f t="shared" si="21"/>
        <v>0</v>
      </c>
      <c r="U160" s="56">
        <f t="shared" si="25"/>
        <v>0</v>
      </c>
      <c r="V160" s="56">
        <f t="shared" si="22"/>
        <v>0</v>
      </c>
      <c r="W160" s="64" t="str">
        <f t="shared" si="23"/>
        <v/>
      </c>
      <c r="X160" s="56" t="str">
        <f t="shared" si="26"/>
        <v>T</v>
      </c>
    </row>
    <row r="161" spans="3:24" ht="21.75" customHeight="1" x14ac:dyDescent="0.25">
      <c r="C161" s="63"/>
      <c r="D161" s="66" t="str">
        <f t="shared" si="20"/>
        <v/>
      </c>
      <c r="E161" s="69" t="str">
        <f>IFERROR(VLOOKUP(J161,Causa!$A$2:$F$15,6,0),"")</f>
        <v/>
      </c>
      <c r="F161" s="52"/>
      <c r="G161" s="53"/>
      <c r="H161" s="212"/>
      <c r="I161" s="55"/>
      <c r="J161" s="54"/>
      <c r="K161" s="54"/>
      <c r="L161" s="54"/>
      <c r="M161" s="54"/>
      <c r="N161" s="54"/>
      <c r="O161" s="54"/>
      <c r="P161" s="54"/>
      <c r="Q161" s="55"/>
      <c r="R161" s="54"/>
      <c r="S161" s="56">
        <f t="shared" si="24"/>
        <v>0</v>
      </c>
      <c r="T161" s="56">
        <f t="shared" si="21"/>
        <v>0</v>
      </c>
      <c r="U161" s="56">
        <f t="shared" si="25"/>
        <v>0</v>
      </c>
      <c r="V161" s="56">
        <f t="shared" si="22"/>
        <v>0</v>
      </c>
      <c r="W161" s="64" t="str">
        <f t="shared" si="23"/>
        <v/>
      </c>
      <c r="X161" s="56" t="str">
        <f t="shared" si="26"/>
        <v>T</v>
      </c>
    </row>
    <row r="162" spans="3:24" ht="21.75" customHeight="1" x14ac:dyDescent="0.25">
      <c r="C162" s="63"/>
      <c r="D162" s="66" t="str">
        <f t="shared" si="20"/>
        <v/>
      </c>
      <c r="E162" s="69" t="str">
        <f>IFERROR(VLOOKUP(J162,Causa!$A$2:$F$15,6,0),"")</f>
        <v/>
      </c>
      <c r="F162" s="52"/>
      <c r="G162" s="53"/>
      <c r="H162" s="212"/>
      <c r="I162" s="55"/>
      <c r="J162" s="54"/>
      <c r="K162" s="54"/>
      <c r="L162" s="54"/>
      <c r="M162" s="54"/>
      <c r="N162" s="54"/>
      <c r="O162" s="54"/>
      <c r="P162" s="54"/>
      <c r="Q162" s="55"/>
      <c r="R162" s="54"/>
      <c r="S162" s="56">
        <f t="shared" si="24"/>
        <v>0</v>
      </c>
      <c r="T162" s="56">
        <f t="shared" si="21"/>
        <v>0</v>
      </c>
      <c r="U162" s="56">
        <f t="shared" si="25"/>
        <v>0</v>
      </c>
      <c r="V162" s="56">
        <f t="shared" si="22"/>
        <v>0</v>
      </c>
      <c r="W162" s="64" t="str">
        <f t="shared" si="23"/>
        <v/>
      </c>
      <c r="X162" s="56" t="str">
        <f t="shared" si="26"/>
        <v>T</v>
      </c>
    </row>
    <row r="163" spans="3:24" ht="21.75" customHeight="1" x14ac:dyDescent="0.25">
      <c r="C163" s="63"/>
      <c r="D163" s="66" t="str">
        <f t="shared" ref="D163:D188" si="27">IF(E163="","",IF(E163=1,IF(COUNTA(F163:P163)=9,1,0),IF(J163="OPERACIO",IF(COUNTA(F163:P163)=7,1,0),IF(COUNTA(F163:P163)=7,1,0))))</f>
        <v/>
      </c>
      <c r="E163" s="69" t="str">
        <f>IFERROR(VLOOKUP(J163,Causa!$A$2:$F$15,6,0),"")</f>
        <v/>
      </c>
      <c r="F163" s="52"/>
      <c r="G163" s="53"/>
      <c r="H163" s="212"/>
      <c r="I163" s="55"/>
      <c r="J163" s="54"/>
      <c r="K163" s="54"/>
      <c r="L163" s="54"/>
      <c r="M163" s="54"/>
      <c r="N163" s="54"/>
      <c r="O163" s="54"/>
      <c r="P163" s="54"/>
      <c r="Q163" s="55"/>
      <c r="R163" s="54"/>
      <c r="S163" s="56">
        <f t="shared" si="24"/>
        <v>0</v>
      </c>
      <c r="T163" s="56">
        <f t="shared" ref="T163:T188" si="28">IF(J163="Programa",P163,0)-S163</f>
        <v>0</v>
      </c>
      <c r="U163" s="56">
        <f t="shared" si="25"/>
        <v>0</v>
      </c>
      <c r="V163" s="56">
        <f t="shared" ref="V163:V188" si="29">IF(J163="ELECTRIC",P163,0)+IF(J163="INSTRUME",P163,0)+IF(J163="MECANICA",P163,0)+IF(J163="OPERACIO",P163,0)+IF(J163="AUTOMATI",P163,0)</f>
        <v>0</v>
      </c>
      <c r="W163" s="64" t="str">
        <f t="shared" ref="W163:W188" si="30">IF(F163="","",HOUR(F163))</f>
        <v/>
      </c>
      <c r="X163" s="56" t="str">
        <f t="shared" si="26"/>
        <v>T</v>
      </c>
    </row>
    <row r="164" spans="3:24" ht="21.75" customHeight="1" x14ac:dyDescent="0.25">
      <c r="C164" s="63"/>
      <c r="D164" s="66" t="str">
        <f t="shared" si="27"/>
        <v/>
      </c>
      <c r="E164" s="69" t="str">
        <f>IFERROR(VLOOKUP(J164,Causa!$A$2:$F$15,6,0),"")</f>
        <v/>
      </c>
      <c r="F164" s="52"/>
      <c r="G164" s="53"/>
      <c r="H164" s="212"/>
      <c r="I164" s="55"/>
      <c r="J164" s="54"/>
      <c r="K164" s="54"/>
      <c r="L164" s="54"/>
      <c r="M164" s="54"/>
      <c r="N164" s="54"/>
      <c r="O164" s="54"/>
      <c r="P164" s="54"/>
      <c r="Q164" s="55"/>
      <c r="R164" s="54"/>
      <c r="S164" s="56">
        <f t="shared" ref="S164:S188" si="31">IF(K164="tiempo no programado",P164,0)</f>
        <v>0</v>
      </c>
      <c r="T164" s="56">
        <f t="shared" si="28"/>
        <v>0</v>
      </c>
      <c r="U164" s="56">
        <f t="shared" ref="U164:U188" si="32">IF(J164="CALIDAD",P164,0)+IF(J164="LOGISTIC",P164,0)+IF(J164="REPUESTO",P164,0)+IF(J164="SALAMAQ",P164,0)</f>
        <v>0</v>
      </c>
      <c r="V164" s="56">
        <f t="shared" si="29"/>
        <v>0</v>
      </c>
      <c r="W164" s="64" t="str">
        <f t="shared" si="30"/>
        <v/>
      </c>
      <c r="X164" s="56" t="str">
        <f t="shared" ref="X164:X188" si="33">IF(OR(W164=23,W164&lt;7),"N",IF(AND(W164&gt;=7,W164&lt;15),"M","T"))</f>
        <v>T</v>
      </c>
    </row>
    <row r="165" spans="3:24" ht="21.75" customHeight="1" x14ac:dyDescent="0.25">
      <c r="C165" s="63"/>
      <c r="D165" s="66" t="str">
        <f t="shared" si="27"/>
        <v/>
      </c>
      <c r="E165" s="69" t="str">
        <f>IFERROR(VLOOKUP(J165,Causa!$A$2:$F$15,6,0),"")</f>
        <v/>
      </c>
      <c r="F165" s="52"/>
      <c r="G165" s="53"/>
      <c r="H165" s="212"/>
      <c r="I165" s="55"/>
      <c r="J165" s="54"/>
      <c r="K165" s="54"/>
      <c r="L165" s="54"/>
      <c r="M165" s="54"/>
      <c r="N165" s="54"/>
      <c r="O165" s="54"/>
      <c r="P165" s="54"/>
      <c r="Q165" s="55"/>
      <c r="R165" s="54"/>
      <c r="S165" s="56">
        <f t="shared" si="31"/>
        <v>0</v>
      </c>
      <c r="T165" s="56">
        <f t="shared" si="28"/>
        <v>0</v>
      </c>
      <c r="U165" s="56">
        <f t="shared" si="32"/>
        <v>0</v>
      </c>
      <c r="V165" s="56">
        <f t="shared" si="29"/>
        <v>0</v>
      </c>
      <c r="W165" s="64" t="str">
        <f t="shared" si="30"/>
        <v/>
      </c>
      <c r="X165" s="56" t="str">
        <f t="shared" si="33"/>
        <v>T</v>
      </c>
    </row>
    <row r="166" spans="3:24" ht="21.75" customHeight="1" x14ac:dyDescent="0.25">
      <c r="C166" s="63"/>
      <c r="D166" s="66" t="str">
        <f t="shared" si="27"/>
        <v/>
      </c>
      <c r="E166" s="69" t="str">
        <f>IFERROR(VLOOKUP(J166,Causa!$A$2:$F$15,6,0),"")</f>
        <v/>
      </c>
      <c r="F166" s="52"/>
      <c r="G166" s="53"/>
      <c r="H166" s="212"/>
      <c r="I166" s="55"/>
      <c r="J166" s="54"/>
      <c r="K166" s="54"/>
      <c r="L166" s="54"/>
      <c r="M166" s="54"/>
      <c r="N166" s="54"/>
      <c r="O166" s="54"/>
      <c r="P166" s="54"/>
      <c r="Q166" s="55"/>
      <c r="R166" s="54"/>
      <c r="S166" s="56">
        <f t="shared" si="31"/>
        <v>0</v>
      </c>
      <c r="T166" s="56">
        <f t="shared" si="28"/>
        <v>0</v>
      </c>
      <c r="U166" s="56">
        <f t="shared" si="32"/>
        <v>0</v>
      </c>
      <c r="V166" s="56">
        <f t="shared" si="29"/>
        <v>0</v>
      </c>
      <c r="W166" s="64" t="str">
        <f t="shared" si="30"/>
        <v/>
      </c>
      <c r="X166" s="56" t="str">
        <f t="shared" si="33"/>
        <v>T</v>
      </c>
    </row>
    <row r="167" spans="3:24" ht="21.75" customHeight="1" x14ac:dyDescent="0.25">
      <c r="C167" s="63"/>
      <c r="D167" s="66" t="str">
        <f t="shared" si="27"/>
        <v/>
      </c>
      <c r="E167" s="69" t="str">
        <f>IFERROR(VLOOKUP(J167,Causa!$A$2:$F$15,6,0),"")</f>
        <v/>
      </c>
      <c r="F167" s="52"/>
      <c r="G167" s="53"/>
      <c r="H167" s="212"/>
      <c r="I167" s="55"/>
      <c r="J167" s="54"/>
      <c r="K167" s="54"/>
      <c r="L167" s="54"/>
      <c r="M167" s="54"/>
      <c r="N167" s="54"/>
      <c r="O167" s="54"/>
      <c r="P167" s="54"/>
      <c r="Q167" s="55"/>
      <c r="R167" s="54"/>
      <c r="S167" s="56">
        <f t="shared" si="31"/>
        <v>0</v>
      </c>
      <c r="T167" s="56">
        <f t="shared" si="28"/>
        <v>0</v>
      </c>
      <c r="U167" s="56">
        <f t="shared" si="32"/>
        <v>0</v>
      </c>
      <c r="V167" s="56">
        <f t="shared" si="29"/>
        <v>0</v>
      </c>
      <c r="W167" s="64" t="str">
        <f t="shared" si="30"/>
        <v/>
      </c>
      <c r="X167" s="56" t="str">
        <f t="shared" si="33"/>
        <v>T</v>
      </c>
    </row>
    <row r="168" spans="3:24" ht="21.75" customHeight="1" x14ac:dyDescent="0.25">
      <c r="C168" s="63"/>
      <c r="D168" s="66" t="str">
        <f t="shared" si="27"/>
        <v/>
      </c>
      <c r="E168" s="69" t="str">
        <f>IFERROR(VLOOKUP(J168,Causa!$A$2:$F$15,6,0),"")</f>
        <v/>
      </c>
      <c r="F168" s="52"/>
      <c r="G168" s="53"/>
      <c r="H168" s="212"/>
      <c r="I168" s="55"/>
      <c r="J168" s="54"/>
      <c r="K168" s="54"/>
      <c r="L168" s="54"/>
      <c r="M168" s="54"/>
      <c r="N168" s="54"/>
      <c r="O168" s="54"/>
      <c r="P168" s="54"/>
      <c r="Q168" s="55"/>
      <c r="R168" s="54"/>
      <c r="S168" s="56">
        <f t="shared" si="31"/>
        <v>0</v>
      </c>
      <c r="T168" s="56">
        <f t="shared" si="28"/>
        <v>0</v>
      </c>
      <c r="U168" s="56">
        <f t="shared" si="32"/>
        <v>0</v>
      </c>
      <c r="V168" s="56">
        <f t="shared" si="29"/>
        <v>0</v>
      </c>
      <c r="W168" s="64" t="str">
        <f t="shared" si="30"/>
        <v/>
      </c>
      <c r="X168" s="56" t="str">
        <f t="shared" si="33"/>
        <v>T</v>
      </c>
    </row>
    <row r="169" spans="3:24" ht="21.75" customHeight="1" x14ac:dyDescent="0.25">
      <c r="C169" s="63"/>
      <c r="D169" s="66" t="str">
        <f t="shared" si="27"/>
        <v/>
      </c>
      <c r="E169" s="69" t="str">
        <f>IFERROR(VLOOKUP(J169,Causa!$A$2:$F$15,6,0),"")</f>
        <v/>
      </c>
      <c r="F169" s="52"/>
      <c r="G169" s="53"/>
      <c r="H169" s="212"/>
      <c r="I169" s="55"/>
      <c r="J169" s="54"/>
      <c r="K169" s="54"/>
      <c r="L169" s="54"/>
      <c r="M169" s="54"/>
      <c r="N169" s="54"/>
      <c r="O169" s="54"/>
      <c r="P169" s="54"/>
      <c r="Q169" s="55"/>
      <c r="R169" s="54"/>
      <c r="S169" s="56">
        <f t="shared" si="31"/>
        <v>0</v>
      </c>
      <c r="T169" s="56">
        <f t="shared" si="28"/>
        <v>0</v>
      </c>
      <c r="U169" s="56">
        <f t="shared" si="32"/>
        <v>0</v>
      </c>
      <c r="V169" s="56">
        <f t="shared" si="29"/>
        <v>0</v>
      </c>
      <c r="W169" s="64" t="str">
        <f t="shared" si="30"/>
        <v/>
      </c>
      <c r="X169" s="56" t="str">
        <f t="shared" si="33"/>
        <v>T</v>
      </c>
    </row>
    <row r="170" spans="3:24" ht="21.75" customHeight="1" x14ac:dyDescent="0.25">
      <c r="C170" s="63"/>
      <c r="D170" s="66" t="str">
        <f t="shared" si="27"/>
        <v/>
      </c>
      <c r="E170" s="69" t="str">
        <f>IFERROR(VLOOKUP(J170,Causa!$A$2:$F$15,6,0),"")</f>
        <v/>
      </c>
      <c r="F170" s="52"/>
      <c r="G170" s="53"/>
      <c r="H170" s="212"/>
      <c r="I170" s="55"/>
      <c r="J170" s="54"/>
      <c r="K170" s="54"/>
      <c r="L170" s="54"/>
      <c r="M170" s="54"/>
      <c r="N170" s="54"/>
      <c r="O170" s="54"/>
      <c r="P170" s="54"/>
      <c r="Q170" s="55"/>
      <c r="R170" s="54"/>
      <c r="S170" s="56">
        <f t="shared" si="31"/>
        <v>0</v>
      </c>
      <c r="T170" s="56">
        <f t="shared" si="28"/>
        <v>0</v>
      </c>
      <c r="U170" s="56">
        <f t="shared" si="32"/>
        <v>0</v>
      </c>
      <c r="V170" s="56">
        <f t="shared" si="29"/>
        <v>0</v>
      </c>
      <c r="W170" s="64" t="str">
        <f t="shared" si="30"/>
        <v/>
      </c>
      <c r="X170" s="56" t="str">
        <f t="shared" si="33"/>
        <v>T</v>
      </c>
    </row>
    <row r="171" spans="3:24" ht="21.75" customHeight="1" x14ac:dyDescent="0.25">
      <c r="C171" s="63"/>
      <c r="D171" s="66" t="str">
        <f t="shared" si="27"/>
        <v/>
      </c>
      <c r="E171" s="69" t="str">
        <f>IFERROR(VLOOKUP(J171,Causa!$A$2:$F$15,6,0),"")</f>
        <v/>
      </c>
      <c r="F171" s="52"/>
      <c r="G171" s="53"/>
      <c r="H171" s="212"/>
      <c r="I171" s="55"/>
      <c r="J171" s="54"/>
      <c r="K171" s="54"/>
      <c r="L171" s="54"/>
      <c r="M171" s="54"/>
      <c r="N171" s="54"/>
      <c r="O171" s="54"/>
      <c r="P171" s="54"/>
      <c r="Q171" s="55"/>
      <c r="R171" s="54"/>
      <c r="S171" s="56">
        <f t="shared" si="31"/>
        <v>0</v>
      </c>
      <c r="T171" s="56">
        <f t="shared" si="28"/>
        <v>0</v>
      </c>
      <c r="U171" s="56">
        <f t="shared" si="32"/>
        <v>0</v>
      </c>
      <c r="V171" s="56">
        <f t="shared" si="29"/>
        <v>0</v>
      </c>
      <c r="W171" s="64" t="str">
        <f t="shared" si="30"/>
        <v/>
      </c>
      <c r="X171" s="56" t="str">
        <f t="shared" si="33"/>
        <v>T</v>
      </c>
    </row>
    <row r="172" spans="3:24" ht="21.75" customHeight="1" x14ac:dyDescent="0.25">
      <c r="C172" s="63"/>
      <c r="D172" s="66" t="str">
        <f t="shared" si="27"/>
        <v/>
      </c>
      <c r="E172" s="69" t="str">
        <f>IFERROR(VLOOKUP(J172,Causa!$A$2:$F$15,6,0),"")</f>
        <v/>
      </c>
      <c r="F172" s="52"/>
      <c r="G172" s="53"/>
      <c r="H172" s="212"/>
      <c r="I172" s="55"/>
      <c r="J172" s="54"/>
      <c r="K172" s="54"/>
      <c r="L172" s="54"/>
      <c r="M172" s="54"/>
      <c r="N172" s="54"/>
      <c r="O172" s="54"/>
      <c r="P172" s="54"/>
      <c r="Q172" s="55"/>
      <c r="R172" s="54"/>
      <c r="S172" s="56">
        <f t="shared" si="31"/>
        <v>0</v>
      </c>
      <c r="T172" s="56">
        <f t="shared" si="28"/>
        <v>0</v>
      </c>
      <c r="U172" s="56">
        <f t="shared" si="32"/>
        <v>0</v>
      </c>
      <c r="V172" s="56">
        <f t="shared" si="29"/>
        <v>0</v>
      </c>
      <c r="W172" s="64" t="str">
        <f t="shared" si="30"/>
        <v/>
      </c>
      <c r="X172" s="56" t="str">
        <f t="shared" si="33"/>
        <v>T</v>
      </c>
    </row>
    <row r="173" spans="3:24" ht="21.75" customHeight="1" x14ac:dyDescent="0.25">
      <c r="C173" s="63"/>
      <c r="D173" s="66" t="str">
        <f t="shared" si="27"/>
        <v/>
      </c>
      <c r="E173" s="69" t="str">
        <f>IFERROR(VLOOKUP(J173,Causa!$A$2:$F$15,6,0),"")</f>
        <v/>
      </c>
      <c r="F173" s="52"/>
      <c r="G173" s="53"/>
      <c r="H173" s="212"/>
      <c r="I173" s="55"/>
      <c r="J173" s="54"/>
      <c r="K173" s="54"/>
      <c r="L173" s="54"/>
      <c r="M173" s="54"/>
      <c r="N173" s="54"/>
      <c r="O173" s="54"/>
      <c r="P173" s="54"/>
      <c r="Q173" s="55"/>
      <c r="R173" s="54"/>
      <c r="S173" s="56">
        <f t="shared" si="31"/>
        <v>0</v>
      </c>
      <c r="T173" s="56">
        <f t="shared" si="28"/>
        <v>0</v>
      </c>
      <c r="U173" s="56">
        <f t="shared" si="32"/>
        <v>0</v>
      </c>
      <c r="V173" s="56">
        <f t="shared" si="29"/>
        <v>0</v>
      </c>
      <c r="W173" s="64" t="str">
        <f t="shared" si="30"/>
        <v/>
      </c>
      <c r="X173" s="56" t="str">
        <f t="shared" si="33"/>
        <v>T</v>
      </c>
    </row>
    <row r="174" spans="3:24" ht="21.75" customHeight="1" x14ac:dyDescent="0.25">
      <c r="C174" s="63"/>
      <c r="D174" s="66" t="str">
        <f t="shared" si="27"/>
        <v/>
      </c>
      <c r="E174" s="69" t="str">
        <f>IFERROR(VLOOKUP(J174,Causa!$A$2:$F$15,6,0),"")</f>
        <v/>
      </c>
      <c r="F174" s="52"/>
      <c r="G174" s="53"/>
      <c r="H174" s="212"/>
      <c r="I174" s="55"/>
      <c r="J174" s="54"/>
      <c r="K174" s="54"/>
      <c r="L174" s="54"/>
      <c r="M174" s="54"/>
      <c r="N174" s="54"/>
      <c r="O174" s="54"/>
      <c r="P174" s="54"/>
      <c r="Q174" s="55"/>
      <c r="R174" s="54"/>
      <c r="S174" s="56">
        <f t="shared" si="31"/>
        <v>0</v>
      </c>
      <c r="T174" s="56">
        <f t="shared" si="28"/>
        <v>0</v>
      </c>
      <c r="U174" s="56">
        <f t="shared" si="32"/>
        <v>0</v>
      </c>
      <c r="V174" s="56">
        <f t="shared" si="29"/>
        <v>0</v>
      </c>
      <c r="W174" s="64" t="str">
        <f t="shared" si="30"/>
        <v/>
      </c>
      <c r="X174" s="56" t="str">
        <f t="shared" si="33"/>
        <v>T</v>
      </c>
    </row>
    <row r="175" spans="3:24" ht="21.75" customHeight="1" x14ac:dyDescent="0.25">
      <c r="C175" s="63"/>
      <c r="D175" s="66" t="str">
        <f t="shared" si="27"/>
        <v/>
      </c>
      <c r="E175" s="69" t="str">
        <f>IFERROR(VLOOKUP(J175,Causa!$A$2:$F$15,6,0),"")</f>
        <v/>
      </c>
      <c r="F175" s="52"/>
      <c r="G175" s="53"/>
      <c r="H175" s="212"/>
      <c r="I175" s="55"/>
      <c r="J175" s="54"/>
      <c r="K175" s="54"/>
      <c r="L175" s="54"/>
      <c r="M175" s="54"/>
      <c r="N175" s="54"/>
      <c r="O175" s="54"/>
      <c r="P175" s="54"/>
      <c r="Q175" s="55"/>
      <c r="R175" s="54"/>
      <c r="S175" s="56">
        <f t="shared" si="31"/>
        <v>0</v>
      </c>
      <c r="T175" s="56">
        <f t="shared" si="28"/>
        <v>0</v>
      </c>
      <c r="U175" s="56">
        <f t="shared" si="32"/>
        <v>0</v>
      </c>
      <c r="V175" s="56">
        <f t="shared" si="29"/>
        <v>0</v>
      </c>
      <c r="W175" s="64" t="str">
        <f t="shared" si="30"/>
        <v/>
      </c>
      <c r="X175" s="56" t="str">
        <f t="shared" si="33"/>
        <v>T</v>
      </c>
    </row>
    <row r="176" spans="3:24" ht="21.75" customHeight="1" x14ac:dyDescent="0.25">
      <c r="C176" s="63"/>
      <c r="D176" s="66" t="str">
        <f t="shared" si="27"/>
        <v/>
      </c>
      <c r="E176" s="69" t="str">
        <f>IFERROR(VLOOKUP(J176,Causa!$A$2:$F$15,6,0),"")</f>
        <v/>
      </c>
      <c r="F176" s="52"/>
      <c r="G176" s="53"/>
      <c r="H176" s="212"/>
      <c r="I176" s="55"/>
      <c r="J176" s="54"/>
      <c r="K176" s="54"/>
      <c r="L176" s="54"/>
      <c r="M176" s="54"/>
      <c r="N176" s="54"/>
      <c r="O176" s="54"/>
      <c r="P176" s="54"/>
      <c r="Q176" s="55"/>
      <c r="R176" s="54"/>
      <c r="S176" s="56">
        <f t="shared" si="31"/>
        <v>0</v>
      </c>
      <c r="T176" s="56">
        <f t="shared" si="28"/>
        <v>0</v>
      </c>
      <c r="U176" s="56">
        <f t="shared" si="32"/>
        <v>0</v>
      </c>
      <c r="V176" s="56">
        <f t="shared" si="29"/>
        <v>0</v>
      </c>
      <c r="W176" s="64" t="str">
        <f t="shared" si="30"/>
        <v/>
      </c>
      <c r="X176" s="56" t="str">
        <f t="shared" si="33"/>
        <v>T</v>
      </c>
    </row>
    <row r="177" spans="3:24" ht="21.75" customHeight="1" x14ac:dyDescent="0.25">
      <c r="C177" s="63"/>
      <c r="D177" s="66" t="str">
        <f t="shared" si="27"/>
        <v/>
      </c>
      <c r="E177" s="69" t="str">
        <f>IFERROR(VLOOKUP(J177,Causa!$A$2:$F$15,6,0),"")</f>
        <v/>
      </c>
      <c r="F177" s="52"/>
      <c r="G177" s="53"/>
      <c r="H177" s="212"/>
      <c r="I177" s="55"/>
      <c r="J177" s="54"/>
      <c r="K177" s="54"/>
      <c r="L177" s="54"/>
      <c r="M177" s="54"/>
      <c r="N177" s="54"/>
      <c r="O177" s="54"/>
      <c r="P177" s="54"/>
      <c r="Q177" s="55"/>
      <c r="R177" s="54"/>
      <c r="S177" s="56">
        <f t="shared" si="31"/>
        <v>0</v>
      </c>
      <c r="T177" s="56">
        <f t="shared" si="28"/>
        <v>0</v>
      </c>
      <c r="U177" s="56">
        <f t="shared" si="32"/>
        <v>0</v>
      </c>
      <c r="V177" s="56">
        <f t="shared" si="29"/>
        <v>0</v>
      </c>
      <c r="W177" s="64" t="str">
        <f t="shared" si="30"/>
        <v/>
      </c>
      <c r="X177" s="56" t="str">
        <f t="shared" si="33"/>
        <v>T</v>
      </c>
    </row>
    <row r="178" spans="3:24" ht="21.75" customHeight="1" x14ac:dyDescent="0.25">
      <c r="C178" s="63"/>
      <c r="D178" s="66" t="str">
        <f t="shared" si="27"/>
        <v/>
      </c>
      <c r="E178" s="69" t="str">
        <f>IFERROR(VLOOKUP(J178,Causa!$A$2:$F$15,6,0),"")</f>
        <v/>
      </c>
      <c r="F178" s="52"/>
      <c r="G178" s="53"/>
      <c r="H178" s="212"/>
      <c r="I178" s="55"/>
      <c r="J178" s="54"/>
      <c r="K178" s="54"/>
      <c r="L178" s="54"/>
      <c r="M178" s="54"/>
      <c r="N178" s="54"/>
      <c r="O178" s="54"/>
      <c r="P178" s="54"/>
      <c r="Q178" s="55"/>
      <c r="R178" s="54"/>
      <c r="S178" s="56">
        <f t="shared" si="31"/>
        <v>0</v>
      </c>
      <c r="T178" s="56">
        <f t="shared" si="28"/>
        <v>0</v>
      </c>
      <c r="U178" s="56">
        <f t="shared" si="32"/>
        <v>0</v>
      </c>
      <c r="V178" s="56">
        <f t="shared" si="29"/>
        <v>0</v>
      </c>
      <c r="W178" s="64" t="str">
        <f t="shared" si="30"/>
        <v/>
      </c>
      <c r="X178" s="56" t="str">
        <f t="shared" si="33"/>
        <v>T</v>
      </c>
    </row>
    <row r="179" spans="3:24" ht="21.75" customHeight="1" x14ac:dyDescent="0.25">
      <c r="C179" s="63"/>
      <c r="D179" s="66" t="str">
        <f t="shared" si="27"/>
        <v/>
      </c>
      <c r="E179" s="69" t="str">
        <f>IFERROR(VLOOKUP(J179,Causa!$A$2:$F$15,6,0),"")</f>
        <v/>
      </c>
      <c r="F179" s="52"/>
      <c r="G179" s="53"/>
      <c r="H179" s="212"/>
      <c r="I179" s="55"/>
      <c r="J179" s="54"/>
      <c r="K179" s="54"/>
      <c r="L179" s="54"/>
      <c r="M179" s="54"/>
      <c r="N179" s="54"/>
      <c r="O179" s="54"/>
      <c r="P179" s="54"/>
      <c r="Q179" s="55"/>
      <c r="R179" s="54"/>
      <c r="S179" s="56">
        <f t="shared" si="31"/>
        <v>0</v>
      </c>
      <c r="T179" s="56">
        <f t="shared" si="28"/>
        <v>0</v>
      </c>
      <c r="U179" s="56">
        <f t="shared" si="32"/>
        <v>0</v>
      </c>
      <c r="V179" s="56">
        <f t="shared" si="29"/>
        <v>0</v>
      </c>
      <c r="W179" s="64" t="str">
        <f t="shared" si="30"/>
        <v/>
      </c>
      <c r="X179" s="56" t="str">
        <f t="shared" si="33"/>
        <v>T</v>
      </c>
    </row>
    <row r="180" spans="3:24" ht="21.75" customHeight="1" x14ac:dyDescent="0.25">
      <c r="C180" s="63"/>
      <c r="D180" s="66" t="str">
        <f t="shared" si="27"/>
        <v/>
      </c>
      <c r="E180" s="69" t="str">
        <f>IFERROR(VLOOKUP(J180,Causa!$A$2:$F$15,6,0),"")</f>
        <v/>
      </c>
      <c r="F180" s="52"/>
      <c r="G180" s="53"/>
      <c r="H180" s="212"/>
      <c r="I180" s="55"/>
      <c r="J180" s="54"/>
      <c r="K180" s="54"/>
      <c r="L180" s="54"/>
      <c r="M180" s="54"/>
      <c r="N180" s="54"/>
      <c r="O180" s="54"/>
      <c r="P180" s="54"/>
      <c r="Q180" s="55"/>
      <c r="R180" s="54"/>
      <c r="S180" s="56">
        <f t="shared" si="31"/>
        <v>0</v>
      </c>
      <c r="T180" s="56">
        <f t="shared" si="28"/>
        <v>0</v>
      </c>
      <c r="U180" s="56">
        <f t="shared" si="32"/>
        <v>0</v>
      </c>
      <c r="V180" s="56">
        <f t="shared" si="29"/>
        <v>0</v>
      </c>
      <c r="W180" s="64" t="str">
        <f t="shared" si="30"/>
        <v/>
      </c>
      <c r="X180" s="56" t="str">
        <f t="shared" si="33"/>
        <v>T</v>
      </c>
    </row>
    <row r="181" spans="3:24" ht="21.75" customHeight="1" x14ac:dyDescent="0.25">
      <c r="C181" s="63"/>
      <c r="D181" s="66" t="str">
        <f t="shared" si="27"/>
        <v/>
      </c>
      <c r="E181" s="69" t="str">
        <f>IFERROR(VLOOKUP(J181,Causa!$A$2:$F$15,6,0),"")</f>
        <v/>
      </c>
      <c r="F181" s="52"/>
      <c r="G181" s="53"/>
      <c r="H181" s="212"/>
      <c r="I181" s="55"/>
      <c r="J181" s="54"/>
      <c r="K181" s="54"/>
      <c r="L181" s="54"/>
      <c r="M181" s="54"/>
      <c r="N181" s="54"/>
      <c r="O181" s="54"/>
      <c r="P181" s="54"/>
      <c r="Q181" s="55"/>
      <c r="R181" s="54"/>
      <c r="S181" s="56">
        <f t="shared" si="31"/>
        <v>0</v>
      </c>
      <c r="T181" s="56">
        <f t="shared" si="28"/>
        <v>0</v>
      </c>
      <c r="U181" s="56">
        <f t="shared" si="32"/>
        <v>0</v>
      </c>
      <c r="V181" s="56">
        <f t="shared" si="29"/>
        <v>0</v>
      </c>
      <c r="W181" s="64" t="str">
        <f t="shared" si="30"/>
        <v/>
      </c>
      <c r="X181" s="56" t="str">
        <f t="shared" si="33"/>
        <v>T</v>
      </c>
    </row>
    <row r="182" spans="3:24" ht="21.75" customHeight="1" x14ac:dyDescent="0.25">
      <c r="C182" s="63"/>
      <c r="D182" s="66" t="str">
        <f t="shared" si="27"/>
        <v/>
      </c>
      <c r="E182" s="69" t="str">
        <f>IFERROR(VLOOKUP(J182,Causa!$A$2:$F$15,6,0),"")</f>
        <v/>
      </c>
      <c r="F182" s="52"/>
      <c r="G182" s="53"/>
      <c r="H182" s="212"/>
      <c r="I182" s="55"/>
      <c r="J182" s="54"/>
      <c r="K182" s="54"/>
      <c r="L182" s="54"/>
      <c r="M182" s="54"/>
      <c r="N182" s="54"/>
      <c r="O182" s="54"/>
      <c r="P182" s="54"/>
      <c r="Q182" s="55"/>
      <c r="R182" s="54"/>
      <c r="S182" s="56">
        <f t="shared" si="31"/>
        <v>0</v>
      </c>
      <c r="T182" s="56">
        <f t="shared" si="28"/>
        <v>0</v>
      </c>
      <c r="U182" s="56">
        <f t="shared" si="32"/>
        <v>0</v>
      </c>
      <c r="V182" s="56">
        <f t="shared" si="29"/>
        <v>0</v>
      </c>
      <c r="W182" s="64" t="str">
        <f t="shared" si="30"/>
        <v/>
      </c>
      <c r="X182" s="56" t="str">
        <f t="shared" si="33"/>
        <v>T</v>
      </c>
    </row>
    <row r="183" spans="3:24" ht="21.75" customHeight="1" x14ac:dyDescent="0.25">
      <c r="C183" s="63"/>
      <c r="D183" s="66" t="str">
        <f t="shared" si="27"/>
        <v/>
      </c>
      <c r="E183" s="69" t="str">
        <f>IFERROR(VLOOKUP(J183,Causa!$A$2:$F$15,6,0),"")</f>
        <v/>
      </c>
      <c r="F183" s="52"/>
      <c r="G183" s="53"/>
      <c r="H183" s="212"/>
      <c r="I183" s="55"/>
      <c r="J183" s="54"/>
      <c r="K183" s="54"/>
      <c r="L183" s="54"/>
      <c r="M183" s="54"/>
      <c r="N183" s="54"/>
      <c r="O183" s="54"/>
      <c r="P183" s="54"/>
      <c r="Q183" s="55"/>
      <c r="R183" s="54"/>
      <c r="S183" s="56">
        <f t="shared" si="31"/>
        <v>0</v>
      </c>
      <c r="T183" s="56">
        <f t="shared" si="28"/>
        <v>0</v>
      </c>
      <c r="U183" s="56">
        <f t="shared" si="32"/>
        <v>0</v>
      </c>
      <c r="V183" s="56">
        <f t="shared" si="29"/>
        <v>0</v>
      </c>
      <c r="W183" s="64" t="str">
        <f t="shared" si="30"/>
        <v/>
      </c>
      <c r="X183" s="56" t="str">
        <f t="shared" si="33"/>
        <v>T</v>
      </c>
    </row>
    <row r="184" spans="3:24" ht="21.75" customHeight="1" x14ac:dyDescent="0.25">
      <c r="C184" s="63"/>
      <c r="D184" s="66" t="str">
        <f t="shared" si="27"/>
        <v/>
      </c>
      <c r="E184" s="69" t="str">
        <f>IFERROR(VLOOKUP(J184,Causa!$A$2:$F$15,6,0),"")</f>
        <v/>
      </c>
      <c r="F184" s="52"/>
      <c r="G184" s="53"/>
      <c r="H184" s="212"/>
      <c r="I184" s="55"/>
      <c r="J184" s="54"/>
      <c r="K184" s="54"/>
      <c r="L184" s="54"/>
      <c r="M184" s="54"/>
      <c r="N184" s="54"/>
      <c r="O184" s="54"/>
      <c r="P184" s="54"/>
      <c r="Q184" s="55"/>
      <c r="R184" s="54"/>
      <c r="S184" s="56">
        <f t="shared" si="31"/>
        <v>0</v>
      </c>
      <c r="T184" s="56">
        <f t="shared" si="28"/>
        <v>0</v>
      </c>
      <c r="U184" s="56">
        <f t="shared" si="32"/>
        <v>0</v>
      </c>
      <c r="V184" s="56">
        <f t="shared" si="29"/>
        <v>0</v>
      </c>
      <c r="W184" s="64" t="str">
        <f t="shared" si="30"/>
        <v/>
      </c>
      <c r="X184" s="56" t="str">
        <f t="shared" si="33"/>
        <v>T</v>
      </c>
    </row>
    <row r="185" spans="3:24" ht="21.75" customHeight="1" x14ac:dyDescent="0.25">
      <c r="C185" s="63"/>
      <c r="D185" s="66" t="str">
        <f t="shared" si="27"/>
        <v/>
      </c>
      <c r="E185" s="69" t="str">
        <f>IFERROR(VLOOKUP(J185,Causa!$A$2:$F$15,6,0),"")</f>
        <v/>
      </c>
      <c r="F185" s="52"/>
      <c r="G185" s="53"/>
      <c r="H185" s="212"/>
      <c r="I185" s="55"/>
      <c r="J185" s="54"/>
      <c r="K185" s="54"/>
      <c r="L185" s="54"/>
      <c r="M185" s="54"/>
      <c r="N185" s="54"/>
      <c r="O185" s="54"/>
      <c r="P185" s="54"/>
      <c r="Q185" s="55"/>
      <c r="R185" s="54"/>
      <c r="S185" s="56">
        <f t="shared" si="31"/>
        <v>0</v>
      </c>
      <c r="T185" s="56">
        <f t="shared" si="28"/>
        <v>0</v>
      </c>
      <c r="U185" s="56">
        <f t="shared" si="32"/>
        <v>0</v>
      </c>
      <c r="V185" s="56">
        <f t="shared" si="29"/>
        <v>0</v>
      </c>
      <c r="W185" s="64" t="str">
        <f t="shared" si="30"/>
        <v/>
      </c>
      <c r="X185" s="56" t="str">
        <f t="shared" si="33"/>
        <v>T</v>
      </c>
    </row>
    <row r="186" spans="3:24" ht="21.75" customHeight="1" x14ac:dyDescent="0.25">
      <c r="C186" s="63"/>
      <c r="D186" s="66" t="str">
        <f t="shared" si="27"/>
        <v/>
      </c>
      <c r="E186" s="69" t="str">
        <f>IFERROR(VLOOKUP(J186,Causa!$A$2:$F$15,6,0),"")</f>
        <v/>
      </c>
      <c r="F186" s="52"/>
      <c r="G186" s="53"/>
      <c r="H186" s="212"/>
      <c r="I186" s="55"/>
      <c r="J186" s="54"/>
      <c r="K186" s="54"/>
      <c r="L186" s="54"/>
      <c r="M186" s="54"/>
      <c r="N186" s="54"/>
      <c r="O186" s="54"/>
      <c r="P186" s="54"/>
      <c r="Q186" s="55"/>
      <c r="R186" s="54"/>
      <c r="S186" s="56">
        <f t="shared" si="31"/>
        <v>0</v>
      </c>
      <c r="T186" s="56">
        <f t="shared" si="28"/>
        <v>0</v>
      </c>
      <c r="U186" s="56">
        <f t="shared" si="32"/>
        <v>0</v>
      </c>
      <c r="V186" s="56">
        <f t="shared" si="29"/>
        <v>0</v>
      </c>
      <c r="W186" s="64" t="str">
        <f t="shared" si="30"/>
        <v/>
      </c>
      <c r="X186" s="56" t="str">
        <f t="shared" si="33"/>
        <v>T</v>
      </c>
    </row>
    <row r="187" spans="3:24" ht="21.75" customHeight="1" x14ac:dyDescent="0.25">
      <c r="C187" s="63"/>
      <c r="D187" s="66" t="str">
        <f t="shared" si="27"/>
        <v/>
      </c>
      <c r="E187" s="69" t="str">
        <f>IFERROR(VLOOKUP(J187,Causa!$A$2:$F$15,6,0),"")</f>
        <v/>
      </c>
      <c r="F187" s="52"/>
      <c r="G187" s="53"/>
      <c r="H187" s="212"/>
      <c r="I187" s="55"/>
      <c r="J187" s="54"/>
      <c r="K187" s="54"/>
      <c r="L187" s="54"/>
      <c r="M187" s="54"/>
      <c r="N187" s="54"/>
      <c r="O187" s="54"/>
      <c r="P187" s="54"/>
      <c r="Q187" s="55"/>
      <c r="R187" s="54"/>
      <c r="S187" s="56">
        <f t="shared" si="31"/>
        <v>0</v>
      </c>
      <c r="T187" s="56">
        <f t="shared" si="28"/>
        <v>0</v>
      </c>
      <c r="U187" s="56">
        <f t="shared" si="32"/>
        <v>0</v>
      </c>
      <c r="V187" s="56">
        <f t="shared" si="29"/>
        <v>0</v>
      </c>
      <c r="W187" s="64" t="str">
        <f t="shared" si="30"/>
        <v/>
      </c>
      <c r="X187" s="56" t="str">
        <f t="shared" si="33"/>
        <v>T</v>
      </c>
    </row>
    <row r="188" spans="3:24" ht="21.75" customHeight="1" x14ac:dyDescent="0.25">
      <c r="C188" s="63"/>
      <c r="D188" s="66" t="str">
        <f t="shared" si="27"/>
        <v/>
      </c>
      <c r="E188" s="69" t="str">
        <f>IFERROR(VLOOKUP(J188,Causa!$A$2:$F$15,6,0),"")</f>
        <v/>
      </c>
      <c r="F188" s="52"/>
      <c r="G188" s="53"/>
      <c r="H188" s="212"/>
      <c r="I188" s="55"/>
      <c r="J188" s="54"/>
      <c r="K188" s="54"/>
      <c r="L188" s="54"/>
      <c r="M188" s="54"/>
      <c r="N188" s="54"/>
      <c r="O188" s="54"/>
      <c r="P188" s="54"/>
      <c r="Q188" s="55"/>
      <c r="R188" s="54"/>
      <c r="S188" s="56">
        <f t="shared" si="31"/>
        <v>0</v>
      </c>
      <c r="T188" s="56">
        <f t="shared" si="28"/>
        <v>0</v>
      </c>
      <c r="U188" s="56">
        <f t="shared" si="32"/>
        <v>0</v>
      </c>
      <c r="V188" s="56">
        <f t="shared" si="29"/>
        <v>0</v>
      </c>
      <c r="W188" s="64" t="str">
        <f t="shared" si="30"/>
        <v/>
      </c>
      <c r="X188" s="56" t="str">
        <f t="shared" si="33"/>
        <v>T</v>
      </c>
    </row>
  </sheetData>
  <mergeCells count="15">
    <mergeCell ref="C33:D33"/>
    <mergeCell ref="T33:W33"/>
    <mergeCell ref="Y113:Z113"/>
    <mergeCell ref="AD7:AD8"/>
    <mergeCell ref="Q8:S8"/>
    <mergeCell ref="T7:Z7"/>
    <mergeCell ref="AA7:AB7"/>
    <mergeCell ref="AC7:AC8"/>
    <mergeCell ref="A9:A15"/>
    <mergeCell ref="R9:S15"/>
    <mergeCell ref="A16:A23"/>
    <mergeCell ref="A24:A31"/>
    <mergeCell ref="G3:L3"/>
    <mergeCell ref="F4:G4"/>
    <mergeCell ref="C7:S7"/>
  </mergeCells>
  <conditionalFormatting sqref="R9:S15">
    <cfRule type="cellIs" priority="42" stopIfTrue="1" operator="equal">
      <formula>0</formula>
    </cfRule>
    <cfRule type="cellIs" dxfId="825" priority="54" stopIfTrue="1" operator="lessThan">
      <formula>0.8477</formula>
    </cfRule>
    <cfRule type="cellIs" dxfId="824" priority="55" stopIfTrue="1" operator="greaterThanOrEqual">
      <formula>0.8477</formula>
    </cfRule>
  </conditionalFormatting>
  <conditionalFormatting sqref="R24">
    <cfRule type="cellIs" dxfId="823" priority="52" stopIfTrue="1" operator="lessThan">
      <formula>0.8477</formula>
    </cfRule>
    <cfRule type="cellIs" dxfId="822" priority="53" stopIfTrue="1" operator="greaterThanOrEqual">
      <formula>0.8477</formula>
    </cfRule>
  </conditionalFormatting>
  <conditionalFormatting sqref="G5">
    <cfRule type="cellIs" priority="45" stopIfTrue="1" operator="equal">
      <formula>0</formula>
    </cfRule>
    <cfRule type="cellIs" dxfId="821" priority="50" stopIfTrue="1" operator="lessThan">
      <formula>0.635</formula>
    </cfRule>
    <cfRule type="cellIs" dxfId="820" priority="51" stopIfTrue="1" operator="greaterThanOrEqual">
      <formula>0.635</formula>
    </cfRule>
  </conditionalFormatting>
  <conditionalFormatting sqref="I5">
    <cfRule type="cellIs" priority="44" stopIfTrue="1" operator="equal">
      <formula>0</formula>
    </cfRule>
    <cfRule type="cellIs" dxfId="819" priority="48" stopIfTrue="1" operator="lessThan">
      <formula>0.8477</formula>
    </cfRule>
    <cfRule type="cellIs" dxfId="818" priority="49" stopIfTrue="1" operator="greaterThanOrEqual">
      <formula>0.8477</formula>
    </cfRule>
  </conditionalFormatting>
  <conditionalFormatting sqref="E5">
    <cfRule type="cellIs" priority="43" stopIfTrue="1" operator="equal">
      <formula>0</formula>
    </cfRule>
    <cfRule type="cellIs" dxfId="817" priority="46" stopIfTrue="1" operator="lessThan">
      <formula>0.8898</formula>
    </cfRule>
    <cfRule type="cellIs" dxfId="816" priority="47" stopIfTrue="1" operator="greaterThanOrEqual">
      <formula>0.8898</formula>
    </cfRule>
  </conditionalFormatting>
  <conditionalFormatting sqref="R24:S30">
    <cfRule type="cellIs" priority="41" stopIfTrue="1" operator="equal">
      <formula>0</formula>
    </cfRule>
  </conditionalFormatting>
  <conditionalFormatting sqref="L9">
    <cfRule type="cellIs" priority="38" stopIfTrue="1" operator="equal">
      <formula>0</formula>
    </cfRule>
    <cfRule type="cellIs" dxfId="815" priority="39" stopIfTrue="1" operator="lessThan">
      <formula>0.635</formula>
    </cfRule>
    <cfRule type="cellIs" dxfId="814" priority="40" stopIfTrue="1" operator="greaterThanOrEqual">
      <formula>0.635</formula>
    </cfRule>
  </conditionalFormatting>
  <conditionalFormatting sqref="O9:P32 M9:M32">
    <cfRule type="cellIs" priority="35" stopIfTrue="1" operator="equal">
      <formula>0</formula>
    </cfRule>
    <cfRule type="cellIs" dxfId="813" priority="36" stopIfTrue="1" operator="lessThan">
      <formula>0.8477</formula>
    </cfRule>
    <cfRule type="cellIs" dxfId="812" priority="37" stopIfTrue="1" operator="greaterThanOrEqual">
      <formula>0.8477</formula>
    </cfRule>
  </conditionalFormatting>
  <conditionalFormatting sqref="L10:L32">
    <cfRule type="cellIs" priority="32" stopIfTrue="1" operator="equal">
      <formula>0</formula>
    </cfRule>
    <cfRule type="cellIs" dxfId="811" priority="33" stopIfTrue="1" operator="lessThan">
      <formula>0.635</formula>
    </cfRule>
    <cfRule type="cellIs" dxfId="810" priority="34" stopIfTrue="1" operator="greaterThanOrEqual">
      <formula>0.635</formula>
    </cfRule>
  </conditionalFormatting>
  <conditionalFormatting sqref="M10:M32">
    <cfRule type="cellIs" priority="29" stopIfTrue="1" operator="equal">
      <formula>0</formula>
    </cfRule>
    <cfRule type="cellIs" dxfId="809" priority="30" stopIfTrue="1" operator="lessThan">
      <formula>0.8477</formula>
    </cfRule>
    <cfRule type="cellIs" dxfId="808" priority="31" stopIfTrue="1" operator="greaterThanOrEqual">
      <formula>0.8477</formula>
    </cfRule>
  </conditionalFormatting>
  <conditionalFormatting sqref="R16">
    <cfRule type="cellIs" priority="26" stopIfTrue="1" operator="equal">
      <formula>0</formula>
    </cfRule>
    <cfRule type="cellIs" dxfId="807" priority="27" stopIfTrue="1" operator="lessThan">
      <formula>0.8477</formula>
    </cfRule>
    <cfRule type="cellIs" dxfId="806" priority="28" stopIfTrue="1" operator="greaterThanOrEqual">
      <formula>0.8477</formula>
    </cfRule>
  </conditionalFormatting>
  <conditionalFormatting sqref="N9">
    <cfRule type="containsText" dxfId="805" priority="24" stopIfTrue="1" operator="containsText" text="Avisar al planner">
      <formula>NOT(ISERROR(SEARCH("Avisar al planner",N9)))</formula>
    </cfRule>
    <cfRule type="containsText" dxfId="804" priority="25" stopIfTrue="1" operator="containsText" text="OK">
      <formula>NOT(ISERROR(SEARCH("OK",N9)))</formula>
    </cfRule>
  </conditionalFormatting>
  <conditionalFormatting sqref="N9:N32">
    <cfRule type="cellIs" dxfId="803" priority="21" stopIfTrue="1" operator="lessThanOrEqual">
      <formula>155</formula>
    </cfRule>
    <cfRule type="cellIs" dxfId="802" priority="22" stopIfTrue="1" operator="between">
      <formula>155</formula>
      <formula>185</formula>
    </cfRule>
    <cfRule type="cellIs" dxfId="801" priority="23" stopIfTrue="1" operator="greaterThanOrEqual">
      <formula>185</formula>
    </cfRule>
  </conditionalFormatting>
  <conditionalFormatting sqref="N10:N32">
    <cfRule type="containsText" dxfId="800" priority="19" stopIfTrue="1" operator="containsText" text="Avisar al planner">
      <formula>NOT(ISERROR(SEARCH("Avisar al planner",N10)))</formula>
    </cfRule>
    <cfRule type="containsText" dxfId="799" priority="20" stopIfTrue="1" operator="containsText" text="OK">
      <formula>NOT(ISERROR(SEARCH("OK",N10)))</formula>
    </cfRule>
  </conditionalFormatting>
  <conditionalFormatting sqref="N10:N32">
    <cfRule type="containsText" dxfId="798" priority="17" stopIfTrue="1" operator="containsText" text="Avisar al planner">
      <formula>NOT(ISERROR(SEARCH("Avisar al planner",N10)))</formula>
    </cfRule>
    <cfRule type="containsText" dxfId="797" priority="18" stopIfTrue="1" operator="containsText" text="OK">
      <formula>NOT(ISERROR(SEARCH("OK",N10)))</formula>
    </cfRule>
  </conditionalFormatting>
  <conditionalFormatting sqref="N10:N32">
    <cfRule type="containsText" dxfId="796" priority="15" stopIfTrue="1" operator="containsText" text="Avisar al planner">
      <formula>NOT(ISERROR(SEARCH("Avisar al planner",N10)))</formula>
    </cfRule>
    <cfRule type="containsText" dxfId="795" priority="16" stopIfTrue="1" operator="containsText" text="OK">
      <formula>NOT(ISERROR(SEARCH("OK",N10)))</formula>
    </cfRule>
  </conditionalFormatting>
  <conditionalFormatting sqref="D35:D188">
    <cfRule type="cellIs" dxfId="794" priority="13" operator="equal">
      <formula>0</formula>
    </cfRule>
    <cfRule type="cellIs" dxfId="793" priority="14" operator="equal">
      <formula>1</formula>
    </cfRule>
  </conditionalFormatting>
  <conditionalFormatting sqref="C9:C32">
    <cfRule type="cellIs" dxfId="792" priority="11" operator="equal">
      <formula>0</formula>
    </cfRule>
    <cfRule type="cellIs" dxfId="791" priority="12" operator="notEqual">
      <formula>0</formula>
    </cfRule>
  </conditionalFormatting>
  <conditionalFormatting sqref="C9:C32">
    <cfRule type="cellIs" priority="10" operator="equal">
      <formula>""""""</formula>
    </cfRule>
  </conditionalFormatting>
  <conditionalFormatting sqref="G6">
    <cfRule type="cellIs" priority="3" stopIfTrue="1" operator="equal">
      <formula>0</formula>
    </cfRule>
    <cfRule type="cellIs" dxfId="790" priority="8" stopIfTrue="1" operator="lessThan">
      <formula>0.635</formula>
    </cfRule>
    <cfRule type="cellIs" dxfId="789" priority="9" stopIfTrue="1" operator="greaterThanOrEqual">
      <formula>0.635</formula>
    </cfRule>
  </conditionalFormatting>
  <conditionalFormatting sqref="I6">
    <cfRule type="cellIs" priority="2" stopIfTrue="1" operator="equal">
      <formula>0</formula>
    </cfRule>
    <cfRule type="cellIs" dxfId="788" priority="6" stopIfTrue="1" operator="lessThan">
      <formula>0.8477</formula>
    </cfRule>
    <cfRule type="cellIs" dxfId="787" priority="7" stopIfTrue="1" operator="greaterThanOrEqual">
      <formula>0.8477</formula>
    </cfRule>
  </conditionalFormatting>
  <conditionalFormatting sqref="E6">
    <cfRule type="cellIs" priority="1" stopIfTrue="1" operator="equal">
      <formula>0</formula>
    </cfRule>
    <cfRule type="cellIs" dxfId="786" priority="4" stopIfTrue="1" operator="lessThan">
      <formula>0.8898</formula>
    </cfRule>
    <cfRule type="cellIs" dxfId="785" priority="5" stopIfTrue="1" operator="greaterThanOrEqual">
      <formula>0.8898</formula>
    </cfRule>
  </conditionalFormatting>
  <dataValidations count="4">
    <dataValidation allowBlank="1" showErrorMessage="1" promptTitle="Numero de Orden" sqref="G9:G32 G35:G188" xr:uid="{14B646EB-42EE-463B-A9E6-AC8C9B155D77}"/>
    <dataValidation type="time" allowBlank="1" showInputMessage="1" showErrorMessage="1" error="POR FAVOR INGRESE DATOS EN FORMATO DE HORA_x000a_" sqref="F35:F188" xr:uid="{F801E37F-3AEC-42B3-8258-17AA799F3CB2}">
      <formula1>0</formula1>
      <formula2>0.999988425925926</formula2>
    </dataValidation>
    <dataValidation type="decimal" allowBlank="1" showInputMessage="1" showErrorMessage="1" error="POR FAVOR INGRESE DATOS EN FORMATO DE NUMEROS_x000a_" promptTitle="Producción Acumulada" prompt="Ingrese la producción Acumulada (contometro Llenadora por hora)" sqref="E9:E32" xr:uid="{65280082-3DC1-4EF2-B5DA-6ACA3A57FFFF}">
      <formula1>0</formula1>
      <formula2>10000000000</formula2>
    </dataValidation>
    <dataValidation type="list" allowBlank="1" showInputMessage="1" showErrorMessage="1" sqref="AB9:AB32" xr:uid="{1B03E8C3-5EB5-4C0F-8296-DE454DE3A9B9}">
      <formula1>"P,T,A,  "</formula1>
    </dataValidation>
  </dataValidations>
  <pageMargins left="0.75" right="0.75" top="1" bottom="1" header="0" footer="0"/>
  <pageSetup paperSize="9" orientation="portrait" r:id="rId1"/>
  <headerFooter alignWithMargins="0"/>
  <drawing r:id="rId2"/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xr:uid="{B9F61689-DBE6-4728-BFA1-470FD0C97892}">
          <x14:formula1>
            <xm:f>INDIRECT(VLOOKUP(J35,Causa!$A$2:$E$15,5,0))</xm:f>
          </x14:formula1>
          <xm:sqref>K35:K188</xm:sqref>
        </x14:dataValidation>
        <x14:dataValidation type="list" allowBlank="1" showInputMessage="1" showErrorMessage="1" xr:uid="{5D29C04D-BE60-44CC-9FA9-CD8B96BDBCDD}">
          <x14:formula1>
            <xm:f>Causa!$A$97:$A$107</xm:f>
          </x14:formula1>
          <xm:sqref>F4</xm:sqref>
        </x14:dataValidation>
        <x14:dataValidation type="list" allowBlank="1" showInputMessage="1" showErrorMessage="1" promptTitle="Ingreso de Turnos" prompt="PMTURNOA_x000a_PMTURNOB_x000a_PMTURNOC_x000a_PMTURNOD_x000a_" xr:uid="{FF176E3E-D1FB-4978-BB95-EAAB2477BB4B}">
          <x14:formula1>
            <xm:f>Causa!$A$71:$A$74</xm:f>
          </x14:formula1>
          <xm:sqref>I9:I32</xm:sqref>
        </x14:dataValidation>
        <x14:dataValidation type="list" allowBlank="1" showInputMessage="1" showErrorMessage="1" xr:uid="{6AB5D627-71FF-424B-874C-E06A19293615}">
          <x14:formula1>
            <xm:f>Causa!$A$78:$A$81</xm:f>
          </x14:formula1>
          <xm:sqref>J9:J32</xm:sqref>
        </x14:dataValidation>
        <x14:dataValidation type="list" allowBlank="1" showInputMessage="1" showErrorMessage="1" xr:uid="{195CE20E-29AA-49D0-BE76-EE6B43BEFFD4}">
          <x14:formula1>
            <xm:f>Causa!$A$71:$A$74</xm:f>
          </x14:formula1>
          <xm:sqref>I35:I188</xm:sqref>
        </x14:dataValidation>
        <x14:dataValidation type="list" allowBlank="1" showInputMessage="1" showErrorMessage="1" xr:uid="{5302ABE9-AF49-4C19-9870-BB15039CB959}">
          <x14:formula1>
            <xm:f>Causa!$A$2:$A$15</xm:f>
          </x14:formula1>
          <xm:sqref>J35:J188</xm:sqref>
        </x14:dataValidation>
        <x14:dataValidation type="list" allowBlank="1" showInputMessage="1" showErrorMessage="1" xr:uid="{E8598C5A-B258-408B-BF31-D9AFA47D9DD7}">
          <x14:formula1>
            <xm:f>IF(OR(E35=1,E35=2),Causa!$A$28:$A$61,Causa!$A$28)</xm:f>
          </x14:formula1>
          <xm:sqref>L35:L188</xm:sqref>
        </x14:dataValidation>
        <x14:dataValidation type="list" allowBlank="1" showInputMessage="1" showErrorMessage="1" xr:uid="{A658B673-4D52-4674-83B5-764AAC09417C}">
          <x14:formula1>
            <xm:f>IF(E35=1,INDIRECT(VLOOKUP(N35,Causa!$AA:$AE,5,0)),INDIRECT(VLOOKUP(J35,Causa!$X:$AE,8,0)))</xm:f>
          </x14:formula1>
          <xm:sqref>O35:O188</xm:sqref>
        </x14:dataValidation>
        <x14:dataValidation type="list" allowBlank="1" showInputMessage="1" showErrorMessage="1" xr:uid="{C8631B84-9480-463C-94EA-6E22FC07C873}">
          <x14:formula1>
            <xm:f>INDIRECT(VLOOKUP(M35,Causa!$T$2:$U$16,2,0))</xm:f>
          </x14:formula1>
          <xm:sqref>N35:N188</xm:sqref>
        </x14:dataValidation>
        <x14:dataValidation type="list" allowBlank="1" showInputMessage="1" showErrorMessage="1" xr:uid="{AA70916B-00DF-46BF-924D-EE0ADD1C6FAD}">
          <x14:formula1>
            <xm:f>IF(E35=1,Causa!$T$2:$T$16,Causa!$W$1)</xm:f>
          </x14:formula1>
          <xm:sqref>M35:M188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A89D01-EC4B-4F4E-8418-A5A619AF0CB4}">
  <sheetPr codeName="Hoja58"/>
  <dimension ref="A1:AR188"/>
  <sheetViews>
    <sheetView showGridLines="0" topLeftCell="B16" zoomScale="103" zoomScaleNormal="40" workbookViewId="0">
      <selection activeCell="Q67" sqref="Q67"/>
    </sheetView>
  </sheetViews>
  <sheetFormatPr baseColWidth="10" defaultColWidth="7.77734375" defaultRowHeight="21.75" customHeight="1" x14ac:dyDescent="0.25"/>
  <cols>
    <col min="1" max="1" width="8.77734375" style="148" hidden="1" customWidth="1"/>
    <col min="2" max="2" width="11.21875" style="87" customWidth="1"/>
    <col min="3" max="3" width="8.77734375" style="87" customWidth="1"/>
    <col min="4" max="4" width="13.77734375" style="87" customWidth="1"/>
    <col min="5" max="5" width="10.21875" style="87" customWidth="1"/>
    <col min="6" max="6" width="13.77734375" style="87" customWidth="1"/>
    <col min="7" max="7" width="15.77734375" style="87" customWidth="1"/>
    <col min="8" max="8" width="13.21875" style="87" bestFit="1" customWidth="1"/>
    <col min="9" max="9" width="13.21875" style="87" customWidth="1"/>
    <col min="10" max="10" width="13.77734375" style="87" customWidth="1"/>
    <col min="11" max="11" width="12" style="87" customWidth="1"/>
    <col min="12" max="12" width="22.77734375" style="87" customWidth="1"/>
    <col min="13" max="13" width="18.21875" style="87" customWidth="1"/>
    <col min="14" max="15" width="15.77734375" style="87" customWidth="1"/>
    <col min="16" max="16" width="15.21875" style="87" customWidth="1"/>
    <col min="17" max="17" width="39.77734375" style="87" customWidth="1"/>
    <col min="18" max="18" width="34.21875" style="87" customWidth="1"/>
    <col min="19" max="19" width="16.77734375" style="87" customWidth="1"/>
    <col min="20" max="21" width="13.77734375" style="87" customWidth="1"/>
    <col min="22" max="22" width="17.77734375" style="87" bestFit="1" customWidth="1"/>
    <col min="23" max="24" width="13.77734375" style="87" customWidth="1"/>
    <col min="25" max="25" width="9.21875" style="87" bestFit="1" customWidth="1"/>
    <col min="26" max="26" width="9.44140625" style="87" customWidth="1"/>
    <col min="27" max="27" width="15.21875" style="87" customWidth="1"/>
    <col min="28" max="28" width="20.77734375" style="87" bestFit="1" customWidth="1"/>
    <col min="29" max="29" width="14.77734375" style="87" customWidth="1"/>
    <col min="30" max="30" width="19" style="87" bestFit="1" customWidth="1"/>
    <col min="31" max="31" width="5.21875" style="87" customWidth="1"/>
    <col min="32" max="32" width="21.77734375" style="87" bestFit="1" customWidth="1"/>
    <col min="33" max="33" width="14.21875" style="87" customWidth="1"/>
    <col min="34" max="34" width="18.77734375" style="87" bestFit="1" customWidth="1"/>
    <col min="35" max="41" width="15.77734375" style="87" customWidth="1"/>
    <col min="42" max="42" width="30.5546875" style="87" bestFit="1" customWidth="1"/>
    <col min="43" max="44" width="15.77734375" style="87" customWidth="1"/>
    <col min="45" max="16384" width="7.77734375" style="87"/>
  </cols>
  <sheetData>
    <row r="1" spans="1:44" ht="6.75" hidden="1" customHeight="1" x14ac:dyDescent="0.25">
      <c r="A1" s="147"/>
      <c r="B1" s="89"/>
      <c r="C1" s="89"/>
      <c r="D1" s="89"/>
      <c r="E1" s="89"/>
      <c r="F1" s="89"/>
      <c r="G1" s="89"/>
      <c r="H1" s="89"/>
      <c r="I1" s="89"/>
      <c r="J1" s="89"/>
      <c r="K1" s="89"/>
      <c r="L1" s="89"/>
      <c r="M1" s="195" t="s">
        <v>1770</v>
      </c>
      <c r="N1" s="89"/>
      <c r="O1" s="89"/>
      <c r="P1" s="89"/>
      <c r="Q1" s="89"/>
      <c r="R1" s="89"/>
      <c r="S1" s="89"/>
      <c r="T1" s="89"/>
      <c r="U1" s="89"/>
      <c r="V1" s="89"/>
      <c r="W1" s="89"/>
      <c r="X1" s="89"/>
      <c r="Y1" s="89"/>
      <c r="Z1" s="89"/>
      <c r="AA1" s="89"/>
      <c r="AE1" s="88"/>
    </row>
    <row r="2" spans="1:44" ht="3.75" customHeight="1" thickBot="1" x14ac:dyDescent="0.3">
      <c r="AE2" s="88"/>
    </row>
    <row r="3" spans="1:44" ht="21" customHeight="1" thickBot="1" x14ac:dyDescent="0.45">
      <c r="E3" s="217" t="s">
        <v>0</v>
      </c>
      <c r="F3" s="37" t="s">
        <v>2111</v>
      </c>
      <c r="G3" s="268" t="s">
        <v>1759</v>
      </c>
      <c r="H3" s="263"/>
      <c r="I3" s="263"/>
      <c r="J3" s="263"/>
      <c r="K3" s="263"/>
      <c r="L3" s="269"/>
      <c r="M3" s="202" t="s">
        <v>1848</v>
      </c>
      <c r="N3" s="202" t="s">
        <v>1849</v>
      </c>
      <c r="O3" s="91"/>
      <c r="P3" s="91"/>
      <c r="Q3" s="91"/>
      <c r="R3" s="91"/>
      <c r="S3" s="39"/>
      <c r="AE3" s="88"/>
    </row>
    <row r="4" spans="1:44" ht="18.75" customHeight="1" thickBot="1" x14ac:dyDescent="0.3">
      <c r="D4" s="90"/>
      <c r="E4" s="217" t="s">
        <v>1762</v>
      </c>
      <c r="F4" s="264"/>
      <c r="G4" s="265"/>
      <c r="H4" s="28">
        <f>IFERROR(VLOOKUP(F4,Causa!$A$97:$B$108,2,0),0)</f>
        <v>0</v>
      </c>
      <c r="I4" s="90"/>
      <c r="J4" s="92"/>
      <c r="K4" s="92"/>
      <c r="L4" s="201" t="s">
        <v>1845</v>
      </c>
      <c r="M4" s="203">
        <f>+SUMIFS(P:P,L:L,$M$1,X:X,"M")</f>
        <v>97.259999999999991</v>
      </c>
      <c r="N4" s="203">
        <f>COUNTIFS(N7:N30,"&gt;180",AA7:AA30,"M")</f>
        <v>0</v>
      </c>
      <c r="O4" s="91"/>
      <c r="P4" s="91"/>
      <c r="Q4" s="90"/>
      <c r="R4" s="94"/>
      <c r="AE4" s="88"/>
    </row>
    <row r="5" spans="1:44" ht="18.75" customHeight="1" x14ac:dyDescent="0.25">
      <c r="D5" s="95" t="s">
        <v>1752</v>
      </c>
      <c r="E5" s="78">
        <f>IFERROR(SUM(T9:T32)/(SUM(Y9:Y32)-SUM(U9:U32)-SUM(V9:V32)-SUM(W9:W32)),0)</f>
        <v>0</v>
      </c>
      <c r="F5" s="95" t="s">
        <v>1751</v>
      </c>
      <c r="G5" s="27">
        <f>IFERROR(SUM(T9:T32)/(SUM(Y9:Y32)-SUM(U9:U32)),0)</f>
        <v>0</v>
      </c>
      <c r="H5" s="95" t="s">
        <v>1753</v>
      </c>
      <c r="I5" s="78">
        <f>IFERROR(SUM(T9:T32)/(SUM(Y9:Y32)-SUM(U9:U32)-SUM(V9:V32)),0)</f>
        <v>0</v>
      </c>
      <c r="J5" s="93"/>
      <c r="K5" s="93"/>
      <c r="L5" s="201" t="s">
        <v>1846</v>
      </c>
      <c r="M5" s="203">
        <f>+SUMIFS(P:P,L:L,$M$1,X:X,"T")</f>
        <v>0</v>
      </c>
      <c r="N5" s="203">
        <f>COUNTIFS(N8:N31,"&gt;180",AA8:AA31,"t")</f>
        <v>3</v>
      </c>
      <c r="O5" s="95"/>
      <c r="P5" s="95"/>
      <c r="T5" s="192" t="s">
        <v>11</v>
      </c>
      <c r="U5" s="192" t="s">
        <v>12</v>
      </c>
      <c r="V5" s="192" t="s">
        <v>13</v>
      </c>
      <c r="W5" s="192" t="s">
        <v>14</v>
      </c>
      <c r="X5" s="192" t="s">
        <v>15</v>
      </c>
      <c r="Y5" s="192" t="s">
        <v>16</v>
      </c>
      <c r="AE5" s="97"/>
      <c r="AF5" s="98"/>
    </row>
    <row r="6" spans="1:44" ht="18.75" customHeight="1" thickBot="1" x14ac:dyDescent="0.3">
      <c r="C6" s="87" t="s">
        <v>1799</v>
      </c>
      <c r="D6" s="95" t="s">
        <v>1752</v>
      </c>
      <c r="E6" s="78">
        <f>IFERROR(SUM(T9:T16)/(SUM(Y9:Y16)-SUM(U9:U16)-SUM(V9:V16)-SUM(W9:W16)),0)</f>
        <v>0.25437458044305217</v>
      </c>
      <c r="F6" s="95" t="s">
        <v>1751</v>
      </c>
      <c r="G6" s="27">
        <f>IFERROR(SUM(T9:T16)/(SUM(Y9:Y16)-SUM(U9:U16)),0)</f>
        <v>8.8812500000000003E-2</v>
      </c>
      <c r="H6" s="95" t="s">
        <v>1753</v>
      </c>
      <c r="I6" s="78">
        <f>IFERROR(SUM(T9:T16)/(SUM(Y9:Y16)-SUM(U9:U16)-SUM(V9:V16)),0)</f>
        <v>0.25437458044305217</v>
      </c>
      <c r="J6" s="99"/>
      <c r="K6" s="99"/>
      <c r="L6" s="201" t="s">
        <v>1847</v>
      </c>
      <c r="M6" s="204">
        <f>+SUMIFS(P:P,L:L,$M$1,X:X,"N")</f>
        <v>0</v>
      </c>
      <c r="N6" s="204">
        <f>COUNTIFS(N9:N32,"&gt;180",AA9:AA32,"n")</f>
        <v>1</v>
      </c>
      <c r="O6" s="99"/>
      <c r="P6" s="99"/>
      <c r="T6" s="191">
        <f>SUM(T9:T32)</f>
        <v>623.29000000000019</v>
      </c>
      <c r="U6" s="191" t="e">
        <f t="shared" ref="U6:Y6" si="0">SUM(U9:U32)</f>
        <v>#REF!</v>
      </c>
      <c r="V6" s="191" t="e">
        <f t="shared" si="0"/>
        <v>#REF!</v>
      </c>
      <c r="W6" s="191" t="e">
        <f t="shared" si="0"/>
        <v>#REF!</v>
      </c>
      <c r="X6" s="191" t="e">
        <f t="shared" si="0"/>
        <v>#REF!</v>
      </c>
      <c r="Y6" s="191" t="e">
        <f t="shared" si="0"/>
        <v>#REF!</v>
      </c>
      <c r="Z6" s="100"/>
      <c r="AA6" s="119"/>
      <c r="AB6" s="119"/>
      <c r="AC6" s="119"/>
      <c r="AD6" s="96"/>
      <c r="AE6" s="97"/>
      <c r="AF6" s="98"/>
    </row>
    <row r="7" spans="1:44" ht="26.25" customHeight="1" thickBot="1" x14ac:dyDescent="0.3">
      <c r="C7" s="266" t="s">
        <v>1</v>
      </c>
      <c r="D7" s="257"/>
      <c r="E7" s="257"/>
      <c r="F7" s="257"/>
      <c r="G7" s="257"/>
      <c r="H7" s="257"/>
      <c r="I7" s="257"/>
      <c r="J7" s="257"/>
      <c r="K7" s="257"/>
      <c r="L7" s="257"/>
      <c r="M7" s="270"/>
      <c r="N7" s="270"/>
      <c r="O7" s="257"/>
      <c r="P7" s="257"/>
      <c r="Q7" s="257"/>
      <c r="R7" s="257"/>
      <c r="S7" s="267"/>
      <c r="T7" s="256" t="s">
        <v>2</v>
      </c>
      <c r="U7" s="257"/>
      <c r="V7" s="257"/>
      <c r="W7" s="257"/>
      <c r="X7" s="257"/>
      <c r="Y7" s="257"/>
      <c r="Z7" s="258"/>
      <c r="AA7" s="252"/>
      <c r="AB7" s="252"/>
      <c r="AC7" s="252"/>
      <c r="AD7" s="252"/>
      <c r="AE7" s="97"/>
      <c r="AF7" s="98"/>
    </row>
    <row r="8" spans="1:44" s="104" customFormat="1" ht="42" customHeight="1" thickBot="1" x14ac:dyDescent="0.3">
      <c r="A8" s="149"/>
      <c r="B8" s="77" t="s">
        <v>1738</v>
      </c>
      <c r="C8" s="23" t="s">
        <v>1737</v>
      </c>
      <c r="D8" s="132" t="s">
        <v>1742</v>
      </c>
      <c r="E8" s="132" t="s">
        <v>3</v>
      </c>
      <c r="F8" s="132" t="s">
        <v>4</v>
      </c>
      <c r="G8" s="132" t="s">
        <v>6</v>
      </c>
      <c r="H8" s="132" t="s">
        <v>7</v>
      </c>
      <c r="I8" s="132" t="s">
        <v>8</v>
      </c>
      <c r="J8" s="132" t="s">
        <v>5</v>
      </c>
      <c r="K8" s="144" t="s">
        <v>1745</v>
      </c>
      <c r="L8" s="132" t="s">
        <v>9</v>
      </c>
      <c r="M8" s="132" t="s">
        <v>1746</v>
      </c>
      <c r="N8" s="132" t="s">
        <v>119</v>
      </c>
      <c r="O8" s="132" t="s">
        <v>1743</v>
      </c>
      <c r="P8" s="132" t="s">
        <v>1744</v>
      </c>
      <c r="Q8" s="253" t="s">
        <v>10</v>
      </c>
      <c r="R8" s="254"/>
      <c r="S8" s="255"/>
      <c r="T8" s="132" t="s">
        <v>11</v>
      </c>
      <c r="U8" s="132" t="s">
        <v>12</v>
      </c>
      <c r="V8" s="132" t="s">
        <v>13</v>
      </c>
      <c r="W8" s="144" t="s">
        <v>14</v>
      </c>
      <c r="X8" s="144" t="s">
        <v>15</v>
      </c>
      <c r="Y8" s="132" t="s">
        <v>16</v>
      </c>
      <c r="Z8" s="145" t="s">
        <v>4</v>
      </c>
      <c r="AA8" s="101"/>
      <c r="AB8" s="219"/>
      <c r="AC8" s="252"/>
      <c r="AD8" s="252"/>
      <c r="AE8" s="102"/>
      <c r="AF8" s="103"/>
    </row>
    <row r="9" spans="1:44" s="108" customFormat="1" ht="17.25" customHeight="1" x14ac:dyDescent="0.25">
      <c r="A9" s="259" t="s">
        <v>1761</v>
      </c>
      <c r="B9" s="46"/>
      <c r="C9" s="48">
        <f>IF(D9="","",Y9-60)</f>
        <v>340</v>
      </c>
      <c r="D9" s="40">
        <f>IFERROR(IF(H9="","",(1-(H9/(VLOOKUP(J9,Causa!$A$78:$B$80,2,0))))*60),"FALTA CALIBRE")</f>
        <v>59.998461538461534</v>
      </c>
      <c r="E9" s="41">
        <v>1</v>
      </c>
      <c r="F9" s="42">
        <v>4.0972222222222222E-2</v>
      </c>
      <c r="G9" s="133"/>
      <c r="H9" s="122">
        <f>IF(E9="","",E9)</f>
        <v>1</v>
      </c>
      <c r="I9" s="146" t="s">
        <v>55</v>
      </c>
      <c r="J9" s="43" t="s">
        <v>24</v>
      </c>
      <c r="K9" s="159" t="str">
        <f>IFERROR("Promedio Vol. De 00:00 a 08:00: " &amp; ROUND(AVERAGE(N9:N16),1) &amp; "  - GLY Promedio: " &amp; ROUND(AVERAGE(L9:L16),3)*100,"")</f>
        <v>Promedio Vol. De 00:00 a 08:00: 28.6  - GLY Promedio: 11.8</v>
      </c>
      <c r="L9" s="123">
        <f t="shared" ref="L9:L32" si="1">IF(T9=0,0,ROUND((T9/(60-U9)),3))</f>
        <v>0</v>
      </c>
      <c r="M9" s="123">
        <f t="shared" ref="M9:M32" si="2">IF(T9=0,0,ROUND((T9/(60-U9-V9-W9)),3))</f>
        <v>0</v>
      </c>
      <c r="N9" s="44">
        <f>IF(E9="","",H9/12*VLOOKUP(J9,Causa!$A$78:$C$80,3,0))</f>
        <v>6.1999999999999989E-3</v>
      </c>
      <c r="O9" s="44">
        <f t="shared" ref="O9:O32" si="3">+X9</f>
        <v>0</v>
      </c>
      <c r="P9" s="44">
        <f t="shared" ref="P9:P32" si="4">+W9</f>
        <v>0</v>
      </c>
      <c r="Q9" s="160"/>
      <c r="R9" s="262">
        <f>IFERROR(SUM(T9:T15)/(SUM(Y9:Y15)-SUM(U9:U15)-SUM(V9:V15)),0)</f>
        <v>8.2288161517283576E-2</v>
      </c>
      <c r="S9" s="262"/>
      <c r="T9" s="161">
        <f>IF(H9="",0,ROUND(H9/VLOOKUP(J9,Causa!$A$78:$B$80,2,0)*60,2))</f>
        <v>0</v>
      </c>
      <c r="U9" s="161">
        <f>SUMIF($W$35:$W$188,Z9,$S$35:$S$188)</f>
        <v>0</v>
      </c>
      <c r="V9" s="161">
        <f>SUMIF($W$35:$W$188,Z9,$T$35:$T$188)</f>
        <v>400</v>
      </c>
      <c r="W9" s="161">
        <f>SUMIF($W$35:$W$188,Z9,$U$35:$U$188)</f>
        <v>0</v>
      </c>
      <c r="X9" s="161">
        <f>SUMIF($W$35:$W$188,Z9,$V$35:$V$188)</f>
        <v>0</v>
      </c>
      <c r="Y9" s="161">
        <f t="shared" ref="Y9:Y32" si="5">SUM(T9:X9)</f>
        <v>400</v>
      </c>
      <c r="Z9" s="162">
        <v>0</v>
      </c>
      <c r="AA9" s="105" t="s">
        <v>517</v>
      </c>
      <c r="AB9" s="106"/>
      <c r="AC9" s="106"/>
      <c r="AD9" s="106"/>
      <c r="AE9" s="107">
        <v>0</v>
      </c>
      <c r="AP9" s="87"/>
      <c r="AQ9" s="87"/>
      <c r="AR9" s="87"/>
    </row>
    <row r="10" spans="1:44" s="108" customFormat="1" ht="17.25" customHeight="1" x14ac:dyDescent="0.25">
      <c r="A10" s="260"/>
      <c r="B10" s="47"/>
      <c r="C10" s="49">
        <f t="shared" ref="C10:C32" si="6">IF(D10="","",Y10-60)</f>
        <v>-60</v>
      </c>
      <c r="D10" s="40">
        <f>IFERROR(IF(H10="","",(1-(H10/(VLOOKUP(J10,Causa!$A$78:$B$80,2,0))))*60),"FALTA CALIBRE")</f>
        <v>60</v>
      </c>
      <c r="E10" s="41">
        <v>1</v>
      </c>
      <c r="F10" s="42">
        <v>8.2638888888888887E-2</v>
      </c>
      <c r="G10" s="133"/>
      <c r="H10" s="122">
        <f t="shared" ref="H10:H32" si="7">IF(E10=0,"",(E10-E9))</f>
        <v>0</v>
      </c>
      <c r="I10" s="146" t="s">
        <v>55</v>
      </c>
      <c r="J10" s="43" t="s">
        <v>24</v>
      </c>
      <c r="K10" s="159"/>
      <c r="L10" s="123">
        <f t="shared" si="1"/>
        <v>0</v>
      </c>
      <c r="M10" s="123">
        <f t="shared" si="2"/>
        <v>0</v>
      </c>
      <c r="N10" s="44">
        <f>IF(E10="","",H10/12*VLOOKUP(J10,Causa!$A$78:$C$80,3,0))</f>
        <v>0</v>
      </c>
      <c r="O10" s="44">
        <f t="shared" si="3"/>
        <v>0</v>
      </c>
      <c r="P10" s="44">
        <f t="shared" si="4"/>
        <v>0</v>
      </c>
      <c r="Q10" s="160"/>
      <c r="R10" s="262"/>
      <c r="S10" s="262"/>
      <c r="T10" s="161">
        <f>IF(H10="",0,ROUND(H10/VLOOKUP(J10,Causa!$A$78:$B$80,2,0)*60,2))</f>
        <v>0</v>
      </c>
      <c r="U10" s="161">
        <f t="shared" ref="U10:U32" si="8">SUMIF($W$35:$W$188,Z10,$S$35:$S$188)</f>
        <v>0</v>
      </c>
      <c r="V10" s="161">
        <f t="shared" ref="V10:V32" si="9">SUMIF($W$35:$W$188,Z10,$T$35:$T$188)</f>
        <v>0</v>
      </c>
      <c r="W10" s="161">
        <f t="shared" ref="W10:W32" si="10">SUMIF($W$35:$W$188,Z10,$U$35:$U$188)</f>
        <v>0</v>
      </c>
      <c r="X10" s="161">
        <f t="shared" ref="X10:X32" si="11">SUMIF($W$35:$W$188,Z10,$V$35:$V$188)</f>
        <v>0</v>
      </c>
      <c r="Y10" s="161">
        <f t="shared" si="5"/>
        <v>0</v>
      </c>
      <c r="Z10" s="162">
        <v>1</v>
      </c>
      <c r="AA10" s="105" t="s">
        <v>517</v>
      </c>
      <c r="AB10" s="106"/>
      <c r="AC10" s="106"/>
      <c r="AD10" s="106"/>
      <c r="AE10" s="107">
        <f t="shared" ref="AE10:AE32" si="12">+AE9+1</f>
        <v>1</v>
      </c>
      <c r="AP10" s="109"/>
      <c r="AQ10" s="109"/>
      <c r="AR10" s="109"/>
    </row>
    <row r="11" spans="1:44" s="108" customFormat="1" ht="17.25" customHeight="1" x14ac:dyDescent="0.25">
      <c r="A11" s="260"/>
      <c r="B11" s="47"/>
      <c r="C11" s="49">
        <f t="shared" si="6"/>
        <v>-60</v>
      </c>
      <c r="D11" s="40">
        <f>IFERROR(IF(H11="","",(1-(H11/(VLOOKUP(J11,Causa!$A$78:$B$80,2,0))))*60),"FALTA CALIBRE")</f>
        <v>60</v>
      </c>
      <c r="E11" s="41">
        <v>1</v>
      </c>
      <c r="F11" s="42">
        <v>0.124305555555556</v>
      </c>
      <c r="G11" s="133"/>
      <c r="H11" s="122">
        <f t="shared" si="7"/>
        <v>0</v>
      </c>
      <c r="I11" s="146" t="s">
        <v>55</v>
      </c>
      <c r="J11" s="43" t="s">
        <v>24</v>
      </c>
      <c r="K11" s="159"/>
      <c r="L11" s="123">
        <f t="shared" si="1"/>
        <v>0</v>
      </c>
      <c r="M11" s="123">
        <f t="shared" si="2"/>
        <v>0</v>
      </c>
      <c r="N11" s="44">
        <f>IF(E11="","",H11/12*VLOOKUP(J11,Causa!$A$78:$C$80,3,0))</f>
        <v>0</v>
      </c>
      <c r="O11" s="44">
        <f t="shared" si="3"/>
        <v>0</v>
      </c>
      <c r="P11" s="44">
        <f t="shared" si="4"/>
        <v>0</v>
      </c>
      <c r="Q11" s="160"/>
      <c r="R11" s="262"/>
      <c r="S11" s="262"/>
      <c r="T11" s="161">
        <f>IF(H11="",0,ROUND(H11/VLOOKUP(J11,Causa!$A$78:$B$80,2,0)*60,2))</f>
        <v>0</v>
      </c>
      <c r="U11" s="161">
        <f t="shared" si="8"/>
        <v>0</v>
      </c>
      <c r="V11" s="161">
        <f t="shared" si="9"/>
        <v>0</v>
      </c>
      <c r="W11" s="161">
        <f t="shared" si="10"/>
        <v>0</v>
      </c>
      <c r="X11" s="161">
        <f t="shared" si="11"/>
        <v>0</v>
      </c>
      <c r="Y11" s="161">
        <f t="shared" si="5"/>
        <v>0</v>
      </c>
      <c r="Z11" s="162">
        <v>2</v>
      </c>
      <c r="AA11" s="105" t="s">
        <v>517</v>
      </c>
      <c r="AB11" s="106"/>
      <c r="AC11" s="106"/>
      <c r="AD11" s="106"/>
      <c r="AE11" s="107">
        <f t="shared" si="12"/>
        <v>2</v>
      </c>
      <c r="AP11" s="87"/>
      <c r="AQ11" s="87"/>
      <c r="AR11" s="87"/>
    </row>
    <row r="12" spans="1:44" s="108" customFormat="1" ht="17.25" customHeight="1" x14ac:dyDescent="0.25">
      <c r="A12" s="260"/>
      <c r="B12" s="47"/>
      <c r="C12" s="49">
        <f t="shared" si="6"/>
        <v>-60</v>
      </c>
      <c r="D12" s="40">
        <f>IFERROR(IF(H12="","",(1-(H12/(VLOOKUP(J12,Causa!$A$78:$B$80,2,0))))*60),"FALTA CALIBRE")</f>
        <v>60</v>
      </c>
      <c r="E12" s="41">
        <v>1</v>
      </c>
      <c r="F12" s="42">
        <v>0.16597222222222199</v>
      </c>
      <c r="G12" s="133"/>
      <c r="H12" s="122">
        <f t="shared" si="7"/>
        <v>0</v>
      </c>
      <c r="I12" s="146" t="s">
        <v>55</v>
      </c>
      <c r="J12" s="43" t="s">
        <v>24</v>
      </c>
      <c r="K12" s="159"/>
      <c r="L12" s="123">
        <f t="shared" si="1"/>
        <v>0</v>
      </c>
      <c r="M12" s="123">
        <f t="shared" si="2"/>
        <v>0</v>
      </c>
      <c r="N12" s="44">
        <f>IF(E12="","",H12/12*VLOOKUP(J12,Causa!$A$78:$C$80,3,0))</f>
        <v>0</v>
      </c>
      <c r="O12" s="44">
        <f t="shared" si="3"/>
        <v>0</v>
      </c>
      <c r="P12" s="44">
        <f t="shared" si="4"/>
        <v>0</v>
      </c>
      <c r="Q12" s="160"/>
      <c r="R12" s="262"/>
      <c r="S12" s="262"/>
      <c r="T12" s="161">
        <f>IF(H12="",0,ROUND(H12/VLOOKUP(J12,Causa!$A$78:$B$80,2,0)*60,2))</f>
        <v>0</v>
      </c>
      <c r="U12" s="161">
        <f t="shared" si="8"/>
        <v>0</v>
      </c>
      <c r="V12" s="161">
        <f t="shared" si="9"/>
        <v>0</v>
      </c>
      <c r="W12" s="161">
        <f t="shared" si="10"/>
        <v>0</v>
      </c>
      <c r="X12" s="161">
        <f t="shared" si="11"/>
        <v>0</v>
      </c>
      <c r="Y12" s="161">
        <f t="shared" si="5"/>
        <v>0</v>
      </c>
      <c r="Z12" s="162">
        <v>3</v>
      </c>
      <c r="AA12" s="105" t="s">
        <v>517</v>
      </c>
      <c r="AB12" s="106"/>
      <c r="AC12" s="106"/>
      <c r="AD12" s="106"/>
      <c r="AE12" s="107">
        <f t="shared" si="12"/>
        <v>3</v>
      </c>
      <c r="AP12" s="87"/>
      <c r="AQ12" s="87"/>
      <c r="AR12" s="87"/>
    </row>
    <row r="13" spans="1:44" s="108" customFormat="1" ht="17.25" customHeight="1" x14ac:dyDescent="0.25">
      <c r="A13" s="260"/>
      <c r="B13" s="47"/>
      <c r="C13" s="49">
        <f t="shared" si="6"/>
        <v>0</v>
      </c>
      <c r="D13" s="40">
        <f>IFERROR(IF(H13="","",(1-(H13/(VLOOKUP(J13,Causa!$A$78:$B$80,2,0))))*60),"FALTA CALIBRE")</f>
        <v>60</v>
      </c>
      <c r="E13" s="41">
        <v>1</v>
      </c>
      <c r="F13" s="42">
        <v>0.20763888888888901</v>
      </c>
      <c r="G13" s="133"/>
      <c r="H13" s="122">
        <f t="shared" si="7"/>
        <v>0</v>
      </c>
      <c r="I13" s="146" t="s">
        <v>55</v>
      </c>
      <c r="J13" s="43" t="s">
        <v>24</v>
      </c>
      <c r="K13" s="159"/>
      <c r="L13" s="123">
        <f t="shared" si="1"/>
        <v>0</v>
      </c>
      <c r="M13" s="123">
        <f t="shared" si="2"/>
        <v>0</v>
      </c>
      <c r="N13" s="44">
        <f>IF(E13="","",H13/12*VLOOKUP(J13,Causa!$A$78:$C$80,3,0))</f>
        <v>0</v>
      </c>
      <c r="O13" s="44">
        <f t="shared" si="3"/>
        <v>60</v>
      </c>
      <c r="P13" s="44">
        <f t="shared" si="4"/>
        <v>0</v>
      </c>
      <c r="Q13" s="160"/>
      <c r="R13" s="262"/>
      <c r="S13" s="262"/>
      <c r="T13" s="161">
        <f>IF(H13="",0,ROUND(H13/VLOOKUP(J13,Causa!$A$78:$B$80,2,0)*60,2))</f>
        <v>0</v>
      </c>
      <c r="U13" s="161">
        <f t="shared" si="8"/>
        <v>0</v>
      </c>
      <c r="V13" s="161">
        <f t="shared" si="9"/>
        <v>0</v>
      </c>
      <c r="W13" s="161">
        <f t="shared" si="10"/>
        <v>0</v>
      </c>
      <c r="X13" s="161">
        <f t="shared" si="11"/>
        <v>60</v>
      </c>
      <c r="Y13" s="161">
        <f t="shared" si="5"/>
        <v>60</v>
      </c>
      <c r="Z13" s="162">
        <v>4</v>
      </c>
      <c r="AA13" s="105" t="s">
        <v>517</v>
      </c>
      <c r="AB13" s="106"/>
      <c r="AC13" s="106"/>
      <c r="AD13" s="106"/>
      <c r="AE13" s="107">
        <f t="shared" si="12"/>
        <v>4</v>
      </c>
      <c r="AP13" s="87"/>
      <c r="AQ13" s="87"/>
      <c r="AR13" s="87"/>
    </row>
    <row r="14" spans="1:44" s="108" customFormat="1" ht="17.25" customHeight="1" x14ac:dyDescent="0.25">
      <c r="A14" s="260"/>
      <c r="B14" s="47"/>
      <c r="C14" s="49">
        <f t="shared" si="6"/>
        <v>0</v>
      </c>
      <c r="D14" s="40">
        <f>IFERROR(IF(H14="","",(1-(H14/(VLOOKUP(J14,Causa!$A$78:$B$80,2,0))))*60),"FALTA CALIBRE")</f>
        <v>60</v>
      </c>
      <c r="E14" s="41">
        <v>1</v>
      </c>
      <c r="F14" s="42">
        <v>0.249305555555556</v>
      </c>
      <c r="G14" s="133"/>
      <c r="H14" s="122">
        <f t="shared" si="7"/>
        <v>0</v>
      </c>
      <c r="I14" s="146" t="s">
        <v>55</v>
      </c>
      <c r="J14" s="43" t="s">
        <v>24</v>
      </c>
      <c r="K14" s="159"/>
      <c r="L14" s="123">
        <f t="shared" si="1"/>
        <v>0</v>
      </c>
      <c r="M14" s="123">
        <f t="shared" si="2"/>
        <v>0</v>
      </c>
      <c r="N14" s="44">
        <f>IF(E14="","",H14/12*VLOOKUP(J14,Causa!$A$78:$C$80,3,0))</f>
        <v>0</v>
      </c>
      <c r="O14" s="44">
        <f t="shared" si="3"/>
        <v>60</v>
      </c>
      <c r="P14" s="44">
        <f t="shared" si="4"/>
        <v>0</v>
      </c>
      <c r="Q14" s="160"/>
      <c r="R14" s="262"/>
      <c r="S14" s="262"/>
      <c r="T14" s="161">
        <f>IF(H14="",0,ROUND(H14/VLOOKUP(J14,Causa!$A$78:$B$80,2,0)*60,2))</f>
        <v>0</v>
      </c>
      <c r="U14" s="161">
        <f t="shared" si="8"/>
        <v>0</v>
      </c>
      <c r="V14" s="161">
        <f t="shared" si="9"/>
        <v>0</v>
      </c>
      <c r="W14" s="161">
        <f t="shared" si="10"/>
        <v>0</v>
      </c>
      <c r="X14" s="161">
        <f t="shared" si="11"/>
        <v>60</v>
      </c>
      <c r="Y14" s="161">
        <f t="shared" si="5"/>
        <v>60</v>
      </c>
      <c r="Z14" s="162">
        <v>5</v>
      </c>
      <c r="AA14" s="105" t="s">
        <v>517</v>
      </c>
      <c r="AB14" s="106"/>
      <c r="AC14" s="106"/>
      <c r="AD14" s="106"/>
      <c r="AE14" s="107">
        <f t="shared" si="12"/>
        <v>5</v>
      </c>
      <c r="AP14" s="87"/>
      <c r="AQ14" s="87"/>
      <c r="AR14" s="87"/>
    </row>
    <row r="15" spans="1:44" s="108" customFormat="1" ht="17.25" customHeight="1" thickBot="1" x14ac:dyDescent="0.3">
      <c r="A15" s="261"/>
      <c r="B15" s="47"/>
      <c r="C15" s="50">
        <f t="shared" si="6"/>
        <v>0</v>
      </c>
      <c r="D15" s="40">
        <f>IFERROR(IF(H15="","",(1-(H15/(VLOOKUP(J15,Causa!$A$78:$B$80,2,0))))*60),"FALTA CALIBRE")</f>
        <v>46.549230769230768</v>
      </c>
      <c r="E15" s="41">
        <v>8744</v>
      </c>
      <c r="F15" s="42">
        <v>0.29097222222222202</v>
      </c>
      <c r="G15" s="133"/>
      <c r="H15" s="122">
        <f t="shared" si="7"/>
        <v>8743</v>
      </c>
      <c r="I15" s="146" t="s">
        <v>55</v>
      </c>
      <c r="J15" s="43" t="s">
        <v>24</v>
      </c>
      <c r="K15" s="159"/>
      <c r="L15" s="123">
        <f t="shared" si="1"/>
        <v>0.224</v>
      </c>
      <c r="M15" s="123">
        <f t="shared" si="2"/>
        <v>0.31</v>
      </c>
      <c r="N15" s="44">
        <f>IF(E15="","",H15/12*VLOOKUP(J15,Causa!$A$78:$C$80,3,0))</f>
        <v>54.206600000000002</v>
      </c>
      <c r="O15" s="44">
        <f t="shared" si="3"/>
        <v>30</v>
      </c>
      <c r="P15" s="44">
        <f t="shared" si="4"/>
        <v>0</v>
      </c>
      <c r="Q15" s="160"/>
      <c r="R15" s="262"/>
      <c r="S15" s="262"/>
      <c r="T15" s="161">
        <f>IF(H15="",0,ROUND(H15/VLOOKUP(J15,Causa!$A$78:$B$80,2,0)*60,2))</f>
        <v>13.45</v>
      </c>
      <c r="U15" s="161">
        <f t="shared" si="8"/>
        <v>0</v>
      </c>
      <c r="V15" s="161">
        <f t="shared" si="9"/>
        <v>16.55</v>
      </c>
      <c r="W15" s="161">
        <f t="shared" si="10"/>
        <v>0</v>
      </c>
      <c r="X15" s="161">
        <f t="shared" si="11"/>
        <v>30</v>
      </c>
      <c r="Y15" s="161">
        <f t="shared" si="5"/>
        <v>60</v>
      </c>
      <c r="Z15" s="162">
        <v>6</v>
      </c>
      <c r="AA15" s="105" t="s">
        <v>517</v>
      </c>
      <c r="AB15" s="106"/>
      <c r="AC15" s="106"/>
      <c r="AD15" s="106"/>
      <c r="AE15" s="107">
        <f t="shared" si="12"/>
        <v>6</v>
      </c>
      <c r="AP15" s="87"/>
      <c r="AQ15" s="87"/>
      <c r="AR15" s="87"/>
    </row>
    <row r="16" spans="1:44" s="108" customFormat="1" ht="21" customHeight="1" x14ac:dyDescent="0.25">
      <c r="A16" s="259" t="s">
        <v>1763</v>
      </c>
      <c r="B16" s="47"/>
      <c r="C16" s="48">
        <f t="shared" si="6"/>
        <v>0</v>
      </c>
      <c r="D16" s="40">
        <f>IFERROR(IF(H16="","",(1-(H16/(VLOOKUP(J16,Causa!$A$78:$B$80,2,0))))*60),"FALTA CALIBRE")</f>
        <v>16.610769230769233</v>
      </c>
      <c r="E16" s="41">
        <v>36947</v>
      </c>
      <c r="F16" s="42">
        <v>0.33263888888888898</v>
      </c>
      <c r="G16" s="133"/>
      <c r="H16" s="122">
        <f t="shared" si="7"/>
        <v>28203</v>
      </c>
      <c r="I16" s="146" t="s">
        <v>56</v>
      </c>
      <c r="J16" s="43" t="s">
        <v>24</v>
      </c>
      <c r="K16" s="159"/>
      <c r="L16" s="123">
        <f t="shared" si="1"/>
        <v>0.72299999999999998</v>
      </c>
      <c r="M16" s="123">
        <f t="shared" si="2"/>
        <v>0.72299999999999998</v>
      </c>
      <c r="N16" s="44">
        <f>IF(E16="","",H16/12*VLOOKUP(J16,Causa!$A$78:$C$80,3,0))</f>
        <v>174.8586</v>
      </c>
      <c r="O16" s="44">
        <f t="shared" si="3"/>
        <v>16.61</v>
      </c>
      <c r="P16" s="44">
        <f t="shared" si="4"/>
        <v>0</v>
      </c>
      <c r="Q16" s="160"/>
      <c r="R16" s="45">
        <f>IFERROR(SUM(T16:T23)/(SUM(Y16:Y23)-SUM(U16:U23)-SUM(V16:V23)),0)</f>
        <v>0.4850526315789474</v>
      </c>
      <c r="S16" s="45"/>
      <c r="T16" s="161">
        <f>IF(H16="",0,ROUND(H16/VLOOKUP(J16,Causa!$A$78:$B$80,2,0)*60,2))</f>
        <v>43.39</v>
      </c>
      <c r="U16" s="161">
        <f t="shared" si="8"/>
        <v>0</v>
      </c>
      <c r="V16" s="161">
        <f t="shared" si="9"/>
        <v>0</v>
      </c>
      <c r="W16" s="161">
        <f t="shared" si="10"/>
        <v>0</v>
      </c>
      <c r="X16" s="161">
        <f t="shared" si="11"/>
        <v>16.61</v>
      </c>
      <c r="Y16" s="161">
        <f t="shared" si="5"/>
        <v>60</v>
      </c>
      <c r="Z16" s="162">
        <v>7</v>
      </c>
      <c r="AA16" s="105" t="s">
        <v>515</v>
      </c>
      <c r="AB16" s="106"/>
      <c r="AC16" s="106"/>
      <c r="AD16" s="106"/>
      <c r="AE16" s="107">
        <f t="shared" si="12"/>
        <v>7</v>
      </c>
      <c r="AP16" s="87"/>
      <c r="AQ16" s="87"/>
      <c r="AR16" s="87"/>
    </row>
    <row r="17" spans="1:44" s="108" customFormat="1" ht="24.75" customHeight="1" x14ac:dyDescent="0.25">
      <c r="A17" s="260"/>
      <c r="B17" s="47"/>
      <c r="C17" s="49">
        <f t="shared" si="6"/>
        <v>0</v>
      </c>
      <c r="D17" s="40">
        <f>IFERROR(IF(H17="","",(1-(H17/(VLOOKUP(J17,Causa!$A$78:$B$80,2,0))))*60),"FALTA CALIBRE")</f>
        <v>29.912307692307689</v>
      </c>
      <c r="E17" s="41">
        <v>56504</v>
      </c>
      <c r="F17" s="42">
        <v>0.374305555555556</v>
      </c>
      <c r="G17" s="133"/>
      <c r="H17" s="122">
        <f t="shared" si="7"/>
        <v>19557</v>
      </c>
      <c r="I17" s="146" t="s">
        <v>56</v>
      </c>
      <c r="J17" s="43" t="s">
        <v>24</v>
      </c>
      <c r="K17" s="159" t="str">
        <f>IFERROR("Promedio Vol. De 00:00 a 08:00: " &amp; ROUND(AVERAGE(N17:N24),1) &amp; "  - GLY Promedio: " &amp; ROUND(AVERAGE(L17:L24),3)*100,"")</f>
        <v>Promedio Vol. De 00:00 a 08:00: 116.7  - GLY Promedio: 48.3</v>
      </c>
      <c r="L17" s="123">
        <f t="shared" si="1"/>
        <v>0.502</v>
      </c>
      <c r="M17" s="123">
        <f t="shared" si="2"/>
        <v>0.53600000000000003</v>
      </c>
      <c r="N17" s="44">
        <f>IF(E17="","",H17/12*VLOOKUP(J17,Causa!$A$78:$C$80,3,0))</f>
        <v>121.25339999999998</v>
      </c>
      <c r="O17" s="44">
        <f t="shared" si="3"/>
        <v>26</v>
      </c>
      <c r="P17" s="44">
        <f t="shared" si="4"/>
        <v>3.91</v>
      </c>
      <c r="Q17" s="160"/>
      <c r="R17" s="45"/>
      <c r="S17" s="45"/>
      <c r="T17" s="161">
        <f>IF(H17="",0,ROUND(H17/VLOOKUP(J17,Causa!$A$78:$B$80,2,0)*60,2))</f>
        <v>30.09</v>
      </c>
      <c r="U17" s="161">
        <f t="shared" si="8"/>
        <v>0</v>
      </c>
      <c r="V17" s="161">
        <f t="shared" si="9"/>
        <v>0</v>
      </c>
      <c r="W17" s="161">
        <f t="shared" si="10"/>
        <v>3.91</v>
      </c>
      <c r="X17" s="161">
        <f t="shared" si="11"/>
        <v>26</v>
      </c>
      <c r="Y17" s="161">
        <f t="shared" si="5"/>
        <v>60</v>
      </c>
      <c r="Z17" s="162">
        <v>8</v>
      </c>
      <c r="AA17" s="105" t="s">
        <v>515</v>
      </c>
      <c r="AB17" s="106"/>
      <c r="AC17" s="106"/>
      <c r="AD17" s="106"/>
      <c r="AE17" s="107">
        <f t="shared" si="12"/>
        <v>8</v>
      </c>
      <c r="AP17" s="87"/>
      <c r="AQ17" s="87"/>
      <c r="AR17" s="87"/>
    </row>
    <row r="18" spans="1:44" s="108" customFormat="1" ht="24.75" customHeight="1" x14ac:dyDescent="0.25">
      <c r="A18" s="260"/>
      <c r="B18" s="47"/>
      <c r="C18" s="49">
        <f t="shared" si="6"/>
        <v>0</v>
      </c>
      <c r="D18" s="40">
        <f>IFERROR(IF(H18="","",(1-(H18/(VLOOKUP(J18,Causa!$A$78:$B$80,2,0))))*60),"FALTA CALIBRE")</f>
        <v>43.033846153846156</v>
      </c>
      <c r="E18" s="41">
        <v>67532</v>
      </c>
      <c r="F18" s="42">
        <v>0.41597222222222202</v>
      </c>
      <c r="G18" s="133"/>
      <c r="H18" s="122">
        <f t="shared" si="7"/>
        <v>11028</v>
      </c>
      <c r="I18" s="146" t="s">
        <v>56</v>
      </c>
      <c r="J18" s="43" t="s">
        <v>24</v>
      </c>
      <c r="K18" s="159"/>
      <c r="L18" s="123">
        <f t="shared" si="1"/>
        <v>0.28299999999999997</v>
      </c>
      <c r="M18" s="123">
        <f t="shared" si="2"/>
        <v>0.28299999999999997</v>
      </c>
      <c r="N18" s="44">
        <f>IF(E18="","",H18/12*VLOOKUP(J18,Causa!$A$78:$C$80,3,0))</f>
        <v>68.373599999999996</v>
      </c>
      <c r="O18" s="44"/>
      <c r="P18" s="44">
        <f t="shared" si="4"/>
        <v>0</v>
      </c>
      <c r="Q18" s="160"/>
      <c r="R18" s="45"/>
      <c r="S18" s="45"/>
      <c r="T18" s="161">
        <f>IF(H18="",0,ROUND(H18/VLOOKUP(J18,Causa!$A$78:$B$80,2,0)*60,2))</f>
        <v>16.97</v>
      </c>
      <c r="U18" s="161">
        <f t="shared" si="8"/>
        <v>0</v>
      </c>
      <c r="V18" s="161">
        <f t="shared" si="9"/>
        <v>0</v>
      </c>
      <c r="W18" s="161">
        <f t="shared" si="10"/>
        <v>0</v>
      </c>
      <c r="X18" s="161">
        <f t="shared" si="11"/>
        <v>43.03</v>
      </c>
      <c r="Y18" s="161">
        <f t="shared" si="5"/>
        <v>60</v>
      </c>
      <c r="Z18" s="162">
        <v>9</v>
      </c>
      <c r="AA18" s="105" t="s">
        <v>515</v>
      </c>
      <c r="AB18" s="106"/>
      <c r="AC18" s="106"/>
      <c r="AD18" s="106"/>
      <c r="AE18" s="107">
        <f t="shared" si="12"/>
        <v>9</v>
      </c>
      <c r="AP18" s="87"/>
      <c r="AQ18" s="87"/>
      <c r="AR18" s="87"/>
    </row>
    <row r="19" spans="1:44" s="108" customFormat="1" ht="24.75" customHeight="1" x14ac:dyDescent="0.25">
      <c r="A19" s="260"/>
      <c r="B19" s="47"/>
      <c r="C19" s="49">
        <f t="shared" si="6"/>
        <v>0</v>
      </c>
      <c r="D19" s="40">
        <f>IFERROR(IF(H19="","",(1-(H19/(VLOOKUP(J19,Causa!$A$78:$B$80,2,0))))*60),"FALTA CALIBRE")</f>
        <v>26.863076923076921</v>
      </c>
      <c r="E19" s="41">
        <v>89071</v>
      </c>
      <c r="F19" s="42">
        <v>0.45763888888888898</v>
      </c>
      <c r="G19" s="133"/>
      <c r="H19" s="122">
        <f t="shared" si="7"/>
        <v>21539</v>
      </c>
      <c r="I19" s="146" t="s">
        <v>56</v>
      </c>
      <c r="J19" s="43" t="s">
        <v>24</v>
      </c>
      <c r="K19" s="159"/>
      <c r="L19" s="123">
        <f t="shared" si="1"/>
        <v>0.55200000000000005</v>
      </c>
      <c r="M19" s="123">
        <f t="shared" si="2"/>
        <v>0.55200000000000005</v>
      </c>
      <c r="N19" s="44">
        <f>IF(E19="","",H19/12*VLOOKUP(J19,Causa!$A$78:$C$80,3,0))</f>
        <v>133.54179999999999</v>
      </c>
      <c r="O19" s="44">
        <f t="shared" si="3"/>
        <v>26.86</v>
      </c>
      <c r="P19" s="44">
        <f t="shared" si="4"/>
        <v>0</v>
      </c>
      <c r="Q19" s="160"/>
      <c r="R19" s="45"/>
      <c r="S19" s="45"/>
      <c r="T19" s="161">
        <f>IF(H19="",0,ROUND(H19/VLOOKUP(J19,Causa!$A$78:$B$80,2,0)*60,2))</f>
        <v>33.14</v>
      </c>
      <c r="U19" s="161">
        <f t="shared" si="8"/>
        <v>0</v>
      </c>
      <c r="V19" s="161">
        <f t="shared" si="9"/>
        <v>0</v>
      </c>
      <c r="W19" s="161">
        <f t="shared" si="10"/>
        <v>0</v>
      </c>
      <c r="X19" s="161">
        <f t="shared" si="11"/>
        <v>26.86</v>
      </c>
      <c r="Y19" s="161">
        <f t="shared" si="5"/>
        <v>60</v>
      </c>
      <c r="Z19" s="162">
        <v>10</v>
      </c>
      <c r="AA19" s="105" t="s">
        <v>515</v>
      </c>
      <c r="AB19" s="106"/>
      <c r="AC19" s="106"/>
      <c r="AD19" s="106"/>
      <c r="AE19" s="107">
        <f t="shared" si="12"/>
        <v>10</v>
      </c>
      <c r="AP19" s="87"/>
      <c r="AQ19" s="87"/>
      <c r="AR19" s="87"/>
    </row>
    <row r="20" spans="1:44" s="108" customFormat="1" ht="24.75" customHeight="1" x14ac:dyDescent="0.25">
      <c r="A20" s="260"/>
      <c r="B20" s="47"/>
      <c r="C20" s="49">
        <f t="shared" si="6"/>
        <v>0</v>
      </c>
      <c r="D20" s="40">
        <f>IFERROR(IF(H20="","",(1-(H20/(VLOOKUP(J20,Causa!$A$78:$B$80,2,0))))*60),"FALTA CALIBRE")</f>
        <v>37.592307692307692</v>
      </c>
      <c r="E20" s="41">
        <v>103636</v>
      </c>
      <c r="F20" s="42">
        <v>0.499305555555556</v>
      </c>
      <c r="G20" s="133"/>
      <c r="H20" s="122">
        <f t="shared" si="7"/>
        <v>14565</v>
      </c>
      <c r="I20" s="146" t="s">
        <v>56</v>
      </c>
      <c r="J20" s="43" t="s">
        <v>24</v>
      </c>
      <c r="K20" s="159"/>
      <c r="L20" s="123">
        <f t="shared" si="1"/>
        <v>0.374</v>
      </c>
      <c r="M20" s="123">
        <f t="shared" si="2"/>
        <v>0.374</v>
      </c>
      <c r="N20" s="44">
        <f>IF(E20="","",H20/12*VLOOKUP(J20,Causa!$A$78:$C$80,3,0))</f>
        <v>90.302999999999997</v>
      </c>
      <c r="O20" s="44">
        <f t="shared" si="3"/>
        <v>37.590000000000003</v>
      </c>
      <c r="P20" s="44">
        <f t="shared" si="4"/>
        <v>0</v>
      </c>
      <c r="Q20" s="160"/>
      <c r="R20" s="45"/>
      <c r="S20" s="45"/>
      <c r="T20" s="161">
        <f>IF(H20="",0,ROUND(H20/VLOOKUP(J20,Causa!$A$78:$B$80,2,0)*60,2))</f>
        <v>22.41</v>
      </c>
      <c r="U20" s="161">
        <f t="shared" si="8"/>
        <v>0</v>
      </c>
      <c r="V20" s="161">
        <f t="shared" si="9"/>
        <v>0</v>
      </c>
      <c r="W20" s="161">
        <f t="shared" si="10"/>
        <v>0</v>
      </c>
      <c r="X20" s="161">
        <f t="shared" si="11"/>
        <v>37.590000000000003</v>
      </c>
      <c r="Y20" s="161">
        <f t="shared" si="5"/>
        <v>60</v>
      </c>
      <c r="Z20" s="162">
        <v>11</v>
      </c>
      <c r="AA20" s="105" t="s">
        <v>515</v>
      </c>
      <c r="AB20" s="106"/>
      <c r="AC20" s="106"/>
      <c r="AD20" s="106"/>
      <c r="AE20" s="107">
        <f t="shared" si="12"/>
        <v>11</v>
      </c>
      <c r="AP20" s="87"/>
      <c r="AQ20" s="87"/>
      <c r="AR20" s="87"/>
    </row>
    <row r="21" spans="1:44" s="108" customFormat="1" ht="24.75" customHeight="1" x14ac:dyDescent="0.25">
      <c r="A21" s="260"/>
      <c r="B21" s="47"/>
      <c r="C21" s="49">
        <f t="shared" si="6"/>
        <v>0</v>
      </c>
      <c r="D21" s="40">
        <f>IFERROR(IF(H21="","",(1-(H21/(VLOOKUP(J21,Causa!$A$78:$B$80,2,0))))*60),"FALTA CALIBRE")</f>
        <v>28.849230769230772</v>
      </c>
      <c r="E21" s="41">
        <v>123884</v>
      </c>
      <c r="F21" s="42">
        <v>0.54097222222222197</v>
      </c>
      <c r="G21" s="133"/>
      <c r="H21" s="122">
        <f t="shared" si="7"/>
        <v>20248</v>
      </c>
      <c r="I21" s="146" t="s">
        <v>56</v>
      </c>
      <c r="J21" s="43" t="s">
        <v>24</v>
      </c>
      <c r="K21" s="159"/>
      <c r="L21" s="123">
        <f t="shared" si="1"/>
        <v>0.51900000000000002</v>
      </c>
      <c r="M21" s="123">
        <f t="shared" si="2"/>
        <v>0.51900000000000002</v>
      </c>
      <c r="N21" s="44">
        <f>IF(E21="","",H21/12*VLOOKUP(J21,Causa!$A$78:$C$80,3,0))</f>
        <v>125.53759999999998</v>
      </c>
      <c r="O21" s="44">
        <f t="shared" si="3"/>
        <v>28.85</v>
      </c>
      <c r="P21" s="44">
        <f t="shared" si="4"/>
        <v>0</v>
      </c>
      <c r="Q21" s="160"/>
      <c r="R21" s="45"/>
      <c r="S21" s="45"/>
      <c r="T21" s="161">
        <f>IF(H21="",0,ROUND(H21/VLOOKUP(J21,Causa!$A$78:$B$80,2,0)*60,2))</f>
        <v>31.15</v>
      </c>
      <c r="U21" s="161">
        <f t="shared" si="8"/>
        <v>0</v>
      </c>
      <c r="V21" s="161">
        <f t="shared" si="9"/>
        <v>0</v>
      </c>
      <c r="W21" s="161">
        <f t="shared" si="10"/>
        <v>0</v>
      </c>
      <c r="X21" s="161">
        <f t="shared" si="11"/>
        <v>28.85</v>
      </c>
      <c r="Y21" s="161">
        <f t="shared" si="5"/>
        <v>60</v>
      </c>
      <c r="Z21" s="162">
        <v>12</v>
      </c>
      <c r="AA21" s="110" t="s">
        <v>515</v>
      </c>
      <c r="AB21" s="106"/>
      <c r="AC21" s="106"/>
      <c r="AD21" s="106"/>
      <c r="AE21" s="107">
        <f t="shared" si="12"/>
        <v>12</v>
      </c>
      <c r="AP21" s="87"/>
      <c r="AQ21" s="87"/>
      <c r="AR21" s="87"/>
    </row>
    <row r="22" spans="1:44" s="108" customFormat="1" ht="24.75" customHeight="1" x14ac:dyDescent="0.25">
      <c r="A22" s="260"/>
      <c r="B22" s="47"/>
      <c r="C22" s="49">
        <f t="shared" si="6"/>
        <v>0</v>
      </c>
      <c r="D22" s="40">
        <f>IFERROR(IF(H22="","",(1-(H22/(VLOOKUP(J22,Causa!$A$78:$B$80,2,0))))*60),"FALTA CALIBRE")</f>
        <v>41.930769230769236</v>
      </c>
      <c r="E22" s="41">
        <v>135629</v>
      </c>
      <c r="F22" s="42">
        <v>0.58263888888888904</v>
      </c>
      <c r="G22" s="133"/>
      <c r="H22" s="122">
        <f t="shared" si="7"/>
        <v>11745</v>
      </c>
      <c r="I22" s="146" t="s">
        <v>56</v>
      </c>
      <c r="J22" s="43" t="s">
        <v>24</v>
      </c>
      <c r="K22" s="159"/>
      <c r="L22" s="123">
        <f t="shared" si="1"/>
        <v>0.30099999999999999</v>
      </c>
      <c r="M22" s="123">
        <f t="shared" si="2"/>
        <v>0.30099999999999999</v>
      </c>
      <c r="N22" s="44">
        <f>IF(E22="","",H22/12*VLOOKUP(J22,Causa!$A$78:$C$80,3,0))</f>
        <v>72.818999999999988</v>
      </c>
      <c r="O22" s="44">
        <f t="shared" si="3"/>
        <v>41.93</v>
      </c>
      <c r="P22" s="44">
        <f t="shared" si="4"/>
        <v>0</v>
      </c>
      <c r="Q22" s="160"/>
      <c r="R22" s="45"/>
      <c r="S22" s="45"/>
      <c r="T22" s="161">
        <f>IF(H22="",0,ROUND(H22/VLOOKUP(J22,Causa!$A$78:$B$80,2,0)*60,2))</f>
        <v>18.07</v>
      </c>
      <c r="U22" s="161">
        <f t="shared" si="8"/>
        <v>0</v>
      </c>
      <c r="V22" s="161">
        <f t="shared" si="9"/>
        <v>0</v>
      </c>
      <c r="W22" s="161">
        <f t="shared" si="10"/>
        <v>0</v>
      </c>
      <c r="X22" s="161">
        <f t="shared" si="11"/>
        <v>41.93</v>
      </c>
      <c r="Y22" s="161">
        <f t="shared" si="5"/>
        <v>60</v>
      </c>
      <c r="Z22" s="162">
        <v>13</v>
      </c>
      <c r="AA22" s="110" t="s">
        <v>515</v>
      </c>
      <c r="AB22" s="106"/>
      <c r="AC22" s="106"/>
      <c r="AD22" s="106"/>
      <c r="AE22" s="107">
        <f t="shared" si="12"/>
        <v>13</v>
      </c>
      <c r="AP22" s="87"/>
      <c r="AQ22" s="87"/>
      <c r="AR22" s="87"/>
    </row>
    <row r="23" spans="1:44" s="108" customFormat="1" ht="24.75" customHeight="1" thickBot="1" x14ac:dyDescent="0.3">
      <c r="A23" s="261"/>
      <c r="B23" s="47"/>
      <c r="C23" s="50">
        <f t="shared" si="6"/>
        <v>0</v>
      </c>
      <c r="D23" s="40">
        <f>IFERROR(IF(H23="","",(1-(H23/(VLOOKUP(J23,Causa!$A$78:$B$80,2,0))))*60),"FALTA CALIBRE")</f>
        <v>24.818461538461541</v>
      </c>
      <c r="E23" s="41">
        <v>158497</v>
      </c>
      <c r="F23" s="42">
        <v>0.624305555555556</v>
      </c>
      <c r="G23" s="133"/>
      <c r="H23" s="122">
        <f t="shared" si="7"/>
        <v>22868</v>
      </c>
      <c r="I23" s="146"/>
      <c r="J23" s="43" t="s">
        <v>24</v>
      </c>
      <c r="K23" s="159"/>
      <c r="L23" s="123">
        <f t="shared" si="1"/>
        <v>0.58599999999999997</v>
      </c>
      <c r="M23" s="123">
        <f t="shared" si="2"/>
        <v>0.64</v>
      </c>
      <c r="N23" s="44">
        <f>IF(E23="","",H23/12*VLOOKUP(J23,Causa!$A$78:$C$80,3,0))</f>
        <v>141.7816</v>
      </c>
      <c r="O23" s="44">
        <f t="shared" si="3"/>
        <v>19.82</v>
      </c>
      <c r="P23" s="44">
        <f t="shared" si="4"/>
        <v>0</v>
      </c>
      <c r="Q23" s="160"/>
      <c r="R23" s="45"/>
      <c r="S23" s="45"/>
      <c r="T23" s="161">
        <f>IF(H23="",0,ROUND(H23/VLOOKUP(J23,Causa!$A$78:$B$80,2,0)*60,2))</f>
        <v>35.18</v>
      </c>
      <c r="U23" s="161">
        <f t="shared" si="8"/>
        <v>0</v>
      </c>
      <c r="V23" s="161">
        <f t="shared" si="9"/>
        <v>5</v>
      </c>
      <c r="W23" s="161">
        <f t="shared" si="10"/>
        <v>0</v>
      </c>
      <c r="X23" s="161">
        <f t="shared" si="11"/>
        <v>19.82</v>
      </c>
      <c r="Y23" s="161">
        <f t="shared" si="5"/>
        <v>60</v>
      </c>
      <c r="Z23" s="162">
        <v>14</v>
      </c>
      <c r="AA23" s="110" t="s">
        <v>515</v>
      </c>
      <c r="AB23" s="106"/>
      <c r="AC23" s="106"/>
      <c r="AD23" s="106"/>
      <c r="AE23" s="107">
        <f t="shared" si="12"/>
        <v>14</v>
      </c>
      <c r="AP23" s="87"/>
      <c r="AQ23" s="87"/>
      <c r="AR23" s="87"/>
    </row>
    <row r="24" spans="1:44" s="108" customFormat="1" ht="24.75" customHeight="1" x14ac:dyDescent="0.25">
      <c r="A24" s="259" t="s">
        <v>1764</v>
      </c>
      <c r="B24" s="47"/>
      <c r="C24" s="48">
        <f t="shared" si="6"/>
        <v>0</v>
      </c>
      <c r="D24" s="40">
        <f>IFERROR(IF(H24="","",(1-(H24/(VLOOKUP(J24,Causa!$A$78:$B$80,2,0))))*60),"FALTA CALIBRE")</f>
        <v>15.267692307692311</v>
      </c>
      <c r="E24" s="41">
        <v>187573</v>
      </c>
      <c r="F24" s="42">
        <v>0.66597222222222197</v>
      </c>
      <c r="G24" s="133">
        <v>700000875887</v>
      </c>
      <c r="H24" s="122">
        <f t="shared" si="7"/>
        <v>29076</v>
      </c>
      <c r="I24" s="146" t="s">
        <v>57</v>
      </c>
      <c r="J24" s="43" t="s">
        <v>24</v>
      </c>
      <c r="K24" s="159"/>
      <c r="L24" s="123">
        <f t="shared" si="1"/>
        <v>0.746</v>
      </c>
      <c r="M24" s="123">
        <f t="shared" si="2"/>
        <v>0.91300000000000003</v>
      </c>
      <c r="N24" s="44">
        <f>IF(E24="","",H24/12*VLOOKUP(J24,Causa!$A$78:$C$80,3,0))</f>
        <v>180.27119999999999</v>
      </c>
      <c r="O24" s="44">
        <f t="shared" si="3"/>
        <v>4.2699999999999996</v>
      </c>
      <c r="P24" s="44">
        <f t="shared" si="4"/>
        <v>11</v>
      </c>
      <c r="Q24" s="160"/>
      <c r="R24" s="45">
        <f>IFERROR(SUM(T24:T32)/(SUM(Y24:Y32)-SUM(U24:U32)-SUM(V24:V32)),0)</f>
        <v>0</v>
      </c>
      <c r="S24" s="45"/>
      <c r="T24" s="161">
        <f>IF(H24="",0,ROUND(H24/VLOOKUP(J24,Causa!$A$78:$B$80,2,0)*60,2))</f>
        <v>44.73</v>
      </c>
      <c r="U24" s="161">
        <f t="shared" si="8"/>
        <v>0</v>
      </c>
      <c r="V24" s="161">
        <f t="shared" si="9"/>
        <v>0</v>
      </c>
      <c r="W24" s="161">
        <f t="shared" si="10"/>
        <v>11</v>
      </c>
      <c r="X24" s="161">
        <f t="shared" si="11"/>
        <v>4.2699999999999996</v>
      </c>
      <c r="Y24" s="161">
        <f t="shared" si="5"/>
        <v>60</v>
      </c>
      <c r="Z24" s="162">
        <v>15</v>
      </c>
      <c r="AA24" s="110" t="s">
        <v>1850</v>
      </c>
      <c r="AB24" s="106"/>
      <c r="AC24" s="106"/>
      <c r="AD24" s="106"/>
      <c r="AE24" s="107">
        <f t="shared" si="12"/>
        <v>15</v>
      </c>
      <c r="AP24" s="111"/>
      <c r="AQ24" s="111"/>
      <c r="AR24" s="111"/>
    </row>
    <row r="25" spans="1:44" s="108" customFormat="1" ht="24.75" customHeight="1" x14ac:dyDescent="0.25">
      <c r="A25" s="260"/>
      <c r="B25" s="47"/>
      <c r="C25" s="49">
        <f t="shared" si="6"/>
        <v>0</v>
      </c>
      <c r="D25" s="40">
        <f>IFERROR(IF(H25="","",(1-(H25/(VLOOKUP(J25,Causa!$A$78:$B$80,2,0))))*60),"FALTA CALIBRE")</f>
        <v>20.549230769230768</v>
      </c>
      <c r="E25" s="41">
        <v>213216</v>
      </c>
      <c r="F25" s="42">
        <v>0.70763888888888904</v>
      </c>
      <c r="G25" s="133">
        <v>700000875887</v>
      </c>
      <c r="H25" s="122">
        <f t="shared" si="7"/>
        <v>25643</v>
      </c>
      <c r="I25" s="146" t="s">
        <v>57</v>
      </c>
      <c r="J25" s="43" t="s">
        <v>24</v>
      </c>
      <c r="K25" s="159" t="str">
        <f>IFERROR("Promedio Vol. De 00:00 a 08:00: " &amp; ROUND(AVERAGE(N25:N32),1) &amp; "  - GLY Promedio: " &amp; ROUND(AVERAGE(L25:L32),3)*100,"")</f>
        <v/>
      </c>
      <c r="L25" s="123">
        <f t="shared" si="1"/>
        <v>0.65800000000000003</v>
      </c>
      <c r="M25" s="123">
        <f t="shared" si="2"/>
        <v>0.91700000000000004</v>
      </c>
      <c r="N25" s="44">
        <f>IF(E25="","",H25/12*VLOOKUP(J25,Causa!$A$78:$C$80,3,0))</f>
        <v>158.98659999999998</v>
      </c>
      <c r="O25" s="44">
        <f t="shared" si="3"/>
        <v>3.55</v>
      </c>
      <c r="P25" s="44">
        <f t="shared" si="4"/>
        <v>17</v>
      </c>
      <c r="Q25" s="160"/>
      <c r="R25" s="45"/>
      <c r="S25" s="45"/>
      <c r="T25" s="161">
        <f>IF(H25="",0,ROUND(H25/VLOOKUP(J25,Causa!$A$78:$B$80,2,0)*60,2))</f>
        <v>39.450000000000003</v>
      </c>
      <c r="U25" s="161">
        <f t="shared" si="8"/>
        <v>0</v>
      </c>
      <c r="V25" s="161">
        <f t="shared" si="9"/>
        <v>0</v>
      </c>
      <c r="W25" s="161">
        <f t="shared" si="10"/>
        <v>17</v>
      </c>
      <c r="X25" s="161">
        <f t="shared" si="11"/>
        <v>3.55</v>
      </c>
      <c r="Y25" s="161">
        <f t="shared" si="5"/>
        <v>60</v>
      </c>
      <c r="Z25" s="162">
        <v>16</v>
      </c>
      <c r="AA25" s="110" t="s">
        <v>1850</v>
      </c>
      <c r="AB25" s="106"/>
      <c r="AC25" s="106"/>
      <c r="AD25" s="106"/>
      <c r="AE25" s="107">
        <f t="shared" si="12"/>
        <v>16</v>
      </c>
      <c r="AP25" s="91"/>
      <c r="AQ25" s="91"/>
      <c r="AR25" s="91"/>
    </row>
    <row r="26" spans="1:44" s="108" customFormat="1" ht="24.75" customHeight="1" x14ac:dyDescent="0.25">
      <c r="A26" s="260"/>
      <c r="B26" s="47"/>
      <c r="C26" s="49">
        <f t="shared" si="6"/>
        <v>0</v>
      </c>
      <c r="D26" s="40">
        <f>IFERROR(IF(H26="","",(1-(H26/(VLOOKUP(J26,Causa!$A$78:$B$80,2,0))))*60),"FALTA CALIBRE")</f>
        <v>18.329230769230772</v>
      </c>
      <c r="E26" s="41">
        <v>240302</v>
      </c>
      <c r="F26" s="42">
        <v>0.749305555555556</v>
      </c>
      <c r="G26" s="133">
        <v>700000875887</v>
      </c>
      <c r="H26" s="122">
        <f t="shared" si="7"/>
        <v>27086</v>
      </c>
      <c r="I26" s="146" t="s">
        <v>57</v>
      </c>
      <c r="J26" s="43" t="s">
        <v>24</v>
      </c>
      <c r="K26" s="159"/>
      <c r="L26" s="123">
        <f t="shared" si="1"/>
        <v>0.69499999999999995</v>
      </c>
      <c r="M26" s="123">
        <f t="shared" si="2"/>
        <v>0.69499999999999995</v>
      </c>
      <c r="N26" s="44">
        <f>IF(E26="","",H26/12*VLOOKUP(J26,Causa!$A$78:$C$80,3,0))</f>
        <v>167.93319999999997</v>
      </c>
      <c r="O26" s="44">
        <f t="shared" si="3"/>
        <v>18.329999999999998</v>
      </c>
      <c r="P26" s="44">
        <f t="shared" si="4"/>
        <v>0</v>
      </c>
      <c r="Q26" s="160"/>
      <c r="R26" s="45"/>
      <c r="S26" s="45"/>
      <c r="T26" s="161">
        <f>IF(H26="",0,ROUND(H26/VLOOKUP(J26,Causa!$A$78:$B$80,2,0)*60,2))</f>
        <v>41.67</v>
      </c>
      <c r="U26" s="161">
        <f t="shared" si="8"/>
        <v>0</v>
      </c>
      <c r="V26" s="161">
        <f t="shared" si="9"/>
        <v>0</v>
      </c>
      <c r="W26" s="161">
        <f t="shared" si="10"/>
        <v>0</v>
      </c>
      <c r="X26" s="161">
        <f t="shared" si="11"/>
        <v>18.329999999999998</v>
      </c>
      <c r="Y26" s="161">
        <f t="shared" si="5"/>
        <v>60</v>
      </c>
      <c r="Z26" s="162">
        <v>17</v>
      </c>
      <c r="AA26" s="110" t="s">
        <v>1850</v>
      </c>
      <c r="AB26" s="106"/>
      <c r="AC26" s="106"/>
      <c r="AD26" s="106"/>
      <c r="AE26" s="107">
        <f t="shared" si="12"/>
        <v>17</v>
      </c>
      <c r="AP26" s="91"/>
      <c r="AQ26" s="91"/>
      <c r="AR26" s="91"/>
    </row>
    <row r="27" spans="1:44" s="108" customFormat="1" ht="24.75" customHeight="1" x14ac:dyDescent="0.25">
      <c r="A27" s="260"/>
      <c r="B27" s="47"/>
      <c r="C27" s="49">
        <f t="shared" si="6"/>
        <v>0</v>
      </c>
      <c r="D27" s="40">
        <f>IFERROR(IF(H27="","",(1-(H27/(VLOOKUP(J27,Causa!$A$78:$B$80,2,0))))*60),"FALTA CALIBRE")</f>
        <v>17.493846153846157</v>
      </c>
      <c r="E27" s="41">
        <v>267931</v>
      </c>
      <c r="F27" s="42">
        <v>0.79097222222222197</v>
      </c>
      <c r="G27" s="133">
        <v>700000875887</v>
      </c>
      <c r="H27" s="122">
        <f t="shared" si="7"/>
        <v>27629</v>
      </c>
      <c r="I27" s="146" t="s">
        <v>57</v>
      </c>
      <c r="J27" s="43" t="s">
        <v>24</v>
      </c>
      <c r="K27" s="159"/>
      <c r="L27" s="123">
        <f t="shared" si="1"/>
        <v>0.70899999999999996</v>
      </c>
      <c r="M27" s="123">
        <f t="shared" si="2"/>
        <v>0.89500000000000002</v>
      </c>
      <c r="N27" s="44">
        <f>IF(E27="","",H27/12*VLOOKUP(J27,Causa!$A$78:$C$80,3,0))</f>
        <v>171.29979999999998</v>
      </c>
      <c r="O27" s="44">
        <f t="shared" si="3"/>
        <v>5</v>
      </c>
      <c r="P27" s="44">
        <f t="shared" si="4"/>
        <v>12.49</v>
      </c>
      <c r="Q27" s="160"/>
      <c r="R27" s="45"/>
      <c r="S27" s="45"/>
      <c r="T27" s="161">
        <f>IF(H27="",0,ROUND(H27/VLOOKUP(J27,Causa!$A$78:$B$80,2,0)*60,2))</f>
        <v>42.51</v>
      </c>
      <c r="U27" s="161">
        <f t="shared" si="8"/>
        <v>0</v>
      </c>
      <c r="V27" s="161">
        <f t="shared" si="9"/>
        <v>0</v>
      </c>
      <c r="W27" s="161">
        <f t="shared" si="10"/>
        <v>12.49</v>
      </c>
      <c r="X27" s="161">
        <f t="shared" si="11"/>
        <v>5</v>
      </c>
      <c r="Y27" s="161">
        <f t="shared" si="5"/>
        <v>60</v>
      </c>
      <c r="Z27" s="162">
        <v>18</v>
      </c>
      <c r="AA27" s="106" t="s">
        <v>1850</v>
      </c>
      <c r="AB27" s="106"/>
      <c r="AC27" s="106"/>
      <c r="AD27" s="106"/>
      <c r="AE27" s="107">
        <f t="shared" si="12"/>
        <v>18</v>
      </c>
      <c r="AP27" s="91"/>
      <c r="AQ27" s="91"/>
      <c r="AR27" s="91"/>
    </row>
    <row r="28" spans="1:44" s="108" customFormat="1" ht="24.75" customHeight="1" x14ac:dyDescent="0.25">
      <c r="A28" s="260"/>
      <c r="B28" s="47"/>
      <c r="C28" s="49">
        <f t="shared" si="6"/>
        <v>0</v>
      </c>
      <c r="D28" s="40">
        <f>IFERROR(IF(H28="","",(1-(H28/(VLOOKUP(J28,Causa!$A$78:$B$80,2,0))))*60),"FALTA CALIBRE")</f>
        <v>13.532307692307695</v>
      </c>
      <c r="E28" s="41">
        <v>298135</v>
      </c>
      <c r="F28" s="42">
        <v>0.83263888888888904</v>
      </c>
      <c r="G28" s="133">
        <v>700000875887</v>
      </c>
      <c r="H28" s="122">
        <f t="shared" si="7"/>
        <v>30204</v>
      </c>
      <c r="I28" s="146" t="s">
        <v>57</v>
      </c>
      <c r="J28" s="43" t="s">
        <v>24</v>
      </c>
      <c r="K28" s="159"/>
      <c r="L28" s="123">
        <f t="shared" si="1"/>
        <v>0.77500000000000002</v>
      </c>
      <c r="M28" s="123">
        <f t="shared" si="2"/>
        <v>0.77500000000000002</v>
      </c>
      <c r="N28" s="44">
        <f>IF(E28="","",H28/12*VLOOKUP(J28,Causa!$A$78:$C$80,3,0))</f>
        <v>187.26479999999998</v>
      </c>
      <c r="O28" s="44">
        <f t="shared" si="3"/>
        <v>13.53</v>
      </c>
      <c r="P28" s="44">
        <f t="shared" si="4"/>
        <v>0</v>
      </c>
      <c r="Q28" s="160"/>
      <c r="R28" s="45"/>
      <c r="S28" s="45"/>
      <c r="T28" s="161">
        <f>IF(H28="",0,ROUND(H28/VLOOKUP(J28,Causa!$A$78:$B$80,2,0)*60,2))</f>
        <v>46.47</v>
      </c>
      <c r="U28" s="161">
        <f t="shared" si="8"/>
        <v>0</v>
      </c>
      <c r="V28" s="161">
        <f t="shared" si="9"/>
        <v>0</v>
      </c>
      <c r="W28" s="161">
        <f t="shared" si="10"/>
        <v>0</v>
      </c>
      <c r="X28" s="161">
        <f t="shared" si="11"/>
        <v>13.53</v>
      </c>
      <c r="Y28" s="161">
        <f t="shared" si="5"/>
        <v>60</v>
      </c>
      <c r="Z28" s="162">
        <v>19</v>
      </c>
      <c r="AA28" s="106" t="s">
        <v>1850</v>
      </c>
      <c r="AB28" s="106"/>
      <c r="AC28" s="106"/>
      <c r="AD28" s="106"/>
      <c r="AE28" s="107">
        <f t="shared" si="12"/>
        <v>19</v>
      </c>
      <c r="AP28" s="91"/>
      <c r="AQ28" s="91"/>
      <c r="AR28" s="91"/>
    </row>
    <row r="29" spans="1:44" s="108" customFormat="1" ht="24.75" customHeight="1" x14ac:dyDescent="0.25">
      <c r="A29" s="260"/>
      <c r="B29" s="47"/>
      <c r="C29" s="49">
        <f t="shared" si="6"/>
        <v>0</v>
      </c>
      <c r="D29" s="40">
        <f>IFERROR(IF(H29="","",(1-(H29/(VLOOKUP(J29,Causa!$A$78:$B$80,2,0))))*60),"FALTA CALIBRE")</f>
        <v>14.012307692307695</v>
      </c>
      <c r="E29" s="41">
        <v>328027</v>
      </c>
      <c r="F29" s="42">
        <v>0.874305555555556</v>
      </c>
      <c r="G29" s="133">
        <v>700000875887</v>
      </c>
      <c r="H29" s="122">
        <f t="shared" si="7"/>
        <v>29892</v>
      </c>
      <c r="I29" s="146" t="s">
        <v>57</v>
      </c>
      <c r="J29" s="43" t="s">
        <v>24</v>
      </c>
      <c r="K29" s="159"/>
      <c r="L29" s="123">
        <f t="shared" si="1"/>
        <v>0.76700000000000002</v>
      </c>
      <c r="M29" s="123">
        <f t="shared" si="2"/>
        <v>0.76700000000000002</v>
      </c>
      <c r="N29" s="44">
        <f>IF(E29="","",H29/12*VLOOKUP(J29,Causa!$A$78:$C$80,3,0))</f>
        <v>185.3304</v>
      </c>
      <c r="O29" s="44">
        <f t="shared" si="3"/>
        <v>14.01</v>
      </c>
      <c r="P29" s="44">
        <f t="shared" si="4"/>
        <v>0</v>
      </c>
      <c r="Q29" s="160"/>
      <c r="R29" s="45"/>
      <c r="S29" s="45"/>
      <c r="T29" s="161">
        <f>IF(H29="",0,ROUND(H29/VLOOKUP(J29,Causa!$A$78:$B$80,2,0)*60,2))</f>
        <v>45.99</v>
      </c>
      <c r="U29" s="161">
        <f t="shared" si="8"/>
        <v>0</v>
      </c>
      <c r="V29" s="161">
        <f t="shared" si="9"/>
        <v>0</v>
      </c>
      <c r="W29" s="161">
        <f t="shared" si="10"/>
        <v>0</v>
      </c>
      <c r="X29" s="161">
        <f t="shared" si="11"/>
        <v>14.01</v>
      </c>
      <c r="Y29" s="161">
        <f t="shared" si="5"/>
        <v>60</v>
      </c>
      <c r="Z29" s="162">
        <v>20</v>
      </c>
      <c r="AA29" s="106" t="s">
        <v>1850</v>
      </c>
      <c r="AB29" s="106"/>
      <c r="AC29" s="106"/>
      <c r="AD29" s="106"/>
      <c r="AE29" s="107">
        <f t="shared" si="12"/>
        <v>20</v>
      </c>
      <c r="AP29" s="91"/>
      <c r="AQ29" s="91"/>
      <c r="AR29" s="91"/>
    </row>
    <row r="30" spans="1:44" s="108" customFormat="1" ht="24.75" customHeight="1" x14ac:dyDescent="0.25">
      <c r="A30" s="260"/>
      <c r="B30" s="47"/>
      <c r="C30" s="49">
        <f t="shared" si="6"/>
        <v>0</v>
      </c>
      <c r="D30" s="40">
        <f>IFERROR(IF(H30="","",(1-(H30/(VLOOKUP(J30,Causa!$A$78:$B$80,2,0))))*60),"FALTA CALIBRE")</f>
        <v>26.290769230769232</v>
      </c>
      <c r="E30" s="41">
        <v>349938</v>
      </c>
      <c r="F30" s="42">
        <v>0.91597222222222197</v>
      </c>
      <c r="G30" s="133">
        <v>700000875887</v>
      </c>
      <c r="H30" s="122">
        <f t="shared" si="7"/>
        <v>21911</v>
      </c>
      <c r="I30" s="146" t="s">
        <v>57</v>
      </c>
      <c r="J30" s="43" t="s">
        <v>24</v>
      </c>
      <c r="K30" s="159"/>
      <c r="L30" s="123">
        <f t="shared" si="1"/>
        <v>0.56200000000000006</v>
      </c>
      <c r="M30" s="123">
        <f t="shared" si="2"/>
        <v>0.66500000000000004</v>
      </c>
      <c r="N30" s="44">
        <f>IF(E30="","",H30/12*VLOOKUP(J30,Causa!$A$78:$C$80,3,0))</f>
        <v>135.84819999999999</v>
      </c>
      <c r="O30" s="44">
        <f t="shared" si="3"/>
        <v>17</v>
      </c>
      <c r="P30" s="44">
        <f t="shared" si="4"/>
        <v>9.2899999999999991</v>
      </c>
      <c r="Q30" s="160"/>
      <c r="R30" s="45"/>
      <c r="S30" s="45"/>
      <c r="T30" s="161">
        <f>IF(H30="",0,ROUND(H30/VLOOKUP(J30,Causa!$A$78:$B$80,2,0)*60,2))</f>
        <v>33.71</v>
      </c>
      <c r="U30" s="161">
        <f t="shared" si="8"/>
        <v>0</v>
      </c>
      <c r="V30" s="161">
        <f t="shared" si="9"/>
        <v>0</v>
      </c>
      <c r="W30" s="161">
        <f t="shared" si="10"/>
        <v>9.2899999999999991</v>
      </c>
      <c r="X30" s="161">
        <f t="shared" si="11"/>
        <v>17</v>
      </c>
      <c r="Y30" s="161">
        <f t="shared" si="5"/>
        <v>60</v>
      </c>
      <c r="Z30" s="162">
        <v>21</v>
      </c>
      <c r="AA30" s="106" t="s">
        <v>1850</v>
      </c>
      <c r="AB30" s="106"/>
      <c r="AC30" s="106"/>
      <c r="AD30" s="106"/>
      <c r="AE30" s="107">
        <f t="shared" si="12"/>
        <v>21</v>
      </c>
      <c r="AP30" s="91"/>
      <c r="AQ30" s="91"/>
      <c r="AR30" s="91"/>
    </row>
    <row r="31" spans="1:44" s="108" customFormat="1" ht="24.75" customHeight="1" thickBot="1" x14ac:dyDescent="0.3">
      <c r="A31" s="261"/>
      <c r="B31" s="47"/>
      <c r="C31" s="49" t="e">
        <f t="shared" si="6"/>
        <v>#REF!</v>
      </c>
      <c r="D31" s="40">
        <f>IFERROR(IF(H31="","",(1-(H31/(VLOOKUP(J31,Causa!$A$78:$B$80,2,0))))*60),"FALTA CALIBRE")</f>
        <v>35.155384615384619</v>
      </c>
      <c r="E31" s="41">
        <v>366087</v>
      </c>
      <c r="F31" s="42">
        <v>0.95763888888888904</v>
      </c>
      <c r="G31" s="133">
        <v>700000875887</v>
      </c>
      <c r="H31" s="122">
        <f t="shared" si="7"/>
        <v>16149</v>
      </c>
      <c r="I31" s="146" t="s">
        <v>57</v>
      </c>
      <c r="J31" s="43" t="s">
        <v>24</v>
      </c>
      <c r="K31" s="159"/>
      <c r="L31" s="123" t="e">
        <f t="shared" si="1"/>
        <v>#REF!</v>
      </c>
      <c r="M31" s="123" t="e">
        <f t="shared" si="2"/>
        <v>#REF!</v>
      </c>
      <c r="N31" s="44">
        <f>IF(E31="","",H31/12*VLOOKUP(J31,Causa!$A$78:$C$80,3,0))</f>
        <v>100.12379999999999</v>
      </c>
      <c r="O31" s="44"/>
      <c r="P31" s="44"/>
      <c r="Q31" s="160"/>
      <c r="R31" s="45"/>
      <c r="S31" s="45"/>
      <c r="T31" s="161">
        <f>IF(H31="",0,ROUND(H31/VLOOKUP(J31,Causa!$A$78:$B$80,2,0)*60,2))</f>
        <v>24.84</v>
      </c>
      <c r="U31" s="161" t="e">
        <f t="shared" ref="U31" si="13">SUMIF($W$35:$W$188,Z31,$S$35:$S$188)</f>
        <v>#REF!</v>
      </c>
      <c r="V31" s="161" t="e">
        <f t="shared" ref="V31" si="14">SUMIF($W$35:$W$188,Z31,$T$35:$T$188)</f>
        <v>#REF!</v>
      </c>
      <c r="W31" s="161" t="e">
        <f t="shared" ref="W31" si="15">SUMIF($W$35:$W$188,Z31,$U$35:$U$188)</f>
        <v>#REF!</v>
      </c>
      <c r="X31" s="161" t="e">
        <f t="shared" ref="X31" si="16">SUMIF($W$35:$W$188,Z31,$V$35:$V$188)</f>
        <v>#REF!</v>
      </c>
      <c r="Y31" s="161" t="e">
        <f t="shared" ref="Y31" si="17">SUM(T31:X31)</f>
        <v>#REF!</v>
      </c>
      <c r="Z31" s="162">
        <v>22</v>
      </c>
      <c r="AA31" s="106" t="s">
        <v>1850</v>
      </c>
      <c r="AB31" s="106"/>
      <c r="AC31" s="106"/>
      <c r="AD31" s="106"/>
      <c r="AE31" s="107">
        <f t="shared" si="12"/>
        <v>22</v>
      </c>
      <c r="AP31" s="91"/>
      <c r="AQ31" s="91"/>
      <c r="AR31" s="91"/>
    </row>
    <row r="32" spans="1:44" s="108" customFormat="1" ht="24.75" customHeight="1" thickBot="1" x14ac:dyDescent="0.3">
      <c r="A32" s="51" t="s">
        <v>1795</v>
      </c>
      <c r="B32" s="47"/>
      <c r="C32" s="134">
        <f t="shared" si="6"/>
        <v>7.0000000000000284E-2</v>
      </c>
      <c r="D32" s="135">
        <f>IFERROR(IF(H32="","",(1-(H32/(VLOOKUP(J32,Causa!$A$78:$B$80,2,0))))*60),"FALTA CALIBRE")</f>
        <v>-6.7692307692306386E-2</v>
      </c>
      <c r="E32" s="136">
        <v>405131</v>
      </c>
      <c r="F32" s="137">
        <v>0.999305555555556</v>
      </c>
      <c r="G32" s="133">
        <v>700000875887</v>
      </c>
      <c r="H32" s="138">
        <f t="shared" si="7"/>
        <v>39044</v>
      </c>
      <c r="I32" s="146" t="s">
        <v>55</v>
      </c>
      <c r="J32" s="43" t="s">
        <v>24</v>
      </c>
      <c r="K32" s="184"/>
      <c r="L32" s="123">
        <f t="shared" si="1"/>
        <v>1.0009999999999999</v>
      </c>
      <c r="M32" s="123">
        <f t="shared" si="2"/>
        <v>1.0009999999999999</v>
      </c>
      <c r="N32" s="44">
        <f>IF(E32="","",H32/12*VLOOKUP(J32,Causa!$A$78:$C$80,3,0))</f>
        <v>242.07279999999997</v>
      </c>
      <c r="O32" s="44">
        <f t="shared" si="3"/>
        <v>0</v>
      </c>
      <c r="P32" s="44">
        <f t="shared" si="4"/>
        <v>0</v>
      </c>
      <c r="Q32" s="160"/>
      <c r="R32" s="45"/>
      <c r="S32" s="45"/>
      <c r="T32" s="161">
        <f>IF(H32="",0,ROUND(H32/VLOOKUP(J32,Causa!$A$78:$B$80,2,0)*60,2))</f>
        <v>60.07</v>
      </c>
      <c r="U32" s="161">
        <f t="shared" si="8"/>
        <v>0</v>
      </c>
      <c r="V32" s="161">
        <f t="shared" si="9"/>
        <v>0</v>
      </c>
      <c r="W32" s="161">
        <f t="shared" si="10"/>
        <v>0</v>
      </c>
      <c r="X32" s="161">
        <f t="shared" si="11"/>
        <v>0</v>
      </c>
      <c r="Y32" s="161">
        <f t="shared" si="5"/>
        <v>60.07</v>
      </c>
      <c r="Z32" s="162">
        <v>23</v>
      </c>
      <c r="AA32" s="106" t="s">
        <v>517</v>
      </c>
      <c r="AB32" s="106"/>
      <c r="AC32" s="106"/>
      <c r="AD32" s="106"/>
      <c r="AE32" s="107">
        <f t="shared" si="12"/>
        <v>23</v>
      </c>
      <c r="AP32" s="91"/>
      <c r="AQ32" s="91"/>
      <c r="AR32" s="91"/>
    </row>
    <row r="33" spans="1:44" s="108" customFormat="1" ht="26.25" customHeight="1" thickBot="1" x14ac:dyDescent="0.3">
      <c r="A33" s="152"/>
      <c r="B33" s="139" t="s">
        <v>1750</v>
      </c>
      <c r="C33" s="247">
        <f>+F33+H33+J33</f>
        <v>2511.8121999999998</v>
      </c>
      <c r="D33" s="248"/>
      <c r="E33" s="140" t="s">
        <v>1747</v>
      </c>
      <c r="F33" s="141">
        <f>SUM(N9:N15,N32)</f>
        <v>296.28559999999999</v>
      </c>
      <c r="G33" s="140" t="s">
        <v>1748</v>
      </c>
      <c r="H33" s="142">
        <f>SUM(N16:N23)</f>
        <v>928.46859999999992</v>
      </c>
      <c r="I33" s="140" t="s">
        <v>1749</v>
      </c>
      <c r="J33" s="143">
        <f>SUM(N24:N31)</f>
        <v>1287.058</v>
      </c>
      <c r="K33" s="143">
        <f>COUNTIF($M$9:$M$32,"100%")</f>
        <v>0</v>
      </c>
      <c r="L33" s="156"/>
      <c r="M33" s="157"/>
      <c r="N33" s="157"/>
      <c r="O33" s="157"/>
      <c r="P33" s="157"/>
      <c r="Q33" s="157"/>
      <c r="R33" s="157"/>
      <c r="S33" s="158"/>
      <c r="T33" s="249" t="s">
        <v>2</v>
      </c>
      <c r="U33" s="250"/>
      <c r="V33" s="250"/>
      <c r="W33" s="250"/>
      <c r="X33" s="18"/>
      <c r="Y33" s="124"/>
      <c r="Z33" s="124"/>
      <c r="AA33" s="112"/>
      <c r="AB33" s="112"/>
      <c r="AJ33" s="113"/>
      <c r="AK33" s="114"/>
      <c r="AL33" s="114"/>
      <c r="AM33" s="114"/>
      <c r="AN33" s="91"/>
      <c r="AO33" s="91"/>
      <c r="AP33" s="91"/>
      <c r="AQ33" s="91"/>
      <c r="AR33" s="91"/>
    </row>
    <row r="34" spans="1:44" s="108" customFormat="1" ht="35.25" customHeight="1" thickBot="1" x14ac:dyDescent="0.3">
      <c r="A34" s="150"/>
      <c r="C34" s="23" t="s">
        <v>1739</v>
      </c>
      <c r="D34" s="210" t="s">
        <v>1736</v>
      </c>
      <c r="E34" s="210" t="s">
        <v>1740</v>
      </c>
      <c r="F34" s="210" t="s">
        <v>4</v>
      </c>
      <c r="G34" s="210" t="s">
        <v>6</v>
      </c>
      <c r="H34" s="210" t="s">
        <v>7</v>
      </c>
      <c r="I34" s="132" t="s">
        <v>8</v>
      </c>
      <c r="J34" s="132" t="s">
        <v>17</v>
      </c>
      <c r="K34" s="144" t="s">
        <v>18</v>
      </c>
      <c r="L34" s="213" t="s">
        <v>19</v>
      </c>
      <c r="M34" s="214" t="s">
        <v>116</v>
      </c>
      <c r="N34" s="132" t="s">
        <v>117</v>
      </c>
      <c r="O34" s="132" t="s">
        <v>118</v>
      </c>
      <c r="P34" s="132" t="s">
        <v>20</v>
      </c>
      <c r="Q34" s="132" t="s">
        <v>21</v>
      </c>
      <c r="R34" s="215" t="s">
        <v>22</v>
      </c>
      <c r="S34" s="221" t="s">
        <v>12</v>
      </c>
      <c r="T34" s="120" t="s">
        <v>13</v>
      </c>
      <c r="U34" s="220" t="s">
        <v>14</v>
      </c>
      <c r="V34" s="220" t="s">
        <v>15</v>
      </c>
      <c r="W34" s="120" t="s">
        <v>4</v>
      </c>
      <c r="X34" s="120" t="s">
        <v>8</v>
      </c>
      <c r="Y34" s="125"/>
      <c r="Z34" s="126"/>
      <c r="AA34" s="91"/>
      <c r="AB34" s="115"/>
      <c r="AJ34" s="113"/>
      <c r="AK34" s="114"/>
      <c r="AL34" s="114"/>
      <c r="AM34" s="114"/>
      <c r="AN34" s="91"/>
      <c r="AO34" s="91"/>
      <c r="AP34" s="91"/>
      <c r="AQ34" s="91"/>
      <c r="AR34" s="91"/>
    </row>
    <row r="35" spans="1:44" s="17" customFormat="1" ht="20.25" customHeight="1" x14ac:dyDescent="0.2">
      <c r="A35" s="150"/>
      <c r="C35" s="205"/>
      <c r="D35" s="206">
        <f t="shared" ref="D35:D98" si="18">IF(E35="","",IF(E35=1,IF(COUNTA(F35:P35)=9,1,0),IF(J35="OPERACIO",IF(COUNTA(F35:P35)=7,1,0),IF(COUNTA(F35:P35)=7,1,0))))</f>
        <v>1</v>
      </c>
      <c r="E35" s="207">
        <f>IFERROR(VLOOKUP(J35,Causa!$A$2:$F$15,6,0),"")</f>
        <v>3</v>
      </c>
      <c r="F35" s="208">
        <v>2.0833333333333332E-2</v>
      </c>
      <c r="G35" s="209"/>
      <c r="H35" s="211"/>
      <c r="I35" s="55" t="s">
        <v>55</v>
      </c>
      <c r="J35" s="54" t="s">
        <v>47</v>
      </c>
      <c r="K35" s="54" t="s">
        <v>92</v>
      </c>
      <c r="L35" s="54" t="s">
        <v>1793</v>
      </c>
      <c r="M35" s="54"/>
      <c r="N35" s="54"/>
      <c r="O35" s="54" t="s">
        <v>1706</v>
      </c>
      <c r="P35" s="54">
        <v>400</v>
      </c>
      <c r="Q35" s="55" t="s">
        <v>2112</v>
      </c>
      <c r="R35" s="54" t="s">
        <v>2113</v>
      </c>
      <c r="S35" s="61">
        <f>IF(K35="tiempo no programado",P35,0)</f>
        <v>0</v>
      </c>
      <c r="T35" s="61">
        <f t="shared" ref="T35:T98" si="19">IF(J35="Programa",P35,0)-S35</f>
        <v>400</v>
      </c>
      <c r="U35" s="61">
        <f>IF(J35="CALIDAD",P35,0)+IF(J35="LOGISTIC",P35,0)+IF(J35="REPUESTO",P35,0)+IF(J35="SALAMAQ",P35,0)+IF(J35="PROCESO",P35,0)</f>
        <v>0</v>
      </c>
      <c r="V35" s="61">
        <f t="shared" ref="V35:V98" si="20">IF(J35="ELECTRIC",P35,0)+IF(J35="INSTRUME",P35,0)+IF(J35="MECANICA",P35,0)+IF(J35="OPERACIO",P35,0)+IF(J35="AUTOMATI",P35,0)</f>
        <v>0</v>
      </c>
      <c r="W35" s="62">
        <f t="shared" ref="W35:W98" si="21">IF(F35="","",HOUR(F35))</f>
        <v>0</v>
      </c>
      <c r="X35" s="61" t="str">
        <f>IF(OR(W35=23,W35&lt;7),"N",IF(AND(W35&gt;=7,W35&lt;15),"M","T"))</f>
        <v>N</v>
      </c>
      <c r="Y35" s="18"/>
      <c r="Z35" s="19"/>
      <c r="AA35" s="20"/>
      <c r="AB35" s="19"/>
      <c r="AC35" s="21"/>
      <c r="AJ35" s="22"/>
      <c r="AK35" s="22"/>
      <c r="AL35" s="22"/>
      <c r="AM35" s="22"/>
      <c r="AN35" s="20"/>
      <c r="AO35" s="20"/>
      <c r="AP35" s="20"/>
      <c r="AQ35" s="20"/>
      <c r="AR35" s="20"/>
    </row>
    <row r="36" spans="1:44" s="17" customFormat="1" ht="20.25" customHeight="1" x14ac:dyDescent="0.2">
      <c r="A36" s="150"/>
      <c r="C36" s="63"/>
      <c r="D36" s="66">
        <f t="shared" si="18"/>
        <v>1</v>
      </c>
      <c r="E36" s="69">
        <f>IFERROR(VLOOKUP(J36,Causa!$A$2:$F$15,6,0),"")</f>
        <v>1</v>
      </c>
      <c r="F36" s="52">
        <v>0.16666666666666666</v>
      </c>
      <c r="G36" s="53"/>
      <c r="H36" s="212"/>
      <c r="I36" s="55" t="s">
        <v>55</v>
      </c>
      <c r="J36" s="54" t="s">
        <v>39</v>
      </c>
      <c r="K36" s="54" t="s">
        <v>40</v>
      </c>
      <c r="L36" s="54" t="s">
        <v>1857</v>
      </c>
      <c r="M36" s="54" t="s">
        <v>410</v>
      </c>
      <c r="N36" s="54" t="s">
        <v>665</v>
      </c>
      <c r="O36" s="54" t="s">
        <v>297</v>
      </c>
      <c r="P36" s="54">
        <v>60</v>
      </c>
      <c r="Q36" s="55" t="s">
        <v>2114</v>
      </c>
      <c r="R36" s="54"/>
      <c r="S36" s="56">
        <f t="shared" ref="S36:S99" si="22">IF(K36="tiempo no programado",P36,0)</f>
        <v>0</v>
      </c>
      <c r="T36" s="56">
        <f t="shared" si="19"/>
        <v>0</v>
      </c>
      <c r="U36" s="56">
        <f t="shared" ref="U36:U99" si="23">IF(J36="CALIDAD",P36,0)+IF(J36="LOGISTIC",P36,0)+IF(J36="REPUESTO",P36,0)+IF(J36="SALAMAQ",P36,0)</f>
        <v>0</v>
      </c>
      <c r="V36" s="56">
        <f t="shared" si="20"/>
        <v>60</v>
      </c>
      <c r="W36" s="64">
        <f t="shared" si="21"/>
        <v>4</v>
      </c>
      <c r="X36" s="56" t="str">
        <f t="shared" ref="X36:X99" si="24">IF(OR(W36=23,W36&lt;7),"N",IF(AND(W36&gt;=7,W36&lt;15),"M","T"))</f>
        <v>N</v>
      </c>
      <c r="Y36" s="18"/>
      <c r="Z36" s="19"/>
      <c r="AA36" s="20"/>
      <c r="AB36" s="19"/>
      <c r="AC36" s="21"/>
      <c r="AJ36" s="22"/>
      <c r="AK36" s="22"/>
      <c r="AL36" s="22"/>
      <c r="AM36" s="22"/>
      <c r="AN36" s="20"/>
      <c r="AO36" s="20"/>
      <c r="AP36" s="20"/>
      <c r="AQ36" s="20"/>
      <c r="AR36" s="20"/>
    </row>
    <row r="37" spans="1:44" s="17" customFormat="1" ht="20.25" customHeight="1" x14ac:dyDescent="0.2">
      <c r="A37" s="150"/>
      <c r="C37" s="63"/>
      <c r="D37" s="66">
        <f t="shared" si="18"/>
        <v>1</v>
      </c>
      <c r="E37" s="69">
        <f>IFERROR(VLOOKUP(J37,Causa!$A$2:$F$15,6,0),"")</f>
        <v>2</v>
      </c>
      <c r="F37" s="52">
        <v>0.20833333333333334</v>
      </c>
      <c r="G37" s="53"/>
      <c r="H37" s="212"/>
      <c r="I37" s="55" t="s">
        <v>55</v>
      </c>
      <c r="J37" s="54" t="s">
        <v>41</v>
      </c>
      <c r="K37" s="54" t="s">
        <v>42</v>
      </c>
      <c r="L37" s="54" t="s">
        <v>1857</v>
      </c>
      <c r="M37" s="54"/>
      <c r="N37" s="54"/>
      <c r="O37" s="54" t="s">
        <v>399</v>
      </c>
      <c r="P37" s="54">
        <v>60</v>
      </c>
      <c r="Q37" s="55" t="s">
        <v>2115</v>
      </c>
      <c r="R37" s="54"/>
      <c r="S37" s="56">
        <f t="shared" si="22"/>
        <v>0</v>
      </c>
      <c r="T37" s="56">
        <f t="shared" si="19"/>
        <v>0</v>
      </c>
      <c r="U37" s="56">
        <f t="shared" si="23"/>
        <v>0</v>
      </c>
      <c r="V37" s="56">
        <f t="shared" si="20"/>
        <v>60</v>
      </c>
      <c r="W37" s="64">
        <f t="shared" si="21"/>
        <v>5</v>
      </c>
      <c r="X37" s="56" t="str">
        <f t="shared" si="24"/>
        <v>N</v>
      </c>
      <c r="Y37" s="18"/>
      <c r="Z37" s="19"/>
      <c r="AA37" s="20"/>
      <c r="AB37" s="19"/>
      <c r="AC37" s="21"/>
      <c r="AJ37" s="22"/>
      <c r="AK37" s="22"/>
      <c r="AL37" s="22"/>
      <c r="AM37" s="22"/>
      <c r="AN37" s="20"/>
      <c r="AO37" s="20"/>
      <c r="AP37" s="20"/>
      <c r="AQ37" s="20"/>
      <c r="AR37" s="20"/>
    </row>
    <row r="38" spans="1:44" s="17" customFormat="1" ht="20.25" customHeight="1" x14ac:dyDescent="0.2">
      <c r="A38" s="150"/>
      <c r="C38" s="63"/>
      <c r="D38" s="66">
        <f t="shared" si="18"/>
        <v>1</v>
      </c>
      <c r="E38" s="69">
        <f>IFERROR(VLOOKUP(J38,Causa!$A$2:$F$15,6,0),"")</f>
        <v>1</v>
      </c>
      <c r="F38" s="52">
        <v>0.25</v>
      </c>
      <c r="G38" s="53"/>
      <c r="H38" s="212"/>
      <c r="I38" s="55" t="s">
        <v>55</v>
      </c>
      <c r="J38" s="54" t="s">
        <v>39</v>
      </c>
      <c r="K38" s="54" t="s">
        <v>40</v>
      </c>
      <c r="L38" s="54" t="s">
        <v>445</v>
      </c>
      <c r="M38" s="54" t="s">
        <v>410</v>
      </c>
      <c r="N38" s="54" t="s">
        <v>665</v>
      </c>
      <c r="O38" s="54" t="s">
        <v>1163</v>
      </c>
      <c r="P38" s="54">
        <v>30</v>
      </c>
      <c r="Q38" s="55" t="s">
        <v>2116</v>
      </c>
      <c r="R38" s="54"/>
      <c r="S38" s="56">
        <f t="shared" si="22"/>
        <v>0</v>
      </c>
      <c r="T38" s="56">
        <f t="shared" si="19"/>
        <v>0</v>
      </c>
      <c r="U38" s="56">
        <f t="shared" si="23"/>
        <v>0</v>
      </c>
      <c r="V38" s="56">
        <f t="shared" si="20"/>
        <v>30</v>
      </c>
      <c r="W38" s="64">
        <f t="shared" si="21"/>
        <v>6</v>
      </c>
      <c r="X38" s="56" t="str">
        <f t="shared" si="24"/>
        <v>N</v>
      </c>
      <c r="Y38" s="18"/>
      <c r="Z38" s="19"/>
      <c r="AA38" s="20"/>
      <c r="AB38" s="19"/>
      <c r="AC38" s="21"/>
      <c r="AJ38" s="22"/>
      <c r="AK38" s="22"/>
      <c r="AL38" s="22"/>
      <c r="AM38" s="22"/>
      <c r="AN38" s="20"/>
      <c r="AO38" s="20"/>
      <c r="AP38" s="20"/>
      <c r="AQ38" s="20"/>
      <c r="AR38" s="20"/>
    </row>
    <row r="39" spans="1:44" s="17" customFormat="1" ht="20.25" customHeight="1" x14ac:dyDescent="0.2">
      <c r="A39" s="150"/>
      <c r="C39" s="63"/>
      <c r="D39" s="66">
        <f t="shared" si="18"/>
        <v>1</v>
      </c>
      <c r="E39" s="69">
        <f>IFERROR(VLOOKUP(J39,Causa!$A$2:$F$15,6,0),"")</f>
        <v>3</v>
      </c>
      <c r="F39" s="52">
        <v>0.27777777777777779</v>
      </c>
      <c r="G39" s="53"/>
      <c r="H39" s="212"/>
      <c r="I39" s="55" t="s">
        <v>55</v>
      </c>
      <c r="J39" s="54" t="s">
        <v>47</v>
      </c>
      <c r="K39" s="54" t="s">
        <v>107</v>
      </c>
      <c r="L39" s="54" t="s">
        <v>1793</v>
      </c>
      <c r="M39" s="54"/>
      <c r="N39" s="54"/>
      <c r="O39" s="54" t="s">
        <v>1718</v>
      </c>
      <c r="P39" s="54">
        <v>16.55</v>
      </c>
      <c r="Q39" s="55" t="s">
        <v>2117</v>
      </c>
      <c r="R39" s="54"/>
      <c r="S39" s="56">
        <f t="shared" si="22"/>
        <v>0</v>
      </c>
      <c r="T39" s="56">
        <f t="shared" si="19"/>
        <v>16.55</v>
      </c>
      <c r="U39" s="56">
        <f t="shared" si="23"/>
        <v>0</v>
      </c>
      <c r="V39" s="56">
        <f t="shared" si="20"/>
        <v>0</v>
      </c>
      <c r="W39" s="64">
        <f t="shared" si="21"/>
        <v>6</v>
      </c>
      <c r="X39" s="56" t="str">
        <f t="shared" si="24"/>
        <v>N</v>
      </c>
      <c r="Y39" s="18"/>
      <c r="Z39" s="19"/>
      <c r="AA39" s="20"/>
      <c r="AB39" s="19"/>
      <c r="AC39" s="21"/>
      <c r="AJ39" s="22"/>
      <c r="AK39" s="22"/>
      <c r="AL39" s="22"/>
      <c r="AM39" s="22"/>
      <c r="AN39" s="20"/>
      <c r="AO39" s="20"/>
      <c r="AP39" s="20"/>
      <c r="AQ39" s="20"/>
      <c r="AR39" s="20"/>
    </row>
    <row r="40" spans="1:44" s="17" customFormat="1" ht="20.25" customHeight="1" x14ac:dyDescent="0.2">
      <c r="A40" s="150"/>
      <c r="C40" s="63"/>
      <c r="D40" s="66">
        <f t="shared" si="18"/>
        <v>1</v>
      </c>
      <c r="E40" s="69">
        <f>IFERROR(VLOOKUP(J40,Causa!$A$2:$F$15,6,0),"")</f>
        <v>2</v>
      </c>
      <c r="F40" s="52">
        <v>0.31111111111111112</v>
      </c>
      <c r="G40" s="53"/>
      <c r="H40" s="212"/>
      <c r="I40" s="55" t="s">
        <v>56</v>
      </c>
      <c r="J40" s="54" t="s">
        <v>41</v>
      </c>
      <c r="K40" s="54" t="s">
        <v>42</v>
      </c>
      <c r="L40" s="54" t="s">
        <v>1770</v>
      </c>
      <c r="M40" s="54"/>
      <c r="N40" s="54"/>
      <c r="O40" s="54" t="s">
        <v>399</v>
      </c>
      <c r="P40" s="54">
        <v>9</v>
      </c>
      <c r="Q40" s="55" t="s">
        <v>2105</v>
      </c>
      <c r="R40" s="54"/>
      <c r="S40" s="56">
        <f t="shared" si="22"/>
        <v>0</v>
      </c>
      <c r="T40" s="56">
        <f t="shared" si="19"/>
        <v>0</v>
      </c>
      <c r="U40" s="56">
        <f t="shared" si="23"/>
        <v>0</v>
      </c>
      <c r="V40" s="56">
        <f t="shared" si="20"/>
        <v>9</v>
      </c>
      <c r="W40" s="64">
        <f t="shared" si="21"/>
        <v>7</v>
      </c>
      <c r="X40" s="56" t="str">
        <f t="shared" si="24"/>
        <v>M</v>
      </c>
      <c r="Y40" s="18"/>
      <c r="Z40" s="19"/>
      <c r="AA40" s="20"/>
      <c r="AB40" s="19"/>
      <c r="AC40" s="21"/>
      <c r="AJ40" s="22"/>
      <c r="AK40" s="22"/>
      <c r="AL40" s="22"/>
      <c r="AM40" s="22"/>
      <c r="AN40" s="20"/>
      <c r="AO40" s="20"/>
      <c r="AP40" s="20"/>
      <c r="AQ40" s="20"/>
      <c r="AR40" s="20"/>
    </row>
    <row r="41" spans="1:44" s="17" customFormat="1" ht="20.25" customHeight="1" x14ac:dyDescent="0.2">
      <c r="A41" s="150"/>
      <c r="C41" s="63"/>
      <c r="D41" s="66">
        <f t="shared" si="18"/>
        <v>1</v>
      </c>
      <c r="E41" s="69">
        <f>IFERROR(VLOOKUP(J41,Causa!$A$2:$F$15,6,0),"")</f>
        <v>2</v>
      </c>
      <c r="F41" s="52">
        <v>0.32291666666666669</v>
      </c>
      <c r="G41" s="53"/>
      <c r="H41" s="212"/>
      <c r="I41" s="55" t="s">
        <v>56</v>
      </c>
      <c r="J41" s="54" t="s">
        <v>41</v>
      </c>
      <c r="K41" s="54" t="s">
        <v>42</v>
      </c>
      <c r="L41" s="54" t="s">
        <v>1760</v>
      </c>
      <c r="M41" s="54"/>
      <c r="N41" s="54"/>
      <c r="O41" s="54" t="s">
        <v>423</v>
      </c>
      <c r="P41" s="54">
        <v>7.61</v>
      </c>
      <c r="Q41" s="55" t="s">
        <v>1942</v>
      </c>
      <c r="R41" s="54"/>
      <c r="S41" s="56">
        <f t="shared" si="22"/>
        <v>0</v>
      </c>
      <c r="T41" s="56">
        <f t="shared" si="19"/>
        <v>0</v>
      </c>
      <c r="U41" s="56">
        <f t="shared" si="23"/>
        <v>0</v>
      </c>
      <c r="V41" s="56">
        <f t="shared" si="20"/>
        <v>7.61</v>
      </c>
      <c r="W41" s="64">
        <f t="shared" si="21"/>
        <v>7</v>
      </c>
      <c r="X41" s="56" t="str">
        <f t="shared" si="24"/>
        <v>M</v>
      </c>
      <c r="Y41" s="18"/>
      <c r="Z41" s="19"/>
      <c r="AA41" s="20"/>
      <c r="AB41" s="19"/>
      <c r="AC41" s="21"/>
      <c r="AJ41" s="22"/>
      <c r="AK41" s="22"/>
      <c r="AL41" s="22"/>
      <c r="AM41" s="22"/>
      <c r="AN41" s="20"/>
      <c r="AO41" s="20"/>
      <c r="AP41" s="20"/>
      <c r="AQ41" s="20"/>
      <c r="AR41" s="20"/>
    </row>
    <row r="42" spans="1:44" s="17" customFormat="1" ht="20.25" customHeight="1" x14ac:dyDescent="0.2">
      <c r="A42" s="150"/>
      <c r="C42" s="63"/>
      <c r="D42" s="66">
        <f t="shared" si="18"/>
        <v>1</v>
      </c>
      <c r="E42" s="69">
        <f>IFERROR(VLOOKUP(J42,Causa!$A$2:$F$15,6,0),"")</f>
        <v>2</v>
      </c>
      <c r="F42" s="52">
        <v>0.33402777777777781</v>
      </c>
      <c r="G42" s="53"/>
      <c r="H42" s="212"/>
      <c r="I42" s="55" t="s">
        <v>56</v>
      </c>
      <c r="J42" s="54" t="s">
        <v>41</v>
      </c>
      <c r="K42" s="54" t="s">
        <v>42</v>
      </c>
      <c r="L42" s="54" t="s">
        <v>1857</v>
      </c>
      <c r="M42" s="54"/>
      <c r="N42" s="54"/>
      <c r="O42" s="54" t="s">
        <v>422</v>
      </c>
      <c r="P42" s="54">
        <v>13</v>
      </c>
      <c r="Q42" s="55" t="s">
        <v>2118</v>
      </c>
      <c r="R42" s="54"/>
      <c r="S42" s="56">
        <f t="shared" si="22"/>
        <v>0</v>
      </c>
      <c r="T42" s="56">
        <f t="shared" si="19"/>
        <v>0</v>
      </c>
      <c r="U42" s="56">
        <f t="shared" si="23"/>
        <v>0</v>
      </c>
      <c r="V42" s="56">
        <f t="shared" si="20"/>
        <v>13</v>
      </c>
      <c r="W42" s="64">
        <f t="shared" si="21"/>
        <v>8</v>
      </c>
      <c r="X42" s="56" t="str">
        <f t="shared" si="24"/>
        <v>M</v>
      </c>
      <c r="Y42" s="18"/>
      <c r="Z42" s="19"/>
      <c r="AA42" s="20"/>
      <c r="AB42" s="19"/>
      <c r="AC42" s="21"/>
      <c r="AJ42" s="22"/>
      <c r="AK42" s="22"/>
      <c r="AL42" s="22"/>
      <c r="AM42" s="22"/>
      <c r="AN42" s="20"/>
      <c r="AO42" s="20"/>
      <c r="AP42" s="20"/>
      <c r="AQ42" s="20"/>
      <c r="AR42" s="20"/>
    </row>
    <row r="43" spans="1:44" s="17" customFormat="1" ht="20.25" customHeight="1" x14ac:dyDescent="0.2">
      <c r="A43" s="150"/>
      <c r="C43" s="63"/>
      <c r="D43" s="66">
        <f t="shared" si="18"/>
        <v>1</v>
      </c>
      <c r="E43" s="69">
        <f>IFERROR(VLOOKUP(J43,Causa!$A$2:$F$15,6,0),"")</f>
        <v>2</v>
      </c>
      <c r="F43" s="52">
        <v>0.35416666666666669</v>
      </c>
      <c r="G43" s="53"/>
      <c r="H43" s="212"/>
      <c r="I43" s="55" t="s">
        <v>56</v>
      </c>
      <c r="J43" s="54" t="s">
        <v>41</v>
      </c>
      <c r="K43" s="54" t="s">
        <v>42</v>
      </c>
      <c r="L43" s="54" t="s">
        <v>1769</v>
      </c>
      <c r="M43" s="54"/>
      <c r="N43" s="54"/>
      <c r="O43" s="54" t="s">
        <v>399</v>
      </c>
      <c r="P43" s="54">
        <v>13</v>
      </c>
      <c r="Q43" s="55" t="s">
        <v>2122</v>
      </c>
      <c r="R43" s="54"/>
      <c r="S43" s="56">
        <f t="shared" si="22"/>
        <v>0</v>
      </c>
      <c r="T43" s="56">
        <f t="shared" si="19"/>
        <v>0</v>
      </c>
      <c r="U43" s="56">
        <f t="shared" si="23"/>
        <v>0</v>
      </c>
      <c r="V43" s="56">
        <f t="shared" si="20"/>
        <v>13</v>
      </c>
      <c r="W43" s="64">
        <f t="shared" si="21"/>
        <v>8</v>
      </c>
      <c r="X43" s="56" t="str">
        <f t="shared" si="24"/>
        <v>M</v>
      </c>
      <c r="Y43" s="18"/>
      <c r="Z43" s="19"/>
      <c r="AA43" s="20"/>
      <c r="AB43" s="19"/>
      <c r="AC43" s="21"/>
      <c r="AJ43" s="22"/>
      <c r="AK43" s="22"/>
      <c r="AL43" s="22"/>
      <c r="AM43" s="22"/>
      <c r="AN43" s="20"/>
      <c r="AO43" s="20"/>
      <c r="AP43" s="20"/>
      <c r="AQ43" s="20"/>
      <c r="AR43" s="20"/>
    </row>
    <row r="44" spans="1:44" s="17" customFormat="1" ht="20.25" customHeight="1" x14ac:dyDescent="0.2">
      <c r="A44" s="150"/>
      <c r="C44" s="63"/>
      <c r="D44" s="66">
        <f t="shared" si="18"/>
        <v>1</v>
      </c>
      <c r="E44" s="69">
        <f>IFERROR(VLOOKUP(J44,Causa!$A$2:$F$15,6,0),"")</f>
        <v>3</v>
      </c>
      <c r="F44" s="52">
        <v>0.36458333333333331</v>
      </c>
      <c r="G44" s="53"/>
      <c r="H44" s="212"/>
      <c r="I44" s="55" t="s">
        <v>56</v>
      </c>
      <c r="J44" s="54" t="s">
        <v>29</v>
      </c>
      <c r="K44" s="54" t="s">
        <v>1854</v>
      </c>
      <c r="L44" s="54" t="s">
        <v>1793</v>
      </c>
      <c r="M44" s="54"/>
      <c r="N44" s="54"/>
      <c r="O44" s="54" t="s">
        <v>429</v>
      </c>
      <c r="P44" s="54">
        <v>3.91</v>
      </c>
      <c r="Q44" s="55" t="s">
        <v>2034</v>
      </c>
      <c r="R44" s="54"/>
      <c r="S44" s="56">
        <f t="shared" si="22"/>
        <v>0</v>
      </c>
      <c r="T44" s="56">
        <f t="shared" si="19"/>
        <v>0</v>
      </c>
      <c r="U44" s="56">
        <f t="shared" si="23"/>
        <v>3.91</v>
      </c>
      <c r="V44" s="56">
        <f t="shared" si="20"/>
        <v>0</v>
      </c>
      <c r="W44" s="64">
        <f t="shared" si="21"/>
        <v>8</v>
      </c>
      <c r="X44" s="56" t="str">
        <f t="shared" si="24"/>
        <v>M</v>
      </c>
      <c r="Y44" s="18"/>
      <c r="Z44" s="19"/>
      <c r="AA44" s="20"/>
      <c r="AB44" s="19"/>
      <c r="AC44" s="21"/>
      <c r="AJ44" s="22"/>
      <c r="AK44" s="22"/>
      <c r="AL44" s="22"/>
      <c r="AM44" s="22"/>
      <c r="AN44" s="20"/>
      <c r="AO44" s="20"/>
      <c r="AP44" s="20"/>
      <c r="AQ44" s="20"/>
      <c r="AR44" s="20"/>
    </row>
    <row r="45" spans="1:44" s="17" customFormat="1" ht="20.25" customHeight="1" x14ac:dyDescent="0.2">
      <c r="A45" s="150"/>
      <c r="C45" s="63"/>
      <c r="D45" s="66">
        <f t="shared" si="18"/>
        <v>1</v>
      </c>
      <c r="E45" s="69">
        <f>IFERROR(VLOOKUP(J45,Causa!$A$2:$F$15,6,0),"")</f>
        <v>1</v>
      </c>
      <c r="F45" s="52">
        <v>0.3756944444444445</v>
      </c>
      <c r="G45" s="53"/>
      <c r="H45" s="212"/>
      <c r="I45" s="55" t="s">
        <v>56</v>
      </c>
      <c r="J45" s="54" t="s">
        <v>39</v>
      </c>
      <c r="K45" s="54" t="s">
        <v>40</v>
      </c>
      <c r="L45" s="54" t="s">
        <v>1769</v>
      </c>
      <c r="M45" s="54" t="s">
        <v>410</v>
      </c>
      <c r="N45" s="54" t="s">
        <v>314</v>
      </c>
      <c r="O45" s="54" t="s">
        <v>256</v>
      </c>
      <c r="P45" s="54">
        <v>43.03</v>
      </c>
      <c r="Q45" s="55" t="s">
        <v>2123</v>
      </c>
      <c r="R45" s="54"/>
      <c r="S45" s="56">
        <f t="shared" si="22"/>
        <v>0</v>
      </c>
      <c r="T45" s="56">
        <f t="shared" si="19"/>
        <v>0</v>
      </c>
      <c r="U45" s="56">
        <f t="shared" si="23"/>
        <v>0</v>
      </c>
      <c r="V45" s="56">
        <f t="shared" si="20"/>
        <v>43.03</v>
      </c>
      <c r="W45" s="64">
        <f t="shared" si="21"/>
        <v>9</v>
      </c>
      <c r="X45" s="56" t="str">
        <f t="shared" si="24"/>
        <v>M</v>
      </c>
      <c r="Y45" s="18"/>
      <c r="Z45" s="19"/>
      <c r="AA45" s="20"/>
      <c r="AB45" s="19"/>
      <c r="AC45" s="21"/>
      <c r="AJ45" s="22"/>
      <c r="AK45" s="22"/>
      <c r="AL45" s="22"/>
      <c r="AM45" s="22"/>
      <c r="AN45" s="20"/>
      <c r="AO45" s="20"/>
      <c r="AP45" s="20"/>
      <c r="AQ45" s="20"/>
      <c r="AR45" s="20"/>
    </row>
    <row r="46" spans="1:44" s="17" customFormat="1" ht="20.25" customHeight="1" x14ac:dyDescent="0.2">
      <c r="A46" s="150"/>
      <c r="C46" s="63"/>
      <c r="D46" s="66">
        <f t="shared" si="18"/>
        <v>1</v>
      </c>
      <c r="E46" s="69">
        <f>IFERROR(VLOOKUP(J46,Causa!$A$2:$F$15,6,0),"")</f>
        <v>2</v>
      </c>
      <c r="F46" s="52">
        <v>0.4375</v>
      </c>
      <c r="G46" s="53"/>
      <c r="H46" s="212"/>
      <c r="I46" s="55" t="s">
        <v>56</v>
      </c>
      <c r="J46" s="54" t="s">
        <v>41</v>
      </c>
      <c r="K46" s="54" t="s">
        <v>42</v>
      </c>
      <c r="L46" s="54" t="s">
        <v>1769</v>
      </c>
      <c r="M46" s="54"/>
      <c r="N46" s="54"/>
      <c r="O46" s="54" t="s">
        <v>422</v>
      </c>
      <c r="P46" s="54">
        <v>20</v>
      </c>
      <c r="Q46" s="55" t="s">
        <v>2124</v>
      </c>
      <c r="R46" s="54"/>
      <c r="S46" s="56">
        <f t="shared" si="22"/>
        <v>0</v>
      </c>
      <c r="T46" s="56">
        <f t="shared" si="19"/>
        <v>0</v>
      </c>
      <c r="U46" s="56">
        <f t="shared" si="23"/>
        <v>0</v>
      </c>
      <c r="V46" s="56">
        <f t="shared" si="20"/>
        <v>20</v>
      </c>
      <c r="W46" s="64">
        <f t="shared" si="21"/>
        <v>10</v>
      </c>
      <c r="X46" s="56" t="str">
        <f t="shared" si="24"/>
        <v>M</v>
      </c>
      <c r="Y46" s="18"/>
      <c r="Z46" s="19"/>
      <c r="AA46" s="20"/>
      <c r="AB46" s="19"/>
      <c r="AC46" s="21"/>
      <c r="AJ46" s="22"/>
      <c r="AK46" s="22"/>
      <c r="AL46" s="22"/>
      <c r="AM46" s="22"/>
      <c r="AN46" s="20"/>
      <c r="AO46" s="20"/>
      <c r="AP46" s="20"/>
      <c r="AQ46" s="20"/>
      <c r="AR46" s="20"/>
    </row>
    <row r="47" spans="1:44" s="17" customFormat="1" ht="20.25" customHeight="1" x14ac:dyDescent="0.2">
      <c r="A47" s="150"/>
      <c r="C47" s="63"/>
      <c r="D47" s="66">
        <f t="shared" si="18"/>
        <v>1</v>
      </c>
      <c r="E47" s="69">
        <f>IFERROR(VLOOKUP(J47,Causa!$A$2:$F$15,6,0),"")</f>
        <v>2</v>
      </c>
      <c r="F47" s="52">
        <v>0.44861111111111113</v>
      </c>
      <c r="G47" s="53"/>
      <c r="H47" s="212"/>
      <c r="I47" s="55" t="s">
        <v>56</v>
      </c>
      <c r="J47" s="54" t="s">
        <v>41</v>
      </c>
      <c r="K47" s="54" t="s">
        <v>42</v>
      </c>
      <c r="L47" s="54" t="s">
        <v>444</v>
      </c>
      <c r="M47" s="54"/>
      <c r="N47" s="54"/>
      <c r="O47" s="54" t="s">
        <v>423</v>
      </c>
      <c r="P47" s="54">
        <v>6.86</v>
      </c>
      <c r="Q47" s="55" t="s">
        <v>1929</v>
      </c>
      <c r="R47" s="54"/>
      <c r="S47" s="56">
        <f t="shared" si="22"/>
        <v>0</v>
      </c>
      <c r="T47" s="56">
        <f t="shared" si="19"/>
        <v>0</v>
      </c>
      <c r="U47" s="56">
        <f t="shared" si="23"/>
        <v>0</v>
      </c>
      <c r="V47" s="56">
        <f t="shared" si="20"/>
        <v>6.86</v>
      </c>
      <c r="W47" s="64">
        <f t="shared" si="21"/>
        <v>10</v>
      </c>
      <c r="X47" s="56" t="str">
        <f t="shared" si="24"/>
        <v>M</v>
      </c>
      <c r="Y47" s="18"/>
      <c r="Z47" s="19"/>
      <c r="AA47" s="20"/>
      <c r="AB47" s="19"/>
      <c r="AC47" s="21"/>
      <c r="AJ47" s="22"/>
      <c r="AK47" s="22"/>
      <c r="AL47" s="22"/>
      <c r="AM47" s="22"/>
      <c r="AN47" s="20"/>
      <c r="AO47" s="20"/>
      <c r="AP47" s="20"/>
      <c r="AQ47" s="20"/>
      <c r="AR47" s="20"/>
    </row>
    <row r="48" spans="1:44" s="17" customFormat="1" ht="20.25" customHeight="1" x14ac:dyDescent="0.2">
      <c r="A48" s="150"/>
      <c r="C48" s="63"/>
      <c r="D48" s="66">
        <f t="shared" si="18"/>
        <v>1</v>
      </c>
      <c r="E48" s="69">
        <f>IFERROR(VLOOKUP(J48,Causa!$A$2:$F$15,6,0),"")</f>
        <v>2</v>
      </c>
      <c r="F48" s="52">
        <v>0.46875</v>
      </c>
      <c r="G48" s="53"/>
      <c r="H48" s="212"/>
      <c r="I48" s="55" t="s">
        <v>56</v>
      </c>
      <c r="J48" s="54" t="s">
        <v>41</v>
      </c>
      <c r="K48" s="54" t="s">
        <v>42</v>
      </c>
      <c r="L48" s="54" t="s">
        <v>451</v>
      </c>
      <c r="M48" s="54"/>
      <c r="N48" s="54"/>
      <c r="O48" s="54" t="s">
        <v>422</v>
      </c>
      <c r="P48" s="54">
        <v>9</v>
      </c>
      <c r="Q48" s="55" t="s">
        <v>2125</v>
      </c>
      <c r="R48" s="54"/>
      <c r="S48" s="56">
        <f t="shared" si="22"/>
        <v>0</v>
      </c>
      <c r="T48" s="56">
        <f t="shared" si="19"/>
        <v>0</v>
      </c>
      <c r="U48" s="56">
        <f t="shared" si="23"/>
        <v>0</v>
      </c>
      <c r="V48" s="56">
        <f t="shared" si="20"/>
        <v>9</v>
      </c>
      <c r="W48" s="64">
        <f t="shared" si="21"/>
        <v>11</v>
      </c>
      <c r="X48" s="56" t="str">
        <f t="shared" si="24"/>
        <v>M</v>
      </c>
      <c r="Y48" s="18"/>
      <c r="Z48" s="19"/>
      <c r="AA48" s="20"/>
      <c r="AB48" s="19"/>
      <c r="AC48" s="21"/>
      <c r="AJ48" s="22"/>
      <c r="AK48" s="22"/>
      <c r="AL48" s="22"/>
      <c r="AM48" s="22"/>
      <c r="AN48" s="20"/>
      <c r="AO48" s="20"/>
      <c r="AP48" s="20"/>
      <c r="AQ48" s="20"/>
      <c r="AR48" s="20"/>
    </row>
    <row r="49" spans="1:44" s="17" customFormat="1" ht="20.25" customHeight="1" x14ac:dyDescent="0.2">
      <c r="A49" s="150"/>
      <c r="C49" s="63"/>
      <c r="D49" s="66">
        <f t="shared" si="18"/>
        <v>1</v>
      </c>
      <c r="E49" s="69">
        <f>IFERROR(VLOOKUP(J49,Causa!$A$2:$F$15,6,0),"")</f>
        <v>1</v>
      </c>
      <c r="F49" s="52">
        <v>0.47916666666666669</v>
      </c>
      <c r="G49" s="53"/>
      <c r="H49" s="212"/>
      <c r="I49" s="55" t="s">
        <v>56</v>
      </c>
      <c r="J49" s="54" t="s">
        <v>39</v>
      </c>
      <c r="K49" s="54" t="s">
        <v>40</v>
      </c>
      <c r="L49" s="54" t="s">
        <v>1770</v>
      </c>
      <c r="M49" s="54" t="s">
        <v>410</v>
      </c>
      <c r="N49" s="54" t="s">
        <v>314</v>
      </c>
      <c r="O49" s="54" t="s">
        <v>171</v>
      </c>
      <c r="P49" s="54">
        <v>22</v>
      </c>
      <c r="Q49" s="55" t="s">
        <v>2126</v>
      </c>
      <c r="R49" s="54"/>
      <c r="S49" s="56">
        <f t="shared" si="22"/>
        <v>0</v>
      </c>
      <c r="T49" s="56">
        <f t="shared" si="19"/>
        <v>0</v>
      </c>
      <c r="U49" s="56">
        <f t="shared" si="23"/>
        <v>0</v>
      </c>
      <c r="V49" s="56">
        <f t="shared" si="20"/>
        <v>22</v>
      </c>
      <c r="W49" s="64">
        <f t="shared" si="21"/>
        <v>11</v>
      </c>
      <c r="X49" s="56" t="str">
        <f t="shared" si="24"/>
        <v>M</v>
      </c>
      <c r="Y49" s="18"/>
      <c r="Z49" s="19"/>
      <c r="AA49" s="20"/>
      <c r="AB49" s="19"/>
      <c r="AC49" s="21"/>
      <c r="AJ49" s="22"/>
      <c r="AK49" s="22"/>
      <c r="AL49" s="22"/>
      <c r="AM49" s="22"/>
      <c r="AN49" s="20"/>
      <c r="AO49" s="20"/>
      <c r="AP49" s="20"/>
      <c r="AQ49" s="20"/>
      <c r="AR49" s="20"/>
    </row>
    <row r="50" spans="1:44" s="17" customFormat="1" ht="20.25" customHeight="1" x14ac:dyDescent="0.2">
      <c r="A50" s="150"/>
      <c r="C50" s="63"/>
      <c r="D50" s="66">
        <f t="shared" si="18"/>
        <v>1</v>
      </c>
      <c r="E50" s="69">
        <f>IFERROR(VLOOKUP(J50,Causa!$A$2:$F$15,6,0),"")</f>
        <v>1</v>
      </c>
      <c r="F50" s="52">
        <v>0.48680555555555555</v>
      </c>
      <c r="G50" s="53"/>
      <c r="H50" s="212"/>
      <c r="I50" s="55" t="s">
        <v>56</v>
      </c>
      <c r="J50" s="54" t="s">
        <v>31</v>
      </c>
      <c r="K50" s="54" t="s">
        <v>32</v>
      </c>
      <c r="L50" s="54" t="s">
        <v>1770</v>
      </c>
      <c r="M50" s="54" t="s">
        <v>490</v>
      </c>
      <c r="N50" s="54" t="s">
        <v>224</v>
      </c>
      <c r="O50" s="54" t="s">
        <v>123</v>
      </c>
      <c r="P50" s="54">
        <v>6.59</v>
      </c>
      <c r="Q50" s="55" t="s">
        <v>2119</v>
      </c>
      <c r="R50" s="54"/>
      <c r="S50" s="56">
        <f t="shared" si="22"/>
        <v>0</v>
      </c>
      <c r="T50" s="56">
        <f t="shared" si="19"/>
        <v>0</v>
      </c>
      <c r="U50" s="56">
        <f t="shared" si="23"/>
        <v>0</v>
      </c>
      <c r="V50" s="56">
        <f t="shared" si="20"/>
        <v>6.59</v>
      </c>
      <c r="W50" s="64">
        <f t="shared" si="21"/>
        <v>11</v>
      </c>
      <c r="X50" s="56" t="str">
        <f t="shared" si="24"/>
        <v>M</v>
      </c>
      <c r="Y50" s="20"/>
      <c r="Z50" s="19"/>
      <c r="AA50" s="20"/>
      <c r="AB50" s="19"/>
      <c r="AC50" s="21"/>
      <c r="AJ50" s="22"/>
      <c r="AK50" s="22"/>
      <c r="AL50" s="22"/>
      <c r="AM50" s="22"/>
      <c r="AN50" s="20"/>
      <c r="AO50" s="20"/>
      <c r="AP50" s="20"/>
      <c r="AQ50" s="20"/>
      <c r="AR50" s="20"/>
    </row>
    <row r="51" spans="1:44" s="17" customFormat="1" ht="20.25" customHeight="1" x14ac:dyDescent="0.2">
      <c r="A51" s="150"/>
      <c r="C51" s="63"/>
      <c r="D51" s="66">
        <f t="shared" si="18"/>
        <v>1</v>
      </c>
      <c r="E51" s="69">
        <f>IFERROR(VLOOKUP(J51,Causa!$A$2:$F$15,6,0),"")</f>
        <v>2</v>
      </c>
      <c r="F51" s="52">
        <v>0.52222222222222225</v>
      </c>
      <c r="G51" s="53"/>
      <c r="H51" s="212"/>
      <c r="I51" s="55" t="s">
        <v>56</v>
      </c>
      <c r="J51" s="54" t="s">
        <v>41</v>
      </c>
      <c r="K51" s="54" t="s">
        <v>42</v>
      </c>
      <c r="L51" s="54" t="s">
        <v>446</v>
      </c>
      <c r="M51" s="54"/>
      <c r="N51" s="54"/>
      <c r="O51" s="54" t="s">
        <v>401</v>
      </c>
      <c r="P51" s="54">
        <v>18</v>
      </c>
      <c r="Q51" s="55" t="s">
        <v>2120</v>
      </c>
      <c r="R51" s="54"/>
      <c r="S51" s="56">
        <f t="shared" si="22"/>
        <v>0</v>
      </c>
      <c r="T51" s="56">
        <f t="shared" si="19"/>
        <v>0</v>
      </c>
      <c r="U51" s="56">
        <f t="shared" si="23"/>
        <v>0</v>
      </c>
      <c r="V51" s="56">
        <f t="shared" si="20"/>
        <v>18</v>
      </c>
      <c r="W51" s="64">
        <f t="shared" si="21"/>
        <v>12</v>
      </c>
      <c r="X51" s="56" t="str">
        <f t="shared" si="24"/>
        <v>M</v>
      </c>
      <c r="Y51" s="20"/>
      <c r="Z51" s="19"/>
      <c r="AA51" s="20"/>
      <c r="AB51" s="19"/>
      <c r="AC51" s="21"/>
      <c r="AJ51" s="22"/>
      <c r="AK51" s="22"/>
      <c r="AL51" s="22"/>
      <c r="AM51" s="22"/>
      <c r="AN51" s="20"/>
      <c r="AO51" s="20"/>
      <c r="AP51" s="20"/>
      <c r="AQ51" s="20"/>
      <c r="AR51" s="20"/>
    </row>
    <row r="52" spans="1:44" s="17" customFormat="1" ht="20.25" customHeight="1" x14ac:dyDescent="0.2">
      <c r="A52" s="150"/>
      <c r="C52" s="63"/>
      <c r="D52" s="66">
        <f t="shared" si="18"/>
        <v>1</v>
      </c>
      <c r="E52" s="69">
        <f>IFERROR(VLOOKUP(J52,Causa!$A$2:$F$15,6,0),"")</f>
        <v>2</v>
      </c>
      <c r="F52" s="52">
        <v>0.53402777777777777</v>
      </c>
      <c r="G52" s="53"/>
      <c r="H52" s="212"/>
      <c r="I52" s="55" t="s">
        <v>56</v>
      </c>
      <c r="J52" s="54" t="s">
        <v>41</v>
      </c>
      <c r="K52" s="54" t="s">
        <v>42</v>
      </c>
      <c r="L52" s="54" t="s">
        <v>1770</v>
      </c>
      <c r="M52" s="54"/>
      <c r="N52" s="54"/>
      <c r="O52" s="54" t="s">
        <v>399</v>
      </c>
      <c r="P52" s="54">
        <v>10.85</v>
      </c>
      <c r="Q52" s="55" t="s">
        <v>2121</v>
      </c>
      <c r="R52" s="54"/>
      <c r="S52" s="56">
        <f t="shared" si="22"/>
        <v>0</v>
      </c>
      <c r="T52" s="56">
        <f t="shared" si="19"/>
        <v>0</v>
      </c>
      <c r="U52" s="56">
        <f t="shared" si="23"/>
        <v>0</v>
      </c>
      <c r="V52" s="56">
        <f t="shared" si="20"/>
        <v>10.85</v>
      </c>
      <c r="W52" s="64">
        <f t="shared" si="21"/>
        <v>12</v>
      </c>
      <c r="X52" s="56" t="str">
        <f t="shared" si="24"/>
        <v>M</v>
      </c>
      <c r="Y52" s="20"/>
      <c r="Z52" s="19"/>
      <c r="AA52" s="20"/>
      <c r="AB52" s="19"/>
      <c r="AC52" s="21"/>
      <c r="AJ52" s="22"/>
      <c r="AK52" s="22"/>
      <c r="AL52" s="22"/>
      <c r="AM52" s="22"/>
      <c r="AN52" s="20"/>
      <c r="AO52" s="20"/>
      <c r="AP52" s="20"/>
      <c r="AQ52" s="20"/>
      <c r="AR52" s="20"/>
    </row>
    <row r="53" spans="1:44" s="17" customFormat="1" ht="20.25" customHeight="1" x14ac:dyDescent="0.2">
      <c r="A53" s="150"/>
      <c r="C53" s="63"/>
      <c r="D53" s="66">
        <f t="shared" si="18"/>
        <v>1</v>
      </c>
      <c r="E53" s="69">
        <f>IFERROR(VLOOKUP(J53,Causa!$A$2:$F$15,6,0),"")</f>
        <v>1</v>
      </c>
      <c r="F53" s="52">
        <v>0.54999999999999993</v>
      </c>
      <c r="G53" s="53"/>
      <c r="H53" s="212"/>
      <c r="I53" s="55" t="s">
        <v>56</v>
      </c>
      <c r="J53" s="54" t="s">
        <v>31</v>
      </c>
      <c r="K53" s="54" t="s">
        <v>32</v>
      </c>
      <c r="L53" s="54" t="s">
        <v>1770</v>
      </c>
      <c r="M53" s="54" t="s">
        <v>490</v>
      </c>
      <c r="N53" s="54" t="s">
        <v>224</v>
      </c>
      <c r="O53" s="54" t="s">
        <v>123</v>
      </c>
      <c r="P53" s="54">
        <v>29</v>
      </c>
      <c r="Q53" s="55" t="s">
        <v>2127</v>
      </c>
      <c r="R53" s="54"/>
      <c r="S53" s="56">
        <f t="shared" si="22"/>
        <v>0</v>
      </c>
      <c r="T53" s="56">
        <f t="shared" si="19"/>
        <v>0</v>
      </c>
      <c r="U53" s="56">
        <f t="shared" si="23"/>
        <v>0</v>
      </c>
      <c r="V53" s="56">
        <f t="shared" si="20"/>
        <v>29</v>
      </c>
      <c r="W53" s="64">
        <f t="shared" si="21"/>
        <v>13</v>
      </c>
      <c r="X53" s="56" t="str">
        <f t="shared" si="24"/>
        <v>M</v>
      </c>
      <c r="Y53" s="20"/>
      <c r="Z53" s="19"/>
      <c r="AA53" s="20"/>
      <c r="AB53" s="19"/>
      <c r="AC53" s="21"/>
      <c r="AJ53" s="22"/>
      <c r="AK53" s="22"/>
      <c r="AL53" s="22"/>
      <c r="AM53" s="22"/>
      <c r="AN53" s="20"/>
      <c r="AO53" s="20"/>
      <c r="AP53" s="20"/>
      <c r="AQ53" s="20"/>
      <c r="AR53" s="20"/>
    </row>
    <row r="54" spans="1:44" s="17" customFormat="1" ht="20.25" customHeight="1" x14ac:dyDescent="0.2">
      <c r="A54" s="150"/>
      <c r="C54" s="63"/>
      <c r="D54" s="66">
        <f t="shared" si="18"/>
        <v>1</v>
      </c>
      <c r="E54" s="69">
        <f>IFERROR(VLOOKUP(J54,Causa!$A$2:$F$15,6,0),"")</f>
        <v>2</v>
      </c>
      <c r="F54" s="52">
        <v>0.56944444444444442</v>
      </c>
      <c r="G54" s="53"/>
      <c r="H54" s="212"/>
      <c r="I54" s="55" t="s">
        <v>56</v>
      </c>
      <c r="J54" s="54" t="s">
        <v>41</v>
      </c>
      <c r="K54" s="54" t="s">
        <v>42</v>
      </c>
      <c r="L54" s="54" t="s">
        <v>444</v>
      </c>
      <c r="M54" s="54"/>
      <c r="N54" s="54"/>
      <c r="O54" s="54" t="s">
        <v>423</v>
      </c>
      <c r="P54" s="54">
        <v>12.93</v>
      </c>
      <c r="Q54" s="55" t="s">
        <v>1942</v>
      </c>
      <c r="R54" s="54"/>
      <c r="S54" s="56">
        <f t="shared" si="22"/>
        <v>0</v>
      </c>
      <c r="T54" s="56">
        <f t="shared" si="19"/>
        <v>0</v>
      </c>
      <c r="U54" s="56">
        <f t="shared" si="23"/>
        <v>0</v>
      </c>
      <c r="V54" s="56">
        <f t="shared" si="20"/>
        <v>12.93</v>
      </c>
      <c r="W54" s="64">
        <f t="shared" si="21"/>
        <v>13</v>
      </c>
      <c r="X54" s="56" t="str">
        <f t="shared" si="24"/>
        <v>M</v>
      </c>
      <c r="Y54" s="20"/>
      <c r="Z54" s="19"/>
      <c r="AA54" s="20"/>
      <c r="AB54" s="19"/>
      <c r="AC54" s="21"/>
      <c r="AJ54" s="22"/>
      <c r="AK54" s="22"/>
      <c r="AL54" s="22"/>
      <c r="AM54" s="22"/>
      <c r="AN54" s="20"/>
      <c r="AO54" s="20"/>
      <c r="AP54" s="20"/>
      <c r="AQ54" s="20"/>
      <c r="AR54" s="20"/>
    </row>
    <row r="55" spans="1:44" s="17" customFormat="1" ht="20.25" customHeight="1" x14ac:dyDescent="0.2">
      <c r="A55" s="150"/>
      <c r="C55" s="63"/>
      <c r="D55" s="66">
        <f t="shared" si="18"/>
        <v>1</v>
      </c>
      <c r="E55" s="69">
        <f>IFERROR(VLOOKUP(J55,Causa!$A$2:$F$15,6,0),"")</f>
        <v>2</v>
      </c>
      <c r="F55" s="52">
        <v>0.60416666666666663</v>
      </c>
      <c r="G55" s="53"/>
      <c r="H55" s="212"/>
      <c r="I55" s="55" t="s">
        <v>56</v>
      </c>
      <c r="J55" s="54" t="s">
        <v>41</v>
      </c>
      <c r="K55" s="54" t="s">
        <v>42</v>
      </c>
      <c r="L55" s="54" t="s">
        <v>1770</v>
      </c>
      <c r="M55" s="54"/>
      <c r="N55" s="54"/>
      <c r="O55" s="54" t="s">
        <v>399</v>
      </c>
      <c r="P55" s="54">
        <v>19.82</v>
      </c>
      <c r="Q55" s="55" t="s">
        <v>2128</v>
      </c>
      <c r="R55" s="54"/>
      <c r="S55" s="56">
        <f t="shared" si="22"/>
        <v>0</v>
      </c>
      <c r="T55" s="56">
        <f t="shared" si="19"/>
        <v>0</v>
      </c>
      <c r="U55" s="56">
        <f t="shared" si="23"/>
        <v>0</v>
      </c>
      <c r="V55" s="56">
        <f t="shared" si="20"/>
        <v>19.82</v>
      </c>
      <c r="W55" s="64">
        <f t="shared" si="21"/>
        <v>14</v>
      </c>
      <c r="X55" s="56" t="str">
        <f t="shared" si="24"/>
        <v>M</v>
      </c>
      <c r="Y55" s="20"/>
      <c r="Z55" s="19"/>
      <c r="AA55" s="20"/>
      <c r="AB55" s="19"/>
      <c r="AC55" s="21"/>
      <c r="AJ55" s="22"/>
      <c r="AK55" s="22"/>
      <c r="AL55" s="22"/>
      <c r="AM55" s="22"/>
      <c r="AN55" s="20"/>
      <c r="AO55" s="20"/>
      <c r="AP55" s="20"/>
      <c r="AQ55" s="20"/>
      <c r="AR55" s="20"/>
    </row>
    <row r="56" spans="1:44" s="17" customFormat="1" ht="20.25" customHeight="1" x14ac:dyDescent="0.2">
      <c r="A56" s="150"/>
      <c r="C56" s="63"/>
      <c r="D56" s="66">
        <f t="shared" si="18"/>
        <v>1</v>
      </c>
      <c r="E56" s="69">
        <f>IFERROR(VLOOKUP(J56,Causa!$A$2:$F$15,6,0),"")</f>
        <v>3</v>
      </c>
      <c r="F56" s="52">
        <v>0.61111111111111105</v>
      </c>
      <c r="G56" s="53"/>
      <c r="H56" s="212"/>
      <c r="I56" s="55" t="s">
        <v>56</v>
      </c>
      <c r="J56" s="54" t="s">
        <v>47</v>
      </c>
      <c r="K56" s="54" t="s">
        <v>82</v>
      </c>
      <c r="L56" s="54" t="s">
        <v>1793</v>
      </c>
      <c r="M56" s="54"/>
      <c r="N56" s="54"/>
      <c r="O56" s="54" t="s">
        <v>1725</v>
      </c>
      <c r="P56" s="54">
        <v>5</v>
      </c>
      <c r="Q56" s="55" t="s">
        <v>2129</v>
      </c>
      <c r="R56" s="54"/>
      <c r="S56" s="56">
        <f t="shared" si="22"/>
        <v>0</v>
      </c>
      <c r="T56" s="56">
        <f t="shared" si="19"/>
        <v>5</v>
      </c>
      <c r="U56" s="56">
        <f t="shared" si="23"/>
        <v>0</v>
      </c>
      <c r="V56" s="56">
        <f t="shared" si="20"/>
        <v>0</v>
      </c>
      <c r="W56" s="64">
        <f t="shared" si="21"/>
        <v>14</v>
      </c>
      <c r="X56" s="56" t="str">
        <f t="shared" si="24"/>
        <v>M</v>
      </c>
      <c r="Y56" s="20"/>
      <c r="Z56" s="19"/>
      <c r="AA56" s="20"/>
      <c r="AB56" s="19"/>
      <c r="AC56" s="21"/>
      <c r="AJ56" s="22"/>
      <c r="AK56" s="22"/>
      <c r="AL56" s="22"/>
      <c r="AM56" s="22"/>
      <c r="AN56" s="20"/>
      <c r="AO56" s="20"/>
      <c r="AP56" s="20"/>
      <c r="AQ56" s="20"/>
      <c r="AR56" s="20"/>
    </row>
    <row r="57" spans="1:44" s="17" customFormat="1" ht="20.25" customHeight="1" x14ac:dyDescent="0.2">
      <c r="A57" s="150"/>
      <c r="C57" s="63"/>
      <c r="D57" s="66">
        <f t="shared" si="18"/>
        <v>1</v>
      </c>
      <c r="E57" s="69">
        <f>IFERROR(VLOOKUP(J57,Causa!$A$2:$F$15,6,0),"")</f>
        <v>2</v>
      </c>
      <c r="F57" s="52">
        <v>0.63750000000000007</v>
      </c>
      <c r="G57" s="53"/>
      <c r="H57" s="212"/>
      <c r="I57" s="55" t="s">
        <v>56</v>
      </c>
      <c r="J57" s="54" t="s">
        <v>41</v>
      </c>
      <c r="K57" s="54" t="s">
        <v>42</v>
      </c>
      <c r="L57" s="54" t="s">
        <v>446</v>
      </c>
      <c r="M57" s="54"/>
      <c r="N57" s="54"/>
      <c r="O57" s="54" t="s">
        <v>423</v>
      </c>
      <c r="P57" s="54">
        <v>4.2699999999999996</v>
      </c>
      <c r="Q57" s="55" t="s">
        <v>2130</v>
      </c>
      <c r="R57" s="54"/>
      <c r="S57" s="56">
        <f t="shared" si="22"/>
        <v>0</v>
      </c>
      <c r="T57" s="56">
        <f t="shared" si="19"/>
        <v>0</v>
      </c>
      <c r="U57" s="56">
        <f t="shared" si="23"/>
        <v>0</v>
      </c>
      <c r="V57" s="56">
        <f t="shared" si="20"/>
        <v>4.2699999999999996</v>
      </c>
      <c r="W57" s="64">
        <f t="shared" si="21"/>
        <v>15</v>
      </c>
      <c r="X57" s="56" t="str">
        <f t="shared" si="24"/>
        <v>T</v>
      </c>
      <c r="Y57" s="20"/>
      <c r="Z57" s="19"/>
      <c r="AA57" s="20"/>
      <c r="AB57" s="19"/>
      <c r="AC57" s="21"/>
      <c r="AJ57" s="22"/>
      <c r="AK57" s="22"/>
      <c r="AL57" s="22"/>
      <c r="AM57" s="22"/>
      <c r="AN57" s="20"/>
      <c r="AO57" s="20"/>
      <c r="AP57" s="20"/>
      <c r="AQ57" s="20"/>
      <c r="AR57" s="20"/>
    </row>
    <row r="58" spans="1:44" s="17" customFormat="1" ht="20.25" customHeight="1" x14ac:dyDescent="0.2">
      <c r="A58" s="150"/>
      <c r="C58" s="63"/>
      <c r="D58" s="66">
        <f t="shared" si="18"/>
        <v>1</v>
      </c>
      <c r="E58" s="69">
        <f>IFERROR(VLOOKUP(J58,Causa!$A$2:$F$15,6,0),"")</f>
        <v>3</v>
      </c>
      <c r="F58" s="52">
        <v>0.64861111111111114</v>
      </c>
      <c r="G58" s="53"/>
      <c r="H58" s="212"/>
      <c r="I58" s="55" t="s">
        <v>57</v>
      </c>
      <c r="J58" s="54" t="s">
        <v>37</v>
      </c>
      <c r="K58" s="54" t="s">
        <v>61</v>
      </c>
      <c r="L58" s="54" t="s">
        <v>1793</v>
      </c>
      <c r="M58" s="54"/>
      <c r="N58" s="54"/>
      <c r="O58" s="54" t="s">
        <v>426</v>
      </c>
      <c r="P58" s="54">
        <v>11</v>
      </c>
      <c r="Q58" s="55" t="s">
        <v>2131</v>
      </c>
      <c r="R58" s="54"/>
      <c r="S58" s="56">
        <f t="shared" si="22"/>
        <v>0</v>
      </c>
      <c r="T58" s="56">
        <f t="shared" si="19"/>
        <v>0</v>
      </c>
      <c r="U58" s="56">
        <f t="shared" si="23"/>
        <v>11</v>
      </c>
      <c r="V58" s="56">
        <f t="shared" si="20"/>
        <v>0</v>
      </c>
      <c r="W58" s="64">
        <f t="shared" si="21"/>
        <v>15</v>
      </c>
      <c r="X58" s="56" t="str">
        <f t="shared" si="24"/>
        <v>T</v>
      </c>
      <c r="Y58" s="20"/>
      <c r="Z58" s="19"/>
      <c r="AA58" s="20"/>
      <c r="AB58" s="19"/>
      <c r="AC58" s="21"/>
      <c r="AJ58" s="22"/>
      <c r="AK58" s="22"/>
      <c r="AL58" s="22"/>
      <c r="AM58" s="22"/>
      <c r="AN58" s="20"/>
      <c r="AO58" s="20"/>
      <c r="AP58" s="20"/>
      <c r="AQ58" s="20"/>
      <c r="AR58" s="20"/>
    </row>
    <row r="59" spans="1:44" s="17" customFormat="1" ht="20.25" customHeight="1" x14ac:dyDescent="0.2">
      <c r="A59" s="150"/>
      <c r="C59" s="63"/>
      <c r="D59" s="66">
        <f t="shared" si="18"/>
        <v>1</v>
      </c>
      <c r="E59" s="69">
        <f>IFERROR(VLOOKUP(J59,Causa!$A$2:$F$15,6,0),"")</f>
        <v>3</v>
      </c>
      <c r="F59" s="52">
        <v>0.66736111111111107</v>
      </c>
      <c r="G59" s="53"/>
      <c r="H59" s="212"/>
      <c r="I59" s="55" t="s">
        <v>57</v>
      </c>
      <c r="J59" s="54" t="s">
        <v>37</v>
      </c>
      <c r="K59" s="54" t="s">
        <v>61</v>
      </c>
      <c r="L59" s="54" t="s">
        <v>1793</v>
      </c>
      <c r="M59" s="54"/>
      <c r="N59" s="54"/>
      <c r="O59" s="54" t="s">
        <v>426</v>
      </c>
      <c r="P59" s="54">
        <v>12</v>
      </c>
      <c r="Q59" s="55" t="s">
        <v>2131</v>
      </c>
      <c r="R59" s="54"/>
      <c r="S59" s="56">
        <f t="shared" si="22"/>
        <v>0</v>
      </c>
      <c r="T59" s="56">
        <f t="shared" si="19"/>
        <v>0</v>
      </c>
      <c r="U59" s="56">
        <f t="shared" si="23"/>
        <v>12</v>
      </c>
      <c r="V59" s="56">
        <f t="shared" si="20"/>
        <v>0</v>
      </c>
      <c r="W59" s="64">
        <f t="shared" si="21"/>
        <v>16</v>
      </c>
      <c r="X59" s="56" t="str">
        <f t="shared" si="24"/>
        <v>T</v>
      </c>
      <c r="Y59" s="20"/>
      <c r="Z59" s="19"/>
      <c r="AA59" s="20"/>
      <c r="AB59" s="19"/>
      <c r="AC59" s="21"/>
      <c r="AJ59" s="22"/>
      <c r="AK59" s="22"/>
      <c r="AL59" s="22"/>
      <c r="AM59" s="22"/>
      <c r="AN59" s="20"/>
      <c r="AO59" s="20"/>
      <c r="AP59" s="20"/>
      <c r="AQ59" s="20"/>
      <c r="AR59" s="20"/>
    </row>
    <row r="60" spans="1:44" s="17" customFormat="1" ht="20.25" customHeight="1" x14ac:dyDescent="0.2">
      <c r="A60" s="150"/>
      <c r="C60" s="63"/>
      <c r="D60" s="66">
        <f t="shared" si="18"/>
        <v>1</v>
      </c>
      <c r="E60" s="69">
        <f>IFERROR(VLOOKUP(J60,Causa!$A$2:$F$15,6,0),"")</f>
        <v>2</v>
      </c>
      <c r="F60" s="52">
        <v>0.69236111111111109</v>
      </c>
      <c r="G60" s="53"/>
      <c r="H60" s="212"/>
      <c r="I60" s="55" t="s">
        <v>57</v>
      </c>
      <c r="J60" s="54" t="s">
        <v>41</v>
      </c>
      <c r="K60" s="54" t="s">
        <v>42</v>
      </c>
      <c r="L60" s="54" t="s">
        <v>444</v>
      </c>
      <c r="M60" s="54"/>
      <c r="N60" s="54"/>
      <c r="O60" s="54" t="s">
        <v>423</v>
      </c>
      <c r="P60" s="54">
        <v>3.55</v>
      </c>
      <c r="Q60" s="55" t="s">
        <v>1871</v>
      </c>
      <c r="R60" s="54"/>
      <c r="S60" s="56">
        <f t="shared" si="22"/>
        <v>0</v>
      </c>
      <c r="T60" s="56">
        <f t="shared" si="19"/>
        <v>0</v>
      </c>
      <c r="U60" s="56">
        <f t="shared" si="23"/>
        <v>0</v>
      </c>
      <c r="V60" s="56">
        <f t="shared" si="20"/>
        <v>3.55</v>
      </c>
      <c r="W60" s="64">
        <f t="shared" si="21"/>
        <v>16</v>
      </c>
      <c r="X60" s="56" t="str">
        <f t="shared" si="24"/>
        <v>T</v>
      </c>
      <c r="Y60" s="20"/>
      <c r="Z60" s="19"/>
      <c r="AA60" s="20"/>
      <c r="AB60" s="19"/>
      <c r="AC60" s="21"/>
      <c r="AJ60" s="22"/>
      <c r="AK60" s="22"/>
      <c r="AL60" s="22"/>
      <c r="AM60" s="22"/>
      <c r="AN60" s="20"/>
      <c r="AO60" s="20"/>
      <c r="AP60" s="20"/>
      <c r="AQ60" s="20"/>
      <c r="AR60" s="20"/>
    </row>
    <row r="61" spans="1:44" s="17" customFormat="1" ht="30.75" customHeight="1" x14ac:dyDescent="0.2">
      <c r="A61" s="150"/>
      <c r="C61" s="63"/>
      <c r="D61" s="66">
        <f t="shared" si="18"/>
        <v>1</v>
      </c>
      <c r="E61" s="69">
        <f>IFERROR(VLOOKUP(J61,Causa!$A$2:$F$15,6,0),"")</f>
        <v>3</v>
      </c>
      <c r="F61" s="52">
        <v>0.69930555555555562</v>
      </c>
      <c r="G61" s="53"/>
      <c r="H61" s="212"/>
      <c r="I61" s="55" t="s">
        <v>57</v>
      </c>
      <c r="J61" s="54" t="s">
        <v>37</v>
      </c>
      <c r="K61" s="54" t="s">
        <v>73</v>
      </c>
      <c r="L61" s="54" t="s">
        <v>1793</v>
      </c>
      <c r="M61" s="54"/>
      <c r="N61" s="54"/>
      <c r="O61" s="54" t="s">
        <v>427</v>
      </c>
      <c r="P61" s="54">
        <v>5</v>
      </c>
      <c r="Q61" s="55" t="s">
        <v>2132</v>
      </c>
      <c r="R61" s="54"/>
      <c r="S61" s="56">
        <f t="shared" si="22"/>
        <v>0</v>
      </c>
      <c r="T61" s="56">
        <f t="shared" si="19"/>
        <v>0</v>
      </c>
      <c r="U61" s="56">
        <f t="shared" si="23"/>
        <v>5</v>
      </c>
      <c r="V61" s="56">
        <f t="shared" si="20"/>
        <v>0</v>
      </c>
      <c r="W61" s="64">
        <f t="shared" si="21"/>
        <v>16</v>
      </c>
      <c r="X61" s="56" t="str">
        <f t="shared" si="24"/>
        <v>T</v>
      </c>
      <c r="Y61" s="20"/>
      <c r="Z61" s="19"/>
      <c r="AA61" s="20"/>
      <c r="AB61" s="19"/>
      <c r="AC61" s="21"/>
      <c r="AJ61" s="22"/>
      <c r="AK61" s="22"/>
      <c r="AL61" s="22"/>
      <c r="AM61" s="22"/>
      <c r="AN61" s="20"/>
      <c r="AO61" s="20"/>
      <c r="AP61" s="20"/>
      <c r="AQ61" s="20"/>
      <c r="AR61" s="20"/>
    </row>
    <row r="62" spans="1:44" s="17" customFormat="1" ht="30.75" customHeight="1" x14ac:dyDescent="0.2">
      <c r="A62" s="150"/>
      <c r="C62" s="63"/>
      <c r="D62" s="66">
        <f t="shared" si="18"/>
        <v>1</v>
      </c>
      <c r="E62" s="69">
        <f>IFERROR(VLOOKUP(J62,Causa!$A$2:$F$15,6,0),"")</f>
        <v>2</v>
      </c>
      <c r="F62" s="52">
        <v>0.72222222222222221</v>
      </c>
      <c r="G62" s="53"/>
      <c r="H62" s="212"/>
      <c r="I62" s="55" t="s">
        <v>57</v>
      </c>
      <c r="J62" s="54" t="s">
        <v>41</v>
      </c>
      <c r="K62" s="54" t="s">
        <v>42</v>
      </c>
      <c r="L62" s="54" t="s">
        <v>444</v>
      </c>
      <c r="M62" s="54"/>
      <c r="N62" s="54"/>
      <c r="O62" s="54" t="s">
        <v>423</v>
      </c>
      <c r="P62" s="54">
        <v>8</v>
      </c>
      <c r="Q62" s="55" t="s">
        <v>2135</v>
      </c>
      <c r="R62" s="54"/>
      <c r="S62" s="56">
        <f t="shared" si="22"/>
        <v>0</v>
      </c>
      <c r="T62" s="56">
        <f t="shared" si="19"/>
        <v>0</v>
      </c>
      <c r="U62" s="56">
        <f t="shared" si="23"/>
        <v>0</v>
      </c>
      <c r="V62" s="56">
        <f t="shared" si="20"/>
        <v>8</v>
      </c>
      <c r="W62" s="64">
        <f t="shared" si="21"/>
        <v>17</v>
      </c>
      <c r="X62" s="56" t="str">
        <f t="shared" si="24"/>
        <v>T</v>
      </c>
      <c r="Y62" s="20"/>
      <c r="Z62" s="19"/>
      <c r="AA62" s="20"/>
      <c r="AB62" s="19"/>
      <c r="AC62" s="21"/>
      <c r="AJ62" s="22"/>
      <c r="AK62" s="22"/>
      <c r="AL62" s="22"/>
      <c r="AM62" s="22"/>
      <c r="AN62" s="20"/>
      <c r="AO62" s="20"/>
      <c r="AP62" s="20"/>
      <c r="AQ62" s="20"/>
      <c r="AR62" s="20"/>
    </row>
    <row r="63" spans="1:44" s="17" customFormat="1" ht="30.75" customHeight="1" x14ac:dyDescent="0.2">
      <c r="A63" s="150"/>
      <c r="C63" s="63"/>
      <c r="D63" s="66">
        <f t="shared" si="18"/>
        <v>1</v>
      </c>
      <c r="E63" s="69">
        <f>IFERROR(VLOOKUP(J63,Causa!$A$2:$F$15,6,0),"")</f>
        <v>2</v>
      </c>
      <c r="F63" s="52">
        <v>0.73541666666666661</v>
      </c>
      <c r="G63" s="53"/>
      <c r="H63" s="212"/>
      <c r="I63" s="55" t="s">
        <v>57</v>
      </c>
      <c r="J63" s="54" t="s">
        <v>41</v>
      </c>
      <c r="K63" s="54" t="s">
        <v>42</v>
      </c>
      <c r="L63" s="54" t="s">
        <v>1766</v>
      </c>
      <c r="M63" s="54"/>
      <c r="N63" s="54"/>
      <c r="O63" s="54" t="s">
        <v>399</v>
      </c>
      <c r="P63" s="54">
        <v>5.33</v>
      </c>
      <c r="Q63" s="55" t="s">
        <v>2133</v>
      </c>
      <c r="R63" s="54"/>
      <c r="S63" s="56">
        <f t="shared" si="22"/>
        <v>0</v>
      </c>
      <c r="T63" s="56">
        <f t="shared" si="19"/>
        <v>0</v>
      </c>
      <c r="U63" s="56">
        <f t="shared" si="23"/>
        <v>0</v>
      </c>
      <c r="V63" s="56">
        <f t="shared" si="20"/>
        <v>5.33</v>
      </c>
      <c r="W63" s="64">
        <f t="shared" si="21"/>
        <v>17</v>
      </c>
      <c r="X63" s="56" t="str">
        <f t="shared" si="24"/>
        <v>T</v>
      </c>
      <c r="Y63" s="20"/>
      <c r="Z63" s="19"/>
      <c r="AA63" s="20"/>
      <c r="AB63" s="19"/>
      <c r="AC63" s="21"/>
      <c r="AJ63" s="22"/>
      <c r="AK63" s="22"/>
      <c r="AL63" s="22"/>
      <c r="AM63" s="22"/>
      <c r="AN63" s="20"/>
      <c r="AO63" s="20"/>
      <c r="AP63" s="20"/>
      <c r="AQ63" s="20"/>
      <c r="AR63" s="20"/>
    </row>
    <row r="64" spans="1:44" s="17" customFormat="1" ht="30.75" customHeight="1" x14ac:dyDescent="0.2">
      <c r="A64" s="150"/>
      <c r="C64" s="63"/>
      <c r="D64" s="66">
        <f t="shared" si="18"/>
        <v>1</v>
      </c>
      <c r="E64" s="69">
        <f>IFERROR(VLOOKUP(J64,Causa!$A$2:$F$15,6,0),"")</f>
        <v>2</v>
      </c>
      <c r="F64" s="52">
        <v>0.73888888888888893</v>
      </c>
      <c r="G64" s="53"/>
      <c r="H64" s="212"/>
      <c r="I64" s="55" t="s">
        <v>57</v>
      </c>
      <c r="J64" s="54" t="s">
        <v>41</v>
      </c>
      <c r="K64" s="54" t="s">
        <v>42</v>
      </c>
      <c r="L64" s="54" t="s">
        <v>1773</v>
      </c>
      <c r="M64" s="54"/>
      <c r="N64" s="54"/>
      <c r="O64" s="54" t="s">
        <v>423</v>
      </c>
      <c r="P64" s="54">
        <v>5</v>
      </c>
      <c r="Q64" s="55" t="s">
        <v>2134</v>
      </c>
      <c r="R64" s="54"/>
      <c r="S64" s="56">
        <f t="shared" si="22"/>
        <v>0</v>
      </c>
      <c r="T64" s="56">
        <f t="shared" si="19"/>
        <v>0</v>
      </c>
      <c r="U64" s="56">
        <f t="shared" si="23"/>
        <v>0</v>
      </c>
      <c r="V64" s="56">
        <f t="shared" si="20"/>
        <v>5</v>
      </c>
      <c r="W64" s="64">
        <f t="shared" si="21"/>
        <v>17</v>
      </c>
      <c r="X64" s="56" t="str">
        <f t="shared" si="24"/>
        <v>T</v>
      </c>
      <c r="Y64" s="20"/>
      <c r="Z64" s="19"/>
      <c r="AA64" s="20"/>
      <c r="AB64" s="19"/>
      <c r="AC64" s="21"/>
      <c r="AJ64" s="22"/>
      <c r="AK64" s="22"/>
      <c r="AL64" s="22"/>
      <c r="AM64" s="22"/>
      <c r="AN64" s="20"/>
      <c r="AO64" s="20"/>
      <c r="AP64" s="20"/>
      <c r="AQ64" s="20"/>
      <c r="AR64" s="20"/>
    </row>
    <row r="65" spans="1:44" s="17" customFormat="1" ht="30.75" customHeight="1" x14ac:dyDescent="0.2">
      <c r="A65" s="150"/>
      <c r="C65" s="63"/>
      <c r="D65" s="66">
        <f t="shared" si="18"/>
        <v>1</v>
      </c>
      <c r="E65" s="69">
        <f>IFERROR(VLOOKUP(J65,Causa!$A$2:$F$15,6,0),"")</f>
        <v>3</v>
      </c>
      <c r="F65" s="52">
        <v>0.75694444444444453</v>
      </c>
      <c r="G65" s="53"/>
      <c r="H65" s="212"/>
      <c r="I65" s="55" t="s">
        <v>57</v>
      </c>
      <c r="J65" s="54" t="s">
        <v>37</v>
      </c>
      <c r="K65" s="54" t="s">
        <v>68</v>
      </c>
      <c r="L65" s="54" t="s">
        <v>1793</v>
      </c>
      <c r="M65" s="54"/>
      <c r="N65" s="54"/>
      <c r="O65" s="54" t="s">
        <v>427</v>
      </c>
      <c r="P65" s="54">
        <v>10</v>
      </c>
      <c r="Q65" s="55" t="s">
        <v>2136</v>
      </c>
      <c r="R65" s="54"/>
      <c r="S65" s="56">
        <f t="shared" si="22"/>
        <v>0</v>
      </c>
      <c r="T65" s="56">
        <f t="shared" si="19"/>
        <v>0</v>
      </c>
      <c r="U65" s="56">
        <f t="shared" si="23"/>
        <v>10</v>
      </c>
      <c r="V65" s="56">
        <f t="shared" si="20"/>
        <v>0</v>
      </c>
      <c r="W65" s="64">
        <f t="shared" si="21"/>
        <v>18</v>
      </c>
      <c r="X65" s="56" t="str">
        <f t="shared" si="24"/>
        <v>T</v>
      </c>
      <c r="Y65" s="20"/>
      <c r="Z65" s="19"/>
      <c r="AA65" s="20"/>
      <c r="AB65" s="19"/>
      <c r="AC65" s="21"/>
      <c r="AJ65" s="22"/>
      <c r="AK65" s="22"/>
      <c r="AL65" s="22"/>
      <c r="AM65" s="22"/>
      <c r="AN65" s="20"/>
      <c r="AO65" s="20"/>
      <c r="AP65" s="20"/>
      <c r="AQ65" s="20"/>
      <c r="AR65" s="20"/>
    </row>
    <row r="66" spans="1:44" s="17" customFormat="1" ht="30.75" customHeight="1" x14ac:dyDescent="0.2">
      <c r="A66" s="150"/>
      <c r="C66" s="63"/>
      <c r="D66" s="66">
        <f t="shared" si="18"/>
        <v>1</v>
      </c>
      <c r="E66" s="69">
        <f>IFERROR(VLOOKUP(J66,Causa!$A$2:$F$15,6,0),"")</f>
        <v>2</v>
      </c>
      <c r="F66" s="52">
        <v>0.78263888888888899</v>
      </c>
      <c r="G66" s="53"/>
      <c r="H66" s="212"/>
      <c r="I66" s="55" t="s">
        <v>57</v>
      </c>
      <c r="J66" s="54" t="s">
        <v>41</v>
      </c>
      <c r="K66" s="54" t="s">
        <v>42</v>
      </c>
      <c r="L66" s="54" t="s">
        <v>446</v>
      </c>
      <c r="M66" s="54"/>
      <c r="N66" s="54"/>
      <c r="O66" s="54" t="s">
        <v>399</v>
      </c>
      <c r="P66" s="54">
        <v>5</v>
      </c>
      <c r="Q66" s="55" t="s">
        <v>2137</v>
      </c>
      <c r="R66" s="54"/>
      <c r="S66" s="56">
        <f t="shared" si="22"/>
        <v>0</v>
      </c>
      <c r="T66" s="56">
        <f t="shared" si="19"/>
        <v>0</v>
      </c>
      <c r="U66" s="56">
        <f t="shared" si="23"/>
        <v>0</v>
      </c>
      <c r="V66" s="56">
        <f t="shared" si="20"/>
        <v>5</v>
      </c>
      <c r="W66" s="64">
        <f t="shared" si="21"/>
        <v>18</v>
      </c>
      <c r="X66" s="56" t="str">
        <f t="shared" si="24"/>
        <v>T</v>
      </c>
      <c r="Y66" s="20"/>
      <c r="Z66" s="19"/>
      <c r="AA66" s="20"/>
      <c r="AB66" s="19"/>
      <c r="AC66" s="21"/>
      <c r="AJ66" s="22"/>
      <c r="AK66" s="22"/>
      <c r="AL66" s="22"/>
      <c r="AM66" s="22"/>
      <c r="AN66" s="20"/>
      <c r="AO66" s="20"/>
      <c r="AP66" s="20"/>
      <c r="AQ66" s="20"/>
      <c r="AR66" s="20"/>
    </row>
    <row r="67" spans="1:44" s="17" customFormat="1" ht="30.75" customHeight="1" x14ac:dyDescent="0.2">
      <c r="A67" s="150"/>
      <c r="C67" s="63"/>
      <c r="D67" s="66">
        <f t="shared" si="18"/>
        <v>1</v>
      </c>
      <c r="E67" s="69">
        <f>IFERROR(VLOOKUP(J67,Causa!$A$2:$F$15,6,0),"")</f>
        <v>3</v>
      </c>
      <c r="F67" s="52">
        <v>0.78888888888888886</v>
      </c>
      <c r="G67" s="53"/>
      <c r="H67" s="212"/>
      <c r="I67" s="55" t="s">
        <v>57</v>
      </c>
      <c r="J67" s="54" t="s">
        <v>29</v>
      </c>
      <c r="K67" s="54" t="s">
        <v>1854</v>
      </c>
      <c r="L67" s="54" t="s">
        <v>1793</v>
      </c>
      <c r="M67" s="54"/>
      <c r="N67" s="54"/>
      <c r="O67" s="54" t="s">
        <v>429</v>
      </c>
      <c r="P67" s="54">
        <v>2.4900000000000002</v>
      </c>
      <c r="Q67" s="55" t="s">
        <v>2034</v>
      </c>
      <c r="R67" s="54"/>
      <c r="S67" s="56">
        <f t="shared" si="22"/>
        <v>0</v>
      </c>
      <c r="T67" s="56">
        <f t="shared" si="19"/>
        <v>0</v>
      </c>
      <c r="U67" s="56">
        <f t="shared" si="23"/>
        <v>2.4900000000000002</v>
      </c>
      <c r="V67" s="56">
        <f t="shared" si="20"/>
        <v>0</v>
      </c>
      <c r="W67" s="64">
        <f t="shared" si="21"/>
        <v>18</v>
      </c>
      <c r="X67" s="56" t="str">
        <f t="shared" si="24"/>
        <v>T</v>
      </c>
      <c r="Y67" s="20"/>
      <c r="Z67" s="19"/>
      <c r="AA67" s="20"/>
      <c r="AB67" s="19"/>
      <c r="AC67" s="21"/>
      <c r="AJ67" s="22"/>
      <c r="AK67" s="22"/>
      <c r="AL67" s="22"/>
      <c r="AM67" s="22"/>
      <c r="AN67" s="20"/>
      <c r="AO67" s="20"/>
      <c r="AP67" s="20"/>
      <c r="AQ67" s="20"/>
      <c r="AR67" s="20"/>
    </row>
    <row r="68" spans="1:44" s="17" customFormat="1" ht="30.75" customHeight="1" x14ac:dyDescent="0.2">
      <c r="A68" s="150"/>
      <c r="C68" s="63"/>
      <c r="D68" s="66">
        <f t="shared" si="18"/>
        <v>1</v>
      </c>
      <c r="E68" s="69">
        <f>IFERROR(VLOOKUP(J68,Causa!$A$2:$F$15,6,0),"")</f>
        <v>2</v>
      </c>
      <c r="F68" s="52">
        <v>0.79375000000000007</v>
      </c>
      <c r="G68" s="53"/>
      <c r="H68" s="212"/>
      <c r="I68" s="55" t="s">
        <v>57</v>
      </c>
      <c r="J68" s="54" t="s">
        <v>41</v>
      </c>
      <c r="K68" s="54" t="s">
        <v>42</v>
      </c>
      <c r="L68" s="54" t="s">
        <v>444</v>
      </c>
      <c r="M68" s="54"/>
      <c r="N68" s="54"/>
      <c r="O68" s="54" t="s">
        <v>423</v>
      </c>
      <c r="P68" s="54">
        <v>6</v>
      </c>
      <c r="Q68" s="55" t="s">
        <v>2138</v>
      </c>
      <c r="R68" s="54"/>
      <c r="S68" s="56">
        <f t="shared" si="22"/>
        <v>0</v>
      </c>
      <c r="T68" s="56">
        <f t="shared" si="19"/>
        <v>0</v>
      </c>
      <c r="U68" s="56">
        <f t="shared" si="23"/>
        <v>0</v>
      </c>
      <c r="V68" s="56">
        <f t="shared" si="20"/>
        <v>6</v>
      </c>
      <c r="W68" s="64">
        <f t="shared" si="21"/>
        <v>19</v>
      </c>
      <c r="X68" s="56" t="str">
        <f t="shared" si="24"/>
        <v>T</v>
      </c>
      <c r="Y68" s="20"/>
      <c r="Z68" s="19"/>
      <c r="AA68" s="20"/>
      <c r="AB68" s="19"/>
      <c r="AC68" s="21"/>
      <c r="AJ68" s="22"/>
      <c r="AK68" s="22"/>
      <c r="AL68" s="22"/>
      <c r="AM68" s="22"/>
      <c r="AN68" s="20"/>
      <c r="AO68" s="20"/>
      <c r="AP68" s="20"/>
      <c r="AQ68" s="20"/>
      <c r="AR68" s="20"/>
    </row>
    <row r="69" spans="1:44" s="17" customFormat="1" ht="30.75" customHeight="1" x14ac:dyDescent="0.2">
      <c r="A69" s="150"/>
      <c r="C69" s="63"/>
      <c r="D69" s="66">
        <f t="shared" si="18"/>
        <v>1</v>
      </c>
      <c r="E69" s="69">
        <f>IFERROR(VLOOKUP(J69,Causa!$A$2:$F$15,6,0),"")</f>
        <v>2</v>
      </c>
      <c r="F69" s="52">
        <v>0.8125</v>
      </c>
      <c r="G69" s="53"/>
      <c r="H69" s="212"/>
      <c r="I69" s="55" t="s">
        <v>57</v>
      </c>
      <c r="J69" s="54" t="s">
        <v>41</v>
      </c>
      <c r="K69" s="54" t="s">
        <v>42</v>
      </c>
      <c r="L69" s="54" t="s">
        <v>446</v>
      </c>
      <c r="M69" s="54"/>
      <c r="N69" s="54"/>
      <c r="O69" s="54" t="s">
        <v>423</v>
      </c>
      <c r="P69" s="54">
        <v>3.53</v>
      </c>
      <c r="Q69" s="55" t="s">
        <v>2139</v>
      </c>
      <c r="R69" s="54"/>
      <c r="S69" s="56">
        <f t="shared" si="22"/>
        <v>0</v>
      </c>
      <c r="T69" s="56">
        <f t="shared" si="19"/>
        <v>0</v>
      </c>
      <c r="U69" s="56">
        <f t="shared" si="23"/>
        <v>0</v>
      </c>
      <c r="V69" s="56">
        <f t="shared" si="20"/>
        <v>3.53</v>
      </c>
      <c r="W69" s="64">
        <f t="shared" si="21"/>
        <v>19</v>
      </c>
      <c r="X69" s="56" t="str">
        <f t="shared" si="24"/>
        <v>T</v>
      </c>
      <c r="Y69" s="20"/>
      <c r="Z69" s="19"/>
      <c r="AA69" s="20"/>
      <c r="AB69" s="19"/>
      <c r="AC69" s="21"/>
      <c r="AJ69" s="22"/>
      <c r="AK69" s="22"/>
      <c r="AL69" s="22"/>
      <c r="AM69" s="22"/>
      <c r="AN69" s="20"/>
      <c r="AO69" s="20"/>
      <c r="AP69" s="20"/>
      <c r="AQ69" s="20"/>
      <c r="AR69" s="20"/>
    </row>
    <row r="70" spans="1:44" s="17" customFormat="1" ht="30.75" customHeight="1" x14ac:dyDescent="0.2">
      <c r="A70" s="150"/>
      <c r="C70" s="63"/>
      <c r="D70" s="66">
        <f t="shared" si="18"/>
        <v>1</v>
      </c>
      <c r="E70" s="69">
        <f>IFERROR(VLOOKUP(J70,Causa!$A$2:$F$15,6,0),"")</f>
        <v>2</v>
      </c>
      <c r="F70" s="52">
        <v>0.82847222222222217</v>
      </c>
      <c r="G70" s="53"/>
      <c r="H70" s="212"/>
      <c r="I70" s="55" t="s">
        <v>57</v>
      </c>
      <c r="J70" s="54" t="s">
        <v>41</v>
      </c>
      <c r="K70" s="54" t="s">
        <v>42</v>
      </c>
      <c r="L70" s="54" t="s">
        <v>441</v>
      </c>
      <c r="M70" s="54"/>
      <c r="N70" s="54"/>
      <c r="O70" s="54" t="s">
        <v>399</v>
      </c>
      <c r="P70" s="54">
        <v>4</v>
      </c>
      <c r="Q70" s="55" t="s">
        <v>2140</v>
      </c>
      <c r="R70" s="54"/>
      <c r="S70" s="56">
        <f t="shared" si="22"/>
        <v>0</v>
      </c>
      <c r="T70" s="56">
        <f t="shared" si="19"/>
        <v>0</v>
      </c>
      <c r="U70" s="56">
        <f t="shared" si="23"/>
        <v>0</v>
      </c>
      <c r="V70" s="56">
        <f t="shared" si="20"/>
        <v>4</v>
      </c>
      <c r="W70" s="64">
        <f t="shared" si="21"/>
        <v>19</v>
      </c>
      <c r="X70" s="56" t="str">
        <f t="shared" si="24"/>
        <v>T</v>
      </c>
      <c r="Y70" s="20"/>
      <c r="Z70" s="19"/>
      <c r="AA70" s="20"/>
      <c r="AB70" s="19"/>
      <c r="AC70" s="21"/>
      <c r="AJ70" s="22"/>
      <c r="AK70" s="22"/>
      <c r="AL70" s="22"/>
      <c r="AM70" s="22"/>
      <c r="AN70" s="20"/>
      <c r="AO70" s="20"/>
      <c r="AP70" s="20"/>
      <c r="AQ70" s="20"/>
      <c r="AR70" s="20"/>
    </row>
    <row r="71" spans="1:44" s="17" customFormat="1" ht="30.75" customHeight="1" x14ac:dyDescent="0.2">
      <c r="A71" s="150"/>
      <c r="C71" s="63"/>
      <c r="D71" s="66">
        <f t="shared" si="18"/>
        <v>1</v>
      </c>
      <c r="E71" s="69">
        <f>IFERROR(VLOOKUP(J71,Causa!$A$2:$F$15,6,0),"")</f>
        <v>2</v>
      </c>
      <c r="F71" s="52">
        <v>0.83888888888888891</v>
      </c>
      <c r="G71" s="53"/>
      <c r="H71" s="212"/>
      <c r="I71" s="55" t="s">
        <v>57</v>
      </c>
      <c r="J71" s="54" t="s">
        <v>41</v>
      </c>
      <c r="K71" s="54" t="s">
        <v>42</v>
      </c>
      <c r="L71" s="54" t="s">
        <v>444</v>
      </c>
      <c r="M71" s="54"/>
      <c r="N71" s="54"/>
      <c r="O71" s="54" t="s">
        <v>423</v>
      </c>
      <c r="P71" s="54">
        <v>5</v>
      </c>
      <c r="Q71" s="55" t="s">
        <v>1871</v>
      </c>
      <c r="R71" s="54"/>
      <c r="S71" s="56">
        <f t="shared" si="22"/>
        <v>0</v>
      </c>
      <c r="T71" s="56">
        <f t="shared" si="19"/>
        <v>0</v>
      </c>
      <c r="U71" s="56">
        <f t="shared" si="23"/>
        <v>0</v>
      </c>
      <c r="V71" s="56">
        <f t="shared" si="20"/>
        <v>5</v>
      </c>
      <c r="W71" s="64">
        <f t="shared" si="21"/>
        <v>20</v>
      </c>
      <c r="X71" s="56" t="str">
        <f t="shared" si="24"/>
        <v>T</v>
      </c>
      <c r="Y71" s="20"/>
      <c r="Z71" s="19"/>
      <c r="AA71" s="20"/>
      <c r="AB71" s="19"/>
      <c r="AC71" s="21"/>
      <c r="AJ71" s="22"/>
      <c r="AK71" s="22"/>
      <c r="AL71" s="22"/>
      <c r="AM71" s="22"/>
      <c r="AN71" s="20"/>
      <c r="AO71" s="20"/>
      <c r="AP71" s="20"/>
      <c r="AQ71" s="20"/>
      <c r="AR71" s="20"/>
    </row>
    <row r="72" spans="1:44" s="17" customFormat="1" ht="30.75" customHeight="1" x14ac:dyDescent="0.2">
      <c r="A72" s="150"/>
      <c r="C72" s="63"/>
      <c r="D72" s="66">
        <f t="shared" si="18"/>
        <v>1</v>
      </c>
      <c r="E72" s="69">
        <f>IFERROR(VLOOKUP(J72,Causa!$A$2:$F$15,6,0),"")</f>
        <v>2</v>
      </c>
      <c r="F72" s="52">
        <v>0.85</v>
      </c>
      <c r="G72" s="53"/>
      <c r="H72" s="212"/>
      <c r="I72" s="55" t="s">
        <v>57</v>
      </c>
      <c r="J72" s="54" t="s">
        <v>41</v>
      </c>
      <c r="K72" s="54" t="s">
        <v>42</v>
      </c>
      <c r="L72" s="54" t="s">
        <v>442</v>
      </c>
      <c r="M72" s="54"/>
      <c r="N72" s="54"/>
      <c r="O72" s="54" t="s">
        <v>423</v>
      </c>
      <c r="P72" s="54">
        <v>4.01</v>
      </c>
      <c r="Q72" s="55" t="s">
        <v>2069</v>
      </c>
      <c r="R72" s="54"/>
      <c r="S72" s="56">
        <f t="shared" si="22"/>
        <v>0</v>
      </c>
      <c r="T72" s="56">
        <f t="shared" si="19"/>
        <v>0</v>
      </c>
      <c r="U72" s="56">
        <f t="shared" si="23"/>
        <v>0</v>
      </c>
      <c r="V72" s="56">
        <f t="shared" si="20"/>
        <v>4.01</v>
      </c>
      <c r="W72" s="64">
        <f t="shared" si="21"/>
        <v>20</v>
      </c>
      <c r="X72" s="56" t="str">
        <f t="shared" si="24"/>
        <v>T</v>
      </c>
      <c r="Y72" s="20"/>
      <c r="Z72" s="19"/>
      <c r="AA72" s="20"/>
      <c r="AB72" s="19"/>
      <c r="AC72" s="21"/>
      <c r="AJ72" s="22"/>
      <c r="AK72" s="22"/>
      <c r="AL72" s="22"/>
      <c r="AM72" s="22"/>
      <c r="AN72" s="20"/>
      <c r="AO72" s="20"/>
      <c r="AP72" s="20"/>
      <c r="AQ72" s="20"/>
      <c r="AR72" s="20"/>
    </row>
    <row r="73" spans="1:44" s="17" customFormat="1" ht="30.75" customHeight="1" x14ac:dyDescent="0.2">
      <c r="A73" s="150"/>
      <c r="C73" s="63"/>
      <c r="D73" s="66">
        <f t="shared" si="18"/>
        <v>1</v>
      </c>
      <c r="E73" s="69">
        <f>IFERROR(VLOOKUP(J73,Causa!$A$2:$F$15,6,0),"")</f>
        <v>2</v>
      </c>
      <c r="F73" s="52">
        <v>0.8569444444444444</v>
      </c>
      <c r="G73" s="53"/>
      <c r="H73" s="212"/>
      <c r="I73" s="55" t="s">
        <v>57</v>
      </c>
      <c r="J73" s="54" t="s">
        <v>41</v>
      </c>
      <c r="K73" s="54" t="s">
        <v>42</v>
      </c>
      <c r="L73" s="54" t="s">
        <v>444</v>
      </c>
      <c r="M73" s="54"/>
      <c r="N73" s="54"/>
      <c r="O73" s="54" t="s">
        <v>401</v>
      </c>
      <c r="P73" s="54">
        <v>5</v>
      </c>
      <c r="Q73" s="55" t="s">
        <v>2141</v>
      </c>
      <c r="R73" s="54"/>
      <c r="S73" s="56">
        <f t="shared" si="22"/>
        <v>0</v>
      </c>
      <c r="T73" s="56">
        <f t="shared" si="19"/>
        <v>0</v>
      </c>
      <c r="U73" s="56">
        <f t="shared" si="23"/>
        <v>0</v>
      </c>
      <c r="V73" s="56">
        <f t="shared" si="20"/>
        <v>5</v>
      </c>
      <c r="W73" s="64">
        <f t="shared" si="21"/>
        <v>20</v>
      </c>
      <c r="X73" s="56" t="str">
        <f t="shared" si="24"/>
        <v>T</v>
      </c>
      <c r="Y73" s="20"/>
      <c r="Z73" s="19"/>
      <c r="AA73" s="20"/>
      <c r="AB73" s="19"/>
      <c r="AC73" s="21"/>
      <c r="AJ73" s="22"/>
      <c r="AK73" s="22"/>
      <c r="AL73" s="22"/>
      <c r="AM73" s="22"/>
      <c r="AN73" s="20"/>
      <c r="AO73" s="20"/>
      <c r="AP73" s="20"/>
      <c r="AQ73" s="20"/>
      <c r="AR73" s="20"/>
    </row>
    <row r="74" spans="1:44" s="17" customFormat="1" ht="30.75" customHeight="1" x14ac:dyDescent="0.2">
      <c r="A74" s="150"/>
      <c r="C74" s="63"/>
      <c r="D74" s="66">
        <f t="shared" si="18"/>
        <v>1</v>
      </c>
      <c r="E74" s="69">
        <f>IFERROR(VLOOKUP(J74,Causa!$A$2:$F$15,6,0),"")</f>
        <v>2</v>
      </c>
      <c r="F74" s="52">
        <v>0.88055555555555554</v>
      </c>
      <c r="G74" s="53"/>
      <c r="H74" s="212"/>
      <c r="I74" s="55" t="s">
        <v>57</v>
      </c>
      <c r="J74" s="54" t="s">
        <v>41</v>
      </c>
      <c r="K74" s="54" t="s">
        <v>42</v>
      </c>
      <c r="L74" s="54" t="s">
        <v>1857</v>
      </c>
      <c r="M74" s="54"/>
      <c r="N74" s="54"/>
      <c r="O74" s="54" t="s">
        <v>400</v>
      </c>
      <c r="P74" s="54">
        <v>7</v>
      </c>
      <c r="Q74" s="55" t="s">
        <v>2142</v>
      </c>
      <c r="R74" s="54"/>
      <c r="S74" s="56">
        <f t="shared" si="22"/>
        <v>0</v>
      </c>
      <c r="T74" s="56">
        <f t="shared" si="19"/>
        <v>0</v>
      </c>
      <c r="U74" s="56">
        <f t="shared" si="23"/>
        <v>0</v>
      </c>
      <c r="V74" s="56">
        <f t="shared" si="20"/>
        <v>7</v>
      </c>
      <c r="W74" s="64">
        <f t="shared" si="21"/>
        <v>21</v>
      </c>
      <c r="X74" s="56" t="str">
        <f t="shared" si="24"/>
        <v>T</v>
      </c>
      <c r="Y74" s="20"/>
      <c r="Z74" s="19"/>
      <c r="AA74" s="20"/>
      <c r="AB74" s="19"/>
      <c r="AC74" s="21"/>
      <c r="AJ74" s="22"/>
      <c r="AK74" s="22"/>
      <c r="AL74" s="22"/>
      <c r="AM74" s="22"/>
      <c r="AN74" s="20"/>
      <c r="AO74" s="20"/>
      <c r="AP74" s="20"/>
      <c r="AQ74" s="20"/>
      <c r="AR74" s="20"/>
    </row>
    <row r="75" spans="1:44" s="17" customFormat="1" ht="30.75" customHeight="1" x14ac:dyDescent="0.2">
      <c r="A75" s="150"/>
      <c r="C75" s="63"/>
      <c r="D75" s="66">
        <f t="shared" si="18"/>
        <v>1</v>
      </c>
      <c r="E75" s="69">
        <f>IFERROR(VLOOKUP(J75,Causa!$A$2:$F$15,6,0),"")</f>
        <v>2</v>
      </c>
      <c r="F75" s="52">
        <v>0.88958333333333339</v>
      </c>
      <c r="G75" s="53"/>
      <c r="H75" s="212"/>
      <c r="I75" s="55" t="s">
        <v>57</v>
      </c>
      <c r="J75" s="54" t="s">
        <v>41</v>
      </c>
      <c r="K75" s="54" t="s">
        <v>42</v>
      </c>
      <c r="L75" s="54" t="s">
        <v>444</v>
      </c>
      <c r="M75" s="54"/>
      <c r="N75" s="54"/>
      <c r="O75" s="54" t="s">
        <v>423</v>
      </c>
      <c r="P75" s="54">
        <v>10</v>
      </c>
      <c r="Q75" s="55" t="s">
        <v>2135</v>
      </c>
      <c r="R75" s="54"/>
      <c r="S75" s="56">
        <f t="shared" si="22"/>
        <v>0</v>
      </c>
      <c r="T75" s="56">
        <f t="shared" si="19"/>
        <v>0</v>
      </c>
      <c r="U75" s="56">
        <f t="shared" si="23"/>
        <v>0</v>
      </c>
      <c r="V75" s="56">
        <f t="shared" si="20"/>
        <v>10</v>
      </c>
      <c r="W75" s="64">
        <f t="shared" si="21"/>
        <v>21</v>
      </c>
      <c r="X75" s="56" t="str">
        <f t="shared" si="24"/>
        <v>T</v>
      </c>
      <c r="Y75" s="20"/>
      <c r="Z75" s="19"/>
      <c r="AA75" s="20"/>
      <c r="AB75" s="19"/>
      <c r="AC75" s="21"/>
      <c r="AJ75" s="22"/>
      <c r="AK75" s="22"/>
      <c r="AL75" s="22"/>
      <c r="AM75" s="22"/>
      <c r="AN75" s="20"/>
      <c r="AO75" s="20"/>
      <c r="AP75" s="20"/>
      <c r="AQ75" s="20"/>
      <c r="AR75" s="20"/>
    </row>
    <row r="76" spans="1:44" s="17" customFormat="1" ht="30.75" customHeight="1" x14ac:dyDescent="0.2">
      <c r="A76" s="150"/>
      <c r="C76" s="63"/>
      <c r="D76" s="66">
        <f t="shared" si="18"/>
        <v>1</v>
      </c>
      <c r="E76" s="69">
        <f>IFERROR(VLOOKUP(J76,Causa!$A$2:$F$15,6,0),"")</f>
        <v>3</v>
      </c>
      <c r="F76" s="52">
        <v>0.90416666666666667</v>
      </c>
      <c r="G76" s="53"/>
      <c r="H76" s="212"/>
      <c r="I76" s="55" t="s">
        <v>57</v>
      </c>
      <c r="J76" s="54" t="s">
        <v>37</v>
      </c>
      <c r="K76" s="54" t="s">
        <v>73</v>
      </c>
      <c r="L76" s="54" t="s">
        <v>1793</v>
      </c>
      <c r="M76" s="54"/>
      <c r="N76" s="54"/>
      <c r="O76" s="54" t="s">
        <v>427</v>
      </c>
      <c r="P76" s="54">
        <v>7</v>
      </c>
      <c r="Q76" s="55" t="s">
        <v>2143</v>
      </c>
      <c r="R76" s="54"/>
      <c r="S76" s="56">
        <f t="shared" si="22"/>
        <v>0</v>
      </c>
      <c r="T76" s="56">
        <f t="shared" si="19"/>
        <v>0</v>
      </c>
      <c r="U76" s="56">
        <f t="shared" si="23"/>
        <v>7</v>
      </c>
      <c r="V76" s="56">
        <f t="shared" si="20"/>
        <v>0</v>
      </c>
      <c r="W76" s="64">
        <f t="shared" si="21"/>
        <v>21</v>
      </c>
      <c r="X76" s="56" t="str">
        <f t="shared" si="24"/>
        <v>T</v>
      </c>
      <c r="Y76" s="20"/>
      <c r="Z76" s="19"/>
      <c r="AA76" s="20"/>
      <c r="AB76" s="19"/>
      <c r="AC76" s="21"/>
      <c r="AJ76" s="22"/>
      <c r="AK76" s="22"/>
      <c r="AL76" s="22"/>
      <c r="AM76" s="22"/>
      <c r="AN76" s="20"/>
      <c r="AO76" s="20"/>
      <c r="AP76" s="20"/>
      <c r="AQ76" s="20"/>
      <c r="AR76" s="20"/>
    </row>
    <row r="77" spans="1:44" s="17" customFormat="1" ht="30.75" customHeight="1" x14ac:dyDescent="0.2">
      <c r="A77" s="150"/>
      <c r="C77" s="63"/>
      <c r="D77" s="66">
        <f t="shared" si="18"/>
        <v>1</v>
      </c>
      <c r="E77" s="69">
        <f>IFERROR(VLOOKUP(J77,Causa!$A$2:$F$15,6,0),"")</f>
        <v>3</v>
      </c>
      <c r="F77" s="52">
        <v>0.9145833333333333</v>
      </c>
      <c r="G77" s="53"/>
      <c r="H77" s="212"/>
      <c r="I77" s="55" t="s">
        <v>57</v>
      </c>
      <c r="J77" s="54" t="s">
        <v>29</v>
      </c>
      <c r="K77" s="54" t="s">
        <v>1854</v>
      </c>
      <c r="L77" s="54" t="s">
        <v>1793</v>
      </c>
      <c r="M77" s="54"/>
      <c r="N77" s="54"/>
      <c r="O77" s="54" t="s">
        <v>429</v>
      </c>
      <c r="P77" s="54">
        <v>2.29</v>
      </c>
      <c r="Q77" s="55" t="s">
        <v>2034</v>
      </c>
      <c r="R77" s="54"/>
      <c r="S77" s="56">
        <f t="shared" si="22"/>
        <v>0</v>
      </c>
      <c r="T77" s="56">
        <f t="shared" si="19"/>
        <v>0</v>
      </c>
      <c r="U77" s="56">
        <f t="shared" si="23"/>
        <v>2.29</v>
      </c>
      <c r="V77" s="56">
        <f t="shared" si="20"/>
        <v>0</v>
      </c>
      <c r="W77" s="64">
        <f t="shared" si="21"/>
        <v>21</v>
      </c>
      <c r="X77" s="56" t="str">
        <f t="shared" si="24"/>
        <v>T</v>
      </c>
      <c r="Y77" s="20"/>
      <c r="Z77" s="19"/>
      <c r="AA77" s="20"/>
      <c r="AB77" s="19"/>
      <c r="AC77" s="21"/>
      <c r="AJ77" s="22"/>
      <c r="AK77" s="22"/>
      <c r="AL77" s="22"/>
      <c r="AM77" s="22"/>
      <c r="AN77" s="20"/>
      <c r="AO77" s="20"/>
      <c r="AP77" s="20"/>
      <c r="AQ77" s="20"/>
      <c r="AR77" s="20"/>
    </row>
    <row r="78" spans="1:44" s="17" customFormat="1" ht="30.75" customHeight="1" x14ac:dyDescent="0.2">
      <c r="A78" s="150"/>
      <c r="C78" s="63"/>
      <c r="D78" s="66">
        <f t="shared" si="18"/>
        <v>1</v>
      </c>
      <c r="E78" s="69">
        <f>IFERROR(VLOOKUP(J78,Causa!$A$2:$F$15,6,0),"")</f>
        <v>3</v>
      </c>
      <c r="F78" s="52">
        <v>0.91736111111111107</v>
      </c>
      <c r="G78" s="53"/>
      <c r="H78" s="212"/>
      <c r="I78" s="55" t="s">
        <v>57</v>
      </c>
      <c r="J78" s="54" t="s">
        <v>47</v>
      </c>
      <c r="K78" s="54" t="s">
        <v>82</v>
      </c>
      <c r="L78" s="54" t="s">
        <v>1793</v>
      </c>
      <c r="M78" s="54"/>
      <c r="N78" s="54"/>
      <c r="O78" s="54" t="s">
        <v>1725</v>
      </c>
      <c r="P78" s="54">
        <v>4.16</v>
      </c>
      <c r="Q78" s="55" t="s">
        <v>1940</v>
      </c>
      <c r="R78" s="54"/>
      <c r="S78" s="56">
        <f t="shared" si="22"/>
        <v>0</v>
      </c>
      <c r="T78" s="56">
        <f t="shared" si="19"/>
        <v>4.16</v>
      </c>
      <c r="U78" s="56">
        <f t="shared" si="23"/>
        <v>0</v>
      </c>
      <c r="V78" s="56">
        <f t="shared" si="20"/>
        <v>0</v>
      </c>
      <c r="W78" s="64">
        <f t="shared" si="21"/>
        <v>22</v>
      </c>
      <c r="X78" s="56" t="str">
        <f t="shared" si="24"/>
        <v>T</v>
      </c>
      <c r="Y78" s="20"/>
      <c r="Z78" s="19"/>
      <c r="AA78" s="20"/>
      <c r="AB78" s="19"/>
      <c r="AC78" s="21"/>
      <c r="AJ78" s="22"/>
      <c r="AK78" s="22"/>
      <c r="AL78" s="22"/>
      <c r="AM78" s="22"/>
      <c r="AN78" s="20"/>
      <c r="AO78" s="20"/>
      <c r="AP78" s="20"/>
      <c r="AQ78" s="20"/>
      <c r="AR78" s="20"/>
    </row>
    <row r="79" spans="1:44" s="17" customFormat="1" ht="30.75" customHeight="1" x14ac:dyDescent="0.2">
      <c r="A79" s="150"/>
      <c r="C79" s="63"/>
      <c r="D79" s="66">
        <f>IF(E79="","",IF(E79=1,IF(COUNTA(F79:P79)=9,1,0),IF(J80="OPERACIO",IF(COUNTA(F79:P79)=7,1,0),IF(COUNTA(F79:P79)=7,1,0))))</f>
        <v>1</v>
      </c>
      <c r="E79" s="69">
        <f>IFERROR(VLOOKUP(J80,Causa!$A$2:$F$15,6,0),"")</f>
        <v>3</v>
      </c>
      <c r="F79" s="52">
        <v>0.92361111111111116</v>
      </c>
      <c r="G79" s="53"/>
      <c r="H79" s="212"/>
      <c r="I79" s="55" t="s">
        <v>57</v>
      </c>
      <c r="J79" s="54" t="s">
        <v>37</v>
      </c>
      <c r="K79" s="54" t="s">
        <v>68</v>
      </c>
      <c r="L79" s="54" t="s">
        <v>1793</v>
      </c>
      <c r="M79" s="54"/>
      <c r="N79" s="54"/>
      <c r="O79" s="54" t="s">
        <v>427</v>
      </c>
      <c r="P79" s="54">
        <v>11</v>
      </c>
      <c r="Q79" s="55" t="s">
        <v>2136</v>
      </c>
      <c r="R79" s="54"/>
      <c r="S79" s="56">
        <f>IF(K80="tiempo no programado",P80,0)</f>
        <v>0</v>
      </c>
      <c r="T79" s="56">
        <f>IF(J80="Programa",P80,0)-S79</f>
        <v>0</v>
      </c>
      <c r="U79" s="56">
        <f>IF(J80="CALIDAD",P80,0)+IF(J80="LOGISTIC",P80,0)+IF(J80="REPUESTO",P80,0)+IF(J80="SALAMAQ",P80,0)</f>
        <v>20</v>
      </c>
      <c r="V79" s="56">
        <f>IF(J80="ELECTRIC",P80,0)+IF(J80="INSTRUME",P80,0)+IF(J80="MECANICA",P80,0)+IF(J80="OPERACIO",P80,0)+IF(J80="AUTOMATI",P80,0)</f>
        <v>0</v>
      </c>
      <c r="W79" s="64">
        <f t="shared" si="21"/>
        <v>22</v>
      </c>
      <c r="X79" s="56" t="str">
        <f t="shared" si="24"/>
        <v>T</v>
      </c>
      <c r="Y79" s="20"/>
      <c r="Z79" s="19"/>
      <c r="AA79" s="20"/>
      <c r="AB79" s="19"/>
      <c r="AC79" s="21"/>
      <c r="AJ79" s="22"/>
      <c r="AK79" s="22"/>
      <c r="AL79" s="22"/>
      <c r="AM79" s="22"/>
      <c r="AN79" s="20"/>
      <c r="AO79" s="20"/>
      <c r="AP79" s="20"/>
      <c r="AQ79" s="20"/>
      <c r="AR79" s="20"/>
    </row>
    <row r="80" spans="1:44" s="17" customFormat="1" ht="30.75" customHeight="1" x14ac:dyDescent="0.2">
      <c r="A80" s="150"/>
      <c r="C80" s="63"/>
      <c r="D80" s="66" t="str">
        <f>IF(E80="","",IF(E80=1,IF(COUNTA(F80:I80)=9,1,0),IF(#REF!="OPERACIO",IF(COUNTA(F80:I80)=7,1,0),IF(COUNTA(F80:I80)=7,1,0))))</f>
        <v/>
      </c>
      <c r="E80" s="69" t="str">
        <f>IFERROR(VLOOKUP(#REF!,Causa!$A$2:$F$15,6,0),"")</f>
        <v/>
      </c>
      <c r="F80" s="52">
        <v>0.93333333333333324</v>
      </c>
      <c r="G80" s="53"/>
      <c r="H80" s="212"/>
      <c r="I80" s="55" t="s">
        <v>57</v>
      </c>
      <c r="J80" s="54" t="s">
        <v>37</v>
      </c>
      <c r="K80" s="54" t="s">
        <v>61</v>
      </c>
      <c r="L80" s="54" t="s">
        <v>1793</v>
      </c>
      <c r="M80" s="54"/>
      <c r="N80" s="54"/>
      <c r="O80" s="54" t="s">
        <v>426</v>
      </c>
      <c r="P80" s="54">
        <v>20</v>
      </c>
      <c r="Q80" s="55" t="s">
        <v>2144</v>
      </c>
      <c r="R80" s="54" t="s">
        <v>2145</v>
      </c>
      <c r="S80" s="56" t="e">
        <f>IF(#REF!="tiempo no programado",#REF!,0)</f>
        <v>#REF!</v>
      </c>
      <c r="T80" s="56" t="e">
        <f>IF(#REF!="Programa",#REF!,0)-S80</f>
        <v>#REF!</v>
      </c>
      <c r="U80" s="56" t="e">
        <f>IF(#REF!="CALIDAD",#REF!,0)+IF(#REF!="LOGISTIC",#REF!,0)+IF(#REF!="REPUESTO",#REF!,0)+IF(#REF!="SALAMAQ",#REF!,0)</f>
        <v>#REF!</v>
      </c>
      <c r="V80" s="56" t="e">
        <f>IF(#REF!="ELECTRIC",#REF!,0)+IF(#REF!="INSTRUME",#REF!,0)+IF(#REF!="MECANICA",#REF!,0)+IF(#REF!="OPERACIO",#REF!,0)+IF(#REF!="AUTOMATI",#REF!,0)</f>
        <v>#REF!</v>
      </c>
      <c r="W80" s="64">
        <f t="shared" si="21"/>
        <v>22</v>
      </c>
      <c r="X80" s="56" t="str">
        <f t="shared" si="24"/>
        <v>T</v>
      </c>
      <c r="Y80" s="20"/>
      <c r="Z80" s="19"/>
      <c r="AA80" s="20"/>
      <c r="AB80" s="19"/>
      <c r="AC80" s="21"/>
      <c r="AJ80" s="22"/>
      <c r="AK80" s="22"/>
      <c r="AL80" s="22"/>
      <c r="AM80" s="22"/>
      <c r="AN80" s="20"/>
      <c r="AO80" s="20"/>
      <c r="AP80" s="20"/>
      <c r="AQ80" s="20"/>
      <c r="AR80" s="20"/>
    </row>
    <row r="81" spans="1:44" s="17" customFormat="1" ht="30.75" customHeight="1" x14ac:dyDescent="0.2">
      <c r="A81" s="150"/>
      <c r="C81" s="63"/>
      <c r="D81" s="66" t="str">
        <f t="shared" si="18"/>
        <v/>
      </c>
      <c r="E81" s="69" t="str">
        <f>IFERROR(VLOOKUP(J81,Causa!$A$2:$F$15,6,0),"")</f>
        <v/>
      </c>
      <c r="F81" s="52"/>
      <c r="G81" s="53"/>
      <c r="H81" s="212"/>
      <c r="I81" s="55"/>
      <c r="J81" s="54"/>
      <c r="K81" s="54"/>
      <c r="L81" s="54"/>
      <c r="M81" s="54"/>
      <c r="N81" s="54"/>
      <c r="O81" s="54"/>
      <c r="P81" s="54"/>
      <c r="Q81" s="55"/>
      <c r="R81" s="54"/>
      <c r="S81" s="56">
        <f t="shared" si="22"/>
        <v>0</v>
      </c>
      <c r="T81" s="56">
        <f t="shared" si="19"/>
        <v>0</v>
      </c>
      <c r="U81" s="56">
        <f t="shared" si="23"/>
        <v>0</v>
      </c>
      <c r="V81" s="56">
        <f t="shared" si="20"/>
        <v>0</v>
      </c>
      <c r="W81" s="64" t="str">
        <f t="shared" si="21"/>
        <v/>
      </c>
      <c r="X81" s="56" t="str">
        <f t="shared" si="24"/>
        <v>T</v>
      </c>
      <c r="Y81" s="20"/>
      <c r="Z81" s="19"/>
      <c r="AA81" s="20"/>
      <c r="AB81" s="19"/>
      <c r="AC81" s="21"/>
      <c r="AJ81" s="22"/>
      <c r="AK81" s="22"/>
      <c r="AL81" s="22"/>
      <c r="AM81" s="22"/>
      <c r="AN81" s="20"/>
      <c r="AO81" s="20"/>
      <c r="AP81" s="20"/>
      <c r="AQ81" s="20"/>
      <c r="AR81" s="20"/>
    </row>
    <row r="82" spans="1:44" s="17" customFormat="1" ht="30.75" customHeight="1" x14ac:dyDescent="0.2">
      <c r="A82" s="150"/>
      <c r="C82" s="63"/>
      <c r="D82" s="66" t="str">
        <f t="shared" si="18"/>
        <v/>
      </c>
      <c r="E82" s="69" t="str">
        <f>IFERROR(VLOOKUP(J82,Causa!$A$2:$F$15,6,0),"")</f>
        <v/>
      </c>
      <c r="F82" s="52"/>
      <c r="G82" s="53"/>
      <c r="H82" s="212"/>
      <c r="I82" s="55"/>
      <c r="J82" s="54"/>
      <c r="K82" s="54"/>
      <c r="L82" s="54"/>
      <c r="M82" s="54"/>
      <c r="N82" s="54"/>
      <c r="O82" s="54"/>
      <c r="P82" s="54"/>
      <c r="Q82" s="55"/>
      <c r="R82" s="54"/>
      <c r="S82" s="56">
        <f t="shared" si="22"/>
        <v>0</v>
      </c>
      <c r="T82" s="56">
        <f t="shared" si="19"/>
        <v>0</v>
      </c>
      <c r="U82" s="56">
        <f t="shared" si="23"/>
        <v>0</v>
      </c>
      <c r="V82" s="56">
        <f t="shared" si="20"/>
        <v>0</v>
      </c>
      <c r="W82" s="64" t="str">
        <f t="shared" si="21"/>
        <v/>
      </c>
      <c r="X82" s="56" t="str">
        <f t="shared" si="24"/>
        <v>T</v>
      </c>
      <c r="Y82" s="20"/>
      <c r="Z82" s="19"/>
      <c r="AA82" s="20"/>
      <c r="AB82" s="19"/>
      <c r="AC82" s="21"/>
      <c r="AJ82" s="22"/>
      <c r="AK82" s="22"/>
      <c r="AL82" s="22"/>
      <c r="AM82" s="22"/>
      <c r="AN82" s="20"/>
      <c r="AO82" s="20"/>
      <c r="AP82" s="20"/>
      <c r="AQ82" s="20"/>
      <c r="AR82" s="20"/>
    </row>
    <row r="83" spans="1:44" s="17" customFormat="1" ht="30.75" customHeight="1" x14ac:dyDescent="0.2">
      <c r="A83" s="150"/>
      <c r="C83" s="63"/>
      <c r="D83" s="66" t="str">
        <f t="shared" si="18"/>
        <v/>
      </c>
      <c r="E83" s="69" t="str">
        <f>IFERROR(VLOOKUP(J83,Causa!$A$2:$F$15,6,0),"")</f>
        <v/>
      </c>
      <c r="F83" s="52"/>
      <c r="G83" s="53"/>
      <c r="H83" s="212"/>
      <c r="I83" s="55"/>
      <c r="J83" s="54"/>
      <c r="K83" s="54"/>
      <c r="L83" s="54"/>
      <c r="M83" s="54"/>
      <c r="N83" s="54"/>
      <c r="O83" s="54"/>
      <c r="P83" s="54"/>
      <c r="Q83" s="55"/>
      <c r="R83" s="54"/>
      <c r="S83" s="56">
        <f t="shared" si="22"/>
        <v>0</v>
      </c>
      <c r="T83" s="56">
        <f t="shared" si="19"/>
        <v>0</v>
      </c>
      <c r="U83" s="56">
        <f t="shared" si="23"/>
        <v>0</v>
      </c>
      <c r="V83" s="56">
        <f t="shared" si="20"/>
        <v>0</v>
      </c>
      <c r="W83" s="64" t="str">
        <f t="shared" si="21"/>
        <v/>
      </c>
      <c r="X83" s="56" t="str">
        <f t="shared" si="24"/>
        <v>T</v>
      </c>
      <c r="Y83" s="20"/>
      <c r="Z83" s="19"/>
      <c r="AA83" s="20"/>
      <c r="AB83" s="19"/>
      <c r="AC83" s="21"/>
      <c r="AJ83" s="22"/>
      <c r="AK83" s="22"/>
      <c r="AL83" s="22"/>
      <c r="AM83" s="22"/>
      <c r="AN83" s="20"/>
      <c r="AO83" s="20"/>
      <c r="AP83" s="20"/>
      <c r="AQ83" s="20"/>
      <c r="AR83" s="20"/>
    </row>
    <row r="84" spans="1:44" s="17" customFormat="1" ht="30.75" customHeight="1" x14ac:dyDescent="0.2">
      <c r="A84" s="150"/>
      <c r="C84" s="63"/>
      <c r="D84" s="66" t="str">
        <f t="shared" si="18"/>
        <v/>
      </c>
      <c r="E84" s="69" t="str">
        <f>IFERROR(VLOOKUP(J84,Causa!$A$2:$F$15,6,0),"")</f>
        <v/>
      </c>
      <c r="F84" s="52"/>
      <c r="G84" s="53"/>
      <c r="H84" s="212"/>
      <c r="I84" s="55"/>
      <c r="J84" s="54"/>
      <c r="K84" s="54"/>
      <c r="L84" s="54"/>
      <c r="M84" s="54"/>
      <c r="N84" s="54"/>
      <c r="O84" s="54"/>
      <c r="P84" s="54"/>
      <c r="Q84" s="55"/>
      <c r="R84" s="54"/>
      <c r="S84" s="56">
        <f t="shared" si="22"/>
        <v>0</v>
      </c>
      <c r="T84" s="56">
        <f t="shared" si="19"/>
        <v>0</v>
      </c>
      <c r="U84" s="56">
        <f t="shared" si="23"/>
        <v>0</v>
      </c>
      <c r="V84" s="56">
        <f t="shared" si="20"/>
        <v>0</v>
      </c>
      <c r="W84" s="64" t="str">
        <f t="shared" si="21"/>
        <v/>
      </c>
      <c r="X84" s="56" t="str">
        <f t="shared" si="24"/>
        <v>T</v>
      </c>
      <c r="Y84" s="20"/>
      <c r="Z84" s="19"/>
      <c r="AA84" s="20"/>
      <c r="AB84" s="19"/>
      <c r="AC84" s="21"/>
      <c r="AJ84" s="22"/>
      <c r="AK84" s="22"/>
      <c r="AL84" s="22"/>
      <c r="AM84" s="22"/>
      <c r="AN84" s="20"/>
      <c r="AO84" s="20"/>
      <c r="AP84" s="20"/>
      <c r="AQ84" s="20"/>
      <c r="AR84" s="20"/>
    </row>
    <row r="85" spans="1:44" s="17" customFormat="1" ht="30.75" customHeight="1" x14ac:dyDescent="0.2">
      <c r="A85" s="150"/>
      <c r="C85" s="63"/>
      <c r="D85" s="66" t="str">
        <f t="shared" si="18"/>
        <v/>
      </c>
      <c r="E85" s="69" t="str">
        <f>IFERROR(VLOOKUP(J85,Causa!$A$2:$F$15,6,0),"")</f>
        <v/>
      </c>
      <c r="F85" s="52"/>
      <c r="G85" s="53"/>
      <c r="H85" s="212"/>
      <c r="I85" s="55"/>
      <c r="J85" s="54"/>
      <c r="K85" s="54"/>
      <c r="L85" s="54"/>
      <c r="M85" s="54"/>
      <c r="N85" s="54"/>
      <c r="O85" s="54"/>
      <c r="P85" s="54"/>
      <c r="Q85" s="55"/>
      <c r="R85" s="54"/>
      <c r="S85" s="56">
        <f t="shared" si="22"/>
        <v>0</v>
      </c>
      <c r="T85" s="56">
        <f t="shared" si="19"/>
        <v>0</v>
      </c>
      <c r="U85" s="56">
        <f t="shared" si="23"/>
        <v>0</v>
      </c>
      <c r="V85" s="56">
        <f t="shared" si="20"/>
        <v>0</v>
      </c>
      <c r="W85" s="64" t="str">
        <f t="shared" si="21"/>
        <v/>
      </c>
      <c r="X85" s="56" t="str">
        <f t="shared" si="24"/>
        <v>T</v>
      </c>
      <c r="Y85" s="20"/>
      <c r="Z85" s="19"/>
      <c r="AA85" s="20"/>
      <c r="AB85" s="19"/>
      <c r="AC85" s="21"/>
      <c r="AJ85" s="22"/>
      <c r="AK85" s="22"/>
      <c r="AL85" s="22"/>
      <c r="AM85" s="22"/>
      <c r="AN85" s="20"/>
      <c r="AO85" s="20"/>
      <c r="AP85" s="20"/>
      <c r="AQ85" s="20"/>
      <c r="AR85" s="20"/>
    </row>
    <row r="86" spans="1:44" s="17" customFormat="1" ht="30.75" customHeight="1" x14ac:dyDescent="0.2">
      <c r="A86" s="150"/>
      <c r="C86" s="63"/>
      <c r="D86" s="66" t="str">
        <f t="shared" si="18"/>
        <v/>
      </c>
      <c r="E86" s="69" t="str">
        <f>IFERROR(VLOOKUP(J86,Causa!$A$2:$F$15,6,0),"")</f>
        <v/>
      </c>
      <c r="F86" s="52"/>
      <c r="G86" s="53"/>
      <c r="H86" s="212"/>
      <c r="I86" s="55"/>
      <c r="J86" s="54"/>
      <c r="K86" s="54"/>
      <c r="L86" s="54"/>
      <c r="M86" s="54"/>
      <c r="N86" s="54"/>
      <c r="O86" s="54"/>
      <c r="P86" s="54"/>
      <c r="Q86" s="55"/>
      <c r="R86" s="54"/>
      <c r="S86" s="56">
        <f t="shared" si="22"/>
        <v>0</v>
      </c>
      <c r="T86" s="56">
        <f t="shared" si="19"/>
        <v>0</v>
      </c>
      <c r="U86" s="56">
        <f t="shared" si="23"/>
        <v>0</v>
      </c>
      <c r="V86" s="56">
        <f t="shared" si="20"/>
        <v>0</v>
      </c>
      <c r="W86" s="64" t="str">
        <f t="shared" si="21"/>
        <v/>
      </c>
      <c r="X86" s="56" t="str">
        <f t="shared" si="24"/>
        <v>T</v>
      </c>
      <c r="Y86" s="20"/>
      <c r="Z86" s="19"/>
      <c r="AA86" s="20"/>
      <c r="AB86" s="19"/>
      <c r="AC86" s="21"/>
      <c r="AJ86" s="22"/>
      <c r="AK86" s="22"/>
      <c r="AL86" s="22"/>
      <c r="AM86" s="22"/>
      <c r="AN86" s="20"/>
      <c r="AO86" s="20"/>
      <c r="AP86" s="20"/>
      <c r="AQ86" s="20"/>
      <c r="AR86" s="20"/>
    </row>
    <row r="87" spans="1:44" s="17" customFormat="1" ht="30.75" customHeight="1" x14ac:dyDescent="0.2">
      <c r="A87" s="150"/>
      <c r="C87" s="63"/>
      <c r="D87" s="66" t="str">
        <f t="shared" si="18"/>
        <v/>
      </c>
      <c r="E87" s="69" t="str">
        <f>IFERROR(VLOOKUP(J87,Causa!$A$2:$F$15,6,0),"")</f>
        <v/>
      </c>
      <c r="F87" s="52"/>
      <c r="G87" s="53"/>
      <c r="H87" s="212"/>
      <c r="I87" s="55"/>
      <c r="J87" s="54"/>
      <c r="K87" s="54"/>
      <c r="L87" s="54"/>
      <c r="M87" s="54"/>
      <c r="N87" s="54"/>
      <c r="O87" s="54"/>
      <c r="P87" s="54"/>
      <c r="Q87" s="55"/>
      <c r="R87" s="54"/>
      <c r="S87" s="56">
        <f t="shared" si="22"/>
        <v>0</v>
      </c>
      <c r="T87" s="56">
        <f t="shared" si="19"/>
        <v>0</v>
      </c>
      <c r="U87" s="56">
        <f t="shared" si="23"/>
        <v>0</v>
      </c>
      <c r="V87" s="56">
        <f t="shared" si="20"/>
        <v>0</v>
      </c>
      <c r="W87" s="64" t="str">
        <f t="shared" si="21"/>
        <v/>
      </c>
      <c r="X87" s="56" t="str">
        <f t="shared" si="24"/>
        <v>T</v>
      </c>
      <c r="Y87" s="20"/>
      <c r="Z87" s="19"/>
      <c r="AA87" s="20"/>
      <c r="AB87" s="19"/>
      <c r="AC87" s="21"/>
      <c r="AJ87" s="22"/>
      <c r="AK87" s="22"/>
      <c r="AL87" s="22"/>
      <c r="AM87" s="22"/>
      <c r="AN87" s="20"/>
      <c r="AO87" s="20"/>
      <c r="AP87" s="20"/>
      <c r="AQ87" s="20"/>
      <c r="AR87" s="20"/>
    </row>
    <row r="88" spans="1:44" s="17" customFormat="1" ht="30.75" customHeight="1" x14ac:dyDescent="0.2">
      <c r="A88" s="150"/>
      <c r="C88" s="63"/>
      <c r="D88" s="66" t="str">
        <f t="shared" si="18"/>
        <v/>
      </c>
      <c r="E88" s="69" t="str">
        <f>IFERROR(VLOOKUP(J88,Causa!$A$2:$F$15,6,0),"")</f>
        <v/>
      </c>
      <c r="F88" s="52"/>
      <c r="G88" s="53"/>
      <c r="H88" s="212"/>
      <c r="I88" s="55"/>
      <c r="J88" s="54"/>
      <c r="K88" s="54"/>
      <c r="L88" s="54"/>
      <c r="M88" s="54"/>
      <c r="N88" s="54"/>
      <c r="O88" s="54"/>
      <c r="P88" s="54"/>
      <c r="Q88" s="55"/>
      <c r="R88" s="54"/>
      <c r="S88" s="56">
        <f t="shared" si="22"/>
        <v>0</v>
      </c>
      <c r="T88" s="56">
        <f t="shared" si="19"/>
        <v>0</v>
      </c>
      <c r="U88" s="56">
        <f t="shared" si="23"/>
        <v>0</v>
      </c>
      <c r="V88" s="56">
        <f t="shared" si="20"/>
        <v>0</v>
      </c>
      <c r="W88" s="64" t="str">
        <f t="shared" si="21"/>
        <v/>
      </c>
      <c r="X88" s="56" t="str">
        <f t="shared" si="24"/>
        <v>T</v>
      </c>
      <c r="Y88" s="20"/>
      <c r="Z88" s="19"/>
      <c r="AA88" s="20"/>
      <c r="AB88" s="19"/>
      <c r="AC88" s="21"/>
      <c r="AJ88" s="22"/>
      <c r="AK88" s="22"/>
      <c r="AL88" s="22"/>
      <c r="AM88" s="22"/>
      <c r="AN88" s="20"/>
      <c r="AO88" s="20"/>
      <c r="AP88" s="20"/>
      <c r="AQ88" s="20"/>
      <c r="AR88" s="20"/>
    </row>
    <row r="89" spans="1:44" s="17" customFormat="1" ht="30.75" customHeight="1" x14ac:dyDescent="0.2">
      <c r="A89" s="150"/>
      <c r="C89" s="63"/>
      <c r="D89" s="66" t="str">
        <f t="shared" si="18"/>
        <v/>
      </c>
      <c r="E89" s="69" t="str">
        <f>IFERROR(VLOOKUP(J89,Causa!$A$2:$F$15,6,0),"")</f>
        <v/>
      </c>
      <c r="F89" s="52"/>
      <c r="G89" s="53"/>
      <c r="H89" s="212"/>
      <c r="I89" s="55"/>
      <c r="J89" s="54"/>
      <c r="K89" s="54"/>
      <c r="L89" s="54"/>
      <c r="M89" s="54"/>
      <c r="N89" s="54"/>
      <c r="O89" s="54"/>
      <c r="P89" s="54"/>
      <c r="Q89" s="55"/>
      <c r="R89" s="54"/>
      <c r="S89" s="56">
        <f t="shared" si="22"/>
        <v>0</v>
      </c>
      <c r="T89" s="56">
        <f t="shared" si="19"/>
        <v>0</v>
      </c>
      <c r="U89" s="56">
        <f t="shared" si="23"/>
        <v>0</v>
      </c>
      <c r="V89" s="56">
        <f t="shared" si="20"/>
        <v>0</v>
      </c>
      <c r="W89" s="64" t="str">
        <f t="shared" si="21"/>
        <v/>
      </c>
      <c r="X89" s="56" t="str">
        <f t="shared" si="24"/>
        <v>T</v>
      </c>
      <c r="Y89" s="20"/>
      <c r="Z89" s="19"/>
      <c r="AA89" s="20"/>
      <c r="AB89" s="19"/>
      <c r="AC89" s="21"/>
      <c r="AJ89" s="22"/>
      <c r="AK89" s="22"/>
      <c r="AL89" s="22"/>
      <c r="AM89" s="22"/>
      <c r="AN89" s="20"/>
      <c r="AO89" s="20"/>
      <c r="AP89" s="20"/>
      <c r="AQ89" s="20"/>
      <c r="AR89" s="20"/>
    </row>
    <row r="90" spans="1:44" s="17" customFormat="1" ht="30.75" customHeight="1" x14ac:dyDescent="0.2">
      <c r="A90" s="150"/>
      <c r="C90" s="63"/>
      <c r="D90" s="66" t="str">
        <f t="shared" si="18"/>
        <v/>
      </c>
      <c r="E90" s="69" t="str">
        <f>IFERROR(VLOOKUP(J90,Causa!$A$2:$F$15,6,0),"")</f>
        <v/>
      </c>
      <c r="F90" s="52"/>
      <c r="G90" s="53"/>
      <c r="H90" s="212"/>
      <c r="I90" s="55"/>
      <c r="J90" s="54"/>
      <c r="K90" s="54"/>
      <c r="L90" s="54"/>
      <c r="M90" s="54"/>
      <c r="N90" s="54"/>
      <c r="O90" s="54"/>
      <c r="P90" s="54"/>
      <c r="Q90" s="55"/>
      <c r="R90" s="54"/>
      <c r="S90" s="56">
        <f t="shared" si="22"/>
        <v>0</v>
      </c>
      <c r="T90" s="56">
        <f t="shared" si="19"/>
        <v>0</v>
      </c>
      <c r="U90" s="56">
        <f t="shared" si="23"/>
        <v>0</v>
      </c>
      <c r="V90" s="56">
        <f t="shared" si="20"/>
        <v>0</v>
      </c>
      <c r="W90" s="64" t="str">
        <f t="shared" si="21"/>
        <v/>
      </c>
      <c r="X90" s="56" t="str">
        <f t="shared" si="24"/>
        <v>T</v>
      </c>
      <c r="Y90" s="20"/>
      <c r="Z90" s="19"/>
      <c r="AA90" s="20"/>
      <c r="AB90" s="19"/>
      <c r="AC90" s="21"/>
      <c r="AJ90" s="22"/>
      <c r="AK90" s="22"/>
      <c r="AL90" s="22"/>
      <c r="AM90" s="22"/>
      <c r="AN90" s="20"/>
      <c r="AO90" s="20"/>
      <c r="AP90" s="20"/>
      <c r="AQ90" s="20"/>
      <c r="AR90" s="20"/>
    </row>
    <row r="91" spans="1:44" s="17" customFormat="1" ht="30.75" customHeight="1" x14ac:dyDescent="0.2">
      <c r="A91" s="150"/>
      <c r="C91" s="63"/>
      <c r="D91" s="66" t="str">
        <f t="shared" si="18"/>
        <v/>
      </c>
      <c r="E91" s="69" t="str">
        <f>IFERROR(VLOOKUP(J91,Causa!$A$2:$F$15,6,0),"")</f>
        <v/>
      </c>
      <c r="F91" s="52"/>
      <c r="G91" s="53"/>
      <c r="H91" s="212"/>
      <c r="I91" s="55"/>
      <c r="J91" s="54"/>
      <c r="K91" s="54"/>
      <c r="L91" s="54"/>
      <c r="M91" s="54"/>
      <c r="N91" s="54"/>
      <c r="O91" s="54"/>
      <c r="P91" s="54"/>
      <c r="Q91" s="55"/>
      <c r="R91" s="54"/>
      <c r="S91" s="56">
        <f t="shared" si="22"/>
        <v>0</v>
      </c>
      <c r="T91" s="56">
        <f t="shared" si="19"/>
        <v>0</v>
      </c>
      <c r="U91" s="56">
        <f t="shared" si="23"/>
        <v>0</v>
      </c>
      <c r="V91" s="56">
        <f t="shared" si="20"/>
        <v>0</v>
      </c>
      <c r="W91" s="64" t="str">
        <f t="shared" si="21"/>
        <v/>
      </c>
      <c r="X91" s="56" t="str">
        <f t="shared" si="24"/>
        <v>T</v>
      </c>
      <c r="Y91" s="20"/>
      <c r="Z91" s="19"/>
      <c r="AA91" s="20"/>
      <c r="AB91" s="19"/>
      <c r="AC91" s="21"/>
      <c r="AJ91" s="22"/>
      <c r="AK91" s="22"/>
      <c r="AL91" s="22"/>
      <c r="AM91" s="22"/>
      <c r="AN91" s="20"/>
      <c r="AO91" s="20"/>
      <c r="AP91" s="20"/>
      <c r="AQ91" s="20"/>
      <c r="AR91" s="20"/>
    </row>
    <row r="92" spans="1:44" s="17" customFormat="1" ht="30.75" customHeight="1" x14ac:dyDescent="0.2">
      <c r="A92" s="150"/>
      <c r="C92" s="63"/>
      <c r="D92" s="66" t="str">
        <f t="shared" si="18"/>
        <v/>
      </c>
      <c r="E92" s="69" t="str">
        <f>IFERROR(VLOOKUP(J92,Causa!$A$2:$F$15,6,0),"")</f>
        <v/>
      </c>
      <c r="F92" s="52"/>
      <c r="G92" s="53"/>
      <c r="H92" s="212"/>
      <c r="I92" s="55"/>
      <c r="J92" s="54"/>
      <c r="K92" s="54"/>
      <c r="L92" s="54"/>
      <c r="M92" s="54"/>
      <c r="N92" s="54"/>
      <c r="O92" s="54"/>
      <c r="P92" s="54"/>
      <c r="Q92" s="55"/>
      <c r="R92" s="54"/>
      <c r="S92" s="56">
        <f t="shared" si="22"/>
        <v>0</v>
      </c>
      <c r="T92" s="56">
        <f t="shared" si="19"/>
        <v>0</v>
      </c>
      <c r="U92" s="56">
        <f t="shared" si="23"/>
        <v>0</v>
      </c>
      <c r="V92" s="56">
        <f t="shared" si="20"/>
        <v>0</v>
      </c>
      <c r="W92" s="64" t="str">
        <f t="shared" si="21"/>
        <v/>
      </c>
      <c r="X92" s="56" t="str">
        <f t="shared" si="24"/>
        <v>T</v>
      </c>
      <c r="Y92" s="20"/>
      <c r="Z92" s="19"/>
      <c r="AA92" s="20"/>
      <c r="AB92" s="19"/>
      <c r="AC92" s="21"/>
      <c r="AJ92" s="22"/>
      <c r="AK92" s="22"/>
      <c r="AL92" s="22"/>
      <c r="AM92" s="22"/>
      <c r="AN92" s="20"/>
      <c r="AO92" s="20"/>
      <c r="AP92" s="20"/>
      <c r="AQ92" s="20"/>
      <c r="AR92" s="20"/>
    </row>
    <row r="93" spans="1:44" s="17" customFormat="1" ht="30.75" customHeight="1" x14ac:dyDescent="0.2">
      <c r="A93" s="150"/>
      <c r="C93" s="63"/>
      <c r="D93" s="66" t="str">
        <f t="shared" si="18"/>
        <v/>
      </c>
      <c r="E93" s="69" t="str">
        <f>IFERROR(VLOOKUP(J93,Causa!$A$2:$F$15,6,0),"")</f>
        <v/>
      </c>
      <c r="F93" s="52"/>
      <c r="G93" s="53"/>
      <c r="H93" s="212"/>
      <c r="I93" s="55"/>
      <c r="J93" s="54"/>
      <c r="K93" s="54"/>
      <c r="L93" s="54"/>
      <c r="M93" s="54"/>
      <c r="N93" s="54"/>
      <c r="O93" s="54"/>
      <c r="P93" s="54"/>
      <c r="Q93" s="55"/>
      <c r="R93" s="54"/>
      <c r="S93" s="56">
        <f t="shared" si="22"/>
        <v>0</v>
      </c>
      <c r="T93" s="56">
        <f t="shared" si="19"/>
        <v>0</v>
      </c>
      <c r="U93" s="56">
        <f t="shared" si="23"/>
        <v>0</v>
      </c>
      <c r="V93" s="56">
        <f t="shared" si="20"/>
        <v>0</v>
      </c>
      <c r="W93" s="64" t="str">
        <f t="shared" si="21"/>
        <v/>
      </c>
      <c r="X93" s="56" t="str">
        <f t="shared" si="24"/>
        <v>T</v>
      </c>
      <c r="Y93" s="20"/>
      <c r="Z93" s="19"/>
      <c r="AA93" s="20"/>
      <c r="AB93" s="19"/>
      <c r="AC93" s="21"/>
      <c r="AJ93" s="22"/>
      <c r="AK93" s="22"/>
      <c r="AL93" s="22"/>
      <c r="AM93" s="22"/>
      <c r="AN93" s="20"/>
      <c r="AO93" s="20"/>
      <c r="AP93" s="20"/>
      <c r="AQ93" s="20"/>
      <c r="AR93" s="20"/>
    </row>
    <row r="94" spans="1:44" s="17" customFormat="1" ht="30.75" customHeight="1" x14ac:dyDescent="0.2">
      <c r="A94" s="150"/>
      <c r="C94" s="63"/>
      <c r="D94" s="66" t="str">
        <f t="shared" si="18"/>
        <v/>
      </c>
      <c r="E94" s="69" t="str">
        <f>IFERROR(VLOOKUP(J94,Causa!$A$2:$F$15,6,0),"")</f>
        <v/>
      </c>
      <c r="F94" s="52"/>
      <c r="G94" s="53"/>
      <c r="H94" s="212"/>
      <c r="I94" s="55"/>
      <c r="J94" s="54"/>
      <c r="K94" s="54"/>
      <c r="L94" s="54"/>
      <c r="M94" s="54"/>
      <c r="N94" s="54"/>
      <c r="O94" s="54"/>
      <c r="P94" s="54"/>
      <c r="Q94" s="55"/>
      <c r="R94" s="54"/>
      <c r="S94" s="56">
        <f t="shared" si="22"/>
        <v>0</v>
      </c>
      <c r="T94" s="56">
        <f t="shared" si="19"/>
        <v>0</v>
      </c>
      <c r="U94" s="56">
        <f t="shared" si="23"/>
        <v>0</v>
      </c>
      <c r="V94" s="56">
        <f t="shared" si="20"/>
        <v>0</v>
      </c>
      <c r="W94" s="64" t="str">
        <f t="shared" si="21"/>
        <v/>
      </c>
      <c r="X94" s="56" t="str">
        <f t="shared" si="24"/>
        <v>T</v>
      </c>
      <c r="Y94" s="20"/>
      <c r="Z94" s="19"/>
      <c r="AA94" s="20"/>
      <c r="AB94" s="19"/>
      <c r="AC94" s="21"/>
      <c r="AJ94" s="22"/>
      <c r="AK94" s="22"/>
      <c r="AL94" s="22"/>
      <c r="AM94" s="22"/>
      <c r="AN94" s="20"/>
      <c r="AO94" s="20"/>
      <c r="AP94" s="20"/>
      <c r="AQ94" s="20"/>
      <c r="AR94" s="20"/>
    </row>
    <row r="95" spans="1:44" s="17" customFormat="1" ht="30.75" customHeight="1" x14ac:dyDescent="0.2">
      <c r="A95" s="150"/>
      <c r="C95" s="63"/>
      <c r="D95" s="66" t="str">
        <f t="shared" si="18"/>
        <v/>
      </c>
      <c r="E95" s="69" t="str">
        <f>IFERROR(VLOOKUP(J95,Causa!$A$2:$F$15,6,0),"")</f>
        <v/>
      </c>
      <c r="F95" s="52"/>
      <c r="G95" s="53"/>
      <c r="H95" s="212"/>
      <c r="I95" s="55"/>
      <c r="J95" s="54"/>
      <c r="K95" s="54"/>
      <c r="L95" s="54"/>
      <c r="M95" s="54"/>
      <c r="N95" s="54"/>
      <c r="O95" s="54"/>
      <c r="P95" s="54"/>
      <c r="Q95" s="55"/>
      <c r="R95" s="54"/>
      <c r="S95" s="56">
        <f t="shared" si="22"/>
        <v>0</v>
      </c>
      <c r="T95" s="56">
        <f t="shared" si="19"/>
        <v>0</v>
      </c>
      <c r="U95" s="56">
        <f t="shared" si="23"/>
        <v>0</v>
      </c>
      <c r="V95" s="56">
        <f t="shared" si="20"/>
        <v>0</v>
      </c>
      <c r="W95" s="64" t="str">
        <f t="shared" si="21"/>
        <v/>
      </c>
      <c r="X95" s="56" t="str">
        <f t="shared" si="24"/>
        <v>T</v>
      </c>
      <c r="Y95" s="20"/>
      <c r="Z95" s="19"/>
      <c r="AA95" s="20"/>
      <c r="AB95" s="19"/>
      <c r="AC95" s="21"/>
      <c r="AJ95" s="22"/>
      <c r="AK95" s="22"/>
      <c r="AL95" s="22"/>
      <c r="AM95" s="22"/>
      <c r="AN95" s="20"/>
      <c r="AO95" s="20"/>
      <c r="AP95" s="20"/>
      <c r="AQ95" s="20"/>
      <c r="AR95" s="20"/>
    </row>
    <row r="96" spans="1:44" s="17" customFormat="1" ht="30.75" customHeight="1" x14ac:dyDescent="0.2">
      <c r="A96" s="150"/>
      <c r="C96" s="63"/>
      <c r="D96" s="66" t="str">
        <f t="shared" si="18"/>
        <v/>
      </c>
      <c r="E96" s="69" t="str">
        <f>IFERROR(VLOOKUP(J96,Causa!$A$2:$F$15,6,0),"")</f>
        <v/>
      </c>
      <c r="F96" s="52"/>
      <c r="G96" s="53"/>
      <c r="H96" s="212"/>
      <c r="I96" s="55"/>
      <c r="J96" s="54"/>
      <c r="K96" s="54"/>
      <c r="L96" s="54"/>
      <c r="M96" s="54"/>
      <c r="N96" s="54"/>
      <c r="O96" s="54"/>
      <c r="P96" s="54"/>
      <c r="Q96" s="55"/>
      <c r="R96" s="54"/>
      <c r="S96" s="56">
        <f t="shared" si="22"/>
        <v>0</v>
      </c>
      <c r="T96" s="56">
        <f t="shared" si="19"/>
        <v>0</v>
      </c>
      <c r="U96" s="56">
        <f t="shared" si="23"/>
        <v>0</v>
      </c>
      <c r="V96" s="56">
        <f t="shared" si="20"/>
        <v>0</v>
      </c>
      <c r="W96" s="64" t="str">
        <f t="shared" si="21"/>
        <v/>
      </c>
      <c r="X96" s="56" t="str">
        <f t="shared" si="24"/>
        <v>T</v>
      </c>
      <c r="Y96" s="20"/>
      <c r="Z96" s="19"/>
      <c r="AA96" s="20"/>
      <c r="AB96" s="19"/>
      <c r="AC96" s="21"/>
      <c r="AJ96" s="22"/>
      <c r="AK96" s="22"/>
      <c r="AL96" s="22"/>
      <c r="AM96" s="22"/>
      <c r="AN96" s="20"/>
      <c r="AO96" s="20"/>
      <c r="AP96" s="20"/>
      <c r="AQ96" s="20"/>
      <c r="AR96" s="20"/>
    </row>
    <row r="97" spans="1:44" s="17" customFormat="1" ht="30.75" customHeight="1" x14ac:dyDescent="0.2">
      <c r="A97" s="150"/>
      <c r="C97" s="63"/>
      <c r="D97" s="66" t="str">
        <f t="shared" si="18"/>
        <v/>
      </c>
      <c r="E97" s="69" t="str">
        <f>IFERROR(VLOOKUP(J97,Causa!$A$2:$F$15,6,0),"")</f>
        <v/>
      </c>
      <c r="F97" s="52"/>
      <c r="G97" s="53"/>
      <c r="H97" s="212"/>
      <c r="I97" s="55"/>
      <c r="J97" s="54"/>
      <c r="K97" s="54"/>
      <c r="L97" s="54"/>
      <c r="M97" s="54"/>
      <c r="N97" s="54"/>
      <c r="O97" s="54"/>
      <c r="P97" s="54"/>
      <c r="Q97" s="55"/>
      <c r="R97" s="54"/>
      <c r="S97" s="56">
        <f t="shared" si="22"/>
        <v>0</v>
      </c>
      <c r="T97" s="56">
        <f t="shared" si="19"/>
        <v>0</v>
      </c>
      <c r="U97" s="56">
        <f t="shared" si="23"/>
        <v>0</v>
      </c>
      <c r="V97" s="56">
        <f t="shared" si="20"/>
        <v>0</v>
      </c>
      <c r="W97" s="64" t="str">
        <f t="shared" si="21"/>
        <v/>
      </c>
      <c r="X97" s="56" t="str">
        <f t="shared" si="24"/>
        <v>T</v>
      </c>
      <c r="Y97" s="20"/>
      <c r="Z97" s="19"/>
      <c r="AA97" s="20"/>
      <c r="AB97" s="19"/>
      <c r="AC97" s="21"/>
      <c r="AJ97" s="22"/>
      <c r="AK97" s="22"/>
      <c r="AL97" s="22"/>
      <c r="AM97" s="22"/>
      <c r="AN97" s="20"/>
      <c r="AO97" s="20"/>
      <c r="AP97" s="20"/>
      <c r="AQ97" s="20"/>
      <c r="AR97" s="20"/>
    </row>
    <row r="98" spans="1:44" s="17" customFormat="1" ht="30.75" customHeight="1" x14ac:dyDescent="0.2">
      <c r="A98" s="150"/>
      <c r="C98" s="63"/>
      <c r="D98" s="66" t="str">
        <f t="shared" si="18"/>
        <v/>
      </c>
      <c r="E98" s="69" t="str">
        <f>IFERROR(VLOOKUP(J98,Causa!$A$2:$F$15,6,0),"")</f>
        <v/>
      </c>
      <c r="F98" s="52"/>
      <c r="G98" s="53"/>
      <c r="H98" s="212"/>
      <c r="I98" s="55"/>
      <c r="J98" s="54"/>
      <c r="K98" s="54"/>
      <c r="L98" s="54"/>
      <c r="M98" s="54"/>
      <c r="N98" s="54"/>
      <c r="O98" s="54"/>
      <c r="P98" s="54"/>
      <c r="Q98" s="55"/>
      <c r="R98" s="54"/>
      <c r="S98" s="56">
        <f t="shared" si="22"/>
        <v>0</v>
      </c>
      <c r="T98" s="56">
        <f t="shared" si="19"/>
        <v>0</v>
      </c>
      <c r="U98" s="56">
        <f t="shared" si="23"/>
        <v>0</v>
      </c>
      <c r="V98" s="56">
        <f t="shared" si="20"/>
        <v>0</v>
      </c>
      <c r="W98" s="64" t="str">
        <f t="shared" si="21"/>
        <v/>
      </c>
      <c r="X98" s="56" t="str">
        <f t="shared" si="24"/>
        <v>T</v>
      </c>
      <c r="Y98" s="20"/>
      <c r="Z98" s="19"/>
      <c r="AA98" s="20"/>
      <c r="AB98" s="19"/>
      <c r="AC98" s="21"/>
      <c r="AJ98" s="22"/>
      <c r="AK98" s="22"/>
      <c r="AL98" s="22"/>
      <c r="AM98" s="22"/>
      <c r="AN98" s="20"/>
      <c r="AO98" s="20"/>
      <c r="AP98" s="20"/>
      <c r="AQ98" s="20"/>
      <c r="AR98" s="20"/>
    </row>
    <row r="99" spans="1:44" s="17" customFormat="1" ht="30.75" customHeight="1" x14ac:dyDescent="0.2">
      <c r="A99" s="150"/>
      <c r="C99" s="63"/>
      <c r="D99" s="66" t="str">
        <f t="shared" ref="D99:D162" si="25">IF(E99="","",IF(E99=1,IF(COUNTA(F99:P99)=9,1,0),IF(J99="OPERACIO",IF(COUNTA(F99:P99)=7,1,0),IF(COUNTA(F99:P99)=7,1,0))))</f>
        <v/>
      </c>
      <c r="E99" s="69" t="str">
        <f>IFERROR(VLOOKUP(J99,Causa!$A$2:$F$15,6,0),"")</f>
        <v/>
      </c>
      <c r="F99" s="52"/>
      <c r="G99" s="53"/>
      <c r="H99" s="212"/>
      <c r="I99" s="55"/>
      <c r="J99" s="54"/>
      <c r="K99" s="54"/>
      <c r="L99" s="54"/>
      <c r="M99" s="54"/>
      <c r="N99" s="54"/>
      <c r="O99" s="54"/>
      <c r="P99" s="54"/>
      <c r="Q99" s="55"/>
      <c r="R99" s="54"/>
      <c r="S99" s="56">
        <f t="shared" si="22"/>
        <v>0</v>
      </c>
      <c r="T99" s="56">
        <f t="shared" ref="T99:T162" si="26">IF(J99="Programa",P99,0)-S99</f>
        <v>0</v>
      </c>
      <c r="U99" s="56">
        <f t="shared" si="23"/>
        <v>0</v>
      </c>
      <c r="V99" s="56">
        <f t="shared" ref="V99:V162" si="27">IF(J99="ELECTRIC",P99,0)+IF(J99="INSTRUME",P99,0)+IF(J99="MECANICA",P99,0)+IF(J99="OPERACIO",P99,0)+IF(J99="AUTOMATI",P99,0)</f>
        <v>0</v>
      </c>
      <c r="W99" s="64" t="str">
        <f t="shared" ref="W99:W162" si="28">IF(F99="","",HOUR(F99))</f>
        <v/>
      </c>
      <c r="X99" s="56" t="str">
        <f t="shared" si="24"/>
        <v>T</v>
      </c>
      <c r="Y99" s="20"/>
      <c r="Z99" s="19"/>
      <c r="AA99" s="20"/>
      <c r="AB99" s="19"/>
      <c r="AC99" s="21"/>
      <c r="AJ99" s="22"/>
      <c r="AK99" s="22"/>
      <c r="AL99" s="22"/>
      <c r="AM99" s="22"/>
      <c r="AN99" s="20"/>
      <c r="AO99" s="20"/>
      <c r="AP99" s="20"/>
      <c r="AQ99" s="20"/>
      <c r="AR99" s="20"/>
    </row>
    <row r="100" spans="1:44" s="17" customFormat="1" ht="30.75" customHeight="1" x14ac:dyDescent="0.2">
      <c r="A100" s="150"/>
      <c r="C100" s="63"/>
      <c r="D100" s="66" t="str">
        <f t="shared" si="25"/>
        <v/>
      </c>
      <c r="E100" s="69" t="str">
        <f>IFERROR(VLOOKUP(J100,Causa!$A$2:$F$15,6,0),"")</f>
        <v/>
      </c>
      <c r="F100" s="52"/>
      <c r="G100" s="53"/>
      <c r="H100" s="212"/>
      <c r="I100" s="55"/>
      <c r="J100" s="54"/>
      <c r="K100" s="54"/>
      <c r="L100" s="54"/>
      <c r="M100" s="54"/>
      <c r="N100" s="54"/>
      <c r="O100" s="54"/>
      <c r="P100" s="54"/>
      <c r="Q100" s="55"/>
      <c r="R100" s="54"/>
      <c r="S100" s="56">
        <f t="shared" ref="S100:S163" si="29">IF(K100="tiempo no programado",P100,0)</f>
        <v>0</v>
      </c>
      <c r="T100" s="56">
        <f t="shared" si="26"/>
        <v>0</v>
      </c>
      <c r="U100" s="56">
        <f t="shared" ref="U100:U163" si="30">IF(J100="CALIDAD",P100,0)+IF(J100="LOGISTIC",P100,0)+IF(J100="REPUESTO",P100,0)+IF(J100="SALAMAQ",P100,0)</f>
        <v>0</v>
      </c>
      <c r="V100" s="56">
        <f t="shared" si="27"/>
        <v>0</v>
      </c>
      <c r="W100" s="64" t="str">
        <f t="shared" si="28"/>
        <v/>
      </c>
      <c r="X100" s="56" t="str">
        <f t="shared" ref="X100:X163" si="31">IF(OR(W100=23,W100&lt;7),"N",IF(AND(W100&gt;=7,W100&lt;15),"M","T"))</f>
        <v>T</v>
      </c>
      <c r="Y100" s="20"/>
      <c r="Z100" s="19"/>
      <c r="AA100" s="20"/>
      <c r="AB100" s="19"/>
      <c r="AC100" s="21"/>
      <c r="AJ100" s="22"/>
      <c r="AK100" s="22"/>
      <c r="AL100" s="22"/>
      <c r="AM100" s="22"/>
      <c r="AN100" s="20"/>
      <c r="AO100" s="20"/>
      <c r="AP100" s="20"/>
      <c r="AQ100" s="20"/>
      <c r="AR100" s="20"/>
    </row>
    <row r="101" spans="1:44" s="17" customFormat="1" ht="30.75" customHeight="1" x14ac:dyDescent="0.2">
      <c r="A101" s="150"/>
      <c r="C101" s="63"/>
      <c r="D101" s="66" t="str">
        <f t="shared" si="25"/>
        <v/>
      </c>
      <c r="E101" s="69" t="str">
        <f>IFERROR(VLOOKUP(J101,Causa!$A$2:$F$15,6,0),"")</f>
        <v/>
      </c>
      <c r="F101" s="52"/>
      <c r="G101" s="53"/>
      <c r="H101" s="212"/>
      <c r="I101" s="55"/>
      <c r="J101" s="54"/>
      <c r="K101" s="54"/>
      <c r="L101" s="54"/>
      <c r="M101" s="54"/>
      <c r="N101" s="54"/>
      <c r="O101" s="54"/>
      <c r="P101" s="54"/>
      <c r="Q101" s="55"/>
      <c r="R101" s="54"/>
      <c r="S101" s="56">
        <f t="shared" si="29"/>
        <v>0</v>
      </c>
      <c r="T101" s="56">
        <f t="shared" si="26"/>
        <v>0</v>
      </c>
      <c r="U101" s="56">
        <f t="shared" si="30"/>
        <v>0</v>
      </c>
      <c r="V101" s="56">
        <f t="shared" si="27"/>
        <v>0</v>
      </c>
      <c r="W101" s="64" t="str">
        <f t="shared" si="28"/>
        <v/>
      </c>
      <c r="X101" s="56" t="str">
        <f t="shared" si="31"/>
        <v>T</v>
      </c>
      <c r="Y101" s="20"/>
      <c r="Z101" s="19"/>
      <c r="AA101" s="20"/>
      <c r="AB101" s="19"/>
      <c r="AC101" s="21"/>
      <c r="AJ101" s="22"/>
      <c r="AK101" s="22"/>
      <c r="AL101" s="22"/>
      <c r="AM101" s="22"/>
      <c r="AN101" s="20"/>
      <c r="AO101" s="20"/>
      <c r="AP101" s="20"/>
      <c r="AQ101" s="20"/>
      <c r="AR101" s="20"/>
    </row>
    <row r="102" spans="1:44" s="17" customFormat="1" ht="30.75" customHeight="1" x14ac:dyDescent="0.2">
      <c r="A102" s="150"/>
      <c r="C102" s="63"/>
      <c r="D102" s="66" t="str">
        <f t="shared" si="25"/>
        <v/>
      </c>
      <c r="E102" s="69" t="str">
        <f>IFERROR(VLOOKUP(J102,Causa!$A$2:$F$15,6,0),"")</f>
        <v/>
      </c>
      <c r="F102" s="52"/>
      <c r="G102" s="53"/>
      <c r="H102" s="212"/>
      <c r="I102" s="55"/>
      <c r="J102" s="54"/>
      <c r="K102" s="54"/>
      <c r="L102" s="54"/>
      <c r="M102" s="54"/>
      <c r="N102" s="54"/>
      <c r="O102" s="54"/>
      <c r="P102" s="54"/>
      <c r="Q102" s="55"/>
      <c r="R102" s="54"/>
      <c r="S102" s="56">
        <f t="shared" si="29"/>
        <v>0</v>
      </c>
      <c r="T102" s="56">
        <f t="shared" si="26"/>
        <v>0</v>
      </c>
      <c r="U102" s="56">
        <f t="shared" si="30"/>
        <v>0</v>
      </c>
      <c r="V102" s="56">
        <f t="shared" si="27"/>
        <v>0</v>
      </c>
      <c r="W102" s="64" t="str">
        <f t="shared" si="28"/>
        <v/>
      </c>
      <c r="X102" s="56" t="str">
        <f t="shared" si="31"/>
        <v>T</v>
      </c>
      <c r="Y102" s="20"/>
      <c r="Z102" s="19"/>
      <c r="AA102" s="20"/>
      <c r="AB102" s="19"/>
      <c r="AC102" s="21"/>
      <c r="AJ102" s="22"/>
      <c r="AK102" s="22"/>
      <c r="AL102" s="22"/>
      <c r="AM102" s="22"/>
      <c r="AN102" s="20"/>
      <c r="AO102" s="20"/>
      <c r="AP102" s="20"/>
      <c r="AQ102" s="20"/>
      <c r="AR102" s="20"/>
    </row>
    <row r="103" spans="1:44" s="17" customFormat="1" ht="30.75" customHeight="1" x14ac:dyDescent="0.2">
      <c r="A103" s="150"/>
      <c r="C103" s="63"/>
      <c r="D103" s="66" t="str">
        <f t="shared" si="25"/>
        <v/>
      </c>
      <c r="E103" s="69" t="str">
        <f>IFERROR(VLOOKUP(J103,Causa!$A$2:$F$15,6,0),"")</f>
        <v/>
      </c>
      <c r="F103" s="52"/>
      <c r="G103" s="53"/>
      <c r="H103" s="212"/>
      <c r="I103" s="55"/>
      <c r="J103" s="54"/>
      <c r="K103" s="54"/>
      <c r="L103" s="54"/>
      <c r="M103" s="54"/>
      <c r="N103" s="54"/>
      <c r="O103" s="54"/>
      <c r="P103" s="54"/>
      <c r="Q103" s="55"/>
      <c r="R103" s="54"/>
      <c r="S103" s="56">
        <f t="shared" si="29"/>
        <v>0</v>
      </c>
      <c r="T103" s="56">
        <f t="shared" si="26"/>
        <v>0</v>
      </c>
      <c r="U103" s="56">
        <f t="shared" si="30"/>
        <v>0</v>
      </c>
      <c r="V103" s="56">
        <f t="shared" si="27"/>
        <v>0</v>
      </c>
      <c r="W103" s="64" t="str">
        <f t="shared" si="28"/>
        <v/>
      </c>
      <c r="X103" s="56" t="str">
        <f t="shared" si="31"/>
        <v>T</v>
      </c>
      <c r="Y103" s="20"/>
      <c r="Z103" s="19"/>
      <c r="AA103" s="20"/>
      <c r="AB103" s="19"/>
      <c r="AC103" s="21"/>
      <c r="AJ103" s="22"/>
      <c r="AK103" s="22"/>
      <c r="AL103" s="22"/>
      <c r="AM103" s="22"/>
      <c r="AN103" s="20"/>
      <c r="AO103" s="20"/>
      <c r="AP103" s="20"/>
      <c r="AQ103" s="20"/>
      <c r="AR103" s="20"/>
    </row>
    <row r="104" spans="1:44" s="17" customFormat="1" ht="30.75" customHeight="1" x14ac:dyDescent="0.2">
      <c r="A104" s="150"/>
      <c r="C104" s="63"/>
      <c r="D104" s="66" t="str">
        <f t="shared" si="25"/>
        <v/>
      </c>
      <c r="E104" s="69" t="str">
        <f>IFERROR(VLOOKUP(J104,Causa!$A$2:$F$15,6,0),"")</f>
        <v/>
      </c>
      <c r="F104" s="52"/>
      <c r="G104" s="53"/>
      <c r="H104" s="212"/>
      <c r="I104" s="55"/>
      <c r="J104" s="54"/>
      <c r="K104" s="54"/>
      <c r="L104" s="54"/>
      <c r="M104" s="54"/>
      <c r="N104" s="54"/>
      <c r="O104" s="54"/>
      <c r="P104" s="54"/>
      <c r="Q104" s="55"/>
      <c r="R104" s="54"/>
      <c r="S104" s="56">
        <f t="shared" si="29"/>
        <v>0</v>
      </c>
      <c r="T104" s="56">
        <f t="shared" si="26"/>
        <v>0</v>
      </c>
      <c r="U104" s="56">
        <f t="shared" si="30"/>
        <v>0</v>
      </c>
      <c r="V104" s="56">
        <f t="shared" si="27"/>
        <v>0</v>
      </c>
      <c r="W104" s="64" t="str">
        <f t="shared" si="28"/>
        <v/>
      </c>
      <c r="X104" s="56" t="str">
        <f t="shared" si="31"/>
        <v>T</v>
      </c>
      <c r="Y104" s="20"/>
      <c r="Z104" s="19"/>
      <c r="AA104" s="20"/>
      <c r="AB104" s="19"/>
      <c r="AC104" s="21"/>
      <c r="AJ104" s="22"/>
      <c r="AK104" s="22"/>
      <c r="AL104" s="22"/>
      <c r="AM104" s="22"/>
      <c r="AN104" s="20"/>
      <c r="AO104" s="20"/>
      <c r="AP104" s="20"/>
      <c r="AQ104" s="20"/>
      <c r="AR104" s="20"/>
    </row>
    <row r="105" spans="1:44" s="17" customFormat="1" ht="30.75" customHeight="1" x14ac:dyDescent="0.2">
      <c r="A105" s="150"/>
      <c r="C105" s="63"/>
      <c r="D105" s="66" t="str">
        <f t="shared" si="25"/>
        <v/>
      </c>
      <c r="E105" s="69" t="str">
        <f>IFERROR(VLOOKUP(J105,Causa!$A$2:$F$15,6,0),"")</f>
        <v/>
      </c>
      <c r="F105" s="52"/>
      <c r="G105" s="53"/>
      <c r="H105" s="212"/>
      <c r="I105" s="55"/>
      <c r="J105" s="54"/>
      <c r="K105" s="54"/>
      <c r="L105" s="54"/>
      <c r="M105" s="54"/>
      <c r="N105" s="54"/>
      <c r="O105" s="54"/>
      <c r="P105" s="54"/>
      <c r="Q105" s="55"/>
      <c r="R105" s="54"/>
      <c r="S105" s="56">
        <f t="shared" si="29"/>
        <v>0</v>
      </c>
      <c r="T105" s="56">
        <f t="shared" si="26"/>
        <v>0</v>
      </c>
      <c r="U105" s="56">
        <f t="shared" si="30"/>
        <v>0</v>
      </c>
      <c r="V105" s="56">
        <f t="shared" si="27"/>
        <v>0</v>
      </c>
      <c r="W105" s="64" t="str">
        <f t="shared" si="28"/>
        <v/>
      </c>
      <c r="X105" s="56" t="str">
        <f t="shared" si="31"/>
        <v>T</v>
      </c>
      <c r="Y105" s="20"/>
      <c r="Z105" s="19"/>
      <c r="AA105" s="20"/>
      <c r="AB105" s="19"/>
      <c r="AC105" s="21"/>
      <c r="AJ105" s="22"/>
      <c r="AK105" s="22"/>
      <c r="AL105" s="22"/>
      <c r="AM105" s="22"/>
      <c r="AN105" s="20"/>
      <c r="AO105" s="20"/>
      <c r="AP105" s="20"/>
      <c r="AQ105" s="20"/>
      <c r="AR105" s="20"/>
    </row>
    <row r="106" spans="1:44" s="17" customFormat="1" ht="30.75" customHeight="1" x14ac:dyDescent="0.2">
      <c r="A106" s="150"/>
      <c r="C106" s="63"/>
      <c r="D106" s="66" t="str">
        <f t="shared" si="25"/>
        <v/>
      </c>
      <c r="E106" s="69" t="str">
        <f>IFERROR(VLOOKUP(J106,Causa!$A$2:$F$15,6,0),"")</f>
        <v/>
      </c>
      <c r="F106" s="52"/>
      <c r="G106" s="53"/>
      <c r="H106" s="212"/>
      <c r="I106" s="55"/>
      <c r="J106" s="54"/>
      <c r="K106" s="54"/>
      <c r="L106" s="54"/>
      <c r="M106" s="54"/>
      <c r="N106" s="54"/>
      <c r="O106" s="54"/>
      <c r="P106" s="54"/>
      <c r="Q106" s="55"/>
      <c r="R106" s="54"/>
      <c r="S106" s="56">
        <f t="shared" si="29"/>
        <v>0</v>
      </c>
      <c r="T106" s="56">
        <f t="shared" si="26"/>
        <v>0</v>
      </c>
      <c r="U106" s="56">
        <f t="shared" si="30"/>
        <v>0</v>
      </c>
      <c r="V106" s="56">
        <f t="shared" si="27"/>
        <v>0</v>
      </c>
      <c r="W106" s="64" t="str">
        <f t="shared" si="28"/>
        <v/>
      </c>
      <c r="X106" s="56" t="str">
        <f t="shared" si="31"/>
        <v>T</v>
      </c>
      <c r="Y106" s="20"/>
      <c r="Z106" s="19"/>
      <c r="AA106" s="20"/>
      <c r="AB106" s="19"/>
      <c r="AC106" s="21"/>
      <c r="AJ106" s="22"/>
      <c r="AK106" s="22"/>
      <c r="AL106" s="22"/>
      <c r="AM106" s="22"/>
      <c r="AN106" s="20"/>
      <c r="AO106" s="20"/>
      <c r="AP106" s="20"/>
      <c r="AQ106" s="20"/>
      <c r="AR106" s="20"/>
    </row>
    <row r="107" spans="1:44" s="17" customFormat="1" ht="30.75" customHeight="1" x14ac:dyDescent="0.2">
      <c r="A107" s="150"/>
      <c r="C107" s="63"/>
      <c r="D107" s="66" t="str">
        <f t="shared" si="25"/>
        <v/>
      </c>
      <c r="E107" s="69" t="str">
        <f>IFERROR(VLOOKUP(J107,Causa!$A$2:$F$15,6,0),"")</f>
        <v/>
      </c>
      <c r="F107" s="52"/>
      <c r="G107" s="53"/>
      <c r="H107" s="212"/>
      <c r="I107" s="55"/>
      <c r="J107" s="54"/>
      <c r="K107" s="54"/>
      <c r="L107" s="54"/>
      <c r="M107" s="54"/>
      <c r="N107" s="54"/>
      <c r="O107" s="54"/>
      <c r="P107" s="54"/>
      <c r="Q107" s="55"/>
      <c r="R107" s="54"/>
      <c r="S107" s="56">
        <f t="shared" si="29"/>
        <v>0</v>
      </c>
      <c r="T107" s="56">
        <f t="shared" si="26"/>
        <v>0</v>
      </c>
      <c r="U107" s="56">
        <f t="shared" si="30"/>
        <v>0</v>
      </c>
      <c r="V107" s="56">
        <f t="shared" si="27"/>
        <v>0</v>
      </c>
      <c r="W107" s="64" t="str">
        <f t="shared" si="28"/>
        <v/>
      </c>
      <c r="X107" s="56" t="str">
        <f t="shared" si="31"/>
        <v>T</v>
      </c>
      <c r="Y107" s="20"/>
      <c r="Z107" s="19"/>
      <c r="AA107" s="20"/>
      <c r="AB107" s="19"/>
      <c r="AC107" s="21"/>
      <c r="AJ107" s="22"/>
      <c r="AK107" s="22"/>
      <c r="AL107" s="22"/>
      <c r="AM107" s="22"/>
      <c r="AN107" s="20"/>
      <c r="AO107" s="20"/>
      <c r="AP107" s="20"/>
      <c r="AQ107" s="20"/>
      <c r="AR107" s="20"/>
    </row>
    <row r="108" spans="1:44" s="17" customFormat="1" ht="30.75" customHeight="1" x14ac:dyDescent="0.2">
      <c r="A108" s="150"/>
      <c r="C108" s="63"/>
      <c r="D108" s="66" t="str">
        <f t="shared" si="25"/>
        <v/>
      </c>
      <c r="E108" s="69" t="str">
        <f>IFERROR(VLOOKUP(J108,Causa!$A$2:$F$15,6,0),"")</f>
        <v/>
      </c>
      <c r="F108" s="52"/>
      <c r="G108" s="53"/>
      <c r="H108" s="212"/>
      <c r="I108" s="55"/>
      <c r="J108" s="54"/>
      <c r="K108" s="54"/>
      <c r="L108" s="54"/>
      <c r="M108" s="54"/>
      <c r="N108" s="54"/>
      <c r="O108" s="54"/>
      <c r="P108" s="54"/>
      <c r="Q108" s="55"/>
      <c r="R108" s="54"/>
      <c r="S108" s="56">
        <f t="shared" si="29"/>
        <v>0</v>
      </c>
      <c r="T108" s="56">
        <f t="shared" si="26"/>
        <v>0</v>
      </c>
      <c r="U108" s="56">
        <f t="shared" si="30"/>
        <v>0</v>
      </c>
      <c r="V108" s="56">
        <f t="shared" si="27"/>
        <v>0</v>
      </c>
      <c r="W108" s="64" t="str">
        <f t="shared" si="28"/>
        <v/>
      </c>
      <c r="X108" s="56" t="str">
        <f t="shared" si="31"/>
        <v>T</v>
      </c>
      <c r="Y108" s="20"/>
      <c r="Z108" s="19"/>
      <c r="AA108" s="20"/>
      <c r="AB108" s="19"/>
      <c r="AC108" s="21"/>
      <c r="AJ108" s="22"/>
      <c r="AK108" s="22"/>
      <c r="AL108" s="22"/>
      <c r="AM108" s="22"/>
      <c r="AN108" s="20"/>
      <c r="AO108" s="20"/>
      <c r="AP108" s="20"/>
      <c r="AQ108" s="20"/>
      <c r="AR108" s="20"/>
    </row>
    <row r="109" spans="1:44" s="17" customFormat="1" ht="30.75" customHeight="1" x14ac:dyDescent="0.2">
      <c r="A109" s="150"/>
      <c r="C109" s="63"/>
      <c r="D109" s="66" t="str">
        <f t="shared" si="25"/>
        <v/>
      </c>
      <c r="E109" s="69" t="str">
        <f>IFERROR(VLOOKUP(J109,Causa!$A$2:$F$15,6,0),"")</f>
        <v/>
      </c>
      <c r="F109" s="52"/>
      <c r="G109" s="53"/>
      <c r="H109" s="212"/>
      <c r="I109" s="55"/>
      <c r="J109" s="54"/>
      <c r="K109" s="54"/>
      <c r="L109" s="54"/>
      <c r="M109" s="54"/>
      <c r="N109" s="54"/>
      <c r="O109" s="54"/>
      <c r="P109" s="54"/>
      <c r="Q109" s="55"/>
      <c r="R109" s="54"/>
      <c r="S109" s="56">
        <f t="shared" si="29"/>
        <v>0</v>
      </c>
      <c r="T109" s="56">
        <f t="shared" si="26"/>
        <v>0</v>
      </c>
      <c r="U109" s="56">
        <f t="shared" si="30"/>
        <v>0</v>
      </c>
      <c r="V109" s="56">
        <f t="shared" si="27"/>
        <v>0</v>
      </c>
      <c r="W109" s="64" t="str">
        <f t="shared" si="28"/>
        <v/>
      </c>
      <c r="X109" s="56" t="str">
        <f t="shared" si="31"/>
        <v>T</v>
      </c>
      <c r="Y109" s="20"/>
      <c r="Z109" s="19"/>
      <c r="AA109" s="20"/>
      <c r="AB109" s="19"/>
      <c r="AC109" s="21"/>
      <c r="AJ109" s="22"/>
      <c r="AK109" s="22"/>
      <c r="AL109" s="22"/>
      <c r="AM109" s="22"/>
      <c r="AN109" s="20"/>
      <c r="AO109" s="20"/>
      <c r="AP109" s="20"/>
      <c r="AQ109" s="20"/>
      <c r="AR109" s="20"/>
    </row>
    <row r="110" spans="1:44" s="17" customFormat="1" ht="30.75" customHeight="1" x14ac:dyDescent="0.2">
      <c r="A110" s="150"/>
      <c r="C110" s="63"/>
      <c r="D110" s="66" t="str">
        <f t="shared" si="25"/>
        <v/>
      </c>
      <c r="E110" s="69" t="str">
        <f>IFERROR(VLOOKUP(J110,Causa!$A$2:$F$15,6,0),"")</f>
        <v/>
      </c>
      <c r="F110" s="52"/>
      <c r="G110" s="53"/>
      <c r="H110" s="212"/>
      <c r="I110" s="55"/>
      <c r="J110" s="54"/>
      <c r="K110" s="54"/>
      <c r="L110" s="54"/>
      <c r="M110" s="54"/>
      <c r="N110" s="54"/>
      <c r="O110" s="54"/>
      <c r="P110" s="54"/>
      <c r="Q110" s="55"/>
      <c r="R110" s="54"/>
      <c r="S110" s="56">
        <f t="shared" si="29"/>
        <v>0</v>
      </c>
      <c r="T110" s="56">
        <f t="shared" si="26"/>
        <v>0</v>
      </c>
      <c r="U110" s="56">
        <f t="shared" si="30"/>
        <v>0</v>
      </c>
      <c r="V110" s="56">
        <f t="shared" si="27"/>
        <v>0</v>
      </c>
      <c r="W110" s="64" t="str">
        <f t="shared" si="28"/>
        <v/>
      </c>
      <c r="X110" s="56" t="str">
        <f t="shared" si="31"/>
        <v>T</v>
      </c>
      <c r="Y110" s="20"/>
      <c r="Z110" s="19"/>
      <c r="AA110" s="20"/>
      <c r="AB110" s="19"/>
      <c r="AC110" s="21"/>
      <c r="AJ110" s="22"/>
      <c r="AK110" s="22"/>
      <c r="AL110" s="22"/>
      <c r="AM110" s="22"/>
      <c r="AN110" s="20"/>
      <c r="AO110" s="20"/>
      <c r="AP110" s="20"/>
      <c r="AQ110" s="20"/>
      <c r="AR110" s="20"/>
    </row>
    <row r="111" spans="1:44" s="17" customFormat="1" ht="30.75" customHeight="1" x14ac:dyDescent="0.2">
      <c r="A111" s="150"/>
      <c r="C111" s="63"/>
      <c r="D111" s="66" t="str">
        <f t="shared" si="25"/>
        <v/>
      </c>
      <c r="E111" s="69" t="str">
        <f>IFERROR(VLOOKUP(J111,Causa!$A$2:$F$15,6,0),"")</f>
        <v/>
      </c>
      <c r="F111" s="52"/>
      <c r="G111" s="53"/>
      <c r="H111" s="212"/>
      <c r="I111" s="55"/>
      <c r="J111" s="54"/>
      <c r="K111" s="54"/>
      <c r="L111" s="54"/>
      <c r="M111" s="54"/>
      <c r="N111" s="54"/>
      <c r="O111" s="54"/>
      <c r="P111" s="54"/>
      <c r="Q111" s="55"/>
      <c r="R111" s="54"/>
      <c r="S111" s="56">
        <f t="shared" si="29"/>
        <v>0</v>
      </c>
      <c r="T111" s="56">
        <f t="shared" si="26"/>
        <v>0</v>
      </c>
      <c r="U111" s="56">
        <f t="shared" si="30"/>
        <v>0</v>
      </c>
      <c r="V111" s="56">
        <f t="shared" si="27"/>
        <v>0</v>
      </c>
      <c r="W111" s="64" t="str">
        <f t="shared" si="28"/>
        <v/>
      </c>
      <c r="X111" s="56" t="str">
        <f t="shared" si="31"/>
        <v>T</v>
      </c>
      <c r="Y111" s="20"/>
      <c r="Z111" s="19"/>
      <c r="AA111" s="20"/>
      <c r="AB111" s="19"/>
      <c r="AC111" s="21"/>
      <c r="AJ111" s="22"/>
      <c r="AK111" s="22"/>
      <c r="AL111" s="22"/>
      <c r="AM111" s="22"/>
      <c r="AN111" s="20"/>
      <c r="AO111" s="20"/>
      <c r="AP111" s="20"/>
      <c r="AQ111" s="20"/>
      <c r="AR111" s="20"/>
    </row>
    <row r="112" spans="1:44" s="17" customFormat="1" ht="30.75" customHeight="1" x14ac:dyDescent="0.2">
      <c r="A112" s="150"/>
      <c r="C112" s="63"/>
      <c r="D112" s="66" t="str">
        <f t="shared" si="25"/>
        <v/>
      </c>
      <c r="E112" s="69" t="str">
        <f>IFERROR(VLOOKUP(J112,Causa!$A$2:$F$15,6,0),"")</f>
        <v/>
      </c>
      <c r="F112" s="52"/>
      <c r="G112" s="53"/>
      <c r="H112" s="212"/>
      <c r="I112" s="55"/>
      <c r="J112" s="54"/>
      <c r="K112" s="54"/>
      <c r="L112" s="54"/>
      <c r="M112" s="54"/>
      <c r="N112" s="54"/>
      <c r="O112" s="54"/>
      <c r="P112" s="54"/>
      <c r="Q112" s="55"/>
      <c r="R112" s="54"/>
      <c r="S112" s="56">
        <f t="shared" si="29"/>
        <v>0</v>
      </c>
      <c r="T112" s="56">
        <f t="shared" si="26"/>
        <v>0</v>
      </c>
      <c r="U112" s="56">
        <f t="shared" si="30"/>
        <v>0</v>
      </c>
      <c r="V112" s="56">
        <f t="shared" si="27"/>
        <v>0</v>
      </c>
      <c r="W112" s="64" t="str">
        <f t="shared" si="28"/>
        <v/>
      </c>
      <c r="X112" s="56" t="str">
        <f t="shared" si="31"/>
        <v>T</v>
      </c>
      <c r="Y112" s="20"/>
      <c r="Z112" s="19"/>
      <c r="AA112" s="20"/>
      <c r="AB112" s="19"/>
      <c r="AC112" s="21"/>
      <c r="AJ112" s="22"/>
      <c r="AK112" s="22"/>
      <c r="AL112" s="22"/>
      <c r="AM112" s="22"/>
      <c r="AN112" s="20"/>
      <c r="AO112" s="20"/>
      <c r="AP112" s="20"/>
      <c r="AQ112" s="20"/>
      <c r="AR112" s="20"/>
    </row>
    <row r="113" spans="1:39" s="91" customFormat="1" ht="13.2" x14ac:dyDescent="0.25">
      <c r="A113" s="151"/>
      <c r="C113" s="63"/>
      <c r="D113" s="66" t="str">
        <f t="shared" si="25"/>
        <v/>
      </c>
      <c r="E113" s="69" t="str">
        <f>IFERROR(VLOOKUP(J113,Causa!$A$2:$F$15,6,0),"")</f>
        <v/>
      </c>
      <c r="F113" s="52"/>
      <c r="G113" s="53"/>
      <c r="H113" s="212"/>
      <c r="I113" s="55"/>
      <c r="J113" s="54"/>
      <c r="K113" s="54"/>
      <c r="L113" s="54"/>
      <c r="M113" s="54"/>
      <c r="N113" s="54"/>
      <c r="O113" s="54"/>
      <c r="P113" s="54"/>
      <c r="Q113" s="55"/>
      <c r="R113" s="54"/>
      <c r="S113" s="56">
        <f t="shared" si="29"/>
        <v>0</v>
      </c>
      <c r="T113" s="56">
        <f t="shared" si="26"/>
        <v>0</v>
      </c>
      <c r="U113" s="56">
        <f t="shared" si="30"/>
        <v>0</v>
      </c>
      <c r="V113" s="56">
        <f t="shared" si="27"/>
        <v>0</v>
      </c>
      <c r="W113" s="64" t="str">
        <f t="shared" si="28"/>
        <v/>
      </c>
      <c r="X113" s="56" t="str">
        <f t="shared" si="31"/>
        <v>T</v>
      </c>
      <c r="Y113" s="251"/>
      <c r="Z113" s="251"/>
      <c r="AB113" s="116"/>
      <c r="AC113" s="117"/>
      <c r="AJ113" s="118"/>
      <c r="AK113" s="118"/>
      <c r="AL113" s="118"/>
      <c r="AM113" s="118"/>
    </row>
    <row r="114" spans="1:39" s="91" customFormat="1" ht="13.2" x14ac:dyDescent="0.25">
      <c r="A114" s="151"/>
      <c r="C114" s="63"/>
      <c r="D114" s="66" t="str">
        <f t="shared" si="25"/>
        <v/>
      </c>
      <c r="E114" s="69" t="str">
        <f>IFERROR(VLOOKUP(J114,Causa!$A$2:$F$15,6,0),"")</f>
        <v/>
      </c>
      <c r="F114" s="52"/>
      <c r="G114" s="53"/>
      <c r="H114" s="212"/>
      <c r="I114" s="55"/>
      <c r="J114" s="54"/>
      <c r="K114" s="54"/>
      <c r="L114" s="54"/>
      <c r="M114" s="54"/>
      <c r="N114" s="54"/>
      <c r="O114" s="54"/>
      <c r="P114" s="54"/>
      <c r="Q114" s="55"/>
      <c r="R114" s="54"/>
      <c r="S114" s="56">
        <f t="shared" si="29"/>
        <v>0</v>
      </c>
      <c r="T114" s="56">
        <f t="shared" si="26"/>
        <v>0</v>
      </c>
      <c r="U114" s="56">
        <f t="shared" si="30"/>
        <v>0</v>
      </c>
      <c r="V114" s="56">
        <f t="shared" si="27"/>
        <v>0</v>
      </c>
      <c r="W114" s="64" t="str">
        <f t="shared" si="28"/>
        <v/>
      </c>
      <c r="X114" s="56" t="str">
        <f t="shared" si="31"/>
        <v>T</v>
      </c>
      <c r="Y114" s="218"/>
      <c r="Z114" s="218"/>
      <c r="AB114" s="116"/>
      <c r="AC114" s="117"/>
      <c r="AJ114" s="118"/>
      <c r="AK114" s="118"/>
      <c r="AL114" s="118"/>
      <c r="AM114" s="118"/>
    </row>
    <row r="115" spans="1:39" ht="21.75" customHeight="1" x14ac:dyDescent="0.25">
      <c r="C115" s="63"/>
      <c r="D115" s="66" t="str">
        <f t="shared" si="25"/>
        <v/>
      </c>
      <c r="E115" s="69" t="str">
        <f>IFERROR(VLOOKUP(J115,Causa!$A$2:$F$15,6,0),"")</f>
        <v/>
      </c>
      <c r="F115" s="52"/>
      <c r="G115" s="53"/>
      <c r="H115" s="212"/>
      <c r="I115" s="55"/>
      <c r="J115" s="54"/>
      <c r="K115" s="54"/>
      <c r="L115" s="54"/>
      <c r="M115" s="54"/>
      <c r="N115" s="54"/>
      <c r="O115" s="54"/>
      <c r="P115" s="54"/>
      <c r="Q115" s="55"/>
      <c r="R115" s="54"/>
      <c r="S115" s="56">
        <f t="shared" si="29"/>
        <v>0</v>
      </c>
      <c r="T115" s="56">
        <f t="shared" si="26"/>
        <v>0</v>
      </c>
      <c r="U115" s="56">
        <f t="shared" si="30"/>
        <v>0</v>
      </c>
      <c r="V115" s="56">
        <f t="shared" si="27"/>
        <v>0</v>
      </c>
      <c r="W115" s="64" t="str">
        <f t="shared" si="28"/>
        <v/>
      </c>
      <c r="X115" s="56" t="str">
        <f t="shared" si="31"/>
        <v>T</v>
      </c>
    </row>
    <row r="116" spans="1:39" ht="21.75" customHeight="1" x14ac:dyDescent="0.25">
      <c r="C116" s="63"/>
      <c r="D116" s="66" t="str">
        <f t="shared" si="25"/>
        <v/>
      </c>
      <c r="E116" s="69" t="str">
        <f>IFERROR(VLOOKUP(J116,Causa!$A$2:$F$15,6,0),"")</f>
        <v/>
      </c>
      <c r="F116" s="52"/>
      <c r="G116" s="53"/>
      <c r="H116" s="212"/>
      <c r="I116" s="55"/>
      <c r="J116" s="54"/>
      <c r="K116" s="54"/>
      <c r="L116" s="54"/>
      <c r="M116" s="54"/>
      <c r="N116" s="54"/>
      <c r="O116" s="54"/>
      <c r="P116" s="54"/>
      <c r="Q116" s="55"/>
      <c r="R116" s="54"/>
      <c r="S116" s="56">
        <f t="shared" si="29"/>
        <v>0</v>
      </c>
      <c r="T116" s="56">
        <f t="shared" si="26"/>
        <v>0</v>
      </c>
      <c r="U116" s="56">
        <f t="shared" si="30"/>
        <v>0</v>
      </c>
      <c r="V116" s="56">
        <f t="shared" si="27"/>
        <v>0</v>
      </c>
      <c r="W116" s="64" t="str">
        <f t="shared" si="28"/>
        <v/>
      </c>
      <c r="X116" s="56" t="str">
        <f t="shared" si="31"/>
        <v>T</v>
      </c>
    </row>
    <row r="117" spans="1:39" ht="21.75" customHeight="1" x14ac:dyDescent="0.25">
      <c r="C117" s="63"/>
      <c r="D117" s="66" t="str">
        <f t="shared" si="25"/>
        <v/>
      </c>
      <c r="E117" s="69" t="str">
        <f>IFERROR(VLOOKUP(J117,Causa!$A$2:$F$15,6,0),"")</f>
        <v/>
      </c>
      <c r="F117" s="52"/>
      <c r="G117" s="53"/>
      <c r="H117" s="212"/>
      <c r="I117" s="55"/>
      <c r="J117" s="54"/>
      <c r="K117" s="54"/>
      <c r="L117" s="54"/>
      <c r="M117" s="54"/>
      <c r="N117" s="54"/>
      <c r="O117" s="54"/>
      <c r="P117" s="54"/>
      <c r="Q117" s="55"/>
      <c r="R117" s="54"/>
      <c r="S117" s="56">
        <f t="shared" si="29"/>
        <v>0</v>
      </c>
      <c r="T117" s="56">
        <f t="shared" si="26"/>
        <v>0</v>
      </c>
      <c r="U117" s="56">
        <f t="shared" si="30"/>
        <v>0</v>
      </c>
      <c r="V117" s="56">
        <f t="shared" si="27"/>
        <v>0</v>
      </c>
      <c r="W117" s="64" t="str">
        <f t="shared" si="28"/>
        <v/>
      </c>
      <c r="X117" s="56" t="str">
        <f t="shared" si="31"/>
        <v>T</v>
      </c>
    </row>
    <row r="118" spans="1:39" ht="21.75" customHeight="1" x14ac:dyDescent="0.25">
      <c r="C118" s="63"/>
      <c r="D118" s="66" t="str">
        <f t="shared" si="25"/>
        <v/>
      </c>
      <c r="E118" s="69" t="str">
        <f>IFERROR(VLOOKUP(J118,Causa!$A$2:$F$15,6,0),"")</f>
        <v/>
      </c>
      <c r="F118" s="52"/>
      <c r="G118" s="53"/>
      <c r="H118" s="212"/>
      <c r="I118" s="55"/>
      <c r="J118" s="54"/>
      <c r="K118" s="54"/>
      <c r="L118" s="54"/>
      <c r="M118" s="54"/>
      <c r="N118" s="54"/>
      <c r="O118" s="54"/>
      <c r="P118" s="54"/>
      <c r="Q118" s="55"/>
      <c r="R118" s="54"/>
      <c r="S118" s="56">
        <f t="shared" si="29"/>
        <v>0</v>
      </c>
      <c r="T118" s="56">
        <f t="shared" si="26"/>
        <v>0</v>
      </c>
      <c r="U118" s="56">
        <f t="shared" si="30"/>
        <v>0</v>
      </c>
      <c r="V118" s="56">
        <f t="shared" si="27"/>
        <v>0</v>
      </c>
      <c r="W118" s="64" t="str">
        <f t="shared" si="28"/>
        <v/>
      </c>
      <c r="X118" s="56" t="str">
        <f t="shared" si="31"/>
        <v>T</v>
      </c>
    </row>
    <row r="119" spans="1:39" ht="21.75" customHeight="1" x14ac:dyDescent="0.25">
      <c r="C119" s="63"/>
      <c r="D119" s="66" t="str">
        <f t="shared" si="25"/>
        <v/>
      </c>
      <c r="E119" s="69" t="str">
        <f>IFERROR(VLOOKUP(J119,Causa!$A$2:$F$15,6,0),"")</f>
        <v/>
      </c>
      <c r="F119" s="52"/>
      <c r="G119" s="53"/>
      <c r="H119" s="212"/>
      <c r="I119" s="55"/>
      <c r="J119" s="54"/>
      <c r="K119" s="54"/>
      <c r="L119" s="54"/>
      <c r="M119" s="54"/>
      <c r="N119" s="54"/>
      <c r="O119" s="54"/>
      <c r="P119" s="54"/>
      <c r="Q119" s="55"/>
      <c r="R119" s="54"/>
      <c r="S119" s="56">
        <f t="shared" si="29"/>
        <v>0</v>
      </c>
      <c r="T119" s="56">
        <f t="shared" si="26"/>
        <v>0</v>
      </c>
      <c r="U119" s="56">
        <f t="shared" si="30"/>
        <v>0</v>
      </c>
      <c r="V119" s="56">
        <f t="shared" si="27"/>
        <v>0</v>
      </c>
      <c r="W119" s="64" t="str">
        <f t="shared" si="28"/>
        <v/>
      </c>
      <c r="X119" s="56" t="str">
        <f t="shared" si="31"/>
        <v>T</v>
      </c>
    </row>
    <row r="120" spans="1:39" ht="21.75" customHeight="1" x14ac:dyDescent="0.25">
      <c r="C120" s="63"/>
      <c r="D120" s="66" t="str">
        <f t="shared" si="25"/>
        <v/>
      </c>
      <c r="E120" s="69" t="str">
        <f>IFERROR(VLOOKUP(J120,Causa!$A$2:$F$15,6,0),"")</f>
        <v/>
      </c>
      <c r="F120" s="52"/>
      <c r="G120" s="53"/>
      <c r="H120" s="212"/>
      <c r="I120" s="55"/>
      <c r="J120" s="54"/>
      <c r="K120" s="54"/>
      <c r="L120" s="54"/>
      <c r="M120" s="54"/>
      <c r="N120" s="54"/>
      <c r="O120" s="54"/>
      <c r="P120" s="54"/>
      <c r="Q120" s="55"/>
      <c r="R120" s="54"/>
      <c r="S120" s="56">
        <f t="shared" si="29"/>
        <v>0</v>
      </c>
      <c r="T120" s="56">
        <f t="shared" si="26"/>
        <v>0</v>
      </c>
      <c r="U120" s="56">
        <f t="shared" si="30"/>
        <v>0</v>
      </c>
      <c r="V120" s="56">
        <f t="shared" si="27"/>
        <v>0</v>
      </c>
      <c r="W120" s="64" t="str">
        <f t="shared" si="28"/>
        <v/>
      </c>
      <c r="X120" s="56" t="str">
        <f t="shared" si="31"/>
        <v>T</v>
      </c>
    </row>
    <row r="121" spans="1:39" ht="21.75" customHeight="1" x14ac:dyDescent="0.25">
      <c r="C121" s="63"/>
      <c r="D121" s="66" t="str">
        <f t="shared" si="25"/>
        <v/>
      </c>
      <c r="E121" s="69" t="str">
        <f>IFERROR(VLOOKUP(J121,Causa!$A$2:$F$15,6,0),"")</f>
        <v/>
      </c>
      <c r="F121" s="52"/>
      <c r="G121" s="53"/>
      <c r="H121" s="212"/>
      <c r="I121" s="55"/>
      <c r="J121" s="54"/>
      <c r="K121" s="54"/>
      <c r="L121" s="54"/>
      <c r="M121" s="54"/>
      <c r="N121" s="54"/>
      <c r="O121" s="54"/>
      <c r="P121" s="54"/>
      <c r="Q121" s="55"/>
      <c r="R121" s="54"/>
      <c r="S121" s="56">
        <f t="shared" si="29"/>
        <v>0</v>
      </c>
      <c r="T121" s="56">
        <f t="shared" si="26"/>
        <v>0</v>
      </c>
      <c r="U121" s="56">
        <f t="shared" si="30"/>
        <v>0</v>
      </c>
      <c r="V121" s="56">
        <f t="shared" si="27"/>
        <v>0</v>
      </c>
      <c r="W121" s="64" t="str">
        <f t="shared" si="28"/>
        <v/>
      </c>
      <c r="X121" s="56" t="str">
        <f t="shared" si="31"/>
        <v>T</v>
      </c>
    </row>
    <row r="122" spans="1:39" ht="21.75" customHeight="1" x14ac:dyDescent="0.25">
      <c r="C122" s="63"/>
      <c r="D122" s="66" t="str">
        <f t="shared" si="25"/>
        <v/>
      </c>
      <c r="E122" s="69" t="str">
        <f>IFERROR(VLOOKUP(J122,Causa!$A$2:$F$15,6,0),"")</f>
        <v/>
      </c>
      <c r="F122" s="52"/>
      <c r="G122" s="53"/>
      <c r="H122" s="212"/>
      <c r="I122" s="55"/>
      <c r="J122" s="54"/>
      <c r="K122" s="54"/>
      <c r="L122" s="54"/>
      <c r="M122" s="54"/>
      <c r="N122" s="54"/>
      <c r="O122" s="54"/>
      <c r="P122" s="54"/>
      <c r="Q122" s="55"/>
      <c r="R122" s="54"/>
      <c r="S122" s="56">
        <f t="shared" si="29"/>
        <v>0</v>
      </c>
      <c r="T122" s="56">
        <f t="shared" si="26"/>
        <v>0</v>
      </c>
      <c r="U122" s="56">
        <f t="shared" si="30"/>
        <v>0</v>
      </c>
      <c r="V122" s="56">
        <f t="shared" si="27"/>
        <v>0</v>
      </c>
      <c r="W122" s="64" t="str">
        <f t="shared" si="28"/>
        <v/>
      </c>
      <c r="X122" s="56" t="str">
        <f t="shared" si="31"/>
        <v>T</v>
      </c>
    </row>
    <row r="123" spans="1:39" ht="21.75" customHeight="1" x14ac:dyDescent="0.25">
      <c r="C123" s="63"/>
      <c r="D123" s="66" t="str">
        <f t="shared" si="25"/>
        <v/>
      </c>
      <c r="E123" s="69" t="str">
        <f>IFERROR(VLOOKUP(J123,Causa!$A$2:$F$15,6,0),"")</f>
        <v/>
      </c>
      <c r="F123" s="52"/>
      <c r="G123" s="53"/>
      <c r="H123" s="212"/>
      <c r="I123" s="55"/>
      <c r="J123" s="54"/>
      <c r="K123" s="54"/>
      <c r="L123" s="54"/>
      <c r="M123" s="54"/>
      <c r="N123" s="54"/>
      <c r="O123" s="54"/>
      <c r="P123" s="54"/>
      <c r="Q123" s="55"/>
      <c r="R123" s="54"/>
      <c r="S123" s="56">
        <f t="shared" si="29"/>
        <v>0</v>
      </c>
      <c r="T123" s="56">
        <f t="shared" si="26"/>
        <v>0</v>
      </c>
      <c r="U123" s="56">
        <f t="shared" si="30"/>
        <v>0</v>
      </c>
      <c r="V123" s="56">
        <f t="shared" si="27"/>
        <v>0</v>
      </c>
      <c r="W123" s="64" t="str">
        <f t="shared" si="28"/>
        <v/>
      </c>
      <c r="X123" s="56" t="str">
        <f t="shared" si="31"/>
        <v>T</v>
      </c>
    </row>
    <row r="124" spans="1:39" ht="21.75" customHeight="1" x14ac:dyDescent="0.25">
      <c r="C124" s="63"/>
      <c r="D124" s="66" t="str">
        <f t="shared" si="25"/>
        <v/>
      </c>
      <c r="E124" s="69" t="str">
        <f>IFERROR(VLOOKUP(J124,Causa!$A$2:$F$15,6,0),"")</f>
        <v/>
      </c>
      <c r="F124" s="52"/>
      <c r="G124" s="53"/>
      <c r="H124" s="212"/>
      <c r="I124" s="55"/>
      <c r="J124" s="54"/>
      <c r="K124" s="54"/>
      <c r="L124" s="54"/>
      <c r="M124" s="54"/>
      <c r="N124" s="54"/>
      <c r="O124" s="54"/>
      <c r="P124" s="54"/>
      <c r="Q124" s="55"/>
      <c r="R124" s="54"/>
      <c r="S124" s="56">
        <f t="shared" si="29"/>
        <v>0</v>
      </c>
      <c r="T124" s="56">
        <f t="shared" si="26"/>
        <v>0</v>
      </c>
      <c r="U124" s="56">
        <f t="shared" si="30"/>
        <v>0</v>
      </c>
      <c r="V124" s="56">
        <f t="shared" si="27"/>
        <v>0</v>
      </c>
      <c r="W124" s="64" t="str">
        <f t="shared" si="28"/>
        <v/>
      </c>
      <c r="X124" s="56" t="str">
        <f t="shared" si="31"/>
        <v>T</v>
      </c>
    </row>
    <row r="125" spans="1:39" ht="21.75" customHeight="1" x14ac:dyDescent="0.25">
      <c r="C125" s="63"/>
      <c r="D125" s="66" t="str">
        <f t="shared" si="25"/>
        <v/>
      </c>
      <c r="E125" s="69" t="str">
        <f>IFERROR(VLOOKUP(J125,Causa!$A$2:$F$15,6,0),"")</f>
        <v/>
      </c>
      <c r="F125" s="52"/>
      <c r="G125" s="53"/>
      <c r="H125" s="212"/>
      <c r="I125" s="55"/>
      <c r="J125" s="54"/>
      <c r="K125" s="54"/>
      <c r="L125" s="54"/>
      <c r="M125" s="54"/>
      <c r="N125" s="54"/>
      <c r="O125" s="54"/>
      <c r="P125" s="54"/>
      <c r="Q125" s="55"/>
      <c r="R125" s="54"/>
      <c r="S125" s="56">
        <f t="shared" si="29"/>
        <v>0</v>
      </c>
      <c r="T125" s="56">
        <f t="shared" si="26"/>
        <v>0</v>
      </c>
      <c r="U125" s="56">
        <f t="shared" si="30"/>
        <v>0</v>
      </c>
      <c r="V125" s="56">
        <f t="shared" si="27"/>
        <v>0</v>
      </c>
      <c r="W125" s="64" t="str">
        <f t="shared" si="28"/>
        <v/>
      </c>
      <c r="X125" s="56" t="str">
        <f t="shared" si="31"/>
        <v>T</v>
      </c>
    </row>
    <row r="126" spans="1:39" ht="21.75" customHeight="1" x14ac:dyDescent="0.25">
      <c r="C126" s="63"/>
      <c r="D126" s="66" t="str">
        <f t="shared" si="25"/>
        <v/>
      </c>
      <c r="E126" s="69" t="str">
        <f>IFERROR(VLOOKUP(J126,Causa!$A$2:$F$15,6,0),"")</f>
        <v/>
      </c>
      <c r="F126" s="52"/>
      <c r="G126" s="53"/>
      <c r="H126" s="212"/>
      <c r="I126" s="55"/>
      <c r="J126" s="54"/>
      <c r="K126" s="54"/>
      <c r="L126" s="54"/>
      <c r="M126" s="54"/>
      <c r="N126" s="54"/>
      <c r="O126" s="54"/>
      <c r="P126" s="54"/>
      <c r="Q126" s="55"/>
      <c r="R126" s="54"/>
      <c r="S126" s="56">
        <f t="shared" si="29"/>
        <v>0</v>
      </c>
      <c r="T126" s="56">
        <f t="shared" si="26"/>
        <v>0</v>
      </c>
      <c r="U126" s="56">
        <f t="shared" si="30"/>
        <v>0</v>
      </c>
      <c r="V126" s="56">
        <f t="shared" si="27"/>
        <v>0</v>
      </c>
      <c r="W126" s="64" t="str">
        <f t="shared" si="28"/>
        <v/>
      </c>
      <c r="X126" s="56" t="str">
        <f t="shared" si="31"/>
        <v>T</v>
      </c>
    </row>
    <row r="127" spans="1:39" ht="21.75" customHeight="1" x14ac:dyDescent="0.25">
      <c r="C127" s="63"/>
      <c r="D127" s="66" t="str">
        <f t="shared" si="25"/>
        <v/>
      </c>
      <c r="E127" s="69" t="str">
        <f>IFERROR(VLOOKUP(J127,Causa!$A$2:$F$15,6,0),"")</f>
        <v/>
      </c>
      <c r="F127" s="52"/>
      <c r="G127" s="53"/>
      <c r="H127" s="212"/>
      <c r="I127" s="55"/>
      <c r="J127" s="54"/>
      <c r="K127" s="54"/>
      <c r="L127" s="54"/>
      <c r="M127" s="54"/>
      <c r="N127" s="54"/>
      <c r="O127" s="54"/>
      <c r="P127" s="54"/>
      <c r="Q127" s="55"/>
      <c r="R127" s="54"/>
      <c r="S127" s="56">
        <f t="shared" si="29"/>
        <v>0</v>
      </c>
      <c r="T127" s="56">
        <f t="shared" si="26"/>
        <v>0</v>
      </c>
      <c r="U127" s="56">
        <f t="shared" si="30"/>
        <v>0</v>
      </c>
      <c r="V127" s="56">
        <f t="shared" si="27"/>
        <v>0</v>
      </c>
      <c r="W127" s="64" t="str">
        <f t="shared" si="28"/>
        <v/>
      </c>
      <c r="X127" s="56" t="str">
        <f t="shared" si="31"/>
        <v>T</v>
      </c>
    </row>
    <row r="128" spans="1:39" ht="21.75" customHeight="1" x14ac:dyDescent="0.25">
      <c r="C128" s="63"/>
      <c r="D128" s="66" t="str">
        <f t="shared" si="25"/>
        <v/>
      </c>
      <c r="E128" s="69" t="str">
        <f>IFERROR(VLOOKUP(J128,Causa!$A$2:$F$15,6,0),"")</f>
        <v/>
      </c>
      <c r="F128" s="52"/>
      <c r="G128" s="53"/>
      <c r="H128" s="212"/>
      <c r="I128" s="55"/>
      <c r="J128" s="54"/>
      <c r="K128" s="54"/>
      <c r="L128" s="54"/>
      <c r="M128" s="54"/>
      <c r="N128" s="54"/>
      <c r="O128" s="54"/>
      <c r="P128" s="54"/>
      <c r="Q128" s="55"/>
      <c r="R128" s="54"/>
      <c r="S128" s="56">
        <f t="shared" si="29"/>
        <v>0</v>
      </c>
      <c r="T128" s="56">
        <f t="shared" si="26"/>
        <v>0</v>
      </c>
      <c r="U128" s="56">
        <f t="shared" si="30"/>
        <v>0</v>
      </c>
      <c r="V128" s="56">
        <f t="shared" si="27"/>
        <v>0</v>
      </c>
      <c r="W128" s="64" t="str">
        <f t="shared" si="28"/>
        <v/>
      </c>
      <c r="X128" s="56" t="str">
        <f t="shared" si="31"/>
        <v>T</v>
      </c>
    </row>
    <row r="129" spans="3:24" ht="21.75" customHeight="1" x14ac:dyDescent="0.25">
      <c r="C129" s="63"/>
      <c r="D129" s="66" t="str">
        <f t="shared" si="25"/>
        <v/>
      </c>
      <c r="E129" s="69" t="str">
        <f>IFERROR(VLOOKUP(J129,Causa!$A$2:$F$15,6,0),"")</f>
        <v/>
      </c>
      <c r="F129" s="52"/>
      <c r="G129" s="53"/>
      <c r="H129" s="212"/>
      <c r="I129" s="55"/>
      <c r="J129" s="54"/>
      <c r="K129" s="54"/>
      <c r="L129" s="54"/>
      <c r="M129" s="54"/>
      <c r="N129" s="54"/>
      <c r="O129" s="54"/>
      <c r="P129" s="54"/>
      <c r="Q129" s="55"/>
      <c r="R129" s="54"/>
      <c r="S129" s="56">
        <f t="shared" si="29"/>
        <v>0</v>
      </c>
      <c r="T129" s="56">
        <f t="shared" si="26"/>
        <v>0</v>
      </c>
      <c r="U129" s="56">
        <f t="shared" si="30"/>
        <v>0</v>
      </c>
      <c r="V129" s="56">
        <f t="shared" si="27"/>
        <v>0</v>
      </c>
      <c r="W129" s="64" t="str">
        <f t="shared" si="28"/>
        <v/>
      </c>
      <c r="X129" s="56" t="str">
        <f t="shared" si="31"/>
        <v>T</v>
      </c>
    </row>
    <row r="130" spans="3:24" ht="21.75" customHeight="1" x14ac:dyDescent="0.25">
      <c r="C130" s="63"/>
      <c r="D130" s="66" t="str">
        <f t="shared" si="25"/>
        <v/>
      </c>
      <c r="E130" s="69" t="str">
        <f>IFERROR(VLOOKUP(J130,Causa!$A$2:$F$15,6,0),"")</f>
        <v/>
      </c>
      <c r="F130" s="52"/>
      <c r="G130" s="53"/>
      <c r="H130" s="212"/>
      <c r="I130" s="55"/>
      <c r="J130" s="54"/>
      <c r="K130" s="54"/>
      <c r="L130" s="54"/>
      <c r="M130" s="54"/>
      <c r="N130" s="54"/>
      <c r="O130" s="54"/>
      <c r="P130" s="54"/>
      <c r="Q130" s="55"/>
      <c r="R130" s="54"/>
      <c r="S130" s="56">
        <f t="shared" si="29"/>
        <v>0</v>
      </c>
      <c r="T130" s="56">
        <f t="shared" si="26"/>
        <v>0</v>
      </c>
      <c r="U130" s="56">
        <f t="shared" si="30"/>
        <v>0</v>
      </c>
      <c r="V130" s="56">
        <f t="shared" si="27"/>
        <v>0</v>
      </c>
      <c r="W130" s="64" t="str">
        <f t="shared" si="28"/>
        <v/>
      </c>
      <c r="X130" s="56" t="str">
        <f t="shared" si="31"/>
        <v>T</v>
      </c>
    </row>
    <row r="131" spans="3:24" ht="21.75" customHeight="1" x14ac:dyDescent="0.25">
      <c r="C131" s="63"/>
      <c r="D131" s="66" t="str">
        <f t="shared" si="25"/>
        <v/>
      </c>
      <c r="E131" s="69" t="str">
        <f>IFERROR(VLOOKUP(J131,Causa!$A$2:$F$15,6,0),"")</f>
        <v/>
      </c>
      <c r="F131" s="52"/>
      <c r="G131" s="53"/>
      <c r="H131" s="212"/>
      <c r="I131" s="55"/>
      <c r="J131" s="54"/>
      <c r="K131" s="54"/>
      <c r="L131" s="54"/>
      <c r="M131" s="54"/>
      <c r="N131" s="54"/>
      <c r="O131" s="54"/>
      <c r="P131" s="54"/>
      <c r="Q131" s="55"/>
      <c r="R131" s="54"/>
      <c r="S131" s="56">
        <f t="shared" si="29"/>
        <v>0</v>
      </c>
      <c r="T131" s="56">
        <f t="shared" si="26"/>
        <v>0</v>
      </c>
      <c r="U131" s="56">
        <f t="shared" si="30"/>
        <v>0</v>
      </c>
      <c r="V131" s="56">
        <f t="shared" si="27"/>
        <v>0</v>
      </c>
      <c r="W131" s="64" t="str">
        <f t="shared" si="28"/>
        <v/>
      </c>
      <c r="X131" s="56" t="str">
        <f t="shared" si="31"/>
        <v>T</v>
      </c>
    </row>
    <row r="132" spans="3:24" ht="21.75" customHeight="1" x14ac:dyDescent="0.25">
      <c r="C132" s="63"/>
      <c r="D132" s="66" t="str">
        <f t="shared" si="25"/>
        <v/>
      </c>
      <c r="E132" s="69" t="str">
        <f>IFERROR(VLOOKUP(J132,Causa!$A$2:$F$15,6,0),"")</f>
        <v/>
      </c>
      <c r="F132" s="52"/>
      <c r="G132" s="53"/>
      <c r="H132" s="212"/>
      <c r="I132" s="55"/>
      <c r="J132" s="54"/>
      <c r="K132" s="54"/>
      <c r="L132" s="54"/>
      <c r="M132" s="54"/>
      <c r="N132" s="54"/>
      <c r="O132" s="54"/>
      <c r="P132" s="54"/>
      <c r="Q132" s="55"/>
      <c r="R132" s="54"/>
      <c r="S132" s="56">
        <f t="shared" si="29"/>
        <v>0</v>
      </c>
      <c r="T132" s="56">
        <f t="shared" si="26"/>
        <v>0</v>
      </c>
      <c r="U132" s="56">
        <f t="shared" si="30"/>
        <v>0</v>
      </c>
      <c r="V132" s="56">
        <f t="shared" si="27"/>
        <v>0</v>
      </c>
      <c r="W132" s="64" t="str">
        <f t="shared" si="28"/>
        <v/>
      </c>
      <c r="X132" s="56" t="str">
        <f t="shared" si="31"/>
        <v>T</v>
      </c>
    </row>
    <row r="133" spans="3:24" ht="21.75" customHeight="1" x14ac:dyDescent="0.25">
      <c r="C133" s="63"/>
      <c r="D133" s="66" t="str">
        <f t="shared" si="25"/>
        <v/>
      </c>
      <c r="E133" s="69" t="str">
        <f>IFERROR(VLOOKUP(J133,Causa!$A$2:$F$15,6,0),"")</f>
        <v/>
      </c>
      <c r="F133" s="52"/>
      <c r="G133" s="53"/>
      <c r="H133" s="212"/>
      <c r="I133" s="55"/>
      <c r="J133" s="54"/>
      <c r="K133" s="54"/>
      <c r="L133" s="54"/>
      <c r="M133" s="54"/>
      <c r="N133" s="54"/>
      <c r="O133" s="54"/>
      <c r="P133" s="54"/>
      <c r="Q133" s="55"/>
      <c r="R133" s="54"/>
      <c r="S133" s="56">
        <f t="shared" si="29"/>
        <v>0</v>
      </c>
      <c r="T133" s="56">
        <f t="shared" si="26"/>
        <v>0</v>
      </c>
      <c r="U133" s="56">
        <f t="shared" si="30"/>
        <v>0</v>
      </c>
      <c r="V133" s="56">
        <f t="shared" si="27"/>
        <v>0</v>
      </c>
      <c r="W133" s="64" t="str">
        <f t="shared" si="28"/>
        <v/>
      </c>
      <c r="X133" s="56" t="str">
        <f t="shared" si="31"/>
        <v>T</v>
      </c>
    </row>
    <row r="134" spans="3:24" ht="21.75" customHeight="1" x14ac:dyDescent="0.25">
      <c r="C134" s="63"/>
      <c r="D134" s="66" t="str">
        <f t="shared" si="25"/>
        <v/>
      </c>
      <c r="E134" s="69" t="str">
        <f>IFERROR(VLOOKUP(J134,Causa!$A$2:$F$15,6,0),"")</f>
        <v/>
      </c>
      <c r="F134" s="52"/>
      <c r="G134" s="53"/>
      <c r="H134" s="212"/>
      <c r="I134" s="55"/>
      <c r="J134" s="54"/>
      <c r="K134" s="54"/>
      <c r="L134" s="54"/>
      <c r="M134" s="54"/>
      <c r="N134" s="54"/>
      <c r="O134" s="54"/>
      <c r="P134" s="54"/>
      <c r="Q134" s="55"/>
      <c r="R134" s="54"/>
      <c r="S134" s="56">
        <f t="shared" si="29"/>
        <v>0</v>
      </c>
      <c r="T134" s="56">
        <f t="shared" si="26"/>
        <v>0</v>
      </c>
      <c r="U134" s="56">
        <f t="shared" si="30"/>
        <v>0</v>
      </c>
      <c r="V134" s="56">
        <f t="shared" si="27"/>
        <v>0</v>
      </c>
      <c r="W134" s="64" t="str">
        <f t="shared" si="28"/>
        <v/>
      </c>
      <c r="X134" s="56" t="str">
        <f t="shared" si="31"/>
        <v>T</v>
      </c>
    </row>
    <row r="135" spans="3:24" ht="21.75" customHeight="1" x14ac:dyDescent="0.25">
      <c r="C135" s="63"/>
      <c r="D135" s="66" t="str">
        <f t="shared" si="25"/>
        <v/>
      </c>
      <c r="E135" s="69" t="str">
        <f>IFERROR(VLOOKUP(J135,Causa!$A$2:$F$15,6,0),"")</f>
        <v/>
      </c>
      <c r="F135" s="52"/>
      <c r="G135" s="53"/>
      <c r="H135" s="212"/>
      <c r="I135" s="55"/>
      <c r="J135" s="54"/>
      <c r="K135" s="54"/>
      <c r="L135" s="54"/>
      <c r="M135" s="54"/>
      <c r="N135" s="54"/>
      <c r="O135" s="54"/>
      <c r="P135" s="54"/>
      <c r="Q135" s="55"/>
      <c r="R135" s="54"/>
      <c r="S135" s="56">
        <f t="shared" si="29"/>
        <v>0</v>
      </c>
      <c r="T135" s="56">
        <f t="shared" si="26"/>
        <v>0</v>
      </c>
      <c r="U135" s="56">
        <f t="shared" si="30"/>
        <v>0</v>
      </c>
      <c r="V135" s="56">
        <f t="shared" si="27"/>
        <v>0</v>
      </c>
      <c r="W135" s="64" t="str">
        <f t="shared" si="28"/>
        <v/>
      </c>
      <c r="X135" s="56" t="str">
        <f t="shared" si="31"/>
        <v>T</v>
      </c>
    </row>
    <row r="136" spans="3:24" ht="21.75" customHeight="1" x14ac:dyDescent="0.25">
      <c r="C136" s="63"/>
      <c r="D136" s="66" t="str">
        <f t="shared" si="25"/>
        <v/>
      </c>
      <c r="E136" s="69" t="str">
        <f>IFERROR(VLOOKUP(J136,Causa!$A$2:$F$15,6,0),"")</f>
        <v/>
      </c>
      <c r="F136" s="52"/>
      <c r="G136" s="53"/>
      <c r="H136" s="212"/>
      <c r="I136" s="55"/>
      <c r="J136" s="54"/>
      <c r="K136" s="54"/>
      <c r="L136" s="54"/>
      <c r="M136" s="54"/>
      <c r="N136" s="54"/>
      <c r="O136" s="54"/>
      <c r="P136" s="54"/>
      <c r="Q136" s="55"/>
      <c r="R136" s="54"/>
      <c r="S136" s="56">
        <f t="shared" si="29"/>
        <v>0</v>
      </c>
      <c r="T136" s="56">
        <f t="shared" si="26"/>
        <v>0</v>
      </c>
      <c r="U136" s="56">
        <f t="shared" si="30"/>
        <v>0</v>
      </c>
      <c r="V136" s="56">
        <f t="shared" si="27"/>
        <v>0</v>
      </c>
      <c r="W136" s="64" t="str">
        <f t="shared" si="28"/>
        <v/>
      </c>
      <c r="X136" s="56" t="str">
        <f t="shared" si="31"/>
        <v>T</v>
      </c>
    </row>
    <row r="137" spans="3:24" ht="21.75" customHeight="1" x14ac:dyDescent="0.25">
      <c r="C137" s="63"/>
      <c r="D137" s="66" t="str">
        <f t="shared" si="25"/>
        <v/>
      </c>
      <c r="E137" s="69" t="str">
        <f>IFERROR(VLOOKUP(J137,Causa!$A$2:$F$15,6,0),"")</f>
        <v/>
      </c>
      <c r="F137" s="52"/>
      <c r="G137" s="53"/>
      <c r="H137" s="212"/>
      <c r="I137" s="55"/>
      <c r="J137" s="54"/>
      <c r="K137" s="54"/>
      <c r="L137" s="54"/>
      <c r="M137" s="54"/>
      <c r="N137" s="54"/>
      <c r="O137" s="54"/>
      <c r="P137" s="54"/>
      <c r="Q137" s="55"/>
      <c r="R137" s="54"/>
      <c r="S137" s="56">
        <f t="shared" si="29"/>
        <v>0</v>
      </c>
      <c r="T137" s="56">
        <f t="shared" si="26"/>
        <v>0</v>
      </c>
      <c r="U137" s="56">
        <f t="shared" si="30"/>
        <v>0</v>
      </c>
      <c r="V137" s="56">
        <f t="shared" si="27"/>
        <v>0</v>
      </c>
      <c r="W137" s="64" t="str">
        <f t="shared" si="28"/>
        <v/>
      </c>
      <c r="X137" s="56" t="str">
        <f t="shared" si="31"/>
        <v>T</v>
      </c>
    </row>
    <row r="138" spans="3:24" ht="21.75" customHeight="1" x14ac:dyDescent="0.25">
      <c r="C138" s="63"/>
      <c r="D138" s="66" t="str">
        <f t="shared" si="25"/>
        <v/>
      </c>
      <c r="E138" s="69" t="str">
        <f>IFERROR(VLOOKUP(J138,Causa!$A$2:$F$15,6,0),"")</f>
        <v/>
      </c>
      <c r="F138" s="52"/>
      <c r="G138" s="53"/>
      <c r="H138" s="212"/>
      <c r="I138" s="55"/>
      <c r="J138" s="54"/>
      <c r="K138" s="54"/>
      <c r="L138" s="54"/>
      <c r="M138" s="54"/>
      <c r="N138" s="54"/>
      <c r="O138" s="54"/>
      <c r="P138" s="54"/>
      <c r="Q138" s="55"/>
      <c r="R138" s="54"/>
      <c r="S138" s="56">
        <f t="shared" si="29"/>
        <v>0</v>
      </c>
      <c r="T138" s="56">
        <f t="shared" si="26"/>
        <v>0</v>
      </c>
      <c r="U138" s="56">
        <f t="shared" si="30"/>
        <v>0</v>
      </c>
      <c r="V138" s="56">
        <f t="shared" si="27"/>
        <v>0</v>
      </c>
      <c r="W138" s="64" t="str">
        <f t="shared" si="28"/>
        <v/>
      </c>
      <c r="X138" s="56" t="str">
        <f t="shared" si="31"/>
        <v>T</v>
      </c>
    </row>
    <row r="139" spans="3:24" ht="21.75" customHeight="1" x14ac:dyDescent="0.25">
      <c r="C139" s="63"/>
      <c r="D139" s="66" t="str">
        <f t="shared" si="25"/>
        <v/>
      </c>
      <c r="E139" s="69" t="str">
        <f>IFERROR(VLOOKUP(J139,Causa!$A$2:$F$15,6,0),"")</f>
        <v/>
      </c>
      <c r="F139" s="52"/>
      <c r="G139" s="53"/>
      <c r="H139" s="212"/>
      <c r="I139" s="55"/>
      <c r="J139" s="54"/>
      <c r="K139" s="54"/>
      <c r="L139" s="54"/>
      <c r="M139" s="54"/>
      <c r="N139" s="54"/>
      <c r="O139" s="54"/>
      <c r="P139" s="54"/>
      <c r="Q139" s="55"/>
      <c r="R139" s="54"/>
      <c r="S139" s="56">
        <f t="shared" si="29"/>
        <v>0</v>
      </c>
      <c r="T139" s="56">
        <f t="shared" si="26"/>
        <v>0</v>
      </c>
      <c r="U139" s="56">
        <f t="shared" si="30"/>
        <v>0</v>
      </c>
      <c r="V139" s="56">
        <f t="shared" si="27"/>
        <v>0</v>
      </c>
      <c r="W139" s="64" t="str">
        <f t="shared" si="28"/>
        <v/>
      </c>
      <c r="X139" s="56" t="str">
        <f t="shared" si="31"/>
        <v>T</v>
      </c>
    </row>
    <row r="140" spans="3:24" ht="21.75" customHeight="1" x14ac:dyDescent="0.25">
      <c r="C140" s="63"/>
      <c r="D140" s="66" t="str">
        <f t="shared" si="25"/>
        <v/>
      </c>
      <c r="E140" s="69" t="str">
        <f>IFERROR(VLOOKUP(J140,Causa!$A$2:$F$15,6,0),"")</f>
        <v/>
      </c>
      <c r="F140" s="52"/>
      <c r="G140" s="53"/>
      <c r="H140" s="212"/>
      <c r="I140" s="55"/>
      <c r="J140" s="54"/>
      <c r="K140" s="54"/>
      <c r="L140" s="54"/>
      <c r="M140" s="54"/>
      <c r="N140" s="54"/>
      <c r="O140" s="54"/>
      <c r="P140" s="54"/>
      <c r="Q140" s="55"/>
      <c r="R140" s="54"/>
      <c r="S140" s="56">
        <f t="shared" si="29"/>
        <v>0</v>
      </c>
      <c r="T140" s="56">
        <f t="shared" si="26"/>
        <v>0</v>
      </c>
      <c r="U140" s="56">
        <f t="shared" si="30"/>
        <v>0</v>
      </c>
      <c r="V140" s="56">
        <f t="shared" si="27"/>
        <v>0</v>
      </c>
      <c r="W140" s="64" t="str">
        <f t="shared" si="28"/>
        <v/>
      </c>
      <c r="X140" s="56" t="str">
        <f t="shared" si="31"/>
        <v>T</v>
      </c>
    </row>
    <row r="141" spans="3:24" ht="21.75" customHeight="1" x14ac:dyDescent="0.25">
      <c r="C141" s="63"/>
      <c r="D141" s="66" t="str">
        <f t="shared" si="25"/>
        <v/>
      </c>
      <c r="E141" s="69" t="str">
        <f>IFERROR(VLOOKUP(J141,Causa!$A$2:$F$15,6,0),"")</f>
        <v/>
      </c>
      <c r="F141" s="52"/>
      <c r="G141" s="53"/>
      <c r="H141" s="212"/>
      <c r="I141" s="55"/>
      <c r="J141" s="54"/>
      <c r="K141" s="54"/>
      <c r="L141" s="54"/>
      <c r="M141" s="54"/>
      <c r="N141" s="54"/>
      <c r="O141" s="54"/>
      <c r="P141" s="54"/>
      <c r="Q141" s="55"/>
      <c r="R141" s="54"/>
      <c r="S141" s="56">
        <f t="shared" si="29"/>
        <v>0</v>
      </c>
      <c r="T141" s="56">
        <f t="shared" si="26"/>
        <v>0</v>
      </c>
      <c r="U141" s="56">
        <f t="shared" si="30"/>
        <v>0</v>
      </c>
      <c r="V141" s="56">
        <f t="shared" si="27"/>
        <v>0</v>
      </c>
      <c r="W141" s="64" t="str">
        <f t="shared" si="28"/>
        <v/>
      </c>
      <c r="X141" s="56" t="str">
        <f t="shared" si="31"/>
        <v>T</v>
      </c>
    </row>
    <row r="142" spans="3:24" ht="21.75" customHeight="1" x14ac:dyDescent="0.25">
      <c r="C142" s="63"/>
      <c r="D142" s="66" t="str">
        <f t="shared" si="25"/>
        <v/>
      </c>
      <c r="E142" s="69" t="str">
        <f>IFERROR(VLOOKUP(J142,Causa!$A$2:$F$15,6,0),"")</f>
        <v/>
      </c>
      <c r="F142" s="52"/>
      <c r="G142" s="53"/>
      <c r="H142" s="212"/>
      <c r="I142" s="55"/>
      <c r="J142" s="54"/>
      <c r="K142" s="54"/>
      <c r="L142" s="54"/>
      <c r="M142" s="54"/>
      <c r="N142" s="54"/>
      <c r="O142" s="54"/>
      <c r="P142" s="54"/>
      <c r="Q142" s="55"/>
      <c r="R142" s="54"/>
      <c r="S142" s="56">
        <f t="shared" si="29"/>
        <v>0</v>
      </c>
      <c r="T142" s="56">
        <f t="shared" si="26"/>
        <v>0</v>
      </c>
      <c r="U142" s="56">
        <f t="shared" si="30"/>
        <v>0</v>
      </c>
      <c r="V142" s="56">
        <f t="shared" si="27"/>
        <v>0</v>
      </c>
      <c r="W142" s="64" t="str">
        <f t="shared" si="28"/>
        <v/>
      </c>
      <c r="X142" s="56" t="str">
        <f t="shared" si="31"/>
        <v>T</v>
      </c>
    </row>
    <row r="143" spans="3:24" ht="21.75" customHeight="1" x14ac:dyDescent="0.25">
      <c r="C143" s="63"/>
      <c r="D143" s="66" t="str">
        <f t="shared" si="25"/>
        <v/>
      </c>
      <c r="E143" s="69" t="str">
        <f>IFERROR(VLOOKUP(J143,Causa!$A$2:$F$15,6,0),"")</f>
        <v/>
      </c>
      <c r="F143" s="52"/>
      <c r="G143" s="53"/>
      <c r="H143" s="212"/>
      <c r="I143" s="55"/>
      <c r="J143" s="54"/>
      <c r="K143" s="54"/>
      <c r="L143" s="54"/>
      <c r="M143" s="54"/>
      <c r="N143" s="54"/>
      <c r="O143" s="54"/>
      <c r="P143" s="54"/>
      <c r="Q143" s="55"/>
      <c r="R143" s="54"/>
      <c r="S143" s="56">
        <f t="shared" si="29"/>
        <v>0</v>
      </c>
      <c r="T143" s="56">
        <f t="shared" si="26"/>
        <v>0</v>
      </c>
      <c r="U143" s="56">
        <f t="shared" si="30"/>
        <v>0</v>
      </c>
      <c r="V143" s="56">
        <f t="shared" si="27"/>
        <v>0</v>
      </c>
      <c r="W143" s="64" t="str">
        <f t="shared" si="28"/>
        <v/>
      </c>
      <c r="X143" s="56" t="str">
        <f t="shared" si="31"/>
        <v>T</v>
      </c>
    </row>
    <row r="144" spans="3:24" ht="21.75" customHeight="1" x14ac:dyDescent="0.25">
      <c r="C144" s="63"/>
      <c r="D144" s="66" t="str">
        <f t="shared" si="25"/>
        <v/>
      </c>
      <c r="E144" s="69" t="str">
        <f>IFERROR(VLOOKUP(J144,Causa!$A$2:$F$15,6,0),"")</f>
        <v/>
      </c>
      <c r="F144" s="52"/>
      <c r="G144" s="53"/>
      <c r="H144" s="212"/>
      <c r="I144" s="55"/>
      <c r="J144" s="54"/>
      <c r="K144" s="54"/>
      <c r="L144" s="54"/>
      <c r="M144" s="54"/>
      <c r="N144" s="54"/>
      <c r="O144" s="54"/>
      <c r="P144" s="54"/>
      <c r="Q144" s="55"/>
      <c r="R144" s="54"/>
      <c r="S144" s="56">
        <f t="shared" si="29"/>
        <v>0</v>
      </c>
      <c r="T144" s="56">
        <f t="shared" si="26"/>
        <v>0</v>
      </c>
      <c r="U144" s="56">
        <f t="shared" si="30"/>
        <v>0</v>
      </c>
      <c r="V144" s="56">
        <f t="shared" si="27"/>
        <v>0</v>
      </c>
      <c r="W144" s="64" t="str">
        <f t="shared" si="28"/>
        <v/>
      </c>
      <c r="X144" s="56" t="str">
        <f t="shared" si="31"/>
        <v>T</v>
      </c>
    </row>
    <row r="145" spans="3:24" ht="21.75" customHeight="1" x14ac:dyDescent="0.25">
      <c r="C145" s="63"/>
      <c r="D145" s="66" t="str">
        <f t="shared" si="25"/>
        <v/>
      </c>
      <c r="E145" s="69" t="str">
        <f>IFERROR(VLOOKUP(J145,Causa!$A$2:$F$15,6,0),"")</f>
        <v/>
      </c>
      <c r="F145" s="52"/>
      <c r="G145" s="53"/>
      <c r="H145" s="212"/>
      <c r="I145" s="55"/>
      <c r="J145" s="54"/>
      <c r="K145" s="54"/>
      <c r="L145" s="54"/>
      <c r="M145" s="54"/>
      <c r="N145" s="54"/>
      <c r="O145" s="54"/>
      <c r="P145" s="54"/>
      <c r="Q145" s="55"/>
      <c r="R145" s="54"/>
      <c r="S145" s="56">
        <f t="shared" si="29"/>
        <v>0</v>
      </c>
      <c r="T145" s="56">
        <f t="shared" si="26"/>
        <v>0</v>
      </c>
      <c r="U145" s="56">
        <f t="shared" si="30"/>
        <v>0</v>
      </c>
      <c r="V145" s="56">
        <f t="shared" si="27"/>
        <v>0</v>
      </c>
      <c r="W145" s="64" t="str">
        <f t="shared" si="28"/>
        <v/>
      </c>
      <c r="X145" s="56" t="str">
        <f t="shared" si="31"/>
        <v>T</v>
      </c>
    </row>
    <row r="146" spans="3:24" ht="21.75" customHeight="1" x14ac:dyDescent="0.25">
      <c r="C146" s="63"/>
      <c r="D146" s="66" t="str">
        <f t="shared" si="25"/>
        <v/>
      </c>
      <c r="E146" s="69" t="str">
        <f>IFERROR(VLOOKUP(J146,Causa!$A$2:$F$15,6,0),"")</f>
        <v/>
      </c>
      <c r="F146" s="52"/>
      <c r="G146" s="53"/>
      <c r="H146" s="212"/>
      <c r="I146" s="55"/>
      <c r="J146" s="54"/>
      <c r="K146" s="54"/>
      <c r="L146" s="54"/>
      <c r="M146" s="54"/>
      <c r="N146" s="54"/>
      <c r="O146" s="54"/>
      <c r="P146" s="54"/>
      <c r="Q146" s="55"/>
      <c r="R146" s="54"/>
      <c r="S146" s="56">
        <f t="shared" si="29"/>
        <v>0</v>
      </c>
      <c r="T146" s="56">
        <f t="shared" si="26"/>
        <v>0</v>
      </c>
      <c r="U146" s="56">
        <f t="shared" si="30"/>
        <v>0</v>
      </c>
      <c r="V146" s="56">
        <f t="shared" si="27"/>
        <v>0</v>
      </c>
      <c r="W146" s="64" t="str">
        <f t="shared" si="28"/>
        <v/>
      </c>
      <c r="X146" s="56" t="str">
        <f t="shared" si="31"/>
        <v>T</v>
      </c>
    </row>
    <row r="147" spans="3:24" ht="21.75" customHeight="1" x14ac:dyDescent="0.25">
      <c r="C147" s="63"/>
      <c r="D147" s="66" t="str">
        <f t="shared" si="25"/>
        <v/>
      </c>
      <c r="E147" s="69" t="str">
        <f>IFERROR(VLOOKUP(J147,Causa!$A$2:$F$15,6,0),"")</f>
        <v/>
      </c>
      <c r="F147" s="52"/>
      <c r="G147" s="53"/>
      <c r="H147" s="212"/>
      <c r="I147" s="55"/>
      <c r="J147" s="54"/>
      <c r="K147" s="54"/>
      <c r="L147" s="54"/>
      <c r="M147" s="54"/>
      <c r="N147" s="54"/>
      <c r="O147" s="54"/>
      <c r="P147" s="54"/>
      <c r="Q147" s="55"/>
      <c r="R147" s="54"/>
      <c r="S147" s="56">
        <f t="shared" si="29"/>
        <v>0</v>
      </c>
      <c r="T147" s="56">
        <f t="shared" si="26"/>
        <v>0</v>
      </c>
      <c r="U147" s="56">
        <f t="shared" si="30"/>
        <v>0</v>
      </c>
      <c r="V147" s="56">
        <f t="shared" si="27"/>
        <v>0</v>
      </c>
      <c r="W147" s="64" t="str">
        <f t="shared" si="28"/>
        <v/>
      </c>
      <c r="X147" s="56" t="str">
        <f t="shared" si="31"/>
        <v>T</v>
      </c>
    </row>
    <row r="148" spans="3:24" ht="21.75" customHeight="1" x14ac:dyDescent="0.25">
      <c r="C148" s="63"/>
      <c r="D148" s="66" t="str">
        <f t="shared" si="25"/>
        <v/>
      </c>
      <c r="E148" s="69" t="str">
        <f>IFERROR(VLOOKUP(J148,Causa!$A$2:$F$15,6,0),"")</f>
        <v/>
      </c>
      <c r="F148" s="52"/>
      <c r="G148" s="53"/>
      <c r="H148" s="212"/>
      <c r="I148" s="55"/>
      <c r="J148" s="54"/>
      <c r="K148" s="54"/>
      <c r="L148" s="54"/>
      <c r="M148" s="54"/>
      <c r="N148" s="54"/>
      <c r="O148" s="54"/>
      <c r="P148" s="54"/>
      <c r="Q148" s="55"/>
      <c r="R148" s="54"/>
      <c r="S148" s="56">
        <f t="shared" si="29"/>
        <v>0</v>
      </c>
      <c r="T148" s="56">
        <f t="shared" si="26"/>
        <v>0</v>
      </c>
      <c r="U148" s="56">
        <f t="shared" si="30"/>
        <v>0</v>
      </c>
      <c r="V148" s="56">
        <f t="shared" si="27"/>
        <v>0</v>
      </c>
      <c r="W148" s="64" t="str">
        <f t="shared" si="28"/>
        <v/>
      </c>
      <c r="X148" s="56" t="str">
        <f t="shared" si="31"/>
        <v>T</v>
      </c>
    </row>
    <row r="149" spans="3:24" ht="21.75" customHeight="1" x14ac:dyDescent="0.25">
      <c r="C149" s="63"/>
      <c r="D149" s="66" t="str">
        <f t="shared" si="25"/>
        <v/>
      </c>
      <c r="E149" s="69" t="str">
        <f>IFERROR(VLOOKUP(J149,Causa!$A$2:$F$15,6,0),"")</f>
        <v/>
      </c>
      <c r="F149" s="52"/>
      <c r="G149" s="53"/>
      <c r="H149" s="212"/>
      <c r="I149" s="55"/>
      <c r="J149" s="54"/>
      <c r="K149" s="54"/>
      <c r="L149" s="54"/>
      <c r="M149" s="54"/>
      <c r="N149" s="54"/>
      <c r="O149" s="54"/>
      <c r="P149" s="54"/>
      <c r="Q149" s="55"/>
      <c r="R149" s="54"/>
      <c r="S149" s="56">
        <f t="shared" si="29"/>
        <v>0</v>
      </c>
      <c r="T149" s="56">
        <f t="shared" si="26"/>
        <v>0</v>
      </c>
      <c r="U149" s="56">
        <f t="shared" si="30"/>
        <v>0</v>
      </c>
      <c r="V149" s="56">
        <f t="shared" si="27"/>
        <v>0</v>
      </c>
      <c r="W149" s="64" t="str">
        <f t="shared" si="28"/>
        <v/>
      </c>
      <c r="X149" s="56" t="str">
        <f t="shared" si="31"/>
        <v>T</v>
      </c>
    </row>
    <row r="150" spans="3:24" ht="21.75" customHeight="1" x14ac:dyDescent="0.25">
      <c r="C150" s="63"/>
      <c r="D150" s="66" t="str">
        <f t="shared" si="25"/>
        <v/>
      </c>
      <c r="E150" s="69" t="str">
        <f>IFERROR(VLOOKUP(J150,Causa!$A$2:$F$15,6,0),"")</f>
        <v/>
      </c>
      <c r="F150" s="52"/>
      <c r="G150" s="53"/>
      <c r="H150" s="212"/>
      <c r="I150" s="55"/>
      <c r="J150" s="54"/>
      <c r="K150" s="54"/>
      <c r="L150" s="54"/>
      <c r="M150" s="54"/>
      <c r="N150" s="54"/>
      <c r="O150" s="54"/>
      <c r="P150" s="54"/>
      <c r="Q150" s="55"/>
      <c r="R150" s="54"/>
      <c r="S150" s="56">
        <f t="shared" si="29"/>
        <v>0</v>
      </c>
      <c r="T150" s="56">
        <f t="shared" si="26"/>
        <v>0</v>
      </c>
      <c r="U150" s="56">
        <f t="shared" si="30"/>
        <v>0</v>
      </c>
      <c r="V150" s="56">
        <f t="shared" si="27"/>
        <v>0</v>
      </c>
      <c r="W150" s="64" t="str">
        <f t="shared" si="28"/>
        <v/>
      </c>
      <c r="X150" s="56" t="str">
        <f t="shared" si="31"/>
        <v>T</v>
      </c>
    </row>
    <row r="151" spans="3:24" ht="21.75" customHeight="1" x14ac:dyDescent="0.25">
      <c r="C151" s="63"/>
      <c r="D151" s="66" t="str">
        <f t="shared" si="25"/>
        <v/>
      </c>
      <c r="E151" s="69" t="str">
        <f>IFERROR(VLOOKUP(J151,Causa!$A$2:$F$15,6,0),"")</f>
        <v/>
      </c>
      <c r="F151" s="52"/>
      <c r="G151" s="53"/>
      <c r="H151" s="212"/>
      <c r="I151" s="55"/>
      <c r="J151" s="54"/>
      <c r="K151" s="54"/>
      <c r="L151" s="54"/>
      <c r="M151" s="54"/>
      <c r="N151" s="54"/>
      <c r="O151" s="54"/>
      <c r="P151" s="54"/>
      <c r="Q151" s="55"/>
      <c r="R151" s="54"/>
      <c r="S151" s="56">
        <f t="shared" si="29"/>
        <v>0</v>
      </c>
      <c r="T151" s="56">
        <f t="shared" si="26"/>
        <v>0</v>
      </c>
      <c r="U151" s="56">
        <f t="shared" si="30"/>
        <v>0</v>
      </c>
      <c r="V151" s="56">
        <f t="shared" si="27"/>
        <v>0</v>
      </c>
      <c r="W151" s="64" t="str">
        <f t="shared" si="28"/>
        <v/>
      </c>
      <c r="X151" s="56" t="str">
        <f t="shared" si="31"/>
        <v>T</v>
      </c>
    </row>
    <row r="152" spans="3:24" ht="21.75" customHeight="1" x14ac:dyDescent="0.25">
      <c r="C152" s="63"/>
      <c r="D152" s="66" t="str">
        <f t="shared" si="25"/>
        <v/>
      </c>
      <c r="E152" s="69" t="str">
        <f>IFERROR(VLOOKUP(J152,Causa!$A$2:$F$15,6,0),"")</f>
        <v/>
      </c>
      <c r="F152" s="52"/>
      <c r="G152" s="53"/>
      <c r="H152" s="212"/>
      <c r="I152" s="55"/>
      <c r="J152" s="54"/>
      <c r="K152" s="54"/>
      <c r="L152" s="54"/>
      <c r="M152" s="54"/>
      <c r="N152" s="54"/>
      <c r="O152" s="54"/>
      <c r="P152" s="54"/>
      <c r="Q152" s="55"/>
      <c r="R152" s="54"/>
      <c r="S152" s="56">
        <f t="shared" si="29"/>
        <v>0</v>
      </c>
      <c r="T152" s="56">
        <f t="shared" si="26"/>
        <v>0</v>
      </c>
      <c r="U152" s="56">
        <f t="shared" si="30"/>
        <v>0</v>
      </c>
      <c r="V152" s="56">
        <f t="shared" si="27"/>
        <v>0</v>
      </c>
      <c r="W152" s="64" t="str">
        <f t="shared" si="28"/>
        <v/>
      </c>
      <c r="X152" s="56" t="str">
        <f t="shared" si="31"/>
        <v>T</v>
      </c>
    </row>
    <row r="153" spans="3:24" ht="21.75" customHeight="1" x14ac:dyDescent="0.25">
      <c r="C153" s="63"/>
      <c r="D153" s="66" t="str">
        <f t="shared" si="25"/>
        <v/>
      </c>
      <c r="E153" s="69" t="str">
        <f>IFERROR(VLOOKUP(J153,Causa!$A$2:$F$15,6,0),"")</f>
        <v/>
      </c>
      <c r="F153" s="52"/>
      <c r="G153" s="53"/>
      <c r="H153" s="212"/>
      <c r="I153" s="55"/>
      <c r="J153" s="54"/>
      <c r="K153" s="54"/>
      <c r="L153" s="54"/>
      <c r="M153" s="54"/>
      <c r="N153" s="54"/>
      <c r="O153" s="54"/>
      <c r="P153" s="54"/>
      <c r="Q153" s="55"/>
      <c r="R153" s="54"/>
      <c r="S153" s="56">
        <f t="shared" si="29"/>
        <v>0</v>
      </c>
      <c r="T153" s="56">
        <f t="shared" si="26"/>
        <v>0</v>
      </c>
      <c r="U153" s="56">
        <f t="shared" si="30"/>
        <v>0</v>
      </c>
      <c r="V153" s="56">
        <f t="shared" si="27"/>
        <v>0</v>
      </c>
      <c r="W153" s="64" t="str">
        <f t="shared" si="28"/>
        <v/>
      </c>
      <c r="X153" s="56" t="str">
        <f t="shared" si="31"/>
        <v>T</v>
      </c>
    </row>
    <row r="154" spans="3:24" ht="21.75" customHeight="1" x14ac:dyDescent="0.25">
      <c r="C154" s="63"/>
      <c r="D154" s="66" t="str">
        <f t="shared" si="25"/>
        <v/>
      </c>
      <c r="E154" s="69" t="str">
        <f>IFERROR(VLOOKUP(J154,Causa!$A$2:$F$15,6,0),"")</f>
        <v/>
      </c>
      <c r="F154" s="52"/>
      <c r="G154" s="53"/>
      <c r="H154" s="212"/>
      <c r="I154" s="55"/>
      <c r="J154" s="54"/>
      <c r="K154" s="54"/>
      <c r="L154" s="54"/>
      <c r="M154" s="54"/>
      <c r="N154" s="54"/>
      <c r="O154" s="54"/>
      <c r="P154" s="54"/>
      <c r="Q154" s="55"/>
      <c r="R154" s="54"/>
      <c r="S154" s="56">
        <f t="shared" si="29"/>
        <v>0</v>
      </c>
      <c r="T154" s="56">
        <f t="shared" si="26"/>
        <v>0</v>
      </c>
      <c r="U154" s="56">
        <f t="shared" si="30"/>
        <v>0</v>
      </c>
      <c r="V154" s="56">
        <f t="shared" si="27"/>
        <v>0</v>
      </c>
      <c r="W154" s="64" t="str">
        <f t="shared" si="28"/>
        <v/>
      </c>
      <c r="X154" s="56" t="str">
        <f t="shared" si="31"/>
        <v>T</v>
      </c>
    </row>
    <row r="155" spans="3:24" ht="21.75" customHeight="1" x14ac:dyDescent="0.25">
      <c r="C155" s="63"/>
      <c r="D155" s="66" t="str">
        <f t="shared" si="25"/>
        <v/>
      </c>
      <c r="E155" s="69" t="str">
        <f>IFERROR(VLOOKUP(J155,Causa!$A$2:$F$15,6,0),"")</f>
        <v/>
      </c>
      <c r="F155" s="52"/>
      <c r="G155" s="53"/>
      <c r="H155" s="212"/>
      <c r="I155" s="55"/>
      <c r="J155" s="54"/>
      <c r="K155" s="54"/>
      <c r="L155" s="54"/>
      <c r="M155" s="54"/>
      <c r="N155" s="54"/>
      <c r="O155" s="54"/>
      <c r="P155" s="54"/>
      <c r="Q155" s="55"/>
      <c r="R155" s="54"/>
      <c r="S155" s="56">
        <f t="shared" si="29"/>
        <v>0</v>
      </c>
      <c r="T155" s="56">
        <f t="shared" si="26"/>
        <v>0</v>
      </c>
      <c r="U155" s="56">
        <f t="shared" si="30"/>
        <v>0</v>
      </c>
      <c r="V155" s="56">
        <f t="shared" si="27"/>
        <v>0</v>
      </c>
      <c r="W155" s="64" t="str">
        <f t="shared" si="28"/>
        <v/>
      </c>
      <c r="X155" s="56" t="str">
        <f t="shared" si="31"/>
        <v>T</v>
      </c>
    </row>
    <row r="156" spans="3:24" ht="21.75" customHeight="1" x14ac:dyDescent="0.25">
      <c r="C156" s="63"/>
      <c r="D156" s="66" t="str">
        <f t="shared" si="25"/>
        <v/>
      </c>
      <c r="E156" s="69" t="str">
        <f>IFERROR(VLOOKUP(J156,Causa!$A$2:$F$15,6,0),"")</f>
        <v/>
      </c>
      <c r="F156" s="52"/>
      <c r="G156" s="53"/>
      <c r="H156" s="212"/>
      <c r="I156" s="55"/>
      <c r="J156" s="54"/>
      <c r="K156" s="54"/>
      <c r="L156" s="54"/>
      <c r="M156" s="54"/>
      <c r="N156" s="54"/>
      <c r="O156" s="54"/>
      <c r="P156" s="54"/>
      <c r="Q156" s="55"/>
      <c r="R156" s="54"/>
      <c r="S156" s="56">
        <f t="shared" si="29"/>
        <v>0</v>
      </c>
      <c r="T156" s="56">
        <f t="shared" si="26"/>
        <v>0</v>
      </c>
      <c r="U156" s="56">
        <f t="shared" si="30"/>
        <v>0</v>
      </c>
      <c r="V156" s="56">
        <f t="shared" si="27"/>
        <v>0</v>
      </c>
      <c r="W156" s="64" t="str">
        <f t="shared" si="28"/>
        <v/>
      </c>
      <c r="X156" s="56" t="str">
        <f t="shared" si="31"/>
        <v>T</v>
      </c>
    </row>
    <row r="157" spans="3:24" ht="21.75" customHeight="1" x14ac:dyDescent="0.25">
      <c r="C157" s="63"/>
      <c r="D157" s="66" t="str">
        <f t="shared" si="25"/>
        <v/>
      </c>
      <c r="E157" s="69" t="str">
        <f>IFERROR(VLOOKUP(J157,Causa!$A$2:$F$15,6,0),"")</f>
        <v/>
      </c>
      <c r="F157" s="52"/>
      <c r="G157" s="53"/>
      <c r="H157" s="212"/>
      <c r="I157" s="55"/>
      <c r="J157" s="54"/>
      <c r="K157" s="54"/>
      <c r="L157" s="54"/>
      <c r="M157" s="54"/>
      <c r="N157" s="54"/>
      <c r="O157" s="54"/>
      <c r="P157" s="54"/>
      <c r="Q157" s="55"/>
      <c r="R157" s="54"/>
      <c r="S157" s="56">
        <f t="shared" si="29"/>
        <v>0</v>
      </c>
      <c r="T157" s="56">
        <f t="shared" si="26"/>
        <v>0</v>
      </c>
      <c r="U157" s="56">
        <f t="shared" si="30"/>
        <v>0</v>
      </c>
      <c r="V157" s="56">
        <f t="shared" si="27"/>
        <v>0</v>
      </c>
      <c r="W157" s="64" t="str">
        <f t="shared" si="28"/>
        <v/>
      </c>
      <c r="X157" s="56" t="str">
        <f t="shared" si="31"/>
        <v>T</v>
      </c>
    </row>
    <row r="158" spans="3:24" ht="21.75" customHeight="1" x14ac:dyDescent="0.25">
      <c r="C158" s="63"/>
      <c r="D158" s="66" t="str">
        <f t="shared" si="25"/>
        <v/>
      </c>
      <c r="E158" s="69" t="str">
        <f>IFERROR(VLOOKUP(J158,Causa!$A$2:$F$15,6,0),"")</f>
        <v/>
      </c>
      <c r="F158" s="52"/>
      <c r="G158" s="53"/>
      <c r="H158" s="212"/>
      <c r="I158" s="55"/>
      <c r="J158" s="54"/>
      <c r="K158" s="54"/>
      <c r="L158" s="54"/>
      <c r="M158" s="54"/>
      <c r="N158" s="54"/>
      <c r="O158" s="54"/>
      <c r="P158" s="54"/>
      <c r="Q158" s="55"/>
      <c r="R158" s="54"/>
      <c r="S158" s="56">
        <f t="shared" si="29"/>
        <v>0</v>
      </c>
      <c r="T158" s="56">
        <f t="shared" si="26"/>
        <v>0</v>
      </c>
      <c r="U158" s="56">
        <f t="shared" si="30"/>
        <v>0</v>
      </c>
      <c r="V158" s="56">
        <f t="shared" si="27"/>
        <v>0</v>
      </c>
      <c r="W158" s="64" t="str">
        <f t="shared" si="28"/>
        <v/>
      </c>
      <c r="X158" s="56" t="str">
        <f t="shared" si="31"/>
        <v>T</v>
      </c>
    </row>
    <row r="159" spans="3:24" ht="21.75" customHeight="1" x14ac:dyDescent="0.25">
      <c r="C159" s="63"/>
      <c r="D159" s="66" t="str">
        <f t="shared" si="25"/>
        <v/>
      </c>
      <c r="E159" s="69" t="str">
        <f>IFERROR(VLOOKUP(J159,Causa!$A$2:$F$15,6,0),"")</f>
        <v/>
      </c>
      <c r="F159" s="52"/>
      <c r="G159" s="53"/>
      <c r="H159" s="212"/>
      <c r="I159" s="55"/>
      <c r="J159" s="54"/>
      <c r="K159" s="54"/>
      <c r="L159" s="54"/>
      <c r="M159" s="54"/>
      <c r="N159" s="54"/>
      <c r="O159" s="54"/>
      <c r="P159" s="54"/>
      <c r="Q159" s="55"/>
      <c r="R159" s="54"/>
      <c r="S159" s="56">
        <f t="shared" si="29"/>
        <v>0</v>
      </c>
      <c r="T159" s="56">
        <f t="shared" si="26"/>
        <v>0</v>
      </c>
      <c r="U159" s="56">
        <f t="shared" si="30"/>
        <v>0</v>
      </c>
      <c r="V159" s="56">
        <f t="shared" si="27"/>
        <v>0</v>
      </c>
      <c r="W159" s="64" t="str">
        <f t="shared" si="28"/>
        <v/>
      </c>
      <c r="X159" s="56" t="str">
        <f t="shared" si="31"/>
        <v>T</v>
      </c>
    </row>
    <row r="160" spans="3:24" ht="21.75" customHeight="1" x14ac:dyDescent="0.25">
      <c r="C160" s="63"/>
      <c r="D160" s="66" t="str">
        <f t="shared" si="25"/>
        <v/>
      </c>
      <c r="E160" s="69" t="str">
        <f>IFERROR(VLOOKUP(J160,Causa!$A$2:$F$15,6,0),"")</f>
        <v/>
      </c>
      <c r="F160" s="52"/>
      <c r="G160" s="53"/>
      <c r="H160" s="212"/>
      <c r="I160" s="55"/>
      <c r="J160" s="54"/>
      <c r="K160" s="54"/>
      <c r="L160" s="54"/>
      <c r="M160" s="54"/>
      <c r="N160" s="54"/>
      <c r="O160" s="54"/>
      <c r="P160" s="54"/>
      <c r="Q160" s="55"/>
      <c r="R160" s="54"/>
      <c r="S160" s="56">
        <f t="shared" si="29"/>
        <v>0</v>
      </c>
      <c r="T160" s="56">
        <f t="shared" si="26"/>
        <v>0</v>
      </c>
      <c r="U160" s="56">
        <f t="shared" si="30"/>
        <v>0</v>
      </c>
      <c r="V160" s="56">
        <f t="shared" si="27"/>
        <v>0</v>
      </c>
      <c r="W160" s="64" t="str">
        <f t="shared" si="28"/>
        <v/>
      </c>
      <c r="X160" s="56" t="str">
        <f t="shared" si="31"/>
        <v>T</v>
      </c>
    </row>
    <row r="161" spans="3:24" ht="21.75" customHeight="1" x14ac:dyDescent="0.25">
      <c r="C161" s="63"/>
      <c r="D161" s="66" t="str">
        <f t="shared" si="25"/>
        <v/>
      </c>
      <c r="E161" s="69" t="str">
        <f>IFERROR(VLOOKUP(J161,Causa!$A$2:$F$15,6,0),"")</f>
        <v/>
      </c>
      <c r="F161" s="52"/>
      <c r="G161" s="53"/>
      <c r="H161" s="212"/>
      <c r="I161" s="55"/>
      <c r="J161" s="54"/>
      <c r="K161" s="54"/>
      <c r="L161" s="54"/>
      <c r="M161" s="54"/>
      <c r="N161" s="54"/>
      <c r="O161" s="54"/>
      <c r="P161" s="54"/>
      <c r="Q161" s="55"/>
      <c r="R161" s="54"/>
      <c r="S161" s="56">
        <f t="shared" si="29"/>
        <v>0</v>
      </c>
      <c r="T161" s="56">
        <f t="shared" si="26"/>
        <v>0</v>
      </c>
      <c r="U161" s="56">
        <f t="shared" si="30"/>
        <v>0</v>
      </c>
      <c r="V161" s="56">
        <f t="shared" si="27"/>
        <v>0</v>
      </c>
      <c r="W161" s="64" t="str">
        <f t="shared" si="28"/>
        <v/>
      </c>
      <c r="X161" s="56" t="str">
        <f t="shared" si="31"/>
        <v>T</v>
      </c>
    </row>
    <row r="162" spans="3:24" ht="21.75" customHeight="1" x14ac:dyDescent="0.25">
      <c r="C162" s="63"/>
      <c r="D162" s="66" t="str">
        <f t="shared" si="25"/>
        <v/>
      </c>
      <c r="E162" s="69" t="str">
        <f>IFERROR(VLOOKUP(J162,Causa!$A$2:$F$15,6,0),"")</f>
        <v/>
      </c>
      <c r="F162" s="52"/>
      <c r="G162" s="53"/>
      <c r="H162" s="212"/>
      <c r="I162" s="55"/>
      <c r="J162" s="54"/>
      <c r="K162" s="54"/>
      <c r="L162" s="54"/>
      <c r="M162" s="54"/>
      <c r="N162" s="54"/>
      <c r="O162" s="54"/>
      <c r="P162" s="54"/>
      <c r="Q162" s="55"/>
      <c r="R162" s="54"/>
      <c r="S162" s="56">
        <f t="shared" si="29"/>
        <v>0</v>
      </c>
      <c r="T162" s="56">
        <f t="shared" si="26"/>
        <v>0</v>
      </c>
      <c r="U162" s="56">
        <f t="shared" si="30"/>
        <v>0</v>
      </c>
      <c r="V162" s="56">
        <f t="shared" si="27"/>
        <v>0</v>
      </c>
      <c r="W162" s="64" t="str">
        <f t="shared" si="28"/>
        <v/>
      </c>
      <c r="X162" s="56" t="str">
        <f t="shared" si="31"/>
        <v>T</v>
      </c>
    </row>
    <row r="163" spans="3:24" ht="21.75" customHeight="1" x14ac:dyDescent="0.25">
      <c r="C163" s="63"/>
      <c r="D163" s="66" t="str">
        <f t="shared" ref="D163:D188" si="32">IF(E163="","",IF(E163=1,IF(COUNTA(F163:P163)=9,1,0),IF(J163="OPERACIO",IF(COUNTA(F163:P163)=7,1,0),IF(COUNTA(F163:P163)=7,1,0))))</f>
        <v/>
      </c>
      <c r="E163" s="69" t="str">
        <f>IFERROR(VLOOKUP(J163,Causa!$A$2:$F$15,6,0),"")</f>
        <v/>
      </c>
      <c r="F163" s="52"/>
      <c r="G163" s="53"/>
      <c r="H163" s="212"/>
      <c r="I163" s="55"/>
      <c r="J163" s="54"/>
      <c r="K163" s="54"/>
      <c r="L163" s="54"/>
      <c r="M163" s="54"/>
      <c r="N163" s="54"/>
      <c r="O163" s="54"/>
      <c r="P163" s="54"/>
      <c r="Q163" s="55"/>
      <c r="R163" s="54"/>
      <c r="S163" s="56">
        <f t="shared" si="29"/>
        <v>0</v>
      </c>
      <c r="T163" s="56">
        <f t="shared" ref="T163:T188" si="33">IF(J163="Programa",P163,0)-S163</f>
        <v>0</v>
      </c>
      <c r="U163" s="56">
        <f t="shared" si="30"/>
        <v>0</v>
      </c>
      <c r="V163" s="56">
        <f t="shared" ref="V163:V188" si="34">IF(J163="ELECTRIC",P163,0)+IF(J163="INSTRUME",P163,0)+IF(J163="MECANICA",P163,0)+IF(J163="OPERACIO",P163,0)+IF(J163="AUTOMATI",P163,0)</f>
        <v>0</v>
      </c>
      <c r="W163" s="64" t="str">
        <f t="shared" ref="W163:W188" si="35">IF(F163="","",HOUR(F163))</f>
        <v/>
      </c>
      <c r="X163" s="56" t="str">
        <f t="shared" si="31"/>
        <v>T</v>
      </c>
    </row>
    <row r="164" spans="3:24" ht="21.75" customHeight="1" x14ac:dyDescent="0.25">
      <c r="C164" s="63"/>
      <c r="D164" s="66" t="str">
        <f t="shared" si="32"/>
        <v/>
      </c>
      <c r="E164" s="69" t="str">
        <f>IFERROR(VLOOKUP(J164,Causa!$A$2:$F$15,6,0),"")</f>
        <v/>
      </c>
      <c r="F164" s="52"/>
      <c r="G164" s="53"/>
      <c r="H164" s="212"/>
      <c r="I164" s="55"/>
      <c r="J164" s="54"/>
      <c r="K164" s="54"/>
      <c r="L164" s="54"/>
      <c r="M164" s="54"/>
      <c r="N164" s="54"/>
      <c r="O164" s="54"/>
      <c r="P164" s="54"/>
      <c r="Q164" s="55"/>
      <c r="R164" s="54"/>
      <c r="S164" s="56">
        <f t="shared" ref="S164:S188" si="36">IF(K164="tiempo no programado",P164,0)</f>
        <v>0</v>
      </c>
      <c r="T164" s="56">
        <f t="shared" si="33"/>
        <v>0</v>
      </c>
      <c r="U164" s="56">
        <f t="shared" ref="U164:U188" si="37">IF(J164="CALIDAD",P164,0)+IF(J164="LOGISTIC",P164,0)+IF(J164="REPUESTO",P164,0)+IF(J164="SALAMAQ",P164,0)</f>
        <v>0</v>
      </c>
      <c r="V164" s="56">
        <f t="shared" si="34"/>
        <v>0</v>
      </c>
      <c r="W164" s="64" t="str">
        <f t="shared" si="35"/>
        <v/>
      </c>
      <c r="X164" s="56" t="str">
        <f t="shared" ref="X164:X188" si="38">IF(OR(W164=23,W164&lt;7),"N",IF(AND(W164&gt;=7,W164&lt;15),"M","T"))</f>
        <v>T</v>
      </c>
    </row>
    <row r="165" spans="3:24" ht="21.75" customHeight="1" x14ac:dyDescent="0.25">
      <c r="C165" s="63"/>
      <c r="D165" s="66" t="str">
        <f t="shared" si="32"/>
        <v/>
      </c>
      <c r="E165" s="69" t="str">
        <f>IFERROR(VLOOKUP(J165,Causa!$A$2:$F$15,6,0),"")</f>
        <v/>
      </c>
      <c r="F165" s="52"/>
      <c r="G165" s="53"/>
      <c r="H165" s="212"/>
      <c r="I165" s="55"/>
      <c r="J165" s="54"/>
      <c r="K165" s="54"/>
      <c r="L165" s="54"/>
      <c r="M165" s="54"/>
      <c r="N165" s="54"/>
      <c r="O165" s="54"/>
      <c r="P165" s="54"/>
      <c r="Q165" s="55"/>
      <c r="R165" s="54"/>
      <c r="S165" s="56">
        <f t="shared" si="36"/>
        <v>0</v>
      </c>
      <c r="T165" s="56">
        <f t="shared" si="33"/>
        <v>0</v>
      </c>
      <c r="U165" s="56">
        <f t="shared" si="37"/>
        <v>0</v>
      </c>
      <c r="V165" s="56">
        <f t="shared" si="34"/>
        <v>0</v>
      </c>
      <c r="W165" s="64" t="str">
        <f t="shared" si="35"/>
        <v/>
      </c>
      <c r="X165" s="56" t="str">
        <f t="shared" si="38"/>
        <v>T</v>
      </c>
    </row>
    <row r="166" spans="3:24" ht="21.75" customHeight="1" x14ac:dyDescent="0.25">
      <c r="C166" s="63"/>
      <c r="D166" s="66" t="str">
        <f t="shared" si="32"/>
        <v/>
      </c>
      <c r="E166" s="69" t="str">
        <f>IFERROR(VLOOKUP(J166,Causa!$A$2:$F$15,6,0),"")</f>
        <v/>
      </c>
      <c r="F166" s="52"/>
      <c r="G166" s="53"/>
      <c r="H166" s="212"/>
      <c r="I166" s="55"/>
      <c r="J166" s="54"/>
      <c r="K166" s="54"/>
      <c r="L166" s="54"/>
      <c r="M166" s="54"/>
      <c r="N166" s="54"/>
      <c r="O166" s="54"/>
      <c r="P166" s="54"/>
      <c r="Q166" s="55"/>
      <c r="R166" s="54"/>
      <c r="S166" s="56">
        <f t="shared" si="36"/>
        <v>0</v>
      </c>
      <c r="T166" s="56">
        <f t="shared" si="33"/>
        <v>0</v>
      </c>
      <c r="U166" s="56">
        <f t="shared" si="37"/>
        <v>0</v>
      </c>
      <c r="V166" s="56">
        <f t="shared" si="34"/>
        <v>0</v>
      </c>
      <c r="W166" s="64" t="str">
        <f t="shared" si="35"/>
        <v/>
      </c>
      <c r="X166" s="56" t="str">
        <f t="shared" si="38"/>
        <v>T</v>
      </c>
    </row>
    <row r="167" spans="3:24" ht="21.75" customHeight="1" x14ac:dyDescent="0.25">
      <c r="C167" s="63"/>
      <c r="D167" s="66" t="str">
        <f t="shared" si="32"/>
        <v/>
      </c>
      <c r="E167" s="69" t="str">
        <f>IFERROR(VLOOKUP(J167,Causa!$A$2:$F$15,6,0),"")</f>
        <v/>
      </c>
      <c r="F167" s="52"/>
      <c r="G167" s="53"/>
      <c r="H167" s="212"/>
      <c r="I167" s="55"/>
      <c r="J167" s="54"/>
      <c r="K167" s="54"/>
      <c r="L167" s="54"/>
      <c r="M167" s="54"/>
      <c r="N167" s="54"/>
      <c r="O167" s="54"/>
      <c r="P167" s="54"/>
      <c r="Q167" s="55"/>
      <c r="R167" s="54"/>
      <c r="S167" s="56">
        <f t="shared" si="36"/>
        <v>0</v>
      </c>
      <c r="T167" s="56">
        <f t="shared" si="33"/>
        <v>0</v>
      </c>
      <c r="U167" s="56">
        <f t="shared" si="37"/>
        <v>0</v>
      </c>
      <c r="V167" s="56">
        <f t="shared" si="34"/>
        <v>0</v>
      </c>
      <c r="W167" s="64" t="str">
        <f t="shared" si="35"/>
        <v/>
      </c>
      <c r="X167" s="56" t="str">
        <f t="shared" si="38"/>
        <v>T</v>
      </c>
    </row>
    <row r="168" spans="3:24" ht="21.75" customHeight="1" x14ac:dyDescent="0.25">
      <c r="C168" s="63"/>
      <c r="D168" s="66" t="str">
        <f t="shared" si="32"/>
        <v/>
      </c>
      <c r="E168" s="69" t="str">
        <f>IFERROR(VLOOKUP(J168,Causa!$A$2:$F$15,6,0),"")</f>
        <v/>
      </c>
      <c r="F168" s="52"/>
      <c r="G168" s="53"/>
      <c r="H168" s="212"/>
      <c r="I168" s="55"/>
      <c r="J168" s="54"/>
      <c r="K168" s="54"/>
      <c r="L168" s="54"/>
      <c r="M168" s="54"/>
      <c r="N168" s="54"/>
      <c r="O168" s="54"/>
      <c r="P168" s="54"/>
      <c r="Q168" s="55"/>
      <c r="R168" s="54"/>
      <c r="S168" s="56">
        <f t="shared" si="36"/>
        <v>0</v>
      </c>
      <c r="T168" s="56">
        <f t="shared" si="33"/>
        <v>0</v>
      </c>
      <c r="U168" s="56">
        <f t="shared" si="37"/>
        <v>0</v>
      </c>
      <c r="V168" s="56">
        <f t="shared" si="34"/>
        <v>0</v>
      </c>
      <c r="W168" s="64" t="str">
        <f t="shared" si="35"/>
        <v/>
      </c>
      <c r="X168" s="56" t="str">
        <f t="shared" si="38"/>
        <v>T</v>
      </c>
    </row>
    <row r="169" spans="3:24" ht="21.75" customHeight="1" x14ac:dyDescent="0.25">
      <c r="C169" s="63"/>
      <c r="D169" s="66" t="str">
        <f t="shared" si="32"/>
        <v/>
      </c>
      <c r="E169" s="69" t="str">
        <f>IFERROR(VLOOKUP(J169,Causa!$A$2:$F$15,6,0),"")</f>
        <v/>
      </c>
      <c r="F169" s="52"/>
      <c r="G169" s="53"/>
      <c r="H169" s="212"/>
      <c r="I169" s="55"/>
      <c r="J169" s="54"/>
      <c r="K169" s="54"/>
      <c r="L169" s="54"/>
      <c r="M169" s="54"/>
      <c r="N169" s="54"/>
      <c r="O169" s="54"/>
      <c r="P169" s="54"/>
      <c r="Q169" s="55"/>
      <c r="R169" s="54"/>
      <c r="S169" s="56">
        <f t="shared" si="36"/>
        <v>0</v>
      </c>
      <c r="T169" s="56">
        <f t="shared" si="33"/>
        <v>0</v>
      </c>
      <c r="U169" s="56">
        <f t="shared" si="37"/>
        <v>0</v>
      </c>
      <c r="V169" s="56">
        <f t="shared" si="34"/>
        <v>0</v>
      </c>
      <c r="W169" s="64" t="str">
        <f t="shared" si="35"/>
        <v/>
      </c>
      <c r="X169" s="56" t="str">
        <f t="shared" si="38"/>
        <v>T</v>
      </c>
    </row>
    <row r="170" spans="3:24" ht="21.75" customHeight="1" x14ac:dyDescent="0.25">
      <c r="C170" s="63"/>
      <c r="D170" s="66" t="str">
        <f t="shared" si="32"/>
        <v/>
      </c>
      <c r="E170" s="69" t="str">
        <f>IFERROR(VLOOKUP(J170,Causa!$A$2:$F$15,6,0),"")</f>
        <v/>
      </c>
      <c r="F170" s="52"/>
      <c r="G170" s="53"/>
      <c r="H170" s="212"/>
      <c r="I170" s="55"/>
      <c r="J170" s="54"/>
      <c r="K170" s="54"/>
      <c r="L170" s="54"/>
      <c r="M170" s="54"/>
      <c r="N170" s="54"/>
      <c r="O170" s="54"/>
      <c r="P170" s="54"/>
      <c r="Q170" s="55"/>
      <c r="R170" s="54"/>
      <c r="S170" s="56">
        <f t="shared" si="36"/>
        <v>0</v>
      </c>
      <c r="T170" s="56">
        <f t="shared" si="33"/>
        <v>0</v>
      </c>
      <c r="U170" s="56">
        <f t="shared" si="37"/>
        <v>0</v>
      </c>
      <c r="V170" s="56">
        <f t="shared" si="34"/>
        <v>0</v>
      </c>
      <c r="W170" s="64" t="str">
        <f t="shared" si="35"/>
        <v/>
      </c>
      <c r="X170" s="56" t="str">
        <f t="shared" si="38"/>
        <v>T</v>
      </c>
    </row>
    <row r="171" spans="3:24" ht="21.75" customHeight="1" x14ac:dyDescent="0.25">
      <c r="C171" s="63"/>
      <c r="D171" s="66" t="str">
        <f t="shared" si="32"/>
        <v/>
      </c>
      <c r="E171" s="69" t="str">
        <f>IFERROR(VLOOKUP(J171,Causa!$A$2:$F$15,6,0),"")</f>
        <v/>
      </c>
      <c r="F171" s="52"/>
      <c r="G171" s="53"/>
      <c r="H171" s="212"/>
      <c r="I171" s="55"/>
      <c r="J171" s="54"/>
      <c r="K171" s="54"/>
      <c r="L171" s="54"/>
      <c r="M171" s="54"/>
      <c r="N171" s="54"/>
      <c r="O171" s="54"/>
      <c r="P171" s="54"/>
      <c r="Q171" s="55"/>
      <c r="R171" s="54"/>
      <c r="S171" s="56">
        <f t="shared" si="36"/>
        <v>0</v>
      </c>
      <c r="T171" s="56">
        <f t="shared" si="33"/>
        <v>0</v>
      </c>
      <c r="U171" s="56">
        <f t="shared" si="37"/>
        <v>0</v>
      </c>
      <c r="V171" s="56">
        <f t="shared" si="34"/>
        <v>0</v>
      </c>
      <c r="W171" s="64" t="str">
        <f t="shared" si="35"/>
        <v/>
      </c>
      <c r="X171" s="56" t="str">
        <f t="shared" si="38"/>
        <v>T</v>
      </c>
    </row>
    <row r="172" spans="3:24" ht="21.75" customHeight="1" x14ac:dyDescent="0.25">
      <c r="C172" s="63"/>
      <c r="D172" s="66" t="str">
        <f t="shared" si="32"/>
        <v/>
      </c>
      <c r="E172" s="69" t="str">
        <f>IFERROR(VLOOKUP(J172,Causa!$A$2:$F$15,6,0),"")</f>
        <v/>
      </c>
      <c r="F172" s="52"/>
      <c r="G172" s="53"/>
      <c r="H172" s="212"/>
      <c r="I172" s="55"/>
      <c r="J172" s="54"/>
      <c r="K172" s="54"/>
      <c r="L172" s="54"/>
      <c r="M172" s="54"/>
      <c r="N172" s="54"/>
      <c r="O172" s="54"/>
      <c r="P172" s="54"/>
      <c r="Q172" s="55"/>
      <c r="R172" s="54"/>
      <c r="S172" s="56">
        <f t="shared" si="36"/>
        <v>0</v>
      </c>
      <c r="T172" s="56">
        <f t="shared" si="33"/>
        <v>0</v>
      </c>
      <c r="U172" s="56">
        <f t="shared" si="37"/>
        <v>0</v>
      </c>
      <c r="V172" s="56">
        <f t="shared" si="34"/>
        <v>0</v>
      </c>
      <c r="W172" s="64" t="str">
        <f t="shared" si="35"/>
        <v/>
      </c>
      <c r="X172" s="56" t="str">
        <f t="shared" si="38"/>
        <v>T</v>
      </c>
    </row>
    <row r="173" spans="3:24" ht="21.75" customHeight="1" x14ac:dyDescent="0.25">
      <c r="C173" s="63"/>
      <c r="D173" s="66" t="str">
        <f t="shared" si="32"/>
        <v/>
      </c>
      <c r="E173" s="69" t="str">
        <f>IFERROR(VLOOKUP(J173,Causa!$A$2:$F$15,6,0),"")</f>
        <v/>
      </c>
      <c r="F173" s="52"/>
      <c r="G173" s="53"/>
      <c r="H173" s="212"/>
      <c r="I173" s="55"/>
      <c r="J173" s="54"/>
      <c r="K173" s="54"/>
      <c r="L173" s="54"/>
      <c r="M173" s="54"/>
      <c r="N173" s="54"/>
      <c r="O173" s="54"/>
      <c r="P173" s="54"/>
      <c r="Q173" s="55"/>
      <c r="R173" s="54"/>
      <c r="S173" s="56">
        <f t="shared" si="36"/>
        <v>0</v>
      </c>
      <c r="T173" s="56">
        <f t="shared" si="33"/>
        <v>0</v>
      </c>
      <c r="U173" s="56">
        <f t="shared" si="37"/>
        <v>0</v>
      </c>
      <c r="V173" s="56">
        <f t="shared" si="34"/>
        <v>0</v>
      </c>
      <c r="W173" s="64" t="str">
        <f t="shared" si="35"/>
        <v/>
      </c>
      <c r="X173" s="56" t="str">
        <f t="shared" si="38"/>
        <v>T</v>
      </c>
    </row>
    <row r="174" spans="3:24" ht="21.75" customHeight="1" x14ac:dyDescent="0.25">
      <c r="C174" s="63"/>
      <c r="D174" s="66" t="str">
        <f t="shared" si="32"/>
        <v/>
      </c>
      <c r="E174" s="69" t="str">
        <f>IFERROR(VLOOKUP(J174,Causa!$A$2:$F$15,6,0),"")</f>
        <v/>
      </c>
      <c r="F174" s="52"/>
      <c r="G174" s="53"/>
      <c r="H174" s="212"/>
      <c r="I174" s="55"/>
      <c r="J174" s="54"/>
      <c r="K174" s="54"/>
      <c r="L174" s="54"/>
      <c r="M174" s="54"/>
      <c r="N174" s="54"/>
      <c r="O174" s="54"/>
      <c r="P174" s="54"/>
      <c r="Q174" s="55"/>
      <c r="R174" s="54"/>
      <c r="S174" s="56">
        <f t="shared" si="36"/>
        <v>0</v>
      </c>
      <c r="T174" s="56">
        <f t="shared" si="33"/>
        <v>0</v>
      </c>
      <c r="U174" s="56">
        <f t="shared" si="37"/>
        <v>0</v>
      </c>
      <c r="V174" s="56">
        <f t="shared" si="34"/>
        <v>0</v>
      </c>
      <c r="W174" s="64" t="str">
        <f t="shared" si="35"/>
        <v/>
      </c>
      <c r="X174" s="56" t="str">
        <f t="shared" si="38"/>
        <v>T</v>
      </c>
    </row>
    <row r="175" spans="3:24" ht="21.75" customHeight="1" x14ac:dyDescent="0.25">
      <c r="C175" s="63"/>
      <c r="D175" s="66" t="str">
        <f t="shared" si="32"/>
        <v/>
      </c>
      <c r="E175" s="69" t="str">
        <f>IFERROR(VLOOKUP(J175,Causa!$A$2:$F$15,6,0),"")</f>
        <v/>
      </c>
      <c r="F175" s="52"/>
      <c r="G175" s="53"/>
      <c r="H175" s="212"/>
      <c r="I175" s="55"/>
      <c r="J175" s="54"/>
      <c r="K175" s="54"/>
      <c r="L175" s="54"/>
      <c r="M175" s="54"/>
      <c r="N175" s="54"/>
      <c r="O175" s="54"/>
      <c r="P175" s="54"/>
      <c r="Q175" s="55"/>
      <c r="R175" s="54"/>
      <c r="S175" s="56">
        <f t="shared" si="36"/>
        <v>0</v>
      </c>
      <c r="T175" s="56">
        <f t="shared" si="33"/>
        <v>0</v>
      </c>
      <c r="U175" s="56">
        <f t="shared" si="37"/>
        <v>0</v>
      </c>
      <c r="V175" s="56">
        <f t="shared" si="34"/>
        <v>0</v>
      </c>
      <c r="W175" s="64" t="str">
        <f t="shared" si="35"/>
        <v/>
      </c>
      <c r="X175" s="56" t="str">
        <f t="shared" si="38"/>
        <v>T</v>
      </c>
    </row>
    <row r="176" spans="3:24" ht="21.75" customHeight="1" x14ac:dyDescent="0.25">
      <c r="C176" s="63"/>
      <c r="D176" s="66" t="str">
        <f t="shared" si="32"/>
        <v/>
      </c>
      <c r="E176" s="69" t="str">
        <f>IFERROR(VLOOKUP(J176,Causa!$A$2:$F$15,6,0),"")</f>
        <v/>
      </c>
      <c r="F176" s="52"/>
      <c r="G176" s="53"/>
      <c r="H176" s="212"/>
      <c r="I176" s="55"/>
      <c r="J176" s="54"/>
      <c r="K176" s="54"/>
      <c r="L176" s="54"/>
      <c r="M176" s="54"/>
      <c r="N176" s="54"/>
      <c r="O176" s="54"/>
      <c r="P176" s="54"/>
      <c r="Q176" s="55"/>
      <c r="R176" s="54"/>
      <c r="S176" s="56">
        <f t="shared" si="36"/>
        <v>0</v>
      </c>
      <c r="T176" s="56">
        <f t="shared" si="33"/>
        <v>0</v>
      </c>
      <c r="U176" s="56">
        <f t="shared" si="37"/>
        <v>0</v>
      </c>
      <c r="V176" s="56">
        <f t="shared" si="34"/>
        <v>0</v>
      </c>
      <c r="W176" s="64" t="str">
        <f t="shared" si="35"/>
        <v/>
      </c>
      <c r="X176" s="56" t="str">
        <f t="shared" si="38"/>
        <v>T</v>
      </c>
    </row>
    <row r="177" spans="3:24" ht="21.75" customHeight="1" x14ac:dyDescent="0.25">
      <c r="C177" s="63"/>
      <c r="D177" s="66" t="str">
        <f t="shared" si="32"/>
        <v/>
      </c>
      <c r="E177" s="69" t="str">
        <f>IFERROR(VLOOKUP(J177,Causa!$A$2:$F$15,6,0),"")</f>
        <v/>
      </c>
      <c r="F177" s="52"/>
      <c r="G177" s="53"/>
      <c r="H177" s="212"/>
      <c r="I177" s="55"/>
      <c r="J177" s="54"/>
      <c r="K177" s="54"/>
      <c r="L177" s="54"/>
      <c r="M177" s="54"/>
      <c r="N177" s="54"/>
      <c r="O177" s="54"/>
      <c r="P177" s="54"/>
      <c r="Q177" s="55"/>
      <c r="R177" s="54"/>
      <c r="S177" s="56">
        <f t="shared" si="36"/>
        <v>0</v>
      </c>
      <c r="T177" s="56">
        <f t="shared" si="33"/>
        <v>0</v>
      </c>
      <c r="U177" s="56">
        <f t="shared" si="37"/>
        <v>0</v>
      </c>
      <c r="V177" s="56">
        <f t="shared" si="34"/>
        <v>0</v>
      </c>
      <c r="W177" s="64" t="str">
        <f t="shared" si="35"/>
        <v/>
      </c>
      <c r="X177" s="56" t="str">
        <f t="shared" si="38"/>
        <v>T</v>
      </c>
    </row>
    <row r="178" spans="3:24" ht="21.75" customHeight="1" x14ac:dyDescent="0.25">
      <c r="C178" s="63"/>
      <c r="D178" s="66" t="str">
        <f t="shared" si="32"/>
        <v/>
      </c>
      <c r="E178" s="69" t="str">
        <f>IFERROR(VLOOKUP(J178,Causa!$A$2:$F$15,6,0),"")</f>
        <v/>
      </c>
      <c r="F178" s="52"/>
      <c r="G178" s="53"/>
      <c r="H178" s="212"/>
      <c r="I178" s="55"/>
      <c r="J178" s="54"/>
      <c r="K178" s="54"/>
      <c r="L178" s="54"/>
      <c r="M178" s="54"/>
      <c r="N178" s="54"/>
      <c r="O178" s="54"/>
      <c r="P178" s="54"/>
      <c r="Q178" s="55"/>
      <c r="R178" s="54"/>
      <c r="S178" s="56">
        <f t="shared" si="36"/>
        <v>0</v>
      </c>
      <c r="T178" s="56">
        <f t="shared" si="33"/>
        <v>0</v>
      </c>
      <c r="U178" s="56">
        <f t="shared" si="37"/>
        <v>0</v>
      </c>
      <c r="V178" s="56">
        <f t="shared" si="34"/>
        <v>0</v>
      </c>
      <c r="W178" s="64" t="str">
        <f t="shared" si="35"/>
        <v/>
      </c>
      <c r="X178" s="56" t="str">
        <f t="shared" si="38"/>
        <v>T</v>
      </c>
    </row>
    <row r="179" spans="3:24" ht="21.75" customHeight="1" x14ac:dyDescent="0.25">
      <c r="C179" s="63"/>
      <c r="D179" s="66" t="str">
        <f t="shared" si="32"/>
        <v/>
      </c>
      <c r="E179" s="69" t="str">
        <f>IFERROR(VLOOKUP(J179,Causa!$A$2:$F$15,6,0),"")</f>
        <v/>
      </c>
      <c r="F179" s="52"/>
      <c r="G179" s="53"/>
      <c r="H179" s="212"/>
      <c r="I179" s="55"/>
      <c r="J179" s="54"/>
      <c r="K179" s="54"/>
      <c r="L179" s="54"/>
      <c r="M179" s="54"/>
      <c r="N179" s="54"/>
      <c r="O179" s="54"/>
      <c r="P179" s="54"/>
      <c r="Q179" s="55"/>
      <c r="R179" s="54"/>
      <c r="S179" s="56">
        <f t="shared" si="36"/>
        <v>0</v>
      </c>
      <c r="T179" s="56">
        <f t="shared" si="33"/>
        <v>0</v>
      </c>
      <c r="U179" s="56">
        <f t="shared" si="37"/>
        <v>0</v>
      </c>
      <c r="V179" s="56">
        <f t="shared" si="34"/>
        <v>0</v>
      </c>
      <c r="W179" s="64" t="str">
        <f t="shared" si="35"/>
        <v/>
      </c>
      <c r="X179" s="56" t="str">
        <f t="shared" si="38"/>
        <v>T</v>
      </c>
    </row>
    <row r="180" spans="3:24" ht="21.75" customHeight="1" x14ac:dyDescent="0.25">
      <c r="C180" s="63"/>
      <c r="D180" s="66" t="str">
        <f t="shared" si="32"/>
        <v/>
      </c>
      <c r="E180" s="69" t="str">
        <f>IFERROR(VLOOKUP(J180,Causa!$A$2:$F$15,6,0),"")</f>
        <v/>
      </c>
      <c r="F180" s="52"/>
      <c r="G180" s="53"/>
      <c r="H180" s="212"/>
      <c r="I180" s="55"/>
      <c r="J180" s="54"/>
      <c r="K180" s="54"/>
      <c r="L180" s="54"/>
      <c r="M180" s="54"/>
      <c r="N180" s="54"/>
      <c r="O180" s="54"/>
      <c r="P180" s="54"/>
      <c r="Q180" s="55"/>
      <c r="R180" s="54"/>
      <c r="S180" s="56">
        <f t="shared" si="36"/>
        <v>0</v>
      </c>
      <c r="T180" s="56">
        <f t="shared" si="33"/>
        <v>0</v>
      </c>
      <c r="U180" s="56">
        <f t="shared" si="37"/>
        <v>0</v>
      </c>
      <c r="V180" s="56">
        <f t="shared" si="34"/>
        <v>0</v>
      </c>
      <c r="W180" s="64" t="str">
        <f t="shared" si="35"/>
        <v/>
      </c>
      <c r="X180" s="56" t="str">
        <f t="shared" si="38"/>
        <v>T</v>
      </c>
    </row>
    <row r="181" spans="3:24" ht="21.75" customHeight="1" x14ac:dyDescent="0.25">
      <c r="C181" s="63"/>
      <c r="D181" s="66" t="str">
        <f t="shared" si="32"/>
        <v/>
      </c>
      <c r="E181" s="69" t="str">
        <f>IFERROR(VLOOKUP(J181,Causa!$A$2:$F$15,6,0),"")</f>
        <v/>
      </c>
      <c r="F181" s="52"/>
      <c r="G181" s="53"/>
      <c r="H181" s="212"/>
      <c r="I181" s="55"/>
      <c r="J181" s="54"/>
      <c r="K181" s="54"/>
      <c r="L181" s="54"/>
      <c r="M181" s="54"/>
      <c r="N181" s="54"/>
      <c r="O181" s="54"/>
      <c r="P181" s="54"/>
      <c r="Q181" s="55"/>
      <c r="R181" s="54"/>
      <c r="S181" s="56">
        <f t="shared" si="36"/>
        <v>0</v>
      </c>
      <c r="T181" s="56">
        <f t="shared" si="33"/>
        <v>0</v>
      </c>
      <c r="U181" s="56">
        <f t="shared" si="37"/>
        <v>0</v>
      </c>
      <c r="V181" s="56">
        <f t="shared" si="34"/>
        <v>0</v>
      </c>
      <c r="W181" s="64" t="str">
        <f t="shared" si="35"/>
        <v/>
      </c>
      <c r="X181" s="56" t="str">
        <f t="shared" si="38"/>
        <v>T</v>
      </c>
    </row>
    <row r="182" spans="3:24" ht="21.75" customHeight="1" x14ac:dyDescent="0.25">
      <c r="C182" s="63"/>
      <c r="D182" s="66" t="str">
        <f t="shared" si="32"/>
        <v/>
      </c>
      <c r="E182" s="69" t="str">
        <f>IFERROR(VLOOKUP(J182,Causa!$A$2:$F$15,6,0),"")</f>
        <v/>
      </c>
      <c r="F182" s="52"/>
      <c r="G182" s="53"/>
      <c r="H182" s="212"/>
      <c r="I182" s="55"/>
      <c r="J182" s="54"/>
      <c r="K182" s="54"/>
      <c r="L182" s="54"/>
      <c r="M182" s="54"/>
      <c r="N182" s="54"/>
      <c r="O182" s="54"/>
      <c r="P182" s="54"/>
      <c r="Q182" s="55"/>
      <c r="R182" s="54"/>
      <c r="S182" s="56">
        <f t="shared" si="36"/>
        <v>0</v>
      </c>
      <c r="T182" s="56">
        <f t="shared" si="33"/>
        <v>0</v>
      </c>
      <c r="U182" s="56">
        <f t="shared" si="37"/>
        <v>0</v>
      </c>
      <c r="V182" s="56">
        <f t="shared" si="34"/>
        <v>0</v>
      </c>
      <c r="W182" s="64" t="str">
        <f t="shared" si="35"/>
        <v/>
      </c>
      <c r="X182" s="56" t="str">
        <f t="shared" si="38"/>
        <v>T</v>
      </c>
    </row>
    <row r="183" spans="3:24" ht="21.75" customHeight="1" x14ac:dyDescent="0.25">
      <c r="C183" s="63"/>
      <c r="D183" s="66" t="str">
        <f t="shared" si="32"/>
        <v/>
      </c>
      <c r="E183" s="69" t="str">
        <f>IFERROR(VLOOKUP(J183,Causa!$A$2:$F$15,6,0),"")</f>
        <v/>
      </c>
      <c r="F183" s="52"/>
      <c r="G183" s="53"/>
      <c r="H183" s="212"/>
      <c r="I183" s="55"/>
      <c r="J183" s="54"/>
      <c r="K183" s="54"/>
      <c r="L183" s="54"/>
      <c r="M183" s="54"/>
      <c r="N183" s="54"/>
      <c r="O183" s="54"/>
      <c r="P183" s="54"/>
      <c r="Q183" s="55"/>
      <c r="R183" s="54"/>
      <c r="S183" s="56">
        <f t="shared" si="36"/>
        <v>0</v>
      </c>
      <c r="T183" s="56">
        <f t="shared" si="33"/>
        <v>0</v>
      </c>
      <c r="U183" s="56">
        <f t="shared" si="37"/>
        <v>0</v>
      </c>
      <c r="V183" s="56">
        <f t="shared" si="34"/>
        <v>0</v>
      </c>
      <c r="W183" s="64" t="str">
        <f t="shared" si="35"/>
        <v/>
      </c>
      <c r="X183" s="56" t="str">
        <f t="shared" si="38"/>
        <v>T</v>
      </c>
    </row>
    <row r="184" spans="3:24" ht="21.75" customHeight="1" x14ac:dyDescent="0.25">
      <c r="C184" s="63"/>
      <c r="D184" s="66" t="str">
        <f t="shared" si="32"/>
        <v/>
      </c>
      <c r="E184" s="69" t="str">
        <f>IFERROR(VLOOKUP(J184,Causa!$A$2:$F$15,6,0),"")</f>
        <v/>
      </c>
      <c r="F184" s="52"/>
      <c r="G184" s="53"/>
      <c r="H184" s="212"/>
      <c r="I184" s="55"/>
      <c r="J184" s="54"/>
      <c r="K184" s="54"/>
      <c r="L184" s="54"/>
      <c r="M184" s="54"/>
      <c r="N184" s="54"/>
      <c r="O184" s="54"/>
      <c r="P184" s="54"/>
      <c r="Q184" s="55"/>
      <c r="R184" s="54"/>
      <c r="S184" s="56">
        <f t="shared" si="36"/>
        <v>0</v>
      </c>
      <c r="T184" s="56">
        <f t="shared" si="33"/>
        <v>0</v>
      </c>
      <c r="U184" s="56">
        <f t="shared" si="37"/>
        <v>0</v>
      </c>
      <c r="V184" s="56">
        <f t="shared" si="34"/>
        <v>0</v>
      </c>
      <c r="W184" s="64" t="str">
        <f t="shared" si="35"/>
        <v/>
      </c>
      <c r="X184" s="56" t="str">
        <f t="shared" si="38"/>
        <v>T</v>
      </c>
    </row>
    <row r="185" spans="3:24" ht="21.75" customHeight="1" x14ac:dyDescent="0.25">
      <c r="C185" s="63"/>
      <c r="D185" s="66" t="str">
        <f t="shared" si="32"/>
        <v/>
      </c>
      <c r="E185" s="69" t="str">
        <f>IFERROR(VLOOKUP(J185,Causa!$A$2:$F$15,6,0),"")</f>
        <v/>
      </c>
      <c r="F185" s="52"/>
      <c r="G185" s="53"/>
      <c r="H185" s="212"/>
      <c r="I185" s="55"/>
      <c r="J185" s="54"/>
      <c r="K185" s="54"/>
      <c r="L185" s="54"/>
      <c r="M185" s="54"/>
      <c r="N185" s="54"/>
      <c r="O185" s="54"/>
      <c r="P185" s="54"/>
      <c r="Q185" s="55"/>
      <c r="R185" s="54"/>
      <c r="S185" s="56">
        <f t="shared" si="36"/>
        <v>0</v>
      </c>
      <c r="T185" s="56">
        <f t="shared" si="33"/>
        <v>0</v>
      </c>
      <c r="U185" s="56">
        <f t="shared" si="37"/>
        <v>0</v>
      </c>
      <c r="V185" s="56">
        <f t="shared" si="34"/>
        <v>0</v>
      </c>
      <c r="W185" s="64" t="str">
        <f t="shared" si="35"/>
        <v/>
      </c>
      <c r="X185" s="56" t="str">
        <f t="shared" si="38"/>
        <v>T</v>
      </c>
    </row>
    <row r="186" spans="3:24" ht="21.75" customHeight="1" x14ac:dyDescent="0.25">
      <c r="C186" s="63"/>
      <c r="D186" s="66" t="str">
        <f t="shared" si="32"/>
        <v/>
      </c>
      <c r="E186" s="69" t="str">
        <f>IFERROR(VLOOKUP(J186,Causa!$A$2:$F$15,6,0),"")</f>
        <v/>
      </c>
      <c r="F186" s="52"/>
      <c r="G186" s="53"/>
      <c r="H186" s="212"/>
      <c r="I186" s="55"/>
      <c r="J186" s="54"/>
      <c r="K186" s="54"/>
      <c r="L186" s="54"/>
      <c r="M186" s="54"/>
      <c r="N186" s="54"/>
      <c r="O186" s="54"/>
      <c r="P186" s="54"/>
      <c r="Q186" s="55"/>
      <c r="R186" s="54"/>
      <c r="S186" s="56">
        <f t="shared" si="36"/>
        <v>0</v>
      </c>
      <c r="T186" s="56">
        <f t="shared" si="33"/>
        <v>0</v>
      </c>
      <c r="U186" s="56">
        <f t="shared" si="37"/>
        <v>0</v>
      </c>
      <c r="V186" s="56">
        <f t="shared" si="34"/>
        <v>0</v>
      </c>
      <c r="W186" s="64" t="str">
        <f t="shared" si="35"/>
        <v/>
      </c>
      <c r="X186" s="56" t="str">
        <f t="shared" si="38"/>
        <v>T</v>
      </c>
    </row>
    <row r="187" spans="3:24" ht="21.75" customHeight="1" x14ac:dyDescent="0.25">
      <c r="C187" s="63"/>
      <c r="D187" s="66" t="str">
        <f t="shared" si="32"/>
        <v/>
      </c>
      <c r="E187" s="69" t="str">
        <f>IFERROR(VLOOKUP(J187,Causa!$A$2:$F$15,6,0),"")</f>
        <v/>
      </c>
      <c r="F187" s="52"/>
      <c r="G187" s="53"/>
      <c r="H187" s="212"/>
      <c r="I187" s="55"/>
      <c r="J187" s="54"/>
      <c r="K187" s="54"/>
      <c r="L187" s="54"/>
      <c r="M187" s="54"/>
      <c r="N187" s="54"/>
      <c r="O187" s="54"/>
      <c r="P187" s="54"/>
      <c r="Q187" s="55"/>
      <c r="R187" s="54"/>
      <c r="S187" s="56">
        <f t="shared" si="36"/>
        <v>0</v>
      </c>
      <c r="T187" s="56">
        <f t="shared" si="33"/>
        <v>0</v>
      </c>
      <c r="U187" s="56">
        <f t="shared" si="37"/>
        <v>0</v>
      </c>
      <c r="V187" s="56">
        <f t="shared" si="34"/>
        <v>0</v>
      </c>
      <c r="W187" s="64" t="str">
        <f t="shared" si="35"/>
        <v/>
      </c>
      <c r="X187" s="56" t="str">
        <f t="shared" si="38"/>
        <v>T</v>
      </c>
    </row>
    <row r="188" spans="3:24" ht="21.75" customHeight="1" x14ac:dyDescent="0.25">
      <c r="C188" s="63"/>
      <c r="D188" s="66" t="str">
        <f t="shared" si="32"/>
        <v/>
      </c>
      <c r="E188" s="69" t="str">
        <f>IFERROR(VLOOKUP(J188,Causa!$A$2:$F$15,6,0),"")</f>
        <v/>
      </c>
      <c r="F188" s="52"/>
      <c r="G188" s="53"/>
      <c r="H188" s="212"/>
      <c r="I188" s="55"/>
      <c r="J188" s="54"/>
      <c r="K188" s="54"/>
      <c r="L188" s="54"/>
      <c r="M188" s="54"/>
      <c r="N188" s="54"/>
      <c r="O188" s="54"/>
      <c r="P188" s="54"/>
      <c r="Q188" s="55"/>
      <c r="R188" s="54"/>
      <c r="S188" s="56">
        <f t="shared" si="36"/>
        <v>0</v>
      </c>
      <c r="T188" s="56">
        <f t="shared" si="33"/>
        <v>0</v>
      </c>
      <c r="U188" s="56">
        <f t="shared" si="37"/>
        <v>0</v>
      </c>
      <c r="V188" s="56">
        <f t="shared" si="34"/>
        <v>0</v>
      </c>
      <c r="W188" s="64" t="str">
        <f t="shared" si="35"/>
        <v/>
      </c>
      <c r="X188" s="56" t="str">
        <f t="shared" si="38"/>
        <v>T</v>
      </c>
    </row>
  </sheetData>
  <mergeCells count="15">
    <mergeCell ref="C33:D33"/>
    <mergeCell ref="T33:W33"/>
    <mergeCell ref="Y113:Z113"/>
    <mergeCell ref="AD7:AD8"/>
    <mergeCell ref="Q8:S8"/>
    <mergeCell ref="T7:Z7"/>
    <mergeCell ref="AA7:AB7"/>
    <mergeCell ref="AC7:AC8"/>
    <mergeCell ref="A9:A15"/>
    <mergeCell ref="R9:S15"/>
    <mergeCell ref="A16:A23"/>
    <mergeCell ref="A24:A31"/>
    <mergeCell ref="G3:L3"/>
    <mergeCell ref="F4:G4"/>
    <mergeCell ref="C7:S7"/>
  </mergeCells>
  <conditionalFormatting sqref="R9:S15">
    <cfRule type="cellIs" priority="42" stopIfTrue="1" operator="equal">
      <formula>0</formula>
    </cfRule>
    <cfRule type="cellIs" dxfId="784" priority="54" stopIfTrue="1" operator="lessThan">
      <formula>0.8477</formula>
    </cfRule>
    <cfRule type="cellIs" dxfId="783" priority="55" stopIfTrue="1" operator="greaterThanOrEqual">
      <formula>0.8477</formula>
    </cfRule>
  </conditionalFormatting>
  <conditionalFormatting sqref="R24">
    <cfRule type="cellIs" dxfId="782" priority="52" stopIfTrue="1" operator="lessThan">
      <formula>0.8477</formula>
    </cfRule>
    <cfRule type="cellIs" dxfId="781" priority="53" stopIfTrue="1" operator="greaterThanOrEqual">
      <formula>0.8477</formula>
    </cfRule>
  </conditionalFormatting>
  <conditionalFormatting sqref="G5">
    <cfRule type="cellIs" priority="45" stopIfTrue="1" operator="equal">
      <formula>0</formula>
    </cfRule>
    <cfRule type="cellIs" dxfId="780" priority="50" stopIfTrue="1" operator="lessThan">
      <formula>0.635</formula>
    </cfRule>
    <cfRule type="cellIs" dxfId="779" priority="51" stopIfTrue="1" operator="greaterThanOrEqual">
      <formula>0.635</formula>
    </cfRule>
  </conditionalFormatting>
  <conditionalFormatting sqref="I5">
    <cfRule type="cellIs" priority="44" stopIfTrue="1" operator="equal">
      <formula>0</formula>
    </cfRule>
    <cfRule type="cellIs" dxfId="778" priority="48" stopIfTrue="1" operator="lessThan">
      <formula>0.8477</formula>
    </cfRule>
    <cfRule type="cellIs" dxfId="777" priority="49" stopIfTrue="1" operator="greaterThanOrEqual">
      <formula>0.8477</formula>
    </cfRule>
  </conditionalFormatting>
  <conditionalFormatting sqref="E5">
    <cfRule type="cellIs" priority="43" stopIfTrue="1" operator="equal">
      <formula>0</formula>
    </cfRule>
    <cfRule type="cellIs" dxfId="776" priority="46" stopIfTrue="1" operator="lessThan">
      <formula>0.8898</formula>
    </cfRule>
    <cfRule type="cellIs" dxfId="775" priority="47" stopIfTrue="1" operator="greaterThanOrEqual">
      <formula>0.8898</formula>
    </cfRule>
  </conditionalFormatting>
  <conditionalFormatting sqref="R24:S30">
    <cfRule type="cellIs" priority="41" stopIfTrue="1" operator="equal">
      <formula>0</formula>
    </cfRule>
  </conditionalFormatting>
  <conditionalFormatting sqref="L9">
    <cfRule type="cellIs" priority="38" stopIfTrue="1" operator="equal">
      <formula>0</formula>
    </cfRule>
    <cfRule type="cellIs" dxfId="774" priority="39" stopIfTrue="1" operator="lessThan">
      <formula>0.635</formula>
    </cfRule>
    <cfRule type="cellIs" dxfId="773" priority="40" stopIfTrue="1" operator="greaterThanOrEqual">
      <formula>0.635</formula>
    </cfRule>
  </conditionalFormatting>
  <conditionalFormatting sqref="M9:M32 O9:P32">
    <cfRule type="cellIs" priority="35" stopIfTrue="1" operator="equal">
      <formula>0</formula>
    </cfRule>
    <cfRule type="cellIs" dxfId="772" priority="36" stopIfTrue="1" operator="lessThan">
      <formula>0.8477</formula>
    </cfRule>
    <cfRule type="cellIs" dxfId="771" priority="37" stopIfTrue="1" operator="greaterThanOrEqual">
      <formula>0.8477</formula>
    </cfRule>
  </conditionalFormatting>
  <conditionalFormatting sqref="L10:L32">
    <cfRule type="cellIs" priority="32" stopIfTrue="1" operator="equal">
      <formula>0</formula>
    </cfRule>
    <cfRule type="cellIs" dxfId="770" priority="33" stopIfTrue="1" operator="lessThan">
      <formula>0.635</formula>
    </cfRule>
    <cfRule type="cellIs" dxfId="769" priority="34" stopIfTrue="1" operator="greaterThanOrEqual">
      <formula>0.635</formula>
    </cfRule>
  </conditionalFormatting>
  <conditionalFormatting sqref="M10:M32">
    <cfRule type="cellIs" priority="29" stopIfTrue="1" operator="equal">
      <formula>0</formula>
    </cfRule>
    <cfRule type="cellIs" dxfId="768" priority="30" stopIfTrue="1" operator="lessThan">
      <formula>0.8477</formula>
    </cfRule>
    <cfRule type="cellIs" dxfId="767" priority="31" stopIfTrue="1" operator="greaterThanOrEqual">
      <formula>0.8477</formula>
    </cfRule>
  </conditionalFormatting>
  <conditionalFormatting sqref="R16">
    <cfRule type="cellIs" priority="26" stopIfTrue="1" operator="equal">
      <formula>0</formula>
    </cfRule>
    <cfRule type="cellIs" dxfId="766" priority="27" stopIfTrue="1" operator="lessThan">
      <formula>0.8477</formula>
    </cfRule>
    <cfRule type="cellIs" dxfId="765" priority="28" stopIfTrue="1" operator="greaterThanOrEqual">
      <formula>0.8477</formula>
    </cfRule>
  </conditionalFormatting>
  <conditionalFormatting sqref="N9">
    <cfRule type="containsText" dxfId="764" priority="24" stopIfTrue="1" operator="containsText" text="Avisar al planner">
      <formula>NOT(ISERROR(SEARCH("Avisar al planner",N9)))</formula>
    </cfRule>
    <cfRule type="containsText" dxfId="763" priority="25" stopIfTrue="1" operator="containsText" text="OK">
      <formula>NOT(ISERROR(SEARCH("OK",N9)))</formula>
    </cfRule>
  </conditionalFormatting>
  <conditionalFormatting sqref="N9:N32">
    <cfRule type="cellIs" dxfId="762" priority="21" stopIfTrue="1" operator="lessThanOrEqual">
      <formula>155</formula>
    </cfRule>
    <cfRule type="cellIs" dxfId="761" priority="22" stopIfTrue="1" operator="between">
      <formula>155</formula>
      <formula>185</formula>
    </cfRule>
    <cfRule type="cellIs" dxfId="760" priority="23" stopIfTrue="1" operator="greaterThanOrEqual">
      <formula>185</formula>
    </cfRule>
  </conditionalFormatting>
  <conditionalFormatting sqref="N10:N32">
    <cfRule type="containsText" dxfId="759" priority="19" stopIfTrue="1" operator="containsText" text="Avisar al planner">
      <formula>NOT(ISERROR(SEARCH("Avisar al planner",N10)))</formula>
    </cfRule>
    <cfRule type="containsText" dxfId="758" priority="20" stopIfTrue="1" operator="containsText" text="OK">
      <formula>NOT(ISERROR(SEARCH("OK",N10)))</formula>
    </cfRule>
  </conditionalFormatting>
  <conditionalFormatting sqref="N10:N32">
    <cfRule type="containsText" dxfId="757" priority="17" stopIfTrue="1" operator="containsText" text="Avisar al planner">
      <formula>NOT(ISERROR(SEARCH("Avisar al planner",N10)))</formula>
    </cfRule>
    <cfRule type="containsText" dxfId="756" priority="18" stopIfTrue="1" operator="containsText" text="OK">
      <formula>NOT(ISERROR(SEARCH("OK",N10)))</formula>
    </cfRule>
  </conditionalFormatting>
  <conditionalFormatting sqref="N10:N32">
    <cfRule type="containsText" dxfId="755" priority="15" stopIfTrue="1" operator="containsText" text="Avisar al planner">
      <formula>NOT(ISERROR(SEARCH("Avisar al planner",N10)))</formula>
    </cfRule>
    <cfRule type="containsText" dxfId="754" priority="16" stopIfTrue="1" operator="containsText" text="OK">
      <formula>NOT(ISERROR(SEARCH("OK",N10)))</formula>
    </cfRule>
  </conditionalFormatting>
  <conditionalFormatting sqref="D35:D188">
    <cfRule type="cellIs" dxfId="753" priority="13" operator="equal">
      <formula>0</formula>
    </cfRule>
    <cfRule type="cellIs" dxfId="752" priority="14" operator="equal">
      <formula>1</formula>
    </cfRule>
  </conditionalFormatting>
  <conditionalFormatting sqref="C9:C32">
    <cfRule type="cellIs" dxfId="751" priority="11" operator="equal">
      <formula>0</formula>
    </cfRule>
    <cfRule type="cellIs" dxfId="750" priority="12" operator="notEqual">
      <formula>0</formula>
    </cfRule>
  </conditionalFormatting>
  <conditionalFormatting sqref="C9:C32">
    <cfRule type="cellIs" priority="10" operator="equal">
      <formula>""""""</formula>
    </cfRule>
  </conditionalFormatting>
  <conditionalFormatting sqref="G6">
    <cfRule type="cellIs" priority="3" stopIfTrue="1" operator="equal">
      <formula>0</formula>
    </cfRule>
    <cfRule type="cellIs" dxfId="749" priority="8" stopIfTrue="1" operator="lessThan">
      <formula>0.635</formula>
    </cfRule>
    <cfRule type="cellIs" dxfId="748" priority="9" stopIfTrue="1" operator="greaterThanOrEqual">
      <formula>0.635</formula>
    </cfRule>
  </conditionalFormatting>
  <conditionalFormatting sqref="I6">
    <cfRule type="cellIs" priority="2" stopIfTrue="1" operator="equal">
      <formula>0</formula>
    </cfRule>
    <cfRule type="cellIs" dxfId="747" priority="6" stopIfTrue="1" operator="lessThan">
      <formula>0.8477</formula>
    </cfRule>
    <cfRule type="cellIs" dxfId="746" priority="7" stopIfTrue="1" operator="greaterThanOrEqual">
      <formula>0.8477</formula>
    </cfRule>
  </conditionalFormatting>
  <conditionalFormatting sqref="E6">
    <cfRule type="cellIs" priority="1" stopIfTrue="1" operator="equal">
      <formula>0</formula>
    </cfRule>
    <cfRule type="cellIs" dxfId="745" priority="4" stopIfTrue="1" operator="lessThan">
      <formula>0.8898</formula>
    </cfRule>
    <cfRule type="cellIs" dxfId="744" priority="5" stopIfTrue="1" operator="greaterThanOrEqual">
      <formula>0.8898</formula>
    </cfRule>
  </conditionalFormatting>
  <dataValidations disablePrompts="1" xWindow="1084" yWindow="296" count="4">
    <dataValidation allowBlank="1" showErrorMessage="1" promptTitle="Numero de Orden" sqref="G35:G188 G9:G32" xr:uid="{3A3B6328-2F9D-46D0-AA71-A779CB05DD2A}"/>
    <dataValidation type="time" allowBlank="1" showInputMessage="1" showErrorMessage="1" error="POR FAVOR INGRESE DATOS EN FORMATO DE HORA_x000a_" sqref="F35:F188" xr:uid="{F3256FE6-112B-4A17-B6B0-2F71B5DA60DA}">
      <formula1>0</formula1>
      <formula2>0.999988425925926</formula2>
    </dataValidation>
    <dataValidation type="decimal" allowBlank="1" showInputMessage="1" showErrorMessage="1" error="POR FAVOR INGRESE DATOS EN FORMATO DE NUMEROS_x000a_" promptTitle="Producción Acumulada" prompt="Ingrese la producción Acumulada (contometro Llenadora por hora)" sqref="E9:E32" xr:uid="{811EFD6F-C353-43CA-89BE-45B11750E45E}">
      <formula1>0</formula1>
      <formula2>10000000000</formula2>
    </dataValidation>
    <dataValidation type="list" allowBlank="1" showInputMessage="1" showErrorMessage="1" sqref="AB9:AB32" xr:uid="{9257F8A0-F7B2-4348-B830-E7E3FC9DF26E}">
      <formula1>"P,T,A,  "</formula1>
    </dataValidation>
  </dataValidations>
  <pageMargins left="0.75" right="0.75" top="1" bottom="1" header="0" footer="0"/>
  <pageSetup paperSize="9" orientation="portrait" r:id="rId1"/>
  <headerFooter alignWithMargins="0"/>
  <drawing r:id="rId2"/>
  <extLst>
    <ext xmlns:x14="http://schemas.microsoft.com/office/spreadsheetml/2009/9/main" uri="{CCE6A557-97BC-4b89-ADB6-D9C93CAAB3DF}">
      <x14:dataValidations xmlns:xm="http://schemas.microsoft.com/office/excel/2006/main" disablePrompts="1" xWindow="1084" yWindow="296" count="13">
        <x14:dataValidation type="list" allowBlank="1" showInputMessage="1" showErrorMessage="1" xr:uid="{F393232F-BBEF-429F-92C0-73FC66960358}">
          <x14:formula1>
            <xm:f>Causa!$A$97:$A$107</xm:f>
          </x14:formula1>
          <xm:sqref>F4</xm:sqref>
        </x14:dataValidation>
        <x14:dataValidation type="list" allowBlank="1" showInputMessage="1" showErrorMessage="1" promptTitle="Ingreso de Turnos" prompt="PMTURNOA_x000a_PMTURNOB_x000a_PMTURNOC_x000a_PMTURNOD_x000a_" xr:uid="{9453061A-EE5E-4411-8094-0B82A6E29641}">
          <x14:formula1>
            <xm:f>Causa!$A$71:$A$74</xm:f>
          </x14:formula1>
          <xm:sqref>I9:I32</xm:sqref>
        </x14:dataValidation>
        <x14:dataValidation type="list" allowBlank="1" showInputMessage="1" showErrorMessage="1" xr:uid="{A23323C1-0758-4179-B4F7-2E2B849E6163}">
          <x14:formula1>
            <xm:f>Causa!$A$78:$A$81</xm:f>
          </x14:formula1>
          <xm:sqref>J9:J32</xm:sqref>
        </x14:dataValidation>
        <x14:dataValidation type="list" allowBlank="1" showInputMessage="1" showErrorMessage="1" xr:uid="{70E9E466-DC74-429A-8DAF-F87FE95FF2E1}">
          <x14:formula1>
            <xm:f>Causa!$A$71:$A$74</xm:f>
          </x14:formula1>
          <xm:sqref>I35:I188</xm:sqref>
        </x14:dataValidation>
        <x14:dataValidation type="list" allowBlank="1" showInputMessage="1" showErrorMessage="1" xr:uid="{0892CAC1-6103-4D0F-BCCB-D56010711D99}">
          <x14:formula1>
            <xm:f>INDIRECT(VLOOKUP(J35,Causa!$A$2:$E$15,5,0))</xm:f>
          </x14:formula1>
          <xm:sqref>K35:K188</xm:sqref>
        </x14:dataValidation>
        <x14:dataValidation type="list" allowBlank="1" showInputMessage="1" showErrorMessage="1" xr:uid="{B10DF9A8-BD2F-4CCE-8F2D-2A39CA28F6AD}">
          <x14:formula1>
            <xm:f>Causa!$A$2:$A$15</xm:f>
          </x14:formula1>
          <xm:sqref>J35:J188</xm:sqref>
        </x14:dataValidation>
        <x14:dataValidation type="list" allowBlank="1" showInputMessage="1" showErrorMessage="1" xr:uid="{0991107D-9990-439F-8827-2BF4BBD8EEEC}">
          <x14:formula1>
            <xm:f>IF(OR(E35=1,E35=2),Causa!$A$28:$A$61,Causa!$A$28)</xm:f>
          </x14:formula1>
          <xm:sqref>L35:L78 L81:L188</xm:sqref>
        </x14:dataValidation>
        <x14:dataValidation type="list" allowBlank="1" showInputMessage="1" showErrorMessage="1" xr:uid="{3BB6CF82-A3A6-4BC1-9277-CF5EF9B4B1FF}">
          <x14:formula1>
            <xm:f>IF(OR(E78=1,E78=2),Causa!$A$28:$A$61,Causa!$A$28)</xm:f>
          </x14:formula1>
          <xm:sqref>L79:L80</xm:sqref>
        </x14:dataValidation>
        <x14:dataValidation type="list" allowBlank="1" showInputMessage="1" showErrorMessage="1" xr:uid="{55C6694E-5415-4D00-873F-CF19062D0469}">
          <x14:formula1>
            <xm:f>IF(E35=1,INDIRECT(VLOOKUP(N35,Causa!$AA:$AE,5,0)),INDIRECT(VLOOKUP(J35,Causa!$X:$AE,8,0)))</xm:f>
          </x14:formula1>
          <xm:sqref>O35:O78 O81:O188</xm:sqref>
        </x14:dataValidation>
        <x14:dataValidation type="list" allowBlank="1" showInputMessage="1" showErrorMessage="1" xr:uid="{27D0F76E-3C85-4374-956C-517152BA33D1}">
          <x14:formula1>
            <xm:f>IF(E78=1,INDIRECT(VLOOKUP(N79,Causa!$AA:$AE,5,0)),INDIRECT(VLOOKUP(J79,Causa!$X:$AE,8,0)))</xm:f>
          </x14:formula1>
          <xm:sqref>O79:O80</xm:sqref>
        </x14:dataValidation>
        <x14:dataValidation type="list" allowBlank="1" showInputMessage="1" showErrorMessage="1" xr:uid="{4CEAE828-83AC-4300-A761-9B9D0640EE0D}">
          <x14:formula1>
            <xm:f>INDIRECT(VLOOKUP(M35,Causa!$T$2:$U$16,2,0))</xm:f>
          </x14:formula1>
          <xm:sqref>N35:N188</xm:sqref>
        </x14:dataValidation>
        <x14:dataValidation type="list" allowBlank="1" showInputMessage="1" showErrorMessage="1" xr:uid="{95E2711D-E31E-4FEA-B2E2-6F2F08F8CC48}">
          <x14:formula1>
            <xm:f>IF(E35=1,Causa!$T$2:$T$16,Causa!$W$1)</xm:f>
          </x14:formula1>
          <xm:sqref>M35:M78 M81:M188</xm:sqref>
        </x14:dataValidation>
        <x14:dataValidation type="list" allowBlank="1" showInputMessage="1" showErrorMessage="1" xr:uid="{DE705FB6-AEA1-4391-A5FD-0F3B2DD211EC}">
          <x14:formula1>
            <xm:f>IF(E78=1,Causa!$T$2:$T$16,Causa!$W$1)</xm:f>
          </x14:formula1>
          <xm:sqref>M79:M80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B61DC0-C1E2-491B-ABA8-C29E300C2B8E}">
  <sheetPr codeName="Hoja57"/>
  <dimension ref="A1:AR188"/>
  <sheetViews>
    <sheetView showGridLines="0" topLeftCell="B24" zoomScale="103" zoomScaleNormal="40" workbookViewId="0">
      <pane xSplit="4" ySplit="10" topLeftCell="F34" activePane="bottomRight" state="frozen"/>
      <selection activeCell="B24" sqref="B24"/>
      <selection pane="topRight" activeCell="F24" sqref="F24"/>
      <selection pane="bottomLeft" activeCell="B34" sqref="B34"/>
      <selection pane="bottomRight" activeCell="Q48" sqref="Q48"/>
    </sheetView>
  </sheetViews>
  <sheetFormatPr baseColWidth="10" defaultColWidth="7.77734375" defaultRowHeight="21.75" customHeight="1" x14ac:dyDescent="0.25"/>
  <cols>
    <col min="1" max="1" width="8.77734375" style="148" hidden="1" customWidth="1"/>
    <col min="2" max="2" width="11.21875" style="87" customWidth="1"/>
    <col min="3" max="3" width="8.77734375" style="87" customWidth="1"/>
    <col min="4" max="4" width="13.77734375" style="87" customWidth="1"/>
    <col min="5" max="5" width="10.21875" style="87" customWidth="1"/>
    <col min="6" max="6" width="13.77734375" style="87" customWidth="1"/>
    <col min="7" max="7" width="15.77734375" style="87" customWidth="1"/>
    <col min="8" max="8" width="13.21875" style="87" bestFit="1" customWidth="1"/>
    <col min="9" max="9" width="13.21875" style="87" customWidth="1"/>
    <col min="10" max="10" width="13.77734375" style="87" customWidth="1"/>
    <col min="11" max="11" width="14.21875" style="87" customWidth="1"/>
    <col min="12" max="12" width="22.77734375" style="87" customWidth="1"/>
    <col min="13" max="13" width="18.21875" style="87" customWidth="1"/>
    <col min="14" max="15" width="15.77734375" style="87" customWidth="1"/>
    <col min="16" max="16" width="15.21875" style="87" customWidth="1"/>
    <col min="17" max="17" width="39.77734375" style="87" customWidth="1"/>
    <col min="18" max="18" width="34.21875" style="87" customWidth="1"/>
    <col min="19" max="19" width="16.77734375" style="87" customWidth="1"/>
    <col min="20" max="21" width="13.77734375" style="87" customWidth="1"/>
    <col min="22" max="22" width="17.77734375" style="87" bestFit="1" customWidth="1"/>
    <col min="23" max="24" width="13.77734375" style="87" customWidth="1"/>
    <col min="25" max="25" width="9.21875" style="87" bestFit="1" customWidth="1"/>
    <col min="26" max="26" width="9.44140625" style="87" customWidth="1"/>
    <col min="27" max="27" width="15.21875" style="87" customWidth="1"/>
    <col min="28" max="28" width="20.77734375" style="87" bestFit="1" customWidth="1"/>
    <col min="29" max="29" width="14.77734375" style="87" customWidth="1"/>
    <col min="30" max="30" width="19" style="87" bestFit="1" customWidth="1"/>
    <col min="31" max="31" width="5.21875" style="87" customWidth="1"/>
    <col min="32" max="32" width="21.77734375" style="87" bestFit="1" customWidth="1"/>
    <col min="33" max="33" width="14.21875" style="87" customWidth="1"/>
    <col min="34" max="34" width="18.77734375" style="87" bestFit="1" customWidth="1"/>
    <col min="35" max="41" width="15.77734375" style="87" customWidth="1"/>
    <col min="42" max="42" width="30.5546875" style="87" bestFit="1" customWidth="1"/>
    <col min="43" max="44" width="15.77734375" style="87" customWidth="1"/>
    <col min="45" max="16384" width="7.77734375" style="87"/>
  </cols>
  <sheetData>
    <row r="1" spans="1:44" ht="6.75" hidden="1" customHeight="1" x14ac:dyDescent="0.25">
      <c r="A1" s="147"/>
      <c r="B1" s="89"/>
      <c r="C1" s="89"/>
      <c r="D1" s="89"/>
      <c r="E1" s="89"/>
      <c r="F1" s="89"/>
      <c r="G1" s="89"/>
      <c r="H1" s="89"/>
      <c r="I1" s="89"/>
      <c r="J1" s="89"/>
      <c r="K1" s="89"/>
      <c r="L1" s="89"/>
      <c r="M1" s="195" t="s">
        <v>1770</v>
      </c>
      <c r="N1" s="89"/>
      <c r="O1" s="89"/>
      <c r="P1" s="89"/>
      <c r="Q1" s="89"/>
      <c r="R1" s="89"/>
      <c r="S1" s="89"/>
      <c r="T1" s="89"/>
      <c r="U1" s="89"/>
      <c r="V1" s="89"/>
      <c r="W1" s="89"/>
      <c r="X1" s="89"/>
      <c r="Y1" s="89"/>
      <c r="Z1" s="89"/>
      <c r="AA1" s="89"/>
      <c r="AE1" s="88"/>
    </row>
    <row r="2" spans="1:44" ht="3.75" customHeight="1" thickBot="1" x14ac:dyDescent="0.3">
      <c r="AE2" s="88"/>
    </row>
    <row r="3" spans="1:44" ht="21" customHeight="1" thickBot="1" x14ac:dyDescent="0.45">
      <c r="E3" s="217" t="s">
        <v>0</v>
      </c>
      <c r="F3" s="37" t="s">
        <v>2146</v>
      </c>
      <c r="G3" s="268" t="s">
        <v>1759</v>
      </c>
      <c r="H3" s="263"/>
      <c r="I3" s="263"/>
      <c r="J3" s="263"/>
      <c r="K3" s="263"/>
      <c r="L3" s="269"/>
      <c r="M3" s="202" t="s">
        <v>1848</v>
      </c>
      <c r="N3" s="202" t="s">
        <v>1849</v>
      </c>
      <c r="O3" s="91"/>
      <c r="P3" s="91"/>
      <c r="Q3" s="91"/>
      <c r="R3" s="91"/>
      <c r="S3" s="39"/>
      <c r="AE3" s="88"/>
    </row>
    <row r="4" spans="1:44" ht="18.75" customHeight="1" thickBot="1" x14ac:dyDescent="0.3">
      <c r="D4" s="90"/>
      <c r="E4" s="217" t="s">
        <v>1762</v>
      </c>
      <c r="F4" s="264"/>
      <c r="G4" s="265"/>
      <c r="H4" s="28">
        <f>IFERROR(VLOOKUP(F4,Causa!$A$97:$B$108,2,0),0)</f>
        <v>0</v>
      </c>
      <c r="I4" s="90"/>
      <c r="J4" s="92"/>
      <c r="K4" s="92"/>
      <c r="L4" s="201" t="s">
        <v>1845</v>
      </c>
      <c r="M4" s="203">
        <f>+SUMIFS(P:P,L:L,$M$1,X:X,"M")</f>
        <v>18</v>
      </c>
      <c r="N4" s="203">
        <f>COUNTIFS(N7:N30,"&gt;180",AA7:AA30,"M")</f>
        <v>0</v>
      </c>
      <c r="O4" s="91"/>
      <c r="P4" s="91"/>
      <c r="Q4" s="90"/>
      <c r="R4" s="94"/>
      <c r="AE4" s="88"/>
    </row>
    <row r="5" spans="1:44" ht="18.75" customHeight="1" x14ac:dyDescent="0.25">
      <c r="D5" s="95" t="s">
        <v>1752</v>
      </c>
      <c r="E5" s="78">
        <f>IFERROR(SUM(T9:T32)/(SUM(Y9:Y32)-SUM(U9:U32)-SUM(V9:V32)-SUM(W9:W32)),0)</f>
        <v>0.67427329312114992</v>
      </c>
      <c r="F5" s="95" t="s">
        <v>1751</v>
      </c>
      <c r="G5" s="27">
        <f>IFERROR(SUM(T9:T32)/(SUM(Y9:Y32)-SUM(U9:U32)),0)</f>
        <v>0.58377083333333335</v>
      </c>
      <c r="H5" s="95" t="s">
        <v>1753</v>
      </c>
      <c r="I5" s="78">
        <f>IFERROR(SUM(T9:T32)/(SUM(Y9:Y32)-SUM(U9:U32)-SUM(V9:V32)),0)</f>
        <v>0.60433501078360896</v>
      </c>
      <c r="J5" s="93"/>
      <c r="K5" s="93"/>
      <c r="L5" s="201" t="s">
        <v>1846</v>
      </c>
      <c r="M5" s="203">
        <f>+SUMIFS(P:P,L:L,$M$1,X:X,"T")</f>
        <v>5</v>
      </c>
      <c r="N5" s="203">
        <f>COUNTIFS(N8:N31,"&gt;180",AA8:AA31,"t")</f>
        <v>1</v>
      </c>
      <c r="O5" s="95"/>
      <c r="P5" s="95"/>
      <c r="T5" s="192" t="s">
        <v>11</v>
      </c>
      <c r="U5" s="192" t="s">
        <v>12</v>
      </c>
      <c r="V5" s="192" t="s">
        <v>13</v>
      </c>
      <c r="W5" s="192" t="s">
        <v>14</v>
      </c>
      <c r="X5" s="192" t="s">
        <v>15</v>
      </c>
      <c r="Y5" s="192" t="s">
        <v>16</v>
      </c>
      <c r="AE5" s="97"/>
      <c r="AF5" s="98"/>
    </row>
    <row r="6" spans="1:44" ht="18.75" customHeight="1" thickBot="1" x14ac:dyDescent="0.3">
      <c r="C6" s="87" t="s">
        <v>1799</v>
      </c>
      <c r="D6" s="95" t="s">
        <v>1752</v>
      </c>
      <c r="E6" s="78">
        <f>IFERROR(SUM(T9:T16)/(SUM(Y9:Y16)-SUM(U9:U16)-SUM(V9:V16)-SUM(W9:W16)),0)</f>
        <v>0.71411775554428514</v>
      </c>
      <c r="F6" s="95" t="s">
        <v>1751</v>
      </c>
      <c r="G6" s="27">
        <f>IFERROR(SUM(T9:T16)/(SUM(Y9:Y16)-SUM(U9:U16)),0)</f>
        <v>0.64535416666666667</v>
      </c>
      <c r="H6" s="95" t="s">
        <v>1753</v>
      </c>
      <c r="I6" s="78">
        <f>IFERROR(SUM(T9:T16)/(SUM(Y9:Y16)-SUM(U9:U16)-SUM(V9:V16)),0)</f>
        <v>0.66474248927038626</v>
      </c>
      <c r="J6" s="99"/>
      <c r="K6" s="99"/>
      <c r="L6" s="201" t="s">
        <v>1847</v>
      </c>
      <c r="M6" s="204">
        <f>+SUMIFS(P:P,L:L,$M$1,X:X,"N")</f>
        <v>0</v>
      </c>
      <c r="N6" s="204">
        <f>COUNTIFS(N9:N32,"&gt;180",AA9:AA32,"n")</f>
        <v>1</v>
      </c>
      <c r="O6" s="99"/>
      <c r="P6" s="99"/>
      <c r="T6" s="191">
        <f>SUM(T9:T32)</f>
        <v>840.63</v>
      </c>
      <c r="U6" s="191">
        <f t="shared" ref="U6:Y6" si="0">SUM(U9:U32)</f>
        <v>0</v>
      </c>
      <c r="V6" s="191">
        <f t="shared" si="0"/>
        <v>49</v>
      </c>
      <c r="W6" s="191">
        <f t="shared" si="0"/>
        <v>144.28</v>
      </c>
      <c r="X6" s="191">
        <f t="shared" si="0"/>
        <v>406.08999999999992</v>
      </c>
      <c r="Y6" s="191">
        <f t="shared" si="0"/>
        <v>1440</v>
      </c>
      <c r="Z6" s="100"/>
      <c r="AA6" s="119"/>
      <c r="AB6" s="119"/>
      <c r="AC6" s="119"/>
      <c r="AD6" s="96"/>
      <c r="AE6" s="97"/>
      <c r="AF6" s="98"/>
    </row>
    <row r="7" spans="1:44" ht="26.25" customHeight="1" thickBot="1" x14ac:dyDescent="0.3">
      <c r="C7" s="266" t="s">
        <v>1</v>
      </c>
      <c r="D7" s="257"/>
      <c r="E7" s="257"/>
      <c r="F7" s="257"/>
      <c r="G7" s="257"/>
      <c r="H7" s="257"/>
      <c r="I7" s="257"/>
      <c r="J7" s="257"/>
      <c r="K7" s="257"/>
      <c r="L7" s="257"/>
      <c r="M7" s="270"/>
      <c r="N7" s="270"/>
      <c r="O7" s="257"/>
      <c r="P7" s="257"/>
      <c r="Q7" s="257"/>
      <c r="R7" s="257"/>
      <c r="S7" s="267"/>
      <c r="T7" s="256" t="s">
        <v>2</v>
      </c>
      <c r="U7" s="257"/>
      <c r="V7" s="257"/>
      <c r="W7" s="257"/>
      <c r="X7" s="257"/>
      <c r="Y7" s="257"/>
      <c r="Z7" s="258"/>
      <c r="AA7" s="252"/>
      <c r="AB7" s="252"/>
      <c r="AC7" s="252"/>
      <c r="AD7" s="252"/>
      <c r="AE7" s="97"/>
      <c r="AF7" s="98"/>
    </row>
    <row r="8" spans="1:44" s="104" customFormat="1" ht="42" customHeight="1" thickBot="1" x14ac:dyDescent="0.3">
      <c r="A8" s="149"/>
      <c r="B8" s="77" t="s">
        <v>1738</v>
      </c>
      <c r="C8" s="23" t="s">
        <v>1737</v>
      </c>
      <c r="D8" s="132" t="s">
        <v>1742</v>
      </c>
      <c r="E8" s="132" t="s">
        <v>3</v>
      </c>
      <c r="F8" s="132" t="s">
        <v>4</v>
      </c>
      <c r="G8" s="132" t="s">
        <v>6</v>
      </c>
      <c r="H8" s="132" t="s">
        <v>7</v>
      </c>
      <c r="I8" s="132" t="s">
        <v>8</v>
      </c>
      <c r="J8" s="132" t="s">
        <v>5</v>
      </c>
      <c r="K8" s="144" t="s">
        <v>1745</v>
      </c>
      <c r="L8" s="132" t="s">
        <v>9</v>
      </c>
      <c r="M8" s="132" t="s">
        <v>1746</v>
      </c>
      <c r="N8" s="132" t="s">
        <v>119</v>
      </c>
      <c r="O8" s="132" t="s">
        <v>1743</v>
      </c>
      <c r="P8" s="132" t="s">
        <v>1744</v>
      </c>
      <c r="Q8" s="253" t="s">
        <v>10</v>
      </c>
      <c r="R8" s="254"/>
      <c r="S8" s="255"/>
      <c r="T8" s="132" t="s">
        <v>11</v>
      </c>
      <c r="U8" s="132" t="s">
        <v>12</v>
      </c>
      <c r="V8" s="132" t="s">
        <v>13</v>
      </c>
      <c r="W8" s="144" t="s">
        <v>14</v>
      </c>
      <c r="X8" s="144" t="s">
        <v>15</v>
      </c>
      <c r="Y8" s="132" t="s">
        <v>16</v>
      </c>
      <c r="Z8" s="145" t="s">
        <v>4</v>
      </c>
      <c r="AA8" s="101"/>
      <c r="AB8" s="219"/>
      <c r="AC8" s="252"/>
      <c r="AD8" s="252"/>
      <c r="AE8" s="102"/>
      <c r="AF8" s="103"/>
    </row>
    <row r="9" spans="1:44" s="108" customFormat="1" ht="17.25" customHeight="1" x14ac:dyDescent="0.25">
      <c r="A9" s="259" t="s">
        <v>1761</v>
      </c>
      <c r="B9" s="46"/>
      <c r="C9" s="48">
        <f>IF(D9="","",Y9-60)</f>
        <v>0</v>
      </c>
      <c r="D9" s="40">
        <f>IFERROR(IF(H9="","",(1-(H9/(VLOOKUP(J9,Causa!$A$78:$B$80,2,0))))*60),"FALTA CALIBRE")</f>
        <v>39.724615384615383</v>
      </c>
      <c r="E9" s="41">
        <v>13179</v>
      </c>
      <c r="F9" s="42">
        <v>4.0972222222222222E-2</v>
      </c>
      <c r="G9" s="133">
        <v>700000876204</v>
      </c>
      <c r="H9" s="122">
        <f>IF(E9="","",E9)</f>
        <v>13179</v>
      </c>
      <c r="I9" s="146" t="s">
        <v>55</v>
      </c>
      <c r="J9" s="43" t="s">
        <v>24</v>
      </c>
      <c r="K9" s="159" t="str">
        <f>IFERROR("Promedio Vol. De 00:00 a 08:00: " &amp; ROUND(AVERAGE(N9:N16),1) &amp; "  - GLY Promedio: " &amp; ROUND(AVERAGE(L9:L16),3)*100,"")</f>
        <v>Promedio Vol. De 00:00 a 08:00: 156  - GLY Promedio: 64.6</v>
      </c>
      <c r="L9" s="123">
        <f t="shared" ref="L9:L32" si="1">IF(T9=0,0,ROUND((T9/(60-U9)),3))</f>
        <v>0.33800000000000002</v>
      </c>
      <c r="M9" s="123">
        <f t="shared" ref="M9:M32" si="2">IF(T9=0,0,ROUND((T9/(60-U9-V9-W9)),3))</f>
        <v>0.39800000000000002</v>
      </c>
      <c r="N9" s="44">
        <f>IF(E9="","",H9/12*VLOOKUP(J9,Causa!$A$78:$C$80,3,0))</f>
        <v>81.709799999999987</v>
      </c>
      <c r="O9" s="44">
        <f t="shared" ref="O9:O32" si="3">+X9</f>
        <v>30.72</v>
      </c>
      <c r="P9" s="44">
        <f t="shared" ref="P9:P32" si="4">+W9</f>
        <v>0</v>
      </c>
      <c r="Q9" s="160"/>
      <c r="R9" s="262">
        <f>IFERROR(SUM(T9:T15)/(SUM(Y9:Y15)-SUM(U9:U15)-SUM(V9:V15)),0)</f>
        <v>0.65761083743842363</v>
      </c>
      <c r="S9" s="262"/>
      <c r="T9" s="161">
        <f>IF(H9="",0,ROUND(H9/VLOOKUP(J9,Causa!$A$78:$B$80,2,0)*60,2))</f>
        <v>20.28</v>
      </c>
      <c r="U9" s="161">
        <f>SUMIF($W$35:$W$188,Z9,$S$35:$S$188)</f>
        <v>0</v>
      </c>
      <c r="V9" s="161">
        <f>SUMIF($W$35:$W$188,Z9,$T$35:$T$188)</f>
        <v>9</v>
      </c>
      <c r="W9" s="161">
        <f>SUMIF($W$35:$W$188,Z9,$U$35:$U$188)</f>
        <v>0</v>
      </c>
      <c r="X9" s="161">
        <f>SUMIF($W$35:$W$188,Z9,$V$35:$V$188)</f>
        <v>30.72</v>
      </c>
      <c r="Y9" s="161">
        <f t="shared" ref="Y9:Y32" si="5">SUM(T9:X9)</f>
        <v>60</v>
      </c>
      <c r="Z9" s="162">
        <v>0</v>
      </c>
      <c r="AA9" s="105" t="s">
        <v>517</v>
      </c>
      <c r="AB9" s="106"/>
      <c r="AC9" s="106"/>
      <c r="AD9" s="106"/>
      <c r="AE9" s="107">
        <v>0</v>
      </c>
      <c r="AP9" s="87"/>
      <c r="AQ9" s="87"/>
      <c r="AR9" s="87"/>
    </row>
    <row r="10" spans="1:44" s="108" customFormat="1" ht="17.25" customHeight="1" x14ac:dyDescent="0.25">
      <c r="A10" s="260"/>
      <c r="B10" s="47"/>
      <c r="C10" s="49">
        <f t="shared" ref="C10:C32" si="6">IF(D10="","",Y10-60)</f>
        <v>0</v>
      </c>
      <c r="D10" s="40">
        <f>IFERROR(IF(H10="","",(1-(H10/(VLOOKUP(J10,Causa!$A$78:$B$80,2,0))))*60),"FALTA CALIBRE")</f>
        <v>16.966153846153848</v>
      </c>
      <c r="E10" s="41">
        <v>41151</v>
      </c>
      <c r="F10" s="42">
        <v>8.2638888888888887E-2</v>
      </c>
      <c r="G10" s="133">
        <v>700000876204</v>
      </c>
      <c r="H10" s="122">
        <f t="shared" ref="H10:H32" si="7">IF(E10=0,"",(E10-E9))</f>
        <v>27972</v>
      </c>
      <c r="I10" s="146" t="s">
        <v>55</v>
      </c>
      <c r="J10" s="43" t="s">
        <v>24</v>
      </c>
      <c r="K10" s="159"/>
      <c r="L10" s="123">
        <f t="shared" si="1"/>
        <v>0.71699999999999997</v>
      </c>
      <c r="M10" s="123">
        <f t="shared" si="2"/>
        <v>0.71699999999999997</v>
      </c>
      <c r="N10" s="44">
        <f>IF(E10="","",H10/12*VLOOKUP(J10,Causa!$A$78:$C$80,3,0))</f>
        <v>173.42639999999997</v>
      </c>
      <c r="O10" s="44">
        <f t="shared" si="3"/>
        <v>16.97</v>
      </c>
      <c r="P10" s="44">
        <f t="shared" si="4"/>
        <v>0</v>
      </c>
      <c r="Q10" s="160"/>
      <c r="R10" s="262"/>
      <c r="S10" s="262"/>
      <c r="T10" s="161">
        <f>IF(H10="",0,ROUND(H10/VLOOKUP(J10,Causa!$A$78:$B$80,2,0)*60,2))</f>
        <v>43.03</v>
      </c>
      <c r="U10" s="161">
        <f t="shared" ref="U10:U32" si="8">SUMIF($W$35:$W$188,Z10,$S$35:$S$188)</f>
        <v>0</v>
      </c>
      <c r="V10" s="161">
        <f t="shared" ref="V10:V32" si="9">SUMIF($W$35:$W$188,Z10,$T$35:$T$188)</f>
        <v>0</v>
      </c>
      <c r="W10" s="161">
        <f t="shared" ref="W10:W32" si="10">SUMIF($W$35:$W$188,Z10,$U$35:$U$188)</f>
        <v>0</v>
      </c>
      <c r="X10" s="161">
        <f t="shared" ref="X10:X32" si="11">SUMIF($W$35:$W$188,Z10,$V$35:$V$188)</f>
        <v>16.97</v>
      </c>
      <c r="Y10" s="161">
        <f t="shared" si="5"/>
        <v>60</v>
      </c>
      <c r="Z10" s="162">
        <v>1</v>
      </c>
      <c r="AA10" s="105" t="s">
        <v>517</v>
      </c>
      <c r="AB10" s="106"/>
      <c r="AC10" s="106"/>
      <c r="AD10" s="106"/>
      <c r="AE10" s="107">
        <f t="shared" ref="AE10:AE32" si="12">+AE9+1</f>
        <v>1</v>
      </c>
      <c r="AP10" s="109"/>
      <c r="AQ10" s="109"/>
      <c r="AR10" s="109"/>
    </row>
    <row r="11" spans="1:44" s="108" customFormat="1" ht="17.25" customHeight="1" x14ac:dyDescent="0.25">
      <c r="A11" s="260"/>
      <c r="B11" s="47"/>
      <c r="C11" s="49">
        <f t="shared" si="6"/>
        <v>0</v>
      </c>
      <c r="D11" s="40">
        <f>IFERROR(IF(H11="","",(1-(H11/(VLOOKUP(J11,Causa!$A$78:$B$80,2,0))))*60),"FALTA CALIBRE")</f>
        <v>19.189230769230768</v>
      </c>
      <c r="E11" s="41">
        <v>67678</v>
      </c>
      <c r="F11" s="42">
        <v>0.124305555555556</v>
      </c>
      <c r="G11" s="133">
        <v>700000876204</v>
      </c>
      <c r="H11" s="122">
        <f t="shared" si="7"/>
        <v>26527</v>
      </c>
      <c r="I11" s="146" t="s">
        <v>55</v>
      </c>
      <c r="J11" s="43" t="s">
        <v>24</v>
      </c>
      <c r="K11" s="159"/>
      <c r="L11" s="123">
        <f t="shared" si="1"/>
        <v>0.68</v>
      </c>
      <c r="M11" s="123">
        <f t="shared" si="2"/>
        <v>0.68</v>
      </c>
      <c r="N11" s="44">
        <f>IF(E11="","",H11/12*VLOOKUP(J11,Causa!$A$78:$C$80,3,0))</f>
        <v>164.4674</v>
      </c>
      <c r="O11" s="44">
        <f t="shared" si="3"/>
        <v>19.190000000000001</v>
      </c>
      <c r="P11" s="44">
        <f t="shared" si="4"/>
        <v>0</v>
      </c>
      <c r="Q11" s="160"/>
      <c r="R11" s="262"/>
      <c r="S11" s="262"/>
      <c r="T11" s="161">
        <f>IF(H11="",0,ROUND(H11/VLOOKUP(J11,Causa!$A$78:$B$80,2,0)*60,2))</f>
        <v>40.81</v>
      </c>
      <c r="U11" s="161">
        <f t="shared" si="8"/>
        <v>0</v>
      </c>
      <c r="V11" s="161">
        <f t="shared" si="9"/>
        <v>0</v>
      </c>
      <c r="W11" s="161">
        <f t="shared" si="10"/>
        <v>0</v>
      </c>
      <c r="X11" s="161">
        <f t="shared" si="11"/>
        <v>19.190000000000001</v>
      </c>
      <c r="Y11" s="161">
        <f t="shared" si="5"/>
        <v>60</v>
      </c>
      <c r="Z11" s="162">
        <v>2</v>
      </c>
      <c r="AA11" s="105" t="s">
        <v>517</v>
      </c>
      <c r="AB11" s="106"/>
      <c r="AC11" s="106"/>
      <c r="AD11" s="106"/>
      <c r="AE11" s="107">
        <f t="shared" si="12"/>
        <v>2</v>
      </c>
      <c r="AP11" s="87"/>
      <c r="AQ11" s="87"/>
      <c r="AR11" s="87"/>
    </row>
    <row r="12" spans="1:44" s="108" customFormat="1" ht="17.25" customHeight="1" x14ac:dyDescent="0.25">
      <c r="A12" s="260"/>
      <c r="B12" s="47"/>
      <c r="C12" s="49">
        <f t="shared" si="6"/>
        <v>0</v>
      </c>
      <c r="D12" s="40">
        <f>IFERROR(IF(H12="","",(1-(H12/(VLOOKUP(J12,Causa!$A$78:$B$80,2,0))))*60),"FALTA CALIBRE")</f>
        <v>6.4353846153846188</v>
      </c>
      <c r="E12" s="41">
        <v>102495</v>
      </c>
      <c r="F12" s="42">
        <v>0.16597222222222199</v>
      </c>
      <c r="G12" s="133">
        <v>700000876204</v>
      </c>
      <c r="H12" s="122">
        <f t="shared" si="7"/>
        <v>34817</v>
      </c>
      <c r="I12" s="146" t="s">
        <v>55</v>
      </c>
      <c r="J12" s="43" t="s">
        <v>24</v>
      </c>
      <c r="K12" s="159"/>
      <c r="L12" s="123">
        <f t="shared" si="1"/>
        <v>0.89300000000000002</v>
      </c>
      <c r="M12" s="123">
        <f t="shared" si="2"/>
        <v>0.89300000000000002</v>
      </c>
      <c r="N12" s="44">
        <f>IF(E12="","",H12/12*VLOOKUP(J12,Causa!$A$78:$C$80,3,0))</f>
        <v>215.86539999999997</v>
      </c>
      <c r="O12" s="44">
        <f t="shared" si="3"/>
        <v>6.44</v>
      </c>
      <c r="P12" s="44">
        <f t="shared" si="4"/>
        <v>0</v>
      </c>
      <c r="Q12" s="160"/>
      <c r="R12" s="262"/>
      <c r="S12" s="262"/>
      <c r="T12" s="161">
        <f>IF(H12="",0,ROUND(H12/VLOOKUP(J12,Causa!$A$78:$B$80,2,0)*60,2))</f>
        <v>53.56</v>
      </c>
      <c r="U12" s="161">
        <f t="shared" si="8"/>
        <v>0</v>
      </c>
      <c r="V12" s="161">
        <f t="shared" si="9"/>
        <v>0</v>
      </c>
      <c r="W12" s="161">
        <f t="shared" si="10"/>
        <v>0</v>
      </c>
      <c r="X12" s="161">
        <f t="shared" si="11"/>
        <v>6.44</v>
      </c>
      <c r="Y12" s="161">
        <f t="shared" si="5"/>
        <v>60</v>
      </c>
      <c r="Z12" s="162">
        <v>3</v>
      </c>
      <c r="AA12" s="105" t="s">
        <v>517</v>
      </c>
      <c r="AB12" s="106"/>
      <c r="AC12" s="106"/>
      <c r="AD12" s="106"/>
      <c r="AE12" s="107">
        <f t="shared" si="12"/>
        <v>3</v>
      </c>
      <c r="AP12" s="87"/>
      <c r="AQ12" s="87"/>
      <c r="AR12" s="87"/>
    </row>
    <row r="13" spans="1:44" s="108" customFormat="1" ht="17.25" customHeight="1" x14ac:dyDescent="0.25">
      <c r="A13" s="260"/>
      <c r="B13" s="47"/>
      <c r="C13" s="49">
        <f t="shared" si="6"/>
        <v>0</v>
      </c>
      <c r="D13" s="40">
        <f>IFERROR(IF(H13="","",(1-(H13/(VLOOKUP(J13,Causa!$A$78:$B$80,2,0))))*60),"FALTA CALIBRE")</f>
        <v>27.744615384615386</v>
      </c>
      <c r="E13" s="41">
        <v>123461</v>
      </c>
      <c r="F13" s="42">
        <v>0.20763888888888901</v>
      </c>
      <c r="G13" s="133">
        <v>700000876204</v>
      </c>
      <c r="H13" s="122">
        <f t="shared" si="7"/>
        <v>20966</v>
      </c>
      <c r="I13" s="146" t="s">
        <v>55</v>
      </c>
      <c r="J13" s="43" t="s">
        <v>24</v>
      </c>
      <c r="K13" s="159"/>
      <c r="L13" s="123">
        <f t="shared" si="1"/>
        <v>0.53800000000000003</v>
      </c>
      <c r="M13" s="123">
        <f t="shared" si="2"/>
        <v>0.80700000000000005</v>
      </c>
      <c r="N13" s="44">
        <f>IF(E13="","",H13/12*VLOOKUP(J13,Causa!$A$78:$C$80,3,0))</f>
        <v>129.98919999999998</v>
      </c>
      <c r="O13" s="44">
        <f t="shared" si="3"/>
        <v>7.74</v>
      </c>
      <c r="P13" s="44">
        <f t="shared" si="4"/>
        <v>20</v>
      </c>
      <c r="Q13" s="160"/>
      <c r="R13" s="262"/>
      <c r="S13" s="262"/>
      <c r="T13" s="161">
        <f>IF(H13="",0,ROUND(H13/VLOOKUP(J13,Causa!$A$78:$B$80,2,0)*60,2))</f>
        <v>32.26</v>
      </c>
      <c r="U13" s="161">
        <f t="shared" si="8"/>
        <v>0</v>
      </c>
      <c r="V13" s="161">
        <f t="shared" si="9"/>
        <v>0</v>
      </c>
      <c r="W13" s="161">
        <f t="shared" si="10"/>
        <v>20</v>
      </c>
      <c r="X13" s="161">
        <f t="shared" si="11"/>
        <v>7.74</v>
      </c>
      <c r="Y13" s="161">
        <f t="shared" si="5"/>
        <v>60</v>
      </c>
      <c r="Z13" s="162">
        <v>4</v>
      </c>
      <c r="AA13" s="105" t="s">
        <v>517</v>
      </c>
      <c r="AB13" s="106"/>
      <c r="AC13" s="106"/>
      <c r="AD13" s="106"/>
      <c r="AE13" s="107">
        <f t="shared" si="12"/>
        <v>4</v>
      </c>
      <c r="AP13" s="87"/>
      <c r="AQ13" s="87"/>
      <c r="AR13" s="87"/>
    </row>
    <row r="14" spans="1:44" s="108" customFormat="1" ht="17.25" customHeight="1" x14ac:dyDescent="0.25">
      <c r="A14" s="260"/>
      <c r="B14" s="47"/>
      <c r="C14" s="49">
        <f t="shared" si="6"/>
        <v>0</v>
      </c>
      <c r="D14" s="40">
        <f>IFERROR(IF(H14="","",(1-(H14/(VLOOKUP(J14,Causa!$A$78:$B$80,2,0))))*60),"FALTA CALIBRE")</f>
        <v>22.652307692307691</v>
      </c>
      <c r="E14" s="41">
        <v>147737</v>
      </c>
      <c r="F14" s="42">
        <v>0.249305555555556</v>
      </c>
      <c r="G14" s="133">
        <v>700000876204</v>
      </c>
      <c r="H14" s="122">
        <f t="shared" si="7"/>
        <v>24276</v>
      </c>
      <c r="I14" s="146" t="s">
        <v>55</v>
      </c>
      <c r="J14" s="43" t="s">
        <v>24</v>
      </c>
      <c r="K14" s="159"/>
      <c r="L14" s="123">
        <f t="shared" si="1"/>
        <v>0.623</v>
      </c>
      <c r="M14" s="123">
        <f t="shared" si="2"/>
        <v>0.70499999999999996</v>
      </c>
      <c r="N14" s="44">
        <f>IF(E14="","",H14/12*VLOOKUP(J14,Causa!$A$78:$C$80,3,0))</f>
        <v>150.51119999999997</v>
      </c>
      <c r="O14" s="44">
        <f t="shared" si="3"/>
        <v>15.65</v>
      </c>
      <c r="P14" s="44">
        <f t="shared" si="4"/>
        <v>7</v>
      </c>
      <c r="Q14" s="160"/>
      <c r="R14" s="262"/>
      <c r="S14" s="262"/>
      <c r="T14" s="161">
        <f>IF(H14="",0,ROUND(H14/VLOOKUP(J14,Causa!$A$78:$B$80,2,0)*60,2))</f>
        <v>37.35</v>
      </c>
      <c r="U14" s="161">
        <f t="shared" si="8"/>
        <v>0</v>
      </c>
      <c r="V14" s="161">
        <f t="shared" si="9"/>
        <v>0</v>
      </c>
      <c r="W14" s="161">
        <f t="shared" si="10"/>
        <v>7</v>
      </c>
      <c r="X14" s="161">
        <f t="shared" si="11"/>
        <v>15.65</v>
      </c>
      <c r="Y14" s="161">
        <f t="shared" si="5"/>
        <v>60</v>
      </c>
      <c r="Z14" s="162">
        <v>5</v>
      </c>
      <c r="AA14" s="105" t="s">
        <v>517</v>
      </c>
      <c r="AB14" s="106"/>
      <c r="AC14" s="106"/>
      <c r="AD14" s="106"/>
      <c r="AE14" s="107">
        <f t="shared" si="12"/>
        <v>5</v>
      </c>
      <c r="AP14" s="87"/>
      <c r="AQ14" s="87"/>
      <c r="AR14" s="87"/>
    </row>
    <row r="15" spans="1:44" s="108" customFormat="1" ht="17.25" customHeight="1" thickBot="1" x14ac:dyDescent="0.3">
      <c r="A15" s="261"/>
      <c r="B15" s="47"/>
      <c r="C15" s="50">
        <f t="shared" si="6"/>
        <v>0</v>
      </c>
      <c r="D15" s="40">
        <f>IFERROR(IF(H15="","",(1-(H15/(VLOOKUP(J15,Causa!$A$78:$B$80,2,0))))*60),"FALTA CALIBRE")</f>
        <v>20.295384615384616</v>
      </c>
      <c r="E15" s="41">
        <v>173545</v>
      </c>
      <c r="F15" s="42">
        <v>0.29097222222222202</v>
      </c>
      <c r="G15" s="133">
        <v>700000876204</v>
      </c>
      <c r="H15" s="122">
        <f t="shared" si="7"/>
        <v>25808</v>
      </c>
      <c r="I15" s="146" t="s">
        <v>55</v>
      </c>
      <c r="J15" s="43" t="s">
        <v>24</v>
      </c>
      <c r="K15" s="159"/>
      <c r="L15" s="123">
        <f t="shared" si="1"/>
        <v>0.66200000000000003</v>
      </c>
      <c r="M15" s="123">
        <f t="shared" si="2"/>
        <v>0.72199999999999998</v>
      </c>
      <c r="N15" s="44">
        <f>IF(E15="","",H15/12*VLOOKUP(J15,Causa!$A$78:$C$80,3,0))</f>
        <v>160.00959999999998</v>
      </c>
      <c r="O15" s="44">
        <f t="shared" si="3"/>
        <v>15.3</v>
      </c>
      <c r="P15" s="44">
        <f t="shared" si="4"/>
        <v>0</v>
      </c>
      <c r="Q15" s="160"/>
      <c r="R15" s="262"/>
      <c r="S15" s="262"/>
      <c r="T15" s="161">
        <f>IF(H15="",0,ROUND(H15/VLOOKUP(J15,Causa!$A$78:$B$80,2,0)*60,2))</f>
        <v>39.700000000000003</v>
      </c>
      <c r="U15" s="161">
        <f t="shared" si="8"/>
        <v>0</v>
      </c>
      <c r="V15" s="161">
        <f t="shared" si="9"/>
        <v>5</v>
      </c>
      <c r="W15" s="161">
        <f t="shared" si="10"/>
        <v>0</v>
      </c>
      <c r="X15" s="161">
        <f t="shared" si="11"/>
        <v>15.3</v>
      </c>
      <c r="Y15" s="161">
        <f t="shared" si="5"/>
        <v>60</v>
      </c>
      <c r="Z15" s="162">
        <v>6</v>
      </c>
      <c r="AA15" s="105" t="s">
        <v>517</v>
      </c>
      <c r="AB15" s="106"/>
      <c r="AC15" s="106"/>
      <c r="AD15" s="106"/>
      <c r="AE15" s="107">
        <f t="shared" si="12"/>
        <v>6</v>
      </c>
      <c r="AP15" s="87"/>
      <c r="AQ15" s="87"/>
      <c r="AR15" s="87"/>
    </row>
    <row r="16" spans="1:44" s="108" customFormat="1" ht="21" customHeight="1" x14ac:dyDescent="0.25">
      <c r="A16" s="259" t="s">
        <v>1763</v>
      </c>
      <c r="B16" s="47"/>
      <c r="C16" s="48">
        <f t="shared" si="6"/>
        <v>0</v>
      </c>
      <c r="D16" s="40">
        <f>IFERROR(IF(H16="","",(1-(H16/(VLOOKUP(J16,Causa!$A$78:$B$80,2,0))))*60),"FALTA CALIBRE")</f>
        <v>17.224615384615387</v>
      </c>
      <c r="E16" s="41">
        <v>201349</v>
      </c>
      <c r="F16" s="42">
        <v>0.33263888888888898</v>
      </c>
      <c r="G16" s="133">
        <v>700000876204</v>
      </c>
      <c r="H16" s="122">
        <f t="shared" si="7"/>
        <v>27804</v>
      </c>
      <c r="I16" s="146" t="s">
        <v>56</v>
      </c>
      <c r="J16" s="43" t="s">
        <v>24</v>
      </c>
      <c r="K16" s="159"/>
      <c r="L16" s="123">
        <f t="shared" si="1"/>
        <v>0.71299999999999997</v>
      </c>
      <c r="M16" s="123">
        <f t="shared" si="2"/>
        <v>0.78100000000000003</v>
      </c>
      <c r="N16" s="44">
        <f>IF(E16="","",H16/12*VLOOKUP(J16,Causa!$A$78:$C$80,3,0))</f>
        <v>172.38479999999998</v>
      </c>
      <c r="O16" s="44">
        <f t="shared" si="3"/>
        <v>12</v>
      </c>
      <c r="P16" s="44">
        <f t="shared" si="4"/>
        <v>5.22</v>
      </c>
      <c r="Q16" s="160"/>
      <c r="R16" s="45">
        <f>IFERROR(SUM(T16:T23)/(SUM(Y16:Y23)-SUM(U16:U23)-SUM(V16:V23)),0)</f>
        <v>0.60465168539325842</v>
      </c>
      <c r="S16" s="45"/>
      <c r="T16" s="161">
        <f>IF(H16="",0,ROUND(H16/VLOOKUP(J16,Causa!$A$78:$B$80,2,0)*60,2))</f>
        <v>42.78</v>
      </c>
      <c r="U16" s="161">
        <f t="shared" si="8"/>
        <v>0</v>
      </c>
      <c r="V16" s="161">
        <f t="shared" si="9"/>
        <v>0</v>
      </c>
      <c r="W16" s="161">
        <f t="shared" si="10"/>
        <v>5.22</v>
      </c>
      <c r="X16" s="161">
        <f t="shared" si="11"/>
        <v>12</v>
      </c>
      <c r="Y16" s="161">
        <f t="shared" si="5"/>
        <v>60</v>
      </c>
      <c r="Z16" s="162">
        <v>7</v>
      </c>
      <c r="AA16" s="105" t="s">
        <v>515</v>
      </c>
      <c r="AB16" s="106"/>
      <c r="AC16" s="106"/>
      <c r="AD16" s="106"/>
      <c r="AE16" s="107">
        <f t="shared" si="12"/>
        <v>7</v>
      </c>
      <c r="AP16" s="87"/>
      <c r="AQ16" s="87"/>
      <c r="AR16" s="87"/>
    </row>
    <row r="17" spans="1:44" s="108" customFormat="1" ht="24.75" customHeight="1" x14ac:dyDescent="0.25">
      <c r="A17" s="260"/>
      <c r="B17" s="47"/>
      <c r="C17" s="49">
        <f t="shared" si="6"/>
        <v>0</v>
      </c>
      <c r="D17" s="40">
        <f>IFERROR(IF(H17="","",(1-(H17/(VLOOKUP(J17,Causa!$A$78:$B$80,2,0))))*60),"FALTA CALIBRE")</f>
        <v>15.698461538461538</v>
      </c>
      <c r="E17" s="41">
        <v>230145</v>
      </c>
      <c r="F17" s="42">
        <v>0.374305555555556</v>
      </c>
      <c r="G17" s="133">
        <v>700000876204</v>
      </c>
      <c r="H17" s="122">
        <f t="shared" si="7"/>
        <v>28796</v>
      </c>
      <c r="I17" s="146" t="s">
        <v>56</v>
      </c>
      <c r="J17" s="43" t="s">
        <v>24</v>
      </c>
      <c r="K17" s="159" t="str">
        <f>IFERROR("Promedio Vol. De 00:00 a 08:00: " &amp; ROUND(AVERAGE(N17:N24),1) &amp; "  - GLY Promedio: " &amp; ROUND(AVERAGE(L17:L24),3)*100,"")</f>
        <v>Promedio Vol. De 00:00 a 08:00: 136.1  - GLY Promedio: 56.3</v>
      </c>
      <c r="L17" s="123">
        <f t="shared" si="1"/>
        <v>0.73799999999999999</v>
      </c>
      <c r="M17" s="123">
        <f t="shared" si="2"/>
        <v>0.73799999999999999</v>
      </c>
      <c r="N17" s="44">
        <f>IF(E17="","",H17/12*VLOOKUP(J17,Causa!$A$78:$C$80,3,0))</f>
        <v>178.53519999999997</v>
      </c>
      <c r="O17" s="44">
        <f t="shared" si="3"/>
        <v>15.7</v>
      </c>
      <c r="P17" s="44">
        <f t="shared" si="4"/>
        <v>0</v>
      </c>
      <c r="Q17" s="160"/>
      <c r="R17" s="45"/>
      <c r="S17" s="45"/>
      <c r="T17" s="161">
        <f>IF(H17="",0,ROUND(H17/VLOOKUP(J17,Causa!$A$78:$B$80,2,0)*60,2))</f>
        <v>44.3</v>
      </c>
      <c r="U17" s="161">
        <f t="shared" si="8"/>
        <v>0</v>
      </c>
      <c r="V17" s="161">
        <f t="shared" si="9"/>
        <v>0</v>
      </c>
      <c r="W17" s="161">
        <f t="shared" si="10"/>
        <v>0</v>
      </c>
      <c r="X17" s="161">
        <f t="shared" si="11"/>
        <v>15.7</v>
      </c>
      <c r="Y17" s="161">
        <f t="shared" si="5"/>
        <v>60</v>
      </c>
      <c r="Z17" s="162">
        <v>8</v>
      </c>
      <c r="AA17" s="105" t="s">
        <v>515</v>
      </c>
      <c r="AB17" s="106"/>
      <c r="AC17" s="106"/>
      <c r="AD17" s="106"/>
      <c r="AE17" s="107">
        <f t="shared" si="12"/>
        <v>8</v>
      </c>
      <c r="AP17" s="87"/>
      <c r="AQ17" s="87"/>
      <c r="AR17" s="87"/>
    </row>
    <row r="18" spans="1:44" s="108" customFormat="1" ht="24.75" customHeight="1" x14ac:dyDescent="0.25">
      <c r="A18" s="260"/>
      <c r="B18" s="47"/>
      <c r="C18" s="49">
        <f t="shared" si="6"/>
        <v>0</v>
      </c>
      <c r="D18" s="40">
        <f>IFERROR(IF(H18="","",(1-(H18/(VLOOKUP(J18,Causa!$A$78:$B$80,2,0))))*60),"FALTA CALIBRE")</f>
        <v>45.946153846153848</v>
      </c>
      <c r="E18" s="41">
        <v>239280</v>
      </c>
      <c r="F18" s="42">
        <v>0.41597222222222202</v>
      </c>
      <c r="G18" s="133">
        <v>700000876204</v>
      </c>
      <c r="H18" s="122">
        <f t="shared" si="7"/>
        <v>9135</v>
      </c>
      <c r="I18" s="146" t="s">
        <v>56</v>
      </c>
      <c r="J18" s="43" t="s">
        <v>24</v>
      </c>
      <c r="K18" s="159"/>
      <c r="L18" s="123">
        <f t="shared" si="1"/>
        <v>0.23400000000000001</v>
      </c>
      <c r="M18" s="123">
        <f t="shared" si="2"/>
        <v>0.46800000000000003</v>
      </c>
      <c r="N18" s="44">
        <f>IF(E18="","",H18/12*VLOOKUP(J18,Causa!$A$78:$C$80,3,0))</f>
        <v>56.636999999999993</v>
      </c>
      <c r="O18" s="44">
        <f t="shared" si="3"/>
        <v>15.95</v>
      </c>
      <c r="P18" s="44">
        <f t="shared" si="4"/>
        <v>0</v>
      </c>
      <c r="Q18" s="160"/>
      <c r="R18" s="45"/>
      <c r="S18" s="45"/>
      <c r="T18" s="161">
        <f>IF(H18="",0,ROUND(H18/VLOOKUP(J18,Causa!$A$78:$B$80,2,0)*60,2))</f>
        <v>14.05</v>
      </c>
      <c r="U18" s="161">
        <f t="shared" si="8"/>
        <v>0</v>
      </c>
      <c r="V18" s="161">
        <f t="shared" si="9"/>
        <v>30</v>
      </c>
      <c r="W18" s="161">
        <f t="shared" si="10"/>
        <v>0</v>
      </c>
      <c r="X18" s="161">
        <f t="shared" si="11"/>
        <v>15.95</v>
      </c>
      <c r="Y18" s="161">
        <f t="shared" si="5"/>
        <v>60</v>
      </c>
      <c r="Z18" s="162">
        <v>9</v>
      </c>
      <c r="AA18" s="105" t="s">
        <v>515</v>
      </c>
      <c r="AB18" s="106"/>
      <c r="AC18" s="106"/>
      <c r="AD18" s="106"/>
      <c r="AE18" s="107">
        <f t="shared" si="12"/>
        <v>9</v>
      </c>
      <c r="AP18" s="87"/>
      <c r="AQ18" s="87"/>
      <c r="AR18" s="87"/>
    </row>
    <row r="19" spans="1:44" s="108" customFormat="1" ht="24.75" customHeight="1" x14ac:dyDescent="0.25">
      <c r="A19" s="260"/>
      <c r="B19" s="47"/>
      <c r="C19" s="49">
        <f t="shared" si="6"/>
        <v>0</v>
      </c>
      <c r="D19" s="40">
        <f>IFERROR(IF(H19="","",(1-(H19/(VLOOKUP(J19,Causa!$A$78:$B$80,2,0))))*60),"FALTA CALIBRE")</f>
        <v>37.6</v>
      </c>
      <c r="E19" s="41">
        <v>253840</v>
      </c>
      <c r="F19" s="42">
        <v>0.45763888888888898</v>
      </c>
      <c r="G19" s="133">
        <v>700000876204</v>
      </c>
      <c r="H19" s="122">
        <f t="shared" si="7"/>
        <v>14560</v>
      </c>
      <c r="I19" s="146" t="s">
        <v>56</v>
      </c>
      <c r="J19" s="43" t="s">
        <v>24</v>
      </c>
      <c r="K19" s="159"/>
      <c r="L19" s="123">
        <f t="shared" si="1"/>
        <v>0.373</v>
      </c>
      <c r="M19" s="123">
        <f t="shared" si="2"/>
        <v>0.45300000000000001</v>
      </c>
      <c r="N19" s="44">
        <f>IF(E19="","",H19/12*VLOOKUP(J19,Causa!$A$78:$C$80,3,0))</f>
        <v>90.271999999999991</v>
      </c>
      <c r="O19" s="44">
        <f t="shared" si="3"/>
        <v>27</v>
      </c>
      <c r="P19" s="44">
        <f t="shared" si="4"/>
        <v>10.6</v>
      </c>
      <c r="Q19" s="160"/>
      <c r="R19" s="45"/>
      <c r="S19" s="45"/>
      <c r="T19" s="161">
        <f>IF(H19="",0,ROUND(H19/VLOOKUP(J19,Causa!$A$78:$B$80,2,0)*60,2))</f>
        <v>22.4</v>
      </c>
      <c r="U19" s="161">
        <f t="shared" si="8"/>
        <v>0</v>
      </c>
      <c r="V19" s="161">
        <f t="shared" si="9"/>
        <v>0</v>
      </c>
      <c r="W19" s="161">
        <f t="shared" si="10"/>
        <v>10.6</v>
      </c>
      <c r="X19" s="161">
        <f t="shared" si="11"/>
        <v>27</v>
      </c>
      <c r="Y19" s="161">
        <f t="shared" si="5"/>
        <v>60</v>
      </c>
      <c r="Z19" s="162">
        <v>10</v>
      </c>
      <c r="AA19" s="105" t="s">
        <v>515</v>
      </c>
      <c r="AB19" s="106"/>
      <c r="AC19" s="106"/>
      <c r="AD19" s="106"/>
      <c r="AE19" s="107">
        <f t="shared" si="12"/>
        <v>10</v>
      </c>
      <c r="AP19" s="87"/>
      <c r="AQ19" s="87"/>
      <c r="AR19" s="87"/>
    </row>
    <row r="20" spans="1:44" s="108" customFormat="1" ht="24.75" customHeight="1" x14ac:dyDescent="0.25">
      <c r="A20" s="260"/>
      <c r="B20" s="47"/>
      <c r="C20" s="49">
        <f t="shared" si="6"/>
        <v>0</v>
      </c>
      <c r="D20" s="40">
        <f>IFERROR(IF(H20="","",(1-(H20/(VLOOKUP(J20,Causa!$A$78:$B$80,2,0))))*60),"FALTA CALIBRE")</f>
        <v>22.855384615384615</v>
      </c>
      <c r="E20" s="41">
        <v>277984</v>
      </c>
      <c r="F20" s="42">
        <v>0.499305555555556</v>
      </c>
      <c r="G20" s="133">
        <v>700000876204</v>
      </c>
      <c r="H20" s="122">
        <f t="shared" si="7"/>
        <v>24144</v>
      </c>
      <c r="I20" s="146" t="s">
        <v>56</v>
      </c>
      <c r="J20" s="43" t="s">
        <v>24</v>
      </c>
      <c r="K20" s="159"/>
      <c r="L20" s="123">
        <f t="shared" si="1"/>
        <v>0.61899999999999999</v>
      </c>
      <c r="M20" s="123">
        <f t="shared" si="2"/>
        <v>0.61899999999999999</v>
      </c>
      <c r="N20" s="44">
        <f>IF(E20="","",H20/12*VLOOKUP(J20,Causa!$A$78:$C$80,3,0))</f>
        <v>149.69279999999998</v>
      </c>
      <c r="O20" s="44">
        <f t="shared" si="3"/>
        <v>22.86</v>
      </c>
      <c r="P20" s="44">
        <f t="shared" si="4"/>
        <v>0</v>
      </c>
      <c r="Q20" s="160"/>
      <c r="R20" s="45"/>
      <c r="S20" s="45"/>
      <c r="T20" s="161">
        <f>IF(H20="",0,ROUND(H20/VLOOKUP(J20,Causa!$A$78:$B$80,2,0)*60,2))</f>
        <v>37.14</v>
      </c>
      <c r="U20" s="161">
        <f t="shared" si="8"/>
        <v>0</v>
      </c>
      <c r="V20" s="161">
        <f t="shared" si="9"/>
        <v>0</v>
      </c>
      <c r="W20" s="161">
        <f t="shared" si="10"/>
        <v>0</v>
      </c>
      <c r="X20" s="161">
        <f t="shared" si="11"/>
        <v>22.86</v>
      </c>
      <c r="Y20" s="161">
        <f t="shared" si="5"/>
        <v>60</v>
      </c>
      <c r="Z20" s="162">
        <v>11</v>
      </c>
      <c r="AA20" s="105" t="s">
        <v>515</v>
      </c>
      <c r="AB20" s="106"/>
      <c r="AC20" s="106"/>
      <c r="AD20" s="106"/>
      <c r="AE20" s="107">
        <f t="shared" si="12"/>
        <v>11</v>
      </c>
      <c r="AP20" s="87"/>
      <c r="AQ20" s="87"/>
      <c r="AR20" s="87"/>
    </row>
    <row r="21" spans="1:44" s="108" customFormat="1" ht="24.75" customHeight="1" x14ac:dyDescent="0.25">
      <c r="A21" s="260"/>
      <c r="B21" s="47"/>
      <c r="C21" s="49">
        <f t="shared" si="6"/>
        <v>0</v>
      </c>
      <c r="D21" s="40">
        <f>IFERROR(IF(H21="","",(1-(H21/(VLOOKUP(J21,Causa!$A$78:$B$80,2,0))))*60),"FALTA CALIBRE")</f>
        <v>18.12769230769231</v>
      </c>
      <c r="E21" s="41">
        <v>305201</v>
      </c>
      <c r="F21" s="42">
        <v>0.54097222222222197</v>
      </c>
      <c r="G21" s="133">
        <v>700000876204</v>
      </c>
      <c r="H21" s="122">
        <f t="shared" si="7"/>
        <v>27217</v>
      </c>
      <c r="I21" s="146" t="s">
        <v>56</v>
      </c>
      <c r="J21" s="43" t="s">
        <v>24</v>
      </c>
      <c r="K21" s="159"/>
      <c r="L21" s="123">
        <f t="shared" si="1"/>
        <v>0.69799999999999995</v>
      </c>
      <c r="M21" s="123">
        <f t="shared" si="2"/>
        <v>0.69799999999999995</v>
      </c>
      <c r="N21" s="44">
        <f>IF(E21="","",H21/12*VLOOKUP(J21,Causa!$A$78:$C$80,3,0))</f>
        <v>168.74539999999999</v>
      </c>
      <c r="O21" s="44">
        <f t="shared" si="3"/>
        <v>18.13</v>
      </c>
      <c r="P21" s="44">
        <f t="shared" si="4"/>
        <v>0</v>
      </c>
      <c r="Q21" s="160"/>
      <c r="R21" s="45"/>
      <c r="S21" s="45"/>
      <c r="T21" s="161">
        <f>IF(H21="",0,ROUND(H21/VLOOKUP(J21,Causa!$A$78:$B$80,2,0)*60,2))</f>
        <v>41.87</v>
      </c>
      <c r="U21" s="161">
        <f t="shared" si="8"/>
        <v>0</v>
      </c>
      <c r="V21" s="161">
        <f t="shared" si="9"/>
        <v>0</v>
      </c>
      <c r="W21" s="161">
        <f t="shared" si="10"/>
        <v>0</v>
      </c>
      <c r="X21" s="161">
        <f t="shared" si="11"/>
        <v>18.13</v>
      </c>
      <c r="Y21" s="161">
        <f t="shared" si="5"/>
        <v>60</v>
      </c>
      <c r="Z21" s="162">
        <v>12</v>
      </c>
      <c r="AA21" s="110" t="s">
        <v>515</v>
      </c>
      <c r="AB21" s="106"/>
      <c r="AC21" s="106"/>
      <c r="AD21" s="106"/>
      <c r="AE21" s="107">
        <f t="shared" si="12"/>
        <v>12</v>
      </c>
      <c r="AP21" s="87"/>
      <c r="AQ21" s="87"/>
      <c r="AR21" s="87"/>
    </row>
    <row r="22" spans="1:44" s="108" customFormat="1" ht="24.75" customHeight="1" x14ac:dyDescent="0.25">
      <c r="A22" s="260"/>
      <c r="B22" s="47"/>
      <c r="C22" s="49">
        <f t="shared" si="6"/>
        <v>0</v>
      </c>
      <c r="D22" s="40">
        <f>IFERROR(IF(H22="","",(1-(H22/(VLOOKUP(J22,Causa!$A$78:$B$80,2,0))))*60),"FALTA CALIBRE")</f>
        <v>19.492307692307691</v>
      </c>
      <c r="E22" s="41">
        <v>331531</v>
      </c>
      <c r="F22" s="42">
        <v>0.58263888888888904</v>
      </c>
      <c r="G22" s="133">
        <v>700000876204</v>
      </c>
      <c r="H22" s="122">
        <f t="shared" si="7"/>
        <v>26330</v>
      </c>
      <c r="I22" s="146" t="s">
        <v>56</v>
      </c>
      <c r="J22" s="43" t="s">
        <v>24</v>
      </c>
      <c r="K22" s="159"/>
      <c r="L22" s="123">
        <f t="shared" si="1"/>
        <v>0.67500000000000004</v>
      </c>
      <c r="M22" s="123">
        <f t="shared" si="2"/>
        <v>0.71699999999999997</v>
      </c>
      <c r="N22" s="44">
        <f>IF(E22="","",H22/12*VLOOKUP(J22,Causa!$A$78:$C$80,3,0))</f>
        <v>163.24599999999998</v>
      </c>
      <c r="O22" s="44">
        <f t="shared" si="3"/>
        <v>16</v>
      </c>
      <c r="P22" s="44">
        <f t="shared" si="4"/>
        <v>3.49</v>
      </c>
      <c r="Q22" s="160"/>
      <c r="R22" s="45"/>
      <c r="S22" s="45"/>
      <c r="T22" s="161">
        <f>IF(H22="",0,ROUND(H22/VLOOKUP(J22,Causa!$A$78:$B$80,2,0)*60,2))</f>
        <v>40.51</v>
      </c>
      <c r="U22" s="161">
        <f t="shared" si="8"/>
        <v>0</v>
      </c>
      <c r="V22" s="161">
        <f t="shared" si="9"/>
        <v>0</v>
      </c>
      <c r="W22" s="161">
        <f t="shared" si="10"/>
        <v>3.49</v>
      </c>
      <c r="X22" s="161">
        <f t="shared" si="11"/>
        <v>16</v>
      </c>
      <c r="Y22" s="161">
        <f t="shared" si="5"/>
        <v>60</v>
      </c>
      <c r="Z22" s="162">
        <v>13</v>
      </c>
      <c r="AA22" s="110" t="s">
        <v>515</v>
      </c>
      <c r="AB22" s="106"/>
      <c r="AC22" s="106"/>
      <c r="AD22" s="106"/>
      <c r="AE22" s="107">
        <f t="shared" si="12"/>
        <v>13</v>
      </c>
      <c r="AP22" s="87"/>
      <c r="AQ22" s="87"/>
      <c r="AR22" s="87"/>
    </row>
    <row r="23" spans="1:44" s="108" customFormat="1" ht="24.75" customHeight="1" thickBot="1" x14ac:dyDescent="0.3">
      <c r="A23" s="261"/>
      <c r="B23" s="47"/>
      <c r="C23" s="50">
        <f t="shared" si="6"/>
        <v>0</v>
      </c>
      <c r="D23" s="40">
        <f>IFERROR(IF(H23="","",(1-(H23/(VLOOKUP(J23,Causa!$A$78:$B$80,2,0))))*60),"FALTA CALIBRE")</f>
        <v>33.980000000000004</v>
      </c>
      <c r="E23" s="41">
        <v>348444</v>
      </c>
      <c r="F23" s="42">
        <v>0.624305555555556</v>
      </c>
      <c r="G23" s="133">
        <v>700000876204</v>
      </c>
      <c r="H23" s="122">
        <f t="shared" si="7"/>
        <v>16913</v>
      </c>
      <c r="I23" s="146" t="s">
        <v>56</v>
      </c>
      <c r="J23" s="43" t="s">
        <v>24</v>
      </c>
      <c r="K23" s="159"/>
      <c r="L23" s="123">
        <f t="shared" si="1"/>
        <v>0.434</v>
      </c>
      <c r="M23" s="123">
        <f t="shared" si="2"/>
        <v>1</v>
      </c>
      <c r="N23" s="44">
        <f>IF(E23="","",H23/12*VLOOKUP(J23,Causa!$A$78:$C$80,3,0))</f>
        <v>104.86059999999999</v>
      </c>
      <c r="O23" s="44">
        <f t="shared" si="3"/>
        <v>0</v>
      </c>
      <c r="P23" s="44">
        <f t="shared" si="4"/>
        <v>28.98</v>
      </c>
      <c r="Q23" s="160"/>
      <c r="R23" s="45"/>
      <c r="S23" s="45"/>
      <c r="T23" s="161">
        <f>IF(H23="",0,ROUND(H23/VLOOKUP(J23,Causa!$A$78:$B$80,2,0)*60,2))</f>
        <v>26.02</v>
      </c>
      <c r="U23" s="161">
        <f t="shared" si="8"/>
        <v>0</v>
      </c>
      <c r="V23" s="161">
        <f t="shared" si="9"/>
        <v>5</v>
      </c>
      <c r="W23" s="161">
        <f t="shared" si="10"/>
        <v>28.98</v>
      </c>
      <c r="X23" s="161">
        <f t="shared" si="11"/>
        <v>0</v>
      </c>
      <c r="Y23" s="161">
        <f t="shared" si="5"/>
        <v>60</v>
      </c>
      <c r="Z23" s="162">
        <v>14</v>
      </c>
      <c r="AA23" s="110" t="s">
        <v>515</v>
      </c>
      <c r="AB23" s="106"/>
      <c r="AC23" s="106"/>
      <c r="AD23" s="106"/>
      <c r="AE23" s="107">
        <f t="shared" si="12"/>
        <v>14</v>
      </c>
      <c r="AP23" s="87"/>
      <c r="AQ23" s="87"/>
      <c r="AR23" s="87"/>
    </row>
    <row r="24" spans="1:44" s="108" customFormat="1" ht="24.75" customHeight="1" x14ac:dyDescent="0.25">
      <c r="A24" s="259" t="s">
        <v>1764</v>
      </c>
      <c r="B24" s="47"/>
      <c r="C24" s="48">
        <f t="shared" si="6"/>
        <v>0</v>
      </c>
      <c r="D24" s="40">
        <f>IFERROR(IF(H24="","",(1-(H24/(VLOOKUP(J24,Causa!$A$78:$B$80,2,0))))*60),"FALTA CALIBRE")</f>
        <v>16.167692307692306</v>
      </c>
      <c r="E24" s="41">
        <v>376935</v>
      </c>
      <c r="F24" s="42">
        <v>0.66597222222222197</v>
      </c>
      <c r="G24" s="133">
        <v>700000876204</v>
      </c>
      <c r="H24" s="122">
        <f t="shared" si="7"/>
        <v>28491</v>
      </c>
      <c r="I24" s="146" t="s">
        <v>57</v>
      </c>
      <c r="J24" s="43" t="s">
        <v>24</v>
      </c>
      <c r="K24" s="159"/>
      <c r="L24" s="123">
        <f t="shared" si="1"/>
        <v>0.73099999999999998</v>
      </c>
      <c r="M24" s="123">
        <f t="shared" si="2"/>
        <v>0.73099999999999998</v>
      </c>
      <c r="N24" s="44">
        <f>IF(E24="","",H24/12*VLOOKUP(J24,Causa!$A$78:$C$80,3,0))</f>
        <v>176.64419999999998</v>
      </c>
      <c r="O24" s="44">
        <f t="shared" si="3"/>
        <v>16.170000000000002</v>
      </c>
      <c r="P24" s="44">
        <f t="shared" si="4"/>
        <v>0</v>
      </c>
      <c r="Q24" s="160"/>
      <c r="R24" s="45">
        <f>IFERROR(SUM(T24:T32)/(SUM(Y24:Y32)-SUM(U24:U32)-SUM(V24:V32)),0)</f>
        <v>0.56401851851851847</v>
      </c>
      <c r="S24" s="45"/>
      <c r="T24" s="161">
        <f>IF(H24="",0,ROUND(H24/VLOOKUP(J24,Causa!$A$78:$B$80,2,0)*60,2))</f>
        <v>43.83</v>
      </c>
      <c r="U24" s="161">
        <f t="shared" si="8"/>
        <v>0</v>
      </c>
      <c r="V24" s="161">
        <f t="shared" si="9"/>
        <v>0</v>
      </c>
      <c r="W24" s="161">
        <f t="shared" si="10"/>
        <v>0</v>
      </c>
      <c r="X24" s="161">
        <f t="shared" si="11"/>
        <v>16.170000000000002</v>
      </c>
      <c r="Y24" s="161">
        <f t="shared" si="5"/>
        <v>60</v>
      </c>
      <c r="Z24" s="162">
        <v>15</v>
      </c>
      <c r="AA24" s="110" t="s">
        <v>1850</v>
      </c>
      <c r="AB24" s="106"/>
      <c r="AC24" s="106"/>
      <c r="AD24" s="106"/>
      <c r="AE24" s="107">
        <f t="shared" si="12"/>
        <v>15</v>
      </c>
      <c r="AP24" s="111"/>
      <c r="AQ24" s="111"/>
      <c r="AR24" s="111"/>
    </row>
    <row r="25" spans="1:44" s="108" customFormat="1" ht="24.75" customHeight="1" x14ac:dyDescent="0.25">
      <c r="A25" s="260"/>
      <c r="B25" s="47"/>
      <c r="C25" s="49">
        <f t="shared" si="6"/>
        <v>0</v>
      </c>
      <c r="D25" s="40">
        <f>IFERROR(IF(H25="","",(1-(H25/(VLOOKUP(J25,Causa!$A$78:$B$80,2,0))))*60),"FALTA CALIBRE")</f>
        <v>25.37846153846154</v>
      </c>
      <c r="E25" s="41">
        <v>399439</v>
      </c>
      <c r="F25" s="42">
        <v>0.70763888888888904</v>
      </c>
      <c r="G25" s="133">
        <v>700000876204</v>
      </c>
      <c r="H25" s="122">
        <f t="shared" si="7"/>
        <v>22504</v>
      </c>
      <c r="I25" s="146" t="s">
        <v>57</v>
      </c>
      <c r="J25" s="43" t="s">
        <v>24</v>
      </c>
      <c r="K25" s="159" t="str">
        <f>IFERROR("Promedio Vol. De 00:00 a 08:00: " &amp; ROUND(AVERAGE(N25:N32),1) &amp; "  - GLY Promedio: " &amp; ROUND(AVERAGE(L25:L32),3)*100,"")</f>
        <v>Promedio Vol. De 00:00 a 08:00: 131.4  - GLY Promedio: 54.3</v>
      </c>
      <c r="L25" s="123">
        <f t="shared" si="1"/>
        <v>0.57699999999999996</v>
      </c>
      <c r="M25" s="123">
        <f t="shared" si="2"/>
        <v>0.76900000000000002</v>
      </c>
      <c r="N25" s="44">
        <f>IF(E25="","",H25/12*VLOOKUP(J25,Causa!$A$78:$C$80,3,0))</f>
        <v>139.52479999999997</v>
      </c>
      <c r="O25" s="44">
        <f t="shared" si="3"/>
        <v>10.379999999999999</v>
      </c>
      <c r="P25" s="44">
        <f t="shared" si="4"/>
        <v>15</v>
      </c>
      <c r="Q25" s="160"/>
      <c r="R25" s="45"/>
      <c r="S25" s="45"/>
      <c r="T25" s="161">
        <f>IF(H25="",0,ROUND(H25/VLOOKUP(J25,Causa!$A$78:$B$80,2,0)*60,2))</f>
        <v>34.619999999999997</v>
      </c>
      <c r="U25" s="161">
        <f t="shared" si="8"/>
        <v>0</v>
      </c>
      <c r="V25" s="161">
        <f t="shared" si="9"/>
        <v>0</v>
      </c>
      <c r="W25" s="161">
        <f t="shared" si="10"/>
        <v>15</v>
      </c>
      <c r="X25" s="161">
        <f t="shared" si="11"/>
        <v>10.379999999999999</v>
      </c>
      <c r="Y25" s="161">
        <f t="shared" si="5"/>
        <v>60</v>
      </c>
      <c r="Z25" s="162">
        <v>16</v>
      </c>
      <c r="AA25" s="110" t="s">
        <v>1850</v>
      </c>
      <c r="AB25" s="106"/>
      <c r="AC25" s="106"/>
      <c r="AD25" s="106"/>
      <c r="AE25" s="107">
        <f t="shared" si="12"/>
        <v>16</v>
      </c>
      <c r="AP25" s="91"/>
      <c r="AQ25" s="91"/>
      <c r="AR25" s="91"/>
    </row>
    <row r="26" spans="1:44" s="108" customFormat="1" ht="24.75" customHeight="1" x14ac:dyDescent="0.25">
      <c r="A26" s="260"/>
      <c r="B26" s="47"/>
      <c r="C26" s="49">
        <f t="shared" si="6"/>
        <v>0</v>
      </c>
      <c r="D26" s="40">
        <f>IFERROR(IF(H26="","",(1-(H26/(VLOOKUP(J26,Causa!$A$78:$B$80,2,0))))*60),"FALTA CALIBRE")</f>
        <v>28.810769230769232</v>
      </c>
      <c r="E26" s="41">
        <v>419712</v>
      </c>
      <c r="F26" s="42">
        <v>0.749305555555556</v>
      </c>
      <c r="G26" s="133">
        <v>700000876204</v>
      </c>
      <c r="H26" s="122">
        <f t="shared" si="7"/>
        <v>20273</v>
      </c>
      <c r="I26" s="146" t="s">
        <v>57</v>
      </c>
      <c r="J26" s="43" t="s">
        <v>24</v>
      </c>
      <c r="K26" s="159"/>
      <c r="L26" s="123">
        <f t="shared" si="1"/>
        <v>0.52</v>
      </c>
      <c r="M26" s="123">
        <f t="shared" si="2"/>
        <v>0.624</v>
      </c>
      <c r="N26" s="44">
        <f>IF(E26="","",H26/12*VLOOKUP(J26,Causa!$A$78:$C$80,3,0))</f>
        <v>125.6926</v>
      </c>
      <c r="O26" s="44">
        <f t="shared" si="3"/>
        <v>18.809999999999999</v>
      </c>
      <c r="P26" s="44">
        <f t="shared" si="4"/>
        <v>10</v>
      </c>
      <c r="Q26" s="160"/>
      <c r="R26" s="45"/>
      <c r="S26" s="45"/>
      <c r="T26" s="161">
        <f>IF(H26="",0,ROUND(H26/VLOOKUP(J26,Causa!$A$78:$B$80,2,0)*60,2))</f>
        <v>31.19</v>
      </c>
      <c r="U26" s="161">
        <f t="shared" si="8"/>
        <v>0</v>
      </c>
      <c r="V26" s="161">
        <f t="shared" si="9"/>
        <v>0</v>
      </c>
      <c r="W26" s="161">
        <f t="shared" si="10"/>
        <v>10</v>
      </c>
      <c r="X26" s="161">
        <f t="shared" si="11"/>
        <v>18.809999999999999</v>
      </c>
      <c r="Y26" s="161">
        <f t="shared" si="5"/>
        <v>60</v>
      </c>
      <c r="Z26" s="162">
        <v>17</v>
      </c>
      <c r="AA26" s="110" t="s">
        <v>1850</v>
      </c>
      <c r="AB26" s="106"/>
      <c r="AC26" s="106"/>
      <c r="AD26" s="106"/>
      <c r="AE26" s="107">
        <f t="shared" si="12"/>
        <v>17</v>
      </c>
      <c r="AP26" s="91"/>
      <c r="AQ26" s="91"/>
      <c r="AR26" s="91"/>
    </row>
    <row r="27" spans="1:44" s="108" customFormat="1" ht="24.75" customHeight="1" x14ac:dyDescent="0.25">
      <c r="A27" s="260"/>
      <c r="B27" s="47"/>
      <c r="C27" s="49">
        <f t="shared" si="6"/>
        <v>0</v>
      </c>
      <c r="D27" s="40">
        <f>IFERROR(IF(H27="","",(1-(H27/(VLOOKUP(J27,Causa!$A$78:$B$80,2,0))))*60),"FALTA CALIBRE")</f>
        <v>11.455384615384618</v>
      </c>
      <c r="E27" s="41">
        <v>451266</v>
      </c>
      <c r="F27" s="42">
        <v>0.79097222222222197</v>
      </c>
      <c r="G27" s="133">
        <v>700000876204</v>
      </c>
      <c r="H27" s="122">
        <f t="shared" si="7"/>
        <v>31554</v>
      </c>
      <c r="I27" s="146" t="s">
        <v>57</v>
      </c>
      <c r="J27" s="43" t="s">
        <v>24</v>
      </c>
      <c r="K27" s="159"/>
      <c r="L27" s="123">
        <f t="shared" si="1"/>
        <v>0.80900000000000005</v>
      </c>
      <c r="M27" s="123">
        <f t="shared" si="2"/>
        <v>0.80900000000000005</v>
      </c>
      <c r="N27" s="44">
        <f>IF(E27="","",H27/12*VLOOKUP(J27,Causa!$A$78:$C$80,3,0))</f>
        <v>195.63479999999998</v>
      </c>
      <c r="O27" s="44">
        <f t="shared" si="3"/>
        <v>11.46</v>
      </c>
      <c r="P27" s="44">
        <f t="shared" si="4"/>
        <v>0</v>
      </c>
      <c r="Q27" s="160"/>
      <c r="R27" s="45"/>
      <c r="S27" s="45"/>
      <c r="T27" s="161">
        <f>IF(H27="",0,ROUND(H27/VLOOKUP(J27,Causa!$A$78:$B$80,2,0)*60,2))</f>
        <v>48.54</v>
      </c>
      <c r="U27" s="161">
        <f t="shared" si="8"/>
        <v>0</v>
      </c>
      <c r="V27" s="161">
        <f t="shared" si="9"/>
        <v>0</v>
      </c>
      <c r="W27" s="161">
        <f t="shared" si="10"/>
        <v>0</v>
      </c>
      <c r="X27" s="161">
        <f t="shared" si="11"/>
        <v>11.46</v>
      </c>
      <c r="Y27" s="161">
        <f t="shared" si="5"/>
        <v>60</v>
      </c>
      <c r="Z27" s="162">
        <v>18</v>
      </c>
      <c r="AA27" s="106" t="s">
        <v>1850</v>
      </c>
      <c r="AB27" s="106"/>
      <c r="AC27" s="106"/>
      <c r="AD27" s="106"/>
      <c r="AE27" s="107">
        <f t="shared" si="12"/>
        <v>18</v>
      </c>
      <c r="AP27" s="91"/>
      <c r="AQ27" s="91"/>
      <c r="AR27" s="91"/>
    </row>
    <row r="28" spans="1:44" s="108" customFormat="1" ht="24.75" customHeight="1" x14ac:dyDescent="0.25">
      <c r="A28" s="260"/>
      <c r="B28" s="47"/>
      <c r="C28" s="49">
        <f t="shared" si="6"/>
        <v>0</v>
      </c>
      <c r="D28" s="40">
        <f>IFERROR(IF(H28="","",(1-(H28/(VLOOKUP(J28,Causa!$A$78:$B$80,2,0))))*60),"FALTA CALIBRE")</f>
        <v>24.593846153846151</v>
      </c>
      <c r="E28" s="41">
        <v>474280</v>
      </c>
      <c r="F28" s="42">
        <v>0.83263888888888904</v>
      </c>
      <c r="G28" s="133">
        <v>700000876204</v>
      </c>
      <c r="H28" s="122">
        <f t="shared" si="7"/>
        <v>23014</v>
      </c>
      <c r="I28" s="146" t="s">
        <v>57</v>
      </c>
      <c r="J28" s="43" t="s">
        <v>24</v>
      </c>
      <c r="K28" s="159"/>
      <c r="L28" s="123">
        <f t="shared" si="1"/>
        <v>0.59</v>
      </c>
      <c r="M28" s="123">
        <f t="shared" si="2"/>
        <v>0.59</v>
      </c>
      <c r="N28" s="44">
        <f>IF(E28="","",H28/12*VLOOKUP(J28,Causa!$A$78:$C$80,3,0))</f>
        <v>142.68679999999998</v>
      </c>
      <c r="O28" s="44">
        <f t="shared" si="3"/>
        <v>24.59</v>
      </c>
      <c r="P28" s="44">
        <f t="shared" si="4"/>
        <v>0</v>
      </c>
      <c r="Q28" s="160"/>
      <c r="R28" s="45"/>
      <c r="S28" s="45"/>
      <c r="T28" s="161">
        <f>IF(H28="",0,ROUND(H28/VLOOKUP(J28,Causa!$A$78:$B$80,2,0)*60,2))</f>
        <v>35.409999999999997</v>
      </c>
      <c r="U28" s="161">
        <f t="shared" si="8"/>
        <v>0</v>
      </c>
      <c r="V28" s="161">
        <f t="shared" si="9"/>
        <v>0</v>
      </c>
      <c r="W28" s="161">
        <f t="shared" si="10"/>
        <v>0</v>
      </c>
      <c r="X28" s="161">
        <f t="shared" si="11"/>
        <v>24.59</v>
      </c>
      <c r="Y28" s="161">
        <f t="shared" si="5"/>
        <v>60</v>
      </c>
      <c r="Z28" s="162">
        <v>19</v>
      </c>
      <c r="AA28" s="106" t="s">
        <v>1850</v>
      </c>
      <c r="AB28" s="106"/>
      <c r="AC28" s="106"/>
      <c r="AD28" s="106"/>
      <c r="AE28" s="107">
        <f t="shared" si="12"/>
        <v>19</v>
      </c>
      <c r="AP28" s="91"/>
      <c r="AQ28" s="91"/>
      <c r="AR28" s="91"/>
    </row>
    <row r="29" spans="1:44" s="108" customFormat="1" ht="24.75" customHeight="1" x14ac:dyDescent="0.25">
      <c r="A29" s="260"/>
      <c r="B29" s="47"/>
      <c r="C29" s="49">
        <f t="shared" si="6"/>
        <v>0</v>
      </c>
      <c r="D29" s="40">
        <f>IFERROR(IF(H29="","",(1-(H29/(VLOOKUP(J29,Causa!$A$78:$B$80,2,0))))*60),"FALTA CALIBRE")</f>
        <v>45.60923076923077</v>
      </c>
      <c r="E29" s="41">
        <v>483634</v>
      </c>
      <c r="F29" s="42">
        <v>0.874305555555556</v>
      </c>
      <c r="G29" s="133">
        <v>700000876204</v>
      </c>
      <c r="H29" s="122">
        <f t="shared" si="7"/>
        <v>9354</v>
      </c>
      <c r="I29" s="146" t="s">
        <v>57</v>
      </c>
      <c r="J29" s="43" t="s">
        <v>24</v>
      </c>
      <c r="K29" s="159"/>
      <c r="L29" s="123">
        <f t="shared" si="1"/>
        <v>0.24</v>
      </c>
      <c r="M29" s="123">
        <f t="shared" si="2"/>
        <v>0.24</v>
      </c>
      <c r="N29" s="44">
        <f>IF(E29="","",H29/12*VLOOKUP(J29,Causa!$A$78:$C$80,3,0))</f>
        <v>57.994799999999998</v>
      </c>
      <c r="O29" s="44">
        <f t="shared" si="3"/>
        <v>45.61</v>
      </c>
      <c r="P29" s="44">
        <f t="shared" si="4"/>
        <v>0</v>
      </c>
      <c r="Q29" s="160"/>
      <c r="R29" s="45"/>
      <c r="S29" s="45"/>
      <c r="T29" s="161">
        <f>IF(H29="",0,ROUND(H29/VLOOKUP(J29,Causa!$A$78:$B$80,2,0)*60,2))</f>
        <v>14.39</v>
      </c>
      <c r="U29" s="161">
        <f t="shared" si="8"/>
        <v>0</v>
      </c>
      <c r="V29" s="161">
        <f t="shared" si="9"/>
        <v>0</v>
      </c>
      <c r="W29" s="161">
        <f t="shared" si="10"/>
        <v>0</v>
      </c>
      <c r="X29" s="161">
        <f t="shared" si="11"/>
        <v>45.61</v>
      </c>
      <c r="Y29" s="161">
        <f t="shared" si="5"/>
        <v>60</v>
      </c>
      <c r="Z29" s="162">
        <v>20</v>
      </c>
      <c r="AA29" s="106" t="s">
        <v>1850</v>
      </c>
      <c r="AB29" s="106"/>
      <c r="AC29" s="106"/>
      <c r="AD29" s="106"/>
      <c r="AE29" s="107">
        <f t="shared" si="12"/>
        <v>20</v>
      </c>
      <c r="AP29" s="91"/>
      <c r="AQ29" s="91"/>
      <c r="AR29" s="91"/>
    </row>
    <row r="30" spans="1:44" s="108" customFormat="1" ht="24.75" customHeight="1" x14ac:dyDescent="0.25">
      <c r="A30" s="260"/>
      <c r="B30" s="47"/>
      <c r="C30" s="49">
        <f t="shared" si="6"/>
        <v>0</v>
      </c>
      <c r="D30" s="40">
        <f>IFERROR(IF(H30="","",(1-(H30/(VLOOKUP(J30,Causa!$A$78:$B$80,2,0))))*60),"FALTA CALIBRE")</f>
        <v>16.646153846153847</v>
      </c>
      <c r="E30" s="41">
        <v>511814</v>
      </c>
      <c r="F30" s="42">
        <v>0.91597222222222197</v>
      </c>
      <c r="G30" s="133">
        <v>700000876204</v>
      </c>
      <c r="H30" s="122">
        <f t="shared" si="7"/>
        <v>28180</v>
      </c>
      <c r="I30" s="146" t="s">
        <v>57</v>
      </c>
      <c r="J30" s="43" t="s">
        <v>24</v>
      </c>
      <c r="K30" s="159"/>
      <c r="L30" s="123">
        <f t="shared" si="1"/>
        <v>0.72299999999999998</v>
      </c>
      <c r="M30" s="123">
        <f t="shared" si="2"/>
        <v>0.90300000000000002</v>
      </c>
      <c r="N30" s="44">
        <f>IF(E30="","",H30/12*VLOOKUP(J30,Causa!$A$78:$C$80,3,0))</f>
        <v>174.71600000000001</v>
      </c>
      <c r="O30" s="44">
        <f t="shared" si="3"/>
        <v>4.6500000000000004</v>
      </c>
      <c r="P30" s="44">
        <f t="shared" si="4"/>
        <v>12</v>
      </c>
      <c r="Q30" s="160"/>
      <c r="R30" s="45"/>
      <c r="S30" s="45"/>
      <c r="T30" s="161">
        <f>IF(H30="",0,ROUND(H30/VLOOKUP(J30,Causa!$A$78:$B$80,2,0)*60,2))</f>
        <v>43.35</v>
      </c>
      <c r="U30" s="161">
        <f t="shared" si="8"/>
        <v>0</v>
      </c>
      <c r="V30" s="161">
        <f t="shared" si="9"/>
        <v>0</v>
      </c>
      <c r="W30" s="161">
        <f t="shared" si="10"/>
        <v>12</v>
      </c>
      <c r="X30" s="161">
        <f t="shared" si="11"/>
        <v>4.6500000000000004</v>
      </c>
      <c r="Y30" s="161">
        <f t="shared" si="5"/>
        <v>60</v>
      </c>
      <c r="Z30" s="162">
        <v>21</v>
      </c>
      <c r="AA30" s="106" t="s">
        <v>1850</v>
      </c>
      <c r="AB30" s="106"/>
      <c r="AC30" s="106"/>
      <c r="AD30" s="106"/>
      <c r="AE30" s="107">
        <f t="shared" si="12"/>
        <v>21</v>
      </c>
      <c r="AP30" s="91"/>
      <c r="AQ30" s="91"/>
      <c r="AR30" s="91"/>
    </row>
    <row r="31" spans="1:44" s="108" customFormat="1" ht="24.75" customHeight="1" thickBot="1" x14ac:dyDescent="0.3">
      <c r="A31" s="261"/>
      <c r="B31" s="47"/>
      <c r="C31" s="50">
        <f t="shared" si="6"/>
        <v>0</v>
      </c>
      <c r="D31" s="40">
        <f>IFERROR(IF(H31="","",(1-(H31/(VLOOKUP(J31,Causa!$A$78:$B$80,2,0))))*60),"FALTA CALIBRE")</f>
        <v>31.987692307692306</v>
      </c>
      <c r="E31" s="41">
        <v>530022</v>
      </c>
      <c r="F31" s="42">
        <v>0.95763888888888904</v>
      </c>
      <c r="G31" s="133">
        <v>700000876204</v>
      </c>
      <c r="H31" s="122">
        <f t="shared" si="7"/>
        <v>18208</v>
      </c>
      <c r="I31" s="146" t="s">
        <v>57</v>
      </c>
      <c r="J31" s="43" t="s">
        <v>24</v>
      </c>
      <c r="K31" s="159"/>
      <c r="L31" s="123">
        <f t="shared" si="1"/>
        <v>0.46700000000000003</v>
      </c>
      <c r="M31" s="123">
        <f t="shared" si="2"/>
        <v>1</v>
      </c>
      <c r="N31" s="44">
        <f>IF(E31="","",H31/12*VLOOKUP(J31,Causa!$A$78:$C$80,3,0))</f>
        <v>112.88959999999999</v>
      </c>
      <c r="O31" s="44">
        <f t="shared" si="3"/>
        <v>0</v>
      </c>
      <c r="P31" s="44">
        <f t="shared" si="4"/>
        <v>31.99</v>
      </c>
      <c r="Q31" s="160"/>
      <c r="R31" s="45"/>
      <c r="S31" s="45"/>
      <c r="T31" s="161">
        <f>IF(H31="",0,ROUND(H31/VLOOKUP(J31,Causa!$A$78:$B$80,2,0)*60,2))</f>
        <v>28.01</v>
      </c>
      <c r="U31" s="161">
        <f t="shared" si="8"/>
        <v>0</v>
      </c>
      <c r="V31" s="161">
        <f t="shared" si="9"/>
        <v>0</v>
      </c>
      <c r="W31" s="161">
        <f t="shared" si="10"/>
        <v>31.99</v>
      </c>
      <c r="X31" s="161">
        <f t="shared" si="11"/>
        <v>0</v>
      </c>
      <c r="Y31" s="161">
        <f t="shared" si="5"/>
        <v>60</v>
      </c>
      <c r="Z31" s="162">
        <v>22</v>
      </c>
      <c r="AA31" s="106" t="s">
        <v>1850</v>
      </c>
      <c r="AB31" s="106"/>
      <c r="AC31" s="106"/>
      <c r="AD31" s="106"/>
      <c r="AE31" s="107">
        <f t="shared" si="12"/>
        <v>22</v>
      </c>
      <c r="AP31" s="91"/>
      <c r="AQ31" s="91"/>
      <c r="AR31" s="91"/>
    </row>
    <row r="32" spans="1:44" s="108" customFormat="1" ht="24.75" customHeight="1" thickBot="1" x14ac:dyDescent="0.3">
      <c r="A32" s="51" t="s">
        <v>1795</v>
      </c>
      <c r="B32" s="47"/>
      <c r="C32" s="134">
        <f t="shared" si="6"/>
        <v>0</v>
      </c>
      <c r="D32" s="135">
        <f>IFERROR(IF(H32="","",(1-(H32/(VLOOKUP(J32,Causa!$A$78:$B$80,2,0))))*60),"FALTA CALIBRE")</f>
        <v>34.766153846153848</v>
      </c>
      <c r="E32" s="136">
        <v>546424</v>
      </c>
      <c r="F32" s="137">
        <v>0.999305555555556</v>
      </c>
      <c r="G32" s="133">
        <v>700000876204</v>
      </c>
      <c r="H32" s="138">
        <f t="shared" si="7"/>
        <v>16402</v>
      </c>
      <c r="I32" s="146" t="s">
        <v>55</v>
      </c>
      <c r="J32" s="43" t="s">
        <v>24</v>
      </c>
      <c r="K32" s="184"/>
      <c r="L32" s="123">
        <f t="shared" si="1"/>
        <v>0.42099999999999999</v>
      </c>
      <c r="M32" s="123">
        <f t="shared" si="2"/>
        <v>0.42099999999999999</v>
      </c>
      <c r="N32" s="44">
        <f>IF(E32="","",H32/12*VLOOKUP(J32,Causa!$A$78:$C$80,3,0))</f>
        <v>101.69239999999999</v>
      </c>
      <c r="O32" s="44">
        <f t="shared" si="3"/>
        <v>34.769999999999996</v>
      </c>
      <c r="P32" s="44">
        <f t="shared" si="4"/>
        <v>0</v>
      </c>
      <c r="Q32" s="160"/>
      <c r="R32" s="45"/>
      <c r="S32" s="45"/>
      <c r="T32" s="161">
        <f>IF(H32="",0,ROUND(H32/VLOOKUP(J32,Causa!$A$78:$B$80,2,0)*60,2))</f>
        <v>25.23</v>
      </c>
      <c r="U32" s="161">
        <f t="shared" si="8"/>
        <v>0</v>
      </c>
      <c r="V32" s="161">
        <f t="shared" si="9"/>
        <v>0</v>
      </c>
      <c r="W32" s="161">
        <f t="shared" si="10"/>
        <v>0</v>
      </c>
      <c r="X32" s="161">
        <f t="shared" si="11"/>
        <v>34.769999999999996</v>
      </c>
      <c r="Y32" s="161">
        <f t="shared" si="5"/>
        <v>60</v>
      </c>
      <c r="Z32" s="162">
        <v>23</v>
      </c>
      <c r="AA32" s="106" t="s">
        <v>517</v>
      </c>
      <c r="AB32" s="106"/>
      <c r="AC32" s="106"/>
      <c r="AD32" s="106"/>
      <c r="AE32" s="107">
        <f t="shared" si="12"/>
        <v>23</v>
      </c>
      <c r="AP32" s="91"/>
      <c r="AQ32" s="91"/>
      <c r="AR32" s="91"/>
    </row>
    <row r="33" spans="1:44" s="108" customFormat="1" ht="26.25" customHeight="1" thickBot="1" x14ac:dyDescent="0.3">
      <c r="A33" s="152"/>
      <c r="B33" s="139" t="s">
        <v>1750</v>
      </c>
      <c r="C33" s="247">
        <f>+F33+H33+J33</f>
        <v>3387.8287999999993</v>
      </c>
      <c r="D33" s="248"/>
      <c r="E33" s="140" t="s">
        <v>1747</v>
      </c>
      <c r="F33" s="141">
        <f>SUM(N9:N15,N32)</f>
        <v>1177.6713999999997</v>
      </c>
      <c r="G33" s="140" t="s">
        <v>1748</v>
      </c>
      <c r="H33" s="142">
        <f>SUM(N16:N23)</f>
        <v>1084.3738000000001</v>
      </c>
      <c r="I33" s="146"/>
      <c r="J33" s="143">
        <f>SUM(N24:N31)</f>
        <v>1125.7836</v>
      </c>
      <c r="K33" s="143">
        <f>COUNTIF($M$9:$M$32,"100%")</f>
        <v>2</v>
      </c>
      <c r="L33" s="156"/>
      <c r="M33" s="157"/>
      <c r="N33" s="157"/>
      <c r="O33" s="157"/>
      <c r="P33" s="157"/>
      <c r="Q33" s="157"/>
      <c r="R33" s="157"/>
      <c r="S33" s="158"/>
      <c r="T33" s="249" t="s">
        <v>2</v>
      </c>
      <c r="U33" s="250"/>
      <c r="V33" s="250"/>
      <c r="W33" s="250"/>
      <c r="X33" s="18"/>
      <c r="Y33" s="124"/>
      <c r="Z33" s="124"/>
      <c r="AA33" s="112"/>
      <c r="AB33" s="112"/>
      <c r="AJ33" s="113"/>
      <c r="AK33" s="114"/>
      <c r="AL33" s="114"/>
      <c r="AM33" s="114"/>
      <c r="AN33" s="91"/>
      <c r="AO33" s="91"/>
      <c r="AP33" s="91"/>
      <c r="AQ33" s="91"/>
      <c r="AR33" s="91"/>
    </row>
    <row r="34" spans="1:44" s="108" customFormat="1" ht="35.25" customHeight="1" thickBot="1" x14ac:dyDescent="0.3">
      <c r="A34" s="150"/>
      <c r="C34" s="23" t="s">
        <v>1739</v>
      </c>
      <c r="D34" s="210" t="s">
        <v>1736</v>
      </c>
      <c r="E34" s="210" t="s">
        <v>1740</v>
      </c>
      <c r="F34" s="210" t="s">
        <v>4</v>
      </c>
      <c r="G34" s="210" t="s">
        <v>6</v>
      </c>
      <c r="H34" s="210" t="s">
        <v>7</v>
      </c>
      <c r="I34" s="146" t="s">
        <v>56</v>
      </c>
      <c r="J34" s="132" t="s">
        <v>17</v>
      </c>
      <c r="K34" s="144" t="s">
        <v>18</v>
      </c>
      <c r="L34" s="213" t="s">
        <v>19</v>
      </c>
      <c r="M34" s="214" t="s">
        <v>116</v>
      </c>
      <c r="N34" s="132" t="s">
        <v>117</v>
      </c>
      <c r="O34" s="132" t="s">
        <v>118</v>
      </c>
      <c r="P34" s="132" t="s">
        <v>20</v>
      </c>
      <c r="Q34" s="132" t="s">
        <v>21</v>
      </c>
      <c r="R34" s="215" t="s">
        <v>22</v>
      </c>
      <c r="S34" s="221" t="s">
        <v>12</v>
      </c>
      <c r="T34" s="120" t="s">
        <v>13</v>
      </c>
      <c r="U34" s="220" t="s">
        <v>14</v>
      </c>
      <c r="V34" s="220" t="s">
        <v>15</v>
      </c>
      <c r="W34" s="120" t="s">
        <v>4</v>
      </c>
      <c r="X34" s="120" t="s">
        <v>8</v>
      </c>
      <c r="Y34" s="125"/>
      <c r="Z34" s="126"/>
      <c r="AA34" s="91"/>
      <c r="AB34" s="115"/>
      <c r="AJ34" s="113"/>
      <c r="AK34" s="114"/>
      <c r="AL34" s="114"/>
      <c r="AM34" s="114"/>
      <c r="AN34" s="91"/>
      <c r="AO34" s="91"/>
      <c r="AP34" s="91"/>
      <c r="AQ34" s="91"/>
      <c r="AR34" s="91"/>
    </row>
    <row r="35" spans="1:44" s="17" customFormat="1" ht="20.25" customHeight="1" x14ac:dyDescent="0.25">
      <c r="A35" s="150"/>
      <c r="C35" s="205"/>
      <c r="D35" s="206">
        <f t="shared" ref="D35:D98" si="13">IF(E35="","",IF(E35=1,IF(COUNTA(F35:P35)=9,1,0),IF(J35="OPERACIO",IF(COUNTA(F35:P35)=7,1,0),IF(COUNTA(F35:P35)=7,1,0))))</f>
        <v>1</v>
      </c>
      <c r="E35" s="207">
        <f>IFERROR(VLOOKUP(J35,Causa!$A$2:$F$15,6,0),"")</f>
        <v>3</v>
      </c>
      <c r="F35" s="208">
        <v>6.9444444444444447E-4</v>
      </c>
      <c r="G35" s="209"/>
      <c r="H35" s="211"/>
      <c r="I35" s="146" t="s">
        <v>56</v>
      </c>
      <c r="J35" s="54" t="s">
        <v>47</v>
      </c>
      <c r="K35" s="54" t="s">
        <v>96</v>
      </c>
      <c r="L35" s="54" t="s">
        <v>1793</v>
      </c>
      <c r="M35" s="54"/>
      <c r="N35" s="54"/>
      <c r="O35" s="54" t="s">
        <v>1720</v>
      </c>
      <c r="P35" s="54">
        <v>9</v>
      </c>
      <c r="Q35" s="55" t="s">
        <v>2147</v>
      </c>
      <c r="R35" s="54"/>
      <c r="S35" s="61">
        <f>IF(K35="tiempo no programado",P35,0)</f>
        <v>0</v>
      </c>
      <c r="T35" s="61">
        <f t="shared" ref="T35:T98" si="14">IF(J35="Programa",P35,0)-S35</f>
        <v>9</v>
      </c>
      <c r="U35" s="61">
        <f>IF(J35="CALIDAD",P35,0)+IF(J35="LOGISTIC",P35,0)+IF(J35="REPUESTO",P35,0)+IF(J35="SALAMAQ",P35,0)+IF(J35="PROCESO",P35,0)</f>
        <v>0</v>
      </c>
      <c r="V35" s="61">
        <f t="shared" ref="V35:V98" si="15">IF(J35="ELECTRIC",P35,0)+IF(J35="INSTRUME",P35,0)+IF(J35="MECANICA",P35,0)+IF(J35="OPERACIO",P35,0)+IF(J35="AUTOMATI",P35,0)</f>
        <v>0</v>
      </c>
      <c r="W35" s="62">
        <f t="shared" ref="W35:W98" si="16">IF(F35="","",HOUR(F35))</f>
        <v>0</v>
      </c>
      <c r="X35" s="61" t="str">
        <f>IF(OR(W35=23,W35&lt;7),"N",IF(AND(W35&gt;=7,W35&lt;15),"M","T"))</f>
        <v>N</v>
      </c>
      <c r="Y35" s="18"/>
      <c r="Z35" s="19"/>
      <c r="AA35" s="20"/>
      <c r="AB35" s="19"/>
      <c r="AC35" s="21"/>
      <c r="AJ35" s="22"/>
      <c r="AK35" s="22"/>
      <c r="AL35" s="22"/>
      <c r="AM35" s="22"/>
      <c r="AN35" s="20"/>
      <c r="AO35" s="20"/>
      <c r="AP35" s="20"/>
      <c r="AQ35" s="20"/>
      <c r="AR35" s="20"/>
    </row>
    <row r="36" spans="1:44" s="17" customFormat="1" ht="20.25" customHeight="1" x14ac:dyDescent="0.25">
      <c r="A36" s="150"/>
      <c r="C36" s="63"/>
      <c r="D36" s="66">
        <f t="shared" si="13"/>
        <v>1</v>
      </c>
      <c r="E36" s="69">
        <f>IFERROR(VLOOKUP(J36,Causa!$A$2:$F$15,6,0),"")</f>
        <v>2</v>
      </c>
      <c r="F36" s="52">
        <v>1.0416666666666666E-2</v>
      </c>
      <c r="G36" s="53"/>
      <c r="H36" s="212"/>
      <c r="I36" s="146" t="s">
        <v>56</v>
      </c>
      <c r="J36" s="54" t="s">
        <v>41</v>
      </c>
      <c r="K36" s="54" t="s">
        <v>42</v>
      </c>
      <c r="L36" s="54" t="s">
        <v>1760</v>
      </c>
      <c r="M36" s="54"/>
      <c r="N36" s="54"/>
      <c r="O36" s="54" t="s">
        <v>402</v>
      </c>
      <c r="P36" s="54">
        <v>10</v>
      </c>
      <c r="Q36" s="55" t="s">
        <v>2148</v>
      </c>
      <c r="R36" s="54"/>
      <c r="S36" s="56">
        <f t="shared" ref="S36:S99" si="17">IF(K36="tiempo no programado",P36,0)</f>
        <v>0</v>
      </c>
      <c r="T36" s="56">
        <f t="shared" si="14"/>
        <v>0</v>
      </c>
      <c r="U36" s="56">
        <f t="shared" ref="U36:U99" si="18">IF(J36="CALIDAD",P36,0)+IF(J36="LOGISTIC",P36,0)+IF(J36="REPUESTO",P36,0)+IF(J36="SALAMAQ",P36,0)</f>
        <v>0</v>
      </c>
      <c r="V36" s="56">
        <f t="shared" si="15"/>
        <v>10</v>
      </c>
      <c r="W36" s="64">
        <f t="shared" si="16"/>
        <v>0</v>
      </c>
      <c r="X36" s="56" t="str">
        <f t="shared" ref="X36:X99" si="19">IF(OR(W36=23,W36&lt;7),"N",IF(AND(W36&gt;=7,W36&lt;15),"M","T"))</f>
        <v>N</v>
      </c>
      <c r="Y36" s="18"/>
      <c r="Z36" s="19"/>
      <c r="AA36" s="20"/>
      <c r="AB36" s="19"/>
      <c r="AC36" s="21"/>
      <c r="AJ36" s="22"/>
      <c r="AK36" s="22"/>
      <c r="AL36" s="22"/>
      <c r="AM36" s="22"/>
      <c r="AN36" s="20"/>
      <c r="AO36" s="20"/>
      <c r="AP36" s="20"/>
      <c r="AQ36" s="20"/>
      <c r="AR36" s="20"/>
    </row>
    <row r="37" spans="1:44" s="17" customFormat="1" ht="20.25" customHeight="1" x14ac:dyDescent="0.25">
      <c r="A37" s="150"/>
      <c r="C37" s="63"/>
      <c r="D37" s="66">
        <f t="shared" si="13"/>
        <v>1</v>
      </c>
      <c r="E37" s="69">
        <f>IFERROR(VLOOKUP(J37,Causa!$A$2:$F$15,6,0),"")</f>
        <v>1</v>
      </c>
      <c r="F37" s="52">
        <v>2.0833333333333332E-2</v>
      </c>
      <c r="G37" s="53"/>
      <c r="H37" s="212"/>
      <c r="I37" s="146" t="s">
        <v>56</v>
      </c>
      <c r="J37" s="54" t="s">
        <v>39</v>
      </c>
      <c r="K37" s="54" t="s">
        <v>40</v>
      </c>
      <c r="L37" s="54" t="s">
        <v>1769</v>
      </c>
      <c r="M37" s="54" t="s">
        <v>410</v>
      </c>
      <c r="N37" s="54" t="s">
        <v>665</v>
      </c>
      <c r="O37" s="54" t="s">
        <v>276</v>
      </c>
      <c r="P37" s="54">
        <v>20.72</v>
      </c>
      <c r="Q37" s="55" t="s">
        <v>2149</v>
      </c>
      <c r="R37" s="54"/>
      <c r="S37" s="56">
        <f t="shared" si="17"/>
        <v>0</v>
      </c>
      <c r="T37" s="56">
        <f t="shared" si="14"/>
        <v>0</v>
      </c>
      <c r="U37" s="56">
        <f t="shared" si="18"/>
        <v>0</v>
      </c>
      <c r="V37" s="56">
        <f t="shared" si="15"/>
        <v>20.72</v>
      </c>
      <c r="W37" s="64">
        <f t="shared" si="16"/>
        <v>0</v>
      </c>
      <c r="X37" s="56" t="str">
        <f t="shared" si="19"/>
        <v>N</v>
      </c>
      <c r="Y37" s="18"/>
      <c r="Z37" s="19"/>
      <c r="AA37" s="20"/>
      <c r="AB37" s="19"/>
      <c r="AC37" s="21"/>
      <c r="AJ37" s="22"/>
      <c r="AK37" s="22"/>
      <c r="AL37" s="22"/>
      <c r="AM37" s="22"/>
      <c r="AN37" s="20"/>
      <c r="AO37" s="20"/>
      <c r="AP37" s="20"/>
      <c r="AQ37" s="20"/>
      <c r="AR37" s="20"/>
    </row>
    <row r="38" spans="1:44" s="17" customFormat="1" ht="20.25" customHeight="1" x14ac:dyDescent="0.25">
      <c r="A38" s="150"/>
      <c r="C38" s="63"/>
      <c r="D38" s="66">
        <f t="shared" si="13"/>
        <v>1</v>
      </c>
      <c r="E38" s="69">
        <f>IFERROR(VLOOKUP(J38,Causa!$A$2:$F$15,6,0),"")</f>
        <v>1</v>
      </c>
      <c r="F38" s="52">
        <v>4.7916666666666663E-2</v>
      </c>
      <c r="G38" s="53"/>
      <c r="H38" s="212"/>
      <c r="I38" s="146" t="s">
        <v>56</v>
      </c>
      <c r="J38" s="54" t="s">
        <v>39</v>
      </c>
      <c r="K38" s="54" t="s">
        <v>40</v>
      </c>
      <c r="L38" s="54" t="s">
        <v>1769</v>
      </c>
      <c r="M38" s="54" t="s">
        <v>410</v>
      </c>
      <c r="N38" s="54" t="s">
        <v>665</v>
      </c>
      <c r="O38" s="54" t="s">
        <v>276</v>
      </c>
      <c r="P38" s="54">
        <v>10</v>
      </c>
      <c r="Q38" s="55" t="s">
        <v>2149</v>
      </c>
      <c r="R38" s="54"/>
      <c r="S38" s="56">
        <f t="shared" si="17"/>
        <v>0</v>
      </c>
      <c r="T38" s="56">
        <f t="shared" si="14"/>
        <v>0</v>
      </c>
      <c r="U38" s="56">
        <f t="shared" si="18"/>
        <v>0</v>
      </c>
      <c r="V38" s="56">
        <f t="shared" si="15"/>
        <v>10</v>
      </c>
      <c r="W38" s="64">
        <f t="shared" si="16"/>
        <v>1</v>
      </c>
      <c r="X38" s="56" t="str">
        <f t="shared" si="19"/>
        <v>N</v>
      </c>
      <c r="Y38" s="18"/>
      <c r="Z38" s="19"/>
      <c r="AA38" s="20"/>
      <c r="AB38" s="19"/>
      <c r="AC38" s="21"/>
      <c r="AJ38" s="22"/>
      <c r="AK38" s="22"/>
      <c r="AL38" s="22"/>
      <c r="AM38" s="22"/>
      <c r="AN38" s="20"/>
      <c r="AO38" s="20"/>
      <c r="AP38" s="20"/>
      <c r="AQ38" s="20"/>
      <c r="AR38" s="20"/>
    </row>
    <row r="39" spans="1:44" s="17" customFormat="1" ht="20.25" customHeight="1" x14ac:dyDescent="0.25">
      <c r="A39" s="150"/>
      <c r="C39" s="63"/>
      <c r="D39" s="66">
        <f t="shared" si="13"/>
        <v>1</v>
      </c>
      <c r="E39" s="69">
        <f>IFERROR(VLOOKUP(J39,Causa!$A$2:$F$15,6,0),"")</f>
        <v>2</v>
      </c>
      <c r="F39" s="52">
        <v>5.486111111111111E-2</v>
      </c>
      <c r="G39" s="53"/>
      <c r="H39" s="212"/>
      <c r="I39" s="146" t="s">
        <v>56</v>
      </c>
      <c r="J39" s="54" t="s">
        <v>41</v>
      </c>
      <c r="K39" s="54" t="s">
        <v>42</v>
      </c>
      <c r="L39" s="54" t="s">
        <v>444</v>
      </c>
      <c r="M39" s="54"/>
      <c r="N39" s="54"/>
      <c r="O39" s="54" t="s">
        <v>399</v>
      </c>
      <c r="P39" s="54">
        <v>6.97</v>
      </c>
      <c r="Q39" s="55" t="s">
        <v>2019</v>
      </c>
      <c r="R39" s="54"/>
      <c r="S39" s="56">
        <f t="shared" si="17"/>
        <v>0</v>
      </c>
      <c r="T39" s="56">
        <f t="shared" si="14"/>
        <v>0</v>
      </c>
      <c r="U39" s="56">
        <f t="shared" si="18"/>
        <v>0</v>
      </c>
      <c r="V39" s="56">
        <f t="shared" si="15"/>
        <v>6.97</v>
      </c>
      <c r="W39" s="64">
        <f t="shared" si="16"/>
        <v>1</v>
      </c>
      <c r="X39" s="56" t="str">
        <f t="shared" si="19"/>
        <v>N</v>
      </c>
      <c r="Y39" s="18"/>
      <c r="Z39" s="19"/>
      <c r="AA39" s="20"/>
      <c r="AB39" s="19"/>
      <c r="AC39" s="21"/>
      <c r="AJ39" s="22"/>
      <c r="AK39" s="22"/>
      <c r="AL39" s="22"/>
      <c r="AM39" s="22"/>
      <c r="AN39" s="20"/>
      <c r="AO39" s="20"/>
      <c r="AP39" s="20"/>
      <c r="AQ39" s="20"/>
      <c r="AR39" s="20"/>
    </row>
    <row r="40" spans="1:44" s="17" customFormat="1" ht="20.25" customHeight="1" x14ac:dyDescent="0.25">
      <c r="A40" s="150"/>
      <c r="C40" s="63"/>
      <c r="D40" s="66">
        <f t="shared" si="13"/>
        <v>1</v>
      </c>
      <c r="E40" s="69">
        <f>IFERROR(VLOOKUP(J40,Causa!$A$2:$F$15,6,0),"")</f>
        <v>2</v>
      </c>
      <c r="F40" s="52">
        <v>0.10069444444444443</v>
      </c>
      <c r="G40" s="53"/>
      <c r="H40" s="212"/>
      <c r="I40" s="146" t="s">
        <v>56</v>
      </c>
      <c r="J40" s="54" t="s">
        <v>41</v>
      </c>
      <c r="K40" s="54" t="s">
        <v>42</v>
      </c>
      <c r="L40" s="54" t="s">
        <v>1769</v>
      </c>
      <c r="M40" s="54"/>
      <c r="N40" s="54"/>
      <c r="O40" s="54" t="s">
        <v>402</v>
      </c>
      <c r="P40" s="54">
        <v>12</v>
      </c>
      <c r="Q40" s="55" t="s">
        <v>2150</v>
      </c>
      <c r="R40" s="54"/>
      <c r="S40" s="56">
        <f t="shared" si="17"/>
        <v>0</v>
      </c>
      <c r="T40" s="56">
        <f t="shared" si="14"/>
        <v>0</v>
      </c>
      <c r="U40" s="56">
        <f t="shared" si="18"/>
        <v>0</v>
      </c>
      <c r="V40" s="56">
        <f t="shared" si="15"/>
        <v>12</v>
      </c>
      <c r="W40" s="64">
        <f t="shared" si="16"/>
        <v>2</v>
      </c>
      <c r="X40" s="56" t="str">
        <f t="shared" si="19"/>
        <v>N</v>
      </c>
      <c r="Y40" s="18"/>
      <c r="Z40" s="19"/>
      <c r="AA40" s="20"/>
      <c r="AB40" s="19"/>
      <c r="AC40" s="21"/>
      <c r="AJ40" s="22"/>
      <c r="AK40" s="22"/>
      <c r="AL40" s="22"/>
      <c r="AM40" s="22"/>
      <c r="AN40" s="20"/>
      <c r="AO40" s="20"/>
      <c r="AP40" s="20"/>
      <c r="AQ40" s="20"/>
      <c r="AR40" s="20"/>
    </row>
    <row r="41" spans="1:44" s="17" customFormat="1" ht="20.25" customHeight="1" x14ac:dyDescent="0.25">
      <c r="A41" s="150"/>
      <c r="C41" s="63"/>
      <c r="D41" s="66">
        <f t="shared" si="13"/>
        <v>1</v>
      </c>
      <c r="E41" s="69">
        <f>IFERROR(VLOOKUP(J41,Causa!$A$2:$F$15,6,0),"")</f>
        <v>2</v>
      </c>
      <c r="F41" s="52">
        <v>0.11041666666666666</v>
      </c>
      <c r="G41" s="53"/>
      <c r="H41" s="212"/>
      <c r="I41" s="146" t="s">
        <v>56</v>
      </c>
      <c r="J41" s="54" t="s">
        <v>41</v>
      </c>
      <c r="K41" s="54" t="s">
        <v>42</v>
      </c>
      <c r="L41" s="54" t="s">
        <v>444</v>
      </c>
      <c r="M41" s="54"/>
      <c r="N41" s="54"/>
      <c r="O41" s="54" t="s">
        <v>399</v>
      </c>
      <c r="P41" s="54">
        <v>7.19</v>
      </c>
      <c r="Q41" s="55" t="s">
        <v>2019</v>
      </c>
      <c r="R41" s="54"/>
      <c r="S41" s="56">
        <f t="shared" si="17"/>
        <v>0</v>
      </c>
      <c r="T41" s="56">
        <f t="shared" si="14"/>
        <v>0</v>
      </c>
      <c r="U41" s="56">
        <f t="shared" si="18"/>
        <v>0</v>
      </c>
      <c r="V41" s="56">
        <f t="shared" si="15"/>
        <v>7.19</v>
      </c>
      <c r="W41" s="64">
        <f t="shared" si="16"/>
        <v>2</v>
      </c>
      <c r="X41" s="56" t="str">
        <f t="shared" si="19"/>
        <v>N</v>
      </c>
      <c r="Y41" s="18"/>
      <c r="Z41" s="19"/>
      <c r="AA41" s="20"/>
      <c r="AB41" s="19"/>
      <c r="AC41" s="21"/>
      <c r="AJ41" s="22"/>
      <c r="AK41" s="22"/>
      <c r="AL41" s="22"/>
      <c r="AM41" s="22"/>
      <c r="AN41" s="20"/>
      <c r="AO41" s="20"/>
      <c r="AP41" s="20"/>
      <c r="AQ41" s="20"/>
      <c r="AR41" s="20"/>
    </row>
    <row r="42" spans="1:44" s="17" customFormat="1" ht="20.25" customHeight="1" x14ac:dyDescent="0.25">
      <c r="A42" s="150"/>
      <c r="C42" s="63"/>
      <c r="D42" s="66">
        <f t="shared" si="13"/>
        <v>1</v>
      </c>
      <c r="E42" s="69">
        <f>IFERROR(VLOOKUP(J42,Causa!$A$2:$F$15,6,0),"")</f>
        <v>2</v>
      </c>
      <c r="F42" s="52">
        <v>0.13541666666666666</v>
      </c>
      <c r="G42" s="53"/>
      <c r="H42" s="212"/>
      <c r="I42" s="146" t="s">
        <v>56</v>
      </c>
      <c r="J42" s="54" t="s">
        <v>41</v>
      </c>
      <c r="K42" s="54" t="s">
        <v>42</v>
      </c>
      <c r="L42" s="54" t="s">
        <v>447</v>
      </c>
      <c r="M42" s="54"/>
      <c r="N42" s="54"/>
      <c r="O42" s="54" t="s">
        <v>399</v>
      </c>
      <c r="P42" s="54">
        <v>6.44</v>
      </c>
      <c r="Q42" s="55" t="s">
        <v>2151</v>
      </c>
      <c r="R42" s="54"/>
      <c r="S42" s="56">
        <f t="shared" si="17"/>
        <v>0</v>
      </c>
      <c r="T42" s="56">
        <f t="shared" si="14"/>
        <v>0</v>
      </c>
      <c r="U42" s="56">
        <f t="shared" si="18"/>
        <v>0</v>
      </c>
      <c r="V42" s="56">
        <f t="shared" si="15"/>
        <v>6.44</v>
      </c>
      <c r="W42" s="64">
        <f t="shared" si="16"/>
        <v>3</v>
      </c>
      <c r="X42" s="56" t="str">
        <f t="shared" si="19"/>
        <v>N</v>
      </c>
      <c r="Y42" s="18"/>
      <c r="Z42" s="19"/>
      <c r="AA42" s="20"/>
      <c r="AB42" s="19"/>
      <c r="AC42" s="21"/>
      <c r="AJ42" s="22"/>
      <c r="AK42" s="22"/>
      <c r="AL42" s="22"/>
      <c r="AM42" s="22"/>
      <c r="AN42" s="20"/>
      <c r="AO42" s="20"/>
      <c r="AP42" s="20"/>
      <c r="AQ42" s="20"/>
      <c r="AR42" s="20"/>
    </row>
    <row r="43" spans="1:44" s="17" customFormat="1" ht="20.25" customHeight="1" x14ac:dyDescent="0.25">
      <c r="A43" s="150"/>
      <c r="C43" s="63"/>
      <c r="D43" s="66">
        <f t="shared" si="13"/>
        <v>1</v>
      </c>
      <c r="E43" s="69">
        <f>IFERROR(VLOOKUP(J43,Causa!$A$2:$F$15,6,0),"")</f>
        <v>3</v>
      </c>
      <c r="F43" s="52">
        <v>0.1763888888888889</v>
      </c>
      <c r="G43" s="53"/>
      <c r="H43" s="212"/>
      <c r="I43" s="146" t="s">
        <v>56</v>
      </c>
      <c r="J43" s="54" t="s">
        <v>52</v>
      </c>
      <c r="K43" s="54" t="s">
        <v>93</v>
      </c>
      <c r="L43" s="54" t="s">
        <v>1793</v>
      </c>
      <c r="M43" s="54"/>
      <c r="N43" s="54"/>
      <c r="O43" s="54" t="s">
        <v>430</v>
      </c>
      <c r="P43" s="54">
        <v>20</v>
      </c>
      <c r="Q43" s="55" t="s">
        <v>2152</v>
      </c>
      <c r="R43" s="54" t="s">
        <v>2153</v>
      </c>
      <c r="S43" s="56">
        <f t="shared" si="17"/>
        <v>0</v>
      </c>
      <c r="T43" s="56">
        <f t="shared" si="14"/>
        <v>0</v>
      </c>
      <c r="U43" s="56">
        <f t="shared" si="18"/>
        <v>20</v>
      </c>
      <c r="V43" s="56">
        <f t="shared" si="15"/>
        <v>0</v>
      </c>
      <c r="W43" s="64">
        <f t="shared" si="16"/>
        <v>4</v>
      </c>
      <c r="X43" s="56" t="str">
        <f t="shared" si="19"/>
        <v>N</v>
      </c>
      <c r="Y43" s="18"/>
      <c r="Z43" s="19"/>
      <c r="AA43" s="20"/>
      <c r="AB43" s="19"/>
      <c r="AC43" s="21"/>
      <c r="AJ43" s="22"/>
      <c r="AK43" s="22"/>
      <c r="AL43" s="22"/>
      <c r="AM43" s="22"/>
      <c r="AN43" s="20"/>
      <c r="AO43" s="20"/>
      <c r="AP43" s="20"/>
      <c r="AQ43" s="20"/>
      <c r="AR43" s="20"/>
    </row>
    <row r="44" spans="1:44" s="17" customFormat="1" ht="20.25" customHeight="1" x14ac:dyDescent="0.25">
      <c r="A44" s="150"/>
      <c r="C44" s="63"/>
      <c r="D44" s="66">
        <f t="shared" si="13"/>
        <v>1</v>
      </c>
      <c r="E44" s="69">
        <f>IFERROR(VLOOKUP(J44,Causa!$A$2:$F$15,6,0),"")</f>
        <v>2</v>
      </c>
      <c r="F44" s="52">
        <v>0.20138888888888887</v>
      </c>
      <c r="G44" s="53"/>
      <c r="H44" s="212"/>
      <c r="I44" s="146" t="s">
        <v>56</v>
      </c>
      <c r="J44" s="54" t="s">
        <v>41</v>
      </c>
      <c r="K44" s="54" t="s">
        <v>42</v>
      </c>
      <c r="L44" s="54" t="s">
        <v>444</v>
      </c>
      <c r="M44" s="54"/>
      <c r="N44" s="54"/>
      <c r="O44" s="54" t="s">
        <v>399</v>
      </c>
      <c r="P44" s="54">
        <v>7.74</v>
      </c>
      <c r="Q44" s="55" t="s">
        <v>2019</v>
      </c>
      <c r="R44" s="54" t="s">
        <v>2153</v>
      </c>
      <c r="S44" s="56">
        <f t="shared" si="17"/>
        <v>0</v>
      </c>
      <c r="T44" s="56">
        <f t="shared" si="14"/>
        <v>0</v>
      </c>
      <c r="U44" s="56">
        <f t="shared" si="18"/>
        <v>0</v>
      </c>
      <c r="V44" s="56">
        <f t="shared" si="15"/>
        <v>7.74</v>
      </c>
      <c r="W44" s="64">
        <f t="shared" si="16"/>
        <v>4</v>
      </c>
      <c r="X44" s="56" t="str">
        <f t="shared" si="19"/>
        <v>N</v>
      </c>
      <c r="Y44" s="18"/>
      <c r="Z44" s="19"/>
      <c r="AA44" s="20"/>
      <c r="AB44" s="19"/>
      <c r="AC44" s="21"/>
      <c r="AJ44" s="22"/>
      <c r="AK44" s="22"/>
      <c r="AL44" s="22"/>
      <c r="AM44" s="22"/>
      <c r="AN44" s="20"/>
      <c r="AO44" s="20"/>
      <c r="AP44" s="20"/>
      <c r="AQ44" s="20"/>
      <c r="AR44" s="20"/>
    </row>
    <row r="45" spans="1:44" s="17" customFormat="1" ht="20.25" customHeight="1" x14ac:dyDescent="0.25">
      <c r="A45" s="150"/>
      <c r="C45" s="63"/>
      <c r="D45" s="66">
        <f t="shared" si="13"/>
        <v>1</v>
      </c>
      <c r="E45" s="69">
        <f>IFERROR(VLOOKUP(J45,Causa!$A$2:$F$15,6,0),"")</f>
        <v>3</v>
      </c>
      <c r="F45" s="52">
        <v>0.20833333333333334</v>
      </c>
      <c r="G45" s="53"/>
      <c r="H45" s="212"/>
      <c r="I45" s="146" t="s">
        <v>56</v>
      </c>
      <c r="J45" s="54" t="s">
        <v>52</v>
      </c>
      <c r="K45" s="54" t="s">
        <v>93</v>
      </c>
      <c r="L45" s="54" t="s">
        <v>1793</v>
      </c>
      <c r="M45" s="54"/>
      <c r="N45" s="54"/>
      <c r="O45" s="54" t="s">
        <v>430</v>
      </c>
      <c r="P45" s="54">
        <v>7</v>
      </c>
      <c r="Q45" s="55" t="s">
        <v>2154</v>
      </c>
      <c r="R45" s="54"/>
      <c r="S45" s="56">
        <f t="shared" si="17"/>
        <v>0</v>
      </c>
      <c r="T45" s="56">
        <f t="shared" si="14"/>
        <v>0</v>
      </c>
      <c r="U45" s="56">
        <f t="shared" si="18"/>
        <v>7</v>
      </c>
      <c r="V45" s="56">
        <f t="shared" si="15"/>
        <v>0</v>
      </c>
      <c r="W45" s="64">
        <f t="shared" si="16"/>
        <v>5</v>
      </c>
      <c r="X45" s="56" t="str">
        <f t="shared" si="19"/>
        <v>N</v>
      </c>
      <c r="Y45" s="18"/>
      <c r="Z45" s="19"/>
      <c r="AA45" s="20"/>
      <c r="AB45" s="19"/>
      <c r="AC45" s="21"/>
      <c r="AJ45" s="22"/>
      <c r="AK45" s="22"/>
      <c r="AL45" s="22"/>
      <c r="AM45" s="22"/>
      <c r="AN45" s="20"/>
      <c r="AO45" s="20"/>
      <c r="AP45" s="20"/>
      <c r="AQ45" s="20"/>
      <c r="AR45" s="20"/>
    </row>
    <row r="46" spans="1:44" s="17" customFormat="1" ht="20.25" customHeight="1" x14ac:dyDescent="0.25">
      <c r="A46" s="150"/>
      <c r="C46" s="63"/>
      <c r="D46" s="66">
        <f t="shared" si="13"/>
        <v>0</v>
      </c>
      <c r="E46" s="69">
        <f>IFERROR(VLOOKUP(J46,Causa!$A$2:$F$15,6,0),"")</f>
        <v>1</v>
      </c>
      <c r="F46" s="52">
        <v>0.21875</v>
      </c>
      <c r="G46" s="53"/>
      <c r="H46" s="212"/>
      <c r="I46" s="146" t="s">
        <v>56</v>
      </c>
      <c r="J46" s="54" t="s">
        <v>31</v>
      </c>
      <c r="K46" s="54" t="s">
        <v>77</v>
      </c>
      <c r="L46" s="54" t="s">
        <v>1793</v>
      </c>
      <c r="M46" s="54"/>
      <c r="N46" s="54"/>
      <c r="O46" s="54" t="s">
        <v>433</v>
      </c>
      <c r="P46" s="54">
        <v>7.65</v>
      </c>
      <c r="Q46" s="55" t="s">
        <v>2155</v>
      </c>
      <c r="R46" s="54"/>
      <c r="S46" s="56">
        <f t="shared" si="17"/>
        <v>0</v>
      </c>
      <c r="T46" s="56">
        <f t="shared" si="14"/>
        <v>0</v>
      </c>
      <c r="U46" s="56">
        <f t="shared" si="18"/>
        <v>0</v>
      </c>
      <c r="V46" s="56">
        <f t="shared" si="15"/>
        <v>7.65</v>
      </c>
      <c r="W46" s="64">
        <f t="shared" si="16"/>
        <v>5</v>
      </c>
      <c r="X46" s="56" t="str">
        <f t="shared" si="19"/>
        <v>N</v>
      </c>
      <c r="Y46" s="18"/>
      <c r="Z46" s="19"/>
      <c r="AA46" s="20"/>
      <c r="AB46" s="19"/>
      <c r="AC46" s="21"/>
      <c r="AJ46" s="22"/>
      <c r="AK46" s="22"/>
      <c r="AL46" s="22"/>
      <c r="AM46" s="22"/>
      <c r="AN46" s="20"/>
      <c r="AO46" s="20"/>
      <c r="AP46" s="20"/>
      <c r="AQ46" s="20"/>
      <c r="AR46" s="20"/>
    </row>
    <row r="47" spans="1:44" s="17" customFormat="1" ht="20.25" customHeight="1" x14ac:dyDescent="0.25">
      <c r="A47" s="150"/>
      <c r="C47" s="63"/>
      <c r="D47" s="66">
        <f t="shared" si="13"/>
        <v>0</v>
      </c>
      <c r="E47" s="69">
        <f>IFERROR(VLOOKUP(J47,Causa!$A$2:$F$15,6,0),"")</f>
        <v>1</v>
      </c>
      <c r="F47" s="52">
        <v>0.24305555555555555</v>
      </c>
      <c r="G47" s="53"/>
      <c r="H47" s="212"/>
      <c r="I47" s="146" t="s">
        <v>56</v>
      </c>
      <c r="J47" s="54" t="s">
        <v>31</v>
      </c>
      <c r="K47" s="54" t="s">
        <v>93</v>
      </c>
      <c r="L47" s="54" t="s">
        <v>1793</v>
      </c>
      <c r="M47" s="54"/>
      <c r="N47" s="54"/>
      <c r="O47" s="54" t="s">
        <v>430</v>
      </c>
      <c r="P47" s="54">
        <v>8</v>
      </c>
      <c r="Q47" s="55" t="s">
        <v>2156</v>
      </c>
      <c r="R47" s="54" t="s">
        <v>2153</v>
      </c>
      <c r="S47" s="56">
        <f t="shared" si="17"/>
        <v>0</v>
      </c>
      <c r="T47" s="56">
        <f t="shared" si="14"/>
        <v>0</v>
      </c>
      <c r="U47" s="56">
        <f t="shared" si="18"/>
        <v>0</v>
      </c>
      <c r="V47" s="56">
        <f t="shared" si="15"/>
        <v>8</v>
      </c>
      <c r="W47" s="64">
        <f t="shared" si="16"/>
        <v>5</v>
      </c>
      <c r="X47" s="56" t="str">
        <f t="shared" si="19"/>
        <v>N</v>
      </c>
      <c r="Y47" s="18"/>
      <c r="Z47" s="19"/>
      <c r="AA47" s="20"/>
      <c r="AB47" s="19"/>
      <c r="AC47" s="21"/>
      <c r="AJ47" s="22"/>
      <c r="AK47" s="22"/>
      <c r="AL47" s="22"/>
      <c r="AM47" s="22"/>
      <c r="AN47" s="20"/>
      <c r="AO47" s="20"/>
      <c r="AP47" s="20"/>
      <c r="AQ47" s="20"/>
      <c r="AR47" s="20"/>
    </row>
    <row r="48" spans="1:44" s="17" customFormat="1" ht="20.25" customHeight="1" x14ac:dyDescent="0.2">
      <c r="A48" s="150"/>
      <c r="C48" s="63"/>
      <c r="D48" s="66">
        <f t="shared" si="13"/>
        <v>1</v>
      </c>
      <c r="E48" s="69">
        <f>IFERROR(VLOOKUP(J48,Causa!$A$2:$F$15,6,0),"")</f>
        <v>3</v>
      </c>
      <c r="F48" s="52">
        <v>0.25069444444444444</v>
      </c>
      <c r="G48" s="53"/>
      <c r="H48" s="212"/>
      <c r="I48" s="55" t="s">
        <v>55</v>
      </c>
      <c r="J48" s="54" t="s">
        <v>47</v>
      </c>
      <c r="K48" s="54" t="s">
        <v>82</v>
      </c>
      <c r="L48" s="54" t="s">
        <v>1793</v>
      </c>
      <c r="M48" s="54"/>
      <c r="N48" s="54"/>
      <c r="O48" s="54" t="s">
        <v>1725</v>
      </c>
      <c r="P48" s="54">
        <v>5</v>
      </c>
      <c r="Q48" s="55" t="s">
        <v>1893</v>
      </c>
      <c r="R48" s="54"/>
      <c r="S48" s="56">
        <f t="shared" si="17"/>
        <v>0</v>
      </c>
      <c r="T48" s="56">
        <f t="shared" si="14"/>
        <v>5</v>
      </c>
      <c r="U48" s="56">
        <f t="shared" si="18"/>
        <v>0</v>
      </c>
      <c r="V48" s="56">
        <f t="shared" si="15"/>
        <v>0</v>
      </c>
      <c r="W48" s="64">
        <f t="shared" si="16"/>
        <v>6</v>
      </c>
      <c r="X48" s="56" t="str">
        <f t="shared" si="19"/>
        <v>N</v>
      </c>
      <c r="Y48" s="18"/>
      <c r="Z48" s="19"/>
      <c r="AA48" s="20"/>
      <c r="AB48" s="19"/>
      <c r="AC48" s="21"/>
      <c r="AJ48" s="22"/>
      <c r="AK48" s="22"/>
      <c r="AL48" s="22"/>
      <c r="AM48" s="22"/>
      <c r="AN48" s="20"/>
      <c r="AO48" s="20"/>
      <c r="AP48" s="20"/>
      <c r="AQ48" s="20"/>
      <c r="AR48" s="20"/>
    </row>
    <row r="49" spans="1:44" s="17" customFormat="1" ht="20.25" customHeight="1" x14ac:dyDescent="0.2">
      <c r="A49" s="150"/>
      <c r="C49" s="63"/>
      <c r="D49" s="66">
        <f t="shared" si="13"/>
        <v>1</v>
      </c>
      <c r="E49" s="69">
        <f>IFERROR(VLOOKUP(J49,Causa!$A$2:$F$15,6,0),"")</f>
        <v>2</v>
      </c>
      <c r="F49" s="52">
        <v>0.26319444444444445</v>
      </c>
      <c r="G49" s="53"/>
      <c r="H49" s="212"/>
      <c r="I49" s="55" t="s">
        <v>55</v>
      </c>
      <c r="J49" s="54" t="s">
        <v>41</v>
      </c>
      <c r="K49" s="54" t="s">
        <v>42</v>
      </c>
      <c r="L49" s="54" t="s">
        <v>1769</v>
      </c>
      <c r="M49" s="54"/>
      <c r="N49" s="54"/>
      <c r="O49" s="54" t="s">
        <v>402</v>
      </c>
      <c r="P49" s="54">
        <v>10.3</v>
      </c>
      <c r="Q49" s="55" t="s">
        <v>2157</v>
      </c>
      <c r="R49" s="54"/>
      <c r="S49" s="56">
        <f t="shared" si="17"/>
        <v>0</v>
      </c>
      <c r="T49" s="56">
        <f t="shared" si="14"/>
        <v>0</v>
      </c>
      <c r="U49" s="56">
        <f t="shared" si="18"/>
        <v>0</v>
      </c>
      <c r="V49" s="56">
        <f t="shared" si="15"/>
        <v>10.3</v>
      </c>
      <c r="W49" s="64">
        <f t="shared" si="16"/>
        <v>6</v>
      </c>
      <c r="X49" s="56" t="str">
        <f t="shared" si="19"/>
        <v>N</v>
      </c>
      <c r="Y49" s="18"/>
      <c r="Z49" s="19"/>
      <c r="AA49" s="20"/>
      <c r="AB49" s="19"/>
      <c r="AC49" s="21"/>
      <c r="AJ49" s="22"/>
      <c r="AK49" s="22"/>
      <c r="AL49" s="22"/>
      <c r="AM49" s="22"/>
      <c r="AN49" s="20"/>
      <c r="AO49" s="20"/>
      <c r="AP49" s="20"/>
      <c r="AQ49" s="20"/>
      <c r="AR49" s="20"/>
    </row>
    <row r="50" spans="1:44" s="17" customFormat="1" ht="20.25" customHeight="1" x14ac:dyDescent="0.2">
      <c r="A50" s="150"/>
      <c r="C50" s="63"/>
      <c r="D50" s="66">
        <f t="shared" si="13"/>
        <v>1</v>
      </c>
      <c r="E50" s="69">
        <f>IFERROR(VLOOKUP(J50,Causa!$A$2:$F$15,6,0),"")</f>
        <v>2</v>
      </c>
      <c r="F50" s="52">
        <v>0.27013888888888887</v>
      </c>
      <c r="G50" s="53"/>
      <c r="H50" s="212"/>
      <c r="I50" s="55" t="s">
        <v>55</v>
      </c>
      <c r="J50" s="54" t="s">
        <v>41</v>
      </c>
      <c r="K50" s="54" t="s">
        <v>42</v>
      </c>
      <c r="L50" s="54" t="s">
        <v>444</v>
      </c>
      <c r="M50" s="54"/>
      <c r="N50" s="54"/>
      <c r="O50" s="54" t="s">
        <v>399</v>
      </c>
      <c r="P50" s="54">
        <v>5</v>
      </c>
      <c r="Q50" s="55" t="s">
        <v>2019</v>
      </c>
      <c r="R50" s="54"/>
      <c r="S50" s="56">
        <f t="shared" si="17"/>
        <v>0</v>
      </c>
      <c r="T50" s="56">
        <f t="shared" si="14"/>
        <v>0</v>
      </c>
      <c r="U50" s="56">
        <f t="shared" si="18"/>
        <v>0</v>
      </c>
      <c r="V50" s="56">
        <f t="shared" si="15"/>
        <v>5</v>
      </c>
      <c r="W50" s="64">
        <f t="shared" si="16"/>
        <v>6</v>
      </c>
      <c r="X50" s="56" t="str">
        <f t="shared" si="19"/>
        <v>N</v>
      </c>
      <c r="Y50" s="20"/>
      <c r="Z50" s="19"/>
      <c r="AA50" s="20"/>
      <c r="AB50" s="19"/>
      <c r="AC50" s="21"/>
      <c r="AJ50" s="22"/>
      <c r="AK50" s="22"/>
      <c r="AL50" s="22"/>
      <c r="AM50" s="22"/>
      <c r="AN50" s="20"/>
      <c r="AO50" s="20"/>
      <c r="AP50" s="20"/>
      <c r="AQ50" s="20"/>
      <c r="AR50" s="20"/>
    </row>
    <row r="51" spans="1:44" s="17" customFormat="1" ht="20.25" customHeight="1" x14ac:dyDescent="0.2">
      <c r="A51" s="150"/>
      <c r="C51" s="63"/>
      <c r="D51" s="66">
        <f t="shared" si="13"/>
        <v>1</v>
      </c>
      <c r="E51" s="69">
        <f>IFERROR(VLOOKUP(J51,Causa!$A$2:$F$15,6,0),"")</f>
        <v>2</v>
      </c>
      <c r="F51" s="52">
        <v>0.29444444444444445</v>
      </c>
      <c r="G51" s="53"/>
      <c r="H51" s="212"/>
      <c r="I51" s="55" t="s">
        <v>56</v>
      </c>
      <c r="J51" s="54" t="s">
        <v>41</v>
      </c>
      <c r="K51" s="54" t="s">
        <v>42</v>
      </c>
      <c r="L51" s="54" t="s">
        <v>1770</v>
      </c>
      <c r="M51" s="54"/>
      <c r="N51" s="54"/>
      <c r="O51" s="54" t="s">
        <v>399</v>
      </c>
      <c r="P51" s="54">
        <v>5</v>
      </c>
      <c r="Q51" s="55" t="s">
        <v>2158</v>
      </c>
      <c r="R51" s="54"/>
      <c r="S51" s="56">
        <f t="shared" si="17"/>
        <v>0</v>
      </c>
      <c r="T51" s="56">
        <f t="shared" si="14"/>
        <v>0</v>
      </c>
      <c r="U51" s="56">
        <f t="shared" si="18"/>
        <v>0</v>
      </c>
      <c r="V51" s="56">
        <f t="shared" si="15"/>
        <v>5</v>
      </c>
      <c r="W51" s="64">
        <f t="shared" si="16"/>
        <v>7</v>
      </c>
      <c r="X51" s="56" t="str">
        <f t="shared" si="19"/>
        <v>M</v>
      </c>
      <c r="Y51" s="20"/>
      <c r="Z51" s="19"/>
      <c r="AA51" s="20"/>
      <c r="AB51" s="19"/>
      <c r="AC51" s="21"/>
      <c r="AJ51" s="22"/>
      <c r="AK51" s="22"/>
      <c r="AL51" s="22"/>
      <c r="AM51" s="22"/>
      <c r="AN51" s="20"/>
      <c r="AO51" s="20"/>
      <c r="AP51" s="20"/>
      <c r="AQ51" s="20"/>
      <c r="AR51" s="20"/>
    </row>
    <row r="52" spans="1:44" s="17" customFormat="1" ht="20.25" customHeight="1" x14ac:dyDescent="0.2">
      <c r="A52" s="150"/>
      <c r="C52" s="63"/>
      <c r="D52" s="66">
        <f t="shared" si="13"/>
        <v>1</v>
      </c>
      <c r="E52" s="69">
        <f>IFERROR(VLOOKUP(J52,Causa!$A$2:$F$15,6,0),"")</f>
        <v>1</v>
      </c>
      <c r="F52" s="52">
        <v>0.30902777777777779</v>
      </c>
      <c r="G52" s="53"/>
      <c r="H52" s="212"/>
      <c r="I52" s="55" t="s">
        <v>56</v>
      </c>
      <c r="J52" s="54" t="s">
        <v>39</v>
      </c>
      <c r="K52" s="54" t="s">
        <v>40</v>
      </c>
      <c r="L52" s="54" t="s">
        <v>1769</v>
      </c>
      <c r="M52" s="54" t="s">
        <v>410</v>
      </c>
      <c r="N52" s="54" t="s">
        <v>665</v>
      </c>
      <c r="O52" s="54" t="s">
        <v>276</v>
      </c>
      <c r="P52" s="54">
        <v>7</v>
      </c>
      <c r="Q52" s="55" t="s">
        <v>2161</v>
      </c>
      <c r="R52" s="54"/>
      <c r="S52" s="56">
        <f t="shared" si="17"/>
        <v>0</v>
      </c>
      <c r="T52" s="56">
        <f t="shared" si="14"/>
        <v>0</v>
      </c>
      <c r="U52" s="56">
        <f t="shared" si="18"/>
        <v>0</v>
      </c>
      <c r="V52" s="56">
        <f t="shared" si="15"/>
        <v>7</v>
      </c>
      <c r="W52" s="64">
        <f t="shared" si="16"/>
        <v>7</v>
      </c>
      <c r="X52" s="56" t="str">
        <f t="shared" si="19"/>
        <v>M</v>
      </c>
      <c r="Y52" s="20"/>
      <c r="Z52" s="19"/>
      <c r="AA52" s="20"/>
      <c r="AB52" s="19"/>
      <c r="AC52" s="21"/>
      <c r="AJ52" s="22"/>
      <c r="AK52" s="22"/>
      <c r="AL52" s="22"/>
      <c r="AM52" s="22"/>
      <c r="AN52" s="20"/>
      <c r="AO52" s="20"/>
      <c r="AP52" s="20"/>
      <c r="AQ52" s="20"/>
      <c r="AR52" s="20"/>
    </row>
    <row r="53" spans="1:44" s="17" customFormat="1" ht="20.25" customHeight="1" x14ac:dyDescent="0.2">
      <c r="A53" s="150"/>
      <c r="C53" s="63"/>
      <c r="D53" s="66">
        <f t="shared" si="13"/>
        <v>1</v>
      </c>
      <c r="E53" s="69">
        <f>IFERROR(VLOOKUP(J53,Causa!$A$2:$F$15,6,0),"")</f>
        <v>3</v>
      </c>
      <c r="F53" s="52">
        <v>0.32430555555555557</v>
      </c>
      <c r="G53" s="53"/>
      <c r="H53" s="212"/>
      <c r="I53" s="55" t="s">
        <v>56</v>
      </c>
      <c r="J53" s="54" t="s">
        <v>37</v>
      </c>
      <c r="K53" s="54" t="s">
        <v>68</v>
      </c>
      <c r="L53" s="54" t="s">
        <v>1793</v>
      </c>
      <c r="M53" s="54"/>
      <c r="N53" s="54"/>
      <c r="O53" s="54" t="s">
        <v>426</v>
      </c>
      <c r="P53" s="54">
        <v>5.22</v>
      </c>
      <c r="Q53" s="55" t="s">
        <v>2159</v>
      </c>
      <c r="R53" s="54"/>
      <c r="S53" s="56">
        <f t="shared" si="17"/>
        <v>0</v>
      </c>
      <c r="T53" s="56">
        <f t="shared" si="14"/>
        <v>0</v>
      </c>
      <c r="U53" s="56">
        <f t="shared" si="18"/>
        <v>5.22</v>
      </c>
      <c r="V53" s="56">
        <f t="shared" si="15"/>
        <v>0</v>
      </c>
      <c r="W53" s="64">
        <f t="shared" si="16"/>
        <v>7</v>
      </c>
      <c r="X53" s="56" t="str">
        <f t="shared" si="19"/>
        <v>M</v>
      </c>
      <c r="Y53" s="20"/>
      <c r="Z53" s="19"/>
      <c r="AA53" s="20"/>
      <c r="AB53" s="19"/>
      <c r="AC53" s="21"/>
      <c r="AJ53" s="22"/>
      <c r="AK53" s="22"/>
      <c r="AL53" s="22"/>
      <c r="AM53" s="22"/>
      <c r="AN53" s="20"/>
      <c r="AO53" s="20"/>
      <c r="AP53" s="20"/>
      <c r="AQ53" s="20"/>
      <c r="AR53" s="20"/>
    </row>
    <row r="54" spans="1:44" s="17" customFormat="1" ht="20.25" customHeight="1" x14ac:dyDescent="0.2">
      <c r="A54" s="150"/>
      <c r="C54" s="63"/>
      <c r="D54" s="66">
        <f t="shared" si="13"/>
        <v>1</v>
      </c>
      <c r="E54" s="69">
        <f>IFERROR(VLOOKUP(J54,Causa!$A$2:$F$15,6,0),"")</f>
        <v>2</v>
      </c>
      <c r="F54" s="52">
        <v>0.33402777777777781</v>
      </c>
      <c r="G54" s="53"/>
      <c r="H54" s="212"/>
      <c r="I54" s="55" t="s">
        <v>56</v>
      </c>
      <c r="J54" s="54" t="s">
        <v>41</v>
      </c>
      <c r="K54" s="54" t="s">
        <v>42</v>
      </c>
      <c r="L54" s="54" t="s">
        <v>446</v>
      </c>
      <c r="M54" s="54"/>
      <c r="N54" s="54"/>
      <c r="O54" s="54" t="s">
        <v>401</v>
      </c>
      <c r="P54" s="54">
        <v>11</v>
      </c>
      <c r="Q54" s="55" t="s">
        <v>2162</v>
      </c>
      <c r="R54" s="54"/>
      <c r="S54" s="56">
        <f t="shared" si="17"/>
        <v>0</v>
      </c>
      <c r="T54" s="56">
        <f t="shared" si="14"/>
        <v>0</v>
      </c>
      <c r="U54" s="56">
        <f t="shared" si="18"/>
        <v>0</v>
      </c>
      <c r="V54" s="56">
        <f t="shared" si="15"/>
        <v>11</v>
      </c>
      <c r="W54" s="64">
        <f t="shared" si="16"/>
        <v>8</v>
      </c>
      <c r="X54" s="56" t="str">
        <f t="shared" si="19"/>
        <v>M</v>
      </c>
      <c r="Y54" s="20"/>
      <c r="Z54" s="19"/>
      <c r="AA54" s="20"/>
      <c r="AB54" s="19"/>
      <c r="AC54" s="21"/>
      <c r="AJ54" s="22"/>
      <c r="AK54" s="22"/>
      <c r="AL54" s="22"/>
      <c r="AM54" s="22"/>
      <c r="AN54" s="20"/>
      <c r="AO54" s="20"/>
      <c r="AP54" s="20"/>
      <c r="AQ54" s="20"/>
      <c r="AR54" s="20"/>
    </row>
    <row r="55" spans="1:44" s="17" customFormat="1" ht="20.25" customHeight="1" x14ac:dyDescent="0.2">
      <c r="A55" s="150"/>
      <c r="C55" s="63"/>
      <c r="D55" s="66">
        <f t="shared" si="13"/>
        <v>1</v>
      </c>
      <c r="E55" s="69">
        <f>IFERROR(VLOOKUP(J55,Causa!$A$2:$F$15,6,0),"")</f>
        <v>2</v>
      </c>
      <c r="F55" s="52">
        <v>0.3576388888888889</v>
      </c>
      <c r="G55" s="53"/>
      <c r="H55" s="212"/>
      <c r="I55" s="55" t="s">
        <v>56</v>
      </c>
      <c r="J55" s="54" t="s">
        <v>41</v>
      </c>
      <c r="K55" s="54" t="s">
        <v>42</v>
      </c>
      <c r="L55" s="54" t="s">
        <v>444</v>
      </c>
      <c r="M55" s="54"/>
      <c r="N55" s="54"/>
      <c r="O55" s="54" t="s">
        <v>423</v>
      </c>
      <c r="P55" s="54">
        <v>4.7</v>
      </c>
      <c r="Q55" s="55" t="s">
        <v>2019</v>
      </c>
      <c r="R55" s="54"/>
      <c r="S55" s="56">
        <f t="shared" si="17"/>
        <v>0</v>
      </c>
      <c r="T55" s="56">
        <f t="shared" si="14"/>
        <v>0</v>
      </c>
      <c r="U55" s="56">
        <f t="shared" si="18"/>
        <v>0</v>
      </c>
      <c r="V55" s="56">
        <f t="shared" si="15"/>
        <v>4.7</v>
      </c>
      <c r="W55" s="64">
        <f t="shared" si="16"/>
        <v>8</v>
      </c>
      <c r="X55" s="56" t="str">
        <f t="shared" si="19"/>
        <v>M</v>
      </c>
      <c r="Y55" s="20"/>
      <c r="Z55" s="19"/>
      <c r="AA55" s="20"/>
      <c r="AB55" s="19"/>
      <c r="AC55" s="21"/>
      <c r="AJ55" s="22"/>
      <c r="AK55" s="22"/>
      <c r="AL55" s="22"/>
      <c r="AM55" s="22"/>
      <c r="AN55" s="20"/>
      <c r="AO55" s="20"/>
      <c r="AP55" s="20"/>
      <c r="AQ55" s="20"/>
      <c r="AR55" s="20"/>
    </row>
    <row r="56" spans="1:44" s="17" customFormat="1" ht="20.25" customHeight="1" x14ac:dyDescent="0.2">
      <c r="A56" s="150"/>
      <c r="C56" s="63"/>
      <c r="D56" s="66">
        <f t="shared" si="13"/>
        <v>1</v>
      </c>
      <c r="E56" s="69">
        <f>IFERROR(VLOOKUP(J56,Causa!$A$2:$F$15,6,0),"")</f>
        <v>3</v>
      </c>
      <c r="F56" s="52">
        <v>0.3888888888888889</v>
      </c>
      <c r="G56" s="53"/>
      <c r="H56" s="212"/>
      <c r="I56" s="55" t="s">
        <v>56</v>
      </c>
      <c r="J56" s="54" t="s">
        <v>47</v>
      </c>
      <c r="K56" s="54" t="s">
        <v>64</v>
      </c>
      <c r="L56" s="54" t="s">
        <v>1793</v>
      </c>
      <c r="M56" s="54"/>
      <c r="N56" s="54"/>
      <c r="O56" s="54" t="s">
        <v>1725</v>
      </c>
      <c r="P56" s="54">
        <v>30</v>
      </c>
      <c r="Q56" s="226" t="s">
        <v>2016</v>
      </c>
      <c r="R56" s="54"/>
      <c r="S56" s="56">
        <f t="shared" si="17"/>
        <v>0</v>
      </c>
      <c r="T56" s="56">
        <f t="shared" si="14"/>
        <v>30</v>
      </c>
      <c r="U56" s="56">
        <f t="shared" si="18"/>
        <v>0</v>
      </c>
      <c r="V56" s="56">
        <f t="shared" si="15"/>
        <v>0</v>
      </c>
      <c r="W56" s="64">
        <f t="shared" si="16"/>
        <v>9</v>
      </c>
      <c r="X56" s="56" t="str">
        <f t="shared" si="19"/>
        <v>M</v>
      </c>
      <c r="Y56" s="20"/>
      <c r="Z56" s="19"/>
      <c r="AA56" s="20"/>
      <c r="AB56" s="19"/>
      <c r="AC56" s="21"/>
      <c r="AJ56" s="22"/>
      <c r="AK56" s="22"/>
      <c r="AL56" s="22"/>
      <c r="AM56" s="22"/>
      <c r="AN56" s="20"/>
      <c r="AO56" s="20"/>
      <c r="AP56" s="20"/>
      <c r="AQ56" s="20"/>
      <c r="AR56" s="20"/>
    </row>
    <row r="57" spans="1:44" s="17" customFormat="1" ht="20.25" customHeight="1" x14ac:dyDescent="0.2">
      <c r="A57" s="150"/>
      <c r="C57" s="63"/>
      <c r="D57" s="66">
        <f t="shared" si="13"/>
        <v>1</v>
      </c>
      <c r="E57" s="69">
        <f>IFERROR(VLOOKUP(J57,Causa!$A$2:$F$15,6,0),"")</f>
        <v>1</v>
      </c>
      <c r="F57" s="52">
        <v>0.40277777777777773</v>
      </c>
      <c r="G57" s="53"/>
      <c r="H57" s="212"/>
      <c r="I57" s="55" t="s">
        <v>56</v>
      </c>
      <c r="J57" s="54" t="s">
        <v>39</v>
      </c>
      <c r="K57" s="54" t="s">
        <v>40</v>
      </c>
      <c r="L57" s="54" t="s">
        <v>439</v>
      </c>
      <c r="M57" s="54" t="s">
        <v>410</v>
      </c>
      <c r="N57" s="54" t="s">
        <v>306</v>
      </c>
      <c r="O57" s="54" t="s">
        <v>161</v>
      </c>
      <c r="P57" s="54">
        <v>15.95</v>
      </c>
      <c r="Q57" s="55" t="s">
        <v>2163</v>
      </c>
      <c r="R57" s="54"/>
      <c r="S57" s="56">
        <f t="shared" si="17"/>
        <v>0</v>
      </c>
      <c r="T57" s="56">
        <f t="shared" si="14"/>
        <v>0</v>
      </c>
      <c r="U57" s="56">
        <f t="shared" si="18"/>
        <v>0</v>
      </c>
      <c r="V57" s="56">
        <f t="shared" si="15"/>
        <v>15.95</v>
      </c>
      <c r="W57" s="64">
        <f t="shared" si="16"/>
        <v>9</v>
      </c>
      <c r="X57" s="56" t="str">
        <f t="shared" si="19"/>
        <v>M</v>
      </c>
      <c r="Y57" s="20"/>
      <c r="Z57" s="19"/>
      <c r="AA57" s="20"/>
      <c r="AB57" s="19"/>
      <c r="AC57" s="21"/>
      <c r="AJ57" s="22"/>
      <c r="AK57" s="22"/>
      <c r="AL57" s="22"/>
      <c r="AM57" s="22"/>
      <c r="AN57" s="20"/>
      <c r="AO57" s="20"/>
      <c r="AP57" s="20"/>
      <c r="AQ57" s="20"/>
      <c r="AR57" s="20"/>
    </row>
    <row r="58" spans="1:44" s="17" customFormat="1" ht="20.25" customHeight="1" x14ac:dyDescent="0.2">
      <c r="A58" s="150"/>
      <c r="C58" s="63"/>
      <c r="D58" s="66">
        <f t="shared" si="13"/>
        <v>1</v>
      </c>
      <c r="E58" s="69">
        <f>IFERROR(VLOOKUP(J58,Causa!$A$2:$F$15,6,0),"")</f>
        <v>1</v>
      </c>
      <c r="F58" s="52">
        <v>0.41736111111111113</v>
      </c>
      <c r="G58" s="53"/>
      <c r="H58" s="212"/>
      <c r="I58" s="55" t="s">
        <v>56</v>
      </c>
      <c r="J58" s="54" t="s">
        <v>39</v>
      </c>
      <c r="K58" s="54" t="s">
        <v>40</v>
      </c>
      <c r="L58" s="54" t="s">
        <v>1774</v>
      </c>
      <c r="M58" s="54" t="s">
        <v>410</v>
      </c>
      <c r="N58" s="54" t="s">
        <v>306</v>
      </c>
      <c r="O58" s="54" t="s">
        <v>161</v>
      </c>
      <c r="P58" s="54">
        <v>27</v>
      </c>
      <c r="Q58" s="55" t="s">
        <v>2164</v>
      </c>
      <c r="R58" s="54"/>
      <c r="S58" s="56">
        <f t="shared" si="17"/>
        <v>0</v>
      </c>
      <c r="T58" s="56">
        <f t="shared" si="14"/>
        <v>0</v>
      </c>
      <c r="U58" s="56">
        <f t="shared" si="18"/>
        <v>0</v>
      </c>
      <c r="V58" s="56">
        <f t="shared" si="15"/>
        <v>27</v>
      </c>
      <c r="W58" s="64">
        <f t="shared" si="16"/>
        <v>10</v>
      </c>
      <c r="X58" s="56" t="str">
        <f t="shared" si="19"/>
        <v>M</v>
      </c>
      <c r="Y58" s="20"/>
      <c r="Z58" s="19"/>
      <c r="AA58" s="20"/>
      <c r="AB58" s="19"/>
      <c r="AC58" s="21"/>
      <c r="AJ58" s="22"/>
      <c r="AK58" s="22"/>
      <c r="AL58" s="22"/>
      <c r="AM58" s="22"/>
      <c r="AN58" s="20"/>
      <c r="AO58" s="20"/>
      <c r="AP58" s="20"/>
      <c r="AQ58" s="20"/>
      <c r="AR58" s="20"/>
    </row>
    <row r="59" spans="1:44" s="17" customFormat="1" ht="20.25" customHeight="1" x14ac:dyDescent="0.2">
      <c r="A59" s="150"/>
      <c r="C59" s="63"/>
      <c r="D59" s="66">
        <f t="shared" si="13"/>
        <v>1</v>
      </c>
      <c r="E59" s="69">
        <f>IFERROR(VLOOKUP(J59,Causa!$A$2:$F$15,6,0),"")</f>
        <v>3</v>
      </c>
      <c r="F59" s="52">
        <v>0.44305555555555554</v>
      </c>
      <c r="G59" s="53"/>
      <c r="H59" s="212"/>
      <c r="I59" s="55" t="s">
        <v>56</v>
      </c>
      <c r="J59" s="54" t="s">
        <v>37</v>
      </c>
      <c r="K59" s="54" t="s">
        <v>73</v>
      </c>
      <c r="L59" s="54" t="s">
        <v>1793</v>
      </c>
      <c r="M59" s="54"/>
      <c r="N59" s="54"/>
      <c r="O59" s="54" t="s">
        <v>426</v>
      </c>
      <c r="P59" s="54">
        <v>10.6</v>
      </c>
      <c r="Q59" s="55" t="s">
        <v>2160</v>
      </c>
      <c r="R59" s="54"/>
      <c r="S59" s="56">
        <f t="shared" si="17"/>
        <v>0</v>
      </c>
      <c r="T59" s="56">
        <f t="shared" si="14"/>
        <v>0</v>
      </c>
      <c r="U59" s="56">
        <f t="shared" si="18"/>
        <v>10.6</v>
      </c>
      <c r="V59" s="56">
        <f t="shared" si="15"/>
        <v>0</v>
      </c>
      <c r="W59" s="64">
        <f t="shared" si="16"/>
        <v>10</v>
      </c>
      <c r="X59" s="56" t="str">
        <f t="shared" si="19"/>
        <v>M</v>
      </c>
      <c r="Y59" s="20"/>
      <c r="Z59" s="19"/>
      <c r="AA59" s="20"/>
      <c r="AB59" s="19"/>
      <c r="AC59" s="21"/>
      <c r="AJ59" s="22"/>
      <c r="AK59" s="22"/>
      <c r="AL59" s="22"/>
      <c r="AM59" s="22"/>
      <c r="AN59" s="20"/>
      <c r="AO59" s="20"/>
      <c r="AP59" s="20"/>
      <c r="AQ59" s="20"/>
      <c r="AR59" s="20"/>
    </row>
    <row r="60" spans="1:44" s="17" customFormat="1" ht="20.25" customHeight="1" x14ac:dyDescent="0.2">
      <c r="A60" s="150"/>
      <c r="C60" s="63"/>
      <c r="D60" s="66">
        <f t="shared" si="13"/>
        <v>1</v>
      </c>
      <c r="E60" s="69">
        <f>IFERROR(VLOOKUP(J60,Causa!$A$2:$F$15,6,0),"")</f>
        <v>2</v>
      </c>
      <c r="F60" s="52">
        <v>0.46180555555555558</v>
      </c>
      <c r="G60" s="53"/>
      <c r="H60" s="212"/>
      <c r="I60" s="55" t="s">
        <v>56</v>
      </c>
      <c r="J60" s="54" t="s">
        <v>41</v>
      </c>
      <c r="K60" s="54" t="s">
        <v>42</v>
      </c>
      <c r="L60" s="54" t="s">
        <v>1760</v>
      </c>
      <c r="M60" s="54"/>
      <c r="N60" s="54"/>
      <c r="O60" s="54" t="s">
        <v>399</v>
      </c>
      <c r="P60" s="54">
        <v>10</v>
      </c>
      <c r="Q60" s="55" t="s">
        <v>2019</v>
      </c>
      <c r="R60" s="54" t="s">
        <v>2165</v>
      </c>
      <c r="S60" s="56">
        <f t="shared" si="17"/>
        <v>0</v>
      </c>
      <c r="T60" s="56">
        <f t="shared" si="14"/>
        <v>0</v>
      </c>
      <c r="U60" s="56">
        <f t="shared" si="18"/>
        <v>0</v>
      </c>
      <c r="V60" s="56">
        <f t="shared" si="15"/>
        <v>10</v>
      </c>
      <c r="W60" s="64">
        <f t="shared" si="16"/>
        <v>11</v>
      </c>
      <c r="X60" s="56" t="str">
        <f t="shared" si="19"/>
        <v>M</v>
      </c>
      <c r="Y60" s="20"/>
      <c r="Z60" s="19"/>
      <c r="AA60" s="20"/>
      <c r="AB60" s="19"/>
      <c r="AC60" s="21"/>
      <c r="AJ60" s="22"/>
      <c r="AK60" s="22"/>
      <c r="AL60" s="22"/>
      <c r="AM60" s="22"/>
      <c r="AN60" s="20"/>
      <c r="AO60" s="20"/>
      <c r="AP60" s="20"/>
      <c r="AQ60" s="20"/>
      <c r="AR60" s="20"/>
    </row>
    <row r="61" spans="1:44" s="17" customFormat="1" ht="30.75" customHeight="1" x14ac:dyDescent="0.2">
      <c r="A61" s="150"/>
      <c r="C61" s="63"/>
      <c r="D61" s="66">
        <f t="shared" si="13"/>
        <v>1</v>
      </c>
      <c r="E61" s="69">
        <f>IFERROR(VLOOKUP(J61,Causa!$A$2:$F$15,6,0),"")</f>
        <v>2</v>
      </c>
      <c r="F61" s="52">
        <v>0.4826388888888889</v>
      </c>
      <c r="G61" s="53"/>
      <c r="H61" s="212"/>
      <c r="I61" s="55" t="s">
        <v>56</v>
      </c>
      <c r="J61" s="54" t="s">
        <v>41</v>
      </c>
      <c r="K61" s="54" t="s">
        <v>42</v>
      </c>
      <c r="L61" s="54" t="s">
        <v>441</v>
      </c>
      <c r="M61" s="54"/>
      <c r="N61" s="54"/>
      <c r="O61" s="54" t="s">
        <v>399</v>
      </c>
      <c r="P61" s="54">
        <v>12.86</v>
      </c>
      <c r="Q61" s="55" t="s">
        <v>2140</v>
      </c>
      <c r="R61" s="54"/>
      <c r="S61" s="56">
        <f t="shared" si="17"/>
        <v>0</v>
      </c>
      <c r="T61" s="56">
        <f t="shared" si="14"/>
        <v>0</v>
      </c>
      <c r="U61" s="56">
        <f t="shared" si="18"/>
        <v>0</v>
      </c>
      <c r="V61" s="56">
        <f t="shared" si="15"/>
        <v>12.86</v>
      </c>
      <c r="W61" s="64">
        <f t="shared" si="16"/>
        <v>11</v>
      </c>
      <c r="X61" s="56" t="str">
        <f t="shared" si="19"/>
        <v>M</v>
      </c>
      <c r="Y61" s="20"/>
      <c r="Z61" s="19"/>
      <c r="AA61" s="20"/>
      <c r="AB61" s="19"/>
      <c r="AC61" s="21"/>
      <c r="AJ61" s="22"/>
      <c r="AK61" s="22"/>
      <c r="AL61" s="22"/>
      <c r="AM61" s="22"/>
      <c r="AN61" s="20"/>
      <c r="AO61" s="20"/>
      <c r="AP61" s="20"/>
      <c r="AQ61" s="20"/>
      <c r="AR61" s="20"/>
    </row>
    <row r="62" spans="1:44" s="17" customFormat="1" ht="30.75" customHeight="1" x14ac:dyDescent="0.2">
      <c r="A62" s="150"/>
      <c r="C62" s="63"/>
      <c r="D62" s="66">
        <f t="shared" si="13"/>
        <v>0</v>
      </c>
      <c r="E62" s="69">
        <f>IFERROR(VLOOKUP(J62,Causa!$A$2:$F$15,6,0),"")</f>
        <v>2</v>
      </c>
      <c r="F62" s="52">
        <v>0.52430555555555558</v>
      </c>
      <c r="G62" s="53"/>
      <c r="H62" s="212"/>
      <c r="I62" s="55" t="s">
        <v>56</v>
      </c>
      <c r="J62" s="54" t="s">
        <v>41</v>
      </c>
      <c r="K62" s="54" t="s">
        <v>42</v>
      </c>
      <c r="L62" s="54" t="s">
        <v>1770</v>
      </c>
      <c r="M62" s="54"/>
      <c r="N62" s="54" t="s">
        <v>334</v>
      </c>
      <c r="O62" s="54" t="s">
        <v>399</v>
      </c>
      <c r="P62" s="54">
        <v>13</v>
      </c>
      <c r="Q62" s="55" t="s">
        <v>2105</v>
      </c>
      <c r="R62" s="54"/>
      <c r="S62" s="56">
        <f t="shared" si="17"/>
        <v>0</v>
      </c>
      <c r="T62" s="56">
        <f t="shared" si="14"/>
        <v>0</v>
      </c>
      <c r="U62" s="56">
        <f t="shared" si="18"/>
        <v>0</v>
      </c>
      <c r="V62" s="56">
        <f t="shared" si="15"/>
        <v>13</v>
      </c>
      <c r="W62" s="64">
        <f t="shared" si="16"/>
        <v>12</v>
      </c>
      <c r="X62" s="56" t="str">
        <f t="shared" si="19"/>
        <v>M</v>
      </c>
      <c r="Y62" s="20"/>
      <c r="Z62" s="19"/>
      <c r="AA62" s="20"/>
      <c r="AB62" s="19"/>
      <c r="AC62" s="21"/>
      <c r="AJ62" s="22"/>
      <c r="AK62" s="22"/>
      <c r="AL62" s="22"/>
      <c r="AM62" s="22"/>
      <c r="AN62" s="20"/>
      <c r="AO62" s="20"/>
      <c r="AP62" s="20"/>
      <c r="AQ62" s="20"/>
      <c r="AR62" s="20"/>
    </row>
    <row r="63" spans="1:44" s="17" customFormat="1" ht="30.75" customHeight="1" x14ac:dyDescent="0.2">
      <c r="A63" s="150"/>
      <c r="C63" s="63"/>
      <c r="D63" s="66">
        <f t="shared" si="13"/>
        <v>1</v>
      </c>
      <c r="E63" s="69">
        <f>IFERROR(VLOOKUP(J63,Causa!$A$2:$F$15,6,0),"")</f>
        <v>2</v>
      </c>
      <c r="F63" s="52">
        <v>0.53333333333333333</v>
      </c>
      <c r="G63" s="53"/>
      <c r="H63" s="212"/>
      <c r="I63" s="55" t="s">
        <v>56</v>
      </c>
      <c r="J63" s="54" t="s">
        <v>41</v>
      </c>
      <c r="K63" s="54" t="s">
        <v>42</v>
      </c>
      <c r="L63" s="54" t="s">
        <v>1760</v>
      </c>
      <c r="M63" s="54"/>
      <c r="N63" s="54"/>
      <c r="O63" s="54" t="s">
        <v>399</v>
      </c>
      <c r="P63" s="54">
        <v>5.13</v>
      </c>
      <c r="Q63" s="55" t="s">
        <v>2166</v>
      </c>
      <c r="R63" s="54"/>
      <c r="S63" s="56">
        <f t="shared" si="17"/>
        <v>0</v>
      </c>
      <c r="T63" s="56">
        <f t="shared" si="14"/>
        <v>0</v>
      </c>
      <c r="U63" s="56">
        <f t="shared" si="18"/>
        <v>0</v>
      </c>
      <c r="V63" s="56">
        <f t="shared" si="15"/>
        <v>5.13</v>
      </c>
      <c r="W63" s="64">
        <f t="shared" si="16"/>
        <v>12</v>
      </c>
      <c r="X63" s="56" t="str">
        <f t="shared" si="19"/>
        <v>M</v>
      </c>
      <c r="Y63" s="20"/>
      <c r="Z63" s="19"/>
      <c r="AA63" s="20"/>
      <c r="AB63" s="19"/>
      <c r="AC63" s="21"/>
      <c r="AJ63" s="22"/>
      <c r="AK63" s="22"/>
      <c r="AL63" s="22"/>
      <c r="AM63" s="22"/>
      <c r="AN63" s="20"/>
      <c r="AO63" s="20"/>
      <c r="AP63" s="20"/>
      <c r="AQ63" s="20"/>
      <c r="AR63" s="20"/>
    </row>
    <row r="64" spans="1:44" s="17" customFormat="1" ht="30.75" customHeight="1" x14ac:dyDescent="0.2">
      <c r="A64" s="150"/>
      <c r="C64" s="63"/>
      <c r="D64" s="66">
        <f t="shared" si="13"/>
        <v>1</v>
      </c>
      <c r="E64" s="69">
        <f>IFERROR(VLOOKUP(J64,Causa!$A$2:$F$15,6,0),"")</f>
        <v>1</v>
      </c>
      <c r="F64" s="52">
        <v>0.56597222222222221</v>
      </c>
      <c r="G64" s="53"/>
      <c r="H64" s="212"/>
      <c r="I64" s="55" t="s">
        <v>56</v>
      </c>
      <c r="J64" s="54" t="s">
        <v>39</v>
      </c>
      <c r="K64" s="54" t="s">
        <v>40</v>
      </c>
      <c r="L64" s="54" t="s">
        <v>439</v>
      </c>
      <c r="M64" s="54" t="s">
        <v>410</v>
      </c>
      <c r="N64" s="54" t="s">
        <v>306</v>
      </c>
      <c r="O64" s="54" t="s">
        <v>256</v>
      </c>
      <c r="P64" s="54">
        <v>16</v>
      </c>
      <c r="Q64" s="55" t="s">
        <v>2167</v>
      </c>
      <c r="R64" s="54"/>
      <c r="S64" s="56">
        <f t="shared" si="17"/>
        <v>0</v>
      </c>
      <c r="T64" s="56">
        <f t="shared" si="14"/>
        <v>0</v>
      </c>
      <c r="U64" s="56">
        <f t="shared" si="18"/>
        <v>0</v>
      </c>
      <c r="V64" s="56">
        <f t="shared" si="15"/>
        <v>16</v>
      </c>
      <c r="W64" s="64">
        <f t="shared" si="16"/>
        <v>13</v>
      </c>
      <c r="X64" s="56" t="str">
        <f t="shared" si="19"/>
        <v>M</v>
      </c>
      <c r="Y64" s="20"/>
      <c r="Z64" s="19"/>
      <c r="AA64" s="20"/>
      <c r="AB64" s="19"/>
      <c r="AC64" s="21"/>
      <c r="AJ64" s="22"/>
      <c r="AK64" s="22"/>
      <c r="AL64" s="22"/>
      <c r="AM64" s="22"/>
      <c r="AN64" s="20"/>
      <c r="AO64" s="20"/>
      <c r="AP64" s="20"/>
      <c r="AQ64" s="20"/>
      <c r="AR64" s="20"/>
    </row>
    <row r="65" spans="1:44" s="17" customFormat="1" ht="30.75" customHeight="1" x14ac:dyDescent="0.2">
      <c r="A65" s="150"/>
      <c r="C65" s="63"/>
      <c r="D65" s="66">
        <f t="shared" si="13"/>
        <v>1</v>
      </c>
      <c r="E65" s="69">
        <f>IFERROR(VLOOKUP(J65,Causa!$A$2:$F$15,6,0),"")</f>
        <v>3</v>
      </c>
      <c r="F65" s="52">
        <v>0.57708333333333328</v>
      </c>
      <c r="G65" s="53"/>
      <c r="H65" s="212"/>
      <c r="I65" s="55" t="s">
        <v>56</v>
      </c>
      <c r="J65" s="54" t="s">
        <v>37</v>
      </c>
      <c r="K65" s="54" t="s">
        <v>94</v>
      </c>
      <c r="L65" s="54" t="s">
        <v>1793</v>
      </c>
      <c r="M65" s="54"/>
      <c r="N65" s="54"/>
      <c r="O65" s="54" t="s">
        <v>426</v>
      </c>
      <c r="P65" s="54">
        <v>3.49</v>
      </c>
      <c r="Q65" s="55" t="s">
        <v>2168</v>
      </c>
      <c r="R65" s="54"/>
      <c r="S65" s="56">
        <f t="shared" si="17"/>
        <v>0</v>
      </c>
      <c r="T65" s="56">
        <f t="shared" si="14"/>
        <v>0</v>
      </c>
      <c r="U65" s="56">
        <f t="shared" si="18"/>
        <v>3.49</v>
      </c>
      <c r="V65" s="56">
        <f t="shared" si="15"/>
        <v>0</v>
      </c>
      <c r="W65" s="64">
        <f t="shared" si="16"/>
        <v>13</v>
      </c>
      <c r="X65" s="56" t="str">
        <f t="shared" si="19"/>
        <v>M</v>
      </c>
      <c r="Y65" s="20"/>
      <c r="Z65" s="19"/>
      <c r="AA65" s="20"/>
      <c r="AB65" s="19"/>
      <c r="AC65" s="21"/>
      <c r="AJ65" s="22"/>
      <c r="AK65" s="22"/>
      <c r="AL65" s="22"/>
      <c r="AM65" s="22"/>
      <c r="AN65" s="20"/>
      <c r="AO65" s="20"/>
      <c r="AP65" s="20"/>
      <c r="AQ65" s="20"/>
      <c r="AR65" s="20"/>
    </row>
    <row r="66" spans="1:44" s="17" customFormat="1" ht="30.75" customHeight="1" x14ac:dyDescent="0.2">
      <c r="A66" s="150"/>
      <c r="C66" s="63"/>
      <c r="D66" s="66">
        <f t="shared" si="13"/>
        <v>1</v>
      </c>
      <c r="E66" s="69">
        <f>IFERROR(VLOOKUP(J66,Causa!$A$2:$F$15,6,0),"")</f>
        <v>3</v>
      </c>
      <c r="F66" s="52">
        <v>0.59375</v>
      </c>
      <c r="G66" s="53"/>
      <c r="H66" s="212"/>
      <c r="I66" s="55" t="s">
        <v>56</v>
      </c>
      <c r="J66" s="54" t="s">
        <v>37</v>
      </c>
      <c r="K66" s="54" t="s">
        <v>94</v>
      </c>
      <c r="L66" s="54" t="s">
        <v>1793</v>
      </c>
      <c r="M66" s="54"/>
      <c r="N66" s="54"/>
      <c r="O66" s="54" t="s">
        <v>426</v>
      </c>
      <c r="P66" s="54">
        <v>28.98</v>
      </c>
      <c r="Q66" s="55" t="s">
        <v>2168</v>
      </c>
      <c r="R66" s="54"/>
      <c r="S66" s="56">
        <f t="shared" si="17"/>
        <v>0</v>
      </c>
      <c r="T66" s="56">
        <f t="shared" si="14"/>
        <v>0</v>
      </c>
      <c r="U66" s="56">
        <f t="shared" si="18"/>
        <v>28.98</v>
      </c>
      <c r="V66" s="56">
        <f t="shared" si="15"/>
        <v>0</v>
      </c>
      <c r="W66" s="64">
        <f t="shared" si="16"/>
        <v>14</v>
      </c>
      <c r="X66" s="56" t="str">
        <f t="shared" si="19"/>
        <v>M</v>
      </c>
      <c r="Y66" s="20"/>
      <c r="Z66" s="19"/>
      <c r="AA66" s="20"/>
      <c r="AB66" s="19"/>
      <c r="AC66" s="21"/>
      <c r="AJ66" s="22"/>
      <c r="AK66" s="22"/>
      <c r="AL66" s="22"/>
      <c r="AM66" s="22"/>
      <c r="AN66" s="20"/>
      <c r="AO66" s="20"/>
      <c r="AP66" s="20"/>
      <c r="AQ66" s="20"/>
      <c r="AR66" s="20"/>
    </row>
    <row r="67" spans="1:44" s="17" customFormat="1" ht="30.75" customHeight="1" x14ac:dyDescent="0.2">
      <c r="A67" s="150"/>
      <c r="C67" s="63"/>
      <c r="D67" s="66">
        <f t="shared" si="13"/>
        <v>1</v>
      </c>
      <c r="E67" s="69">
        <f>IFERROR(VLOOKUP(J67,Causa!$A$2:$F$15,6,0),"")</f>
        <v>3</v>
      </c>
      <c r="F67" s="52">
        <v>0.60763888888888895</v>
      </c>
      <c r="G67" s="53"/>
      <c r="H67" s="212"/>
      <c r="I67" s="55" t="s">
        <v>56</v>
      </c>
      <c r="J67" s="54" t="s">
        <v>47</v>
      </c>
      <c r="K67" s="54" t="s">
        <v>82</v>
      </c>
      <c r="L67" s="54" t="s">
        <v>1793</v>
      </c>
      <c r="M67" s="54"/>
      <c r="N67" s="54"/>
      <c r="O67" s="54" t="s">
        <v>1725</v>
      </c>
      <c r="P67" s="54">
        <v>5</v>
      </c>
      <c r="Q67" s="55" t="s">
        <v>2129</v>
      </c>
      <c r="R67" s="54"/>
      <c r="S67" s="56">
        <f t="shared" si="17"/>
        <v>0</v>
      </c>
      <c r="T67" s="56">
        <f t="shared" si="14"/>
        <v>5</v>
      </c>
      <c r="U67" s="56">
        <f t="shared" si="18"/>
        <v>0</v>
      </c>
      <c r="V67" s="56">
        <f t="shared" si="15"/>
        <v>0</v>
      </c>
      <c r="W67" s="64">
        <f t="shared" si="16"/>
        <v>14</v>
      </c>
      <c r="X67" s="56" t="str">
        <f t="shared" si="19"/>
        <v>M</v>
      </c>
      <c r="Y67" s="20"/>
      <c r="Z67" s="19"/>
      <c r="AA67" s="20"/>
      <c r="AB67" s="19"/>
      <c r="AC67" s="21"/>
      <c r="AJ67" s="22"/>
      <c r="AK67" s="22"/>
      <c r="AL67" s="22"/>
      <c r="AM67" s="22"/>
      <c r="AN67" s="20"/>
      <c r="AO67" s="20"/>
      <c r="AP67" s="20"/>
      <c r="AQ67" s="20"/>
      <c r="AR67" s="20"/>
    </row>
    <row r="68" spans="1:44" s="17" customFormat="1" ht="30.75" customHeight="1" x14ac:dyDescent="0.2">
      <c r="A68" s="150"/>
      <c r="C68" s="63"/>
      <c r="D68" s="66">
        <f t="shared" si="13"/>
        <v>1</v>
      </c>
      <c r="E68" s="69">
        <f>IFERROR(VLOOKUP(J68,Causa!$A$2:$F$15,6,0),"")</f>
        <v>2</v>
      </c>
      <c r="F68" s="52">
        <v>0.65069444444444446</v>
      </c>
      <c r="G68" s="53"/>
      <c r="H68" s="212"/>
      <c r="I68" s="55" t="s">
        <v>57</v>
      </c>
      <c r="J68" s="54" t="s">
        <v>41</v>
      </c>
      <c r="K68" s="54" t="s">
        <v>42</v>
      </c>
      <c r="L68" s="54" t="s">
        <v>443</v>
      </c>
      <c r="M68" s="54"/>
      <c r="N68" s="54"/>
      <c r="O68" s="54" t="s">
        <v>423</v>
      </c>
      <c r="P68" s="54">
        <v>9</v>
      </c>
      <c r="Q68" s="55" t="s">
        <v>2169</v>
      </c>
      <c r="R68" s="54"/>
      <c r="S68" s="56">
        <f t="shared" si="17"/>
        <v>0</v>
      </c>
      <c r="T68" s="56">
        <f t="shared" si="14"/>
        <v>0</v>
      </c>
      <c r="U68" s="56">
        <f t="shared" si="18"/>
        <v>0</v>
      </c>
      <c r="V68" s="56">
        <f t="shared" si="15"/>
        <v>9</v>
      </c>
      <c r="W68" s="64">
        <f t="shared" si="16"/>
        <v>15</v>
      </c>
      <c r="X68" s="56" t="str">
        <f t="shared" si="19"/>
        <v>T</v>
      </c>
      <c r="Y68" s="20"/>
      <c r="Z68" s="19"/>
      <c r="AA68" s="20"/>
      <c r="AB68" s="19"/>
      <c r="AC68" s="21"/>
      <c r="AJ68" s="22"/>
      <c r="AK68" s="22"/>
      <c r="AL68" s="22"/>
      <c r="AM68" s="22"/>
      <c r="AN68" s="20"/>
      <c r="AO68" s="20"/>
      <c r="AP68" s="20"/>
      <c r="AQ68" s="20"/>
      <c r="AR68" s="20"/>
    </row>
    <row r="69" spans="1:44" s="17" customFormat="1" ht="30.75" customHeight="1" x14ac:dyDescent="0.2">
      <c r="A69" s="150"/>
      <c r="C69" s="63"/>
      <c r="D69" s="66">
        <f t="shared" si="13"/>
        <v>1</v>
      </c>
      <c r="E69" s="69">
        <f>IFERROR(VLOOKUP(J69,Causa!$A$2:$F$15,6,0),"")</f>
        <v>1</v>
      </c>
      <c r="F69" s="52">
        <v>0.65833333333333333</v>
      </c>
      <c r="G69" s="53"/>
      <c r="H69" s="212"/>
      <c r="I69" s="55" t="s">
        <v>57</v>
      </c>
      <c r="J69" s="54" t="s">
        <v>31</v>
      </c>
      <c r="K69" s="54" t="s">
        <v>32</v>
      </c>
      <c r="L69" s="54" t="s">
        <v>445</v>
      </c>
      <c r="M69" s="54" t="s">
        <v>490</v>
      </c>
      <c r="N69" s="54" t="s">
        <v>223</v>
      </c>
      <c r="O69" s="54" t="s">
        <v>198</v>
      </c>
      <c r="P69" s="54">
        <v>7.17</v>
      </c>
      <c r="Q69" s="55" t="s">
        <v>2170</v>
      </c>
      <c r="R69" s="54"/>
      <c r="S69" s="56">
        <f t="shared" si="17"/>
        <v>0</v>
      </c>
      <c r="T69" s="56">
        <f t="shared" si="14"/>
        <v>0</v>
      </c>
      <c r="U69" s="56">
        <f t="shared" si="18"/>
        <v>0</v>
      </c>
      <c r="V69" s="56">
        <f t="shared" si="15"/>
        <v>7.17</v>
      </c>
      <c r="W69" s="64">
        <f t="shared" si="16"/>
        <v>15</v>
      </c>
      <c r="X69" s="56" t="str">
        <f t="shared" si="19"/>
        <v>T</v>
      </c>
      <c r="Y69" s="20"/>
      <c r="Z69" s="19"/>
      <c r="AA69" s="20"/>
      <c r="AB69" s="19"/>
      <c r="AC69" s="21"/>
      <c r="AJ69" s="22"/>
      <c r="AK69" s="22"/>
      <c r="AL69" s="22"/>
      <c r="AM69" s="22"/>
      <c r="AN69" s="20"/>
      <c r="AO69" s="20"/>
      <c r="AP69" s="20"/>
      <c r="AQ69" s="20"/>
      <c r="AR69" s="20"/>
    </row>
    <row r="70" spans="1:44" s="17" customFormat="1" ht="30.75" customHeight="1" x14ac:dyDescent="0.2">
      <c r="A70" s="150"/>
      <c r="C70" s="63"/>
      <c r="D70" s="66">
        <f t="shared" si="13"/>
        <v>1</v>
      </c>
      <c r="E70" s="69">
        <f>IFERROR(VLOOKUP(J70,Causa!$A$2:$F$15,6,0),"")</f>
        <v>2</v>
      </c>
      <c r="F70" s="52">
        <v>0.67569444444444438</v>
      </c>
      <c r="G70" s="53"/>
      <c r="H70" s="212"/>
      <c r="I70" s="55" t="s">
        <v>57</v>
      </c>
      <c r="J70" s="54" t="s">
        <v>41</v>
      </c>
      <c r="K70" s="54" t="s">
        <v>42</v>
      </c>
      <c r="L70" s="54" t="s">
        <v>444</v>
      </c>
      <c r="M70" s="54"/>
      <c r="N70" s="54"/>
      <c r="O70" s="54" t="s">
        <v>423</v>
      </c>
      <c r="P70" s="54">
        <v>6</v>
      </c>
      <c r="Q70" s="55" t="s">
        <v>1932</v>
      </c>
      <c r="R70" s="54"/>
      <c r="S70" s="56">
        <f t="shared" si="17"/>
        <v>0</v>
      </c>
      <c r="T70" s="56">
        <f t="shared" si="14"/>
        <v>0</v>
      </c>
      <c r="U70" s="56">
        <f t="shared" si="18"/>
        <v>0</v>
      </c>
      <c r="V70" s="56">
        <f t="shared" si="15"/>
        <v>6</v>
      </c>
      <c r="W70" s="64">
        <f t="shared" si="16"/>
        <v>16</v>
      </c>
      <c r="X70" s="56" t="str">
        <f t="shared" si="19"/>
        <v>T</v>
      </c>
      <c r="Y70" s="20"/>
      <c r="Z70" s="19"/>
      <c r="AA70" s="20"/>
      <c r="AB70" s="19"/>
      <c r="AC70" s="21"/>
      <c r="AJ70" s="22"/>
      <c r="AK70" s="22"/>
      <c r="AL70" s="22"/>
      <c r="AM70" s="22"/>
      <c r="AN70" s="20"/>
      <c r="AO70" s="20"/>
      <c r="AP70" s="20"/>
      <c r="AQ70" s="20"/>
      <c r="AR70" s="20"/>
    </row>
    <row r="71" spans="1:44" s="17" customFormat="1" ht="30.75" customHeight="1" x14ac:dyDescent="0.2">
      <c r="A71" s="150"/>
      <c r="C71" s="63"/>
      <c r="D71" s="66">
        <f t="shared" si="13"/>
        <v>1</v>
      </c>
      <c r="E71" s="69">
        <f>IFERROR(VLOOKUP(J71,Causa!$A$2:$F$15,6,0),"")</f>
        <v>2</v>
      </c>
      <c r="F71" s="52">
        <v>0.68541666666666667</v>
      </c>
      <c r="G71" s="53"/>
      <c r="H71" s="212"/>
      <c r="I71" s="55" t="s">
        <v>57</v>
      </c>
      <c r="J71" s="54" t="s">
        <v>41</v>
      </c>
      <c r="K71" s="54" t="s">
        <v>42</v>
      </c>
      <c r="L71" s="54" t="s">
        <v>441</v>
      </c>
      <c r="M71" s="54"/>
      <c r="N71" s="54"/>
      <c r="O71" s="54" t="s">
        <v>423</v>
      </c>
      <c r="P71" s="54">
        <v>4.38</v>
      </c>
      <c r="Q71" s="55" t="s">
        <v>1979</v>
      </c>
      <c r="R71" s="54"/>
      <c r="S71" s="56">
        <f t="shared" si="17"/>
        <v>0</v>
      </c>
      <c r="T71" s="56">
        <f t="shared" si="14"/>
        <v>0</v>
      </c>
      <c r="U71" s="56">
        <f t="shared" si="18"/>
        <v>0</v>
      </c>
      <c r="V71" s="56">
        <f t="shared" si="15"/>
        <v>4.38</v>
      </c>
      <c r="W71" s="64">
        <f t="shared" si="16"/>
        <v>16</v>
      </c>
      <c r="X71" s="56" t="str">
        <f t="shared" si="19"/>
        <v>T</v>
      </c>
      <c r="Y71" s="20"/>
      <c r="Z71" s="19"/>
      <c r="AA71" s="20"/>
      <c r="AB71" s="19"/>
      <c r="AC71" s="21"/>
      <c r="AJ71" s="22"/>
      <c r="AK71" s="22"/>
      <c r="AL71" s="22"/>
      <c r="AM71" s="22"/>
      <c r="AN71" s="20"/>
      <c r="AO71" s="20"/>
      <c r="AP71" s="20"/>
      <c r="AQ71" s="20"/>
      <c r="AR71" s="20"/>
    </row>
    <row r="72" spans="1:44" s="17" customFormat="1" ht="30.75" customHeight="1" x14ac:dyDescent="0.2">
      <c r="A72" s="150"/>
      <c r="C72" s="63"/>
      <c r="D72" s="66">
        <f t="shared" si="13"/>
        <v>1</v>
      </c>
      <c r="E72" s="69">
        <f>IFERROR(VLOOKUP(J72,Causa!$A$2:$F$15,6,0),"")</f>
        <v>3</v>
      </c>
      <c r="F72" s="52">
        <v>0.69791666666666663</v>
      </c>
      <c r="G72" s="53"/>
      <c r="H72" s="212"/>
      <c r="I72" s="55" t="s">
        <v>57</v>
      </c>
      <c r="J72" s="54" t="s">
        <v>29</v>
      </c>
      <c r="K72" s="54" t="s">
        <v>68</v>
      </c>
      <c r="L72" s="54" t="s">
        <v>1793</v>
      </c>
      <c r="M72" s="54"/>
      <c r="N72" s="54"/>
      <c r="O72" s="54" t="s">
        <v>429</v>
      </c>
      <c r="P72" s="54">
        <v>15</v>
      </c>
      <c r="Q72" s="55" t="s">
        <v>2172</v>
      </c>
      <c r="R72" s="54"/>
      <c r="S72" s="56">
        <f t="shared" si="17"/>
        <v>0</v>
      </c>
      <c r="T72" s="56">
        <f t="shared" si="14"/>
        <v>0</v>
      </c>
      <c r="U72" s="56">
        <f t="shared" si="18"/>
        <v>15</v>
      </c>
      <c r="V72" s="56">
        <f t="shared" si="15"/>
        <v>0</v>
      </c>
      <c r="W72" s="64">
        <f t="shared" si="16"/>
        <v>16</v>
      </c>
      <c r="X72" s="56" t="str">
        <f t="shared" si="19"/>
        <v>T</v>
      </c>
      <c r="Y72" s="20"/>
      <c r="Z72" s="19"/>
      <c r="AA72" s="20"/>
      <c r="AB72" s="19"/>
      <c r="AC72" s="21"/>
      <c r="AJ72" s="22"/>
      <c r="AK72" s="22"/>
      <c r="AL72" s="22"/>
      <c r="AM72" s="22"/>
      <c r="AN72" s="20"/>
      <c r="AO72" s="20"/>
      <c r="AP72" s="20"/>
      <c r="AQ72" s="20"/>
      <c r="AR72" s="20"/>
    </row>
    <row r="73" spans="1:44" s="17" customFormat="1" ht="30.75" customHeight="1" x14ac:dyDescent="0.2">
      <c r="A73" s="150"/>
      <c r="C73" s="63"/>
      <c r="D73" s="66">
        <f t="shared" si="13"/>
        <v>1</v>
      </c>
      <c r="E73" s="69">
        <f>IFERROR(VLOOKUP(J73,Causa!$A$2:$F$15,6,0),"")</f>
        <v>3</v>
      </c>
      <c r="F73" s="52">
        <v>0.7090277777777777</v>
      </c>
      <c r="G73" s="53"/>
      <c r="H73" s="212"/>
      <c r="I73" s="55" t="s">
        <v>57</v>
      </c>
      <c r="J73" s="54" t="s">
        <v>37</v>
      </c>
      <c r="K73" s="54" t="s">
        <v>68</v>
      </c>
      <c r="L73" s="54" t="s">
        <v>1793</v>
      </c>
      <c r="M73" s="54"/>
      <c r="N73" s="54"/>
      <c r="O73" s="54" t="s">
        <v>427</v>
      </c>
      <c r="P73" s="54">
        <v>10</v>
      </c>
      <c r="Q73" s="54" t="s">
        <v>2171</v>
      </c>
      <c r="R73" s="54" t="s">
        <v>2173</v>
      </c>
      <c r="S73" s="56">
        <f t="shared" si="17"/>
        <v>0</v>
      </c>
      <c r="T73" s="56">
        <f t="shared" si="14"/>
        <v>0</v>
      </c>
      <c r="U73" s="56">
        <f t="shared" si="18"/>
        <v>10</v>
      </c>
      <c r="V73" s="56">
        <f t="shared" si="15"/>
        <v>0</v>
      </c>
      <c r="W73" s="64">
        <f t="shared" si="16"/>
        <v>17</v>
      </c>
      <c r="X73" s="56" t="str">
        <f t="shared" si="19"/>
        <v>T</v>
      </c>
      <c r="Y73" s="20"/>
      <c r="Z73" s="19"/>
      <c r="AA73" s="20"/>
      <c r="AB73" s="19"/>
      <c r="AC73" s="21"/>
      <c r="AJ73" s="22"/>
      <c r="AK73" s="22"/>
      <c r="AL73" s="22"/>
      <c r="AM73" s="22"/>
      <c r="AN73" s="20"/>
      <c r="AO73" s="20"/>
      <c r="AP73" s="20"/>
      <c r="AQ73" s="20"/>
      <c r="AR73" s="20"/>
    </row>
    <row r="74" spans="1:44" s="17" customFormat="1" ht="30.75" customHeight="1" x14ac:dyDescent="0.2">
      <c r="A74" s="150"/>
      <c r="C74" s="63"/>
      <c r="D74" s="66">
        <f t="shared" si="13"/>
        <v>1</v>
      </c>
      <c r="E74" s="69">
        <f>IFERROR(VLOOKUP(J74,Causa!$A$2:$F$15,6,0),"")</f>
        <v>2</v>
      </c>
      <c r="F74" s="52">
        <v>0.71736111111111101</v>
      </c>
      <c r="G74" s="53"/>
      <c r="H74" s="212"/>
      <c r="I74" s="55" t="s">
        <v>57</v>
      </c>
      <c r="J74" s="54" t="s">
        <v>41</v>
      </c>
      <c r="K74" s="54" t="s">
        <v>42</v>
      </c>
      <c r="L74" s="54" t="s">
        <v>1773</v>
      </c>
      <c r="M74" s="54"/>
      <c r="N74" s="54"/>
      <c r="O74" s="54" t="s">
        <v>423</v>
      </c>
      <c r="P74" s="54">
        <v>6.81</v>
      </c>
      <c r="Q74" s="55" t="s">
        <v>2174</v>
      </c>
      <c r="R74" s="54"/>
      <c r="S74" s="56">
        <f t="shared" si="17"/>
        <v>0</v>
      </c>
      <c r="T74" s="56">
        <f t="shared" si="14"/>
        <v>0</v>
      </c>
      <c r="U74" s="56">
        <f t="shared" si="18"/>
        <v>0</v>
      </c>
      <c r="V74" s="56">
        <f t="shared" si="15"/>
        <v>6.81</v>
      </c>
      <c r="W74" s="64">
        <f t="shared" si="16"/>
        <v>17</v>
      </c>
      <c r="X74" s="56" t="str">
        <f t="shared" si="19"/>
        <v>T</v>
      </c>
      <c r="Y74" s="20"/>
      <c r="Z74" s="19"/>
      <c r="AA74" s="20"/>
      <c r="AB74" s="19"/>
      <c r="AC74" s="21"/>
      <c r="AJ74" s="22"/>
      <c r="AK74" s="22"/>
      <c r="AL74" s="22"/>
      <c r="AM74" s="22"/>
      <c r="AN74" s="20"/>
      <c r="AO74" s="20"/>
      <c r="AP74" s="20"/>
      <c r="AQ74" s="20"/>
      <c r="AR74" s="20"/>
    </row>
    <row r="75" spans="1:44" s="17" customFormat="1" ht="30.75" customHeight="1" x14ac:dyDescent="0.2">
      <c r="A75" s="150"/>
      <c r="C75" s="63"/>
      <c r="D75" s="66">
        <f t="shared" si="13"/>
        <v>1</v>
      </c>
      <c r="E75" s="69">
        <f>IFERROR(VLOOKUP(J75,Causa!$A$2:$F$15,6,0),"")</f>
        <v>1</v>
      </c>
      <c r="F75" s="52">
        <v>0.73819444444444438</v>
      </c>
      <c r="G75" s="53"/>
      <c r="H75" s="212"/>
      <c r="I75" s="55" t="s">
        <v>57</v>
      </c>
      <c r="J75" s="54" t="s">
        <v>31</v>
      </c>
      <c r="K75" s="54" t="s">
        <v>32</v>
      </c>
      <c r="L75" s="54" t="s">
        <v>1768</v>
      </c>
      <c r="M75" s="54" t="s">
        <v>490</v>
      </c>
      <c r="N75" s="54" t="s">
        <v>224</v>
      </c>
      <c r="O75" s="54" t="s">
        <v>123</v>
      </c>
      <c r="P75" s="54">
        <v>12</v>
      </c>
      <c r="Q75" s="55" t="s">
        <v>2175</v>
      </c>
      <c r="R75" s="54"/>
      <c r="S75" s="56">
        <f t="shared" si="17"/>
        <v>0</v>
      </c>
      <c r="T75" s="56">
        <f t="shared" si="14"/>
        <v>0</v>
      </c>
      <c r="U75" s="56">
        <f t="shared" si="18"/>
        <v>0</v>
      </c>
      <c r="V75" s="56">
        <f t="shared" si="15"/>
        <v>12</v>
      </c>
      <c r="W75" s="64">
        <f t="shared" si="16"/>
        <v>17</v>
      </c>
      <c r="X75" s="56" t="str">
        <f t="shared" si="19"/>
        <v>T</v>
      </c>
      <c r="Y75" s="20"/>
      <c r="Z75" s="19"/>
      <c r="AA75" s="20"/>
      <c r="AB75" s="19"/>
      <c r="AC75" s="21"/>
      <c r="AJ75" s="22"/>
      <c r="AK75" s="22"/>
      <c r="AL75" s="22"/>
      <c r="AM75" s="22"/>
      <c r="AN75" s="20"/>
      <c r="AO75" s="20"/>
      <c r="AP75" s="20"/>
      <c r="AQ75" s="20"/>
      <c r="AR75" s="20"/>
    </row>
    <row r="76" spans="1:44" s="17" customFormat="1" ht="30.75" customHeight="1" x14ac:dyDescent="0.2">
      <c r="A76" s="150"/>
      <c r="C76" s="63"/>
      <c r="D76" s="66">
        <f t="shared" si="13"/>
        <v>1</v>
      </c>
      <c r="E76" s="69">
        <f>IFERROR(VLOOKUP(J76,Causa!$A$2:$F$15,6,0),"")</f>
        <v>2</v>
      </c>
      <c r="F76" s="52">
        <v>0.75208333333333333</v>
      </c>
      <c r="G76" s="53"/>
      <c r="H76" s="212"/>
      <c r="I76" s="55" t="s">
        <v>57</v>
      </c>
      <c r="J76" s="54" t="s">
        <v>41</v>
      </c>
      <c r="K76" s="54" t="s">
        <v>42</v>
      </c>
      <c r="L76" s="54" t="s">
        <v>1770</v>
      </c>
      <c r="M76" s="54"/>
      <c r="N76" s="54"/>
      <c r="O76" s="54" t="s">
        <v>399</v>
      </c>
      <c r="P76" s="54">
        <v>5</v>
      </c>
      <c r="Q76" s="55" t="s">
        <v>1977</v>
      </c>
      <c r="R76" s="54"/>
      <c r="S76" s="56">
        <f t="shared" si="17"/>
        <v>0</v>
      </c>
      <c r="T76" s="56">
        <f t="shared" si="14"/>
        <v>0</v>
      </c>
      <c r="U76" s="56">
        <f t="shared" si="18"/>
        <v>0</v>
      </c>
      <c r="V76" s="56">
        <f t="shared" si="15"/>
        <v>5</v>
      </c>
      <c r="W76" s="64">
        <f t="shared" si="16"/>
        <v>18</v>
      </c>
      <c r="X76" s="56" t="str">
        <f t="shared" si="19"/>
        <v>T</v>
      </c>
      <c r="Y76" s="20"/>
      <c r="Z76" s="19"/>
      <c r="AA76" s="20"/>
      <c r="AB76" s="19"/>
      <c r="AC76" s="21"/>
      <c r="AJ76" s="22"/>
      <c r="AK76" s="22"/>
      <c r="AL76" s="22"/>
      <c r="AM76" s="22"/>
      <c r="AN76" s="20"/>
      <c r="AO76" s="20"/>
      <c r="AP76" s="20"/>
      <c r="AQ76" s="20"/>
      <c r="AR76" s="20"/>
    </row>
    <row r="77" spans="1:44" s="17" customFormat="1" ht="30.75" customHeight="1" x14ac:dyDescent="0.2">
      <c r="A77" s="150"/>
      <c r="C77" s="63"/>
      <c r="D77" s="66">
        <f t="shared" si="13"/>
        <v>1</v>
      </c>
      <c r="E77" s="69">
        <f>IFERROR(VLOOKUP(J77,Causa!$A$2:$F$15,6,0),"")</f>
        <v>2</v>
      </c>
      <c r="F77" s="52">
        <v>0.76180555555555562</v>
      </c>
      <c r="G77" s="53"/>
      <c r="H77" s="212"/>
      <c r="I77" s="55" t="s">
        <v>57</v>
      </c>
      <c r="J77" s="54" t="s">
        <v>41</v>
      </c>
      <c r="K77" s="54" t="s">
        <v>42</v>
      </c>
      <c r="L77" s="54" t="s">
        <v>444</v>
      </c>
      <c r="M77" s="54"/>
      <c r="N77" s="54"/>
      <c r="O77" s="54" t="s">
        <v>423</v>
      </c>
      <c r="P77" s="54">
        <v>4</v>
      </c>
      <c r="Q77" s="55" t="s">
        <v>1932</v>
      </c>
      <c r="R77" s="54"/>
      <c r="S77" s="56">
        <f t="shared" si="17"/>
        <v>0</v>
      </c>
      <c r="T77" s="56">
        <f t="shared" si="14"/>
        <v>0</v>
      </c>
      <c r="U77" s="56">
        <f t="shared" si="18"/>
        <v>0</v>
      </c>
      <c r="V77" s="56">
        <f t="shared" si="15"/>
        <v>4</v>
      </c>
      <c r="W77" s="64">
        <f t="shared" si="16"/>
        <v>18</v>
      </c>
      <c r="X77" s="56" t="str">
        <f t="shared" si="19"/>
        <v>T</v>
      </c>
      <c r="Y77" s="20"/>
      <c r="Z77" s="19"/>
      <c r="AA77" s="20"/>
      <c r="AB77" s="19"/>
      <c r="AC77" s="21"/>
      <c r="AJ77" s="22"/>
      <c r="AK77" s="22"/>
      <c r="AL77" s="22"/>
      <c r="AM77" s="22"/>
      <c r="AN77" s="20"/>
      <c r="AO77" s="20"/>
      <c r="AP77" s="20"/>
      <c r="AQ77" s="20"/>
      <c r="AR77" s="20"/>
    </row>
    <row r="78" spans="1:44" s="17" customFormat="1" ht="30.75" customHeight="1" x14ac:dyDescent="0.2">
      <c r="A78" s="150"/>
      <c r="C78" s="63"/>
      <c r="D78" s="66">
        <f t="shared" si="13"/>
        <v>1</v>
      </c>
      <c r="E78" s="69">
        <f>IFERROR(VLOOKUP(J78,Causa!$A$2:$F$15,6,0),"")</f>
        <v>1</v>
      </c>
      <c r="F78" s="52">
        <v>0.78055555555555556</v>
      </c>
      <c r="G78" s="53"/>
      <c r="H78" s="212"/>
      <c r="I78" s="55" t="s">
        <v>57</v>
      </c>
      <c r="J78" s="54" t="s">
        <v>25</v>
      </c>
      <c r="K78" s="54" t="s">
        <v>26</v>
      </c>
      <c r="L78" s="54" t="s">
        <v>1798</v>
      </c>
      <c r="M78" s="54" t="s">
        <v>486</v>
      </c>
      <c r="N78" s="54" t="s">
        <v>196</v>
      </c>
      <c r="O78" s="54" t="s">
        <v>198</v>
      </c>
      <c r="P78" s="54">
        <v>2.46</v>
      </c>
      <c r="Q78" s="55" t="s">
        <v>1909</v>
      </c>
      <c r="R78" s="54"/>
      <c r="S78" s="56">
        <f t="shared" si="17"/>
        <v>0</v>
      </c>
      <c r="T78" s="56">
        <f t="shared" si="14"/>
        <v>0</v>
      </c>
      <c r="U78" s="56">
        <f t="shared" si="18"/>
        <v>0</v>
      </c>
      <c r="V78" s="56">
        <f t="shared" si="15"/>
        <v>2.46</v>
      </c>
      <c r="W78" s="64">
        <f t="shared" si="16"/>
        <v>18</v>
      </c>
      <c r="X78" s="56" t="str">
        <f t="shared" si="19"/>
        <v>T</v>
      </c>
      <c r="Y78" s="20"/>
      <c r="Z78" s="19"/>
      <c r="AA78" s="20"/>
      <c r="AB78" s="19"/>
      <c r="AC78" s="21"/>
      <c r="AJ78" s="22"/>
      <c r="AK78" s="22"/>
      <c r="AL78" s="22"/>
      <c r="AM78" s="22"/>
      <c r="AN78" s="20"/>
      <c r="AO78" s="20"/>
      <c r="AP78" s="20"/>
      <c r="AQ78" s="20"/>
      <c r="AR78" s="20"/>
    </row>
    <row r="79" spans="1:44" s="17" customFormat="1" ht="30.75" customHeight="1" x14ac:dyDescent="0.2">
      <c r="A79" s="150"/>
      <c r="C79" s="63"/>
      <c r="D79" s="66">
        <f t="shared" si="13"/>
        <v>1</v>
      </c>
      <c r="E79" s="69">
        <f>IFERROR(VLOOKUP(J79,Causa!$A$2:$F$15,6,0),"")</f>
        <v>1</v>
      </c>
      <c r="F79" s="52">
        <v>0.79652777777777783</v>
      </c>
      <c r="G79" s="53"/>
      <c r="H79" s="212"/>
      <c r="I79" s="55" t="s">
        <v>57</v>
      </c>
      <c r="J79" s="54" t="s">
        <v>25</v>
      </c>
      <c r="K79" s="54" t="s">
        <v>26</v>
      </c>
      <c r="L79" s="54" t="s">
        <v>1796</v>
      </c>
      <c r="M79" s="54" t="s">
        <v>486</v>
      </c>
      <c r="N79" s="54" t="s">
        <v>192</v>
      </c>
      <c r="O79" s="54" t="s">
        <v>173</v>
      </c>
      <c r="P79" s="54">
        <v>7</v>
      </c>
      <c r="Q79" s="55" t="s">
        <v>2177</v>
      </c>
      <c r="R79" s="54"/>
      <c r="S79" s="56">
        <f t="shared" si="17"/>
        <v>0</v>
      </c>
      <c r="T79" s="56">
        <f t="shared" si="14"/>
        <v>0</v>
      </c>
      <c r="U79" s="56">
        <f t="shared" si="18"/>
        <v>0</v>
      </c>
      <c r="V79" s="56">
        <f t="shared" si="15"/>
        <v>7</v>
      </c>
      <c r="W79" s="64">
        <f t="shared" si="16"/>
        <v>19</v>
      </c>
      <c r="X79" s="56" t="str">
        <f t="shared" si="19"/>
        <v>T</v>
      </c>
      <c r="Y79" s="20"/>
      <c r="Z79" s="19"/>
      <c r="AA79" s="20"/>
      <c r="AB79" s="19"/>
      <c r="AC79" s="21"/>
      <c r="AJ79" s="22"/>
      <c r="AK79" s="22"/>
      <c r="AL79" s="22"/>
      <c r="AM79" s="22"/>
      <c r="AN79" s="20"/>
      <c r="AO79" s="20"/>
      <c r="AP79" s="20"/>
      <c r="AQ79" s="20"/>
      <c r="AR79" s="20"/>
    </row>
    <row r="80" spans="1:44" s="17" customFormat="1" ht="30.75" customHeight="1" x14ac:dyDescent="0.2">
      <c r="A80" s="150"/>
      <c r="C80" s="63"/>
      <c r="D80" s="66">
        <f t="shared" si="13"/>
        <v>1</v>
      </c>
      <c r="E80" s="69">
        <f>IFERROR(VLOOKUP(J80,Causa!$A$2:$F$15,6,0),"")</f>
        <v>1</v>
      </c>
      <c r="F80" s="52">
        <v>0.8041666666666667</v>
      </c>
      <c r="G80" s="53"/>
      <c r="H80" s="212"/>
      <c r="I80" s="55" t="s">
        <v>57</v>
      </c>
      <c r="J80" s="54" t="s">
        <v>31</v>
      </c>
      <c r="K80" s="54" t="s">
        <v>32</v>
      </c>
      <c r="L80" s="54" t="s">
        <v>1796</v>
      </c>
      <c r="M80" s="54" t="s">
        <v>486</v>
      </c>
      <c r="N80" s="54" t="s">
        <v>189</v>
      </c>
      <c r="O80" s="54" t="s">
        <v>179</v>
      </c>
      <c r="P80" s="54">
        <v>8</v>
      </c>
      <c r="Q80" s="55" t="s">
        <v>2176</v>
      </c>
      <c r="R80" s="54"/>
      <c r="S80" s="56">
        <f t="shared" si="17"/>
        <v>0</v>
      </c>
      <c r="T80" s="56">
        <f t="shared" si="14"/>
        <v>0</v>
      </c>
      <c r="U80" s="56">
        <f t="shared" si="18"/>
        <v>0</v>
      </c>
      <c r="V80" s="56">
        <f t="shared" si="15"/>
        <v>8</v>
      </c>
      <c r="W80" s="64">
        <f t="shared" si="16"/>
        <v>19</v>
      </c>
      <c r="X80" s="56" t="str">
        <f t="shared" si="19"/>
        <v>T</v>
      </c>
      <c r="Y80" s="20"/>
      <c r="Z80" s="19"/>
      <c r="AA80" s="20"/>
      <c r="AB80" s="19"/>
      <c r="AC80" s="21"/>
      <c r="AJ80" s="22"/>
      <c r="AK80" s="22"/>
      <c r="AL80" s="22"/>
      <c r="AM80" s="22"/>
      <c r="AN80" s="20"/>
      <c r="AO80" s="20"/>
      <c r="AP80" s="20"/>
      <c r="AQ80" s="20"/>
      <c r="AR80" s="20"/>
    </row>
    <row r="81" spans="1:44" s="17" customFormat="1" ht="30.75" customHeight="1" x14ac:dyDescent="0.2">
      <c r="A81" s="150"/>
      <c r="C81" s="63"/>
      <c r="D81" s="66">
        <f t="shared" si="13"/>
        <v>1</v>
      </c>
      <c r="E81" s="69">
        <f>IFERROR(VLOOKUP(J81,Causa!$A$2:$F$15,6,0),"")</f>
        <v>2</v>
      </c>
      <c r="F81" s="52">
        <v>0.81111111111111101</v>
      </c>
      <c r="G81" s="53"/>
      <c r="H81" s="212"/>
      <c r="I81" s="55" t="s">
        <v>57</v>
      </c>
      <c r="J81" s="54" t="s">
        <v>41</v>
      </c>
      <c r="K81" s="54" t="s">
        <v>42</v>
      </c>
      <c r="L81" s="54" t="s">
        <v>444</v>
      </c>
      <c r="M81" s="54"/>
      <c r="N81" s="54"/>
      <c r="O81" s="54" t="s">
        <v>423</v>
      </c>
      <c r="P81" s="54">
        <v>9.59</v>
      </c>
      <c r="Q81" s="55" t="s">
        <v>1929</v>
      </c>
      <c r="R81" s="54"/>
      <c r="S81" s="56">
        <f t="shared" si="17"/>
        <v>0</v>
      </c>
      <c r="T81" s="56">
        <f t="shared" si="14"/>
        <v>0</v>
      </c>
      <c r="U81" s="56">
        <f t="shared" si="18"/>
        <v>0</v>
      </c>
      <c r="V81" s="56">
        <f t="shared" si="15"/>
        <v>9.59</v>
      </c>
      <c r="W81" s="64">
        <f t="shared" si="16"/>
        <v>19</v>
      </c>
      <c r="X81" s="56" t="str">
        <f t="shared" si="19"/>
        <v>T</v>
      </c>
      <c r="Y81" s="20"/>
      <c r="Z81" s="19"/>
      <c r="AA81" s="20"/>
      <c r="AB81" s="19"/>
      <c r="AC81" s="21"/>
      <c r="AJ81" s="22"/>
      <c r="AK81" s="22"/>
      <c r="AL81" s="22"/>
      <c r="AM81" s="22"/>
      <c r="AN81" s="20"/>
      <c r="AO81" s="20"/>
      <c r="AP81" s="20"/>
      <c r="AQ81" s="20"/>
      <c r="AR81" s="20"/>
    </row>
    <row r="82" spans="1:44" s="17" customFormat="1" ht="30.75" customHeight="1" x14ac:dyDescent="0.2">
      <c r="A82" s="150"/>
      <c r="C82" s="63"/>
      <c r="D82" s="66">
        <f t="shared" si="13"/>
        <v>1</v>
      </c>
      <c r="E82" s="69">
        <f>IFERROR(VLOOKUP(J82,Causa!$A$2:$F$15,6,0),"")</f>
        <v>1</v>
      </c>
      <c r="F82" s="52">
        <v>0.83472222222222225</v>
      </c>
      <c r="G82" s="53"/>
      <c r="H82" s="212"/>
      <c r="I82" s="55" t="s">
        <v>57</v>
      </c>
      <c r="J82" s="54" t="s">
        <v>25</v>
      </c>
      <c r="K82" s="54" t="s">
        <v>26</v>
      </c>
      <c r="L82" s="54" t="s">
        <v>1796</v>
      </c>
      <c r="M82" s="54" t="s">
        <v>486</v>
      </c>
      <c r="N82" s="54" t="s">
        <v>192</v>
      </c>
      <c r="O82" s="54" t="s">
        <v>173</v>
      </c>
      <c r="P82" s="54">
        <v>7.61</v>
      </c>
      <c r="Q82" s="55" t="s">
        <v>2178</v>
      </c>
      <c r="R82" s="54"/>
      <c r="S82" s="56">
        <f t="shared" si="17"/>
        <v>0</v>
      </c>
      <c r="T82" s="56">
        <f t="shared" si="14"/>
        <v>0</v>
      </c>
      <c r="U82" s="56">
        <f t="shared" si="18"/>
        <v>0</v>
      </c>
      <c r="V82" s="56">
        <f t="shared" si="15"/>
        <v>7.61</v>
      </c>
      <c r="W82" s="64">
        <f t="shared" si="16"/>
        <v>20</v>
      </c>
      <c r="X82" s="56" t="str">
        <f t="shared" si="19"/>
        <v>T</v>
      </c>
      <c r="Y82" s="20"/>
      <c r="Z82" s="19"/>
      <c r="AA82" s="20"/>
      <c r="AB82" s="19"/>
      <c r="AC82" s="21"/>
      <c r="AJ82" s="22"/>
      <c r="AK82" s="22"/>
      <c r="AL82" s="22"/>
      <c r="AM82" s="22"/>
      <c r="AN82" s="20"/>
      <c r="AO82" s="20"/>
      <c r="AP82" s="20"/>
      <c r="AQ82" s="20"/>
      <c r="AR82" s="20"/>
    </row>
    <row r="83" spans="1:44" s="17" customFormat="1" ht="30.75" customHeight="1" x14ac:dyDescent="0.2">
      <c r="A83" s="150"/>
      <c r="C83" s="63"/>
      <c r="D83" s="66">
        <f t="shared" si="13"/>
        <v>1</v>
      </c>
      <c r="E83" s="69">
        <f>IFERROR(VLOOKUP(J83,Causa!$A$2:$F$15,6,0),"")</f>
        <v>1</v>
      </c>
      <c r="F83" s="52">
        <v>0.83958333333333324</v>
      </c>
      <c r="G83" s="53"/>
      <c r="H83" s="212"/>
      <c r="I83" s="55" t="s">
        <v>57</v>
      </c>
      <c r="J83" s="54" t="s">
        <v>31</v>
      </c>
      <c r="K83" s="54" t="s">
        <v>32</v>
      </c>
      <c r="L83" s="54" t="s">
        <v>1796</v>
      </c>
      <c r="M83" s="54" t="s">
        <v>486</v>
      </c>
      <c r="N83" s="54" t="s">
        <v>189</v>
      </c>
      <c r="O83" s="54" t="s">
        <v>179</v>
      </c>
      <c r="P83" s="54">
        <v>38</v>
      </c>
      <c r="Q83" s="55" t="s">
        <v>2179</v>
      </c>
      <c r="R83" s="54"/>
      <c r="S83" s="56">
        <f t="shared" si="17"/>
        <v>0</v>
      </c>
      <c r="T83" s="56">
        <f t="shared" si="14"/>
        <v>0</v>
      </c>
      <c r="U83" s="56">
        <f t="shared" si="18"/>
        <v>0</v>
      </c>
      <c r="V83" s="56">
        <f t="shared" si="15"/>
        <v>38</v>
      </c>
      <c r="W83" s="64">
        <f t="shared" si="16"/>
        <v>20</v>
      </c>
      <c r="X83" s="56" t="str">
        <f t="shared" si="19"/>
        <v>T</v>
      </c>
      <c r="Y83" s="20"/>
      <c r="Z83" s="19"/>
      <c r="AA83" s="20"/>
      <c r="AB83" s="19"/>
      <c r="AC83" s="21"/>
      <c r="AJ83" s="22"/>
      <c r="AK83" s="22"/>
      <c r="AL83" s="22"/>
      <c r="AM83" s="22"/>
      <c r="AN83" s="20"/>
      <c r="AO83" s="20"/>
      <c r="AP83" s="20"/>
      <c r="AQ83" s="20"/>
      <c r="AR83" s="20"/>
    </row>
    <row r="84" spans="1:44" s="17" customFormat="1" ht="30.75" customHeight="1" x14ac:dyDescent="0.2">
      <c r="A84" s="150"/>
      <c r="C84" s="63"/>
      <c r="D84" s="66">
        <f t="shared" si="13"/>
        <v>1</v>
      </c>
      <c r="E84" s="69">
        <f>IFERROR(VLOOKUP(J84,Causa!$A$2:$F$15,6,0),"")</f>
        <v>3</v>
      </c>
      <c r="F84" s="52">
        <v>0.87708333333333333</v>
      </c>
      <c r="G84" s="53"/>
      <c r="H84" s="212"/>
      <c r="I84" s="55" t="s">
        <v>57</v>
      </c>
      <c r="J84" s="54" t="s">
        <v>37</v>
      </c>
      <c r="K84" s="54" t="s">
        <v>68</v>
      </c>
      <c r="L84" s="54" t="s">
        <v>1793</v>
      </c>
      <c r="M84" s="54"/>
      <c r="N84" s="54"/>
      <c r="O84" s="54" t="s">
        <v>427</v>
      </c>
      <c r="P84" s="54">
        <v>12</v>
      </c>
      <c r="Q84" s="55" t="s">
        <v>2180</v>
      </c>
      <c r="R84" s="54"/>
      <c r="S84" s="56">
        <f t="shared" si="17"/>
        <v>0</v>
      </c>
      <c r="T84" s="56">
        <f t="shared" si="14"/>
        <v>0</v>
      </c>
      <c r="U84" s="56">
        <f t="shared" si="18"/>
        <v>12</v>
      </c>
      <c r="V84" s="56">
        <f t="shared" si="15"/>
        <v>0</v>
      </c>
      <c r="W84" s="64">
        <f t="shared" si="16"/>
        <v>21</v>
      </c>
      <c r="X84" s="56" t="str">
        <f t="shared" si="19"/>
        <v>T</v>
      </c>
      <c r="Y84" s="20"/>
      <c r="Z84" s="19"/>
      <c r="AA84" s="20"/>
      <c r="AB84" s="19"/>
      <c r="AC84" s="21"/>
      <c r="AJ84" s="22"/>
      <c r="AK84" s="22"/>
      <c r="AL84" s="22"/>
      <c r="AM84" s="22"/>
      <c r="AN84" s="20"/>
      <c r="AO84" s="20"/>
      <c r="AP84" s="20"/>
      <c r="AQ84" s="20"/>
      <c r="AR84" s="20"/>
    </row>
    <row r="85" spans="1:44" s="17" customFormat="1" ht="30.75" customHeight="1" x14ac:dyDescent="0.2">
      <c r="A85" s="150"/>
      <c r="C85" s="63"/>
      <c r="D85" s="66">
        <f t="shared" si="13"/>
        <v>1</v>
      </c>
      <c r="E85" s="69">
        <f>IFERROR(VLOOKUP(J85,Causa!$A$2:$F$15,6,0),"")</f>
        <v>2</v>
      </c>
      <c r="F85" s="52">
        <v>0.91319444444444453</v>
      </c>
      <c r="G85" s="53"/>
      <c r="H85" s="212"/>
      <c r="I85" s="55" t="s">
        <v>57</v>
      </c>
      <c r="J85" s="54" t="s">
        <v>41</v>
      </c>
      <c r="K85" s="54" t="s">
        <v>42</v>
      </c>
      <c r="L85" s="54" t="s">
        <v>446</v>
      </c>
      <c r="M85" s="54"/>
      <c r="N85" s="54"/>
      <c r="O85" s="54" t="s">
        <v>423</v>
      </c>
      <c r="P85" s="54">
        <v>4.6500000000000004</v>
      </c>
      <c r="Q85" s="55" t="s">
        <v>2107</v>
      </c>
      <c r="R85" s="54"/>
      <c r="S85" s="56">
        <f t="shared" si="17"/>
        <v>0</v>
      </c>
      <c r="T85" s="56">
        <f t="shared" si="14"/>
        <v>0</v>
      </c>
      <c r="U85" s="56">
        <f t="shared" si="18"/>
        <v>0</v>
      </c>
      <c r="V85" s="56">
        <f t="shared" si="15"/>
        <v>4.6500000000000004</v>
      </c>
      <c r="W85" s="64">
        <f t="shared" si="16"/>
        <v>21</v>
      </c>
      <c r="X85" s="56" t="str">
        <f t="shared" si="19"/>
        <v>T</v>
      </c>
      <c r="Y85" s="20"/>
      <c r="Z85" s="19"/>
      <c r="AA85" s="20"/>
      <c r="AB85" s="19"/>
      <c r="AC85" s="21"/>
      <c r="AJ85" s="22"/>
      <c r="AK85" s="22"/>
      <c r="AL85" s="22"/>
      <c r="AM85" s="22"/>
      <c r="AN85" s="20"/>
      <c r="AO85" s="20"/>
      <c r="AP85" s="20"/>
      <c r="AQ85" s="20"/>
      <c r="AR85" s="20"/>
    </row>
    <row r="86" spans="1:44" s="17" customFormat="1" ht="30.75" customHeight="1" x14ac:dyDescent="0.2">
      <c r="A86" s="150"/>
      <c r="C86" s="63"/>
      <c r="D86" s="66">
        <f t="shared" si="13"/>
        <v>1</v>
      </c>
      <c r="E86" s="69">
        <f>IFERROR(VLOOKUP(J86,Causa!$A$2:$F$15,6,0),"")</f>
        <v>3</v>
      </c>
      <c r="F86" s="52">
        <v>0.92152777777777783</v>
      </c>
      <c r="G86" s="53"/>
      <c r="H86" s="212"/>
      <c r="I86" s="55" t="s">
        <v>57</v>
      </c>
      <c r="J86" s="54" t="s">
        <v>37</v>
      </c>
      <c r="K86" s="54" t="s">
        <v>68</v>
      </c>
      <c r="L86" s="54" t="s">
        <v>1793</v>
      </c>
      <c r="M86" s="54"/>
      <c r="N86" s="54"/>
      <c r="O86" s="54" t="s">
        <v>427</v>
      </c>
      <c r="P86" s="54">
        <v>31.99</v>
      </c>
      <c r="Q86" s="55" t="s">
        <v>2180</v>
      </c>
      <c r="R86" s="54" t="s">
        <v>1940</v>
      </c>
      <c r="S86" s="56">
        <f t="shared" si="17"/>
        <v>0</v>
      </c>
      <c r="T86" s="56">
        <f t="shared" si="14"/>
        <v>0</v>
      </c>
      <c r="U86" s="56">
        <f t="shared" si="18"/>
        <v>31.99</v>
      </c>
      <c r="V86" s="56">
        <f t="shared" si="15"/>
        <v>0</v>
      </c>
      <c r="W86" s="64">
        <f t="shared" si="16"/>
        <v>22</v>
      </c>
      <c r="X86" s="56" t="str">
        <f t="shared" si="19"/>
        <v>T</v>
      </c>
      <c r="Y86" s="20"/>
      <c r="Z86" s="19"/>
      <c r="AA86" s="20"/>
      <c r="AB86" s="19"/>
      <c r="AC86" s="21"/>
      <c r="AJ86" s="22"/>
      <c r="AK86" s="22"/>
      <c r="AL86" s="22"/>
      <c r="AM86" s="22"/>
      <c r="AN86" s="20"/>
      <c r="AO86" s="20"/>
      <c r="AP86" s="20"/>
      <c r="AQ86" s="20"/>
      <c r="AR86" s="20"/>
    </row>
    <row r="87" spans="1:44" s="17" customFormat="1" ht="30.75" customHeight="1" x14ac:dyDescent="0.2">
      <c r="A87" s="150"/>
      <c r="C87" s="63"/>
      <c r="D87" s="66">
        <f t="shared" si="13"/>
        <v>1</v>
      </c>
      <c r="E87" s="69">
        <f>IFERROR(VLOOKUP(J87,Causa!$A$2:$F$15,6,0),"")</f>
        <v>2</v>
      </c>
      <c r="F87" s="52">
        <v>0.95833333333333337</v>
      </c>
      <c r="G87" s="53"/>
      <c r="H87" s="212"/>
      <c r="I87" s="55" t="s">
        <v>55</v>
      </c>
      <c r="J87" s="54" t="s">
        <v>41</v>
      </c>
      <c r="K87" s="54" t="s">
        <v>42</v>
      </c>
      <c r="L87" s="54" t="s">
        <v>444</v>
      </c>
      <c r="M87" s="54"/>
      <c r="N87" s="54"/>
      <c r="O87" s="54" t="s">
        <v>402</v>
      </c>
      <c r="P87" s="54">
        <v>20</v>
      </c>
      <c r="Q87" s="55" t="s">
        <v>2182</v>
      </c>
      <c r="R87" s="54"/>
      <c r="S87" s="56">
        <f t="shared" si="17"/>
        <v>0</v>
      </c>
      <c r="T87" s="56">
        <f t="shared" si="14"/>
        <v>0</v>
      </c>
      <c r="U87" s="56">
        <f t="shared" si="18"/>
        <v>0</v>
      </c>
      <c r="V87" s="56">
        <f t="shared" si="15"/>
        <v>20</v>
      </c>
      <c r="W87" s="64">
        <f t="shared" si="16"/>
        <v>23</v>
      </c>
      <c r="X87" s="56" t="str">
        <f t="shared" si="19"/>
        <v>N</v>
      </c>
      <c r="Y87" s="20"/>
      <c r="Z87" s="19"/>
      <c r="AA87" s="20"/>
      <c r="AB87" s="19"/>
      <c r="AC87" s="21"/>
      <c r="AJ87" s="22"/>
      <c r="AK87" s="22"/>
      <c r="AL87" s="22"/>
      <c r="AM87" s="22"/>
      <c r="AN87" s="20"/>
      <c r="AO87" s="20"/>
      <c r="AP87" s="20"/>
      <c r="AQ87" s="20"/>
      <c r="AR87" s="20"/>
    </row>
    <row r="88" spans="1:44" s="17" customFormat="1" ht="30.75" customHeight="1" x14ac:dyDescent="0.2">
      <c r="A88" s="150"/>
      <c r="C88" s="63"/>
      <c r="D88" s="66">
        <f t="shared" si="13"/>
        <v>1</v>
      </c>
      <c r="E88" s="69">
        <f>IFERROR(VLOOKUP(J88,Causa!$A$2:$F$15,6,0),"")</f>
        <v>2</v>
      </c>
      <c r="F88" s="52">
        <v>0.96875</v>
      </c>
      <c r="G88" s="53"/>
      <c r="H88" s="212"/>
      <c r="I88" s="55" t="s">
        <v>55</v>
      </c>
      <c r="J88" s="54" t="s">
        <v>41</v>
      </c>
      <c r="K88" s="54" t="s">
        <v>42</v>
      </c>
      <c r="L88" s="54" t="s">
        <v>1760</v>
      </c>
      <c r="M88" s="54"/>
      <c r="N88" s="54"/>
      <c r="O88" s="54" t="s">
        <v>399</v>
      </c>
      <c r="P88" s="54">
        <v>14.77</v>
      </c>
      <c r="Q88" s="55" t="s">
        <v>2183</v>
      </c>
      <c r="R88" s="54"/>
      <c r="S88" s="56">
        <f t="shared" si="17"/>
        <v>0</v>
      </c>
      <c r="T88" s="56">
        <f t="shared" si="14"/>
        <v>0</v>
      </c>
      <c r="U88" s="56">
        <f t="shared" si="18"/>
        <v>0</v>
      </c>
      <c r="V88" s="56">
        <f t="shared" si="15"/>
        <v>14.77</v>
      </c>
      <c r="W88" s="64">
        <f t="shared" si="16"/>
        <v>23</v>
      </c>
      <c r="X88" s="56" t="str">
        <f t="shared" si="19"/>
        <v>N</v>
      </c>
      <c r="Y88" s="20"/>
      <c r="Z88" s="19"/>
      <c r="AA88" s="20"/>
      <c r="AB88" s="19"/>
      <c r="AC88" s="21"/>
      <c r="AJ88" s="22"/>
      <c r="AK88" s="22"/>
      <c r="AL88" s="22"/>
      <c r="AM88" s="22"/>
      <c r="AN88" s="20"/>
      <c r="AO88" s="20"/>
      <c r="AP88" s="20"/>
      <c r="AQ88" s="20"/>
      <c r="AR88" s="20"/>
    </row>
    <row r="89" spans="1:44" s="17" customFormat="1" ht="30.75" customHeight="1" x14ac:dyDescent="0.2">
      <c r="A89" s="150"/>
      <c r="C89" s="63"/>
      <c r="D89" s="66" t="str">
        <f t="shared" si="13"/>
        <v/>
      </c>
      <c r="E89" s="69" t="str">
        <f>IFERROR(VLOOKUP(J89,Causa!$A$2:$F$15,6,0),"")</f>
        <v/>
      </c>
      <c r="F89" s="52"/>
      <c r="G89" s="53"/>
      <c r="H89" s="212"/>
      <c r="I89" s="55"/>
      <c r="J89" s="54"/>
      <c r="K89" s="54"/>
      <c r="L89" s="54"/>
      <c r="M89" s="54"/>
      <c r="N89" s="54"/>
      <c r="O89" s="54"/>
      <c r="P89" s="54"/>
      <c r="Q89" s="55"/>
      <c r="R89" s="54"/>
      <c r="S89" s="56">
        <f t="shared" si="17"/>
        <v>0</v>
      </c>
      <c r="T89" s="56">
        <f t="shared" si="14"/>
        <v>0</v>
      </c>
      <c r="U89" s="56">
        <f t="shared" si="18"/>
        <v>0</v>
      </c>
      <c r="V89" s="56">
        <f t="shared" si="15"/>
        <v>0</v>
      </c>
      <c r="W89" s="64" t="str">
        <f t="shared" si="16"/>
        <v/>
      </c>
      <c r="X89" s="56" t="str">
        <f t="shared" si="19"/>
        <v>T</v>
      </c>
      <c r="Y89" s="20"/>
      <c r="Z89" s="19"/>
      <c r="AA89" s="20"/>
      <c r="AB89" s="19"/>
      <c r="AC89" s="21"/>
      <c r="AJ89" s="22"/>
      <c r="AK89" s="22"/>
      <c r="AL89" s="22"/>
      <c r="AM89" s="22"/>
      <c r="AN89" s="20"/>
      <c r="AO89" s="20"/>
      <c r="AP89" s="20"/>
      <c r="AQ89" s="20"/>
      <c r="AR89" s="20"/>
    </row>
    <row r="90" spans="1:44" s="17" customFormat="1" ht="30.75" customHeight="1" x14ac:dyDescent="0.2">
      <c r="A90" s="150"/>
      <c r="C90" s="63"/>
      <c r="D90" s="66" t="str">
        <f t="shared" si="13"/>
        <v/>
      </c>
      <c r="E90" s="69" t="str">
        <f>IFERROR(VLOOKUP(J90,Causa!$A$2:$F$15,6,0),"")</f>
        <v/>
      </c>
      <c r="F90" s="52"/>
      <c r="G90" s="53"/>
      <c r="H90" s="212"/>
      <c r="I90" s="55"/>
      <c r="J90" s="54"/>
      <c r="K90" s="54"/>
      <c r="L90" s="54"/>
      <c r="M90" s="54"/>
      <c r="N90" s="54"/>
      <c r="O90" s="54"/>
      <c r="P90" s="54"/>
      <c r="Q90" s="55"/>
      <c r="R90" s="54"/>
      <c r="S90" s="56">
        <f t="shared" si="17"/>
        <v>0</v>
      </c>
      <c r="T90" s="56">
        <f t="shared" si="14"/>
        <v>0</v>
      </c>
      <c r="U90" s="56">
        <f t="shared" si="18"/>
        <v>0</v>
      </c>
      <c r="V90" s="56">
        <f t="shared" si="15"/>
        <v>0</v>
      </c>
      <c r="W90" s="64" t="str">
        <f t="shared" si="16"/>
        <v/>
      </c>
      <c r="X90" s="56" t="str">
        <f t="shared" si="19"/>
        <v>T</v>
      </c>
      <c r="Y90" s="20"/>
      <c r="Z90" s="19"/>
      <c r="AA90" s="20"/>
      <c r="AB90" s="19"/>
      <c r="AC90" s="21"/>
      <c r="AJ90" s="22"/>
      <c r="AK90" s="22"/>
      <c r="AL90" s="22"/>
      <c r="AM90" s="22"/>
      <c r="AN90" s="20"/>
      <c r="AO90" s="20"/>
      <c r="AP90" s="20"/>
      <c r="AQ90" s="20"/>
      <c r="AR90" s="20"/>
    </row>
    <row r="91" spans="1:44" s="17" customFormat="1" ht="30.75" customHeight="1" x14ac:dyDescent="0.2">
      <c r="A91" s="150"/>
      <c r="C91" s="63"/>
      <c r="D91" s="66" t="str">
        <f t="shared" si="13"/>
        <v/>
      </c>
      <c r="E91" s="69" t="str">
        <f>IFERROR(VLOOKUP(J91,Causa!$A$2:$F$15,6,0),"")</f>
        <v/>
      </c>
      <c r="F91" s="52"/>
      <c r="G91" s="53"/>
      <c r="H91" s="212"/>
      <c r="I91" s="55"/>
      <c r="J91" s="54"/>
      <c r="K91" s="54"/>
      <c r="L91" s="54"/>
      <c r="M91" s="54"/>
      <c r="N91" s="54"/>
      <c r="O91" s="54"/>
      <c r="P91" s="54"/>
      <c r="Q91" s="55"/>
      <c r="R91" s="54"/>
      <c r="S91" s="56">
        <f t="shared" si="17"/>
        <v>0</v>
      </c>
      <c r="T91" s="56">
        <f t="shared" si="14"/>
        <v>0</v>
      </c>
      <c r="U91" s="56">
        <f t="shared" si="18"/>
        <v>0</v>
      </c>
      <c r="V91" s="56">
        <f t="shared" si="15"/>
        <v>0</v>
      </c>
      <c r="W91" s="64" t="str">
        <f t="shared" si="16"/>
        <v/>
      </c>
      <c r="X91" s="56" t="str">
        <f t="shared" si="19"/>
        <v>T</v>
      </c>
      <c r="Y91" s="20"/>
      <c r="Z91" s="19"/>
      <c r="AA91" s="20"/>
      <c r="AB91" s="19"/>
      <c r="AC91" s="21"/>
      <c r="AJ91" s="22"/>
      <c r="AK91" s="22"/>
      <c r="AL91" s="22"/>
      <c r="AM91" s="22"/>
      <c r="AN91" s="20"/>
      <c r="AO91" s="20"/>
      <c r="AP91" s="20"/>
      <c r="AQ91" s="20"/>
      <c r="AR91" s="20"/>
    </row>
    <row r="92" spans="1:44" s="17" customFormat="1" ht="30.75" customHeight="1" x14ac:dyDescent="0.2">
      <c r="A92" s="150"/>
      <c r="C92" s="63"/>
      <c r="D92" s="66" t="str">
        <f t="shared" si="13"/>
        <v/>
      </c>
      <c r="E92" s="69" t="str">
        <f>IFERROR(VLOOKUP(J92,Causa!$A$2:$F$15,6,0),"")</f>
        <v/>
      </c>
      <c r="F92" s="52"/>
      <c r="G92" s="53"/>
      <c r="H92" s="212"/>
      <c r="I92" s="55"/>
      <c r="J92" s="54"/>
      <c r="K92" s="54"/>
      <c r="L92" s="54"/>
      <c r="M92" s="54"/>
      <c r="N92" s="54"/>
      <c r="O92" s="54"/>
      <c r="P92" s="54"/>
      <c r="Q92" s="55"/>
      <c r="R92" s="54"/>
      <c r="S92" s="56">
        <f t="shared" si="17"/>
        <v>0</v>
      </c>
      <c r="T92" s="56">
        <f t="shared" si="14"/>
        <v>0</v>
      </c>
      <c r="U92" s="56">
        <f t="shared" si="18"/>
        <v>0</v>
      </c>
      <c r="V92" s="56">
        <f t="shared" si="15"/>
        <v>0</v>
      </c>
      <c r="W92" s="64" t="str">
        <f t="shared" si="16"/>
        <v/>
      </c>
      <c r="X92" s="56" t="str">
        <f t="shared" si="19"/>
        <v>T</v>
      </c>
      <c r="Y92" s="20"/>
      <c r="Z92" s="19"/>
      <c r="AA92" s="20"/>
      <c r="AB92" s="19"/>
      <c r="AC92" s="21"/>
      <c r="AJ92" s="22"/>
      <c r="AK92" s="22"/>
      <c r="AL92" s="22"/>
      <c r="AM92" s="22"/>
      <c r="AN92" s="20"/>
      <c r="AO92" s="20"/>
      <c r="AP92" s="20"/>
      <c r="AQ92" s="20"/>
      <c r="AR92" s="20"/>
    </row>
    <row r="93" spans="1:44" s="17" customFormat="1" ht="30.75" customHeight="1" x14ac:dyDescent="0.2">
      <c r="A93" s="150"/>
      <c r="C93" s="63"/>
      <c r="D93" s="66" t="str">
        <f t="shared" si="13"/>
        <v/>
      </c>
      <c r="E93" s="69" t="str">
        <f>IFERROR(VLOOKUP(J93,Causa!$A$2:$F$15,6,0),"")</f>
        <v/>
      </c>
      <c r="F93" s="52"/>
      <c r="G93" s="53"/>
      <c r="H93" s="212"/>
      <c r="I93" s="55"/>
      <c r="J93" s="54"/>
      <c r="K93" s="54"/>
      <c r="L93" s="54"/>
      <c r="M93" s="54"/>
      <c r="N93" s="54"/>
      <c r="O93" s="54"/>
      <c r="P93" s="54"/>
      <c r="Q93" s="55"/>
      <c r="R93" s="54"/>
      <c r="S93" s="56">
        <f t="shared" si="17"/>
        <v>0</v>
      </c>
      <c r="T93" s="56">
        <f t="shared" si="14"/>
        <v>0</v>
      </c>
      <c r="U93" s="56">
        <f t="shared" si="18"/>
        <v>0</v>
      </c>
      <c r="V93" s="56">
        <f t="shared" si="15"/>
        <v>0</v>
      </c>
      <c r="W93" s="64" t="str">
        <f t="shared" si="16"/>
        <v/>
      </c>
      <c r="X93" s="56" t="str">
        <f t="shared" si="19"/>
        <v>T</v>
      </c>
      <c r="Y93" s="20"/>
      <c r="Z93" s="19"/>
      <c r="AA93" s="20"/>
      <c r="AB93" s="19"/>
      <c r="AC93" s="21"/>
      <c r="AJ93" s="22"/>
      <c r="AK93" s="22"/>
      <c r="AL93" s="22"/>
      <c r="AM93" s="22"/>
      <c r="AN93" s="20"/>
      <c r="AO93" s="20"/>
      <c r="AP93" s="20"/>
      <c r="AQ93" s="20"/>
      <c r="AR93" s="20"/>
    </row>
    <row r="94" spans="1:44" s="17" customFormat="1" ht="30.75" customHeight="1" x14ac:dyDescent="0.2">
      <c r="A94" s="150"/>
      <c r="C94" s="63"/>
      <c r="D94" s="66" t="str">
        <f t="shared" si="13"/>
        <v/>
      </c>
      <c r="E94" s="69" t="str">
        <f>IFERROR(VLOOKUP(J94,Causa!$A$2:$F$15,6,0),"")</f>
        <v/>
      </c>
      <c r="F94" s="52"/>
      <c r="G94" s="53"/>
      <c r="H94" s="212"/>
      <c r="I94" s="55"/>
      <c r="J94" s="54"/>
      <c r="K94" s="54"/>
      <c r="L94" s="54"/>
      <c r="M94" s="54"/>
      <c r="N94" s="54"/>
      <c r="O94" s="54"/>
      <c r="P94" s="54"/>
      <c r="Q94" s="55"/>
      <c r="R94" s="54"/>
      <c r="S94" s="56">
        <f t="shared" si="17"/>
        <v>0</v>
      </c>
      <c r="T94" s="56">
        <f t="shared" si="14"/>
        <v>0</v>
      </c>
      <c r="U94" s="56">
        <f t="shared" si="18"/>
        <v>0</v>
      </c>
      <c r="V94" s="56">
        <f t="shared" si="15"/>
        <v>0</v>
      </c>
      <c r="W94" s="64" t="str">
        <f t="shared" si="16"/>
        <v/>
      </c>
      <c r="X94" s="56" t="str">
        <f t="shared" si="19"/>
        <v>T</v>
      </c>
      <c r="Y94" s="20"/>
      <c r="Z94" s="19"/>
      <c r="AA94" s="20"/>
      <c r="AB94" s="19"/>
      <c r="AC94" s="21"/>
      <c r="AJ94" s="22"/>
      <c r="AK94" s="22"/>
      <c r="AL94" s="22"/>
      <c r="AM94" s="22"/>
      <c r="AN94" s="20"/>
      <c r="AO94" s="20"/>
      <c r="AP94" s="20"/>
      <c r="AQ94" s="20"/>
      <c r="AR94" s="20"/>
    </row>
    <row r="95" spans="1:44" s="17" customFormat="1" ht="30.75" customHeight="1" x14ac:dyDescent="0.2">
      <c r="A95" s="150"/>
      <c r="C95" s="63"/>
      <c r="D95" s="66" t="str">
        <f t="shared" si="13"/>
        <v/>
      </c>
      <c r="E95" s="69" t="str">
        <f>IFERROR(VLOOKUP(J95,Causa!$A$2:$F$15,6,0),"")</f>
        <v/>
      </c>
      <c r="F95" s="52"/>
      <c r="G95" s="53"/>
      <c r="H95" s="212"/>
      <c r="I95" s="55"/>
      <c r="J95" s="54"/>
      <c r="K95" s="54"/>
      <c r="L95" s="54"/>
      <c r="M95" s="54"/>
      <c r="N95" s="54"/>
      <c r="O95" s="54"/>
      <c r="P95" s="54"/>
      <c r="Q95" s="55"/>
      <c r="R95" s="54"/>
      <c r="S95" s="56">
        <f t="shared" si="17"/>
        <v>0</v>
      </c>
      <c r="T95" s="56">
        <f t="shared" si="14"/>
        <v>0</v>
      </c>
      <c r="U95" s="56">
        <f t="shared" si="18"/>
        <v>0</v>
      </c>
      <c r="V95" s="56">
        <f t="shared" si="15"/>
        <v>0</v>
      </c>
      <c r="W95" s="64" t="str">
        <f t="shared" si="16"/>
        <v/>
      </c>
      <c r="X95" s="56" t="str">
        <f t="shared" si="19"/>
        <v>T</v>
      </c>
      <c r="Y95" s="20"/>
      <c r="Z95" s="19"/>
      <c r="AA95" s="20"/>
      <c r="AB95" s="19"/>
      <c r="AC95" s="21"/>
      <c r="AJ95" s="22"/>
      <c r="AK95" s="22"/>
      <c r="AL95" s="22"/>
      <c r="AM95" s="22"/>
      <c r="AN95" s="20"/>
      <c r="AO95" s="20"/>
      <c r="AP95" s="20"/>
      <c r="AQ95" s="20"/>
      <c r="AR95" s="20"/>
    </row>
    <row r="96" spans="1:44" s="17" customFormat="1" ht="30.75" customHeight="1" x14ac:dyDescent="0.2">
      <c r="A96" s="150"/>
      <c r="C96" s="63"/>
      <c r="D96" s="66" t="str">
        <f t="shared" si="13"/>
        <v/>
      </c>
      <c r="E96" s="69" t="str">
        <f>IFERROR(VLOOKUP(J96,Causa!$A$2:$F$15,6,0),"")</f>
        <v/>
      </c>
      <c r="F96" s="52"/>
      <c r="G96" s="53"/>
      <c r="H96" s="212"/>
      <c r="I96" s="55"/>
      <c r="J96" s="54"/>
      <c r="K96" s="54"/>
      <c r="L96" s="54"/>
      <c r="M96" s="54"/>
      <c r="N96" s="54"/>
      <c r="O96" s="54"/>
      <c r="P96" s="54"/>
      <c r="Q96" s="55"/>
      <c r="R96" s="54"/>
      <c r="S96" s="56">
        <f t="shared" si="17"/>
        <v>0</v>
      </c>
      <c r="T96" s="56">
        <f t="shared" si="14"/>
        <v>0</v>
      </c>
      <c r="U96" s="56">
        <f t="shared" si="18"/>
        <v>0</v>
      </c>
      <c r="V96" s="56">
        <f t="shared" si="15"/>
        <v>0</v>
      </c>
      <c r="W96" s="64" t="str">
        <f t="shared" si="16"/>
        <v/>
      </c>
      <c r="X96" s="56" t="str">
        <f t="shared" si="19"/>
        <v>T</v>
      </c>
      <c r="Y96" s="20"/>
      <c r="Z96" s="19"/>
      <c r="AA96" s="20"/>
      <c r="AB96" s="19"/>
      <c r="AC96" s="21"/>
      <c r="AJ96" s="22"/>
      <c r="AK96" s="22"/>
      <c r="AL96" s="22"/>
      <c r="AM96" s="22"/>
      <c r="AN96" s="20"/>
      <c r="AO96" s="20"/>
      <c r="AP96" s="20"/>
      <c r="AQ96" s="20"/>
      <c r="AR96" s="20"/>
    </row>
    <row r="97" spans="1:44" s="17" customFormat="1" ht="30.75" customHeight="1" x14ac:dyDescent="0.2">
      <c r="A97" s="150"/>
      <c r="C97" s="63"/>
      <c r="D97" s="66" t="str">
        <f t="shared" si="13"/>
        <v/>
      </c>
      <c r="E97" s="69" t="str">
        <f>IFERROR(VLOOKUP(J97,Causa!$A$2:$F$15,6,0),"")</f>
        <v/>
      </c>
      <c r="F97" s="52"/>
      <c r="G97" s="53"/>
      <c r="H97" s="212"/>
      <c r="I97" s="55"/>
      <c r="J97" s="54"/>
      <c r="K97" s="54"/>
      <c r="L97" s="54"/>
      <c r="M97" s="54"/>
      <c r="N97" s="54"/>
      <c r="O97" s="54"/>
      <c r="P97" s="54"/>
      <c r="Q97" s="55"/>
      <c r="R97" s="54"/>
      <c r="S97" s="56">
        <f t="shared" si="17"/>
        <v>0</v>
      </c>
      <c r="T97" s="56">
        <f t="shared" si="14"/>
        <v>0</v>
      </c>
      <c r="U97" s="56">
        <f t="shared" si="18"/>
        <v>0</v>
      </c>
      <c r="V97" s="56">
        <f t="shared" si="15"/>
        <v>0</v>
      </c>
      <c r="W97" s="64" t="str">
        <f t="shared" si="16"/>
        <v/>
      </c>
      <c r="X97" s="56" t="str">
        <f t="shared" si="19"/>
        <v>T</v>
      </c>
      <c r="Y97" s="20"/>
      <c r="Z97" s="19"/>
      <c r="AA97" s="20"/>
      <c r="AB97" s="19"/>
      <c r="AC97" s="21"/>
      <c r="AJ97" s="22"/>
      <c r="AK97" s="22"/>
      <c r="AL97" s="22"/>
      <c r="AM97" s="22"/>
      <c r="AN97" s="20"/>
      <c r="AO97" s="20"/>
      <c r="AP97" s="20"/>
      <c r="AQ97" s="20"/>
      <c r="AR97" s="20"/>
    </row>
    <row r="98" spans="1:44" s="17" customFormat="1" ht="30.75" customHeight="1" x14ac:dyDescent="0.2">
      <c r="A98" s="150"/>
      <c r="C98" s="63"/>
      <c r="D98" s="66" t="str">
        <f t="shared" si="13"/>
        <v/>
      </c>
      <c r="E98" s="69" t="str">
        <f>IFERROR(VLOOKUP(J98,Causa!$A$2:$F$15,6,0),"")</f>
        <v/>
      </c>
      <c r="F98" s="52"/>
      <c r="G98" s="53"/>
      <c r="H98" s="212"/>
      <c r="I98" s="55"/>
      <c r="J98" s="54"/>
      <c r="K98" s="54"/>
      <c r="L98" s="54"/>
      <c r="M98" s="54"/>
      <c r="N98" s="54"/>
      <c r="O98" s="54"/>
      <c r="P98" s="54"/>
      <c r="Q98" s="55"/>
      <c r="R98" s="54"/>
      <c r="S98" s="56">
        <f t="shared" si="17"/>
        <v>0</v>
      </c>
      <c r="T98" s="56">
        <f t="shared" si="14"/>
        <v>0</v>
      </c>
      <c r="U98" s="56">
        <f t="shared" si="18"/>
        <v>0</v>
      </c>
      <c r="V98" s="56">
        <f t="shared" si="15"/>
        <v>0</v>
      </c>
      <c r="W98" s="64" t="str">
        <f t="shared" si="16"/>
        <v/>
      </c>
      <c r="X98" s="56" t="str">
        <f t="shared" si="19"/>
        <v>T</v>
      </c>
      <c r="Y98" s="20"/>
      <c r="Z98" s="19"/>
      <c r="AA98" s="20"/>
      <c r="AB98" s="19"/>
      <c r="AC98" s="21"/>
      <c r="AJ98" s="22"/>
      <c r="AK98" s="22"/>
      <c r="AL98" s="22"/>
      <c r="AM98" s="22"/>
      <c r="AN98" s="20"/>
      <c r="AO98" s="20"/>
      <c r="AP98" s="20"/>
      <c r="AQ98" s="20"/>
      <c r="AR98" s="20"/>
    </row>
    <row r="99" spans="1:44" s="17" customFormat="1" ht="30.75" customHeight="1" x14ac:dyDescent="0.2">
      <c r="A99" s="150"/>
      <c r="C99" s="63"/>
      <c r="D99" s="66" t="str">
        <f t="shared" ref="D99:D162" si="20">IF(E99="","",IF(E99=1,IF(COUNTA(F99:P99)=9,1,0),IF(J99="OPERACIO",IF(COUNTA(F99:P99)=7,1,0),IF(COUNTA(F99:P99)=7,1,0))))</f>
        <v/>
      </c>
      <c r="E99" s="69" t="str">
        <f>IFERROR(VLOOKUP(J99,Causa!$A$2:$F$15,6,0),"")</f>
        <v/>
      </c>
      <c r="F99" s="52"/>
      <c r="G99" s="53"/>
      <c r="H99" s="212"/>
      <c r="I99" s="55"/>
      <c r="J99" s="54"/>
      <c r="K99" s="54"/>
      <c r="L99" s="54"/>
      <c r="M99" s="54"/>
      <c r="N99" s="54"/>
      <c r="O99" s="54"/>
      <c r="P99" s="54"/>
      <c r="Q99" s="55"/>
      <c r="R99" s="54"/>
      <c r="S99" s="56">
        <f t="shared" si="17"/>
        <v>0</v>
      </c>
      <c r="T99" s="56">
        <f t="shared" ref="T99:T162" si="21">IF(J99="Programa",P99,0)-S99</f>
        <v>0</v>
      </c>
      <c r="U99" s="56">
        <f t="shared" si="18"/>
        <v>0</v>
      </c>
      <c r="V99" s="56">
        <f t="shared" ref="V99:V162" si="22">IF(J99="ELECTRIC",P99,0)+IF(J99="INSTRUME",P99,0)+IF(J99="MECANICA",P99,0)+IF(J99="OPERACIO",P99,0)+IF(J99="AUTOMATI",P99,0)</f>
        <v>0</v>
      </c>
      <c r="W99" s="64" t="str">
        <f t="shared" ref="W99:W162" si="23">IF(F99="","",HOUR(F99))</f>
        <v/>
      </c>
      <c r="X99" s="56" t="str">
        <f t="shared" si="19"/>
        <v>T</v>
      </c>
      <c r="Y99" s="20"/>
      <c r="Z99" s="19"/>
      <c r="AA99" s="20"/>
      <c r="AB99" s="19"/>
      <c r="AC99" s="21"/>
      <c r="AJ99" s="22"/>
      <c r="AK99" s="22"/>
      <c r="AL99" s="22"/>
      <c r="AM99" s="22"/>
      <c r="AN99" s="20"/>
      <c r="AO99" s="20"/>
      <c r="AP99" s="20"/>
      <c r="AQ99" s="20"/>
      <c r="AR99" s="20"/>
    </row>
    <row r="100" spans="1:44" s="17" customFormat="1" ht="30.75" customHeight="1" x14ac:dyDescent="0.2">
      <c r="A100" s="150"/>
      <c r="C100" s="63"/>
      <c r="D100" s="66" t="str">
        <f t="shared" si="20"/>
        <v/>
      </c>
      <c r="E100" s="69" t="str">
        <f>IFERROR(VLOOKUP(J100,Causa!$A$2:$F$15,6,0),"")</f>
        <v/>
      </c>
      <c r="F100" s="52"/>
      <c r="G100" s="53"/>
      <c r="H100" s="212"/>
      <c r="I100" s="55"/>
      <c r="J100" s="54"/>
      <c r="K100" s="54"/>
      <c r="L100" s="54"/>
      <c r="M100" s="54"/>
      <c r="N100" s="54"/>
      <c r="O100" s="54"/>
      <c r="P100" s="54"/>
      <c r="Q100" s="55"/>
      <c r="R100" s="54"/>
      <c r="S100" s="56">
        <f t="shared" ref="S100:S163" si="24">IF(K100="tiempo no programado",P100,0)</f>
        <v>0</v>
      </c>
      <c r="T100" s="56">
        <f t="shared" si="21"/>
        <v>0</v>
      </c>
      <c r="U100" s="56">
        <f t="shared" ref="U100:U163" si="25">IF(J100="CALIDAD",P100,0)+IF(J100="LOGISTIC",P100,0)+IF(J100="REPUESTO",P100,0)+IF(J100="SALAMAQ",P100,0)</f>
        <v>0</v>
      </c>
      <c r="V100" s="56">
        <f t="shared" si="22"/>
        <v>0</v>
      </c>
      <c r="W100" s="64" t="str">
        <f t="shared" si="23"/>
        <v/>
      </c>
      <c r="X100" s="56" t="str">
        <f t="shared" ref="X100:X163" si="26">IF(OR(W100=23,W100&lt;7),"N",IF(AND(W100&gt;=7,W100&lt;15),"M","T"))</f>
        <v>T</v>
      </c>
      <c r="Y100" s="20"/>
      <c r="Z100" s="19"/>
      <c r="AA100" s="20"/>
      <c r="AB100" s="19"/>
      <c r="AC100" s="21"/>
      <c r="AJ100" s="22"/>
      <c r="AK100" s="22"/>
      <c r="AL100" s="22"/>
      <c r="AM100" s="22"/>
      <c r="AN100" s="20"/>
      <c r="AO100" s="20"/>
      <c r="AP100" s="20"/>
      <c r="AQ100" s="20"/>
      <c r="AR100" s="20"/>
    </row>
    <row r="101" spans="1:44" s="17" customFormat="1" ht="30.75" customHeight="1" x14ac:dyDescent="0.2">
      <c r="A101" s="150"/>
      <c r="C101" s="63"/>
      <c r="D101" s="66" t="str">
        <f t="shared" si="20"/>
        <v/>
      </c>
      <c r="E101" s="69" t="str">
        <f>IFERROR(VLOOKUP(J101,Causa!$A$2:$F$15,6,0),"")</f>
        <v/>
      </c>
      <c r="F101" s="52"/>
      <c r="G101" s="53"/>
      <c r="H101" s="212"/>
      <c r="I101" s="55"/>
      <c r="J101" s="54"/>
      <c r="K101" s="54"/>
      <c r="L101" s="54"/>
      <c r="M101" s="54"/>
      <c r="N101" s="54"/>
      <c r="O101" s="54"/>
      <c r="P101" s="54"/>
      <c r="Q101" s="55"/>
      <c r="R101" s="54"/>
      <c r="S101" s="56">
        <f t="shared" si="24"/>
        <v>0</v>
      </c>
      <c r="T101" s="56">
        <f t="shared" si="21"/>
        <v>0</v>
      </c>
      <c r="U101" s="56">
        <f t="shared" si="25"/>
        <v>0</v>
      </c>
      <c r="V101" s="56">
        <f t="shared" si="22"/>
        <v>0</v>
      </c>
      <c r="W101" s="64" t="str">
        <f t="shared" si="23"/>
        <v/>
      </c>
      <c r="X101" s="56" t="str">
        <f t="shared" si="26"/>
        <v>T</v>
      </c>
      <c r="Y101" s="20"/>
      <c r="Z101" s="19"/>
      <c r="AA101" s="20"/>
      <c r="AB101" s="19"/>
      <c r="AC101" s="21"/>
      <c r="AJ101" s="22"/>
      <c r="AK101" s="22"/>
      <c r="AL101" s="22"/>
      <c r="AM101" s="22"/>
      <c r="AN101" s="20"/>
      <c r="AO101" s="20"/>
      <c r="AP101" s="20"/>
      <c r="AQ101" s="20"/>
      <c r="AR101" s="20"/>
    </row>
    <row r="102" spans="1:44" s="17" customFormat="1" ht="30.75" customHeight="1" x14ac:dyDescent="0.2">
      <c r="A102" s="150"/>
      <c r="C102" s="63"/>
      <c r="D102" s="66" t="str">
        <f t="shared" si="20"/>
        <v/>
      </c>
      <c r="E102" s="69" t="str">
        <f>IFERROR(VLOOKUP(J102,Causa!$A$2:$F$15,6,0),"")</f>
        <v/>
      </c>
      <c r="F102" s="52"/>
      <c r="G102" s="53"/>
      <c r="H102" s="212"/>
      <c r="I102" s="55"/>
      <c r="J102" s="54"/>
      <c r="K102" s="54"/>
      <c r="L102" s="54"/>
      <c r="M102" s="54"/>
      <c r="N102" s="54"/>
      <c r="O102" s="54"/>
      <c r="P102" s="54"/>
      <c r="Q102" s="55"/>
      <c r="R102" s="54"/>
      <c r="S102" s="56">
        <f t="shared" si="24"/>
        <v>0</v>
      </c>
      <c r="T102" s="56">
        <f t="shared" si="21"/>
        <v>0</v>
      </c>
      <c r="U102" s="56">
        <f t="shared" si="25"/>
        <v>0</v>
      </c>
      <c r="V102" s="56">
        <f t="shared" si="22"/>
        <v>0</v>
      </c>
      <c r="W102" s="64" t="str">
        <f t="shared" si="23"/>
        <v/>
      </c>
      <c r="X102" s="56" t="str">
        <f t="shared" si="26"/>
        <v>T</v>
      </c>
      <c r="Y102" s="20"/>
      <c r="Z102" s="19"/>
      <c r="AA102" s="20"/>
      <c r="AB102" s="19"/>
      <c r="AC102" s="21"/>
      <c r="AJ102" s="22"/>
      <c r="AK102" s="22"/>
      <c r="AL102" s="22"/>
      <c r="AM102" s="22"/>
      <c r="AN102" s="20"/>
      <c r="AO102" s="20"/>
      <c r="AP102" s="20"/>
      <c r="AQ102" s="20"/>
      <c r="AR102" s="20"/>
    </row>
    <row r="103" spans="1:44" s="17" customFormat="1" ht="30.75" customHeight="1" x14ac:dyDescent="0.2">
      <c r="A103" s="150"/>
      <c r="C103" s="63"/>
      <c r="D103" s="66" t="str">
        <f t="shared" si="20"/>
        <v/>
      </c>
      <c r="E103" s="69" t="str">
        <f>IFERROR(VLOOKUP(J103,Causa!$A$2:$F$15,6,0),"")</f>
        <v/>
      </c>
      <c r="F103" s="52"/>
      <c r="G103" s="53"/>
      <c r="H103" s="212"/>
      <c r="I103" s="55"/>
      <c r="J103" s="54"/>
      <c r="K103" s="54"/>
      <c r="L103" s="54"/>
      <c r="M103" s="54"/>
      <c r="N103" s="54"/>
      <c r="O103" s="54"/>
      <c r="P103" s="54"/>
      <c r="Q103" s="55"/>
      <c r="R103" s="54"/>
      <c r="S103" s="56">
        <f t="shared" si="24"/>
        <v>0</v>
      </c>
      <c r="T103" s="56">
        <f t="shared" si="21"/>
        <v>0</v>
      </c>
      <c r="U103" s="56">
        <f t="shared" si="25"/>
        <v>0</v>
      </c>
      <c r="V103" s="56">
        <f t="shared" si="22"/>
        <v>0</v>
      </c>
      <c r="W103" s="64" t="str">
        <f t="shared" si="23"/>
        <v/>
      </c>
      <c r="X103" s="56" t="str">
        <f t="shared" si="26"/>
        <v>T</v>
      </c>
      <c r="Y103" s="20"/>
      <c r="Z103" s="19"/>
      <c r="AA103" s="20"/>
      <c r="AB103" s="19"/>
      <c r="AC103" s="21"/>
      <c r="AJ103" s="22"/>
      <c r="AK103" s="22"/>
      <c r="AL103" s="22"/>
      <c r="AM103" s="22"/>
      <c r="AN103" s="20"/>
      <c r="AO103" s="20"/>
      <c r="AP103" s="20"/>
      <c r="AQ103" s="20"/>
      <c r="AR103" s="20"/>
    </row>
    <row r="104" spans="1:44" s="17" customFormat="1" ht="30.75" customHeight="1" x14ac:dyDescent="0.2">
      <c r="A104" s="150"/>
      <c r="C104" s="63"/>
      <c r="D104" s="66" t="str">
        <f t="shared" si="20"/>
        <v/>
      </c>
      <c r="E104" s="69" t="str">
        <f>IFERROR(VLOOKUP(J104,Causa!$A$2:$F$15,6,0),"")</f>
        <v/>
      </c>
      <c r="F104" s="52"/>
      <c r="G104" s="53"/>
      <c r="H104" s="212"/>
      <c r="I104" s="55"/>
      <c r="J104" s="54"/>
      <c r="K104" s="54"/>
      <c r="L104" s="54"/>
      <c r="M104" s="54"/>
      <c r="N104" s="54"/>
      <c r="O104" s="54"/>
      <c r="P104" s="54"/>
      <c r="Q104" s="55"/>
      <c r="R104" s="54"/>
      <c r="S104" s="56">
        <f t="shared" si="24"/>
        <v>0</v>
      </c>
      <c r="T104" s="56">
        <f t="shared" si="21"/>
        <v>0</v>
      </c>
      <c r="U104" s="56">
        <f t="shared" si="25"/>
        <v>0</v>
      </c>
      <c r="V104" s="56">
        <f t="shared" si="22"/>
        <v>0</v>
      </c>
      <c r="W104" s="64" t="str">
        <f t="shared" si="23"/>
        <v/>
      </c>
      <c r="X104" s="56" t="str">
        <f t="shared" si="26"/>
        <v>T</v>
      </c>
      <c r="Y104" s="20"/>
      <c r="Z104" s="19"/>
      <c r="AA104" s="20"/>
      <c r="AB104" s="19"/>
      <c r="AC104" s="21"/>
      <c r="AJ104" s="22"/>
      <c r="AK104" s="22"/>
      <c r="AL104" s="22"/>
      <c r="AM104" s="22"/>
      <c r="AN104" s="20"/>
      <c r="AO104" s="20"/>
      <c r="AP104" s="20"/>
      <c r="AQ104" s="20"/>
      <c r="AR104" s="20"/>
    </row>
    <row r="105" spans="1:44" s="17" customFormat="1" ht="30.75" customHeight="1" x14ac:dyDescent="0.2">
      <c r="A105" s="150"/>
      <c r="C105" s="63"/>
      <c r="D105" s="66" t="str">
        <f t="shared" si="20"/>
        <v/>
      </c>
      <c r="E105" s="69" t="str">
        <f>IFERROR(VLOOKUP(J105,Causa!$A$2:$F$15,6,0),"")</f>
        <v/>
      </c>
      <c r="F105" s="52"/>
      <c r="G105" s="53"/>
      <c r="H105" s="212"/>
      <c r="I105" s="55"/>
      <c r="J105" s="54"/>
      <c r="K105" s="54"/>
      <c r="L105" s="54"/>
      <c r="M105" s="54"/>
      <c r="N105" s="54"/>
      <c r="O105" s="54"/>
      <c r="P105" s="54"/>
      <c r="Q105" s="55"/>
      <c r="R105" s="54"/>
      <c r="S105" s="56">
        <f t="shared" si="24"/>
        <v>0</v>
      </c>
      <c r="T105" s="56">
        <f t="shared" si="21"/>
        <v>0</v>
      </c>
      <c r="U105" s="56">
        <f t="shared" si="25"/>
        <v>0</v>
      </c>
      <c r="V105" s="56">
        <f t="shared" si="22"/>
        <v>0</v>
      </c>
      <c r="W105" s="64" t="str">
        <f t="shared" si="23"/>
        <v/>
      </c>
      <c r="X105" s="56" t="str">
        <f t="shared" si="26"/>
        <v>T</v>
      </c>
      <c r="Y105" s="20"/>
      <c r="Z105" s="19"/>
      <c r="AA105" s="20"/>
      <c r="AB105" s="19"/>
      <c r="AC105" s="21"/>
      <c r="AJ105" s="22"/>
      <c r="AK105" s="22"/>
      <c r="AL105" s="22"/>
      <c r="AM105" s="22"/>
      <c r="AN105" s="20"/>
      <c r="AO105" s="20"/>
      <c r="AP105" s="20"/>
      <c r="AQ105" s="20"/>
      <c r="AR105" s="20"/>
    </row>
    <row r="106" spans="1:44" s="17" customFormat="1" ht="30.75" customHeight="1" x14ac:dyDescent="0.2">
      <c r="A106" s="150"/>
      <c r="C106" s="63"/>
      <c r="D106" s="66" t="str">
        <f t="shared" si="20"/>
        <v/>
      </c>
      <c r="E106" s="69" t="str">
        <f>IFERROR(VLOOKUP(J106,Causa!$A$2:$F$15,6,0),"")</f>
        <v/>
      </c>
      <c r="F106" s="52"/>
      <c r="G106" s="53"/>
      <c r="H106" s="212"/>
      <c r="I106" s="55"/>
      <c r="J106" s="54"/>
      <c r="K106" s="54"/>
      <c r="L106" s="54"/>
      <c r="M106" s="54"/>
      <c r="N106" s="54"/>
      <c r="O106" s="54"/>
      <c r="P106" s="54"/>
      <c r="Q106" s="55"/>
      <c r="R106" s="54"/>
      <c r="S106" s="56">
        <f t="shared" si="24"/>
        <v>0</v>
      </c>
      <c r="T106" s="56">
        <f t="shared" si="21"/>
        <v>0</v>
      </c>
      <c r="U106" s="56">
        <f t="shared" si="25"/>
        <v>0</v>
      </c>
      <c r="V106" s="56">
        <f t="shared" si="22"/>
        <v>0</v>
      </c>
      <c r="W106" s="64" t="str">
        <f t="shared" si="23"/>
        <v/>
      </c>
      <c r="X106" s="56" t="str">
        <f t="shared" si="26"/>
        <v>T</v>
      </c>
      <c r="Y106" s="20"/>
      <c r="Z106" s="19"/>
      <c r="AA106" s="20"/>
      <c r="AB106" s="19"/>
      <c r="AC106" s="21"/>
      <c r="AJ106" s="22"/>
      <c r="AK106" s="22"/>
      <c r="AL106" s="22"/>
      <c r="AM106" s="22"/>
      <c r="AN106" s="20"/>
      <c r="AO106" s="20"/>
      <c r="AP106" s="20"/>
      <c r="AQ106" s="20"/>
      <c r="AR106" s="20"/>
    </row>
    <row r="107" spans="1:44" s="17" customFormat="1" ht="30.75" customHeight="1" x14ac:dyDescent="0.2">
      <c r="A107" s="150"/>
      <c r="C107" s="63"/>
      <c r="D107" s="66" t="str">
        <f t="shared" si="20"/>
        <v/>
      </c>
      <c r="E107" s="69" t="str">
        <f>IFERROR(VLOOKUP(J107,Causa!$A$2:$F$15,6,0),"")</f>
        <v/>
      </c>
      <c r="F107" s="52"/>
      <c r="G107" s="53"/>
      <c r="H107" s="212"/>
      <c r="I107" s="55"/>
      <c r="J107" s="54"/>
      <c r="K107" s="54"/>
      <c r="L107" s="54"/>
      <c r="M107" s="54"/>
      <c r="N107" s="54"/>
      <c r="O107" s="54"/>
      <c r="P107" s="54"/>
      <c r="Q107" s="55"/>
      <c r="R107" s="54"/>
      <c r="S107" s="56">
        <f t="shared" si="24"/>
        <v>0</v>
      </c>
      <c r="T107" s="56">
        <f t="shared" si="21"/>
        <v>0</v>
      </c>
      <c r="U107" s="56">
        <f t="shared" si="25"/>
        <v>0</v>
      </c>
      <c r="V107" s="56">
        <f t="shared" si="22"/>
        <v>0</v>
      </c>
      <c r="W107" s="64" t="str">
        <f t="shared" si="23"/>
        <v/>
      </c>
      <c r="X107" s="56" t="str">
        <f t="shared" si="26"/>
        <v>T</v>
      </c>
      <c r="Y107" s="20"/>
      <c r="Z107" s="19"/>
      <c r="AA107" s="20"/>
      <c r="AB107" s="19"/>
      <c r="AC107" s="21"/>
      <c r="AJ107" s="22"/>
      <c r="AK107" s="22"/>
      <c r="AL107" s="22"/>
      <c r="AM107" s="22"/>
      <c r="AN107" s="20"/>
      <c r="AO107" s="20"/>
      <c r="AP107" s="20"/>
      <c r="AQ107" s="20"/>
      <c r="AR107" s="20"/>
    </row>
    <row r="108" spans="1:44" s="17" customFormat="1" ht="30.75" customHeight="1" x14ac:dyDescent="0.2">
      <c r="A108" s="150"/>
      <c r="C108" s="63"/>
      <c r="D108" s="66" t="str">
        <f t="shared" si="20"/>
        <v/>
      </c>
      <c r="E108" s="69" t="str">
        <f>IFERROR(VLOOKUP(J108,Causa!$A$2:$F$15,6,0),"")</f>
        <v/>
      </c>
      <c r="F108" s="52"/>
      <c r="G108" s="53"/>
      <c r="H108" s="212"/>
      <c r="I108" s="55"/>
      <c r="J108" s="54"/>
      <c r="K108" s="54"/>
      <c r="L108" s="54"/>
      <c r="M108" s="54"/>
      <c r="N108" s="54"/>
      <c r="O108" s="54"/>
      <c r="P108" s="54"/>
      <c r="Q108" s="55"/>
      <c r="R108" s="54"/>
      <c r="S108" s="56">
        <f t="shared" si="24"/>
        <v>0</v>
      </c>
      <c r="T108" s="56">
        <f t="shared" si="21"/>
        <v>0</v>
      </c>
      <c r="U108" s="56">
        <f t="shared" si="25"/>
        <v>0</v>
      </c>
      <c r="V108" s="56">
        <f t="shared" si="22"/>
        <v>0</v>
      </c>
      <c r="W108" s="64" t="str">
        <f t="shared" si="23"/>
        <v/>
      </c>
      <c r="X108" s="56" t="str">
        <f t="shared" si="26"/>
        <v>T</v>
      </c>
      <c r="Y108" s="20"/>
      <c r="Z108" s="19"/>
      <c r="AA108" s="20"/>
      <c r="AB108" s="19"/>
      <c r="AC108" s="21"/>
      <c r="AJ108" s="22"/>
      <c r="AK108" s="22"/>
      <c r="AL108" s="22"/>
      <c r="AM108" s="22"/>
      <c r="AN108" s="20"/>
      <c r="AO108" s="20"/>
      <c r="AP108" s="20"/>
      <c r="AQ108" s="20"/>
      <c r="AR108" s="20"/>
    </row>
    <row r="109" spans="1:44" s="17" customFormat="1" ht="30.75" customHeight="1" x14ac:dyDescent="0.2">
      <c r="A109" s="150"/>
      <c r="C109" s="63"/>
      <c r="D109" s="66" t="str">
        <f t="shared" si="20"/>
        <v/>
      </c>
      <c r="E109" s="69" t="str">
        <f>IFERROR(VLOOKUP(J109,Causa!$A$2:$F$15,6,0),"")</f>
        <v/>
      </c>
      <c r="F109" s="52"/>
      <c r="G109" s="53"/>
      <c r="H109" s="212"/>
      <c r="I109" s="55"/>
      <c r="J109" s="54"/>
      <c r="K109" s="54"/>
      <c r="L109" s="54"/>
      <c r="M109" s="54"/>
      <c r="N109" s="54"/>
      <c r="O109" s="54"/>
      <c r="P109" s="54"/>
      <c r="Q109" s="55"/>
      <c r="R109" s="54"/>
      <c r="S109" s="56">
        <f t="shared" si="24"/>
        <v>0</v>
      </c>
      <c r="T109" s="56">
        <f t="shared" si="21"/>
        <v>0</v>
      </c>
      <c r="U109" s="56">
        <f t="shared" si="25"/>
        <v>0</v>
      </c>
      <c r="V109" s="56">
        <f t="shared" si="22"/>
        <v>0</v>
      </c>
      <c r="W109" s="64" t="str">
        <f t="shared" si="23"/>
        <v/>
      </c>
      <c r="X109" s="56" t="str">
        <f t="shared" si="26"/>
        <v>T</v>
      </c>
      <c r="Y109" s="20"/>
      <c r="Z109" s="19"/>
      <c r="AA109" s="20"/>
      <c r="AB109" s="19"/>
      <c r="AC109" s="21"/>
      <c r="AJ109" s="22"/>
      <c r="AK109" s="22"/>
      <c r="AL109" s="22"/>
      <c r="AM109" s="22"/>
      <c r="AN109" s="20"/>
      <c r="AO109" s="20"/>
      <c r="AP109" s="20"/>
      <c r="AQ109" s="20"/>
      <c r="AR109" s="20"/>
    </row>
    <row r="110" spans="1:44" s="17" customFormat="1" ht="30.75" customHeight="1" x14ac:dyDescent="0.2">
      <c r="A110" s="150"/>
      <c r="C110" s="63"/>
      <c r="D110" s="66" t="str">
        <f t="shared" si="20"/>
        <v/>
      </c>
      <c r="E110" s="69" t="str">
        <f>IFERROR(VLOOKUP(J110,Causa!$A$2:$F$15,6,0),"")</f>
        <v/>
      </c>
      <c r="F110" s="52"/>
      <c r="G110" s="53"/>
      <c r="H110" s="212"/>
      <c r="I110" s="55"/>
      <c r="J110" s="54"/>
      <c r="K110" s="54"/>
      <c r="L110" s="54"/>
      <c r="M110" s="54"/>
      <c r="N110" s="54"/>
      <c r="O110" s="54"/>
      <c r="P110" s="54"/>
      <c r="Q110" s="55"/>
      <c r="R110" s="54"/>
      <c r="S110" s="56">
        <f t="shared" si="24"/>
        <v>0</v>
      </c>
      <c r="T110" s="56">
        <f t="shared" si="21"/>
        <v>0</v>
      </c>
      <c r="U110" s="56">
        <f t="shared" si="25"/>
        <v>0</v>
      </c>
      <c r="V110" s="56">
        <f t="shared" si="22"/>
        <v>0</v>
      </c>
      <c r="W110" s="64" t="str">
        <f t="shared" si="23"/>
        <v/>
      </c>
      <c r="X110" s="56" t="str">
        <f t="shared" si="26"/>
        <v>T</v>
      </c>
      <c r="Y110" s="20"/>
      <c r="Z110" s="19"/>
      <c r="AA110" s="20"/>
      <c r="AB110" s="19"/>
      <c r="AC110" s="21"/>
      <c r="AJ110" s="22"/>
      <c r="AK110" s="22"/>
      <c r="AL110" s="22"/>
      <c r="AM110" s="22"/>
      <c r="AN110" s="20"/>
      <c r="AO110" s="20"/>
      <c r="AP110" s="20"/>
      <c r="AQ110" s="20"/>
      <c r="AR110" s="20"/>
    </row>
    <row r="111" spans="1:44" s="17" customFormat="1" ht="30.75" customHeight="1" x14ac:dyDescent="0.2">
      <c r="A111" s="150"/>
      <c r="C111" s="63"/>
      <c r="D111" s="66" t="str">
        <f t="shared" si="20"/>
        <v/>
      </c>
      <c r="E111" s="69" t="str">
        <f>IFERROR(VLOOKUP(J111,Causa!$A$2:$F$15,6,0),"")</f>
        <v/>
      </c>
      <c r="F111" s="52"/>
      <c r="G111" s="53"/>
      <c r="H111" s="212"/>
      <c r="I111" s="55"/>
      <c r="J111" s="54"/>
      <c r="K111" s="54"/>
      <c r="L111" s="54"/>
      <c r="M111" s="54"/>
      <c r="N111" s="54"/>
      <c r="O111" s="54"/>
      <c r="P111" s="54"/>
      <c r="Q111" s="55"/>
      <c r="R111" s="54"/>
      <c r="S111" s="56">
        <f t="shared" si="24"/>
        <v>0</v>
      </c>
      <c r="T111" s="56">
        <f t="shared" si="21"/>
        <v>0</v>
      </c>
      <c r="U111" s="56">
        <f t="shared" si="25"/>
        <v>0</v>
      </c>
      <c r="V111" s="56">
        <f t="shared" si="22"/>
        <v>0</v>
      </c>
      <c r="W111" s="64" t="str">
        <f t="shared" si="23"/>
        <v/>
      </c>
      <c r="X111" s="56" t="str">
        <f t="shared" si="26"/>
        <v>T</v>
      </c>
      <c r="Y111" s="20"/>
      <c r="Z111" s="19"/>
      <c r="AA111" s="20"/>
      <c r="AB111" s="19"/>
      <c r="AC111" s="21"/>
      <c r="AJ111" s="22"/>
      <c r="AK111" s="22"/>
      <c r="AL111" s="22"/>
      <c r="AM111" s="22"/>
      <c r="AN111" s="20"/>
      <c r="AO111" s="20"/>
      <c r="AP111" s="20"/>
      <c r="AQ111" s="20"/>
      <c r="AR111" s="20"/>
    </row>
    <row r="112" spans="1:44" s="17" customFormat="1" ht="30.75" customHeight="1" x14ac:dyDescent="0.2">
      <c r="A112" s="150"/>
      <c r="C112" s="63"/>
      <c r="D112" s="66" t="str">
        <f t="shared" si="20"/>
        <v/>
      </c>
      <c r="E112" s="69" t="str">
        <f>IFERROR(VLOOKUP(J112,Causa!$A$2:$F$15,6,0),"")</f>
        <v/>
      </c>
      <c r="F112" s="52"/>
      <c r="G112" s="53"/>
      <c r="H112" s="212"/>
      <c r="I112" s="55"/>
      <c r="J112" s="54"/>
      <c r="K112" s="54"/>
      <c r="L112" s="54"/>
      <c r="M112" s="54"/>
      <c r="N112" s="54"/>
      <c r="O112" s="54"/>
      <c r="P112" s="54"/>
      <c r="Q112" s="55"/>
      <c r="R112" s="54"/>
      <c r="S112" s="56">
        <f t="shared" si="24"/>
        <v>0</v>
      </c>
      <c r="T112" s="56">
        <f t="shared" si="21"/>
        <v>0</v>
      </c>
      <c r="U112" s="56">
        <f t="shared" si="25"/>
        <v>0</v>
      </c>
      <c r="V112" s="56">
        <f t="shared" si="22"/>
        <v>0</v>
      </c>
      <c r="W112" s="64" t="str">
        <f t="shared" si="23"/>
        <v/>
      </c>
      <c r="X112" s="56" t="str">
        <f t="shared" si="26"/>
        <v>T</v>
      </c>
      <c r="Y112" s="20"/>
      <c r="Z112" s="19"/>
      <c r="AA112" s="20"/>
      <c r="AB112" s="19"/>
      <c r="AC112" s="21"/>
      <c r="AJ112" s="22"/>
      <c r="AK112" s="22"/>
      <c r="AL112" s="22"/>
      <c r="AM112" s="22"/>
      <c r="AN112" s="20"/>
      <c r="AO112" s="20"/>
      <c r="AP112" s="20"/>
      <c r="AQ112" s="20"/>
      <c r="AR112" s="20"/>
    </row>
    <row r="113" spans="1:39" s="91" customFormat="1" ht="13.2" x14ac:dyDescent="0.25">
      <c r="A113" s="151"/>
      <c r="C113" s="63"/>
      <c r="D113" s="66" t="str">
        <f t="shared" si="20"/>
        <v/>
      </c>
      <c r="E113" s="69" t="str">
        <f>IFERROR(VLOOKUP(J113,Causa!$A$2:$F$15,6,0),"")</f>
        <v/>
      </c>
      <c r="F113" s="52"/>
      <c r="G113" s="53"/>
      <c r="H113" s="212"/>
      <c r="I113" s="55"/>
      <c r="J113" s="54"/>
      <c r="K113" s="54"/>
      <c r="L113" s="54"/>
      <c r="M113" s="54"/>
      <c r="N113" s="54"/>
      <c r="O113" s="54"/>
      <c r="P113" s="54"/>
      <c r="Q113" s="55"/>
      <c r="R113" s="54"/>
      <c r="S113" s="56">
        <f t="shared" si="24"/>
        <v>0</v>
      </c>
      <c r="T113" s="56">
        <f t="shared" si="21"/>
        <v>0</v>
      </c>
      <c r="U113" s="56">
        <f t="shared" si="25"/>
        <v>0</v>
      </c>
      <c r="V113" s="56">
        <f t="shared" si="22"/>
        <v>0</v>
      </c>
      <c r="W113" s="64" t="str">
        <f t="shared" si="23"/>
        <v/>
      </c>
      <c r="X113" s="56" t="str">
        <f t="shared" si="26"/>
        <v>T</v>
      </c>
      <c r="Y113" s="251"/>
      <c r="Z113" s="251"/>
      <c r="AB113" s="116"/>
      <c r="AC113" s="117"/>
      <c r="AJ113" s="118"/>
      <c r="AK113" s="118"/>
      <c r="AL113" s="118"/>
      <c r="AM113" s="118"/>
    </row>
    <row r="114" spans="1:39" s="91" customFormat="1" ht="13.2" x14ac:dyDescent="0.25">
      <c r="A114" s="151"/>
      <c r="C114" s="63"/>
      <c r="D114" s="66" t="str">
        <f t="shared" si="20"/>
        <v/>
      </c>
      <c r="E114" s="69" t="str">
        <f>IFERROR(VLOOKUP(J114,Causa!$A$2:$F$15,6,0),"")</f>
        <v/>
      </c>
      <c r="F114" s="52"/>
      <c r="G114" s="53"/>
      <c r="H114" s="212"/>
      <c r="I114" s="55"/>
      <c r="J114" s="54"/>
      <c r="K114" s="54"/>
      <c r="L114" s="54"/>
      <c r="M114" s="54"/>
      <c r="N114" s="54"/>
      <c r="O114" s="54"/>
      <c r="P114" s="54"/>
      <c r="Q114" s="55"/>
      <c r="R114" s="54"/>
      <c r="S114" s="56">
        <f t="shared" si="24"/>
        <v>0</v>
      </c>
      <c r="T114" s="56">
        <f t="shared" si="21"/>
        <v>0</v>
      </c>
      <c r="U114" s="56">
        <f t="shared" si="25"/>
        <v>0</v>
      </c>
      <c r="V114" s="56">
        <f t="shared" si="22"/>
        <v>0</v>
      </c>
      <c r="W114" s="64" t="str">
        <f t="shared" si="23"/>
        <v/>
      </c>
      <c r="X114" s="56" t="str">
        <f t="shared" si="26"/>
        <v>T</v>
      </c>
      <c r="Y114" s="218"/>
      <c r="Z114" s="218"/>
      <c r="AB114" s="116"/>
      <c r="AC114" s="117"/>
      <c r="AJ114" s="118"/>
      <c r="AK114" s="118"/>
      <c r="AL114" s="118"/>
      <c r="AM114" s="118"/>
    </row>
    <row r="115" spans="1:39" ht="21.75" customHeight="1" x14ac:dyDescent="0.25">
      <c r="C115" s="63"/>
      <c r="D115" s="66" t="str">
        <f t="shared" si="20"/>
        <v/>
      </c>
      <c r="E115" s="69" t="str">
        <f>IFERROR(VLOOKUP(J115,Causa!$A$2:$F$15,6,0),"")</f>
        <v/>
      </c>
      <c r="F115" s="52"/>
      <c r="G115" s="53"/>
      <c r="H115" s="212"/>
      <c r="I115" s="55"/>
      <c r="J115" s="54"/>
      <c r="K115" s="54"/>
      <c r="L115" s="54"/>
      <c r="M115" s="54"/>
      <c r="N115" s="54"/>
      <c r="O115" s="54"/>
      <c r="P115" s="54"/>
      <c r="Q115" s="55"/>
      <c r="R115" s="54"/>
      <c r="S115" s="56">
        <f t="shared" si="24"/>
        <v>0</v>
      </c>
      <c r="T115" s="56">
        <f t="shared" si="21"/>
        <v>0</v>
      </c>
      <c r="U115" s="56">
        <f t="shared" si="25"/>
        <v>0</v>
      </c>
      <c r="V115" s="56">
        <f t="shared" si="22"/>
        <v>0</v>
      </c>
      <c r="W115" s="64" t="str">
        <f t="shared" si="23"/>
        <v/>
      </c>
      <c r="X115" s="56" t="str">
        <f t="shared" si="26"/>
        <v>T</v>
      </c>
    </row>
    <row r="116" spans="1:39" ht="21.75" customHeight="1" x14ac:dyDescent="0.25">
      <c r="C116" s="63"/>
      <c r="D116" s="66" t="str">
        <f t="shared" si="20"/>
        <v/>
      </c>
      <c r="E116" s="69" t="str">
        <f>IFERROR(VLOOKUP(J116,Causa!$A$2:$F$15,6,0),"")</f>
        <v/>
      </c>
      <c r="F116" s="52"/>
      <c r="G116" s="53"/>
      <c r="H116" s="212"/>
      <c r="I116" s="55"/>
      <c r="J116" s="54"/>
      <c r="K116" s="54"/>
      <c r="L116" s="54"/>
      <c r="M116" s="54"/>
      <c r="N116" s="54"/>
      <c r="O116" s="54"/>
      <c r="P116" s="54"/>
      <c r="Q116" s="55"/>
      <c r="R116" s="54"/>
      <c r="S116" s="56">
        <f t="shared" si="24"/>
        <v>0</v>
      </c>
      <c r="T116" s="56">
        <f t="shared" si="21"/>
        <v>0</v>
      </c>
      <c r="U116" s="56">
        <f t="shared" si="25"/>
        <v>0</v>
      </c>
      <c r="V116" s="56">
        <f t="shared" si="22"/>
        <v>0</v>
      </c>
      <c r="W116" s="64" t="str">
        <f t="shared" si="23"/>
        <v/>
      </c>
      <c r="X116" s="56" t="str">
        <f t="shared" si="26"/>
        <v>T</v>
      </c>
    </row>
    <row r="117" spans="1:39" ht="21.75" customHeight="1" x14ac:dyDescent="0.25">
      <c r="C117" s="63"/>
      <c r="D117" s="66" t="str">
        <f t="shared" si="20"/>
        <v/>
      </c>
      <c r="E117" s="69" t="str">
        <f>IFERROR(VLOOKUP(J117,Causa!$A$2:$F$15,6,0),"")</f>
        <v/>
      </c>
      <c r="F117" s="52"/>
      <c r="G117" s="53"/>
      <c r="H117" s="212"/>
      <c r="I117" s="55"/>
      <c r="J117" s="54"/>
      <c r="K117" s="54"/>
      <c r="L117" s="54"/>
      <c r="M117" s="54"/>
      <c r="N117" s="54"/>
      <c r="O117" s="54"/>
      <c r="P117" s="54"/>
      <c r="Q117" s="55"/>
      <c r="R117" s="54"/>
      <c r="S117" s="56">
        <f t="shared" si="24"/>
        <v>0</v>
      </c>
      <c r="T117" s="56">
        <f t="shared" si="21"/>
        <v>0</v>
      </c>
      <c r="U117" s="56">
        <f t="shared" si="25"/>
        <v>0</v>
      </c>
      <c r="V117" s="56">
        <f t="shared" si="22"/>
        <v>0</v>
      </c>
      <c r="W117" s="64" t="str">
        <f t="shared" si="23"/>
        <v/>
      </c>
      <c r="X117" s="56" t="str">
        <f t="shared" si="26"/>
        <v>T</v>
      </c>
    </row>
    <row r="118" spans="1:39" ht="21.75" customHeight="1" x14ac:dyDescent="0.25">
      <c r="C118" s="63"/>
      <c r="D118" s="66" t="str">
        <f t="shared" si="20"/>
        <v/>
      </c>
      <c r="E118" s="69" t="str">
        <f>IFERROR(VLOOKUP(J118,Causa!$A$2:$F$15,6,0),"")</f>
        <v/>
      </c>
      <c r="F118" s="52"/>
      <c r="G118" s="53"/>
      <c r="H118" s="212"/>
      <c r="I118" s="55"/>
      <c r="J118" s="54"/>
      <c r="K118" s="54"/>
      <c r="L118" s="54"/>
      <c r="M118" s="54"/>
      <c r="N118" s="54"/>
      <c r="O118" s="54"/>
      <c r="P118" s="54"/>
      <c r="Q118" s="55"/>
      <c r="R118" s="54"/>
      <c r="S118" s="56">
        <f t="shared" si="24"/>
        <v>0</v>
      </c>
      <c r="T118" s="56">
        <f t="shared" si="21"/>
        <v>0</v>
      </c>
      <c r="U118" s="56">
        <f t="shared" si="25"/>
        <v>0</v>
      </c>
      <c r="V118" s="56">
        <f t="shared" si="22"/>
        <v>0</v>
      </c>
      <c r="W118" s="64" t="str">
        <f t="shared" si="23"/>
        <v/>
      </c>
      <c r="X118" s="56" t="str">
        <f t="shared" si="26"/>
        <v>T</v>
      </c>
    </row>
    <row r="119" spans="1:39" ht="21.75" customHeight="1" x14ac:dyDescent="0.25">
      <c r="C119" s="63"/>
      <c r="D119" s="66" t="str">
        <f t="shared" si="20"/>
        <v/>
      </c>
      <c r="E119" s="69" t="str">
        <f>IFERROR(VLOOKUP(J119,Causa!$A$2:$F$15,6,0),"")</f>
        <v/>
      </c>
      <c r="F119" s="52"/>
      <c r="G119" s="53"/>
      <c r="H119" s="212"/>
      <c r="I119" s="55"/>
      <c r="J119" s="54"/>
      <c r="K119" s="54"/>
      <c r="L119" s="54"/>
      <c r="M119" s="54"/>
      <c r="N119" s="54"/>
      <c r="O119" s="54"/>
      <c r="P119" s="54"/>
      <c r="Q119" s="55"/>
      <c r="R119" s="54"/>
      <c r="S119" s="56">
        <f t="shared" si="24"/>
        <v>0</v>
      </c>
      <c r="T119" s="56">
        <f t="shared" si="21"/>
        <v>0</v>
      </c>
      <c r="U119" s="56">
        <f t="shared" si="25"/>
        <v>0</v>
      </c>
      <c r="V119" s="56">
        <f t="shared" si="22"/>
        <v>0</v>
      </c>
      <c r="W119" s="64" t="str">
        <f t="shared" si="23"/>
        <v/>
      </c>
      <c r="X119" s="56" t="str">
        <f t="shared" si="26"/>
        <v>T</v>
      </c>
    </row>
    <row r="120" spans="1:39" ht="21.75" customHeight="1" x14ac:dyDescent="0.25">
      <c r="C120" s="63"/>
      <c r="D120" s="66" t="str">
        <f t="shared" si="20"/>
        <v/>
      </c>
      <c r="E120" s="69" t="str">
        <f>IFERROR(VLOOKUP(J120,Causa!$A$2:$F$15,6,0),"")</f>
        <v/>
      </c>
      <c r="F120" s="52"/>
      <c r="G120" s="53"/>
      <c r="H120" s="212"/>
      <c r="I120" s="55"/>
      <c r="J120" s="54"/>
      <c r="K120" s="54"/>
      <c r="L120" s="54"/>
      <c r="M120" s="54"/>
      <c r="N120" s="54"/>
      <c r="O120" s="54"/>
      <c r="P120" s="54"/>
      <c r="Q120" s="55"/>
      <c r="R120" s="54"/>
      <c r="S120" s="56">
        <f t="shared" si="24"/>
        <v>0</v>
      </c>
      <c r="T120" s="56">
        <f t="shared" si="21"/>
        <v>0</v>
      </c>
      <c r="U120" s="56">
        <f t="shared" si="25"/>
        <v>0</v>
      </c>
      <c r="V120" s="56">
        <f t="shared" si="22"/>
        <v>0</v>
      </c>
      <c r="W120" s="64" t="str">
        <f t="shared" si="23"/>
        <v/>
      </c>
      <c r="X120" s="56" t="str">
        <f t="shared" si="26"/>
        <v>T</v>
      </c>
    </row>
    <row r="121" spans="1:39" ht="21.75" customHeight="1" x14ac:dyDescent="0.25">
      <c r="C121" s="63"/>
      <c r="D121" s="66" t="str">
        <f t="shared" si="20"/>
        <v/>
      </c>
      <c r="E121" s="69" t="str">
        <f>IFERROR(VLOOKUP(J121,Causa!$A$2:$F$15,6,0),"")</f>
        <v/>
      </c>
      <c r="F121" s="52"/>
      <c r="G121" s="53"/>
      <c r="H121" s="212"/>
      <c r="I121" s="55"/>
      <c r="J121" s="54"/>
      <c r="K121" s="54"/>
      <c r="L121" s="54"/>
      <c r="M121" s="54"/>
      <c r="N121" s="54"/>
      <c r="O121" s="54"/>
      <c r="P121" s="54"/>
      <c r="Q121" s="55"/>
      <c r="R121" s="54"/>
      <c r="S121" s="56">
        <f t="shared" si="24"/>
        <v>0</v>
      </c>
      <c r="T121" s="56">
        <f t="shared" si="21"/>
        <v>0</v>
      </c>
      <c r="U121" s="56">
        <f t="shared" si="25"/>
        <v>0</v>
      </c>
      <c r="V121" s="56">
        <f t="shared" si="22"/>
        <v>0</v>
      </c>
      <c r="W121" s="64" t="str">
        <f t="shared" si="23"/>
        <v/>
      </c>
      <c r="X121" s="56" t="str">
        <f t="shared" si="26"/>
        <v>T</v>
      </c>
    </row>
    <row r="122" spans="1:39" ht="21.75" customHeight="1" x14ac:dyDescent="0.25">
      <c r="C122" s="63"/>
      <c r="D122" s="66" t="str">
        <f t="shared" si="20"/>
        <v/>
      </c>
      <c r="E122" s="69" t="str">
        <f>IFERROR(VLOOKUP(J122,Causa!$A$2:$F$15,6,0),"")</f>
        <v/>
      </c>
      <c r="F122" s="52"/>
      <c r="G122" s="53"/>
      <c r="H122" s="212"/>
      <c r="I122" s="55"/>
      <c r="J122" s="54"/>
      <c r="K122" s="54"/>
      <c r="L122" s="54"/>
      <c r="M122" s="54"/>
      <c r="N122" s="54"/>
      <c r="O122" s="54"/>
      <c r="P122" s="54"/>
      <c r="Q122" s="55"/>
      <c r="R122" s="54"/>
      <c r="S122" s="56">
        <f t="shared" si="24"/>
        <v>0</v>
      </c>
      <c r="T122" s="56">
        <f t="shared" si="21"/>
        <v>0</v>
      </c>
      <c r="U122" s="56">
        <f t="shared" si="25"/>
        <v>0</v>
      </c>
      <c r="V122" s="56">
        <f t="shared" si="22"/>
        <v>0</v>
      </c>
      <c r="W122" s="64" t="str">
        <f t="shared" si="23"/>
        <v/>
      </c>
      <c r="X122" s="56" t="str">
        <f t="shared" si="26"/>
        <v>T</v>
      </c>
    </row>
    <row r="123" spans="1:39" ht="21.75" customHeight="1" x14ac:dyDescent="0.25">
      <c r="C123" s="63"/>
      <c r="D123" s="66" t="str">
        <f t="shared" si="20"/>
        <v/>
      </c>
      <c r="E123" s="69" t="str">
        <f>IFERROR(VLOOKUP(J123,Causa!$A$2:$F$15,6,0),"")</f>
        <v/>
      </c>
      <c r="F123" s="52"/>
      <c r="G123" s="53"/>
      <c r="H123" s="212"/>
      <c r="I123" s="55"/>
      <c r="J123" s="54"/>
      <c r="K123" s="54"/>
      <c r="L123" s="54"/>
      <c r="M123" s="54"/>
      <c r="N123" s="54"/>
      <c r="O123" s="54"/>
      <c r="P123" s="54"/>
      <c r="Q123" s="55"/>
      <c r="R123" s="54"/>
      <c r="S123" s="56">
        <f t="shared" si="24"/>
        <v>0</v>
      </c>
      <c r="T123" s="56">
        <f t="shared" si="21"/>
        <v>0</v>
      </c>
      <c r="U123" s="56">
        <f t="shared" si="25"/>
        <v>0</v>
      </c>
      <c r="V123" s="56">
        <f t="shared" si="22"/>
        <v>0</v>
      </c>
      <c r="W123" s="64" t="str">
        <f t="shared" si="23"/>
        <v/>
      </c>
      <c r="X123" s="56" t="str">
        <f t="shared" si="26"/>
        <v>T</v>
      </c>
    </row>
    <row r="124" spans="1:39" ht="21.75" customHeight="1" x14ac:dyDescent="0.25">
      <c r="C124" s="63"/>
      <c r="D124" s="66" t="str">
        <f t="shared" si="20"/>
        <v/>
      </c>
      <c r="E124" s="69" t="str">
        <f>IFERROR(VLOOKUP(J124,Causa!$A$2:$F$15,6,0),"")</f>
        <v/>
      </c>
      <c r="F124" s="52"/>
      <c r="G124" s="53"/>
      <c r="H124" s="212"/>
      <c r="I124" s="55"/>
      <c r="J124" s="54"/>
      <c r="K124" s="54"/>
      <c r="L124" s="54"/>
      <c r="M124" s="54"/>
      <c r="N124" s="54"/>
      <c r="O124" s="54"/>
      <c r="P124" s="54"/>
      <c r="Q124" s="55"/>
      <c r="R124" s="54"/>
      <c r="S124" s="56">
        <f t="shared" si="24"/>
        <v>0</v>
      </c>
      <c r="T124" s="56">
        <f t="shared" si="21"/>
        <v>0</v>
      </c>
      <c r="U124" s="56">
        <f t="shared" si="25"/>
        <v>0</v>
      </c>
      <c r="V124" s="56">
        <f t="shared" si="22"/>
        <v>0</v>
      </c>
      <c r="W124" s="64" t="str">
        <f t="shared" si="23"/>
        <v/>
      </c>
      <c r="X124" s="56" t="str">
        <f t="shared" si="26"/>
        <v>T</v>
      </c>
    </row>
    <row r="125" spans="1:39" ht="21.75" customHeight="1" x14ac:dyDescent="0.25">
      <c r="C125" s="63"/>
      <c r="D125" s="66" t="str">
        <f t="shared" si="20"/>
        <v/>
      </c>
      <c r="E125" s="69" t="str">
        <f>IFERROR(VLOOKUP(J125,Causa!$A$2:$F$15,6,0),"")</f>
        <v/>
      </c>
      <c r="F125" s="52"/>
      <c r="G125" s="53"/>
      <c r="H125" s="212"/>
      <c r="I125" s="55"/>
      <c r="J125" s="54"/>
      <c r="K125" s="54"/>
      <c r="L125" s="54"/>
      <c r="M125" s="54"/>
      <c r="N125" s="54"/>
      <c r="O125" s="54"/>
      <c r="P125" s="54"/>
      <c r="Q125" s="55"/>
      <c r="R125" s="54"/>
      <c r="S125" s="56">
        <f t="shared" si="24"/>
        <v>0</v>
      </c>
      <c r="T125" s="56">
        <f t="shared" si="21"/>
        <v>0</v>
      </c>
      <c r="U125" s="56">
        <f t="shared" si="25"/>
        <v>0</v>
      </c>
      <c r="V125" s="56">
        <f t="shared" si="22"/>
        <v>0</v>
      </c>
      <c r="W125" s="64" t="str">
        <f t="shared" si="23"/>
        <v/>
      </c>
      <c r="X125" s="56" t="str">
        <f t="shared" si="26"/>
        <v>T</v>
      </c>
    </row>
    <row r="126" spans="1:39" ht="21.75" customHeight="1" x14ac:dyDescent="0.25">
      <c r="C126" s="63"/>
      <c r="D126" s="66" t="str">
        <f t="shared" si="20"/>
        <v/>
      </c>
      <c r="E126" s="69" t="str">
        <f>IFERROR(VLOOKUP(J126,Causa!$A$2:$F$15,6,0),"")</f>
        <v/>
      </c>
      <c r="F126" s="52"/>
      <c r="G126" s="53"/>
      <c r="H126" s="212"/>
      <c r="I126" s="55"/>
      <c r="J126" s="54"/>
      <c r="K126" s="54"/>
      <c r="L126" s="54"/>
      <c r="M126" s="54"/>
      <c r="N126" s="54"/>
      <c r="O126" s="54"/>
      <c r="P126" s="54"/>
      <c r="Q126" s="55"/>
      <c r="R126" s="54"/>
      <c r="S126" s="56">
        <f t="shared" si="24"/>
        <v>0</v>
      </c>
      <c r="T126" s="56">
        <f t="shared" si="21"/>
        <v>0</v>
      </c>
      <c r="U126" s="56">
        <f t="shared" si="25"/>
        <v>0</v>
      </c>
      <c r="V126" s="56">
        <f t="shared" si="22"/>
        <v>0</v>
      </c>
      <c r="W126" s="64" t="str">
        <f t="shared" si="23"/>
        <v/>
      </c>
      <c r="X126" s="56" t="str">
        <f t="shared" si="26"/>
        <v>T</v>
      </c>
    </row>
    <row r="127" spans="1:39" ht="21.75" customHeight="1" x14ac:dyDescent="0.25">
      <c r="C127" s="63"/>
      <c r="D127" s="66" t="str">
        <f t="shared" si="20"/>
        <v/>
      </c>
      <c r="E127" s="69" t="str">
        <f>IFERROR(VLOOKUP(J127,Causa!$A$2:$F$15,6,0),"")</f>
        <v/>
      </c>
      <c r="F127" s="52"/>
      <c r="G127" s="53"/>
      <c r="H127" s="212"/>
      <c r="I127" s="55"/>
      <c r="J127" s="54"/>
      <c r="K127" s="54"/>
      <c r="L127" s="54"/>
      <c r="M127" s="54"/>
      <c r="N127" s="54"/>
      <c r="O127" s="54"/>
      <c r="P127" s="54"/>
      <c r="Q127" s="55"/>
      <c r="R127" s="54"/>
      <c r="S127" s="56">
        <f t="shared" si="24"/>
        <v>0</v>
      </c>
      <c r="T127" s="56">
        <f t="shared" si="21"/>
        <v>0</v>
      </c>
      <c r="U127" s="56">
        <f t="shared" si="25"/>
        <v>0</v>
      </c>
      <c r="V127" s="56">
        <f t="shared" si="22"/>
        <v>0</v>
      </c>
      <c r="W127" s="64" t="str">
        <f t="shared" si="23"/>
        <v/>
      </c>
      <c r="X127" s="56" t="str">
        <f t="shared" si="26"/>
        <v>T</v>
      </c>
    </row>
    <row r="128" spans="1:39" ht="21.75" customHeight="1" x14ac:dyDescent="0.25">
      <c r="C128" s="63"/>
      <c r="D128" s="66" t="str">
        <f t="shared" si="20"/>
        <v/>
      </c>
      <c r="E128" s="69" t="str">
        <f>IFERROR(VLOOKUP(J128,Causa!$A$2:$F$15,6,0),"")</f>
        <v/>
      </c>
      <c r="F128" s="52"/>
      <c r="G128" s="53"/>
      <c r="H128" s="212"/>
      <c r="I128" s="55"/>
      <c r="J128" s="54"/>
      <c r="K128" s="54"/>
      <c r="L128" s="54"/>
      <c r="M128" s="54"/>
      <c r="N128" s="54"/>
      <c r="O128" s="54"/>
      <c r="P128" s="54"/>
      <c r="Q128" s="55"/>
      <c r="R128" s="54"/>
      <c r="S128" s="56">
        <f t="shared" si="24"/>
        <v>0</v>
      </c>
      <c r="T128" s="56">
        <f t="shared" si="21"/>
        <v>0</v>
      </c>
      <c r="U128" s="56">
        <f t="shared" si="25"/>
        <v>0</v>
      </c>
      <c r="V128" s="56">
        <f t="shared" si="22"/>
        <v>0</v>
      </c>
      <c r="W128" s="64" t="str">
        <f t="shared" si="23"/>
        <v/>
      </c>
      <c r="X128" s="56" t="str">
        <f t="shared" si="26"/>
        <v>T</v>
      </c>
    </row>
    <row r="129" spans="3:24" ht="21.75" customHeight="1" x14ac:dyDescent="0.25">
      <c r="C129" s="63"/>
      <c r="D129" s="66" t="str">
        <f t="shared" si="20"/>
        <v/>
      </c>
      <c r="E129" s="69" t="str">
        <f>IFERROR(VLOOKUP(J129,Causa!$A$2:$F$15,6,0),"")</f>
        <v/>
      </c>
      <c r="F129" s="52"/>
      <c r="G129" s="53"/>
      <c r="H129" s="212"/>
      <c r="I129" s="55"/>
      <c r="J129" s="54"/>
      <c r="K129" s="54"/>
      <c r="L129" s="54"/>
      <c r="M129" s="54"/>
      <c r="N129" s="54"/>
      <c r="O129" s="54"/>
      <c r="P129" s="54"/>
      <c r="Q129" s="55"/>
      <c r="R129" s="54"/>
      <c r="S129" s="56">
        <f t="shared" si="24"/>
        <v>0</v>
      </c>
      <c r="T129" s="56">
        <f t="shared" si="21"/>
        <v>0</v>
      </c>
      <c r="U129" s="56">
        <f t="shared" si="25"/>
        <v>0</v>
      </c>
      <c r="V129" s="56">
        <f t="shared" si="22"/>
        <v>0</v>
      </c>
      <c r="W129" s="64" t="str">
        <f t="shared" si="23"/>
        <v/>
      </c>
      <c r="X129" s="56" t="str">
        <f t="shared" si="26"/>
        <v>T</v>
      </c>
    </row>
    <row r="130" spans="3:24" ht="21.75" customHeight="1" x14ac:dyDescent="0.25">
      <c r="C130" s="63"/>
      <c r="D130" s="66" t="str">
        <f t="shared" si="20"/>
        <v/>
      </c>
      <c r="E130" s="69" t="str">
        <f>IFERROR(VLOOKUP(J130,Causa!$A$2:$F$15,6,0),"")</f>
        <v/>
      </c>
      <c r="F130" s="52"/>
      <c r="G130" s="53"/>
      <c r="H130" s="212"/>
      <c r="I130" s="55"/>
      <c r="J130" s="54"/>
      <c r="K130" s="54"/>
      <c r="L130" s="54"/>
      <c r="M130" s="54"/>
      <c r="N130" s="54"/>
      <c r="O130" s="54"/>
      <c r="P130" s="54"/>
      <c r="Q130" s="55"/>
      <c r="R130" s="54"/>
      <c r="S130" s="56">
        <f t="shared" si="24"/>
        <v>0</v>
      </c>
      <c r="T130" s="56">
        <f t="shared" si="21"/>
        <v>0</v>
      </c>
      <c r="U130" s="56">
        <f t="shared" si="25"/>
        <v>0</v>
      </c>
      <c r="V130" s="56">
        <f t="shared" si="22"/>
        <v>0</v>
      </c>
      <c r="W130" s="64" t="str">
        <f t="shared" si="23"/>
        <v/>
      </c>
      <c r="X130" s="56" t="str">
        <f t="shared" si="26"/>
        <v>T</v>
      </c>
    </row>
    <row r="131" spans="3:24" ht="21.75" customHeight="1" x14ac:dyDescent="0.25">
      <c r="C131" s="63"/>
      <c r="D131" s="66" t="str">
        <f t="shared" si="20"/>
        <v/>
      </c>
      <c r="E131" s="69" t="str">
        <f>IFERROR(VLOOKUP(J131,Causa!$A$2:$F$15,6,0),"")</f>
        <v/>
      </c>
      <c r="F131" s="52"/>
      <c r="G131" s="53"/>
      <c r="H131" s="212"/>
      <c r="I131" s="55"/>
      <c r="J131" s="54"/>
      <c r="K131" s="54"/>
      <c r="L131" s="54"/>
      <c r="M131" s="54"/>
      <c r="N131" s="54"/>
      <c r="O131" s="54"/>
      <c r="P131" s="54"/>
      <c r="Q131" s="55"/>
      <c r="R131" s="54"/>
      <c r="S131" s="56">
        <f t="shared" si="24"/>
        <v>0</v>
      </c>
      <c r="T131" s="56">
        <f t="shared" si="21"/>
        <v>0</v>
      </c>
      <c r="U131" s="56">
        <f t="shared" si="25"/>
        <v>0</v>
      </c>
      <c r="V131" s="56">
        <f t="shared" si="22"/>
        <v>0</v>
      </c>
      <c r="W131" s="64" t="str">
        <f t="shared" si="23"/>
        <v/>
      </c>
      <c r="X131" s="56" t="str">
        <f t="shared" si="26"/>
        <v>T</v>
      </c>
    </row>
    <row r="132" spans="3:24" ht="21.75" customHeight="1" x14ac:dyDescent="0.25">
      <c r="C132" s="63"/>
      <c r="D132" s="66" t="str">
        <f t="shared" si="20"/>
        <v/>
      </c>
      <c r="E132" s="69" t="str">
        <f>IFERROR(VLOOKUP(J132,Causa!$A$2:$F$15,6,0),"")</f>
        <v/>
      </c>
      <c r="F132" s="52"/>
      <c r="G132" s="53"/>
      <c r="H132" s="212"/>
      <c r="I132" s="55"/>
      <c r="J132" s="54"/>
      <c r="K132" s="54"/>
      <c r="L132" s="54"/>
      <c r="M132" s="54"/>
      <c r="N132" s="54"/>
      <c r="O132" s="54"/>
      <c r="P132" s="54"/>
      <c r="Q132" s="55"/>
      <c r="R132" s="54"/>
      <c r="S132" s="56">
        <f t="shared" si="24"/>
        <v>0</v>
      </c>
      <c r="T132" s="56">
        <f t="shared" si="21"/>
        <v>0</v>
      </c>
      <c r="U132" s="56">
        <f t="shared" si="25"/>
        <v>0</v>
      </c>
      <c r="V132" s="56">
        <f t="shared" si="22"/>
        <v>0</v>
      </c>
      <c r="W132" s="64" t="str">
        <f t="shared" si="23"/>
        <v/>
      </c>
      <c r="X132" s="56" t="str">
        <f t="shared" si="26"/>
        <v>T</v>
      </c>
    </row>
    <row r="133" spans="3:24" ht="21.75" customHeight="1" x14ac:dyDescent="0.25">
      <c r="C133" s="63"/>
      <c r="D133" s="66" t="str">
        <f t="shared" si="20"/>
        <v/>
      </c>
      <c r="E133" s="69" t="str">
        <f>IFERROR(VLOOKUP(J133,Causa!$A$2:$F$15,6,0),"")</f>
        <v/>
      </c>
      <c r="F133" s="52"/>
      <c r="G133" s="53"/>
      <c r="H133" s="212"/>
      <c r="I133" s="55"/>
      <c r="J133" s="54"/>
      <c r="K133" s="54"/>
      <c r="L133" s="54"/>
      <c r="M133" s="54"/>
      <c r="N133" s="54"/>
      <c r="O133" s="54"/>
      <c r="P133" s="54"/>
      <c r="Q133" s="55"/>
      <c r="R133" s="54"/>
      <c r="S133" s="56">
        <f t="shared" si="24"/>
        <v>0</v>
      </c>
      <c r="T133" s="56">
        <f t="shared" si="21"/>
        <v>0</v>
      </c>
      <c r="U133" s="56">
        <f t="shared" si="25"/>
        <v>0</v>
      </c>
      <c r="V133" s="56">
        <f t="shared" si="22"/>
        <v>0</v>
      </c>
      <c r="W133" s="64" t="str">
        <f t="shared" si="23"/>
        <v/>
      </c>
      <c r="X133" s="56" t="str">
        <f t="shared" si="26"/>
        <v>T</v>
      </c>
    </row>
    <row r="134" spans="3:24" ht="21.75" customHeight="1" x14ac:dyDescent="0.25">
      <c r="C134" s="63"/>
      <c r="D134" s="66" t="str">
        <f t="shared" si="20"/>
        <v/>
      </c>
      <c r="E134" s="69" t="str">
        <f>IFERROR(VLOOKUP(J134,Causa!$A$2:$F$15,6,0),"")</f>
        <v/>
      </c>
      <c r="F134" s="52"/>
      <c r="G134" s="53"/>
      <c r="H134" s="212"/>
      <c r="I134" s="55"/>
      <c r="J134" s="54"/>
      <c r="K134" s="54"/>
      <c r="L134" s="54"/>
      <c r="M134" s="54"/>
      <c r="N134" s="54"/>
      <c r="O134" s="54"/>
      <c r="P134" s="54"/>
      <c r="Q134" s="55"/>
      <c r="R134" s="54"/>
      <c r="S134" s="56">
        <f t="shared" si="24"/>
        <v>0</v>
      </c>
      <c r="T134" s="56">
        <f t="shared" si="21"/>
        <v>0</v>
      </c>
      <c r="U134" s="56">
        <f t="shared" si="25"/>
        <v>0</v>
      </c>
      <c r="V134" s="56">
        <f t="shared" si="22"/>
        <v>0</v>
      </c>
      <c r="W134" s="64" t="str">
        <f t="shared" si="23"/>
        <v/>
      </c>
      <c r="X134" s="56" t="str">
        <f t="shared" si="26"/>
        <v>T</v>
      </c>
    </row>
    <row r="135" spans="3:24" ht="21.75" customHeight="1" x14ac:dyDescent="0.25">
      <c r="C135" s="63"/>
      <c r="D135" s="66" t="str">
        <f t="shared" si="20"/>
        <v/>
      </c>
      <c r="E135" s="69" t="str">
        <f>IFERROR(VLOOKUP(J135,Causa!$A$2:$F$15,6,0),"")</f>
        <v/>
      </c>
      <c r="F135" s="52"/>
      <c r="G135" s="53"/>
      <c r="H135" s="212"/>
      <c r="I135" s="55"/>
      <c r="J135" s="54"/>
      <c r="K135" s="54"/>
      <c r="L135" s="54"/>
      <c r="M135" s="54"/>
      <c r="N135" s="54"/>
      <c r="O135" s="54"/>
      <c r="P135" s="54"/>
      <c r="Q135" s="55"/>
      <c r="R135" s="54"/>
      <c r="S135" s="56">
        <f t="shared" si="24"/>
        <v>0</v>
      </c>
      <c r="T135" s="56">
        <f t="shared" si="21"/>
        <v>0</v>
      </c>
      <c r="U135" s="56">
        <f t="shared" si="25"/>
        <v>0</v>
      </c>
      <c r="V135" s="56">
        <f t="shared" si="22"/>
        <v>0</v>
      </c>
      <c r="W135" s="64" t="str">
        <f t="shared" si="23"/>
        <v/>
      </c>
      <c r="X135" s="56" t="str">
        <f t="shared" si="26"/>
        <v>T</v>
      </c>
    </row>
    <row r="136" spans="3:24" ht="21.75" customHeight="1" x14ac:dyDescent="0.25">
      <c r="C136" s="63"/>
      <c r="D136" s="66" t="str">
        <f t="shared" si="20"/>
        <v/>
      </c>
      <c r="E136" s="69" t="str">
        <f>IFERROR(VLOOKUP(J136,Causa!$A$2:$F$15,6,0),"")</f>
        <v/>
      </c>
      <c r="F136" s="52"/>
      <c r="G136" s="53"/>
      <c r="H136" s="212"/>
      <c r="I136" s="55"/>
      <c r="J136" s="54"/>
      <c r="K136" s="54"/>
      <c r="L136" s="54"/>
      <c r="M136" s="54"/>
      <c r="N136" s="54"/>
      <c r="O136" s="54"/>
      <c r="P136" s="54"/>
      <c r="Q136" s="55"/>
      <c r="R136" s="54"/>
      <c r="S136" s="56">
        <f t="shared" si="24"/>
        <v>0</v>
      </c>
      <c r="T136" s="56">
        <f t="shared" si="21"/>
        <v>0</v>
      </c>
      <c r="U136" s="56">
        <f t="shared" si="25"/>
        <v>0</v>
      </c>
      <c r="V136" s="56">
        <f t="shared" si="22"/>
        <v>0</v>
      </c>
      <c r="W136" s="64" t="str">
        <f t="shared" si="23"/>
        <v/>
      </c>
      <c r="X136" s="56" t="str">
        <f t="shared" si="26"/>
        <v>T</v>
      </c>
    </row>
    <row r="137" spans="3:24" ht="21.75" customHeight="1" x14ac:dyDescent="0.25">
      <c r="C137" s="63"/>
      <c r="D137" s="66" t="str">
        <f t="shared" si="20"/>
        <v/>
      </c>
      <c r="E137" s="69" t="str">
        <f>IFERROR(VLOOKUP(J137,Causa!$A$2:$F$15,6,0),"")</f>
        <v/>
      </c>
      <c r="F137" s="52"/>
      <c r="G137" s="53"/>
      <c r="H137" s="212"/>
      <c r="I137" s="55"/>
      <c r="J137" s="54"/>
      <c r="K137" s="54"/>
      <c r="L137" s="54"/>
      <c r="M137" s="54"/>
      <c r="N137" s="54"/>
      <c r="O137" s="54"/>
      <c r="P137" s="54"/>
      <c r="Q137" s="55"/>
      <c r="R137" s="54"/>
      <c r="S137" s="56">
        <f t="shared" si="24"/>
        <v>0</v>
      </c>
      <c r="T137" s="56">
        <f t="shared" si="21"/>
        <v>0</v>
      </c>
      <c r="U137" s="56">
        <f t="shared" si="25"/>
        <v>0</v>
      </c>
      <c r="V137" s="56">
        <f t="shared" si="22"/>
        <v>0</v>
      </c>
      <c r="W137" s="64" t="str">
        <f t="shared" si="23"/>
        <v/>
      </c>
      <c r="X137" s="56" t="str">
        <f t="shared" si="26"/>
        <v>T</v>
      </c>
    </row>
    <row r="138" spans="3:24" ht="21.75" customHeight="1" x14ac:dyDescent="0.25">
      <c r="C138" s="63"/>
      <c r="D138" s="66" t="str">
        <f t="shared" si="20"/>
        <v/>
      </c>
      <c r="E138" s="69" t="str">
        <f>IFERROR(VLOOKUP(J138,Causa!$A$2:$F$15,6,0),"")</f>
        <v/>
      </c>
      <c r="F138" s="52"/>
      <c r="G138" s="53"/>
      <c r="H138" s="212"/>
      <c r="I138" s="55"/>
      <c r="J138" s="54"/>
      <c r="K138" s="54"/>
      <c r="L138" s="54"/>
      <c r="M138" s="54"/>
      <c r="N138" s="54"/>
      <c r="O138" s="54"/>
      <c r="P138" s="54"/>
      <c r="Q138" s="55"/>
      <c r="R138" s="54"/>
      <c r="S138" s="56">
        <f t="shared" si="24"/>
        <v>0</v>
      </c>
      <c r="T138" s="56">
        <f t="shared" si="21"/>
        <v>0</v>
      </c>
      <c r="U138" s="56">
        <f t="shared" si="25"/>
        <v>0</v>
      </c>
      <c r="V138" s="56">
        <f t="shared" si="22"/>
        <v>0</v>
      </c>
      <c r="W138" s="64" t="str">
        <f t="shared" si="23"/>
        <v/>
      </c>
      <c r="X138" s="56" t="str">
        <f t="shared" si="26"/>
        <v>T</v>
      </c>
    </row>
    <row r="139" spans="3:24" ht="21.75" customHeight="1" x14ac:dyDescent="0.25">
      <c r="C139" s="63"/>
      <c r="D139" s="66" t="str">
        <f t="shared" si="20"/>
        <v/>
      </c>
      <c r="E139" s="69" t="str">
        <f>IFERROR(VLOOKUP(J139,Causa!$A$2:$F$15,6,0),"")</f>
        <v/>
      </c>
      <c r="F139" s="52"/>
      <c r="G139" s="53"/>
      <c r="H139" s="212"/>
      <c r="I139" s="55"/>
      <c r="J139" s="54"/>
      <c r="K139" s="54"/>
      <c r="L139" s="54"/>
      <c r="M139" s="54"/>
      <c r="N139" s="54"/>
      <c r="O139" s="54"/>
      <c r="P139" s="54"/>
      <c r="Q139" s="55"/>
      <c r="R139" s="54"/>
      <c r="S139" s="56">
        <f t="shared" si="24"/>
        <v>0</v>
      </c>
      <c r="T139" s="56">
        <f t="shared" si="21"/>
        <v>0</v>
      </c>
      <c r="U139" s="56">
        <f t="shared" si="25"/>
        <v>0</v>
      </c>
      <c r="V139" s="56">
        <f t="shared" si="22"/>
        <v>0</v>
      </c>
      <c r="W139" s="64" t="str">
        <f t="shared" si="23"/>
        <v/>
      </c>
      <c r="X139" s="56" t="str">
        <f t="shared" si="26"/>
        <v>T</v>
      </c>
    </row>
    <row r="140" spans="3:24" ht="21.75" customHeight="1" x14ac:dyDescent="0.25">
      <c r="C140" s="63"/>
      <c r="D140" s="66" t="str">
        <f t="shared" si="20"/>
        <v/>
      </c>
      <c r="E140" s="69" t="str">
        <f>IFERROR(VLOOKUP(J140,Causa!$A$2:$F$15,6,0),"")</f>
        <v/>
      </c>
      <c r="F140" s="52"/>
      <c r="G140" s="53"/>
      <c r="H140" s="212"/>
      <c r="I140" s="55"/>
      <c r="J140" s="54"/>
      <c r="K140" s="54"/>
      <c r="L140" s="54"/>
      <c r="M140" s="54"/>
      <c r="N140" s="54"/>
      <c r="O140" s="54"/>
      <c r="P140" s="54"/>
      <c r="Q140" s="55"/>
      <c r="R140" s="54"/>
      <c r="S140" s="56">
        <f t="shared" si="24"/>
        <v>0</v>
      </c>
      <c r="T140" s="56">
        <f t="shared" si="21"/>
        <v>0</v>
      </c>
      <c r="U140" s="56">
        <f t="shared" si="25"/>
        <v>0</v>
      </c>
      <c r="V140" s="56">
        <f t="shared" si="22"/>
        <v>0</v>
      </c>
      <c r="W140" s="64" t="str">
        <f t="shared" si="23"/>
        <v/>
      </c>
      <c r="X140" s="56" t="str">
        <f t="shared" si="26"/>
        <v>T</v>
      </c>
    </row>
    <row r="141" spans="3:24" ht="21.75" customHeight="1" x14ac:dyDescent="0.25">
      <c r="C141" s="63"/>
      <c r="D141" s="66" t="str">
        <f t="shared" si="20"/>
        <v/>
      </c>
      <c r="E141" s="69" t="str">
        <f>IFERROR(VLOOKUP(J141,Causa!$A$2:$F$15,6,0),"")</f>
        <v/>
      </c>
      <c r="F141" s="52"/>
      <c r="G141" s="53"/>
      <c r="H141" s="212"/>
      <c r="I141" s="55"/>
      <c r="J141" s="54"/>
      <c r="K141" s="54"/>
      <c r="L141" s="54"/>
      <c r="M141" s="54"/>
      <c r="N141" s="54"/>
      <c r="O141" s="54"/>
      <c r="P141" s="54"/>
      <c r="Q141" s="55"/>
      <c r="R141" s="54"/>
      <c r="S141" s="56">
        <f t="shared" si="24"/>
        <v>0</v>
      </c>
      <c r="T141" s="56">
        <f t="shared" si="21"/>
        <v>0</v>
      </c>
      <c r="U141" s="56">
        <f t="shared" si="25"/>
        <v>0</v>
      </c>
      <c r="V141" s="56">
        <f t="shared" si="22"/>
        <v>0</v>
      </c>
      <c r="W141" s="64" t="str">
        <f t="shared" si="23"/>
        <v/>
      </c>
      <c r="X141" s="56" t="str">
        <f t="shared" si="26"/>
        <v>T</v>
      </c>
    </row>
    <row r="142" spans="3:24" ht="21.75" customHeight="1" x14ac:dyDescent="0.25">
      <c r="C142" s="63"/>
      <c r="D142" s="66" t="str">
        <f t="shared" si="20"/>
        <v/>
      </c>
      <c r="E142" s="69" t="str">
        <f>IFERROR(VLOOKUP(J142,Causa!$A$2:$F$15,6,0),"")</f>
        <v/>
      </c>
      <c r="F142" s="52"/>
      <c r="G142" s="53"/>
      <c r="H142" s="212"/>
      <c r="I142" s="55"/>
      <c r="J142" s="54"/>
      <c r="K142" s="54"/>
      <c r="L142" s="54"/>
      <c r="M142" s="54"/>
      <c r="N142" s="54"/>
      <c r="O142" s="54"/>
      <c r="P142" s="54"/>
      <c r="Q142" s="55"/>
      <c r="R142" s="54"/>
      <c r="S142" s="56">
        <f t="shared" si="24"/>
        <v>0</v>
      </c>
      <c r="T142" s="56">
        <f t="shared" si="21"/>
        <v>0</v>
      </c>
      <c r="U142" s="56">
        <f t="shared" si="25"/>
        <v>0</v>
      </c>
      <c r="V142" s="56">
        <f t="shared" si="22"/>
        <v>0</v>
      </c>
      <c r="W142" s="64" t="str">
        <f t="shared" si="23"/>
        <v/>
      </c>
      <c r="X142" s="56" t="str">
        <f t="shared" si="26"/>
        <v>T</v>
      </c>
    </row>
    <row r="143" spans="3:24" ht="21.75" customHeight="1" x14ac:dyDescent="0.25">
      <c r="C143" s="63"/>
      <c r="D143" s="66" t="str">
        <f t="shared" si="20"/>
        <v/>
      </c>
      <c r="E143" s="69" t="str">
        <f>IFERROR(VLOOKUP(J143,Causa!$A$2:$F$15,6,0),"")</f>
        <v/>
      </c>
      <c r="F143" s="52"/>
      <c r="G143" s="53"/>
      <c r="H143" s="212"/>
      <c r="I143" s="55"/>
      <c r="J143" s="54"/>
      <c r="K143" s="54"/>
      <c r="L143" s="54"/>
      <c r="M143" s="54"/>
      <c r="N143" s="54"/>
      <c r="O143" s="54"/>
      <c r="P143" s="54"/>
      <c r="Q143" s="55"/>
      <c r="R143" s="54"/>
      <c r="S143" s="56">
        <f t="shared" si="24"/>
        <v>0</v>
      </c>
      <c r="T143" s="56">
        <f t="shared" si="21"/>
        <v>0</v>
      </c>
      <c r="U143" s="56">
        <f t="shared" si="25"/>
        <v>0</v>
      </c>
      <c r="V143" s="56">
        <f t="shared" si="22"/>
        <v>0</v>
      </c>
      <c r="W143" s="64" t="str">
        <f t="shared" si="23"/>
        <v/>
      </c>
      <c r="X143" s="56" t="str">
        <f t="shared" si="26"/>
        <v>T</v>
      </c>
    </row>
    <row r="144" spans="3:24" ht="21.75" customHeight="1" x14ac:dyDescent="0.25">
      <c r="C144" s="63"/>
      <c r="D144" s="66" t="str">
        <f t="shared" si="20"/>
        <v/>
      </c>
      <c r="E144" s="69" t="str">
        <f>IFERROR(VLOOKUP(J144,Causa!$A$2:$F$15,6,0),"")</f>
        <v/>
      </c>
      <c r="F144" s="52"/>
      <c r="G144" s="53"/>
      <c r="H144" s="212"/>
      <c r="I144" s="55"/>
      <c r="J144" s="54"/>
      <c r="K144" s="54"/>
      <c r="L144" s="54"/>
      <c r="M144" s="54"/>
      <c r="N144" s="54"/>
      <c r="O144" s="54"/>
      <c r="P144" s="54"/>
      <c r="Q144" s="55"/>
      <c r="R144" s="54"/>
      <c r="S144" s="56">
        <f t="shared" si="24"/>
        <v>0</v>
      </c>
      <c r="T144" s="56">
        <f t="shared" si="21"/>
        <v>0</v>
      </c>
      <c r="U144" s="56">
        <f t="shared" si="25"/>
        <v>0</v>
      </c>
      <c r="V144" s="56">
        <f t="shared" si="22"/>
        <v>0</v>
      </c>
      <c r="W144" s="64" t="str">
        <f t="shared" si="23"/>
        <v/>
      </c>
      <c r="X144" s="56" t="str">
        <f t="shared" si="26"/>
        <v>T</v>
      </c>
    </row>
    <row r="145" spans="3:24" ht="21.75" customHeight="1" x14ac:dyDescent="0.25">
      <c r="C145" s="63"/>
      <c r="D145" s="66" t="str">
        <f t="shared" si="20"/>
        <v/>
      </c>
      <c r="E145" s="69" t="str">
        <f>IFERROR(VLOOKUP(J145,Causa!$A$2:$F$15,6,0),"")</f>
        <v/>
      </c>
      <c r="F145" s="52"/>
      <c r="G145" s="53"/>
      <c r="H145" s="212"/>
      <c r="I145" s="55"/>
      <c r="J145" s="54"/>
      <c r="K145" s="54"/>
      <c r="L145" s="54"/>
      <c r="M145" s="54"/>
      <c r="N145" s="54"/>
      <c r="O145" s="54"/>
      <c r="P145" s="54"/>
      <c r="Q145" s="55"/>
      <c r="R145" s="54"/>
      <c r="S145" s="56">
        <f t="shared" si="24"/>
        <v>0</v>
      </c>
      <c r="T145" s="56">
        <f t="shared" si="21"/>
        <v>0</v>
      </c>
      <c r="U145" s="56">
        <f t="shared" si="25"/>
        <v>0</v>
      </c>
      <c r="V145" s="56">
        <f t="shared" si="22"/>
        <v>0</v>
      </c>
      <c r="W145" s="64" t="str">
        <f t="shared" si="23"/>
        <v/>
      </c>
      <c r="X145" s="56" t="str">
        <f t="shared" si="26"/>
        <v>T</v>
      </c>
    </row>
    <row r="146" spans="3:24" ht="21.75" customHeight="1" x14ac:dyDescent="0.25">
      <c r="C146" s="63"/>
      <c r="D146" s="66" t="str">
        <f t="shared" si="20"/>
        <v/>
      </c>
      <c r="E146" s="69" t="str">
        <f>IFERROR(VLOOKUP(J146,Causa!$A$2:$F$15,6,0),"")</f>
        <v/>
      </c>
      <c r="F146" s="52"/>
      <c r="G146" s="53"/>
      <c r="H146" s="212"/>
      <c r="I146" s="55"/>
      <c r="J146" s="54"/>
      <c r="K146" s="54"/>
      <c r="L146" s="54"/>
      <c r="M146" s="54"/>
      <c r="N146" s="54"/>
      <c r="O146" s="54"/>
      <c r="P146" s="54"/>
      <c r="Q146" s="55"/>
      <c r="R146" s="54"/>
      <c r="S146" s="56">
        <f t="shared" si="24"/>
        <v>0</v>
      </c>
      <c r="T146" s="56">
        <f t="shared" si="21"/>
        <v>0</v>
      </c>
      <c r="U146" s="56">
        <f t="shared" si="25"/>
        <v>0</v>
      </c>
      <c r="V146" s="56">
        <f t="shared" si="22"/>
        <v>0</v>
      </c>
      <c r="W146" s="64" t="str">
        <f t="shared" si="23"/>
        <v/>
      </c>
      <c r="X146" s="56" t="str">
        <f t="shared" si="26"/>
        <v>T</v>
      </c>
    </row>
    <row r="147" spans="3:24" ht="21.75" customHeight="1" x14ac:dyDescent="0.25">
      <c r="C147" s="63"/>
      <c r="D147" s="66" t="str">
        <f t="shared" si="20"/>
        <v/>
      </c>
      <c r="E147" s="69" t="str">
        <f>IFERROR(VLOOKUP(J147,Causa!$A$2:$F$15,6,0),"")</f>
        <v/>
      </c>
      <c r="F147" s="52"/>
      <c r="G147" s="53"/>
      <c r="H147" s="212"/>
      <c r="I147" s="55"/>
      <c r="J147" s="54"/>
      <c r="K147" s="54"/>
      <c r="L147" s="54"/>
      <c r="M147" s="54"/>
      <c r="N147" s="54"/>
      <c r="O147" s="54"/>
      <c r="P147" s="54"/>
      <c r="Q147" s="55"/>
      <c r="R147" s="54"/>
      <c r="S147" s="56">
        <f t="shared" si="24"/>
        <v>0</v>
      </c>
      <c r="T147" s="56">
        <f t="shared" si="21"/>
        <v>0</v>
      </c>
      <c r="U147" s="56">
        <f t="shared" si="25"/>
        <v>0</v>
      </c>
      <c r="V147" s="56">
        <f t="shared" si="22"/>
        <v>0</v>
      </c>
      <c r="W147" s="64" t="str">
        <f t="shared" si="23"/>
        <v/>
      </c>
      <c r="X147" s="56" t="str">
        <f t="shared" si="26"/>
        <v>T</v>
      </c>
    </row>
    <row r="148" spans="3:24" ht="21.75" customHeight="1" x14ac:dyDescent="0.25">
      <c r="C148" s="63"/>
      <c r="D148" s="66" t="str">
        <f t="shared" si="20"/>
        <v/>
      </c>
      <c r="E148" s="69" t="str">
        <f>IFERROR(VLOOKUP(J148,Causa!$A$2:$F$15,6,0),"")</f>
        <v/>
      </c>
      <c r="F148" s="52"/>
      <c r="G148" s="53"/>
      <c r="H148" s="212"/>
      <c r="I148" s="55"/>
      <c r="J148" s="54"/>
      <c r="K148" s="54"/>
      <c r="L148" s="54"/>
      <c r="M148" s="54"/>
      <c r="N148" s="54"/>
      <c r="O148" s="54"/>
      <c r="P148" s="54"/>
      <c r="Q148" s="55"/>
      <c r="R148" s="54"/>
      <c r="S148" s="56">
        <f t="shared" si="24"/>
        <v>0</v>
      </c>
      <c r="T148" s="56">
        <f t="shared" si="21"/>
        <v>0</v>
      </c>
      <c r="U148" s="56">
        <f t="shared" si="25"/>
        <v>0</v>
      </c>
      <c r="V148" s="56">
        <f t="shared" si="22"/>
        <v>0</v>
      </c>
      <c r="W148" s="64" t="str">
        <f t="shared" si="23"/>
        <v/>
      </c>
      <c r="X148" s="56" t="str">
        <f t="shared" si="26"/>
        <v>T</v>
      </c>
    </row>
    <row r="149" spans="3:24" ht="21.75" customHeight="1" x14ac:dyDescent="0.25">
      <c r="C149" s="63"/>
      <c r="D149" s="66" t="str">
        <f t="shared" si="20"/>
        <v/>
      </c>
      <c r="E149" s="69" t="str">
        <f>IFERROR(VLOOKUP(J149,Causa!$A$2:$F$15,6,0),"")</f>
        <v/>
      </c>
      <c r="F149" s="52"/>
      <c r="G149" s="53"/>
      <c r="H149" s="212"/>
      <c r="I149" s="55"/>
      <c r="J149" s="54"/>
      <c r="K149" s="54"/>
      <c r="L149" s="54"/>
      <c r="M149" s="54"/>
      <c r="N149" s="54"/>
      <c r="O149" s="54"/>
      <c r="P149" s="54"/>
      <c r="Q149" s="55"/>
      <c r="R149" s="54"/>
      <c r="S149" s="56">
        <f t="shared" si="24"/>
        <v>0</v>
      </c>
      <c r="T149" s="56">
        <f t="shared" si="21"/>
        <v>0</v>
      </c>
      <c r="U149" s="56">
        <f t="shared" si="25"/>
        <v>0</v>
      </c>
      <c r="V149" s="56">
        <f t="shared" si="22"/>
        <v>0</v>
      </c>
      <c r="W149" s="64" t="str">
        <f t="shared" si="23"/>
        <v/>
      </c>
      <c r="X149" s="56" t="str">
        <f t="shared" si="26"/>
        <v>T</v>
      </c>
    </row>
    <row r="150" spans="3:24" ht="21.75" customHeight="1" x14ac:dyDescent="0.25">
      <c r="C150" s="63"/>
      <c r="D150" s="66" t="str">
        <f t="shared" si="20"/>
        <v/>
      </c>
      <c r="E150" s="69" t="str">
        <f>IFERROR(VLOOKUP(J150,Causa!$A$2:$F$15,6,0),"")</f>
        <v/>
      </c>
      <c r="F150" s="52"/>
      <c r="G150" s="53"/>
      <c r="H150" s="212"/>
      <c r="I150" s="55"/>
      <c r="J150" s="54"/>
      <c r="K150" s="54"/>
      <c r="L150" s="54"/>
      <c r="M150" s="54"/>
      <c r="N150" s="54"/>
      <c r="O150" s="54"/>
      <c r="P150" s="54"/>
      <c r="Q150" s="55"/>
      <c r="R150" s="54"/>
      <c r="S150" s="56">
        <f t="shared" si="24"/>
        <v>0</v>
      </c>
      <c r="T150" s="56">
        <f t="shared" si="21"/>
        <v>0</v>
      </c>
      <c r="U150" s="56">
        <f t="shared" si="25"/>
        <v>0</v>
      </c>
      <c r="V150" s="56">
        <f t="shared" si="22"/>
        <v>0</v>
      </c>
      <c r="W150" s="64" t="str">
        <f t="shared" si="23"/>
        <v/>
      </c>
      <c r="X150" s="56" t="str">
        <f t="shared" si="26"/>
        <v>T</v>
      </c>
    </row>
    <row r="151" spans="3:24" ht="21.75" customHeight="1" x14ac:dyDescent="0.25">
      <c r="C151" s="63"/>
      <c r="D151" s="66" t="str">
        <f t="shared" si="20"/>
        <v/>
      </c>
      <c r="E151" s="69" t="str">
        <f>IFERROR(VLOOKUP(J151,Causa!$A$2:$F$15,6,0),"")</f>
        <v/>
      </c>
      <c r="F151" s="52"/>
      <c r="G151" s="53"/>
      <c r="H151" s="212"/>
      <c r="I151" s="55"/>
      <c r="J151" s="54"/>
      <c r="K151" s="54"/>
      <c r="L151" s="54"/>
      <c r="M151" s="54"/>
      <c r="N151" s="54"/>
      <c r="O151" s="54"/>
      <c r="P151" s="54"/>
      <c r="Q151" s="55"/>
      <c r="R151" s="54"/>
      <c r="S151" s="56">
        <f t="shared" si="24"/>
        <v>0</v>
      </c>
      <c r="T151" s="56">
        <f t="shared" si="21"/>
        <v>0</v>
      </c>
      <c r="U151" s="56">
        <f t="shared" si="25"/>
        <v>0</v>
      </c>
      <c r="V151" s="56">
        <f t="shared" si="22"/>
        <v>0</v>
      </c>
      <c r="W151" s="64" t="str">
        <f t="shared" si="23"/>
        <v/>
      </c>
      <c r="X151" s="56" t="str">
        <f t="shared" si="26"/>
        <v>T</v>
      </c>
    </row>
    <row r="152" spans="3:24" ht="21.75" customHeight="1" x14ac:dyDescent="0.25">
      <c r="C152" s="63"/>
      <c r="D152" s="66" t="str">
        <f t="shared" si="20"/>
        <v/>
      </c>
      <c r="E152" s="69" t="str">
        <f>IFERROR(VLOOKUP(J152,Causa!$A$2:$F$15,6,0),"")</f>
        <v/>
      </c>
      <c r="F152" s="52"/>
      <c r="G152" s="53"/>
      <c r="H152" s="212"/>
      <c r="I152" s="55"/>
      <c r="J152" s="54"/>
      <c r="K152" s="54"/>
      <c r="L152" s="54"/>
      <c r="M152" s="54"/>
      <c r="N152" s="54"/>
      <c r="O152" s="54"/>
      <c r="P152" s="54"/>
      <c r="Q152" s="55"/>
      <c r="R152" s="54"/>
      <c r="S152" s="56">
        <f t="shared" si="24"/>
        <v>0</v>
      </c>
      <c r="T152" s="56">
        <f t="shared" si="21"/>
        <v>0</v>
      </c>
      <c r="U152" s="56">
        <f t="shared" si="25"/>
        <v>0</v>
      </c>
      <c r="V152" s="56">
        <f t="shared" si="22"/>
        <v>0</v>
      </c>
      <c r="W152" s="64" t="str">
        <f t="shared" si="23"/>
        <v/>
      </c>
      <c r="X152" s="56" t="str">
        <f t="shared" si="26"/>
        <v>T</v>
      </c>
    </row>
    <row r="153" spans="3:24" ht="21.75" customHeight="1" x14ac:dyDescent="0.25">
      <c r="C153" s="63"/>
      <c r="D153" s="66" t="str">
        <f t="shared" si="20"/>
        <v/>
      </c>
      <c r="E153" s="69" t="str">
        <f>IFERROR(VLOOKUP(J153,Causa!$A$2:$F$15,6,0),"")</f>
        <v/>
      </c>
      <c r="F153" s="52"/>
      <c r="G153" s="53"/>
      <c r="H153" s="212"/>
      <c r="I153" s="55"/>
      <c r="J153" s="54"/>
      <c r="K153" s="54"/>
      <c r="L153" s="54"/>
      <c r="M153" s="54"/>
      <c r="N153" s="54"/>
      <c r="O153" s="54"/>
      <c r="P153" s="54"/>
      <c r="Q153" s="55"/>
      <c r="R153" s="54"/>
      <c r="S153" s="56">
        <f t="shared" si="24"/>
        <v>0</v>
      </c>
      <c r="T153" s="56">
        <f t="shared" si="21"/>
        <v>0</v>
      </c>
      <c r="U153" s="56">
        <f t="shared" si="25"/>
        <v>0</v>
      </c>
      <c r="V153" s="56">
        <f t="shared" si="22"/>
        <v>0</v>
      </c>
      <c r="W153" s="64" t="str">
        <f t="shared" si="23"/>
        <v/>
      </c>
      <c r="X153" s="56" t="str">
        <f t="shared" si="26"/>
        <v>T</v>
      </c>
    </row>
    <row r="154" spans="3:24" ht="21.75" customHeight="1" x14ac:dyDescent="0.25">
      <c r="C154" s="63"/>
      <c r="D154" s="66" t="str">
        <f t="shared" si="20"/>
        <v/>
      </c>
      <c r="E154" s="69" t="str">
        <f>IFERROR(VLOOKUP(J154,Causa!$A$2:$F$15,6,0),"")</f>
        <v/>
      </c>
      <c r="F154" s="52"/>
      <c r="G154" s="53"/>
      <c r="H154" s="212"/>
      <c r="I154" s="55"/>
      <c r="J154" s="54"/>
      <c r="K154" s="54"/>
      <c r="L154" s="54"/>
      <c r="M154" s="54"/>
      <c r="N154" s="54"/>
      <c r="O154" s="54"/>
      <c r="P154" s="54"/>
      <c r="Q154" s="55"/>
      <c r="R154" s="54"/>
      <c r="S154" s="56">
        <f t="shared" si="24"/>
        <v>0</v>
      </c>
      <c r="T154" s="56">
        <f t="shared" si="21"/>
        <v>0</v>
      </c>
      <c r="U154" s="56">
        <f t="shared" si="25"/>
        <v>0</v>
      </c>
      <c r="V154" s="56">
        <f t="shared" si="22"/>
        <v>0</v>
      </c>
      <c r="W154" s="64" t="str">
        <f t="shared" si="23"/>
        <v/>
      </c>
      <c r="X154" s="56" t="str">
        <f t="shared" si="26"/>
        <v>T</v>
      </c>
    </row>
    <row r="155" spans="3:24" ht="21.75" customHeight="1" x14ac:dyDescent="0.25">
      <c r="C155" s="63"/>
      <c r="D155" s="66" t="str">
        <f t="shared" si="20"/>
        <v/>
      </c>
      <c r="E155" s="69" t="str">
        <f>IFERROR(VLOOKUP(J155,Causa!$A$2:$F$15,6,0),"")</f>
        <v/>
      </c>
      <c r="F155" s="52"/>
      <c r="G155" s="53"/>
      <c r="H155" s="212"/>
      <c r="I155" s="55"/>
      <c r="J155" s="54"/>
      <c r="K155" s="54"/>
      <c r="L155" s="54"/>
      <c r="M155" s="54"/>
      <c r="N155" s="54"/>
      <c r="O155" s="54"/>
      <c r="P155" s="54"/>
      <c r="Q155" s="55"/>
      <c r="R155" s="54"/>
      <c r="S155" s="56">
        <f t="shared" si="24"/>
        <v>0</v>
      </c>
      <c r="T155" s="56">
        <f t="shared" si="21"/>
        <v>0</v>
      </c>
      <c r="U155" s="56">
        <f t="shared" si="25"/>
        <v>0</v>
      </c>
      <c r="V155" s="56">
        <f t="shared" si="22"/>
        <v>0</v>
      </c>
      <c r="W155" s="64" t="str">
        <f t="shared" si="23"/>
        <v/>
      </c>
      <c r="X155" s="56" t="str">
        <f t="shared" si="26"/>
        <v>T</v>
      </c>
    </row>
    <row r="156" spans="3:24" ht="21.75" customHeight="1" x14ac:dyDescent="0.25">
      <c r="C156" s="63"/>
      <c r="D156" s="66" t="str">
        <f t="shared" si="20"/>
        <v/>
      </c>
      <c r="E156" s="69" t="str">
        <f>IFERROR(VLOOKUP(J156,Causa!$A$2:$F$15,6,0),"")</f>
        <v/>
      </c>
      <c r="F156" s="52"/>
      <c r="G156" s="53"/>
      <c r="H156" s="212"/>
      <c r="I156" s="55"/>
      <c r="J156" s="54"/>
      <c r="K156" s="54"/>
      <c r="L156" s="54"/>
      <c r="M156" s="54"/>
      <c r="N156" s="54"/>
      <c r="O156" s="54"/>
      <c r="P156" s="54"/>
      <c r="Q156" s="55"/>
      <c r="R156" s="54"/>
      <c r="S156" s="56">
        <f t="shared" si="24"/>
        <v>0</v>
      </c>
      <c r="T156" s="56">
        <f t="shared" si="21"/>
        <v>0</v>
      </c>
      <c r="U156" s="56">
        <f t="shared" si="25"/>
        <v>0</v>
      </c>
      <c r="V156" s="56">
        <f t="shared" si="22"/>
        <v>0</v>
      </c>
      <c r="W156" s="64" t="str">
        <f t="shared" si="23"/>
        <v/>
      </c>
      <c r="X156" s="56" t="str">
        <f t="shared" si="26"/>
        <v>T</v>
      </c>
    </row>
    <row r="157" spans="3:24" ht="21.75" customHeight="1" x14ac:dyDescent="0.25">
      <c r="C157" s="63"/>
      <c r="D157" s="66" t="str">
        <f t="shared" si="20"/>
        <v/>
      </c>
      <c r="E157" s="69" t="str">
        <f>IFERROR(VLOOKUP(J157,Causa!$A$2:$F$15,6,0),"")</f>
        <v/>
      </c>
      <c r="F157" s="52"/>
      <c r="G157" s="53"/>
      <c r="H157" s="212"/>
      <c r="I157" s="55"/>
      <c r="J157" s="54"/>
      <c r="K157" s="54"/>
      <c r="L157" s="54"/>
      <c r="M157" s="54"/>
      <c r="N157" s="54"/>
      <c r="O157" s="54"/>
      <c r="P157" s="54"/>
      <c r="Q157" s="55"/>
      <c r="R157" s="54"/>
      <c r="S157" s="56">
        <f t="shared" si="24"/>
        <v>0</v>
      </c>
      <c r="T157" s="56">
        <f t="shared" si="21"/>
        <v>0</v>
      </c>
      <c r="U157" s="56">
        <f t="shared" si="25"/>
        <v>0</v>
      </c>
      <c r="V157" s="56">
        <f t="shared" si="22"/>
        <v>0</v>
      </c>
      <c r="W157" s="64" t="str">
        <f t="shared" si="23"/>
        <v/>
      </c>
      <c r="X157" s="56" t="str">
        <f t="shared" si="26"/>
        <v>T</v>
      </c>
    </row>
    <row r="158" spans="3:24" ht="21.75" customHeight="1" x14ac:dyDescent="0.25">
      <c r="C158" s="63"/>
      <c r="D158" s="66" t="str">
        <f t="shared" si="20"/>
        <v/>
      </c>
      <c r="E158" s="69" t="str">
        <f>IFERROR(VLOOKUP(J158,Causa!$A$2:$F$15,6,0),"")</f>
        <v/>
      </c>
      <c r="F158" s="52"/>
      <c r="G158" s="53"/>
      <c r="H158" s="212"/>
      <c r="I158" s="55"/>
      <c r="J158" s="54"/>
      <c r="K158" s="54"/>
      <c r="L158" s="54"/>
      <c r="M158" s="54"/>
      <c r="N158" s="54"/>
      <c r="O158" s="54"/>
      <c r="P158" s="54"/>
      <c r="Q158" s="55"/>
      <c r="R158" s="54"/>
      <c r="S158" s="56">
        <f t="shared" si="24"/>
        <v>0</v>
      </c>
      <c r="T158" s="56">
        <f t="shared" si="21"/>
        <v>0</v>
      </c>
      <c r="U158" s="56">
        <f t="shared" si="25"/>
        <v>0</v>
      </c>
      <c r="V158" s="56">
        <f t="shared" si="22"/>
        <v>0</v>
      </c>
      <c r="W158" s="64" t="str">
        <f t="shared" si="23"/>
        <v/>
      </c>
      <c r="X158" s="56" t="str">
        <f t="shared" si="26"/>
        <v>T</v>
      </c>
    </row>
    <row r="159" spans="3:24" ht="21.75" customHeight="1" x14ac:dyDescent="0.25">
      <c r="C159" s="63"/>
      <c r="D159" s="66" t="str">
        <f t="shared" si="20"/>
        <v/>
      </c>
      <c r="E159" s="69" t="str">
        <f>IFERROR(VLOOKUP(J159,Causa!$A$2:$F$15,6,0),"")</f>
        <v/>
      </c>
      <c r="F159" s="52"/>
      <c r="G159" s="53"/>
      <c r="H159" s="212"/>
      <c r="I159" s="55"/>
      <c r="J159" s="54"/>
      <c r="K159" s="54"/>
      <c r="L159" s="54"/>
      <c r="M159" s="54"/>
      <c r="N159" s="54"/>
      <c r="O159" s="54"/>
      <c r="P159" s="54"/>
      <c r="Q159" s="55"/>
      <c r="R159" s="54"/>
      <c r="S159" s="56">
        <f t="shared" si="24"/>
        <v>0</v>
      </c>
      <c r="T159" s="56">
        <f t="shared" si="21"/>
        <v>0</v>
      </c>
      <c r="U159" s="56">
        <f t="shared" si="25"/>
        <v>0</v>
      </c>
      <c r="V159" s="56">
        <f t="shared" si="22"/>
        <v>0</v>
      </c>
      <c r="W159" s="64" t="str">
        <f t="shared" si="23"/>
        <v/>
      </c>
      <c r="X159" s="56" t="str">
        <f t="shared" si="26"/>
        <v>T</v>
      </c>
    </row>
    <row r="160" spans="3:24" ht="21.75" customHeight="1" x14ac:dyDescent="0.25">
      <c r="C160" s="63"/>
      <c r="D160" s="66" t="str">
        <f t="shared" si="20"/>
        <v/>
      </c>
      <c r="E160" s="69" t="str">
        <f>IFERROR(VLOOKUP(J160,Causa!$A$2:$F$15,6,0),"")</f>
        <v/>
      </c>
      <c r="F160" s="52"/>
      <c r="G160" s="53"/>
      <c r="H160" s="212"/>
      <c r="I160" s="55"/>
      <c r="J160" s="54"/>
      <c r="K160" s="54"/>
      <c r="L160" s="54"/>
      <c r="M160" s="54"/>
      <c r="N160" s="54"/>
      <c r="O160" s="54"/>
      <c r="P160" s="54"/>
      <c r="Q160" s="55"/>
      <c r="R160" s="54"/>
      <c r="S160" s="56">
        <f t="shared" si="24"/>
        <v>0</v>
      </c>
      <c r="T160" s="56">
        <f t="shared" si="21"/>
        <v>0</v>
      </c>
      <c r="U160" s="56">
        <f t="shared" si="25"/>
        <v>0</v>
      </c>
      <c r="V160" s="56">
        <f t="shared" si="22"/>
        <v>0</v>
      </c>
      <c r="W160" s="64" t="str">
        <f t="shared" si="23"/>
        <v/>
      </c>
      <c r="X160" s="56" t="str">
        <f t="shared" si="26"/>
        <v>T</v>
      </c>
    </row>
    <row r="161" spans="3:24" ht="21.75" customHeight="1" x14ac:dyDescent="0.25">
      <c r="C161" s="63"/>
      <c r="D161" s="66" t="str">
        <f t="shared" si="20"/>
        <v/>
      </c>
      <c r="E161" s="69" t="str">
        <f>IFERROR(VLOOKUP(J161,Causa!$A$2:$F$15,6,0),"")</f>
        <v/>
      </c>
      <c r="F161" s="52"/>
      <c r="G161" s="53"/>
      <c r="H161" s="212"/>
      <c r="I161" s="55"/>
      <c r="J161" s="54"/>
      <c r="K161" s="54"/>
      <c r="L161" s="54"/>
      <c r="M161" s="54"/>
      <c r="N161" s="54"/>
      <c r="O161" s="54"/>
      <c r="P161" s="54"/>
      <c r="Q161" s="55"/>
      <c r="R161" s="54"/>
      <c r="S161" s="56">
        <f t="shared" si="24"/>
        <v>0</v>
      </c>
      <c r="T161" s="56">
        <f t="shared" si="21"/>
        <v>0</v>
      </c>
      <c r="U161" s="56">
        <f t="shared" si="25"/>
        <v>0</v>
      </c>
      <c r="V161" s="56">
        <f t="shared" si="22"/>
        <v>0</v>
      </c>
      <c r="W161" s="64" t="str">
        <f t="shared" si="23"/>
        <v/>
      </c>
      <c r="X161" s="56" t="str">
        <f t="shared" si="26"/>
        <v>T</v>
      </c>
    </row>
    <row r="162" spans="3:24" ht="21.75" customHeight="1" x14ac:dyDescent="0.25">
      <c r="C162" s="63"/>
      <c r="D162" s="66" t="str">
        <f t="shared" si="20"/>
        <v/>
      </c>
      <c r="E162" s="69" t="str">
        <f>IFERROR(VLOOKUP(J162,Causa!$A$2:$F$15,6,0),"")</f>
        <v/>
      </c>
      <c r="F162" s="52"/>
      <c r="G162" s="53"/>
      <c r="H162" s="212"/>
      <c r="I162" s="55"/>
      <c r="J162" s="54"/>
      <c r="K162" s="54"/>
      <c r="L162" s="54"/>
      <c r="M162" s="54"/>
      <c r="N162" s="54"/>
      <c r="O162" s="54"/>
      <c r="P162" s="54"/>
      <c r="Q162" s="55"/>
      <c r="R162" s="54"/>
      <c r="S162" s="56">
        <f t="shared" si="24"/>
        <v>0</v>
      </c>
      <c r="T162" s="56">
        <f t="shared" si="21"/>
        <v>0</v>
      </c>
      <c r="U162" s="56">
        <f t="shared" si="25"/>
        <v>0</v>
      </c>
      <c r="V162" s="56">
        <f t="shared" si="22"/>
        <v>0</v>
      </c>
      <c r="W162" s="64" t="str">
        <f t="shared" si="23"/>
        <v/>
      </c>
      <c r="X162" s="56" t="str">
        <f t="shared" si="26"/>
        <v>T</v>
      </c>
    </row>
    <row r="163" spans="3:24" ht="21.75" customHeight="1" x14ac:dyDescent="0.25">
      <c r="C163" s="63"/>
      <c r="D163" s="66" t="str">
        <f t="shared" ref="D163:D188" si="27">IF(E163="","",IF(E163=1,IF(COUNTA(F163:P163)=9,1,0),IF(J163="OPERACIO",IF(COUNTA(F163:P163)=7,1,0),IF(COUNTA(F163:P163)=7,1,0))))</f>
        <v/>
      </c>
      <c r="E163" s="69" t="str">
        <f>IFERROR(VLOOKUP(J163,Causa!$A$2:$F$15,6,0),"")</f>
        <v/>
      </c>
      <c r="F163" s="52"/>
      <c r="G163" s="53"/>
      <c r="H163" s="212"/>
      <c r="I163" s="55"/>
      <c r="J163" s="54"/>
      <c r="K163" s="54"/>
      <c r="L163" s="54"/>
      <c r="M163" s="54"/>
      <c r="N163" s="54"/>
      <c r="O163" s="54"/>
      <c r="P163" s="54"/>
      <c r="Q163" s="55"/>
      <c r="R163" s="54"/>
      <c r="S163" s="56">
        <f t="shared" si="24"/>
        <v>0</v>
      </c>
      <c r="T163" s="56">
        <f t="shared" ref="T163:T188" si="28">IF(J163="Programa",P163,0)-S163</f>
        <v>0</v>
      </c>
      <c r="U163" s="56">
        <f t="shared" si="25"/>
        <v>0</v>
      </c>
      <c r="V163" s="56">
        <f t="shared" ref="V163:V188" si="29">IF(J163="ELECTRIC",P163,0)+IF(J163="INSTRUME",P163,0)+IF(J163="MECANICA",P163,0)+IF(J163="OPERACIO",P163,0)+IF(J163="AUTOMATI",P163,0)</f>
        <v>0</v>
      </c>
      <c r="W163" s="64" t="str">
        <f t="shared" ref="W163:W188" si="30">IF(F163="","",HOUR(F163))</f>
        <v/>
      </c>
      <c r="X163" s="56" t="str">
        <f t="shared" si="26"/>
        <v>T</v>
      </c>
    </row>
    <row r="164" spans="3:24" ht="21.75" customHeight="1" x14ac:dyDescent="0.25">
      <c r="C164" s="63"/>
      <c r="D164" s="66" t="str">
        <f t="shared" si="27"/>
        <v/>
      </c>
      <c r="E164" s="69" t="str">
        <f>IFERROR(VLOOKUP(J164,Causa!$A$2:$F$15,6,0),"")</f>
        <v/>
      </c>
      <c r="F164" s="52"/>
      <c r="G164" s="53"/>
      <c r="H164" s="212"/>
      <c r="I164" s="55"/>
      <c r="J164" s="54"/>
      <c r="K164" s="54"/>
      <c r="L164" s="54"/>
      <c r="M164" s="54"/>
      <c r="N164" s="54"/>
      <c r="O164" s="54"/>
      <c r="P164" s="54"/>
      <c r="Q164" s="55"/>
      <c r="R164" s="54"/>
      <c r="S164" s="56">
        <f t="shared" ref="S164:S188" si="31">IF(K164="tiempo no programado",P164,0)</f>
        <v>0</v>
      </c>
      <c r="T164" s="56">
        <f t="shared" si="28"/>
        <v>0</v>
      </c>
      <c r="U164" s="56">
        <f t="shared" ref="U164:U188" si="32">IF(J164="CALIDAD",P164,0)+IF(J164="LOGISTIC",P164,0)+IF(J164="REPUESTO",P164,0)+IF(J164="SALAMAQ",P164,0)</f>
        <v>0</v>
      </c>
      <c r="V164" s="56">
        <f t="shared" si="29"/>
        <v>0</v>
      </c>
      <c r="W164" s="64" t="str">
        <f t="shared" si="30"/>
        <v/>
      </c>
      <c r="X164" s="56" t="str">
        <f t="shared" ref="X164:X188" si="33">IF(OR(W164=23,W164&lt;7),"N",IF(AND(W164&gt;=7,W164&lt;15),"M","T"))</f>
        <v>T</v>
      </c>
    </row>
    <row r="165" spans="3:24" ht="21.75" customHeight="1" x14ac:dyDescent="0.25">
      <c r="C165" s="63"/>
      <c r="D165" s="66" t="str">
        <f t="shared" si="27"/>
        <v/>
      </c>
      <c r="E165" s="69" t="str">
        <f>IFERROR(VLOOKUP(J165,Causa!$A$2:$F$15,6,0),"")</f>
        <v/>
      </c>
      <c r="F165" s="52"/>
      <c r="G165" s="53"/>
      <c r="H165" s="212"/>
      <c r="I165" s="55"/>
      <c r="J165" s="54"/>
      <c r="K165" s="54"/>
      <c r="L165" s="54"/>
      <c r="M165" s="54"/>
      <c r="N165" s="54"/>
      <c r="O165" s="54"/>
      <c r="P165" s="54"/>
      <c r="Q165" s="55"/>
      <c r="R165" s="54"/>
      <c r="S165" s="56">
        <f t="shared" si="31"/>
        <v>0</v>
      </c>
      <c r="T165" s="56">
        <f t="shared" si="28"/>
        <v>0</v>
      </c>
      <c r="U165" s="56">
        <f t="shared" si="32"/>
        <v>0</v>
      </c>
      <c r="V165" s="56">
        <f t="shared" si="29"/>
        <v>0</v>
      </c>
      <c r="W165" s="64" t="str">
        <f t="shared" si="30"/>
        <v/>
      </c>
      <c r="X165" s="56" t="str">
        <f t="shared" si="33"/>
        <v>T</v>
      </c>
    </row>
    <row r="166" spans="3:24" ht="21.75" customHeight="1" x14ac:dyDescent="0.25">
      <c r="C166" s="63"/>
      <c r="D166" s="66" t="str">
        <f t="shared" si="27"/>
        <v/>
      </c>
      <c r="E166" s="69" t="str">
        <f>IFERROR(VLOOKUP(J166,Causa!$A$2:$F$15,6,0),"")</f>
        <v/>
      </c>
      <c r="F166" s="52"/>
      <c r="G166" s="53"/>
      <c r="H166" s="212"/>
      <c r="I166" s="55"/>
      <c r="J166" s="54"/>
      <c r="K166" s="54"/>
      <c r="L166" s="54"/>
      <c r="M166" s="54"/>
      <c r="N166" s="54"/>
      <c r="O166" s="54"/>
      <c r="P166" s="54"/>
      <c r="Q166" s="55"/>
      <c r="R166" s="54"/>
      <c r="S166" s="56">
        <f t="shared" si="31"/>
        <v>0</v>
      </c>
      <c r="T166" s="56">
        <f t="shared" si="28"/>
        <v>0</v>
      </c>
      <c r="U166" s="56">
        <f t="shared" si="32"/>
        <v>0</v>
      </c>
      <c r="V166" s="56">
        <f t="shared" si="29"/>
        <v>0</v>
      </c>
      <c r="W166" s="64" t="str">
        <f t="shared" si="30"/>
        <v/>
      </c>
      <c r="X166" s="56" t="str">
        <f t="shared" si="33"/>
        <v>T</v>
      </c>
    </row>
    <row r="167" spans="3:24" ht="21.75" customHeight="1" x14ac:dyDescent="0.25">
      <c r="C167" s="63"/>
      <c r="D167" s="66" t="str">
        <f t="shared" si="27"/>
        <v/>
      </c>
      <c r="E167" s="69" t="str">
        <f>IFERROR(VLOOKUP(J167,Causa!$A$2:$F$15,6,0),"")</f>
        <v/>
      </c>
      <c r="F167" s="52"/>
      <c r="G167" s="53"/>
      <c r="H167" s="212"/>
      <c r="I167" s="55"/>
      <c r="J167" s="54"/>
      <c r="K167" s="54"/>
      <c r="L167" s="54"/>
      <c r="M167" s="54"/>
      <c r="N167" s="54"/>
      <c r="O167" s="54"/>
      <c r="P167" s="54"/>
      <c r="Q167" s="55"/>
      <c r="R167" s="54"/>
      <c r="S167" s="56">
        <f t="shared" si="31"/>
        <v>0</v>
      </c>
      <c r="T167" s="56">
        <f t="shared" si="28"/>
        <v>0</v>
      </c>
      <c r="U167" s="56">
        <f t="shared" si="32"/>
        <v>0</v>
      </c>
      <c r="V167" s="56">
        <f t="shared" si="29"/>
        <v>0</v>
      </c>
      <c r="W167" s="64" t="str">
        <f t="shared" si="30"/>
        <v/>
      </c>
      <c r="X167" s="56" t="str">
        <f t="shared" si="33"/>
        <v>T</v>
      </c>
    </row>
    <row r="168" spans="3:24" ht="21.75" customHeight="1" x14ac:dyDescent="0.25">
      <c r="C168" s="63"/>
      <c r="D168" s="66" t="str">
        <f t="shared" si="27"/>
        <v/>
      </c>
      <c r="E168" s="69" t="str">
        <f>IFERROR(VLOOKUP(J168,Causa!$A$2:$F$15,6,0),"")</f>
        <v/>
      </c>
      <c r="F168" s="52"/>
      <c r="G168" s="53"/>
      <c r="H168" s="212"/>
      <c r="I168" s="55"/>
      <c r="J168" s="54"/>
      <c r="K168" s="54"/>
      <c r="L168" s="54"/>
      <c r="M168" s="54"/>
      <c r="N168" s="54"/>
      <c r="O168" s="54"/>
      <c r="P168" s="54"/>
      <c r="Q168" s="55"/>
      <c r="R168" s="54"/>
      <c r="S168" s="56">
        <f t="shared" si="31"/>
        <v>0</v>
      </c>
      <c r="T168" s="56">
        <f t="shared" si="28"/>
        <v>0</v>
      </c>
      <c r="U168" s="56">
        <f t="shared" si="32"/>
        <v>0</v>
      </c>
      <c r="V168" s="56">
        <f t="shared" si="29"/>
        <v>0</v>
      </c>
      <c r="W168" s="64" t="str">
        <f t="shared" si="30"/>
        <v/>
      </c>
      <c r="X168" s="56" t="str">
        <f t="shared" si="33"/>
        <v>T</v>
      </c>
    </row>
    <row r="169" spans="3:24" ht="21.75" customHeight="1" x14ac:dyDescent="0.25">
      <c r="C169" s="63"/>
      <c r="D169" s="66" t="str">
        <f t="shared" si="27"/>
        <v/>
      </c>
      <c r="E169" s="69" t="str">
        <f>IFERROR(VLOOKUP(J169,Causa!$A$2:$F$15,6,0),"")</f>
        <v/>
      </c>
      <c r="F169" s="52"/>
      <c r="G169" s="53"/>
      <c r="H169" s="212"/>
      <c r="I169" s="55"/>
      <c r="J169" s="54"/>
      <c r="K169" s="54"/>
      <c r="L169" s="54"/>
      <c r="M169" s="54"/>
      <c r="N169" s="54"/>
      <c r="O169" s="54"/>
      <c r="P169" s="54"/>
      <c r="Q169" s="55"/>
      <c r="R169" s="54"/>
      <c r="S169" s="56">
        <f t="shared" si="31"/>
        <v>0</v>
      </c>
      <c r="T169" s="56">
        <f t="shared" si="28"/>
        <v>0</v>
      </c>
      <c r="U169" s="56">
        <f t="shared" si="32"/>
        <v>0</v>
      </c>
      <c r="V169" s="56">
        <f t="shared" si="29"/>
        <v>0</v>
      </c>
      <c r="W169" s="64" t="str">
        <f t="shared" si="30"/>
        <v/>
      </c>
      <c r="X169" s="56" t="str">
        <f t="shared" si="33"/>
        <v>T</v>
      </c>
    </row>
    <row r="170" spans="3:24" ht="21.75" customHeight="1" x14ac:dyDescent="0.25">
      <c r="C170" s="63"/>
      <c r="D170" s="66" t="str">
        <f t="shared" si="27"/>
        <v/>
      </c>
      <c r="E170" s="69" t="str">
        <f>IFERROR(VLOOKUP(J170,Causa!$A$2:$F$15,6,0),"")</f>
        <v/>
      </c>
      <c r="F170" s="52"/>
      <c r="G170" s="53"/>
      <c r="H170" s="212"/>
      <c r="I170" s="55"/>
      <c r="J170" s="54"/>
      <c r="K170" s="54"/>
      <c r="L170" s="54"/>
      <c r="M170" s="54"/>
      <c r="N170" s="54"/>
      <c r="O170" s="54"/>
      <c r="P170" s="54"/>
      <c r="Q170" s="55"/>
      <c r="R170" s="54"/>
      <c r="S170" s="56">
        <f t="shared" si="31"/>
        <v>0</v>
      </c>
      <c r="T170" s="56">
        <f t="shared" si="28"/>
        <v>0</v>
      </c>
      <c r="U170" s="56">
        <f t="shared" si="32"/>
        <v>0</v>
      </c>
      <c r="V170" s="56">
        <f t="shared" si="29"/>
        <v>0</v>
      </c>
      <c r="W170" s="64" t="str">
        <f t="shared" si="30"/>
        <v/>
      </c>
      <c r="X170" s="56" t="str">
        <f t="shared" si="33"/>
        <v>T</v>
      </c>
    </row>
    <row r="171" spans="3:24" ht="21.75" customHeight="1" x14ac:dyDescent="0.25">
      <c r="C171" s="63"/>
      <c r="D171" s="66" t="str">
        <f t="shared" si="27"/>
        <v/>
      </c>
      <c r="E171" s="69" t="str">
        <f>IFERROR(VLOOKUP(J171,Causa!$A$2:$F$15,6,0),"")</f>
        <v/>
      </c>
      <c r="F171" s="52"/>
      <c r="G171" s="53"/>
      <c r="H171" s="212"/>
      <c r="I171" s="55"/>
      <c r="J171" s="54"/>
      <c r="K171" s="54"/>
      <c r="L171" s="54"/>
      <c r="M171" s="54"/>
      <c r="N171" s="54"/>
      <c r="O171" s="54"/>
      <c r="P171" s="54"/>
      <c r="Q171" s="55"/>
      <c r="R171" s="54"/>
      <c r="S171" s="56">
        <f t="shared" si="31"/>
        <v>0</v>
      </c>
      <c r="T171" s="56">
        <f t="shared" si="28"/>
        <v>0</v>
      </c>
      <c r="U171" s="56">
        <f t="shared" si="32"/>
        <v>0</v>
      </c>
      <c r="V171" s="56">
        <f t="shared" si="29"/>
        <v>0</v>
      </c>
      <c r="W171" s="64" t="str">
        <f t="shared" si="30"/>
        <v/>
      </c>
      <c r="X171" s="56" t="str">
        <f t="shared" si="33"/>
        <v>T</v>
      </c>
    </row>
    <row r="172" spans="3:24" ht="21.75" customHeight="1" x14ac:dyDescent="0.25">
      <c r="C172" s="63"/>
      <c r="D172" s="66" t="str">
        <f t="shared" si="27"/>
        <v/>
      </c>
      <c r="E172" s="69" t="str">
        <f>IFERROR(VLOOKUP(J172,Causa!$A$2:$F$15,6,0),"")</f>
        <v/>
      </c>
      <c r="F172" s="52"/>
      <c r="G172" s="53"/>
      <c r="H172" s="212"/>
      <c r="I172" s="55"/>
      <c r="J172" s="54"/>
      <c r="K172" s="54"/>
      <c r="L172" s="54"/>
      <c r="M172" s="54"/>
      <c r="N172" s="54"/>
      <c r="O172" s="54"/>
      <c r="P172" s="54"/>
      <c r="Q172" s="55"/>
      <c r="R172" s="54"/>
      <c r="S172" s="56">
        <f t="shared" si="31"/>
        <v>0</v>
      </c>
      <c r="T172" s="56">
        <f t="shared" si="28"/>
        <v>0</v>
      </c>
      <c r="U172" s="56">
        <f t="shared" si="32"/>
        <v>0</v>
      </c>
      <c r="V172" s="56">
        <f t="shared" si="29"/>
        <v>0</v>
      </c>
      <c r="W172" s="64" t="str">
        <f t="shared" si="30"/>
        <v/>
      </c>
      <c r="X172" s="56" t="str">
        <f t="shared" si="33"/>
        <v>T</v>
      </c>
    </row>
    <row r="173" spans="3:24" ht="21.75" customHeight="1" x14ac:dyDescent="0.25">
      <c r="C173" s="63"/>
      <c r="D173" s="66" t="str">
        <f t="shared" si="27"/>
        <v/>
      </c>
      <c r="E173" s="69" t="str">
        <f>IFERROR(VLOOKUP(J173,Causa!$A$2:$F$15,6,0),"")</f>
        <v/>
      </c>
      <c r="F173" s="52"/>
      <c r="G173" s="53"/>
      <c r="H173" s="212"/>
      <c r="I173" s="55"/>
      <c r="J173" s="54"/>
      <c r="K173" s="54"/>
      <c r="L173" s="54"/>
      <c r="M173" s="54"/>
      <c r="N173" s="54"/>
      <c r="O173" s="54"/>
      <c r="P173" s="54"/>
      <c r="Q173" s="55"/>
      <c r="R173" s="54"/>
      <c r="S173" s="56">
        <f t="shared" si="31"/>
        <v>0</v>
      </c>
      <c r="T173" s="56">
        <f t="shared" si="28"/>
        <v>0</v>
      </c>
      <c r="U173" s="56">
        <f t="shared" si="32"/>
        <v>0</v>
      </c>
      <c r="V173" s="56">
        <f t="shared" si="29"/>
        <v>0</v>
      </c>
      <c r="W173" s="64" t="str">
        <f t="shared" si="30"/>
        <v/>
      </c>
      <c r="X173" s="56" t="str">
        <f t="shared" si="33"/>
        <v>T</v>
      </c>
    </row>
    <row r="174" spans="3:24" ht="21.75" customHeight="1" x14ac:dyDescent="0.25">
      <c r="C174" s="63"/>
      <c r="D174" s="66" t="str">
        <f t="shared" si="27"/>
        <v/>
      </c>
      <c r="E174" s="69" t="str">
        <f>IFERROR(VLOOKUP(J174,Causa!$A$2:$F$15,6,0),"")</f>
        <v/>
      </c>
      <c r="F174" s="52"/>
      <c r="G174" s="53"/>
      <c r="H174" s="212"/>
      <c r="I174" s="55"/>
      <c r="J174" s="54"/>
      <c r="K174" s="54"/>
      <c r="L174" s="54"/>
      <c r="M174" s="54"/>
      <c r="N174" s="54"/>
      <c r="O174" s="54"/>
      <c r="P174" s="54"/>
      <c r="Q174" s="55"/>
      <c r="R174" s="54"/>
      <c r="S174" s="56">
        <f t="shared" si="31"/>
        <v>0</v>
      </c>
      <c r="T174" s="56">
        <f t="shared" si="28"/>
        <v>0</v>
      </c>
      <c r="U174" s="56">
        <f t="shared" si="32"/>
        <v>0</v>
      </c>
      <c r="V174" s="56">
        <f t="shared" si="29"/>
        <v>0</v>
      </c>
      <c r="W174" s="64" t="str">
        <f t="shared" si="30"/>
        <v/>
      </c>
      <c r="X174" s="56" t="str">
        <f t="shared" si="33"/>
        <v>T</v>
      </c>
    </row>
    <row r="175" spans="3:24" ht="21.75" customHeight="1" x14ac:dyDescent="0.25">
      <c r="C175" s="63"/>
      <c r="D175" s="66" t="str">
        <f t="shared" si="27"/>
        <v/>
      </c>
      <c r="E175" s="69" t="str">
        <f>IFERROR(VLOOKUP(J175,Causa!$A$2:$F$15,6,0),"")</f>
        <v/>
      </c>
      <c r="F175" s="52"/>
      <c r="G175" s="53"/>
      <c r="H175" s="212"/>
      <c r="I175" s="55"/>
      <c r="J175" s="54"/>
      <c r="K175" s="54"/>
      <c r="L175" s="54"/>
      <c r="M175" s="54"/>
      <c r="N175" s="54"/>
      <c r="O175" s="54"/>
      <c r="P175" s="54"/>
      <c r="Q175" s="55"/>
      <c r="R175" s="54"/>
      <c r="S175" s="56">
        <f t="shared" si="31"/>
        <v>0</v>
      </c>
      <c r="T175" s="56">
        <f t="shared" si="28"/>
        <v>0</v>
      </c>
      <c r="U175" s="56">
        <f t="shared" si="32"/>
        <v>0</v>
      </c>
      <c r="V175" s="56">
        <f t="shared" si="29"/>
        <v>0</v>
      </c>
      <c r="W175" s="64" t="str">
        <f t="shared" si="30"/>
        <v/>
      </c>
      <c r="X175" s="56" t="str">
        <f t="shared" si="33"/>
        <v>T</v>
      </c>
    </row>
    <row r="176" spans="3:24" ht="21.75" customHeight="1" x14ac:dyDescent="0.25">
      <c r="C176" s="63"/>
      <c r="D176" s="66" t="str">
        <f t="shared" si="27"/>
        <v/>
      </c>
      <c r="E176" s="69" t="str">
        <f>IFERROR(VLOOKUP(J176,Causa!$A$2:$F$15,6,0),"")</f>
        <v/>
      </c>
      <c r="F176" s="52"/>
      <c r="G176" s="53"/>
      <c r="H176" s="212"/>
      <c r="I176" s="55"/>
      <c r="J176" s="54"/>
      <c r="K176" s="54"/>
      <c r="L176" s="54"/>
      <c r="M176" s="54"/>
      <c r="N176" s="54"/>
      <c r="O176" s="54"/>
      <c r="P176" s="54"/>
      <c r="Q176" s="55"/>
      <c r="R176" s="54"/>
      <c r="S176" s="56">
        <f t="shared" si="31"/>
        <v>0</v>
      </c>
      <c r="T176" s="56">
        <f t="shared" si="28"/>
        <v>0</v>
      </c>
      <c r="U176" s="56">
        <f t="shared" si="32"/>
        <v>0</v>
      </c>
      <c r="V176" s="56">
        <f t="shared" si="29"/>
        <v>0</v>
      </c>
      <c r="W176" s="64" t="str">
        <f t="shared" si="30"/>
        <v/>
      </c>
      <c r="X176" s="56" t="str">
        <f t="shared" si="33"/>
        <v>T</v>
      </c>
    </row>
    <row r="177" spans="3:24" ht="21.75" customHeight="1" x14ac:dyDescent="0.25">
      <c r="C177" s="63"/>
      <c r="D177" s="66" t="str">
        <f t="shared" si="27"/>
        <v/>
      </c>
      <c r="E177" s="69" t="str">
        <f>IFERROR(VLOOKUP(J177,Causa!$A$2:$F$15,6,0),"")</f>
        <v/>
      </c>
      <c r="F177" s="52"/>
      <c r="G177" s="53"/>
      <c r="H177" s="212"/>
      <c r="I177" s="55"/>
      <c r="J177" s="54"/>
      <c r="K177" s="54"/>
      <c r="L177" s="54"/>
      <c r="M177" s="54"/>
      <c r="N177" s="54"/>
      <c r="O177" s="54"/>
      <c r="P177" s="54"/>
      <c r="Q177" s="55"/>
      <c r="R177" s="54"/>
      <c r="S177" s="56">
        <f t="shared" si="31"/>
        <v>0</v>
      </c>
      <c r="T177" s="56">
        <f t="shared" si="28"/>
        <v>0</v>
      </c>
      <c r="U177" s="56">
        <f t="shared" si="32"/>
        <v>0</v>
      </c>
      <c r="V177" s="56">
        <f t="shared" si="29"/>
        <v>0</v>
      </c>
      <c r="W177" s="64" t="str">
        <f t="shared" si="30"/>
        <v/>
      </c>
      <c r="X177" s="56" t="str">
        <f t="shared" si="33"/>
        <v>T</v>
      </c>
    </row>
    <row r="178" spans="3:24" ht="21.75" customHeight="1" x14ac:dyDescent="0.25">
      <c r="C178" s="63"/>
      <c r="D178" s="66" t="str">
        <f t="shared" si="27"/>
        <v/>
      </c>
      <c r="E178" s="69" t="str">
        <f>IFERROR(VLOOKUP(J178,Causa!$A$2:$F$15,6,0),"")</f>
        <v/>
      </c>
      <c r="F178" s="52"/>
      <c r="G178" s="53"/>
      <c r="H178" s="212"/>
      <c r="I178" s="55"/>
      <c r="J178" s="54"/>
      <c r="K178" s="54"/>
      <c r="L178" s="54"/>
      <c r="M178" s="54"/>
      <c r="N178" s="54"/>
      <c r="O178" s="54"/>
      <c r="P178" s="54"/>
      <c r="Q178" s="55"/>
      <c r="R178" s="54"/>
      <c r="S178" s="56">
        <f t="shared" si="31"/>
        <v>0</v>
      </c>
      <c r="T178" s="56">
        <f t="shared" si="28"/>
        <v>0</v>
      </c>
      <c r="U178" s="56">
        <f t="shared" si="32"/>
        <v>0</v>
      </c>
      <c r="V178" s="56">
        <f t="shared" si="29"/>
        <v>0</v>
      </c>
      <c r="W178" s="64" t="str">
        <f t="shared" si="30"/>
        <v/>
      </c>
      <c r="X178" s="56" t="str">
        <f t="shared" si="33"/>
        <v>T</v>
      </c>
    </row>
    <row r="179" spans="3:24" ht="21.75" customHeight="1" x14ac:dyDescent="0.25">
      <c r="C179" s="63"/>
      <c r="D179" s="66" t="str">
        <f t="shared" si="27"/>
        <v/>
      </c>
      <c r="E179" s="69" t="str">
        <f>IFERROR(VLOOKUP(J179,Causa!$A$2:$F$15,6,0),"")</f>
        <v/>
      </c>
      <c r="F179" s="52"/>
      <c r="G179" s="53"/>
      <c r="H179" s="212"/>
      <c r="I179" s="55"/>
      <c r="J179" s="54"/>
      <c r="K179" s="54"/>
      <c r="L179" s="54"/>
      <c r="M179" s="54"/>
      <c r="N179" s="54"/>
      <c r="O179" s="54"/>
      <c r="P179" s="54"/>
      <c r="Q179" s="55"/>
      <c r="R179" s="54"/>
      <c r="S179" s="56">
        <f t="shared" si="31"/>
        <v>0</v>
      </c>
      <c r="T179" s="56">
        <f t="shared" si="28"/>
        <v>0</v>
      </c>
      <c r="U179" s="56">
        <f t="shared" si="32"/>
        <v>0</v>
      </c>
      <c r="V179" s="56">
        <f t="shared" si="29"/>
        <v>0</v>
      </c>
      <c r="W179" s="64" t="str">
        <f t="shared" si="30"/>
        <v/>
      </c>
      <c r="X179" s="56" t="str">
        <f t="shared" si="33"/>
        <v>T</v>
      </c>
    </row>
    <row r="180" spans="3:24" ht="21.75" customHeight="1" x14ac:dyDescent="0.25">
      <c r="C180" s="63"/>
      <c r="D180" s="66" t="str">
        <f t="shared" si="27"/>
        <v/>
      </c>
      <c r="E180" s="69" t="str">
        <f>IFERROR(VLOOKUP(J180,Causa!$A$2:$F$15,6,0),"")</f>
        <v/>
      </c>
      <c r="F180" s="52"/>
      <c r="G180" s="53"/>
      <c r="H180" s="212"/>
      <c r="I180" s="55"/>
      <c r="J180" s="54"/>
      <c r="K180" s="54"/>
      <c r="L180" s="54"/>
      <c r="M180" s="54"/>
      <c r="N180" s="54"/>
      <c r="O180" s="54"/>
      <c r="P180" s="54"/>
      <c r="Q180" s="55"/>
      <c r="R180" s="54"/>
      <c r="S180" s="56">
        <f t="shared" si="31"/>
        <v>0</v>
      </c>
      <c r="T180" s="56">
        <f t="shared" si="28"/>
        <v>0</v>
      </c>
      <c r="U180" s="56">
        <f t="shared" si="32"/>
        <v>0</v>
      </c>
      <c r="V180" s="56">
        <f t="shared" si="29"/>
        <v>0</v>
      </c>
      <c r="W180" s="64" t="str">
        <f t="shared" si="30"/>
        <v/>
      </c>
      <c r="X180" s="56" t="str">
        <f t="shared" si="33"/>
        <v>T</v>
      </c>
    </row>
    <row r="181" spans="3:24" ht="21.75" customHeight="1" x14ac:dyDescent="0.25">
      <c r="C181" s="63"/>
      <c r="D181" s="66" t="str">
        <f t="shared" si="27"/>
        <v/>
      </c>
      <c r="E181" s="69" t="str">
        <f>IFERROR(VLOOKUP(J181,Causa!$A$2:$F$15,6,0),"")</f>
        <v/>
      </c>
      <c r="F181" s="52"/>
      <c r="G181" s="53"/>
      <c r="H181" s="212"/>
      <c r="I181" s="55"/>
      <c r="J181" s="54"/>
      <c r="K181" s="54"/>
      <c r="L181" s="54"/>
      <c r="M181" s="54"/>
      <c r="N181" s="54"/>
      <c r="O181" s="54"/>
      <c r="P181" s="54"/>
      <c r="Q181" s="55"/>
      <c r="R181" s="54"/>
      <c r="S181" s="56">
        <f t="shared" si="31"/>
        <v>0</v>
      </c>
      <c r="T181" s="56">
        <f t="shared" si="28"/>
        <v>0</v>
      </c>
      <c r="U181" s="56">
        <f t="shared" si="32"/>
        <v>0</v>
      </c>
      <c r="V181" s="56">
        <f t="shared" si="29"/>
        <v>0</v>
      </c>
      <c r="W181" s="64" t="str">
        <f t="shared" si="30"/>
        <v/>
      </c>
      <c r="X181" s="56" t="str">
        <f t="shared" si="33"/>
        <v>T</v>
      </c>
    </row>
    <row r="182" spans="3:24" ht="21.75" customHeight="1" x14ac:dyDescent="0.25">
      <c r="C182" s="63"/>
      <c r="D182" s="66" t="str">
        <f t="shared" si="27"/>
        <v/>
      </c>
      <c r="E182" s="69" t="str">
        <f>IFERROR(VLOOKUP(J182,Causa!$A$2:$F$15,6,0),"")</f>
        <v/>
      </c>
      <c r="F182" s="52"/>
      <c r="G182" s="53"/>
      <c r="H182" s="212"/>
      <c r="I182" s="55"/>
      <c r="J182" s="54"/>
      <c r="K182" s="54"/>
      <c r="L182" s="54"/>
      <c r="M182" s="54"/>
      <c r="N182" s="54"/>
      <c r="O182" s="54"/>
      <c r="P182" s="54"/>
      <c r="Q182" s="55"/>
      <c r="R182" s="54"/>
      <c r="S182" s="56">
        <f t="shared" si="31"/>
        <v>0</v>
      </c>
      <c r="T182" s="56">
        <f t="shared" si="28"/>
        <v>0</v>
      </c>
      <c r="U182" s="56">
        <f t="shared" si="32"/>
        <v>0</v>
      </c>
      <c r="V182" s="56">
        <f t="shared" si="29"/>
        <v>0</v>
      </c>
      <c r="W182" s="64" t="str">
        <f t="shared" si="30"/>
        <v/>
      </c>
      <c r="X182" s="56" t="str">
        <f t="shared" si="33"/>
        <v>T</v>
      </c>
    </row>
    <row r="183" spans="3:24" ht="21.75" customHeight="1" x14ac:dyDescent="0.25">
      <c r="C183" s="63"/>
      <c r="D183" s="66" t="str">
        <f t="shared" si="27"/>
        <v/>
      </c>
      <c r="E183" s="69" t="str">
        <f>IFERROR(VLOOKUP(J183,Causa!$A$2:$F$15,6,0),"")</f>
        <v/>
      </c>
      <c r="F183" s="52"/>
      <c r="G183" s="53"/>
      <c r="H183" s="212"/>
      <c r="I183" s="55"/>
      <c r="J183" s="54"/>
      <c r="K183" s="54"/>
      <c r="L183" s="54"/>
      <c r="M183" s="54"/>
      <c r="N183" s="54"/>
      <c r="O183" s="54"/>
      <c r="P183" s="54"/>
      <c r="Q183" s="55"/>
      <c r="R183" s="54"/>
      <c r="S183" s="56">
        <f t="shared" si="31"/>
        <v>0</v>
      </c>
      <c r="T183" s="56">
        <f t="shared" si="28"/>
        <v>0</v>
      </c>
      <c r="U183" s="56">
        <f t="shared" si="32"/>
        <v>0</v>
      </c>
      <c r="V183" s="56">
        <f t="shared" si="29"/>
        <v>0</v>
      </c>
      <c r="W183" s="64" t="str">
        <f t="shared" si="30"/>
        <v/>
      </c>
      <c r="X183" s="56" t="str">
        <f t="shared" si="33"/>
        <v>T</v>
      </c>
    </row>
    <row r="184" spans="3:24" ht="21.75" customHeight="1" x14ac:dyDescent="0.25">
      <c r="C184" s="63"/>
      <c r="D184" s="66" t="str">
        <f t="shared" si="27"/>
        <v/>
      </c>
      <c r="E184" s="69" t="str">
        <f>IFERROR(VLOOKUP(J184,Causa!$A$2:$F$15,6,0),"")</f>
        <v/>
      </c>
      <c r="F184" s="52"/>
      <c r="G184" s="53"/>
      <c r="H184" s="212"/>
      <c r="I184" s="55"/>
      <c r="J184" s="54"/>
      <c r="K184" s="54"/>
      <c r="L184" s="54"/>
      <c r="M184" s="54"/>
      <c r="N184" s="54"/>
      <c r="O184" s="54"/>
      <c r="P184" s="54"/>
      <c r="Q184" s="55"/>
      <c r="R184" s="54"/>
      <c r="S184" s="56">
        <f t="shared" si="31"/>
        <v>0</v>
      </c>
      <c r="T184" s="56">
        <f t="shared" si="28"/>
        <v>0</v>
      </c>
      <c r="U184" s="56">
        <f t="shared" si="32"/>
        <v>0</v>
      </c>
      <c r="V184" s="56">
        <f t="shared" si="29"/>
        <v>0</v>
      </c>
      <c r="W184" s="64" t="str">
        <f t="shared" si="30"/>
        <v/>
      </c>
      <c r="X184" s="56" t="str">
        <f t="shared" si="33"/>
        <v>T</v>
      </c>
    </row>
    <row r="185" spans="3:24" ht="21.75" customHeight="1" x14ac:dyDescent="0.25">
      <c r="C185" s="63"/>
      <c r="D185" s="66" t="str">
        <f t="shared" si="27"/>
        <v/>
      </c>
      <c r="E185" s="69" t="str">
        <f>IFERROR(VLOOKUP(J185,Causa!$A$2:$F$15,6,0),"")</f>
        <v/>
      </c>
      <c r="F185" s="52"/>
      <c r="G185" s="53"/>
      <c r="H185" s="212"/>
      <c r="I185" s="55"/>
      <c r="J185" s="54"/>
      <c r="K185" s="54"/>
      <c r="L185" s="54"/>
      <c r="M185" s="54"/>
      <c r="N185" s="54"/>
      <c r="O185" s="54"/>
      <c r="P185" s="54"/>
      <c r="Q185" s="55"/>
      <c r="R185" s="54"/>
      <c r="S185" s="56">
        <f t="shared" si="31"/>
        <v>0</v>
      </c>
      <c r="T185" s="56">
        <f t="shared" si="28"/>
        <v>0</v>
      </c>
      <c r="U185" s="56">
        <f t="shared" si="32"/>
        <v>0</v>
      </c>
      <c r="V185" s="56">
        <f t="shared" si="29"/>
        <v>0</v>
      </c>
      <c r="W185" s="64" t="str">
        <f t="shared" si="30"/>
        <v/>
      </c>
      <c r="X185" s="56" t="str">
        <f t="shared" si="33"/>
        <v>T</v>
      </c>
    </row>
    <row r="186" spans="3:24" ht="21.75" customHeight="1" x14ac:dyDescent="0.25">
      <c r="C186" s="63"/>
      <c r="D186" s="66" t="str">
        <f t="shared" si="27"/>
        <v/>
      </c>
      <c r="E186" s="69" t="str">
        <f>IFERROR(VLOOKUP(J186,Causa!$A$2:$F$15,6,0),"")</f>
        <v/>
      </c>
      <c r="F186" s="52"/>
      <c r="G186" s="53"/>
      <c r="H186" s="212"/>
      <c r="I186" s="55"/>
      <c r="J186" s="54"/>
      <c r="K186" s="54"/>
      <c r="L186" s="54"/>
      <c r="M186" s="54"/>
      <c r="N186" s="54"/>
      <c r="O186" s="54"/>
      <c r="P186" s="54"/>
      <c r="Q186" s="55"/>
      <c r="R186" s="54"/>
      <c r="S186" s="56">
        <f t="shared" si="31"/>
        <v>0</v>
      </c>
      <c r="T186" s="56">
        <f t="shared" si="28"/>
        <v>0</v>
      </c>
      <c r="U186" s="56">
        <f t="shared" si="32"/>
        <v>0</v>
      </c>
      <c r="V186" s="56">
        <f t="shared" si="29"/>
        <v>0</v>
      </c>
      <c r="W186" s="64" t="str">
        <f t="shared" si="30"/>
        <v/>
      </c>
      <c r="X186" s="56" t="str">
        <f t="shared" si="33"/>
        <v>T</v>
      </c>
    </row>
    <row r="187" spans="3:24" ht="21.75" customHeight="1" x14ac:dyDescent="0.25">
      <c r="C187" s="63"/>
      <c r="D187" s="66" t="str">
        <f t="shared" si="27"/>
        <v/>
      </c>
      <c r="E187" s="69" t="str">
        <f>IFERROR(VLOOKUP(J187,Causa!$A$2:$F$15,6,0),"")</f>
        <v/>
      </c>
      <c r="F187" s="52"/>
      <c r="G187" s="53"/>
      <c r="H187" s="212"/>
      <c r="I187" s="55"/>
      <c r="J187" s="54"/>
      <c r="K187" s="54"/>
      <c r="L187" s="54"/>
      <c r="M187" s="54"/>
      <c r="N187" s="54"/>
      <c r="O187" s="54"/>
      <c r="P187" s="54"/>
      <c r="Q187" s="55"/>
      <c r="R187" s="54"/>
      <c r="S187" s="56">
        <f t="shared" si="31"/>
        <v>0</v>
      </c>
      <c r="T187" s="56">
        <f t="shared" si="28"/>
        <v>0</v>
      </c>
      <c r="U187" s="56">
        <f t="shared" si="32"/>
        <v>0</v>
      </c>
      <c r="V187" s="56">
        <f t="shared" si="29"/>
        <v>0</v>
      </c>
      <c r="W187" s="64" t="str">
        <f t="shared" si="30"/>
        <v/>
      </c>
      <c r="X187" s="56" t="str">
        <f t="shared" si="33"/>
        <v>T</v>
      </c>
    </row>
    <row r="188" spans="3:24" ht="21.75" customHeight="1" x14ac:dyDescent="0.25">
      <c r="C188" s="63"/>
      <c r="D188" s="66" t="str">
        <f t="shared" si="27"/>
        <v/>
      </c>
      <c r="E188" s="69" t="str">
        <f>IFERROR(VLOOKUP(J188,Causa!$A$2:$F$15,6,0),"")</f>
        <v/>
      </c>
      <c r="F188" s="52"/>
      <c r="G188" s="53"/>
      <c r="H188" s="212"/>
      <c r="I188" s="55"/>
      <c r="J188" s="54"/>
      <c r="K188" s="54"/>
      <c r="L188" s="54"/>
      <c r="M188" s="54"/>
      <c r="N188" s="54"/>
      <c r="O188" s="54"/>
      <c r="P188" s="54"/>
      <c r="Q188" s="55"/>
      <c r="R188" s="54"/>
      <c r="S188" s="56">
        <f t="shared" si="31"/>
        <v>0</v>
      </c>
      <c r="T188" s="56">
        <f t="shared" si="28"/>
        <v>0</v>
      </c>
      <c r="U188" s="56">
        <f t="shared" si="32"/>
        <v>0</v>
      </c>
      <c r="V188" s="56">
        <f t="shared" si="29"/>
        <v>0</v>
      </c>
      <c r="W188" s="64" t="str">
        <f t="shared" si="30"/>
        <v/>
      </c>
      <c r="X188" s="56" t="str">
        <f t="shared" si="33"/>
        <v>T</v>
      </c>
    </row>
  </sheetData>
  <mergeCells count="15">
    <mergeCell ref="C33:D33"/>
    <mergeCell ref="T33:W33"/>
    <mergeCell ref="Y113:Z113"/>
    <mergeCell ref="AD7:AD8"/>
    <mergeCell ref="Q8:S8"/>
    <mergeCell ref="T7:Z7"/>
    <mergeCell ref="AA7:AB7"/>
    <mergeCell ref="AC7:AC8"/>
    <mergeCell ref="A9:A15"/>
    <mergeCell ref="R9:S15"/>
    <mergeCell ref="A16:A23"/>
    <mergeCell ref="A24:A31"/>
    <mergeCell ref="G3:L3"/>
    <mergeCell ref="F4:G4"/>
    <mergeCell ref="C7:S7"/>
  </mergeCells>
  <conditionalFormatting sqref="R9:S15">
    <cfRule type="cellIs" priority="42" stopIfTrue="1" operator="equal">
      <formula>0</formula>
    </cfRule>
    <cfRule type="cellIs" dxfId="743" priority="54" stopIfTrue="1" operator="lessThan">
      <formula>0.8477</formula>
    </cfRule>
    <cfRule type="cellIs" dxfId="742" priority="55" stopIfTrue="1" operator="greaterThanOrEqual">
      <formula>0.8477</formula>
    </cfRule>
  </conditionalFormatting>
  <conditionalFormatting sqref="R24">
    <cfRule type="cellIs" dxfId="741" priority="52" stopIfTrue="1" operator="lessThan">
      <formula>0.8477</formula>
    </cfRule>
    <cfRule type="cellIs" dxfId="740" priority="53" stopIfTrue="1" operator="greaterThanOrEqual">
      <formula>0.8477</formula>
    </cfRule>
  </conditionalFormatting>
  <conditionalFormatting sqref="G5">
    <cfRule type="cellIs" priority="45" stopIfTrue="1" operator="equal">
      <formula>0</formula>
    </cfRule>
    <cfRule type="cellIs" dxfId="739" priority="50" stopIfTrue="1" operator="lessThan">
      <formula>0.635</formula>
    </cfRule>
    <cfRule type="cellIs" dxfId="738" priority="51" stopIfTrue="1" operator="greaterThanOrEqual">
      <formula>0.635</formula>
    </cfRule>
  </conditionalFormatting>
  <conditionalFormatting sqref="I5">
    <cfRule type="cellIs" priority="44" stopIfTrue="1" operator="equal">
      <formula>0</formula>
    </cfRule>
    <cfRule type="cellIs" dxfId="737" priority="48" stopIfTrue="1" operator="lessThan">
      <formula>0.8477</formula>
    </cfRule>
    <cfRule type="cellIs" dxfId="736" priority="49" stopIfTrue="1" operator="greaterThanOrEqual">
      <formula>0.8477</formula>
    </cfRule>
  </conditionalFormatting>
  <conditionalFormatting sqref="E5">
    <cfRule type="cellIs" priority="43" stopIfTrue="1" operator="equal">
      <formula>0</formula>
    </cfRule>
    <cfRule type="cellIs" dxfId="735" priority="46" stopIfTrue="1" operator="lessThan">
      <formula>0.8898</formula>
    </cfRule>
    <cfRule type="cellIs" dxfId="734" priority="47" stopIfTrue="1" operator="greaterThanOrEqual">
      <formula>0.8898</formula>
    </cfRule>
  </conditionalFormatting>
  <conditionalFormatting sqref="R24:S30">
    <cfRule type="cellIs" priority="41" stopIfTrue="1" operator="equal">
      <formula>0</formula>
    </cfRule>
  </conditionalFormatting>
  <conditionalFormatting sqref="L9">
    <cfRule type="cellIs" priority="38" stopIfTrue="1" operator="equal">
      <formula>0</formula>
    </cfRule>
    <cfRule type="cellIs" dxfId="733" priority="39" stopIfTrue="1" operator="lessThan">
      <formula>0.635</formula>
    </cfRule>
    <cfRule type="cellIs" dxfId="732" priority="40" stopIfTrue="1" operator="greaterThanOrEqual">
      <formula>0.635</formula>
    </cfRule>
  </conditionalFormatting>
  <conditionalFormatting sqref="O9:P32 M9:M32">
    <cfRule type="cellIs" priority="35" stopIfTrue="1" operator="equal">
      <formula>0</formula>
    </cfRule>
    <cfRule type="cellIs" dxfId="731" priority="36" stopIfTrue="1" operator="lessThan">
      <formula>0.8477</formula>
    </cfRule>
    <cfRule type="cellIs" dxfId="730" priority="37" stopIfTrue="1" operator="greaterThanOrEqual">
      <formula>0.8477</formula>
    </cfRule>
  </conditionalFormatting>
  <conditionalFormatting sqref="L10:L32">
    <cfRule type="cellIs" priority="32" stopIfTrue="1" operator="equal">
      <formula>0</formula>
    </cfRule>
    <cfRule type="cellIs" dxfId="729" priority="33" stopIfTrue="1" operator="lessThan">
      <formula>0.635</formula>
    </cfRule>
    <cfRule type="cellIs" dxfId="728" priority="34" stopIfTrue="1" operator="greaterThanOrEqual">
      <formula>0.635</formula>
    </cfRule>
  </conditionalFormatting>
  <conditionalFormatting sqref="M10:M32">
    <cfRule type="cellIs" priority="29" stopIfTrue="1" operator="equal">
      <formula>0</formula>
    </cfRule>
    <cfRule type="cellIs" dxfId="727" priority="30" stopIfTrue="1" operator="lessThan">
      <formula>0.8477</formula>
    </cfRule>
    <cfRule type="cellIs" dxfId="726" priority="31" stopIfTrue="1" operator="greaterThanOrEqual">
      <formula>0.8477</formula>
    </cfRule>
  </conditionalFormatting>
  <conditionalFormatting sqref="R16">
    <cfRule type="cellIs" priority="26" stopIfTrue="1" operator="equal">
      <formula>0</formula>
    </cfRule>
    <cfRule type="cellIs" dxfId="725" priority="27" stopIfTrue="1" operator="lessThan">
      <formula>0.8477</formula>
    </cfRule>
    <cfRule type="cellIs" dxfId="724" priority="28" stopIfTrue="1" operator="greaterThanOrEqual">
      <formula>0.8477</formula>
    </cfRule>
  </conditionalFormatting>
  <conditionalFormatting sqref="N9">
    <cfRule type="containsText" dxfId="723" priority="24" stopIfTrue="1" operator="containsText" text="Avisar al planner">
      <formula>NOT(ISERROR(SEARCH("Avisar al planner",N9)))</formula>
    </cfRule>
    <cfRule type="containsText" dxfId="722" priority="25" stopIfTrue="1" operator="containsText" text="OK">
      <formula>NOT(ISERROR(SEARCH("OK",N9)))</formula>
    </cfRule>
  </conditionalFormatting>
  <conditionalFormatting sqref="N9:N32">
    <cfRule type="cellIs" dxfId="721" priority="21" stopIfTrue="1" operator="lessThanOrEqual">
      <formula>155</formula>
    </cfRule>
    <cfRule type="cellIs" dxfId="720" priority="22" stopIfTrue="1" operator="between">
      <formula>155</formula>
      <formula>185</formula>
    </cfRule>
    <cfRule type="cellIs" dxfId="719" priority="23" stopIfTrue="1" operator="greaterThanOrEqual">
      <formula>185</formula>
    </cfRule>
  </conditionalFormatting>
  <conditionalFormatting sqref="N10:N32">
    <cfRule type="containsText" dxfId="718" priority="19" stopIfTrue="1" operator="containsText" text="Avisar al planner">
      <formula>NOT(ISERROR(SEARCH("Avisar al planner",N10)))</formula>
    </cfRule>
    <cfRule type="containsText" dxfId="717" priority="20" stopIfTrue="1" operator="containsText" text="OK">
      <formula>NOT(ISERROR(SEARCH("OK",N10)))</formula>
    </cfRule>
  </conditionalFormatting>
  <conditionalFormatting sqref="N10:N32">
    <cfRule type="containsText" dxfId="716" priority="17" stopIfTrue="1" operator="containsText" text="Avisar al planner">
      <formula>NOT(ISERROR(SEARCH("Avisar al planner",N10)))</formula>
    </cfRule>
    <cfRule type="containsText" dxfId="715" priority="18" stopIfTrue="1" operator="containsText" text="OK">
      <formula>NOT(ISERROR(SEARCH("OK",N10)))</formula>
    </cfRule>
  </conditionalFormatting>
  <conditionalFormatting sqref="N10:N32">
    <cfRule type="containsText" dxfId="714" priority="15" stopIfTrue="1" operator="containsText" text="Avisar al planner">
      <formula>NOT(ISERROR(SEARCH("Avisar al planner",N10)))</formula>
    </cfRule>
    <cfRule type="containsText" dxfId="713" priority="16" stopIfTrue="1" operator="containsText" text="OK">
      <formula>NOT(ISERROR(SEARCH("OK",N10)))</formula>
    </cfRule>
  </conditionalFormatting>
  <conditionalFormatting sqref="D35:D188">
    <cfRule type="cellIs" dxfId="712" priority="13" operator="equal">
      <formula>0</formula>
    </cfRule>
    <cfRule type="cellIs" dxfId="711" priority="14" operator="equal">
      <formula>1</formula>
    </cfRule>
  </conditionalFormatting>
  <conditionalFormatting sqref="C9:C32">
    <cfRule type="cellIs" dxfId="710" priority="11" operator="equal">
      <formula>0</formula>
    </cfRule>
    <cfRule type="cellIs" dxfId="709" priority="12" operator="notEqual">
      <formula>0</formula>
    </cfRule>
  </conditionalFormatting>
  <conditionalFormatting sqref="C9:C32">
    <cfRule type="cellIs" priority="10" operator="equal">
      <formula>""""""</formula>
    </cfRule>
  </conditionalFormatting>
  <conditionalFormatting sqref="G6">
    <cfRule type="cellIs" priority="3" stopIfTrue="1" operator="equal">
      <formula>0</formula>
    </cfRule>
    <cfRule type="cellIs" dxfId="708" priority="8" stopIfTrue="1" operator="lessThan">
      <formula>0.635</formula>
    </cfRule>
    <cfRule type="cellIs" dxfId="707" priority="9" stopIfTrue="1" operator="greaterThanOrEqual">
      <formula>0.635</formula>
    </cfRule>
  </conditionalFormatting>
  <conditionalFormatting sqref="I6">
    <cfRule type="cellIs" priority="2" stopIfTrue="1" operator="equal">
      <formula>0</formula>
    </cfRule>
    <cfRule type="cellIs" dxfId="706" priority="6" stopIfTrue="1" operator="lessThan">
      <formula>0.8477</formula>
    </cfRule>
    <cfRule type="cellIs" dxfId="705" priority="7" stopIfTrue="1" operator="greaterThanOrEqual">
      <formula>0.8477</formula>
    </cfRule>
  </conditionalFormatting>
  <conditionalFormatting sqref="E6">
    <cfRule type="cellIs" priority="1" stopIfTrue="1" operator="equal">
      <formula>0</formula>
    </cfRule>
    <cfRule type="cellIs" dxfId="704" priority="4" stopIfTrue="1" operator="lessThan">
      <formula>0.8898</formula>
    </cfRule>
    <cfRule type="cellIs" dxfId="703" priority="5" stopIfTrue="1" operator="greaterThanOrEqual">
      <formula>0.8898</formula>
    </cfRule>
  </conditionalFormatting>
  <dataValidations xWindow="1054" yWindow="275" count="4">
    <dataValidation allowBlank="1" showErrorMessage="1" promptTitle="Numero de Orden" sqref="G35:G188 G9:G32" xr:uid="{810BC8AE-6EA7-492C-848E-30F73B3DBBCF}"/>
    <dataValidation type="time" allowBlank="1" showInputMessage="1" showErrorMessage="1" error="POR FAVOR INGRESE DATOS EN FORMATO DE HORA_x000a_" sqref="F35:F188" xr:uid="{B50975C0-42E2-4616-AF7E-F7942F05E155}">
      <formula1>0</formula1>
      <formula2>0.999988425925926</formula2>
    </dataValidation>
    <dataValidation type="decimal" allowBlank="1" showInputMessage="1" showErrorMessage="1" error="POR FAVOR INGRESE DATOS EN FORMATO DE NUMEROS_x000a_" promptTitle="Producción Acumulada" prompt="Ingrese la producción Acumulada (contometro Llenadora por hora)" sqref="E9:E32" xr:uid="{E617150C-F09D-46DD-8F6D-323ED7883DFD}">
      <formula1>0</formula1>
      <formula2>10000000000</formula2>
    </dataValidation>
    <dataValidation type="list" allowBlank="1" showInputMessage="1" showErrorMessage="1" sqref="AB9:AB32" xr:uid="{93BBCB5B-95C4-4F13-8E63-763EC840CCCD}">
      <formula1>"P,T,A,  "</formula1>
    </dataValidation>
  </dataValidations>
  <pageMargins left="0.75" right="0.75" top="1" bottom="1" header="0" footer="0"/>
  <pageSetup paperSize="9" orientation="portrait" r:id="rId1"/>
  <headerFooter alignWithMargins="0"/>
  <drawing r:id="rId2"/>
  <extLst>
    <ext xmlns:x14="http://schemas.microsoft.com/office/spreadsheetml/2009/9/main" uri="{CCE6A557-97BC-4b89-ADB6-D9C93CAAB3DF}">
      <x14:dataValidations xmlns:xm="http://schemas.microsoft.com/office/excel/2006/main" xWindow="1054" yWindow="275" count="10">
        <x14:dataValidation type="list" allowBlank="1" showInputMessage="1" showErrorMessage="1" xr:uid="{80F7B2A6-8DF8-480D-AA7F-DF4BBBD8FF48}">
          <x14:formula1>
            <xm:f>INDIRECT(VLOOKUP(J35,Causa!$A$2:$E$15,5,0))</xm:f>
          </x14:formula1>
          <xm:sqref>K35:K188</xm:sqref>
        </x14:dataValidation>
        <x14:dataValidation type="list" allowBlank="1" showInputMessage="1" showErrorMessage="1" xr:uid="{12EBE733-9EEB-4459-982C-D3F39C58C32F}">
          <x14:formula1>
            <xm:f>Causa!$A$97:$A$107</xm:f>
          </x14:formula1>
          <xm:sqref>F4</xm:sqref>
        </x14:dataValidation>
        <x14:dataValidation type="list" allowBlank="1" showInputMessage="1" showErrorMessage="1" promptTitle="Ingreso de Turnos" prompt="PMTURNOA_x000a_PMTURNOB_x000a_PMTURNOC_x000a_PMTURNOD_x000a_" xr:uid="{B5A3DB95-C568-4CA9-BD8D-C1CBE14BA4A9}">
          <x14:formula1>
            <xm:f>Causa!$A$71:$A$74</xm:f>
          </x14:formula1>
          <xm:sqref>I9:I47</xm:sqref>
        </x14:dataValidation>
        <x14:dataValidation type="list" allowBlank="1" showInputMessage="1" showErrorMessage="1" xr:uid="{F56C82E5-A06F-4C17-911B-DF86F76209F5}">
          <x14:formula1>
            <xm:f>Causa!$A$78:$A$81</xm:f>
          </x14:formula1>
          <xm:sqref>J9:J32</xm:sqref>
        </x14:dataValidation>
        <x14:dataValidation type="list" allowBlank="1" showInputMessage="1" showErrorMessage="1" xr:uid="{291183A3-7B85-439D-8901-38E2ABBD3477}">
          <x14:formula1>
            <xm:f>Causa!$A$71:$A$74</xm:f>
          </x14:formula1>
          <xm:sqref>I48:I188</xm:sqref>
        </x14:dataValidation>
        <x14:dataValidation type="list" allowBlank="1" showInputMessage="1" showErrorMessage="1" xr:uid="{1267DA26-F810-46CF-80AE-1F910F409D90}">
          <x14:formula1>
            <xm:f>Causa!$A$2:$A$15</xm:f>
          </x14:formula1>
          <xm:sqref>J35:J188</xm:sqref>
        </x14:dataValidation>
        <x14:dataValidation type="list" allowBlank="1" showInputMessage="1" showErrorMessage="1" xr:uid="{23AC7A86-9713-4086-B462-3D37C0C61A47}">
          <x14:formula1>
            <xm:f>IF(OR(E35=1,E35=2),Causa!$A$28:$A$61,Causa!$A$28)</xm:f>
          </x14:formula1>
          <xm:sqref>L35:L188</xm:sqref>
        </x14:dataValidation>
        <x14:dataValidation type="list" allowBlank="1" showInputMessage="1" showErrorMessage="1" xr:uid="{77F11530-1973-44AD-92BC-D0E6E6FFE627}">
          <x14:formula1>
            <xm:f>IF(E35=1,INDIRECT(VLOOKUP(N35,Causa!$AA:$AE,5,0)),INDIRECT(VLOOKUP(J35,Causa!$X:$AE,8,0)))</xm:f>
          </x14:formula1>
          <xm:sqref>O35:O188</xm:sqref>
        </x14:dataValidation>
        <x14:dataValidation type="list" allowBlank="1" showInputMessage="1" showErrorMessage="1" xr:uid="{BB258BBE-F6FC-4AFD-BDDF-9FE0B349C3D0}">
          <x14:formula1>
            <xm:f>INDIRECT(VLOOKUP(M35,Causa!$T$2:$U$16,2,0))</xm:f>
          </x14:formula1>
          <xm:sqref>N35:N188</xm:sqref>
        </x14:dataValidation>
        <x14:dataValidation type="list" allowBlank="1" showInputMessage="1" showErrorMessage="1" xr:uid="{E579C26F-012F-454F-800E-082E1A99A88E}">
          <x14:formula1>
            <xm:f>IF(E35=1,Causa!$T$2:$T$16,Causa!$W$1)</xm:f>
          </x14:formula1>
          <xm:sqref>M35:M188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67ADA7-CA08-4004-BEAE-E3C6463C7FE6}">
  <sheetPr codeName="Hoja56"/>
  <dimension ref="A1:AR188"/>
  <sheetViews>
    <sheetView showGridLines="0" topLeftCell="C24" zoomScale="103" zoomScaleNormal="40" workbookViewId="0">
      <pane xSplit="3" ySplit="10" topLeftCell="F61" activePane="bottomRight" state="frozen"/>
      <selection activeCell="C24" sqref="C24"/>
      <selection pane="topRight" activeCell="F24" sqref="F24"/>
      <selection pane="bottomLeft" activeCell="C34" sqref="C34"/>
      <selection pane="bottomRight" activeCell="Q67" sqref="Q67"/>
    </sheetView>
  </sheetViews>
  <sheetFormatPr baseColWidth="10" defaultColWidth="7.77734375" defaultRowHeight="21.75" customHeight="1" x14ac:dyDescent="0.25"/>
  <cols>
    <col min="1" max="1" width="8.77734375" style="148" hidden="1" customWidth="1"/>
    <col min="2" max="2" width="11.21875" style="87" customWidth="1"/>
    <col min="3" max="3" width="8.77734375" style="87" customWidth="1"/>
    <col min="4" max="4" width="13.77734375" style="87" customWidth="1"/>
    <col min="5" max="5" width="10.21875" style="87" customWidth="1"/>
    <col min="6" max="6" width="13.77734375" style="87" customWidth="1"/>
    <col min="7" max="7" width="15.77734375" style="87" customWidth="1"/>
    <col min="8" max="8" width="13.21875" style="87" bestFit="1" customWidth="1"/>
    <col min="9" max="9" width="13.21875" style="87" customWidth="1"/>
    <col min="10" max="10" width="13.77734375" style="87" customWidth="1"/>
    <col min="11" max="11" width="12" style="87" customWidth="1"/>
    <col min="12" max="12" width="22.77734375" style="87" customWidth="1"/>
    <col min="13" max="13" width="18.21875" style="87" customWidth="1"/>
    <col min="14" max="15" width="15.77734375" style="87" customWidth="1"/>
    <col min="16" max="16" width="15.21875" style="87" customWidth="1"/>
    <col min="17" max="17" width="39.77734375" style="87" customWidth="1"/>
    <col min="18" max="18" width="34.21875" style="87" customWidth="1"/>
    <col min="19" max="19" width="16.77734375" style="87" customWidth="1"/>
    <col min="20" max="21" width="13.77734375" style="87" customWidth="1"/>
    <col min="22" max="22" width="17.77734375" style="87" bestFit="1" customWidth="1"/>
    <col min="23" max="24" width="13.77734375" style="87" customWidth="1"/>
    <col min="25" max="25" width="9.21875" style="87" bestFit="1" customWidth="1"/>
    <col min="26" max="26" width="9.44140625" style="87" customWidth="1"/>
    <col min="27" max="27" width="15.21875" style="87" customWidth="1"/>
    <col min="28" max="28" width="20.77734375" style="87" bestFit="1" customWidth="1"/>
    <col min="29" max="29" width="14.77734375" style="87" customWidth="1"/>
    <col min="30" max="30" width="19" style="87" bestFit="1" customWidth="1"/>
    <col min="31" max="31" width="5.21875" style="87" customWidth="1"/>
    <col min="32" max="32" width="21.77734375" style="87" bestFit="1" customWidth="1"/>
    <col min="33" max="33" width="14.21875" style="87" customWidth="1"/>
    <col min="34" max="34" width="18.77734375" style="87" bestFit="1" customWidth="1"/>
    <col min="35" max="41" width="15.77734375" style="87" customWidth="1"/>
    <col min="42" max="42" width="30.5546875" style="87" bestFit="1" customWidth="1"/>
    <col min="43" max="44" width="15.77734375" style="87" customWidth="1"/>
    <col min="45" max="16384" width="7.77734375" style="87"/>
  </cols>
  <sheetData>
    <row r="1" spans="1:44" ht="6.75" hidden="1" customHeight="1" x14ac:dyDescent="0.25">
      <c r="A1" s="147"/>
      <c r="B1" s="89"/>
      <c r="C1" s="89"/>
      <c r="D1" s="89"/>
      <c r="E1" s="89"/>
      <c r="F1" s="89"/>
      <c r="G1" s="89"/>
      <c r="H1" s="89"/>
      <c r="I1" s="89"/>
      <c r="J1" s="89"/>
      <c r="K1" s="89"/>
      <c r="L1" s="89"/>
      <c r="M1" s="195" t="s">
        <v>1770</v>
      </c>
      <c r="N1" s="89"/>
      <c r="O1" s="89"/>
      <c r="P1" s="89"/>
      <c r="Q1" s="89"/>
      <c r="R1" s="89"/>
      <c r="S1" s="89"/>
      <c r="T1" s="89"/>
      <c r="U1" s="89"/>
      <c r="V1" s="89"/>
      <c r="W1" s="89"/>
      <c r="X1" s="89"/>
      <c r="Y1" s="89"/>
      <c r="Z1" s="89"/>
      <c r="AA1" s="89"/>
      <c r="AE1" s="88"/>
    </row>
    <row r="2" spans="1:44" ht="3.75" customHeight="1" thickBot="1" x14ac:dyDescent="0.3">
      <c r="AE2" s="88"/>
    </row>
    <row r="3" spans="1:44" ht="21" customHeight="1" thickBot="1" x14ac:dyDescent="0.45">
      <c r="E3" s="217" t="s">
        <v>0</v>
      </c>
      <c r="F3" s="37" t="s">
        <v>2181</v>
      </c>
      <c r="G3" s="268" t="s">
        <v>1759</v>
      </c>
      <c r="H3" s="263"/>
      <c r="I3" s="263"/>
      <c r="J3" s="263"/>
      <c r="K3" s="263"/>
      <c r="L3" s="269"/>
      <c r="M3" s="202" t="s">
        <v>1848</v>
      </c>
      <c r="N3" s="202" t="s">
        <v>1849</v>
      </c>
      <c r="O3" s="91"/>
      <c r="P3" s="91"/>
      <c r="Q3" s="91"/>
      <c r="R3" s="91"/>
      <c r="S3" s="39"/>
      <c r="AE3" s="88"/>
    </row>
    <row r="4" spans="1:44" ht="18.75" customHeight="1" thickBot="1" x14ac:dyDescent="0.3">
      <c r="D4" s="90"/>
      <c r="E4" s="217" t="s">
        <v>1762</v>
      </c>
      <c r="F4" s="264"/>
      <c r="G4" s="265"/>
      <c r="H4" s="28">
        <f>IFERROR(VLOOKUP(F4,Causa!$A$97:$B$108,2,0),0)</f>
        <v>0</v>
      </c>
      <c r="I4" s="90"/>
      <c r="J4" s="92"/>
      <c r="K4" s="92"/>
      <c r="L4" s="201" t="s">
        <v>1845</v>
      </c>
      <c r="M4" s="203">
        <f>+SUMIFS(P:P,L:L,$M$1,X:X,"M")</f>
        <v>14.47</v>
      </c>
      <c r="N4" s="203">
        <f>COUNTIFS(N7:N30,"&gt;180",AA7:AA30,"M")</f>
        <v>3</v>
      </c>
      <c r="O4" s="91"/>
      <c r="P4" s="91"/>
      <c r="Q4" s="90"/>
      <c r="R4" s="94"/>
      <c r="AE4" s="88"/>
    </row>
    <row r="5" spans="1:44" ht="18.75" customHeight="1" x14ac:dyDescent="0.25">
      <c r="D5" s="95" t="s">
        <v>1752</v>
      </c>
      <c r="E5" s="78">
        <f>IFERROR(SUM(T9:T32)/(SUM(Y9:Y32)-SUM(U9:U32)-SUM(V9:V32)-SUM(W9:W32)),0)</f>
        <v>0.62013540138956791</v>
      </c>
      <c r="F5" s="95" t="s">
        <v>1751</v>
      </c>
      <c r="G5" s="27">
        <f>IFERROR(SUM(T9:T32)/(SUM(Y9:Y32)-SUM(U9:U32)),0)</f>
        <v>0.58140277777777782</v>
      </c>
      <c r="H5" s="95" t="s">
        <v>1753</v>
      </c>
      <c r="I5" s="78">
        <f>IFERROR(SUM(T9:T32)/(SUM(Y9:Y32)-SUM(U9:U32)-SUM(V9:V32)),0)</f>
        <v>0.60840939480262779</v>
      </c>
      <c r="J5" s="93"/>
      <c r="K5" s="93"/>
      <c r="L5" s="201" t="s">
        <v>1846</v>
      </c>
      <c r="M5" s="203">
        <f>+SUMIFS(P:P,L:L,$M$1,X:X,"T")</f>
        <v>5</v>
      </c>
      <c r="N5" s="203">
        <f>COUNTIFS(N8:N31,"&gt;180",AA8:AA31,"t")</f>
        <v>4</v>
      </c>
      <c r="O5" s="95"/>
      <c r="P5" s="95"/>
      <c r="T5" s="192" t="s">
        <v>11</v>
      </c>
      <c r="U5" s="192" t="s">
        <v>12</v>
      </c>
      <c r="V5" s="192" t="s">
        <v>13</v>
      </c>
      <c r="W5" s="192" t="s">
        <v>14</v>
      </c>
      <c r="X5" s="192" t="s">
        <v>15</v>
      </c>
      <c r="Y5" s="192" t="s">
        <v>16</v>
      </c>
      <c r="AE5" s="97"/>
      <c r="AF5" s="98"/>
    </row>
    <row r="6" spans="1:44" ht="18.75" customHeight="1" thickBot="1" x14ac:dyDescent="0.3">
      <c r="C6" s="87" t="s">
        <v>1799</v>
      </c>
      <c r="D6" s="95" t="s">
        <v>1752</v>
      </c>
      <c r="E6" s="78">
        <f>IFERROR(SUM(T9:T16)/(SUM(Y9:Y16)-SUM(U9:U16)-SUM(V9:V16)-SUM(W9:W16)),0)</f>
        <v>0.4792800243764419</v>
      </c>
      <c r="F6" s="95" t="s">
        <v>1751</v>
      </c>
      <c r="G6" s="27">
        <f>IFERROR(SUM(T9:T16)/(SUM(Y9:Y16)-SUM(U9:U16)),0)</f>
        <v>0.45877083333333329</v>
      </c>
      <c r="H6" s="95" t="s">
        <v>1753</v>
      </c>
      <c r="I6" s="78">
        <f>IFERROR(SUM(T9:T16)/(SUM(Y9:Y16)-SUM(U9:U16)-SUM(V9:V16)),0)</f>
        <v>0.47356989247311826</v>
      </c>
      <c r="J6" s="99"/>
      <c r="K6" s="99"/>
      <c r="L6" s="201" t="s">
        <v>1847</v>
      </c>
      <c r="M6" s="204">
        <f>+SUMIFS(P:P,L:L,$M$1,X:X,"N")</f>
        <v>0</v>
      </c>
      <c r="N6" s="204">
        <f>COUNTIFS(N9:N32,"&gt;180",AA9:AA32,"n")</f>
        <v>1</v>
      </c>
      <c r="O6" s="99"/>
      <c r="P6" s="99"/>
      <c r="T6" s="191">
        <f>SUM(T9:T32)</f>
        <v>837.22</v>
      </c>
      <c r="U6" s="191">
        <f t="shared" ref="U6:Y6" si="0">SUM(U9:U32)</f>
        <v>0</v>
      </c>
      <c r="V6" s="191">
        <f t="shared" si="0"/>
        <v>63.92</v>
      </c>
      <c r="W6" s="191">
        <f t="shared" si="0"/>
        <v>26.02</v>
      </c>
      <c r="X6" s="191">
        <f t="shared" si="0"/>
        <v>512.83999999999992</v>
      </c>
      <c r="Y6" s="191">
        <f t="shared" si="0"/>
        <v>1440</v>
      </c>
      <c r="Z6" s="100"/>
      <c r="AA6" s="119"/>
      <c r="AB6" s="119"/>
      <c r="AC6" s="119"/>
      <c r="AD6" s="96"/>
      <c r="AE6" s="97"/>
      <c r="AF6" s="98"/>
    </row>
    <row r="7" spans="1:44" ht="26.25" customHeight="1" thickBot="1" x14ac:dyDescent="0.3">
      <c r="C7" s="266" t="s">
        <v>1</v>
      </c>
      <c r="D7" s="257"/>
      <c r="E7" s="257"/>
      <c r="F7" s="257"/>
      <c r="G7" s="257"/>
      <c r="H7" s="257"/>
      <c r="I7" s="257"/>
      <c r="J7" s="257"/>
      <c r="K7" s="257"/>
      <c r="L7" s="257"/>
      <c r="M7" s="270"/>
      <c r="N7" s="270"/>
      <c r="O7" s="257"/>
      <c r="P7" s="257"/>
      <c r="Q7" s="257"/>
      <c r="R7" s="257"/>
      <c r="S7" s="267"/>
      <c r="T7" s="256" t="s">
        <v>2</v>
      </c>
      <c r="U7" s="257"/>
      <c r="V7" s="257"/>
      <c r="W7" s="257"/>
      <c r="X7" s="257"/>
      <c r="Y7" s="257"/>
      <c r="Z7" s="258"/>
      <c r="AA7" s="252"/>
      <c r="AB7" s="252"/>
      <c r="AC7" s="252"/>
      <c r="AD7" s="252"/>
      <c r="AE7" s="97"/>
      <c r="AF7" s="98"/>
    </row>
    <row r="8" spans="1:44" s="104" customFormat="1" ht="42" customHeight="1" thickBot="1" x14ac:dyDescent="0.3">
      <c r="A8" s="149"/>
      <c r="B8" s="77" t="s">
        <v>1738</v>
      </c>
      <c r="C8" s="23" t="s">
        <v>1737</v>
      </c>
      <c r="D8" s="132" t="s">
        <v>1742</v>
      </c>
      <c r="E8" s="132" t="s">
        <v>3</v>
      </c>
      <c r="F8" s="132" t="s">
        <v>4</v>
      </c>
      <c r="G8" s="132" t="s">
        <v>6</v>
      </c>
      <c r="H8" s="132" t="s">
        <v>7</v>
      </c>
      <c r="I8" s="132" t="s">
        <v>8</v>
      </c>
      <c r="J8" s="132" t="s">
        <v>5</v>
      </c>
      <c r="K8" s="144" t="s">
        <v>1745</v>
      </c>
      <c r="L8" s="132" t="s">
        <v>9</v>
      </c>
      <c r="M8" s="132" t="s">
        <v>1746</v>
      </c>
      <c r="N8" s="132" t="s">
        <v>119</v>
      </c>
      <c r="O8" s="132" t="s">
        <v>1743</v>
      </c>
      <c r="P8" s="132" t="s">
        <v>1744</v>
      </c>
      <c r="Q8" s="253" t="s">
        <v>10</v>
      </c>
      <c r="R8" s="254"/>
      <c r="S8" s="255"/>
      <c r="T8" s="132" t="s">
        <v>11</v>
      </c>
      <c r="U8" s="132" t="s">
        <v>12</v>
      </c>
      <c r="V8" s="132" t="s">
        <v>13</v>
      </c>
      <c r="W8" s="144" t="s">
        <v>14</v>
      </c>
      <c r="X8" s="144" t="s">
        <v>15</v>
      </c>
      <c r="Y8" s="132" t="s">
        <v>16</v>
      </c>
      <c r="Z8" s="145" t="s">
        <v>4</v>
      </c>
      <c r="AA8" s="101"/>
      <c r="AB8" s="219"/>
      <c r="AC8" s="252"/>
      <c r="AD8" s="252"/>
      <c r="AE8" s="102"/>
      <c r="AF8" s="103"/>
    </row>
    <row r="9" spans="1:44" s="108" customFormat="1" ht="17.25" customHeight="1" x14ac:dyDescent="0.25">
      <c r="A9" s="259" t="s">
        <v>1761</v>
      </c>
      <c r="B9" s="46"/>
      <c r="C9" s="48">
        <f>IF(D9="","",Y9-60)</f>
        <v>0</v>
      </c>
      <c r="D9" s="40">
        <f>IFERROR(IF(H9="","",(1-(H9/(VLOOKUP(J9,Causa!$A$78:$B$80,2,0))))*60),"FALTA CALIBRE")</f>
        <v>27.683076923076925</v>
      </c>
      <c r="E9" s="41">
        <v>21006</v>
      </c>
      <c r="F9" s="42">
        <v>4.0972222222222222E-2</v>
      </c>
      <c r="G9" s="133">
        <v>700000876622</v>
      </c>
      <c r="H9" s="122">
        <f>IF(E9="","",E9)</f>
        <v>21006</v>
      </c>
      <c r="I9" s="146" t="s">
        <v>55</v>
      </c>
      <c r="J9" s="43" t="s">
        <v>24</v>
      </c>
      <c r="K9" s="159" t="str">
        <f>IFERROR("Promedio Vol. De 00:00 a 08:00: " &amp; ROUND(AVERAGE(N9:N16),1) &amp; "  - GLY Promedio: " &amp; ROUND(AVERAGE(L9:L16),3)*100,"")</f>
        <v>Promedio Vol. De 00:00 a 08:00: 110.9  - GLY Promedio: 45.9</v>
      </c>
      <c r="L9" s="123">
        <f t="shared" ref="L9:L32" si="1">IF(T9=0,0,ROUND((T9/(60-U9)),3))</f>
        <v>0.53900000000000003</v>
      </c>
      <c r="M9" s="123">
        <f t="shared" ref="M9:M32" si="2">IF(T9=0,0,ROUND((T9/(60-U9-V9-W9)),3))</f>
        <v>0.64600000000000002</v>
      </c>
      <c r="N9" s="44">
        <f>IF(E9="","",H9/12*VLOOKUP(J9,Causa!$A$78:$C$80,3,0))</f>
        <v>130.2372</v>
      </c>
      <c r="O9" s="44">
        <f t="shared" ref="O9:O32" si="3">+X9</f>
        <v>17.68</v>
      </c>
      <c r="P9" s="44">
        <f t="shared" ref="P9:P32" si="4">+W9</f>
        <v>0</v>
      </c>
      <c r="Q9" s="160"/>
      <c r="R9" s="262">
        <f>IFERROR(SUM(T9:T15)/(SUM(Y9:Y15)-SUM(U9:U15)-SUM(V9:V15)),0)</f>
        <v>0.47130864197530864</v>
      </c>
      <c r="S9" s="262"/>
      <c r="T9" s="161">
        <f>IF(H9="",0,ROUND(H9/VLOOKUP(J9,Causa!$A$78:$B$80,2,0)*60,2))</f>
        <v>32.32</v>
      </c>
      <c r="U9" s="161">
        <f>SUMIF($W$35:$W$188,Z9,$S$35:$S$188)</f>
        <v>0</v>
      </c>
      <c r="V9" s="161">
        <f>SUMIF($W$35:$W$188,Z9,$T$35:$T$188)</f>
        <v>10</v>
      </c>
      <c r="W9" s="161">
        <f>SUMIF($W$35:$W$188,Z9,$U$35:$U$188)</f>
        <v>0</v>
      </c>
      <c r="X9" s="161">
        <f>SUMIF($W$35:$W$188,Z9,$V$35:$V$188)</f>
        <v>17.68</v>
      </c>
      <c r="Y9" s="161">
        <f t="shared" ref="Y9:Y32" si="5">SUM(T9:X9)</f>
        <v>60</v>
      </c>
      <c r="Z9" s="162">
        <v>0</v>
      </c>
      <c r="AA9" s="105" t="s">
        <v>517</v>
      </c>
      <c r="AB9" s="106"/>
      <c r="AC9" s="106"/>
      <c r="AD9" s="106"/>
      <c r="AE9" s="107">
        <v>0</v>
      </c>
      <c r="AP9" s="87"/>
      <c r="AQ9" s="87"/>
      <c r="AR9" s="87"/>
    </row>
    <row r="10" spans="1:44" s="108" customFormat="1" ht="17.25" customHeight="1" x14ac:dyDescent="0.25">
      <c r="A10" s="260"/>
      <c r="B10" s="47"/>
      <c r="C10" s="49">
        <f t="shared" ref="C10:C32" si="6">IF(D10="","",Y10-60)</f>
        <v>0</v>
      </c>
      <c r="D10" s="40">
        <f>IFERROR(IF(H10="","",(1-(H10/(VLOOKUP(J10,Causa!$A$78:$B$80,2,0))))*60),"FALTA CALIBRE")</f>
        <v>7.8938461538461535</v>
      </c>
      <c r="E10" s="41">
        <v>54875</v>
      </c>
      <c r="F10" s="42">
        <v>8.2638888888888887E-2</v>
      </c>
      <c r="G10" s="133">
        <v>700000876622</v>
      </c>
      <c r="H10" s="122">
        <f t="shared" ref="H10:H32" si="7">IF(E10=0,"",(E10-E9))</f>
        <v>33869</v>
      </c>
      <c r="I10" s="146" t="s">
        <v>55</v>
      </c>
      <c r="J10" s="43" t="s">
        <v>24</v>
      </c>
      <c r="K10" s="159"/>
      <c r="L10" s="123">
        <f t="shared" si="1"/>
        <v>0.86899999999999999</v>
      </c>
      <c r="M10" s="123">
        <f t="shared" si="2"/>
        <v>0.91200000000000003</v>
      </c>
      <c r="N10" s="44">
        <f>IF(E10="","",H10/12*VLOOKUP(J10,Causa!$A$78:$C$80,3,0))</f>
        <v>209.98779999999996</v>
      </c>
      <c r="O10" s="44">
        <f t="shared" si="3"/>
        <v>5</v>
      </c>
      <c r="P10" s="44">
        <f t="shared" si="4"/>
        <v>2.89</v>
      </c>
      <c r="Q10" s="160"/>
      <c r="R10" s="262"/>
      <c r="S10" s="262"/>
      <c r="T10" s="161">
        <f>IF(H10="",0,ROUND(H10/VLOOKUP(J10,Causa!$A$78:$B$80,2,0)*60,2))</f>
        <v>52.11</v>
      </c>
      <c r="U10" s="161">
        <f t="shared" ref="U10:U32" si="8">SUMIF($W$35:$W$188,Z10,$S$35:$S$188)</f>
        <v>0</v>
      </c>
      <c r="V10" s="161">
        <f t="shared" ref="V10:V32" si="9">SUMIF($W$35:$W$188,Z10,$T$35:$T$188)</f>
        <v>0</v>
      </c>
      <c r="W10" s="161">
        <f t="shared" ref="W10:W32" si="10">SUMIF($W$35:$W$188,Z10,$U$35:$U$188)</f>
        <v>2.89</v>
      </c>
      <c r="X10" s="161">
        <f t="shared" ref="X10:X32" si="11">SUMIF($W$35:$W$188,Z10,$V$35:$V$188)</f>
        <v>5</v>
      </c>
      <c r="Y10" s="161">
        <f t="shared" si="5"/>
        <v>60</v>
      </c>
      <c r="Z10" s="162">
        <v>1</v>
      </c>
      <c r="AA10" s="105" t="s">
        <v>517</v>
      </c>
      <c r="AB10" s="106"/>
      <c r="AC10" s="106"/>
      <c r="AD10" s="106"/>
      <c r="AE10" s="107">
        <f t="shared" ref="AE10:AE32" si="12">+AE9+1</f>
        <v>1</v>
      </c>
      <c r="AP10" s="109"/>
      <c r="AQ10" s="109"/>
      <c r="AR10" s="109"/>
    </row>
    <row r="11" spans="1:44" s="108" customFormat="1" ht="17.25" customHeight="1" x14ac:dyDescent="0.25">
      <c r="A11" s="260"/>
      <c r="B11" s="47"/>
      <c r="C11" s="49">
        <f t="shared" si="6"/>
        <v>0</v>
      </c>
      <c r="D11" s="40">
        <f>IFERROR(IF(H11="","",(1-(H11/(VLOOKUP(J11,Causa!$A$78:$B$80,2,0))))*60),"FALTA CALIBRE")</f>
        <v>31.650769230769235</v>
      </c>
      <c r="E11" s="41">
        <v>73302</v>
      </c>
      <c r="F11" s="42">
        <v>0.124305555555556</v>
      </c>
      <c r="G11" s="133">
        <v>700000876622</v>
      </c>
      <c r="H11" s="122">
        <f t="shared" si="7"/>
        <v>18427</v>
      </c>
      <c r="I11" s="146" t="s">
        <v>55</v>
      </c>
      <c r="J11" s="43" t="s">
        <v>24</v>
      </c>
      <c r="K11" s="159"/>
      <c r="L11" s="123">
        <f t="shared" si="1"/>
        <v>0.47299999999999998</v>
      </c>
      <c r="M11" s="123">
        <f t="shared" si="2"/>
        <v>0.49399999999999999</v>
      </c>
      <c r="N11" s="44">
        <f>IF(E11="","",H11/12*VLOOKUP(J11,Causa!$A$78:$C$80,3,0))</f>
        <v>114.24739999999998</v>
      </c>
      <c r="O11" s="44">
        <f t="shared" si="3"/>
        <v>29</v>
      </c>
      <c r="P11" s="44">
        <f t="shared" si="4"/>
        <v>2.65</v>
      </c>
      <c r="Q11" s="160"/>
      <c r="R11" s="262"/>
      <c r="S11" s="262"/>
      <c r="T11" s="161">
        <f>IF(H11="",0,ROUND(H11/VLOOKUP(J11,Causa!$A$78:$B$80,2,0)*60,2))</f>
        <v>28.35</v>
      </c>
      <c r="U11" s="161">
        <f t="shared" si="8"/>
        <v>0</v>
      </c>
      <c r="V11" s="161">
        <f t="shared" si="9"/>
        <v>0</v>
      </c>
      <c r="W11" s="161">
        <f t="shared" si="10"/>
        <v>2.65</v>
      </c>
      <c r="X11" s="161">
        <f t="shared" si="11"/>
        <v>29</v>
      </c>
      <c r="Y11" s="161">
        <f t="shared" si="5"/>
        <v>60</v>
      </c>
      <c r="Z11" s="162">
        <v>2</v>
      </c>
      <c r="AA11" s="105" t="s">
        <v>517</v>
      </c>
      <c r="AB11" s="106"/>
      <c r="AC11" s="106"/>
      <c r="AD11" s="106"/>
      <c r="AE11" s="107">
        <f t="shared" si="12"/>
        <v>2</v>
      </c>
      <c r="AP11" s="87"/>
      <c r="AQ11" s="87"/>
      <c r="AR11" s="87"/>
    </row>
    <row r="12" spans="1:44" s="108" customFormat="1" ht="17.25" customHeight="1" x14ac:dyDescent="0.25">
      <c r="A12" s="260"/>
      <c r="B12" s="47"/>
      <c r="C12" s="49">
        <f t="shared" si="6"/>
        <v>0</v>
      </c>
      <c r="D12" s="40">
        <f>IFERROR(IF(H12="","",(1-(H12/(VLOOKUP(J12,Causa!$A$78:$B$80,2,0))))*60),"FALTA CALIBRE")</f>
        <v>31.932307692307692</v>
      </c>
      <c r="E12" s="41">
        <v>91546</v>
      </c>
      <c r="F12" s="42">
        <v>0.16597222222222199</v>
      </c>
      <c r="G12" s="133">
        <v>700000876622</v>
      </c>
      <c r="H12" s="122">
        <f t="shared" si="7"/>
        <v>18244</v>
      </c>
      <c r="I12" s="146" t="s">
        <v>55</v>
      </c>
      <c r="J12" s="43" t="s">
        <v>24</v>
      </c>
      <c r="K12" s="159"/>
      <c r="L12" s="123">
        <f t="shared" si="1"/>
        <v>0.46800000000000003</v>
      </c>
      <c r="M12" s="123">
        <f t="shared" si="2"/>
        <v>0.46800000000000003</v>
      </c>
      <c r="N12" s="44">
        <f>IF(E12="","",H12/12*VLOOKUP(J12,Causa!$A$78:$C$80,3,0))</f>
        <v>113.11279999999998</v>
      </c>
      <c r="O12" s="44">
        <f t="shared" si="3"/>
        <v>31.93</v>
      </c>
      <c r="P12" s="44">
        <f t="shared" si="4"/>
        <v>0</v>
      </c>
      <c r="Q12" s="160"/>
      <c r="R12" s="262"/>
      <c r="S12" s="262"/>
      <c r="T12" s="161">
        <f>IF(H12="",0,ROUND(H12/VLOOKUP(J12,Causa!$A$78:$B$80,2,0)*60,2))</f>
        <v>28.07</v>
      </c>
      <c r="U12" s="161">
        <f t="shared" si="8"/>
        <v>0</v>
      </c>
      <c r="V12" s="161">
        <f t="shared" si="9"/>
        <v>0</v>
      </c>
      <c r="W12" s="161">
        <f t="shared" si="10"/>
        <v>0</v>
      </c>
      <c r="X12" s="161">
        <f t="shared" si="11"/>
        <v>31.93</v>
      </c>
      <c r="Y12" s="161">
        <f t="shared" si="5"/>
        <v>60</v>
      </c>
      <c r="Z12" s="162">
        <v>3</v>
      </c>
      <c r="AA12" s="105" t="s">
        <v>517</v>
      </c>
      <c r="AB12" s="106"/>
      <c r="AC12" s="106"/>
      <c r="AD12" s="106"/>
      <c r="AE12" s="107">
        <f t="shared" si="12"/>
        <v>3</v>
      </c>
      <c r="AP12" s="87"/>
      <c r="AQ12" s="87"/>
      <c r="AR12" s="87"/>
    </row>
    <row r="13" spans="1:44" s="108" customFormat="1" ht="17.25" customHeight="1" x14ac:dyDescent="0.25">
      <c r="A13" s="260"/>
      <c r="B13" s="47"/>
      <c r="C13" s="49">
        <f t="shared" si="6"/>
        <v>0</v>
      </c>
      <c r="D13" s="40">
        <f>IFERROR(IF(H13="","",(1-(H13/(VLOOKUP(J13,Causa!$A$78:$B$80,2,0))))*60),"FALTA CALIBRE")</f>
        <v>52.969230769230776</v>
      </c>
      <c r="E13" s="41">
        <v>96116</v>
      </c>
      <c r="F13" s="42">
        <v>0.20763888888888901</v>
      </c>
      <c r="G13" s="133">
        <v>700000876622</v>
      </c>
      <c r="H13" s="122">
        <f t="shared" si="7"/>
        <v>4570</v>
      </c>
      <c r="I13" s="146" t="s">
        <v>55</v>
      </c>
      <c r="J13" s="43" t="s">
        <v>24</v>
      </c>
      <c r="K13" s="159"/>
      <c r="L13" s="123">
        <f t="shared" si="1"/>
        <v>0.11700000000000001</v>
      </c>
      <c r="M13" s="123">
        <f t="shared" si="2"/>
        <v>0.11700000000000001</v>
      </c>
      <c r="N13" s="44">
        <f>IF(E13="","",H13/12*VLOOKUP(J13,Causa!$A$78:$C$80,3,0))</f>
        <v>28.333999999999996</v>
      </c>
      <c r="O13" s="44">
        <f t="shared" si="3"/>
        <v>52.97</v>
      </c>
      <c r="P13" s="44">
        <f t="shared" si="4"/>
        <v>0</v>
      </c>
      <c r="Q13" s="160"/>
      <c r="R13" s="262"/>
      <c r="S13" s="262"/>
      <c r="T13" s="161">
        <f>IF(H13="",0,ROUND(H13/VLOOKUP(J13,Causa!$A$78:$B$80,2,0)*60,2))</f>
        <v>7.03</v>
      </c>
      <c r="U13" s="161">
        <f t="shared" si="8"/>
        <v>0</v>
      </c>
      <c r="V13" s="161">
        <f t="shared" si="9"/>
        <v>0</v>
      </c>
      <c r="W13" s="161">
        <f t="shared" si="10"/>
        <v>0</v>
      </c>
      <c r="X13" s="161">
        <f t="shared" si="11"/>
        <v>52.97</v>
      </c>
      <c r="Y13" s="161">
        <f t="shared" si="5"/>
        <v>60</v>
      </c>
      <c r="Z13" s="162">
        <v>4</v>
      </c>
      <c r="AA13" s="105" t="s">
        <v>517</v>
      </c>
      <c r="AB13" s="106"/>
      <c r="AC13" s="106"/>
      <c r="AD13" s="106"/>
      <c r="AE13" s="107">
        <f t="shared" si="12"/>
        <v>4</v>
      </c>
      <c r="AP13" s="87"/>
      <c r="AQ13" s="87"/>
      <c r="AR13" s="87"/>
    </row>
    <row r="14" spans="1:44" s="108" customFormat="1" ht="17.25" customHeight="1" x14ac:dyDescent="0.25">
      <c r="A14" s="260"/>
      <c r="B14" s="47"/>
      <c r="C14" s="49">
        <f t="shared" si="6"/>
        <v>0</v>
      </c>
      <c r="D14" s="40">
        <f>IFERROR(IF(H14="","",(1-(H14/(VLOOKUP(J14,Causa!$A$78:$B$80,2,0))))*60),"FALTA CALIBRE")</f>
        <v>27.027692307692309</v>
      </c>
      <c r="E14" s="41">
        <v>117548</v>
      </c>
      <c r="F14" s="42">
        <v>0.249305555555556</v>
      </c>
      <c r="G14" s="133">
        <v>700000876622</v>
      </c>
      <c r="H14" s="122">
        <f t="shared" si="7"/>
        <v>21432</v>
      </c>
      <c r="I14" s="146" t="s">
        <v>55</v>
      </c>
      <c r="J14" s="43" t="s">
        <v>24</v>
      </c>
      <c r="K14" s="159"/>
      <c r="L14" s="123">
        <f t="shared" si="1"/>
        <v>0.55000000000000004</v>
      </c>
      <c r="M14" s="123">
        <f t="shared" si="2"/>
        <v>0.55000000000000004</v>
      </c>
      <c r="N14" s="44">
        <f>IF(E14="","",H14/12*VLOOKUP(J14,Causa!$A$78:$C$80,3,0))</f>
        <v>132.8784</v>
      </c>
      <c r="O14" s="44">
        <f t="shared" si="3"/>
        <v>27.03</v>
      </c>
      <c r="P14" s="44">
        <f t="shared" si="4"/>
        <v>0</v>
      </c>
      <c r="Q14" s="160"/>
      <c r="R14" s="262"/>
      <c r="S14" s="262"/>
      <c r="T14" s="161">
        <f>IF(H14="",0,ROUND(H14/VLOOKUP(J14,Causa!$A$78:$B$80,2,0)*60,2))</f>
        <v>32.97</v>
      </c>
      <c r="U14" s="161">
        <f t="shared" si="8"/>
        <v>0</v>
      </c>
      <c r="V14" s="161">
        <f t="shared" si="9"/>
        <v>0</v>
      </c>
      <c r="W14" s="161">
        <f t="shared" si="10"/>
        <v>0</v>
      </c>
      <c r="X14" s="161">
        <f t="shared" si="11"/>
        <v>27.03</v>
      </c>
      <c r="Y14" s="161">
        <f t="shared" si="5"/>
        <v>60</v>
      </c>
      <c r="Z14" s="162">
        <v>5</v>
      </c>
      <c r="AA14" s="105" t="s">
        <v>517</v>
      </c>
      <c r="AB14" s="106"/>
      <c r="AC14" s="106"/>
      <c r="AD14" s="106"/>
      <c r="AE14" s="107">
        <f t="shared" si="12"/>
        <v>5</v>
      </c>
      <c r="AP14" s="87"/>
      <c r="AQ14" s="87"/>
      <c r="AR14" s="87"/>
    </row>
    <row r="15" spans="1:44" s="108" customFormat="1" ht="17.25" customHeight="1" thickBot="1" x14ac:dyDescent="0.3">
      <c r="A15" s="261"/>
      <c r="B15" s="47"/>
      <c r="C15" s="50">
        <f t="shared" si="6"/>
        <v>0</v>
      </c>
      <c r="D15" s="40">
        <f>IFERROR(IF(H15="","",(1-(H15/(VLOOKUP(J15,Causa!$A$78:$B$80,2,0))))*60),"FALTA CALIBRE")</f>
        <v>49.966153846153844</v>
      </c>
      <c r="E15" s="41">
        <v>124070</v>
      </c>
      <c r="F15" s="42">
        <v>0.29097222222222202</v>
      </c>
      <c r="G15" s="133">
        <v>700000876622</v>
      </c>
      <c r="H15" s="122">
        <f t="shared" si="7"/>
        <v>6522</v>
      </c>
      <c r="I15" s="146" t="s">
        <v>55</v>
      </c>
      <c r="J15" s="43" t="s">
        <v>24</v>
      </c>
      <c r="K15" s="159"/>
      <c r="L15" s="123">
        <f t="shared" si="1"/>
        <v>0.16700000000000001</v>
      </c>
      <c r="M15" s="123">
        <f t="shared" si="2"/>
        <v>0.182</v>
      </c>
      <c r="N15" s="44">
        <f>IF(E15="","",H15/12*VLOOKUP(J15,Causa!$A$78:$C$80,3,0))</f>
        <v>40.436399999999999</v>
      </c>
      <c r="O15" s="44">
        <f t="shared" si="3"/>
        <v>44.97</v>
      </c>
      <c r="P15" s="44">
        <f t="shared" si="4"/>
        <v>0</v>
      </c>
      <c r="Q15" s="160"/>
      <c r="R15" s="262"/>
      <c r="S15" s="262"/>
      <c r="T15" s="161">
        <f>IF(H15="",0,ROUND(H15/VLOOKUP(J15,Causa!$A$78:$B$80,2,0)*60,2))</f>
        <v>10.029999999999999</v>
      </c>
      <c r="U15" s="161">
        <f t="shared" si="8"/>
        <v>0</v>
      </c>
      <c r="V15" s="161">
        <f t="shared" si="9"/>
        <v>5</v>
      </c>
      <c r="W15" s="161">
        <f t="shared" si="10"/>
        <v>0</v>
      </c>
      <c r="X15" s="161">
        <f t="shared" si="11"/>
        <v>44.97</v>
      </c>
      <c r="Y15" s="161">
        <f t="shared" si="5"/>
        <v>60</v>
      </c>
      <c r="Z15" s="162">
        <v>6</v>
      </c>
      <c r="AA15" s="105" t="s">
        <v>517</v>
      </c>
      <c r="AB15" s="106"/>
      <c r="AC15" s="106"/>
      <c r="AD15" s="106"/>
      <c r="AE15" s="107">
        <f t="shared" si="12"/>
        <v>6</v>
      </c>
      <c r="AP15" s="87"/>
      <c r="AQ15" s="87"/>
      <c r="AR15" s="87"/>
    </row>
    <row r="16" spans="1:44" s="108" customFormat="1" ht="21" customHeight="1" x14ac:dyDescent="0.25">
      <c r="A16" s="259" t="s">
        <v>1763</v>
      </c>
      <c r="B16" s="47"/>
      <c r="C16" s="48">
        <f t="shared" si="6"/>
        <v>0</v>
      </c>
      <c r="D16" s="40">
        <f>IFERROR(IF(H16="","",(1-(H16/(VLOOKUP(J16,Causa!$A$78:$B$80,2,0))))*60),"FALTA CALIBRE")</f>
        <v>30.667692307692306</v>
      </c>
      <c r="E16" s="41">
        <v>143136</v>
      </c>
      <c r="F16" s="42">
        <v>0.33263888888888898</v>
      </c>
      <c r="G16" s="133">
        <v>700000876622</v>
      </c>
      <c r="H16" s="122">
        <f t="shared" si="7"/>
        <v>19066</v>
      </c>
      <c r="I16" s="146" t="s">
        <v>56</v>
      </c>
      <c r="J16" s="43" t="s">
        <v>24</v>
      </c>
      <c r="K16" s="159"/>
      <c r="L16" s="123">
        <f t="shared" si="1"/>
        <v>0.48899999999999999</v>
      </c>
      <c r="M16" s="123">
        <f t="shared" si="2"/>
        <v>0.48899999999999999</v>
      </c>
      <c r="N16" s="44">
        <f>IF(E16="","",H16/12*VLOOKUP(J16,Causa!$A$78:$C$80,3,0))</f>
        <v>118.20919999999998</v>
      </c>
      <c r="O16" s="44">
        <f t="shared" si="3"/>
        <v>30.67</v>
      </c>
      <c r="P16" s="44">
        <f t="shared" si="4"/>
        <v>0</v>
      </c>
      <c r="Q16" s="160"/>
      <c r="R16" s="45">
        <f>IFERROR(SUM(T16:T23)/(SUM(Y16:Y23)-SUM(U16:U23)-SUM(V16:V23)),0)</f>
        <v>0.65335169880624411</v>
      </c>
      <c r="S16" s="45"/>
      <c r="T16" s="161">
        <f>IF(H16="",0,ROUND(H16/VLOOKUP(J16,Causa!$A$78:$B$80,2,0)*60,2))</f>
        <v>29.33</v>
      </c>
      <c r="U16" s="161">
        <f t="shared" si="8"/>
        <v>0</v>
      </c>
      <c r="V16" s="161">
        <f t="shared" si="9"/>
        <v>0</v>
      </c>
      <c r="W16" s="161">
        <f t="shared" si="10"/>
        <v>0</v>
      </c>
      <c r="X16" s="161">
        <f t="shared" si="11"/>
        <v>30.67</v>
      </c>
      <c r="Y16" s="161">
        <f t="shared" si="5"/>
        <v>60</v>
      </c>
      <c r="Z16" s="162">
        <v>7</v>
      </c>
      <c r="AA16" s="105" t="s">
        <v>515</v>
      </c>
      <c r="AB16" s="106"/>
      <c r="AC16" s="106"/>
      <c r="AD16" s="106"/>
      <c r="AE16" s="107">
        <f t="shared" si="12"/>
        <v>7</v>
      </c>
      <c r="AP16" s="87"/>
      <c r="AQ16" s="87"/>
      <c r="AR16" s="87"/>
    </row>
    <row r="17" spans="1:44" s="108" customFormat="1" ht="24.75" customHeight="1" x14ac:dyDescent="0.25">
      <c r="A17" s="260"/>
      <c r="B17" s="47"/>
      <c r="C17" s="49">
        <f t="shared" si="6"/>
        <v>0</v>
      </c>
      <c r="D17" s="40">
        <f>IFERROR(IF(H17="","",(1-(H17/(VLOOKUP(J17,Causa!$A$78:$B$80,2,0))))*60),"FALTA CALIBRE")</f>
        <v>12.647692307692306</v>
      </c>
      <c r="E17" s="41">
        <v>173915</v>
      </c>
      <c r="F17" s="42">
        <v>0.374305555555556</v>
      </c>
      <c r="G17" s="133">
        <v>700000876622</v>
      </c>
      <c r="H17" s="122">
        <f t="shared" si="7"/>
        <v>30779</v>
      </c>
      <c r="I17" s="146" t="s">
        <v>56</v>
      </c>
      <c r="J17" s="43" t="s">
        <v>24</v>
      </c>
      <c r="K17" s="159" t="str">
        <f>IFERROR("Promedio Vol. De 00:00 a 08:00: " &amp; ROUND(AVERAGE(N17:N24),1) &amp; "  - GLY Promedio: " &amp; ROUND(AVERAGE(L17:L24),3)*100,"")</f>
        <v>Promedio Vol. De 00:00 a 08:00: 153.7  - GLY Promedio: 63.6</v>
      </c>
      <c r="L17" s="123">
        <f t="shared" si="1"/>
        <v>0.78900000000000003</v>
      </c>
      <c r="M17" s="123">
        <f t="shared" si="2"/>
        <v>0.78900000000000003</v>
      </c>
      <c r="N17" s="44">
        <f>IF(E17="","",H17/12*VLOOKUP(J17,Causa!$A$78:$C$80,3,0))</f>
        <v>190.82979999999998</v>
      </c>
      <c r="O17" s="44">
        <f t="shared" si="3"/>
        <v>12.65</v>
      </c>
      <c r="P17" s="44">
        <f t="shared" si="4"/>
        <v>0</v>
      </c>
      <c r="Q17" s="160"/>
      <c r="R17" s="45"/>
      <c r="S17" s="45"/>
      <c r="T17" s="161">
        <f>IF(H17="",0,ROUND(H17/VLOOKUP(J17,Causa!$A$78:$B$80,2,0)*60,2))</f>
        <v>47.35</v>
      </c>
      <c r="U17" s="161">
        <f t="shared" si="8"/>
        <v>0</v>
      </c>
      <c r="V17" s="161">
        <f t="shared" si="9"/>
        <v>0</v>
      </c>
      <c r="W17" s="161">
        <f t="shared" si="10"/>
        <v>0</v>
      </c>
      <c r="X17" s="161">
        <f t="shared" si="11"/>
        <v>12.65</v>
      </c>
      <c r="Y17" s="161">
        <f t="shared" si="5"/>
        <v>60</v>
      </c>
      <c r="Z17" s="162">
        <v>8</v>
      </c>
      <c r="AA17" s="105" t="s">
        <v>515</v>
      </c>
      <c r="AB17" s="106"/>
      <c r="AC17" s="106"/>
      <c r="AD17" s="106"/>
      <c r="AE17" s="107">
        <f t="shared" si="12"/>
        <v>8</v>
      </c>
      <c r="AP17" s="87"/>
      <c r="AQ17" s="87"/>
      <c r="AR17" s="87"/>
    </row>
    <row r="18" spans="1:44" s="108" customFormat="1" ht="24.75" customHeight="1" x14ac:dyDescent="0.25">
      <c r="A18" s="260"/>
      <c r="B18" s="47"/>
      <c r="C18" s="49">
        <f t="shared" si="6"/>
        <v>0</v>
      </c>
      <c r="D18" s="40">
        <f>IFERROR(IF(H18="","",(1-(H18/(VLOOKUP(J18,Causa!$A$78:$B$80,2,0))))*60),"FALTA CALIBRE")</f>
        <v>31.890769230769234</v>
      </c>
      <c r="E18" s="41">
        <v>192186</v>
      </c>
      <c r="F18" s="42">
        <v>0.41597222222222202</v>
      </c>
      <c r="G18" s="133">
        <v>700000876622</v>
      </c>
      <c r="H18" s="122">
        <f t="shared" si="7"/>
        <v>18271</v>
      </c>
      <c r="I18" s="146" t="s">
        <v>56</v>
      </c>
      <c r="J18" s="43" t="s">
        <v>24</v>
      </c>
      <c r="K18" s="159"/>
      <c r="L18" s="123">
        <f t="shared" si="1"/>
        <v>0.46899999999999997</v>
      </c>
      <c r="M18" s="123">
        <f t="shared" si="2"/>
        <v>0.46899999999999997</v>
      </c>
      <c r="N18" s="44">
        <f>IF(E18="","",H18/12*VLOOKUP(J18,Causa!$A$78:$C$80,3,0))</f>
        <v>113.28019999999998</v>
      </c>
      <c r="O18" s="44">
        <f t="shared" si="3"/>
        <v>31.89</v>
      </c>
      <c r="P18" s="44">
        <f t="shared" si="4"/>
        <v>0</v>
      </c>
      <c r="Q18" s="160"/>
      <c r="R18" s="45"/>
      <c r="S18" s="45"/>
      <c r="T18" s="161">
        <f>IF(H18="",0,ROUND(H18/VLOOKUP(J18,Causa!$A$78:$B$80,2,0)*60,2))</f>
        <v>28.11</v>
      </c>
      <c r="U18" s="161">
        <f t="shared" si="8"/>
        <v>0</v>
      </c>
      <c r="V18" s="161">
        <f t="shared" si="9"/>
        <v>0</v>
      </c>
      <c r="W18" s="161">
        <f t="shared" si="10"/>
        <v>0</v>
      </c>
      <c r="X18" s="161">
        <f t="shared" si="11"/>
        <v>31.89</v>
      </c>
      <c r="Y18" s="161">
        <f t="shared" si="5"/>
        <v>60</v>
      </c>
      <c r="Z18" s="162">
        <v>9</v>
      </c>
      <c r="AA18" s="105" t="s">
        <v>515</v>
      </c>
      <c r="AB18" s="106"/>
      <c r="AC18" s="106"/>
      <c r="AD18" s="106"/>
      <c r="AE18" s="107">
        <f t="shared" si="12"/>
        <v>9</v>
      </c>
      <c r="AP18" s="87"/>
      <c r="AQ18" s="87"/>
      <c r="AR18" s="87"/>
    </row>
    <row r="19" spans="1:44" s="108" customFormat="1" ht="24.75" customHeight="1" x14ac:dyDescent="0.25">
      <c r="A19" s="260"/>
      <c r="B19" s="47"/>
      <c r="C19" s="49">
        <f t="shared" si="6"/>
        <v>0</v>
      </c>
      <c r="D19" s="40">
        <f>IFERROR(IF(H19="","",(1-(H19/(VLOOKUP(J19,Causa!$A$78:$B$80,2,0))))*60),"FALTA CALIBRE")</f>
        <v>39.35846153846154</v>
      </c>
      <c r="E19" s="41">
        <v>205603</v>
      </c>
      <c r="F19" s="42">
        <v>0.45763888888888898</v>
      </c>
      <c r="G19" s="133">
        <v>700000876622</v>
      </c>
      <c r="H19" s="122">
        <f t="shared" si="7"/>
        <v>13417</v>
      </c>
      <c r="I19" s="146" t="s">
        <v>56</v>
      </c>
      <c r="J19" s="43" t="s">
        <v>24</v>
      </c>
      <c r="K19" s="159"/>
      <c r="L19" s="123">
        <f t="shared" si="1"/>
        <v>0.34399999999999997</v>
      </c>
      <c r="M19" s="123">
        <f t="shared" si="2"/>
        <v>1</v>
      </c>
      <c r="N19" s="44">
        <f>IF(E19="","",H19/12*VLOOKUP(J19,Causa!$A$78:$C$80,3,0))</f>
        <v>83.185399999999987</v>
      </c>
      <c r="O19" s="44">
        <f t="shared" si="3"/>
        <v>0</v>
      </c>
      <c r="P19" s="44">
        <f t="shared" si="4"/>
        <v>0</v>
      </c>
      <c r="Q19" s="160"/>
      <c r="R19" s="45"/>
      <c r="S19" s="45"/>
      <c r="T19" s="161">
        <f>IF(H19="",0,ROUND(H19/VLOOKUP(J19,Causa!$A$78:$B$80,2,0)*60,2))</f>
        <v>20.64</v>
      </c>
      <c r="U19" s="161">
        <f t="shared" si="8"/>
        <v>0</v>
      </c>
      <c r="V19" s="161">
        <f t="shared" si="9"/>
        <v>39.36</v>
      </c>
      <c r="W19" s="161">
        <f t="shared" si="10"/>
        <v>0</v>
      </c>
      <c r="X19" s="161">
        <f t="shared" si="11"/>
        <v>0</v>
      </c>
      <c r="Y19" s="161">
        <f t="shared" si="5"/>
        <v>60</v>
      </c>
      <c r="Z19" s="162">
        <v>10</v>
      </c>
      <c r="AA19" s="105" t="s">
        <v>515</v>
      </c>
      <c r="AB19" s="106"/>
      <c r="AC19" s="106"/>
      <c r="AD19" s="106"/>
      <c r="AE19" s="107">
        <f t="shared" si="12"/>
        <v>10</v>
      </c>
      <c r="AP19" s="87"/>
      <c r="AQ19" s="87"/>
      <c r="AR19" s="87"/>
    </row>
    <row r="20" spans="1:44" s="108" customFormat="1" ht="24.75" customHeight="1" x14ac:dyDescent="0.25">
      <c r="A20" s="260"/>
      <c r="B20" s="47"/>
      <c r="C20" s="49">
        <f t="shared" si="6"/>
        <v>0</v>
      </c>
      <c r="D20" s="40">
        <f>IFERROR(IF(H20="","",(1-(H20/(VLOOKUP(J20,Causa!$A$78:$B$80,2,0))))*60),"FALTA CALIBRE")</f>
        <v>7.821538461538462</v>
      </c>
      <c r="E20" s="41">
        <v>239519</v>
      </c>
      <c r="F20" s="42">
        <v>0.499305555555556</v>
      </c>
      <c r="G20" s="133">
        <v>700000876622</v>
      </c>
      <c r="H20" s="122">
        <f t="shared" si="7"/>
        <v>33916</v>
      </c>
      <c r="I20" s="146" t="s">
        <v>56</v>
      </c>
      <c r="J20" s="43" t="s">
        <v>24</v>
      </c>
      <c r="K20" s="159"/>
      <c r="L20" s="123">
        <f t="shared" si="1"/>
        <v>0.87</v>
      </c>
      <c r="M20" s="123">
        <f t="shared" si="2"/>
        <v>0.91500000000000004</v>
      </c>
      <c r="N20" s="44">
        <f>IF(E20="","",H20/12*VLOOKUP(J20,Causa!$A$78:$C$80,3,0))</f>
        <v>210.2792</v>
      </c>
      <c r="O20" s="44">
        <f t="shared" si="3"/>
        <v>4.82</v>
      </c>
      <c r="P20" s="44">
        <f t="shared" si="4"/>
        <v>3</v>
      </c>
      <c r="Q20" s="160"/>
      <c r="R20" s="45"/>
      <c r="S20" s="45"/>
      <c r="T20" s="161">
        <f>IF(H20="",0,ROUND(H20/VLOOKUP(J20,Causa!$A$78:$B$80,2,0)*60,2))</f>
        <v>52.18</v>
      </c>
      <c r="U20" s="161">
        <f t="shared" si="8"/>
        <v>0</v>
      </c>
      <c r="V20" s="161">
        <f t="shared" si="9"/>
        <v>0</v>
      </c>
      <c r="W20" s="161">
        <f t="shared" si="10"/>
        <v>3</v>
      </c>
      <c r="X20" s="161">
        <f t="shared" si="11"/>
        <v>4.82</v>
      </c>
      <c r="Y20" s="161">
        <f t="shared" si="5"/>
        <v>60</v>
      </c>
      <c r="Z20" s="162">
        <v>11</v>
      </c>
      <c r="AA20" s="105" t="s">
        <v>515</v>
      </c>
      <c r="AB20" s="106"/>
      <c r="AC20" s="106"/>
      <c r="AD20" s="106"/>
      <c r="AE20" s="107">
        <f t="shared" si="12"/>
        <v>11</v>
      </c>
      <c r="AP20" s="87"/>
      <c r="AQ20" s="87"/>
      <c r="AR20" s="87"/>
    </row>
    <row r="21" spans="1:44" s="108" customFormat="1" ht="24.75" customHeight="1" x14ac:dyDescent="0.25">
      <c r="A21" s="260"/>
      <c r="B21" s="47"/>
      <c r="C21" s="49">
        <f t="shared" si="6"/>
        <v>0</v>
      </c>
      <c r="D21" s="40">
        <f>IFERROR(IF(H21="","",(1-(H21/(VLOOKUP(J21,Causa!$A$78:$B$80,2,0))))*60),"FALTA CALIBRE")</f>
        <v>38.269230769230766</v>
      </c>
      <c r="E21" s="41">
        <v>253644</v>
      </c>
      <c r="F21" s="42">
        <v>0.54097222222222197</v>
      </c>
      <c r="G21" s="133">
        <v>700000876622</v>
      </c>
      <c r="H21" s="122">
        <f t="shared" si="7"/>
        <v>14125</v>
      </c>
      <c r="I21" s="146" t="s">
        <v>56</v>
      </c>
      <c r="J21" s="43" t="s">
        <v>24</v>
      </c>
      <c r="K21" s="159"/>
      <c r="L21" s="123">
        <f t="shared" si="1"/>
        <v>0.36199999999999999</v>
      </c>
      <c r="M21" s="123">
        <f t="shared" si="2"/>
        <v>0.36199999999999999</v>
      </c>
      <c r="N21" s="44">
        <f>IF(E21="","",H21/12*VLOOKUP(J21,Causa!$A$78:$C$80,3,0))</f>
        <v>87.574999999999989</v>
      </c>
      <c r="O21" s="44">
        <f t="shared" si="3"/>
        <v>38.270000000000003</v>
      </c>
      <c r="P21" s="44">
        <f t="shared" si="4"/>
        <v>0</v>
      </c>
      <c r="Q21" s="160"/>
      <c r="R21" s="45"/>
      <c r="S21" s="45"/>
      <c r="T21" s="161">
        <f>IF(H21="",0,ROUND(H21/VLOOKUP(J21,Causa!$A$78:$B$80,2,0)*60,2))</f>
        <v>21.73</v>
      </c>
      <c r="U21" s="161">
        <f t="shared" si="8"/>
        <v>0</v>
      </c>
      <c r="V21" s="161">
        <f t="shared" si="9"/>
        <v>0</v>
      </c>
      <c r="W21" s="161">
        <f t="shared" si="10"/>
        <v>0</v>
      </c>
      <c r="X21" s="161">
        <f t="shared" si="11"/>
        <v>38.270000000000003</v>
      </c>
      <c r="Y21" s="161">
        <f t="shared" si="5"/>
        <v>60</v>
      </c>
      <c r="Z21" s="162">
        <v>12</v>
      </c>
      <c r="AA21" s="110" t="s">
        <v>515</v>
      </c>
      <c r="AB21" s="106"/>
      <c r="AC21" s="106"/>
      <c r="AD21" s="106"/>
      <c r="AE21" s="107">
        <f t="shared" si="12"/>
        <v>12</v>
      </c>
      <c r="AP21" s="87"/>
      <c r="AQ21" s="87"/>
      <c r="AR21" s="87"/>
    </row>
    <row r="22" spans="1:44" s="108" customFormat="1" ht="24.75" customHeight="1" x14ac:dyDescent="0.25">
      <c r="A22" s="260"/>
      <c r="B22" s="47"/>
      <c r="C22" s="49">
        <f t="shared" si="6"/>
        <v>0</v>
      </c>
      <c r="D22" s="40">
        <f>IFERROR(IF(H22="","",(1-(H22/(VLOOKUP(J22,Causa!$A$78:$B$80,2,0))))*60),"FALTA CALIBRE")</f>
        <v>13.69846153846154</v>
      </c>
      <c r="E22" s="41">
        <v>283740</v>
      </c>
      <c r="F22" s="42">
        <v>0.58263888888888904</v>
      </c>
      <c r="G22" s="133">
        <v>700000876622</v>
      </c>
      <c r="H22" s="122">
        <f t="shared" si="7"/>
        <v>30096</v>
      </c>
      <c r="I22" s="146" t="s">
        <v>56</v>
      </c>
      <c r="J22" s="43" t="s">
        <v>24</v>
      </c>
      <c r="K22" s="159"/>
      <c r="L22" s="123">
        <f t="shared" si="1"/>
        <v>0.77200000000000002</v>
      </c>
      <c r="M22" s="123">
        <f t="shared" si="2"/>
        <v>0.90300000000000002</v>
      </c>
      <c r="N22" s="44">
        <f>IF(E22="","",H22/12*VLOOKUP(J22,Causa!$A$78:$C$80,3,0))</f>
        <v>186.59519999999998</v>
      </c>
      <c r="O22" s="44">
        <f t="shared" si="3"/>
        <v>5</v>
      </c>
      <c r="P22" s="44">
        <f t="shared" si="4"/>
        <v>8.6999999999999993</v>
      </c>
      <c r="Q22" s="160"/>
      <c r="R22" s="45"/>
      <c r="S22" s="45"/>
      <c r="T22" s="161">
        <f>IF(H22="",0,ROUND(H22/VLOOKUP(J22,Causa!$A$78:$B$80,2,0)*60,2))</f>
        <v>46.3</v>
      </c>
      <c r="U22" s="161">
        <f t="shared" si="8"/>
        <v>0</v>
      </c>
      <c r="V22" s="161">
        <f t="shared" si="9"/>
        <v>0</v>
      </c>
      <c r="W22" s="161">
        <f t="shared" si="10"/>
        <v>8.6999999999999993</v>
      </c>
      <c r="X22" s="161">
        <f t="shared" si="11"/>
        <v>5</v>
      </c>
      <c r="Y22" s="161">
        <f t="shared" si="5"/>
        <v>60</v>
      </c>
      <c r="Z22" s="162">
        <v>13</v>
      </c>
      <c r="AA22" s="110" t="s">
        <v>515</v>
      </c>
      <c r="AB22" s="106"/>
      <c r="AC22" s="106"/>
      <c r="AD22" s="106"/>
      <c r="AE22" s="107">
        <f t="shared" si="12"/>
        <v>13</v>
      </c>
      <c r="AP22" s="87"/>
      <c r="AQ22" s="87"/>
      <c r="AR22" s="87"/>
    </row>
    <row r="23" spans="1:44" s="108" customFormat="1" ht="24.75" customHeight="1" thickBot="1" x14ac:dyDescent="0.3">
      <c r="A23" s="261"/>
      <c r="B23" s="47"/>
      <c r="C23" s="50">
        <f t="shared" si="6"/>
        <v>0</v>
      </c>
      <c r="D23" s="40">
        <f>IFERROR(IF(H23="","",(1-(H23/(VLOOKUP(J23,Causa!$A$78:$B$80,2,0))))*60),"FALTA CALIBRE")</f>
        <v>21.041538461538465</v>
      </c>
      <c r="E23" s="41">
        <v>309063</v>
      </c>
      <c r="F23" s="42">
        <v>0.624305555555556</v>
      </c>
      <c r="G23" s="133">
        <v>700000876622</v>
      </c>
      <c r="H23" s="122">
        <f t="shared" si="7"/>
        <v>25323</v>
      </c>
      <c r="I23" s="146" t="s">
        <v>56</v>
      </c>
      <c r="J23" s="43" t="s">
        <v>24</v>
      </c>
      <c r="K23" s="159"/>
      <c r="L23" s="123">
        <f t="shared" si="1"/>
        <v>0.64900000000000002</v>
      </c>
      <c r="M23" s="123">
        <f t="shared" si="2"/>
        <v>0.70899999999999996</v>
      </c>
      <c r="N23" s="44">
        <f>IF(E23="","",H23/12*VLOOKUP(J23,Causa!$A$78:$C$80,3,0))</f>
        <v>157.0026</v>
      </c>
      <c r="O23" s="44">
        <f t="shared" si="3"/>
        <v>16</v>
      </c>
      <c r="P23" s="44">
        <f t="shared" si="4"/>
        <v>0</v>
      </c>
      <c r="Q23" s="160"/>
      <c r="R23" s="45"/>
      <c r="S23" s="45"/>
      <c r="T23" s="161">
        <f>IF(H23="",0,ROUND(H23/VLOOKUP(J23,Causa!$A$78:$B$80,2,0)*60,2))</f>
        <v>38.96</v>
      </c>
      <c r="U23" s="161">
        <f t="shared" si="8"/>
        <v>0</v>
      </c>
      <c r="V23" s="161">
        <f t="shared" si="9"/>
        <v>5.04</v>
      </c>
      <c r="W23" s="161">
        <f t="shared" si="10"/>
        <v>0</v>
      </c>
      <c r="X23" s="161">
        <f t="shared" si="11"/>
        <v>16</v>
      </c>
      <c r="Y23" s="161">
        <f t="shared" si="5"/>
        <v>60</v>
      </c>
      <c r="Z23" s="162">
        <v>14</v>
      </c>
      <c r="AA23" s="110" t="s">
        <v>515</v>
      </c>
      <c r="AB23" s="106"/>
      <c r="AC23" s="106"/>
      <c r="AD23" s="106"/>
      <c r="AE23" s="107">
        <f t="shared" si="12"/>
        <v>14</v>
      </c>
      <c r="AP23" s="87"/>
      <c r="AQ23" s="87"/>
      <c r="AR23" s="87"/>
    </row>
    <row r="24" spans="1:44" s="108" customFormat="1" ht="24.75" customHeight="1" x14ac:dyDescent="0.25">
      <c r="A24" s="259" t="s">
        <v>1764</v>
      </c>
      <c r="B24" s="47"/>
      <c r="C24" s="48">
        <f t="shared" si="6"/>
        <v>0</v>
      </c>
      <c r="D24" s="40">
        <f>IFERROR(IF(H24="","",(1-(H24/(VLOOKUP(J24,Causa!$A$78:$B$80,2,0))))*60),"FALTA CALIBRE")</f>
        <v>10.136923076923075</v>
      </c>
      <c r="E24" s="41">
        <v>341474</v>
      </c>
      <c r="F24" s="42">
        <v>0.66597222222222197</v>
      </c>
      <c r="G24" s="133">
        <v>700000876622</v>
      </c>
      <c r="H24" s="122">
        <f t="shared" si="7"/>
        <v>32411</v>
      </c>
      <c r="I24" s="146" t="s">
        <v>57</v>
      </c>
      <c r="J24" s="43" t="s">
        <v>24</v>
      </c>
      <c r="K24" s="159"/>
      <c r="L24" s="123">
        <f t="shared" si="1"/>
        <v>0.83099999999999996</v>
      </c>
      <c r="M24" s="123">
        <f t="shared" si="2"/>
        <v>0.83099999999999996</v>
      </c>
      <c r="N24" s="44">
        <f>IF(E24="","",H24/12*VLOOKUP(J24,Causa!$A$78:$C$80,3,0))</f>
        <v>200.94819999999999</v>
      </c>
      <c r="O24" s="44">
        <f t="shared" si="3"/>
        <v>10.14</v>
      </c>
      <c r="P24" s="44">
        <f t="shared" si="4"/>
        <v>0</v>
      </c>
      <c r="Q24" s="160"/>
      <c r="R24" s="45">
        <f>IFERROR(SUM(T24:T32)/(SUM(Y24:Y32)-SUM(U24:U32)-SUM(V24:V32)),0)</f>
        <v>0.67554343766340486</v>
      </c>
      <c r="S24" s="45"/>
      <c r="T24" s="161">
        <f>IF(H24="",0,ROUND(H24/VLOOKUP(J24,Causa!$A$78:$B$80,2,0)*60,2))</f>
        <v>49.86</v>
      </c>
      <c r="U24" s="161">
        <f t="shared" si="8"/>
        <v>0</v>
      </c>
      <c r="V24" s="161">
        <f t="shared" si="9"/>
        <v>0</v>
      </c>
      <c r="W24" s="161">
        <f t="shared" si="10"/>
        <v>0</v>
      </c>
      <c r="X24" s="161">
        <f t="shared" si="11"/>
        <v>10.14</v>
      </c>
      <c r="Y24" s="161">
        <f t="shared" si="5"/>
        <v>60</v>
      </c>
      <c r="Z24" s="162">
        <v>15</v>
      </c>
      <c r="AA24" s="110" t="s">
        <v>1850</v>
      </c>
      <c r="AB24" s="106"/>
      <c r="AC24" s="106"/>
      <c r="AD24" s="106"/>
      <c r="AE24" s="107">
        <f t="shared" si="12"/>
        <v>15</v>
      </c>
      <c r="AP24" s="111"/>
      <c r="AQ24" s="111"/>
      <c r="AR24" s="111"/>
    </row>
    <row r="25" spans="1:44" s="108" customFormat="1" ht="24.75" customHeight="1" x14ac:dyDescent="0.25">
      <c r="A25" s="260"/>
      <c r="B25" s="47"/>
      <c r="C25" s="49">
        <f t="shared" si="6"/>
        <v>0</v>
      </c>
      <c r="D25" s="40">
        <f>IFERROR(IF(H25="","",(1-(H25/(VLOOKUP(J25,Causa!$A$78:$B$80,2,0))))*60),"FALTA CALIBRE")</f>
        <v>41.689230769230768</v>
      </c>
      <c r="E25" s="41">
        <v>353376</v>
      </c>
      <c r="F25" s="42">
        <v>0.70763888888888904</v>
      </c>
      <c r="G25" s="133">
        <v>700000876622</v>
      </c>
      <c r="H25" s="122">
        <f t="shared" si="7"/>
        <v>11902</v>
      </c>
      <c r="I25" s="146" t="s">
        <v>57</v>
      </c>
      <c r="J25" s="43" t="s">
        <v>24</v>
      </c>
      <c r="K25" s="159" t="str">
        <f>IFERROR("Promedio Vol. De 00:00 a 08:00: " &amp; ROUND(AVERAGE(N25:N32),1) &amp; "  - GLY Promedio: " &amp; ROUND(AVERAGE(L25:L32),3)*100,"")</f>
        <v>Promedio Vol. De 00:00 a 08:00: 157.1  - GLY Promedio: 65</v>
      </c>
      <c r="L25" s="123">
        <f t="shared" si="1"/>
        <v>0.30499999999999999</v>
      </c>
      <c r="M25" s="123">
        <f t="shared" si="2"/>
        <v>0.30499999999999999</v>
      </c>
      <c r="N25" s="44">
        <f>IF(E25="","",H25/12*VLOOKUP(J25,Causa!$A$78:$C$80,3,0))</f>
        <v>73.792400000000001</v>
      </c>
      <c r="O25" s="44">
        <f t="shared" si="3"/>
        <v>41.69</v>
      </c>
      <c r="P25" s="44">
        <f t="shared" si="4"/>
        <v>0</v>
      </c>
      <c r="Q25" s="160"/>
      <c r="R25" s="45"/>
      <c r="S25" s="45"/>
      <c r="T25" s="161">
        <f>IF(H25="",0,ROUND(H25/VLOOKUP(J25,Causa!$A$78:$B$80,2,0)*60,2))</f>
        <v>18.309999999999999</v>
      </c>
      <c r="U25" s="161">
        <f t="shared" si="8"/>
        <v>0</v>
      </c>
      <c r="V25" s="161">
        <f t="shared" si="9"/>
        <v>0</v>
      </c>
      <c r="W25" s="161">
        <f t="shared" si="10"/>
        <v>0</v>
      </c>
      <c r="X25" s="161">
        <f t="shared" si="11"/>
        <v>41.69</v>
      </c>
      <c r="Y25" s="161">
        <f t="shared" si="5"/>
        <v>60</v>
      </c>
      <c r="Z25" s="162">
        <v>16</v>
      </c>
      <c r="AA25" s="110" t="s">
        <v>1850</v>
      </c>
      <c r="AB25" s="106"/>
      <c r="AC25" s="106"/>
      <c r="AD25" s="106"/>
      <c r="AE25" s="107">
        <f t="shared" si="12"/>
        <v>16</v>
      </c>
      <c r="AP25" s="91"/>
      <c r="AQ25" s="91"/>
      <c r="AR25" s="91"/>
    </row>
    <row r="26" spans="1:44" s="108" customFormat="1" ht="24.75" customHeight="1" x14ac:dyDescent="0.25">
      <c r="A26" s="260"/>
      <c r="B26" s="47"/>
      <c r="C26" s="49">
        <f t="shared" si="6"/>
        <v>0</v>
      </c>
      <c r="D26" s="40">
        <f>IFERROR(IF(H26="","",(1-(H26/(VLOOKUP(J26,Causa!$A$78:$B$80,2,0))))*60),"FALTA CALIBRE")</f>
        <v>30.427692307692308</v>
      </c>
      <c r="E26" s="41">
        <v>372598</v>
      </c>
      <c r="F26" s="42">
        <v>0.749305555555556</v>
      </c>
      <c r="G26" s="133">
        <v>700000876622</v>
      </c>
      <c r="H26" s="122">
        <f t="shared" si="7"/>
        <v>19222</v>
      </c>
      <c r="I26" s="146" t="s">
        <v>57</v>
      </c>
      <c r="J26" s="43" t="s">
        <v>24</v>
      </c>
      <c r="K26" s="159"/>
      <c r="L26" s="123">
        <f t="shared" si="1"/>
        <v>0.49299999999999999</v>
      </c>
      <c r="M26" s="123">
        <f t="shared" si="2"/>
        <v>0.52300000000000002</v>
      </c>
      <c r="N26" s="44">
        <f>IF(E26="","",H26/12*VLOOKUP(J26,Causa!$A$78:$C$80,3,0))</f>
        <v>119.17639999999999</v>
      </c>
      <c r="O26" s="44">
        <f t="shared" si="3"/>
        <v>27</v>
      </c>
      <c r="P26" s="44">
        <f t="shared" si="4"/>
        <v>3.43</v>
      </c>
      <c r="Q26" s="160"/>
      <c r="R26" s="45"/>
      <c r="S26" s="45"/>
      <c r="T26" s="161">
        <f>IF(H26="",0,ROUND(H26/VLOOKUP(J26,Causa!$A$78:$B$80,2,0)*60,2))</f>
        <v>29.57</v>
      </c>
      <c r="U26" s="161">
        <f t="shared" si="8"/>
        <v>0</v>
      </c>
      <c r="V26" s="161">
        <f t="shared" si="9"/>
        <v>0</v>
      </c>
      <c r="W26" s="161">
        <f t="shared" si="10"/>
        <v>3.43</v>
      </c>
      <c r="X26" s="161">
        <f t="shared" si="11"/>
        <v>27</v>
      </c>
      <c r="Y26" s="161">
        <f t="shared" si="5"/>
        <v>60</v>
      </c>
      <c r="Z26" s="162">
        <v>17</v>
      </c>
      <c r="AA26" s="110" t="s">
        <v>1850</v>
      </c>
      <c r="AB26" s="106"/>
      <c r="AC26" s="106"/>
      <c r="AD26" s="106"/>
      <c r="AE26" s="107">
        <f t="shared" si="12"/>
        <v>17</v>
      </c>
      <c r="AP26" s="91"/>
      <c r="AQ26" s="91"/>
      <c r="AR26" s="91"/>
    </row>
    <row r="27" spans="1:44" s="108" customFormat="1" ht="24.75" customHeight="1" x14ac:dyDescent="0.25">
      <c r="A27" s="260"/>
      <c r="B27" s="47"/>
      <c r="C27" s="49">
        <f t="shared" si="6"/>
        <v>0</v>
      </c>
      <c r="D27" s="40">
        <f>IFERROR(IF(H27="","",(1-(H27/(VLOOKUP(J27,Causa!$A$78:$B$80,2,0))))*60),"FALTA CALIBRE")</f>
        <v>8.2615384615384606</v>
      </c>
      <c r="E27" s="41">
        <v>406228</v>
      </c>
      <c r="F27" s="42">
        <v>0.79097222222222197</v>
      </c>
      <c r="G27" s="133">
        <v>700000876622</v>
      </c>
      <c r="H27" s="122">
        <f t="shared" si="7"/>
        <v>33630</v>
      </c>
      <c r="I27" s="146" t="s">
        <v>57</v>
      </c>
      <c r="J27" s="43" t="s">
        <v>24</v>
      </c>
      <c r="K27" s="159"/>
      <c r="L27" s="123">
        <f t="shared" si="1"/>
        <v>0.86199999999999999</v>
      </c>
      <c r="M27" s="123">
        <f t="shared" si="2"/>
        <v>0.86199999999999999</v>
      </c>
      <c r="N27" s="44">
        <f>IF(E27="","",H27/12*VLOOKUP(J27,Causa!$A$78:$C$80,3,0))</f>
        <v>208.50599999999997</v>
      </c>
      <c r="O27" s="44">
        <f t="shared" si="3"/>
        <v>8.26</v>
      </c>
      <c r="P27" s="44">
        <f t="shared" si="4"/>
        <v>0</v>
      </c>
      <c r="Q27" s="160"/>
      <c r="R27" s="45"/>
      <c r="S27" s="45"/>
      <c r="T27" s="161">
        <f>IF(H27="",0,ROUND(H27/VLOOKUP(J27,Causa!$A$78:$B$80,2,0)*60,2))</f>
        <v>51.74</v>
      </c>
      <c r="U27" s="161">
        <f t="shared" si="8"/>
        <v>0</v>
      </c>
      <c r="V27" s="161">
        <f t="shared" si="9"/>
        <v>0</v>
      </c>
      <c r="W27" s="161">
        <f t="shared" si="10"/>
        <v>0</v>
      </c>
      <c r="X27" s="161">
        <f t="shared" si="11"/>
        <v>8.26</v>
      </c>
      <c r="Y27" s="161">
        <f t="shared" si="5"/>
        <v>60</v>
      </c>
      <c r="Z27" s="162">
        <v>18</v>
      </c>
      <c r="AA27" s="106" t="s">
        <v>1850</v>
      </c>
      <c r="AB27" s="106"/>
      <c r="AC27" s="106"/>
      <c r="AD27" s="106"/>
      <c r="AE27" s="107">
        <f t="shared" si="12"/>
        <v>18</v>
      </c>
      <c r="AP27" s="91"/>
      <c r="AQ27" s="91"/>
      <c r="AR27" s="91"/>
    </row>
    <row r="28" spans="1:44" s="108" customFormat="1" ht="24.75" customHeight="1" x14ac:dyDescent="0.25">
      <c r="A28" s="260"/>
      <c r="B28" s="47"/>
      <c r="C28" s="49">
        <f t="shared" si="6"/>
        <v>0</v>
      </c>
      <c r="D28" s="40">
        <f>IFERROR(IF(H28="","",(1-(H28/(VLOOKUP(J28,Causa!$A$78:$B$80,2,0))))*60),"FALTA CALIBRE")</f>
        <v>13.749230769230769</v>
      </c>
      <c r="E28" s="41">
        <v>436291</v>
      </c>
      <c r="F28" s="42">
        <v>0.83263888888888904</v>
      </c>
      <c r="G28" s="133">
        <v>700000876622</v>
      </c>
      <c r="H28" s="122">
        <f t="shared" si="7"/>
        <v>30063</v>
      </c>
      <c r="I28" s="146" t="s">
        <v>57</v>
      </c>
      <c r="J28" s="43" t="s">
        <v>24</v>
      </c>
      <c r="K28" s="159"/>
      <c r="L28" s="123">
        <f t="shared" si="1"/>
        <v>0.77100000000000002</v>
      </c>
      <c r="M28" s="123">
        <f t="shared" si="2"/>
        <v>0.79700000000000004</v>
      </c>
      <c r="N28" s="44">
        <f>IF(E28="","",H28/12*VLOOKUP(J28,Causa!$A$78:$C$80,3,0))</f>
        <v>186.39059999999998</v>
      </c>
      <c r="O28" s="44">
        <f t="shared" si="3"/>
        <v>11.75</v>
      </c>
      <c r="P28" s="44">
        <f t="shared" si="4"/>
        <v>2</v>
      </c>
      <c r="Q28" s="160"/>
      <c r="R28" s="45"/>
      <c r="S28" s="45"/>
      <c r="T28" s="161">
        <f>IF(H28="",0,ROUND(H28/VLOOKUP(J28,Causa!$A$78:$B$80,2,0)*60,2))</f>
        <v>46.25</v>
      </c>
      <c r="U28" s="161">
        <f t="shared" si="8"/>
        <v>0</v>
      </c>
      <c r="V28" s="161">
        <f t="shared" si="9"/>
        <v>0</v>
      </c>
      <c r="W28" s="161">
        <f t="shared" si="10"/>
        <v>2</v>
      </c>
      <c r="X28" s="161">
        <f t="shared" si="11"/>
        <v>11.75</v>
      </c>
      <c r="Y28" s="161">
        <f t="shared" si="5"/>
        <v>60</v>
      </c>
      <c r="Z28" s="162">
        <v>19</v>
      </c>
      <c r="AA28" s="106" t="s">
        <v>1850</v>
      </c>
      <c r="AB28" s="106"/>
      <c r="AC28" s="106"/>
      <c r="AD28" s="106"/>
      <c r="AE28" s="107">
        <f t="shared" si="12"/>
        <v>19</v>
      </c>
      <c r="AP28" s="91"/>
      <c r="AQ28" s="91"/>
      <c r="AR28" s="91"/>
    </row>
    <row r="29" spans="1:44" s="108" customFormat="1" ht="24.75" customHeight="1" x14ac:dyDescent="0.25">
      <c r="A29" s="260"/>
      <c r="B29" s="47"/>
      <c r="C29" s="49">
        <f t="shared" si="6"/>
        <v>0</v>
      </c>
      <c r="D29" s="40">
        <f>IFERROR(IF(H29="","",(1-(H29/(VLOOKUP(J29,Causa!$A$78:$B$80,2,0))))*60),"FALTA CALIBRE")</f>
        <v>14.07692307692308</v>
      </c>
      <c r="E29" s="41">
        <v>466141</v>
      </c>
      <c r="F29" s="42">
        <v>0.874305555555556</v>
      </c>
      <c r="G29" s="133">
        <v>700000876622</v>
      </c>
      <c r="H29" s="122">
        <f t="shared" si="7"/>
        <v>29850</v>
      </c>
      <c r="I29" s="146" t="s">
        <v>57</v>
      </c>
      <c r="J29" s="43" t="s">
        <v>24</v>
      </c>
      <c r="K29" s="159"/>
      <c r="L29" s="123">
        <f t="shared" si="1"/>
        <v>0.76500000000000001</v>
      </c>
      <c r="M29" s="123">
        <f t="shared" si="2"/>
        <v>0.79300000000000004</v>
      </c>
      <c r="N29" s="44">
        <f>IF(E29="","",H29/12*VLOOKUP(J29,Causa!$A$78:$C$80,3,0))</f>
        <v>185.07</v>
      </c>
      <c r="O29" s="44">
        <f t="shared" si="3"/>
        <v>12</v>
      </c>
      <c r="P29" s="44">
        <f t="shared" si="4"/>
        <v>2.08</v>
      </c>
      <c r="Q29" s="160"/>
      <c r="R29" s="45"/>
      <c r="S29" s="45"/>
      <c r="T29" s="161">
        <f>IF(H29="",0,ROUND(H29/VLOOKUP(J29,Causa!$A$78:$B$80,2,0)*60,2))</f>
        <v>45.92</v>
      </c>
      <c r="U29" s="161">
        <f t="shared" si="8"/>
        <v>0</v>
      </c>
      <c r="V29" s="161">
        <f t="shared" si="9"/>
        <v>0</v>
      </c>
      <c r="W29" s="161">
        <f t="shared" si="10"/>
        <v>2.08</v>
      </c>
      <c r="X29" s="161">
        <f t="shared" si="11"/>
        <v>12</v>
      </c>
      <c r="Y29" s="161">
        <f t="shared" si="5"/>
        <v>60</v>
      </c>
      <c r="Z29" s="162">
        <v>20</v>
      </c>
      <c r="AA29" s="106" t="s">
        <v>1850</v>
      </c>
      <c r="AB29" s="106"/>
      <c r="AC29" s="106"/>
      <c r="AD29" s="106"/>
      <c r="AE29" s="107">
        <f t="shared" si="12"/>
        <v>20</v>
      </c>
      <c r="AP29" s="91"/>
      <c r="AQ29" s="91"/>
      <c r="AR29" s="91"/>
    </row>
    <row r="30" spans="1:44" s="108" customFormat="1" ht="24.75" customHeight="1" x14ac:dyDescent="0.25">
      <c r="A30" s="260"/>
      <c r="B30" s="47"/>
      <c r="C30" s="49">
        <f t="shared" si="6"/>
        <v>0</v>
      </c>
      <c r="D30" s="40">
        <f>IFERROR(IF(H30="","",(1-(H30/(VLOOKUP(J30,Causa!$A$78:$B$80,2,0))))*60),"FALTA CALIBRE")</f>
        <v>17.272307692307688</v>
      </c>
      <c r="E30" s="41">
        <v>493914</v>
      </c>
      <c r="F30" s="42">
        <v>0.91597222222222197</v>
      </c>
      <c r="G30" s="133">
        <v>700000876622</v>
      </c>
      <c r="H30" s="122">
        <f t="shared" si="7"/>
        <v>27773</v>
      </c>
      <c r="I30" s="146" t="s">
        <v>57</v>
      </c>
      <c r="J30" s="43" t="s">
        <v>24</v>
      </c>
      <c r="K30" s="159"/>
      <c r="L30" s="123">
        <f t="shared" si="1"/>
        <v>0.71199999999999997</v>
      </c>
      <c r="M30" s="123">
        <f t="shared" si="2"/>
        <v>0.72799999999999998</v>
      </c>
      <c r="N30" s="44">
        <f>IF(E30="","",H30/12*VLOOKUP(J30,Causa!$A$78:$C$80,3,0))</f>
        <v>172.19259999999997</v>
      </c>
      <c r="O30" s="44">
        <f t="shared" si="3"/>
        <v>16</v>
      </c>
      <c r="P30" s="44">
        <f t="shared" si="4"/>
        <v>1.27</v>
      </c>
      <c r="Q30" s="160"/>
      <c r="R30" s="45"/>
      <c r="S30" s="45"/>
      <c r="T30" s="161">
        <f>IF(H30="",0,ROUND(H30/VLOOKUP(J30,Causa!$A$78:$B$80,2,0)*60,2))</f>
        <v>42.73</v>
      </c>
      <c r="U30" s="161">
        <f t="shared" si="8"/>
        <v>0</v>
      </c>
      <c r="V30" s="161">
        <f t="shared" si="9"/>
        <v>0</v>
      </c>
      <c r="W30" s="161">
        <f t="shared" si="10"/>
        <v>1.27</v>
      </c>
      <c r="X30" s="161">
        <f t="shared" si="11"/>
        <v>16</v>
      </c>
      <c r="Y30" s="161">
        <f t="shared" si="5"/>
        <v>60</v>
      </c>
      <c r="Z30" s="162">
        <v>21</v>
      </c>
      <c r="AA30" s="106" t="s">
        <v>1850</v>
      </c>
      <c r="AB30" s="106"/>
      <c r="AC30" s="106"/>
      <c r="AD30" s="106"/>
      <c r="AE30" s="107">
        <f t="shared" si="12"/>
        <v>21</v>
      </c>
      <c r="AP30" s="91"/>
      <c r="AQ30" s="91"/>
      <c r="AR30" s="91"/>
    </row>
    <row r="31" spans="1:44" s="108" customFormat="1" ht="24.75" customHeight="1" thickBot="1" x14ac:dyDescent="0.3">
      <c r="A31" s="261"/>
      <c r="B31" s="47"/>
      <c r="C31" s="50">
        <f t="shared" si="6"/>
        <v>0</v>
      </c>
      <c r="D31" s="40">
        <f>IFERROR(IF(H31="","",(1-(H31/(VLOOKUP(J31,Causa!$A$78:$B$80,2,0))))*60),"FALTA CALIBRE")</f>
        <v>24.524615384615384</v>
      </c>
      <c r="E31" s="41">
        <v>516973</v>
      </c>
      <c r="F31" s="42">
        <v>0.95763888888888904</v>
      </c>
      <c r="G31" s="133">
        <v>700000876622</v>
      </c>
      <c r="H31" s="122">
        <f t="shared" si="7"/>
        <v>23059</v>
      </c>
      <c r="I31" s="146" t="s">
        <v>57</v>
      </c>
      <c r="J31" s="43" t="s">
        <v>24</v>
      </c>
      <c r="K31" s="159"/>
      <c r="L31" s="123">
        <f t="shared" si="1"/>
        <v>0.59099999999999997</v>
      </c>
      <c r="M31" s="123">
        <f t="shared" si="2"/>
        <v>0.64</v>
      </c>
      <c r="N31" s="44">
        <f>IF(E31="","",H31/12*VLOOKUP(J31,Causa!$A$78:$C$80,3,0))</f>
        <v>142.96579999999997</v>
      </c>
      <c r="O31" s="44">
        <f t="shared" si="3"/>
        <v>20</v>
      </c>
      <c r="P31" s="44">
        <f t="shared" si="4"/>
        <v>0</v>
      </c>
      <c r="Q31" s="160"/>
      <c r="R31" s="45"/>
      <c r="S31" s="45"/>
      <c r="T31" s="161">
        <f>IF(H31="",0,ROUND(H31/VLOOKUP(J31,Causa!$A$78:$B$80,2,0)*60,2))</f>
        <v>35.479999999999997</v>
      </c>
      <c r="U31" s="161">
        <f t="shared" si="8"/>
        <v>0</v>
      </c>
      <c r="V31" s="161">
        <f t="shared" si="9"/>
        <v>4.5199999999999996</v>
      </c>
      <c r="W31" s="161">
        <f t="shared" si="10"/>
        <v>0</v>
      </c>
      <c r="X31" s="161">
        <f t="shared" si="11"/>
        <v>20</v>
      </c>
      <c r="Y31" s="161">
        <f t="shared" si="5"/>
        <v>60</v>
      </c>
      <c r="Z31" s="162">
        <v>22</v>
      </c>
      <c r="AA31" s="106" t="s">
        <v>1850</v>
      </c>
      <c r="AB31" s="106"/>
      <c r="AC31" s="106"/>
      <c r="AD31" s="106"/>
      <c r="AE31" s="107">
        <f t="shared" si="12"/>
        <v>22</v>
      </c>
      <c r="AP31" s="91"/>
      <c r="AQ31" s="91"/>
      <c r="AR31" s="91"/>
    </row>
    <row r="32" spans="1:44" s="108" customFormat="1" ht="24.75" customHeight="1" thickBot="1" x14ac:dyDescent="0.3">
      <c r="A32" s="51" t="s">
        <v>1795</v>
      </c>
      <c r="B32" s="47"/>
      <c r="C32" s="134">
        <f t="shared" si="6"/>
        <v>0</v>
      </c>
      <c r="D32" s="135">
        <f>IFERROR(IF(H32="","",(1-(H32/(VLOOKUP(J32,Causa!$A$78:$B$80,2,0))))*60),"FALTA CALIBRE")</f>
        <v>18.116923076923076</v>
      </c>
      <c r="E32" s="136">
        <v>544197</v>
      </c>
      <c r="F32" s="137">
        <v>0.999305555555556</v>
      </c>
      <c r="G32" s="133">
        <v>700000876622</v>
      </c>
      <c r="H32" s="138">
        <f t="shared" si="7"/>
        <v>27224</v>
      </c>
      <c r="I32" s="146" t="s">
        <v>55</v>
      </c>
      <c r="J32" s="43" t="s">
        <v>24</v>
      </c>
      <c r="K32" s="184"/>
      <c r="L32" s="123">
        <f t="shared" si="1"/>
        <v>0.69799999999999995</v>
      </c>
      <c r="M32" s="123">
        <f t="shared" si="2"/>
        <v>0.69799999999999995</v>
      </c>
      <c r="N32" s="44">
        <f>IF(E32="","",H32/12*VLOOKUP(J32,Causa!$A$78:$C$80,3,0))</f>
        <v>168.78879999999998</v>
      </c>
      <c r="O32" s="44">
        <f t="shared" si="3"/>
        <v>18.119999999999997</v>
      </c>
      <c r="P32" s="44">
        <f t="shared" si="4"/>
        <v>0</v>
      </c>
      <c r="Q32" s="160"/>
      <c r="R32" s="45"/>
      <c r="S32" s="45"/>
      <c r="T32" s="161">
        <f>IF(H32="",0,ROUND(H32/VLOOKUP(J32,Causa!$A$78:$B$80,2,0)*60,2))</f>
        <v>41.88</v>
      </c>
      <c r="U32" s="161">
        <f t="shared" si="8"/>
        <v>0</v>
      </c>
      <c r="V32" s="161">
        <f t="shared" si="9"/>
        <v>0</v>
      </c>
      <c r="W32" s="161">
        <f t="shared" si="10"/>
        <v>0</v>
      </c>
      <c r="X32" s="161">
        <f t="shared" si="11"/>
        <v>18.119999999999997</v>
      </c>
      <c r="Y32" s="161">
        <f t="shared" si="5"/>
        <v>60</v>
      </c>
      <c r="Z32" s="162">
        <v>23</v>
      </c>
      <c r="AA32" s="106" t="s">
        <v>517</v>
      </c>
      <c r="AB32" s="106"/>
      <c r="AC32" s="106"/>
      <c r="AD32" s="106"/>
      <c r="AE32" s="107">
        <f t="shared" si="12"/>
        <v>23</v>
      </c>
      <c r="AP32" s="91"/>
      <c r="AQ32" s="91"/>
      <c r="AR32" s="91"/>
    </row>
    <row r="33" spans="1:44" s="108" customFormat="1" ht="26.25" customHeight="1" thickBot="1" x14ac:dyDescent="0.3">
      <c r="A33" s="152"/>
      <c r="B33" s="139" t="s">
        <v>1750</v>
      </c>
      <c r="C33" s="247">
        <f>+F33+H33+J33</f>
        <v>3374.0214000000001</v>
      </c>
      <c r="D33" s="248"/>
      <c r="E33" s="140" t="s">
        <v>1747</v>
      </c>
      <c r="F33" s="141">
        <f>SUM(N9:N15,N32)</f>
        <v>938.02279999999996</v>
      </c>
      <c r="G33" s="140" t="s">
        <v>1748</v>
      </c>
      <c r="H33" s="142">
        <f>SUM(N16:N23)</f>
        <v>1146.9566</v>
      </c>
      <c r="I33" s="140" t="s">
        <v>1749</v>
      </c>
      <c r="J33" s="143">
        <f>SUM(N24:N31)</f>
        <v>1289.0419999999999</v>
      </c>
      <c r="K33" s="143">
        <f>COUNTIF($M$9:$M$32,"100%")</f>
        <v>1</v>
      </c>
      <c r="L33" s="156"/>
      <c r="M33" s="157"/>
      <c r="N33" s="157"/>
      <c r="O33" s="157"/>
      <c r="P33" s="157"/>
      <c r="Q33" s="157"/>
      <c r="R33" s="157"/>
      <c r="S33" s="158"/>
      <c r="T33" s="249" t="s">
        <v>2</v>
      </c>
      <c r="U33" s="250"/>
      <c r="V33" s="250"/>
      <c r="W33" s="250"/>
      <c r="X33" s="18"/>
      <c r="Y33" s="124"/>
      <c r="Z33" s="124"/>
      <c r="AA33" s="112"/>
      <c r="AB33" s="112"/>
      <c r="AJ33" s="113"/>
      <c r="AK33" s="114"/>
      <c r="AL33" s="114"/>
      <c r="AM33" s="114"/>
      <c r="AN33" s="91"/>
      <c r="AO33" s="91"/>
      <c r="AP33" s="91"/>
      <c r="AQ33" s="91"/>
      <c r="AR33" s="91"/>
    </row>
    <row r="34" spans="1:44" s="108" customFormat="1" ht="35.25" customHeight="1" thickBot="1" x14ac:dyDescent="0.3">
      <c r="A34" s="150"/>
      <c r="C34" s="23" t="s">
        <v>1739</v>
      </c>
      <c r="D34" s="210" t="s">
        <v>1736</v>
      </c>
      <c r="E34" s="210" t="s">
        <v>1740</v>
      </c>
      <c r="F34" s="210" t="s">
        <v>4</v>
      </c>
      <c r="G34" s="210" t="s">
        <v>6</v>
      </c>
      <c r="H34" s="210" t="s">
        <v>7</v>
      </c>
      <c r="I34" s="132" t="s">
        <v>8</v>
      </c>
      <c r="J34" s="132" t="s">
        <v>17</v>
      </c>
      <c r="K34" s="144" t="s">
        <v>18</v>
      </c>
      <c r="L34" s="213" t="s">
        <v>19</v>
      </c>
      <c r="M34" s="214" t="s">
        <v>116</v>
      </c>
      <c r="N34" s="132" t="s">
        <v>117</v>
      </c>
      <c r="O34" s="132" t="s">
        <v>118</v>
      </c>
      <c r="P34" s="132" t="s">
        <v>20</v>
      </c>
      <c r="Q34" s="132" t="s">
        <v>21</v>
      </c>
      <c r="R34" s="215" t="s">
        <v>22</v>
      </c>
      <c r="S34" s="221" t="s">
        <v>12</v>
      </c>
      <c r="T34" s="120" t="s">
        <v>13</v>
      </c>
      <c r="U34" s="220" t="s">
        <v>14</v>
      </c>
      <c r="V34" s="220" t="s">
        <v>15</v>
      </c>
      <c r="W34" s="120" t="s">
        <v>4</v>
      </c>
      <c r="X34" s="120" t="s">
        <v>8</v>
      </c>
      <c r="Y34" s="125"/>
      <c r="Z34" s="126"/>
      <c r="AA34" s="91"/>
      <c r="AB34" s="115"/>
      <c r="AJ34" s="113"/>
      <c r="AK34" s="114"/>
      <c r="AL34" s="114"/>
      <c r="AM34" s="114"/>
      <c r="AN34" s="91"/>
      <c r="AO34" s="91"/>
      <c r="AP34" s="91"/>
      <c r="AQ34" s="91"/>
      <c r="AR34" s="91"/>
    </row>
    <row r="35" spans="1:44" s="17" customFormat="1" ht="20.25" customHeight="1" x14ac:dyDescent="0.2">
      <c r="A35" s="150"/>
      <c r="C35" s="205"/>
      <c r="D35" s="206">
        <f t="shared" ref="D35:D98" si="13">IF(E35="","",IF(E35=1,IF(COUNTA(F35:P35)=9,1,0),IF(J35="OPERACIO",IF(COUNTA(F35:P35)=7,1,0),IF(COUNTA(F35:P35)=7,1,0))))</f>
        <v>1</v>
      </c>
      <c r="E35" s="207">
        <f>IFERROR(VLOOKUP(J35,Causa!$A$2:$F$15,6,0),"")</f>
        <v>3</v>
      </c>
      <c r="F35" s="208">
        <v>6.9444444444444447E-4</v>
      </c>
      <c r="G35" s="209"/>
      <c r="H35" s="211"/>
      <c r="I35" s="55" t="s">
        <v>55</v>
      </c>
      <c r="J35" s="54" t="s">
        <v>47</v>
      </c>
      <c r="K35" s="54" t="s">
        <v>96</v>
      </c>
      <c r="L35" s="54" t="s">
        <v>1793</v>
      </c>
      <c r="M35" s="54"/>
      <c r="N35" s="54"/>
      <c r="O35" s="54" t="s">
        <v>1720</v>
      </c>
      <c r="P35" s="54">
        <v>10</v>
      </c>
      <c r="Q35" s="55" t="s">
        <v>2147</v>
      </c>
      <c r="R35" s="54"/>
      <c r="S35" s="61">
        <f>IF(K35="tiempo no programado",P35,0)</f>
        <v>0</v>
      </c>
      <c r="T35" s="61">
        <f t="shared" ref="T35:T98" si="14">IF(J35="Programa",P35,0)-S35</f>
        <v>10</v>
      </c>
      <c r="U35" s="61">
        <f>IF(J35="CALIDAD",P35,0)+IF(J35="LOGISTIC",P35,0)+IF(J35="REPUESTO",P35,0)+IF(J35="SALAMAQ",P35,0)+IF(J35="PROCESO",P35,0)</f>
        <v>0</v>
      </c>
      <c r="V35" s="61">
        <f t="shared" ref="V35:V98" si="15">IF(J35="ELECTRIC",P35,0)+IF(J35="INSTRUME",P35,0)+IF(J35="MECANICA",P35,0)+IF(J35="OPERACIO",P35,0)+IF(J35="AUTOMATI",P35,0)</f>
        <v>0</v>
      </c>
      <c r="W35" s="62">
        <f t="shared" ref="W35:W98" si="16">IF(F35="","",HOUR(F35))</f>
        <v>0</v>
      </c>
      <c r="X35" s="61" t="str">
        <f>IF(OR(W35=23,W35&lt;7),"N",IF(AND(W35&gt;=7,W35&lt;15),"M","T"))</f>
        <v>N</v>
      </c>
      <c r="Y35" s="18"/>
      <c r="Z35" s="19"/>
      <c r="AA35" s="20"/>
      <c r="AB35" s="19"/>
      <c r="AC35" s="21"/>
      <c r="AJ35" s="22"/>
      <c r="AK35" s="22"/>
      <c r="AL35" s="22"/>
      <c r="AM35" s="22"/>
      <c r="AN35" s="20"/>
      <c r="AO35" s="20"/>
      <c r="AP35" s="20"/>
      <c r="AQ35" s="20"/>
      <c r="AR35" s="20"/>
    </row>
    <row r="36" spans="1:44" s="17" customFormat="1" ht="20.25" customHeight="1" x14ac:dyDescent="0.2">
      <c r="A36" s="150"/>
      <c r="C36" s="63"/>
      <c r="D36" s="66">
        <f t="shared" si="13"/>
        <v>1</v>
      </c>
      <c r="E36" s="69">
        <f>IFERROR(VLOOKUP(J36,Causa!$A$2:$F$15,6,0),"")</f>
        <v>1</v>
      </c>
      <c r="F36" s="52">
        <v>6.9444444444444441E-3</v>
      </c>
      <c r="G36" s="53"/>
      <c r="H36" s="212"/>
      <c r="I36" s="55" t="s">
        <v>55</v>
      </c>
      <c r="J36" s="54" t="s">
        <v>39</v>
      </c>
      <c r="K36" s="54" t="s">
        <v>40</v>
      </c>
      <c r="L36" s="54" t="s">
        <v>442</v>
      </c>
      <c r="M36" s="54" t="s">
        <v>410</v>
      </c>
      <c r="N36" s="54" t="s">
        <v>306</v>
      </c>
      <c r="O36" s="54" t="s">
        <v>256</v>
      </c>
      <c r="P36" s="54">
        <v>7.68</v>
      </c>
      <c r="Q36" s="55" t="s">
        <v>2184</v>
      </c>
      <c r="R36" s="54"/>
      <c r="S36" s="56">
        <f t="shared" ref="S36:S99" si="17">IF(K36="tiempo no programado",P36,0)</f>
        <v>0</v>
      </c>
      <c r="T36" s="56">
        <f t="shared" si="14"/>
        <v>0</v>
      </c>
      <c r="U36" s="56">
        <f t="shared" ref="U36:U99" si="18">IF(J36="CALIDAD",P36,0)+IF(J36="LOGISTIC",P36,0)+IF(J36="REPUESTO",P36,0)+IF(J36="SALAMAQ",P36,0)</f>
        <v>0</v>
      </c>
      <c r="V36" s="56">
        <f t="shared" si="15"/>
        <v>7.68</v>
      </c>
      <c r="W36" s="64">
        <f t="shared" si="16"/>
        <v>0</v>
      </c>
      <c r="X36" s="56" t="str">
        <f t="shared" ref="X36:X99" si="19">IF(OR(W36=23,W36&lt;7),"N",IF(AND(W36&gt;=7,W36&lt;15),"M","T"))</f>
        <v>N</v>
      </c>
      <c r="Y36" s="18"/>
      <c r="Z36" s="19"/>
      <c r="AA36" s="20"/>
      <c r="AB36" s="19"/>
      <c r="AC36" s="21"/>
      <c r="AJ36" s="22"/>
      <c r="AK36" s="22"/>
      <c r="AL36" s="22"/>
      <c r="AM36" s="22"/>
      <c r="AN36" s="20"/>
      <c r="AO36" s="20"/>
      <c r="AP36" s="20"/>
      <c r="AQ36" s="20"/>
      <c r="AR36" s="20"/>
    </row>
    <row r="37" spans="1:44" s="17" customFormat="1" ht="20.25" customHeight="1" x14ac:dyDescent="0.2">
      <c r="A37" s="150"/>
      <c r="C37" s="63"/>
      <c r="D37" s="66">
        <f t="shared" si="13"/>
        <v>1</v>
      </c>
      <c r="E37" s="69">
        <f>IFERROR(VLOOKUP(J37,Causa!$A$2:$F$15,6,0),"")</f>
        <v>2</v>
      </c>
      <c r="F37" s="52">
        <v>1.9444444444444445E-2</v>
      </c>
      <c r="G37" s="53"/>
      <c r="H37" s="212"/>
      <c r="I37" s="55" t="s">
        <v>55</v>
      </c>
      <c r="J37" s="54" t="s">
        <v>41</v>
      </c>
      <c r="K37" s="54" t="s">
        <v>42</v>
      </c>
      <c r="L37" s="54" t="s">
        <v>1768</v>
      </c>
      <c r="M37" s="54"/>
      <c r="N37" s="54"/>
      <c r="O37" s="54" t="s">
        <v>399</v>
      </c>
      <c r="P37" s="54">
        <v>10</v>
      </c>
      <c r="Q37" s="55" t="s">
        <v>2185</v>
      </c>
      <c r="R37" s="54"/>
      <c r="S37" s="56">
        <f t="shared" si="17"/>
        <v>0</v>
      </c>
      <c r="T37" s="56">
        <f t="shared" si="14"/>
        <v>0</v>
      </c>
      <c r="U37" s="56">
        <f t="shared" si="18"/>
        <v>0</v>
      </c>
      <c r="V37" s="56">
        <f t="shared" si="15"/>
        <v>10</v>
      </c>
      <c r="W37" s="64">
        <f t="shared" si="16"/>
        <v>0</v>
      </c>
      <c r="X37" s="56" t="str">
        <f t="shared" si="19"/>
        <v>N</v>
      </c>
      <c r="Y37" s="18"/>
      <c r="Z37" s="19"/>
      <c r="AA37" s="20"/>
      <c r="AB37" s="19"/>
      <c r="AC37" s="21"/>
      <c r="AJ37" s="22"/>
      <c r="AK37" s="22"/>
      <c r="AL37" s="22"/>
      <c r="AM37" s="22"/>
      <c r="AN37" s="20"/>
      <c r="AO37" s="20"/>
      <c r="AP37" s="20"/>
      <c r="AQ37" s="20"/>
      <c r="AR37" s="20"/>
    </row>
    <row r="38" spans="1:44" s="17" customFormat="1" ht="20.25" customHeight="1" x14ac:dyDescent="0.2">
      <c r="A38" s="150"/>
      <c r="C38" s="63"/>
      <c r="D38" s="66">
        <f t="shared" si="13"/>
        <v>1</v>
      </c>
      <c r="E38" s="69">
        <f>IFERROR(VLOOKUP(J38,Causa!$A$2:$F$15,6,0),"")</f>
        <v>1</v>
      </c>
      <c r="F38" s="52">
        <v>4.5138888888888888E-2</v>
      </c>
      <c r="G38" s="53"/>
      <c r="H38" s="212"/>
      <c r="I38" s="55" t="s">
        <v>55</v>
      </c>
      <c r="J38" s="54" t="s">
        <v>39</v>
      </c>
      <c r="K38" s="54" t="s">
        <v>40</v>
      </c>
      <c r="L38" s="54" t="s">
        <v>442</v>
      </c>
      <c r="M38" s="54" t="s">
        <v>411</v>
      </c>
      <c r="N38" s="54" t="s">
        <v>338</v>
      </c>
      <c r="O38" s="54" t="s">
        <v>256</v>
      </c>
      <c r="P38" s="54">
        <v>5</v>
      </c>
      <c r="Q38" s="55" t="s">
        <v>2186</v>
      </c>
      <c r="R38" s="54"/>
      <c r="S38" s="56">
        <f t="shared" si="17"/>
        <v>0</v>
      </c>
      <c r="T38" s="56">
        <f t="shared" si="14"/>
        <v>0</v>
      </c>
      <c r="U38" s="56">
        <f t="shared" si="18"/>
        <v>0</v>
      </c>
      <c r="V38" s="56">
        <f t="shared" si="15"/>
        <v>5</v>
      </c>
      <c r="W38" s="64">
        <f t="shared" si="16"/>
        <v>1</v>
      </c>
      <c r="X38" s="56" t="str">
        <f t="shared" si="19"/>
        <v>N</v>
      </c>
      <c r="Y38" s="18"/>
      <c r="Z38" s="19"/>
      <c r="AA38" s="20"/>
      <c r="AB38" s="19"/>
      <c r="AC38" s="21"/>
      <c r="AJ38" s="22"/>
      <c r="AK38" s="22"/>
      <c r="AL38" s="22"/>
      <c r="AM38" s="22"/>
      <c r="AN38" s="20"/>
      <c r="AO38" s="20"/>
      <c r="AP38" s="20"/>
      <c r="AQ38" s="20"/>
      <c r="AR38" s="20"/>
    </row>
    <row r="39" spans="1:44" s="17" customFormat="1" ht="20.25" customHeight="1" x14ac:dyDescent="0.2">
      <c r="A39" s="150"/>
      <c r="C39" s="63"/>
      <c r="D39" s="66">
        <f t="shared" si="13"/>
        <v>1</v>
      </c>
      <c r="E39" s="69">
        <f>IFERROR(VLOOKUP(J39,Causa!$A$2:$F$15,6,0),"")</f>
        <v>3</v>
      </c>
      <c r="F39" s="52">
        <v>6.5972222222222224E-2</v>
      </c>
      <c r="G39" s="53"/>
      <c r="H39" s="212"/>
      <c r="I39" s="55" t="s">
        <v>55</v>
      </c>
      <c r="J39" s="54" t="s">
        <v>29</v>
      </c>
      <c r="K39" s="54" t="s">
        <v>1854</v>
      </c>
      <c r="L39" s="54" t="s">
        <v>1793</v>
      </c>
      <c r="M39" s="54"/>
      <c r="N39" s="54"/>
      <c r="O39" s="54" t="s">
        <v>429</v>
      </c>
      <c r="P39" s="54">
        <v>2.89</v>
      </c>
      <c r="Q39" s="55" t="s">
        <v>2045</v>
      </c>
      <c r="R39" s="54"/>
      <c r="S39" s="56">
        <f t="shared" si="17"/>
        <v>0</v>
      </c>
      <c r="T39" s="56">
        <f t="shared" si="14"/>
        <v>0</v>
      </c>
      <c r="U39" s="56">
        <f t="shared" si="18"/>
        <v>2.89</v>
      </c>
      <c r="V39" s="56">
        <f t="shared" si="15"/>
        <v>0</v>
      </c>
      <c r="W39" s="64">
        <f t="shared" si="16"/>
        <v>1</v>
      </c>
      <c r="X39" s="56" t="str">
        <f t="shared" si="19"/>
        <v>N</v>
      </c>
      <c r="Y39" s="18"/>
      <c r="Z39" s="19"/>
      <c r="AA39" s="20"/>
      <c r="AB39" s="19"/>
      <c r="AC39" s="21"/>
      <c r="AJ39" s="22"/>
      <c r="AK39" s="22"/>
      <c r="AL39" s="22"/>
      <c r="AM39" s="22"/>
      <c r="AN39" s="20"/>
      <c r="AO39" s="20"/>
      <c r="AP39" s="20"/>
      <c r="AQ39" s="20"/>
      <c r="AR39" s="20"/>
    </row>
    <row r="40" spans="1:44" s="17" customFormat="1" ht="20.25" customHeight="1" x14ac:dyDescent="0.2">
      <c r="A40" s="150"/>
      <c r="C40" s="63"/>
      <c r="D40" s="66">
        <f t="shared" si="13"/>
        <v>1</v>
      </c>
      <c r="E40" s="69">
        <f>IFERROR(VLOOKUP(J40,Causa!$A$2:$F$15,6,0),"")</f>
        <v>2</v>
      </c>
      <c r="F40" s="52">
        <v>8.8888888888888892E-2</v>
      </c>
      <c r="G40" s="53"/>
      <c r="H40" s="212"/>
      <c r="I40" s="55" t="s">
        <v>55</v>
      </c>
      <c r="J40" s="54" t="s">
        <v>41</v>
      </c>
      <c r="K40" s="54" t="s">
        <v>42</v>
      </c>
      <c r="L40" s="54" t="s">
        <v>1766</v>
      </c>
      <c r="M40" s="54"/>
      <c r="N40" s="54"/>
      <c r="O40" s="54" t="s">
        <v>399</v>
      </c>
      <c r="P40" s="54">
        <v>7</v>
      </c>
      <c r="Q40" s="55" t="s">
        <v>1943</v>
      </c>
      <c r="R40" s="54"/>
      <c r="S40" s="56">
        <f t="shared" si="17"/>
        <v>0</v>
      </c>
      <c r="T40" s="56">
        <f t="shared" si="14"/>
        <v>0</v>
      </c>
      <c r="U40" s="56">
        <f t="shared" si="18"/>
        <v>0</v>
      </c>
      <c r="V40" s="56">
        <f t="shared" si="15"/>
        <v>7</v>
      </c>
      <c r="W40" s="64">
        <f t="shared" si="16"/>
        <v>2</v>
      </c>
      <c r="X40" s="56" t="str">
        <f t="shared" si="19"/>
        <v>N</v>
      </c>
      <c r="Y40" s="18"/>
      <c r="Z40" s="19"/>
      <c r="AA40" s="20"/>
      <c r="AB40" s="19"/>
      <c r="AC40" s="21"/>
      <c r="AJ40" s="22"/>
      <c r="AK40" s="22"/>
      <c r="AL40" s="22"/>
      <c r="AM40" s="22"/>
      <c r="AN40" s="20"/>
      <c r="AO40" s="20"/>
      <c r="AP40" s="20"/>
      <c r="AQ40" s="20"/>
      <c r="AR40" s="20"/>
    </row>
    <row r="41" spans="1:44" s="17" customFormat="1" ht="20.25" customHeight="1" x14ac:dyDescent="0.2">
      <c r="A41" s="150"/>
      <c r="C41" s="63"/>
      <c r="D41" s="66">
        <f t="shared" si="13"/>
        <v>1</v>
      </c>
      <c r="E41" s="69">
        <f>IFERROR(VLOOKUP(J41,Causa!$A$2:$F$15,6,0),"")</f>
        <v>1</v>
      </c>
      <c r="F41" s="52">
        <v>9.6527777777777768E-2</v>
      </c>
      <c r="G41" s="53"/>
      <c r="H41" s="212"/>
      <c r="I41" s="55" t="s">
        <v>55</v>
      </c>
      <c r="J41" s="54" t="s">
        <v>39</v>
      </c>
      <c r="K41" s="54" t="s">
        <v>40</v>
      </c>
      <c r="L41" s="54" t="s">
        <v>442</v>
      </c>
      <c r="M41" s="54" t="s">
        <v>411</v>
      </c>
      <c r="N41" s="54" t="s">
        <v>338</v>
      </c>
      <c r="O41" s="54" t="s">
        <v>256</v>
      </c>
      <c r="P41" s="54">
        <v>5</v>
      </c>
      <c r="Q41" s="55" t="s">
        <v>2186</v>
      </c>
      <c r="R41" s="54"/>
      <c r="S41" s="56">
        <f t="shared" si="17"/>
        <v>0</v>
      </c>
      <c r="T41" s="56">
        <f t="shared" si="14"/>
        <v>0</v>
      </c>
      <c r="U41" s="56">
        <f t="shared" si="18"/>
        <v>0</v>
      </c>
      <c r="V41" s="56">
        <f t="shared" si="15"/>
        <v>5</v>
      </c>
      <c r="W41" s="64">
        <f t="shared" si="16"/>
        <v>2</v>
      </c>
      <c r="X41" s="56" t="str">
        <f t="shared" si="19"/>
        <v>N</v>
      </c>
      <c r="Y41" s="18"/>
      <c r="Z41" s="19"/>
      <c r="AA41" s="20"/>
      <c r="AB41" s="19"/>
      <c r="AC41" s="21"/>
      <c r="AJ41" s="22"/>
      <c r="AK41" s="22"/>
      <c r="AL41" s="22"/>
      <c r="AM41" s="22"/>
      <c r="AN41" s="20"/>
      <c r="AO41" s="20"/>
      <c r="AP41" s="20"/>
      <c r="AQ41" s="20"/>
      <c r="AR41" s="20"/>
    </row>
    <row r="42" spans="1:44" s="17" customFormat="1" ht="20.25" customHeight="1" x14ac:dyDescent="0.2">
      <c r="A42" s="150"/>
      <c r="C42" s="63"/>
      <c r="D42" s="66">
        <f t="shared" si="13"/>
        <v>1</v>
      </c>
      <c r="E42" s="69">
        <f>IFERROR(VLOOKUP(J42,Causa!$A$2:$F$15,6,0),"")</f>
        <v>2</v>
      </c>
      <c r="F42" s="52">
        <v>0.10208333333333335</v>
      </c>
      <c r="G42" s="53"/>
      <c r="H42" s="212"/>
      <c r="I42" s="55" t="s">
        <v>55</v>
      </c>
      <c r="J42" s="54" t="s">
        <v>41</v>
      </c>
      <c r="K42" s="54" t="s">
        <v>42</v>
      </c>
      <c r="L42" s="54" t="s">
        <v>444</v>
      </c>
      <c r="M42" s="54"/>
      <c r="N42" s="54"/>
      <c r="O42" s="54" t="s">
        <v>399</v>
      </c>
      <c r="P42" s="54">
        <v>5</v>
      </c>
      <c r="Q42" s="55" t="s">
        <v>2187</v>
      </c>
      <c r="R42" s="54"/>
      <c r="S42" s="56">
        <f t="shared" si="17"/>
        <v>0</v>
      </c>
      <c r="T42" s="56">
        <f t="shared" si="14"/>
        <v>0</v>
      </c>
      <c r="U42" s="56">
        <f t="shared" si="18"/>
        <v>0</v>
      </c>
      <c r="V42" s="56">
        <f t="shared" si="15"/>
        <v>5</v>
      </c>
      <c r="W42" s="64">
        <f t="shared" si="16"/>
        <v>2</v>
      </c>
      <c r="X42" s="56" t="str">
        <f t="shared" si="19"/>
        <v>N</v>
      </c>
      <c r="Y42" s="18"/>
      <c r="Z42" s="19"/>
      <c r="AA42" s="20"/>
      <c r="AB42" s="19"/>
      <c r="AC42" s="21"/>
      <c r="AJ42" s="22"/>
      <c r="AK42" s="22"/>
      <c r="AL42" s="22"/>
      <c r="AM42" s="22"/>
      <c r="AN42" s="20"/>
      <c r="AO42" s="20"/>
      <c r="AP42" s="20"/>
      <c r="AQ42" s="20"/>
      <c r="AR42" s="20"/>
    </row>
    <row r="43" spans="1:44" s="17" customFormat="1" ht="20.25" customHeight="1" x14ac:dyDescent="0.2">
      <c r="A43" s="150"/>
      <c r="C43" s="63"/>
      <c r="D43" s="66">
        <f t="shared" si="13"/>
        <v>1</v>
      </c>
      <c r="E43" s="69">
        <f>IFERROR(VLOOKUP(J43,Causa!$A$2:$F$15,6,0),"")</f>
        <v>3</v>
      </c>
      <c r="F43" s="52">
        <v>0.10347222222222223</v>
      </c>
      <c r="G43" s="53"/>
      <c r="H43" s="212"/>
      <c r="I43" s="55" t="s">
        <v>55</v>
      </c>
      <c r="J43" s="54" t="s">
        <v>29</v>
      </c>
      <c r="K43" s="54" t="s">
        <v>1854</v>
      </c>
      <c r="L43" s="54" t="s">
        <v>1793</v>
      </c>
      <c r="M43" s="54"/>
      <c r="N43" s="54"/>
      <c r="O43" s="54" t="s">
        <v>429</v>
      </c>
      <c r="P43" s="54">
        <v>2.65</v>
      </c>
      <c r="Q43" s="55" t="s">
        <v>2045</v>
      </c>
      <c r="R43" s="54"/>
      <c r="S43" s="56">
        <f t="shared" si="17"/>
        <v>0</v>
      </c>
      <c r="T43" s="56">
        <f t="shared" si="14"/>
        <v>0</v>
      </c>
      <c r="U43" s="56">
        <f t="shared" si="18"/>
        <v>2.65</v>
      </c>
      <c r="V43" s="56">
        <f t="shared" si="15"/>
        <v>0</v>
      </c>
      <c r="W43" s="64">
        <f t="shared" si="16"/>
        <v>2</v>
      </c>
      <c r="X43" s="56" t="str">
        <f t="shared" si="19"/>
        <v>N</v>
      </c>
      <c r="Y43" s="18"/>
      <c r="Z43" s="19"/>
      <c r="AA43" s="20"/>
      <c r="AB43" s="19"/>
      <c r="AC43" s="21"/>
      <c r="AJ43" s="22"/>
      <c r="AK43" s="22"/>
      <c r="AL43" s="22"/>
      <c r="AM43" s="22"/>
      <c r="AN43" s="20"/>
      <c r="AO43" s="20"/>
      <c r="AP43" s="20"/>
      <c r="AQ43" s="20"/>
      <c r="AR43" s="20"/>
    </row>
    <row r="44" spans="1:44" s="17" customFormat="1" ht="20.25" customHeight="1" x14ac:dyDescent="0.2">
      <c r="A44" s="150"/>
      <c r="C44" s="63"/>
      <c r="D44" s="66">
        <f t="shared" si="13"/>
        <v>1</v>
      </c>
      <c r="E44" s="69">
        <f>IFERROR(VLOOKUP(J44,Causa!$A$2:$F$15,6,0),"")</f>
        <v>2</v>
      </c>
      <c r="F44" s="52">
        <v>0.1111111111111111</v>
      </c>
      <c r="G44" s="53"/>
      <c r="H44" s="212"/>
      <c r="I44" s="55" t="s">
        <v>55</v>
      </c>
      <c r="J44" s="54" t="s">
        <v>41</v>
      </c>
      <c r="K44" s="54" t="s">
        <v>42</v>
      </c>
      <c r="L44" s="54" t="s">
        <v>1768</v>
      </c>
      <c r="M44" s="54"/>
      <c r="N44" s="54"/>
      <c r="O44" s="54" t="s">
        <v>399</v>
      </c>
      <c r="P44" s="54">
        <v>12</v>
      </c>
      <c r="Q44" s="55" t="s">
        <v>2188</v>
      </c>
      <c r="R44" s="54"/>
      <c r="S44" s="56">
        <f t="shared" si="17"/>
        <v>0</v>
      </c>
      <c r="T44" s="56">
        <f t="shared" si="14"/>
        <v>0</v>
      </c>
      <c r="U44" s="56">
        <f t="shared" si="18"/>
        <v>0</v>
      </c>
      <c r="V44" s="56">
        <f t="shared" si="15"/>
        <v>12</v>
      </c>
      <c r="W44" s="64">
        <f t="shared" si="16"/>
        <v>2</v>
      </c>
      <c r="X44" s="56" t="str">
        <f t="shared" si="19"/>
        <v>N</v>
      </c>
      <c r="Y44" s="18"/>
      <c r="Z44" s="19"/>
      <c r="AA44" s="20"/>
      <c r="AB44" s="19"/>
      <c r="AC44" s="21"/>
      <c r="AJ44" s="22"/>
      <c r="AK44" s="22"/>
      <c r="AL44" s="22"/>
      <c r="AM44" s="22"/>
      <c r="AN44" s="20"/>
      <c r="AO44" s="20"/>
      <c r="AP44" s="20"/>
      <c r="AQ44" s="20"/>
      <c r="AR44" s="20"/>
    </row>
    <row r="45" spans="1:44" s="17" customFormat="1" ht="20.25" customHeight="1" x14ac:dyDescent="0.2">
      <c r="A45" s="150"/>
      <c r="C45" s="63"/>
      <c r="D45" s="66">
        <f t="shared" si="13"/>
        <v>1</v>
      </c>
      <c r="E45" s="69">
        <f>IFERROR(VLOOKUP(J45,Causa!$A$2:$F$15,6,0),"")</f>
        <v>1</v>
      </c>
      <c r="F45" s="52">
        <v>0.125</v>
      </c>
      <c r="G45" s="53"/>
      <c r="H45" s="212"/>
      <c r="I45" s="55" t="s">
        <v>55</v>
      </c>
      <c r="J45" s="54" t="s">
        <v>31</v>
      </c>
      <c r="K45" s="54" t="s">
        <v>32</v>
      </c>
      <c r="L45" s="54" t="s">
        <v>1796</v>
      </c>
      <c r="M45" s="54" t="s">
        <v>486</v>
      </c>
      <c r="N45" s="54" t="s">
        <v>189</v>
      </c>
      <c r="O45" s="54" t="s">
        <v>148</v>
      </c>
      <c r="P45" s="54">
        <v>20</v>
      </c>
      <c r="Q45" s="55" t="s">
        <v>2189</v>
      </c>
      <c r="R45" s="54"/>
      <c r="S45" s="56">
        <f t="shared" si="17"/>
        <v>0</v>
      </c>
      <c r="T45" s="56">
        <f t="shared" si="14"/>
        <v>0</v>
      </c>
      <c r="U45" s="56">
        <f t="shared" si="18"/>
        <v>0</v>
      </c>
      <c r="V45" s="56">
        <f t="shared" si="15"/>
        <v>20</v>
      </c>
      <c r="W45" s="64">
        <f t="shared" si="16"/>
        <v>3</v>
      </c>
      <c r="X45" s="56" t="str">
        <f t="shared" si="19"/>
        <v>N</v>
      </c>
      <c r="Y45" s="18"/>
      <c r="Z45" s="19"/>
      <c r="AA45" s="20"/>
      <c r="AB45" s="19"/>
      <c r="AC45" s="21"/>
      <c r="AJ45" s="22"/>
      <c r="AK45" s="22"/>
      <c r="AL45" s="22"/>
      <c r="AM45" s="22"/>
      <c r="AN45" s="20"/>
      <c r="AO45" s="20"/>
      <c r="AP45" s="20"/>
      <c r="AQ45" s="20"/>
      <c r="AR45" s="20"/>
    </row>
    <row r="46" spans="1:44" s="17" customFormat="1" ht="20.25" customHeight="1" x14ac:dyDescent="0.2">
      <c r="A46" s="150"/>
      <c r="C46" s="63"/>
      <c r="D46" s="66">
        <f t="shared" si="13"/>
        <v>1</v>
      </c>
      <c r="E46" s="69">
        <f>IFERROR(VLOOKUP(J46,Causa!$A$2:$F$15,6,0),"")</f>
        <v>1</v>
      </c>
      <c r="F46" s="52">
        <v>0.14791666666666667</v>
      </c>
      <c r="G46" s="53"/>
      <c r="H46" s="212"/>
      <c r="I46" s="55" t="s">
        <v>55</v>
      </c>
      <c r="J46" s="54" t="s">
        <v>39</v>
      </c>
      <c r="K46" s="54" t="s">
        <v>40</v>
      </c>
      <c r="L46" s="54" t="s">
        <v>445</v>
      </c>
      <c r="M46" s="54" t="s">
        <v>410</v>
      </c>
      <c r="N46" s="54" t="s">
        <v>296</v>
      </c>
      <c r="O46" s="54" t="s">
        <v>297</v>
      </c>
      <c r="P46" s="54">
        <v>7</v>
      </c>
      <c r="Q46" s="55" t="s">
        <v>2190</v>
      </c>
      <c r="R46" s="54"/>
      <c r="S46" s="56">
        <f t="shared" si="17"/>
        <v>0</v>
      </c>
      <c r="T46" s="56">
        <f t="shared" si="14"/>
        <v>0</v>
      </c>
      <c r="U46" s="56">
        <f t="shared" si="18"/>
        <v>0</v>
      </c>
      <c r="V46" s="56">
        <f t="shared" si="15"/>
        <v>7</v>
      </c>
      <c r="W46" s="64">
        <f t="shared" si="16"/>
        <v>3</v>
      </c>
      <c r="X46" s="56" t="str">
        <f t="shared" si="19"/>
        <v>N</v>
      </c>
      <c r="Y46" s="18"/>
      <c r="Z46" s="19"/>
      <c r="AA46" s="20"/>
      <c r="AB46" s="19"/>
      <c r="AC46" s="21"/>
      <c r="AJ46" s="22"/>
      <c r="AK46" s="22"/>
      <c r="AL46" s="22"/>
      <c r="AM46" s="22"/>
      <c r="AN46" s="20"/>
      <c r="AO46" s="20"/>
      <c r="AP46" s="20"/>
      <c r="AQ46" s="20"/>
      <c r="AR46" s="20"/>
    </row>
    <row r="47" spans="1:44" s="17" customFormat="1" ht="20.25" customHeight="1" x14ac:dyDescent="0.2">
      <c r="A47" s="150"/>
      <c r="C47" s="63"/>
      <c r="D47" s="66">
        <f t="shared" si="13"/>
        <v>1</v>
      </c>
      <c r="E47" s="69">
        <f>IFERROR(VLOOKUP(J47,Causa!$A$2:$F$15,6,0),"")</f>
        <v>2</v>
      </c>
      <c r="F47" s="52">
        <v>0.15902777777777777</v>
      </c>
      <c r="G47" s="53"/>
      <c r="H47" s="212"/>
      <c r="I47" s="55" t="s">
        <v>55</v>
      </c>
      <c r="J47" s="54" t="s">
        <v>41</v>
      </c>
      <c r="K47" s="54" t="s">
        <v>42</v>
      </c>
      <c r="L47" s="54" t="s">
        <v>447</v>
      </c>
      <c r="M47" s="54"/>
      <c r="N47" s="54"/>
      <c r="O47" s="54" t="s">
        <v>399</v>
      </c>
      <c r="P47" s="54">
        <v>4.93</v>
      </c>
      <c r="Q47" s="55" t="s">
        <v>2191</v>
      </c>
      <c r="R47" s="54"/>
      <c r="S47" s="56">
        <f t="shared" si="17"/>
        <v>0</v>
      </c>
      <c r="T47" s="56">
        <f t="shared" si="14"/>
        <v>0</v>
      </c>
      <c r="U47" s="56">
        <f t="shared" si="18"/>
        <v>0</v>
      </c>
      <c r="V47" s="56">
        <f t="shared" si="15"/>
        <v>4.93</v>
      </c>
      <c r="W47" s="64">
        <f t="shared" si="16"/>
        <v>3</v>
      </c>
      <c r="X47" s="56" t="str">
        <f t="shared" si="19"/>
        <v>N</v>
      </c>
      <c r="Y47" s="18"/>
      <c r="Z47" s="19"/>
      <c r="AA47" s="20"/>
      <c r="AB47" s="19"/>
      <c r="AC47" s="21"/>
      <c r="AJ47" s="22"/>
      <c r="AK47" s="22"/>
      <c r="AL47" s="22"/>
      <c r="AM47" s="22"/>
      <c r="AN47" s="20"/>
      <c r="AO47" s="20"/>
      <c r="AP47" s="20"/>
      <c r="AQ47" s="20"/>
      <c r="AR47" s="20"/>
    </row>
    <row r="48" spans="1:44" s="17" customFormat="1" ht="20.25" customHeight="1" x14ac:dyDescent="0.2">
      <c r="A48" s="150"/>
      <c r="C48" s="63"/>
      <c r="D48" s="66">
        <f t="shared" si="13"/>
        <v>1</v>
      </c>
      <c r="E48" s="69">
        <f>IFERROR(VLOOKUP(J48,Causa!$A$2:$F$15,6,0),"")</f>
        <v>1</v>
      </c>
      <c r="F48" s="52">
        <v>0.16666666666666666</v>
      </c>
      <c r="G48" s="53"/>
      <c r="H48" s="212"/>
      <c r="I48" s="55" t="s">
        <v>55</v>
      </c>
      <c r="J48" s="54" t="s">
        <v>31</v>
      </c>
      <c r="K48" s="54" t="s">
        <v>32</v>
      </c>
      <c r="L48" s="54" t="s">
        <v>1796</v>
      </c>
      <c r="M48" s="54" t="s">
        <v>490</v>
      </c>
      <c r="N48" s="54" t="s">
        <v>189</v>
      </c>
      <c r="O48" s="54" t="s">
        <v>179</v>
      </c>
      <c r="P48" s="54">
        <v>52.97</v>
      </c>
      <c r="Q48" s="55" t="s">
        <v>2189</v>
      </c>
      <c r="R48" s="54"/>
      <c r="S48" s="56">
        <f t="shared" si="17"/>
        <v>0</v>
      </c>
      <c r="T48" s="56">
        <f t="shared" si="14"/>
        <v>0</v>
      </c>
      <c r="U48" s="56">
        <f t="shared" si="18"/>
        <v>0</v>
      </c>
      <c r="V48" s="56">
        <f t="shared" si="15"/>
        <v>52.97</v>
      </c>
      <c r="W48" s="64">
        <f t="shared" si="16"/>
        <v>4</v>
      </c>
      <c r="X48" s="56" t="str">
        <f t="shared" si="19"/>
        <v>N</v>
      </c>
      <c r="Y48" s="18"/>
      <c r="Z48" s="19"/>
      <c r="AA48" s="20"/>
      <c r="AB48" s="19"/>
      <c r="AC48" s="21"/>
      <c r="AJ48" s="22"/>
      <c r="AK48" s="22"/>
      <c r="AL48" s="22"/>
      <c r="AM48" s="22"/>
      <c r="AN48" s="20"/>
      <c r="AO48" s="20"/>
      <c r="AP48" s="20"/>
      <c r="AQ48" s="20"/>
      <c r="AR48" s="20"/>
    </row>
    <row r="49" spans="1:44" s="17" customFormat="1" ht="20.25" customHeight="1" x14ac:dyDescent="0.2">
      <c r="A49" s="150"/>
      <c r="C49" s="63"/>
      <c r="D49" s="66">
        <f t="shared" si="13"/>
        <v>1</v>
      </c>
      <c r="E49" s="69">
        <f>IFERROR(VLOOKUP(J49,Causa!$A$2:$F$15,6,0),"")</f>
        <v>1</v>
      </c>
      <c r="F49" s="52">
        <v>0.20833333333333334</v>
      </c>
      <c r="G49" s="53"/>
      <c r="H49" s="212"/>
      <c r="I49" s="55" t="s">
        <v>55</v>
      </c>
      <c r="J49" s="54" t="s">
        <v>31</v>
      </c>
      <c r="K49" s="54" t="s">
        <v>32</v>
      </c>
      <c r="L49" s="54" t="s">
        <v>1796</v>
      </c>
      <c r="M49" s="54" t="s">
        <v>490</v>
      </c>
      <c r="N49" s="54" t="s">
        <v>189</v>
      </c>
      <c r="O49" s="54" t="s">
        <v>179</v>
      </c>
      <c r="P49" s="54">
        <v>22</v>
      </c>
      <c r="Q49" s="55" t="s">
        <v>2189</v>
      </c>
      <c r="R49" s="54"/>
      <c r="S49" s="56">
        <f t="shared" si="17"/>
        <v>0</v>
      </c>
      <c r="T49" s="56">
        <f t="shared" si="14"/>
        <v>0</v>
      </c>
      <c r="U49" s="56">
        <f t="shared" si="18"/>
        <v>0</v>
      </c>
      <c r="V49" s="56">
        <f t="shared" si="15"/>
        <v>22</v>
      </c>
      <c r="W49" s="64">
        <f t="shared" si="16"/>
        <v>5</v>
      </c>
      <c r="X49" s="56" t="str">
        <f t="shared" si="19"/>
        <v>N</v>
      </c>
      <c r="Y49" s="18"/>
      <c r="Z49" s="19"/>
      <c r="AA49" s="20"/>
      <c r="AB49" s="19"/>
      <c r="AC49" s="21"/>
      <c r="AJ49" s="22"/>
      <c r="AK49" s="22"/>
      <c r="AL49" s="22"/>
      <c r="AM49" s="22"/>
      <c r="AN49" s="20"/>
      <c r="AO49" s="20"/>
      <c r="AP49" s="20"/>
      <c r="AQ49" s="20"/>
      <c r="AR49" s="20"/>
    </row>
    <row r="50" spans="1:44" s="17" customFormat="1" ht="20.25" customHeight="1" x14ac:dyDescent="0.2">
      <c r="A50" s="150"/>
      <c r="C50" s="63"/>
      <c r="D50" s="66">
        <f t="shared" si="13"/>
        <v>1</v>
      </c>
      <c r="E50" s="69">
        <f>IFERROR(VLOOKUP(J50,Causa!$A$2:$F$15,6,0),"")</f>
        <v>2</v>
      </c>
      <c r="F50" s="52">
        <v>0.22916666666666666</v>
      </c>
      <c r="G50" s="53"/>
      <c r="H50" s="212"/>
      <c r="I50" s="55" t="s">
        <v>55</v>
      </c>
      <c r="J50" s="54" t="s">
        <v>41</v>
      </c>
      <c r="K50" s="54" t="s">
        <v>42</v>
      </c>
      <c r="L50" s="54" t="s">
        <v>1766</v>
      </c>
      <c r="M50" s="54"/>
      <c r="N50" s="54"/>
      <c r="O50" s="54" t="s">
        <v>399</v>
      </c>
      <c r="P50" s="54">
        <v>5.03</v>
      </c>
      <c r="Q50" s="55" t="s">
        <v>1943</v>
      </c>
      <c r="R50" s="54"/>
      <c r="S50" s="56">
        <f t="shared" si="17"/>
        <v>0</v>
      </c>
      <c r="T50" s="56">
        <f t="shared" si="14"/>
        <v>0</v>
      </c>
      <c r="U50" s="56">
        <f t="shared" si="18"/>
        <v>0</v>
      </c>
      <c r="V50" s="56">
        <f t="shared" si="15"/>
        <v>5.03</v>
      </c>
      <c r="W50" s="64">
        <f t="shared" si="16"/>
        <v>5</v>
      </c>
      <c r="X50" s="56" t="str">
        <f t="shared" si="19"/>
        <v>N</v>
      </c>
      <c r="Y50" s="20"/>
      <c r="Z50" s="19"/>
      <c r="AA50" s="20"/>
      <c r="AB50" s="19"/>
      <c r="AC50" s="21"/>
      <c r="AJ50" s="22"/>
      <c r="AK50" s="22"/>
      <c r="AL50" s="22"/>
      <c r="AM50" s="22"/>
      <c r="AN50" s="20"/>
      <c r="AO50" s="20"/>
      <c r="AP50" s="20"/>
      <c r="AQ50" s="20"/>
      <c r="AR50" s="20"/>
    </row>
    <row r="51" spans="1:44" s="17" customFormat="1" ht="20.25" customHeight="1" x14ac:dyDescent="0.2">
      <c r="A51" s="150"/>
      <c r="C51" s="63"/>
      <c r="D51" s="66">
        <f t="shared" si="13"/>
        <v>1</v>
      </c>
      <c r="E51" s="69">
        <f>IFERROR(VLOOKUP(J51,Causa!$A$2:$F$15,6,0),"")</f>
        <v>3</v>
      </c>
      <c r="F51" s="52">
        <v>0.25069444444444444</v>
      </c>
      <c r="G51" s="53"/>
      <c r="H51" s="212"/>
      <c r="I51" s="55" t="s">
        <v>55</v>
      </c>
      <c r="J51" s="54" t="s">
        <v>47</v>
      </c>
      <c r="K51" s="54" t="s">
        <v>82</v>
      </c>
      <c r="L51" s="54" t="s">
        <v>1793</v>
      </c>
      <c r="M51" s="54"/>
      <c r="N51" s="54"/>
      <c r="O51" s="54" t="s">
        <v>1725</v>
      </c>
      <c r="P51" s="54">
        <v>5</v>
      </c>
      <c r="Q51" s="55" t="s">
        <v>1893</v>
      </c>
      <c r="R51" s="54"/>
      <c r="S51" s="56">
        <f t="shared" si="17"/>
        <v>0</v>
      </c>
      <c r="T51" s="56">
        <f t="shared" si="14"/>
        <v>5</v>
      </c>
      <c r="U51" s="56">
        <f t="shared" si="18"/>
        <v>0</v>
      </c>
      <c r="V51" s="56">
        <f t="shared" si="15"/>
        <v>0</v>
      </c>
      <c r="W51" s="64">
        <f t="shared" si="16"/>
        <v>6</v>
      </c>
      <c r="X51" s="56" t="str">
        <f t="shared" si="19"/>
        <v>N</v>
      </c>
      <c r="Y51" s="20"/>
      <c r="Z51" s="19"/>
      <c r="AA51" s="20"/>
      <c r="AB51" s="19"/>
      <c r="AC51" s="21"/>
      <c r="AJ51" s="22"/>
      <c r="AK51" s="22"/>
      <c r="AL51" s="22"/>
      <c r="AM51" s="22"/>
      <c r="AN51" s="20"/>
      <c r="AO51" s="20"/>
      <c r="AP51" s="20"/>
      <c r="AQ51" s="20"/>
      <c r="AR51" s="20"/>
    </row>
    <row r="52" spans="1:44" s="17" customFormat="1" ht="20.25" customHeight="1" x14ac:dyDescent="0.2">
      <c r="A52" s="150"/>
      <c r="C52" s="63"/>
      <c r="D52" s="66">
        <f t="shared" si="13"/>
        <v>1</v>
      </c>
      <c r="E52" s="69">
        <f>IFERROR(VLOOKUP(J52,Causa!$A$2:$F$15,6,0),"")</f>
        <v>1</v>
      </c>
      <c r="F52" s="52">
        <v>0.25694444444444448</v>
      </c>
      <c r="G52" s="53"/>
      <c r="H52" s="212"/>
      <c r="I52" s="55" t="s">
        <v>55</v>
      </c>
      <c r="J52" s="54" t="s">
        <v>31</v>
      </c>
      <c r="K52" s="54" t="s">
        <v>32</v>
      </c>
      <c r="L52" s="54" t="s">
        <v>1796</v>
      </c>
      <c r="M52" s="54" t="s">
        <v>490</v>
      </c>
      <c r="N52" s="54" t="s">
        <v>223</v>
      </c>
      <c r="O52" s="54" t="s">
        <v>121</v>
      </c>
      <c r="P52" s="54">
        <v>44.97</v>
      </c>
      <c r="Q52" s="55" t="s">
        <v>2189</v>
      </c>
      <c r="R52" s="54"/>
      <c r="S52" s="56">
        <f t="shared" si="17"/>
        <v>0</v>
      </c>
      <c r="T52" s="56">
        <f t="shared" si="14"/>
        <v>0</v>
      </c>
      <c r="U52" s="56">
        <f t="shared" si="18"/>
        <v>0</v>
      </c>
      <c r="V52" s="56">
        <f t="shared" si="15"/>
        <v>44.97</v>
      </c>
      <c r="W52" s="64">
        <f t="shared" si="16"/>
        <v>6</v>
      </c>
      <c r="X52" s="56" t="str">
        <f t="shared" si="19"/>
        <v>N</v>
      </c>
      <c r="Y52" s="20"/>
      <c r="Z52" s="19"/>
      <c r="AA52" s="20"/>
      <c r="AB52" s="19"/>
      <c r="AC52" s="21"/>
      <c r="AJ52" s="22"/>
      <c r="AK52" s="22"/>
      <c r="AL52" s="22"/>
      <c r="AM52" s="22"/>
      <c r="AN52" s="20"/>
      <c r="AO52" s="20"/>
      <c r="AP52" s="20"/>
      <c r="AQ52" s="20"/>
      <c r="AR52" s="20"/>
    </row>
    <row r="53" spans="1:44" s="17" customFormat="1" ht="20.25" customHeight="1" x14ac:dyDescent="0.2">
      <c r="A53" s="150"/>
      <c r="C53" s="63"/>
      <c r="D53" s="66">
        <f t="shared" si="13"/>
        <v>1</v>
      </c>
      <c r="E53" s="69">
        <f>IFERROR(VLOOKUP(J53,Causa!$A$2:$F$15,6,0),"")</f>
        <v>1</v>
      </c>
      <c r="F53" s="52">
        <v>0.29236111111111113</v>
      </c>
      <c r="G53" s="53"/>
      <c r="H53" s="212"/>
      <c r="I53" s="55" t="s">
        <v>56</v>
      </c>
      <c r="J53" s="54" t="s">
        <v>31</v>
      </c>
      <c r="K53" s="54" t="s">
        <v>32</v>
      </c>
      <c r="L53" s="54" t="s">
        <v>1796</v>
      </c>
      <c r="M53" s="54" t="s">
        <v>490</v>
      </c>
      <c r="N53" s="54" t="s">
        <v>223</v>
      </c>
      <c r="O53" s="54" t="s">
        <v>121</v>
      </c>
      <c r="P53" s="54">
        <v>30.67</v>
      </c>
      <c r="Q53" s="55" t="s">
        <v>2198</v>
      </c>
      <c r="R53" s="54"/>
      <c r="S53" s="56">
        <f t="shared" si="17"/>
        <v>0</v>
      </c>
      <c r="T53" s="56">
        <f t="shared" si="14"/>
        <v>0</v>
      </c>
      <c r="U53" s="56">
        <f t="shared" si="18"/>
        <v>0</v>
      </c>
      <c r="V53" s="56">
        <f t="shared" si="15"/>
        <v>30.67</v>
      </c>
      <c r="W53" s="64">
        <f t="shared" si="16"/>
        <v>7</v>
      </c>
      <c r="X53" s="56" t="str">
        <f t="shared" si="19"/>
        <v>M</v>
      </c>
      <c r="Y53" s="20"/>
      <c r="Z53" s="19"/>
      <c r="AA53" s="20"/>
      <c r="AB53" s="19"/>
      <c r="AC53" s="21"/>
      <c r="AJ53" s="22"/>
      <c r="AK53" s="22"/>
      <c r="AL53" s="22"/>
      <c r="AM53" s="22"/>
      <c r="AN53" s="20"/>
      <c r="AO53" s="20"/>
      <c r="AP53" s="20"/>
      <c r="AQ53" s="20"/>
      <c r="AR53" s="20"/>
    </row>
    <row r="54" spans="1:44" s="17" customFormat="1" ht="20.25" customHeight="1" x14ac:dyDescent="0.2">
      <c r="A54" s="150"/>
      <c r="C54" s="63"/>
      <c r="D54" s="66">
        <f t="shared" si="13"/>
        <v>1</v>
      </c>
      <c r="E54" s="69">
        <f>IFERROR(VLOOKUP(J54,Causa!$A$2:$F$15,6,0),"")</f>
        <v>2</v>
      </c>
      <c r="F54" s="52">
        <v>0.33402777777777781</v>
      </c>
      <c r="G54" s="53"/>
      <c r="H54" s="212"/>
      <c r="I54" s="55" t="s">
        <v>56</v>
      </c>
      <c r="J54" s="54" t="s">
        <v>41</v>
      </c>
      <c r="K54" s="54" t="s">
        <v>42</v>
      </c>
      <c r="L54" s="54" t="s">
        <v>1769</v>
      </c>
      <c r="M54" s="54"/>
      <c r="N54" s="54"/>
      <c r="O54" s="54" t="s">
        <v>399</v>
      </c>
      <c r="P54" s="54">
        <v>8</v>
      </c>
      <c r="Q54" s="55" t="s">
        <v>2199</v>
      </c>
      <c r="R54" s="54"/>
      <c r="S54" s="56">
        <f t="shared" si="17"/>
        <v>0</v>
      </c>
      <c r="T54" s="56">
        <f t="shared" si="14"/>
        <v>0</v>
      </c>
      <c r="U54" s="56">
        <f t="shared" si="18"/>
        <v>0</v>
      </c>
      <c r="V54" s="56">
        <f t="shared" si="15"/>
        <v>8</v>
      </c>
      <c r="W54" s="64">
        <f t="shared" si="16"/>
        <v>8</v>
      </c>
      <c r="X54" s="56" t="str">
        <f t="shared" si="19"/>
        <v>M</v>
      </c>
      <c r="Y54" s="20"/>
      <c r="Z54" s="19"/>
      <c r="AA54" s="20"/>
      <c r="AB54" s="19"/>
      <c r="AC54" s="21"/>
      <c r="AJ54" s="22"/>
      <c r="AK54" s="22"/>
      <c r="AL54" s="22"/>
      <c r="AM54" s="22"/>
      <c r="AN54" s="20"/>
      <c r="AO54" s="20"/>
      <c r="AP54" s="20"/>
      <c r="AQ54" s="20"/>
      <c r="AR54" s="20"/>
    </row>
    <row r="55" spans="1:44" s="17" customFormat="1" ht="20.25" customHeight="1" x14ac:dyDescent="0.2">
      <c r="A55" s="150"/>
      <c r="C55" s="63"/>
      <c r="D55" s="66">
        <f t="shared" si="13"/>
        <v>1</v>
      </c>
      <c r="E55" s="69">
        <f>IFERROR(VLOOKUP(J55,Causa!$A$2:$F$15,6,0),"")</f>
        <v>2</v>
      </c>
      <c r="F55" s="52">
        <v>0.3611111111111111</v>
      </c>
      <c r="G55" s="53"/>
      <c r="H55" s="212"/>
      <c r="I55" s="55" t="s">
        <v>56</v>
      </c>
      <c r="J55" s="54" t="s">
        <v>41</v>
      </c>
      <c r="K55" s="54" t="s">
        <v>42</v>
      </c>
      <c r="L55" s="54" t="s">
        <v>1770</v>
      </c>
      <c r="M55" s="54"/>
      <c r="N55" s="54"/>
      <c r="O55" s="54" t="s">
        <v>399</v>
      </c>
      <c r="P55" s="54">
        <v>4.6500000000000004</v>
      </c>
      <c r="Q55" s="55" t="s">
        <v>2192</v>
      </c>
      <c r="R55" s="54"/>
      <c r="S55" s="56">
        <f t="shared" si="17"/>
        <v>0</v>
      </c>
      <c r="T55" s="56">
        <f t="shared" si="14"/>
        <v>0</v>
      </c>
      <c r="U55" s="56">
        <f t="shared" si="18"/>
        <v>0</v>
      </c>
      <c r="V55" s="56">
        <f t="shared" si="15"/>
        <v>4.6500000000000004</v>
      </c>
      <c r="W55" s="64">
        <f t="shared" si="16"/>
        <v>8</v>
      </c>
      <c r="X55" s="56" t="str">
        <f t="shared" si="19"/>
        <v>M</v>
      </c>
      <c r="Y55" s="20"/>
      <c r="Z55" s="19"/>
      <c r="AA55" s="20"/>
      <c r="AB55" s="19"/>
      <c r="AC55" s="21"/>
      <c r="AJ55" s="22"/>
      <c r="AK55" s="22"/>
      <c r="AL55" s="22"/>
      <c r="AM55" s="22"/>
      <c r="AN55" s="20"/>
      <c r="AO55" s="20"/>
      <c r="AP55" s="20"/>
      <c r="AQ55" s="20"/>
      <c r="AR55" s="20"/>
    </row>
    <row r="56" spans="1:44" s="17" customFormat="1" ht="20.25" customHeight="1" x14ac:dyDescent="0.2">
      <c r="A56" s="150"/>
      <c r="C56" s="63"/>
      <c r="D56" s="66">
        <f t="shared" si="13"/>
        <v>1</v>
      </c>
      <c r="E56" s="69">
        <f>IFERROR(VLOOKUP(J56,Causa!$A$2:$F$15,6,0),"")</f>
        <v>2</v>
      </c>
      <c r="F56" s="52">
        <v>0.39583333333333331</v>
      </c>
      <c r="G56" s="53"/>
      <c r="H56" s="212"/>
      <c r="I56" s="55" t="s">
        <v>56</v>
      </c>
      <c r="J56" s="54" t="s">
        <v>41</v>
      </c>
      <c r="K56" s="54" t="s">
        <v>42</v>
      </c>
      <c r="L56" s="54" t="s">
        <v>442</v>
      </c>
      <c r="M56" s="54"/>
      <c r="N56" s="54"/>
      <c r="O56" s="54" t="s">
        <v>423</v>
      </c>
      <c r="P56" s="54">
        <v>6</v>
      </c>
      <c r="Q56" s="55" t="s">
        <v>2193</v>
      </c>
      <c r="R56" s="54"/>
      <c r="S56" s="56">
        <f t="shared" si="17"/>
        <v>0</v>
      </c>
      <c r="T56" s="56">
        <f t="shared" si="14"/>
        <v>0</v>
      </c>
      <c r="U56" s="56">
        <f t="shared" si="18"/>
        <v>0</v>
      </c>
      <c r="V56" s="56">
        <f t="shared" si="15"/>
        <v>6</v>
      </c>
      <c r="W56" s="64">
        <f t="shared" si="16"/>
        <v>9</v>
      </c>
      <c r="X56" s="56" t="str">
        <f t="shared" si="19"/>
        <v>M</v>
      </c>
      <c r="Y56" s="20"/>
      <c r="Z56" s="19"/>
      <c r="AA56" s="20"/>
      <c r="AB56" s="19"/>
      <c r="AC56" s="21"/>
      <c r="AJ56" s="22"/>
      <c r="AK56" s="22"/>
      <c r="AL56" s="22"/>
      <c r="AM56" s="22"/>
      <c r="AN56" s="20"/>
      <c r="AO56" s="20"/>
      <c r="AP56" s="20"/>
      <c r="AQ56" s="20"/>
      <c r="AR56" s="20"/>
    </row>
    <row r="57" spans="1:44" s="17" customFormat="1" ht="20.25" customHeight="1" x14ac:dyDescent="0.2">
      <c r="A57" s="150"/>
      <c r="C57" s="63"/>
      <c r="D57" s="66">
        <f t="shared" si="13"/>
        <v>1</v>
      </c>
      <c r="E57" s="69">
        <f>IFERROR(VLOOKUP(J57,Causa!$A$2:$F$15,6,0),"")</f>
        <v>2</v>
      </c>
      <c r="F57" s="52">
        <v>0.4055555555555555</v>
      </c>
      <c r="G57" s="53"/>
      <c r="H57" s="212"/>
      <c r="I57" s="55" t="s">
        <v>56</v>
      </c>
      <c r="J57" s="54" t="s">
        <v>41</v>
      </c>
      <c r="K57" s="54" t="s">
        <v>42</v>
      </c>
      <c r="L57" s="54" t="s">
        <v>444</v>
      </c>
      <c r="M57" s="54"/>
      <c r="N57" s="54"/>
      <c r="O57" s="54" t="s">
        <v>399</v>
      </c>
      <c r="P57" s="54">
        <v>13</v>
      </c>
      <c r="Q57" s="55" t="s">
        <v>2200</v>
      </c>
      <c r="R57" s="54"/>
      <c r="S57" s="56">
        <f t="shared" si="17"/>
        <v>0</v>
      </c>
      <c r="T57" s="56">
        <f t="shared" si="14"/>
        <v>0</v>
      </c>
      <c r="U57" s="56">
        <f t="shared" si="18"/>
        <v>0</v>
      </c>
      <c r="V57" s="56">
        <f t="shared" si="15"/>
        <v>13</v>
      </c>
      <c r="W57" s="64">
        <f t="shared" si="16"/>
        <v>9</v>
      </c>
      <c r="X57" s="56" t="str">
        <f t="shared" si="19"/>
        <v>M</v>
      </c>
      <c r="Y57" s="20"/>
      <c r="Z57" s="19"/>
      <c r="AA57" s="20"/>
      <c r="AB57" s="19"/>
      <c r="AC57" s="21"/>
      <c r="AJ57" s="22"/>
      <c r="AK57" s="22"/>
      <c r="AL57" s="22"/>
      <c r="AM57" s="22"/>
      <c r="AN57" s="20"/>
      <c r="AO57" s="20"/>
      <c r="AP57" s="20"/>
      <c r="AQ57" s="20"/>
      <c r="AR57" s="20"/>
    </row>
    <row r="58" spans="1:44" s="17" customFormat="1" ht="20.25" customHeight="1" x14ac:dyDescent="0.2">
      <c r="A58" s="150"/>
      <c r="C58" s="63"/>
      <c r="D58" s="66">
        <f t="shared" si="13"/>
        <v>1</v>
      </c>
      <c r="E58" s="69">
        <f>IFERROR(VLOOKUP(J58,Causa!$A$2:$F$15,6,0),"")</f>
        <v>2</v>
      </c>
      <c r="F58" s="52">
        <v>0.40972222222222227</v>
      </c>
      <c r="G58" s="53"/>
      <c r="H58" s="212"/>
      <c r="I58" s="55" t="s">
        <v>56</v>
      </c>
      <c r="J58" s="54" t="s">
        <v>41</v>
      </c>
      <c r="K58" s="54" t="s">
        <v>42</v>
      </c>
      <c r="L58" s="54" t="s">
        <v>445</v>
      </c>
      <c r="M58" s="54"/>
      <c r="N58" s="54"/>
      <c r="O58" s="54" t="s">
        <v>399</v>
      </c>
      <c r="P58" s="54">
        <v>12.89</v>
      </c>
      <c r="Q58" s="55" t="s">
        <v>2194</v>
      </c>
      <c r="R58" s="54"/>
      <c r="S58" s="56">
        <f t="shared" si="17"/>
        <v>0</v>
      </c>
      <c r="T58" s="56">
        <f t="shared" si="14"/>
        <v>0</v>
      </c>
      <c r="U58" s="56">
        <f t="shared" si="18"/>
        <v>0</v>
      </c>
      <c r="V58" s="56">
        <f t="shared" si="15"/>
        <v>12.89</v>
      </c>
      <c r="W58" s="64">
        <f t="shared" si="16"/>
        <v>9</v>
      </c>
      <c r="X58" s="56" t="str">
        <f t="shared" si="19"/>
        <v>M</v>
      </c>
      <c r="Y58" s="20"/>
      <c r="Z58" s="19"/>
      <c r="AA58" s="20"/>
      <c r="AB58" s="19"/>
      <c r="AC58" s="21"/>
      <c r="AJ58" s="22"/>
      <c r="AK58" s="22"/>
      <c r="AL58" s="22"/>
      <c r="AM58" s="22"/>
      <c r="AN58" s="20"/>
      <c r="AO58" s="20"/>
      <c r="AP58" s="20"/>
      <c r="AQ58" s="20"/>
      <c r="AR58" s="20"/>
    </row>
    <row r="59" spans="1:44" s="17" customFormat="1" ht="20.25" customHeight="1" x14ac:dyDescent="0.2">
      <c r="A59" s="150"/>
      <c r="C59" s="63"/>
      <c r="D59" s="66">
        <f t="shared" si="13"/>
        <v>1</v>
      </c>
      <c r="E59" s="69">
        <f>IFERROR(VLOOKUP(J59,Causa!$A$2:$F$15,6,0),"")</f>
        <v>3</v>
      </c>
      <c r="F59" s="52">
        <v>0.41736111111111113</v>
      </c>
      <c r="G59" s="53"/>
      <c r="H59" s="212"/>
      <c r="I59" s="55" t="s">
        <v>56</v>
      </c>
      <c r="J59" s="54" t="s">
        <v>47</v>
      </c>
      <c r="K59" s="54" t="s">
        <v>64</v>
      </c>
      <c r="L59" s="54" t="s">
        <v>1793</v>
      </c>
      <c r="M59" s="54"/>
      <c r="N59" s="54"/>
      <c r="O59" s="54" t="s">
        <v>1725</v>
      </c>
      <c r="P59" s="54">
        <v>39.36</v>
      </c>
      <c r="Q59" s="226" t="s">
        <v>2016</v>
      </c>
      <c r="R59" s="54"/>
      <c r="S59" s="56">
        <f t="shared" si="17"/>
        <v>0</v>
      </c>
      <c r="T59" s="56">
        <f t="shared" si="14"/>
        <v>39.36</v>
      </c>
      <c r="U59" s="56">
        <f t="shared" si="18"/>
        <v>0</v>
      </c>
      <c r="V59" s="56">
        <f t="shared" si="15"/>
        <v>0</v>
      </c>
      <c r="W59" s="64">
        <f t="shared" si="16"/>
        <v>10</v>
      </c>
      <c r="X59" s="56" t="str">
        <f t="shared" si="19"/>
        <v>M</v>
      </c>
      <c r="Y59" s="20"/>
      <c r="Z59" s="19"/>
      <c r="AA59" s="20"/>
      <c r="AB59" s="19"/>
      <c r="AC59" s="21"/>
      <c r="AJ59" s="22"/>
      <c r="AK59" s="22"/>
      <c r="AL59" s="22"/>
      <c r="AM59" s="22"/>
      <c r="AN59" s="20"/>
      <c r="AO59" s="20"/>
      <c r="AP59" s="20"/>
      <c r="AQ59" s="20"/>
      <c r="AR59" s="20"/>
    </row>
    <row r="60" spans="1:44" s="17" customFormat="1" ht="20.25" customHeight="1" x14ac:dyDescent="0.2">
      <c r="A60" s="150"/>
      <c r="C60" s="63"/>
      <c r="D60" s="66">
        <f t="shared" si="13"/>
        <v>1</v>
      </c>
      <c r="E60" s="69">
        <f>IFERROR(VLOOKUP(J60,Causa!$A$2:$F$15,6,0),"")</f>
        <v>3</v>
      </c>
      <c r="F60" s="52">
        <v>0.47361111111111115</v>
      </c>
      <c r="G60" s="53"/>
      <c r="H60" s="212"/>
      <c r="I60" s="55" t="s">
        <v>56</v>
      </c>
      <c r="J60" s="54" t="s">
        <v>29</v>
      </c>
      <c r="K60" s="54" t="s">
        <v>1854</v>
      </c>
      <c r="L60" s="54" t="s">
        <v>1793</v>
      </c>
      <c r="M60" s="54"/>
      <c r="N60" s="54"/>
      <c r="O60" s="54" t="s">
        <v>429</v>
      </c>
      <c r="P60" s="54">
        <v>3</v>
      </c>
      <c r="Q60" s="55" t="s">
        <v>2034</v>
      </c>
      <c r="R60" s="54"/>
      <c r="S60" s="56">
        <f t="shared" si="17"/>
        <v>0</v>
      </c>
      <c r="T60" s="56">
        <f t="shared" si="14"/>
        <v>0</v>
      </c>
      <c r="U60" s="56">
        <f t="shared" si="18"/>
        <v>3</v>
      </c>
      <c r="V60" s="56">
        <f t="shared" si="15"/>
        <v>0</v>
      </c>
      <c r="W60" s="64">
        <f t="shared" si="16"/>
        <v>11</v>
      </c>
      <c r="X60" s="56" t="str">
        <f t="shared" si="19"/>
        <v>M</v>
      </c>
      <c r="Y60" s="20"/>
      <c r="Z60" s="19"/>
      <c r="AA60" s="20"/>
      <c r="AB60" s="19"/>
      <c r="AC60" s="21"/>
      <c r="AJ60" s="22"/>
      <c r="AK60" s="22"/>
      <c r="AL60" s="22"/>
      <c r="AM60" s="22"/>
      <c r="AN60" s="20"/>
      <c r="AO60" s="20"/>
      <c r="AP60" s="20"/>
      <c r="AQ60" s="20"/>
      <c r="AR60" s="20"/>
    </row>
    <row r="61" spans="1:44" s="17" customFormat="1" ht="30.75" customHeight="1" x14ac:dyDescent="0.2">
      <c r="A61" s="150"/>
      <c r="C61" s="63"/>
      <c r="D61" s="66">
        <f t="shared" si="13"/>
        <v>1</v>
      </c>
      <c r="E61" s="69">
        <f>IFERROR(VLOOKUP(J61,Causa!$A$2:$F$15,6,0),"")</f>
        <v>2</v>
      </c>
      <c r="F61" s="52">
        <v>0.48958333333333331</v>
      </c>
      <c r="G61" s="53"/>
      <c r="H61" s="212"/>
      <c r="I61" s="55" t="s">
        <v>56</v>
      </c>
      <c r="J61" s="54" t="s">
        <v>41</v>
      </c>
      <c r="K61" s="54" t="s">
        <v>42</v>
      </c>
      <c r="L61" s="54" t="s">
        <v>1770</v>
      </c>
      <c r="M61" s="54"/>
      <c r="N61" s="54"/>
      <c r="O61" s="54" t="s">
        <v>399</v>
      </c>
      <c r="P61" s="54">
        <v>4.82</v>
      </c>
      <c r="Q61" s="55" t="s">
        <v>1977</v>
      </c>
      <c r="R61" s="54"/>
      <c r="S61" s="56">
        <f t="shared" si="17"/>
        <v>0</v>
      </c>
      <c r="T61" s="56">
        <f t="shared" si="14"/>
        <v>0</v>
      </c>
      <c r="U61" s="56">
        <f t="shared" si="18"/>
        <v>0</v>
      </c>
      <c r="V61" s="56">
        <f t="shared" si="15"/>
        <v>4.82</v>
      </c>
      <c r="W61" s="64">
        <f t="shared" si="16"/>
        <v>11</v>
      </c>
      <c r="X61" s="56" t="str">
        <f t="shared" si="19"/>
        <v>M</v>
      </c>
      <c r="Y61" s="20"/>
      <c r="Z61" s="19"/>
      <c r="AA61" s="20"/>
      <c r="AB61" s="19"/>
      <c r="AC61" s="21"/>
      <c r="AJ61" s="22"/>
      <c r="AK61" s="22"/>
      <c r="AL61" s="22"/>
      <c r="AM61" s="22"/>
      <c r="AN61" s="20"/>
      <c r="AO61" s="20"/>
      <c r="AP61" s="20"/>
      <c r="AQ61" s="20"/>
      <c r="AR61" s="20"/>
    </row>
    <row r="62" spans="1:44" s="17" customFormat="1" ht="30.75" customHeight="1" x14ac:dyDescent="0.2">
      <c r="A62" s="150"/>
      <c r="C62" s="63"/>
      <c r="D62" s="66">
        <f t="shared" si="13"/>
        <v>1</v>
      </c>
      <c r="E62" s="69">
        <f>IFERROR(VLOOKUP(J62,Causa!$A$2:$F$15,6,0),"")</f>
        <v>2</v>
      </c>
      <c r="F62" s="52">
        <v>0.51041666666666663</v>
      </c>
      <c r="G62" s="53"/>
      <c r="H62" s="212"/>
      <c r="I62" s="55" t="s">
        <v>56</v>
      </c>
      <c r="J62" s="54" t="s">
        <v>41</v>
      </c>
      <c r="K62" s="54" t="s">
        <v>42</v>
      </c>
      <c r="L62" s="54" t="s">
        <v>445</v>
      </c>
      <c r="M62" s="54"/>
      <c r="N62" s="54"/>
      <c r="O62" s="54" t="s">
        <v>399</v>
      </c>
      <c r="P62" s="54">
        <v>5</v>
      </c>
      <c r="Q62" s="55" t="s">
        <v>2195</v>
      </c>
      <c r="R62" s="54"/>
      <c r="S62" s="56">
        <f t="shared" si="17"/>
        <v>0</v>
      </c>
      <c r="T62" s="56">
        <f t="shared" si="14"/>
        <v>0</v>
      </c>
      <c r="U62" s="56">
        <f t="shared" si="18"/>
        <v>0</v>
      </c>
      <c r="V62" s="56">
        <f t="shared" si="15"/>
        <v>5</v>
      </c>
      <c r="W62" s="64">
        <f t="shared" si="16"/>
        <v>12</v>
      </c>
      <c r="X62" s="56" t="str">
        <f t="shared" si="19"/>
        <v>M</v>
      </c>
      <c r="Y62" s="20"/>
      <c r="Z62" s="19"/>
      <c r="AA62" s="20"/>
      <c r="AB62" s="19"/>
      <c r="AC62" s="21"/>
      <c r="AJ62" s="22"/>
      <c r="AK62" s="22"/>
      <c r="AL62" s="22"/>
      <c r="AM62" s="22"/>
      <c r="AN62" s="20"/>
      <c r="AO62" s="20"/>
      <c r="AP62" s="20"/>
      <c r="AQ62" s="20"/>
      <c r="AR62" s="20"/>
    </row>
    <row r="63" spans="1:44" s="17" customFormat="1" ht="30.75" customHeight="1" x14ac:dyDescent="0.2">
      <c r="A63" s="150"/>
      <c r="C63" s="63"/>
      <c r="D63" s="66">
        <f t="shared" si="13"/>
        <v>1</v>
      </c>
      <c r="E63" s="69">
        <f>IFERROR(VLOOKUP(J63,Causa!$A$2:$F$15,6,0),"")</f>
        <v>1</v>
      </c>
      <c r="F63" s="52">
        <v>0.52361111111111114</v>
      </c>
      <c r="G63" s="53"/>
      <c r="H63" s="212"/>
      <c r="I63" s="55" t="s">
        <v>56</v>
      </c>
      <c r="J63" s="54" t="s">
        <v>31</v>
      </c>
      <c r="K63" s="54" t="s">
        <v>32</v>
      </c>
      <c r="L63" s="54" t="s">
        <v>1769</v>
      </c>
      <c r="M63" s="54" t="s">
        <v>490</v>
      </c>
      <c r="N63" s="54" t="s">
        <v>212</v>
      </c>
      <c r="O63" s="54" t="s">
        <v>121</v>
      </c>
      <c r="P63" s="54">
        <v>33.270000000000003</v>
      </c>
      <c r="Q63" s="55" t="s">
        <v>2201</v>
      </c>
      <c r="R63" s="54" t="s">
        <v>2196</v>
      </c>
      <c r="S63" s="56">
        <f t="shared" si="17"/>
        <v>0</v>
      </c>
      <c r="T63" s="56">
        <f t="shared" si="14"/>
        <v>0</v>
      </c>
      <c r="U63" s="56">
        <f t="shared" si="18"/>
        <v>0</v>
      </c>
      <c r="V63" s="56">
        <f t="shared" si="15"/>
        <v>33.270000000000003</v>
      </c>
      <c r="W63" s="64">
        <f t="shared" si="16"/>
        <v>12</v>
      </c>
      <c r="X63" s="56" t="str">
        <f t="shared" si="19"/>
        <v>M</v>
      </c>
      <c r="Y63" s="20"/>
      <c r="Z63" s="19"/>
      <c r="AA63" s="20"/>
      <c r="AB63" s="19"/>
      <c r="AC63" s="21"/>
      <c r="AJ63" s="22"/>
      <c r="AK63" s="22"/>
      <c r="AL63" s="22"/>
      <c r="AM63" s="22"/>
      <c r="AN63" s="20"/>
      <c r="AO63" s="20"/>
      <c r="AP63" s="20"/>
      <c r="AQ63" s="20"/>
      <c r="AR63" s="20"/>
    </row>
    <row r="64" spans="1:44" s="17" customFormat="1" ht="30.75" customHeight="1" x14ac:dyDescent="0.2">
      <c r="A64" s="150"/>
      <c r="C64" s="63"/>
      <c r="D64" s="66">
        <f t="shared" si="13"/>
        <v>1</v>
      </c>
      <c r="E64" s="69">
        <f>IFERROR(VLOOKUP(J64,Causa!$A$2:$F$15,6,0),"")</f>
        <v>2</v>
      </c>
      <c r="F64" s="52">
        <v>0.55208333333333337</v>
      </c>
      <c r="G64" s="53"/>
      <c r="H64" s="212"/>
      <c r="I64" s="55" t="s">
        <v>56</v>
      </c>
      <c r="J64" s="54" t="s">
        <v>41</v>
      </c>
      <c r="K64" s="54" t="s">
        <v>42</v>
      </c>
      <c r="L64" s="54" t="s">
        <v>1770</v>
      </c>
      <c r="M64" s="54"/>
      <c r="N64" s="54"/>
      <c r="O64" s="54" t="s">
        <v>399</v>
      </c>
      <c r="P64" s="54">
        <v>5</v>
      </c>
      <c r="Q64" s="55" t="s">
        <v>2197</v>
      </c>
      <c r="R64" s="54"/>
      <c r="S64" s="56">
        <f t="shared" si="17"/>
        <v>0</v>
      </c>
      <c r="T64" s="56">
        <f t="shared" si="14"/>
        <v>0</v>
      </c>
      <c r="U64" s="56">
        <f t="shared" si="18"/>
        <v>0</v>
      </c>
      <c r="V64" s="56">
        <f t="shared" si="15"/>
        <v>5</v>
      </c>
      <c r="W64" s="64">
        <f t="shared" si="16"/>
        <v>13</v>
      </c>
      <c r="X64" s="56" t="str">
        <f t="shared" si="19"/>
        <v>M</v>
      </c>
      <c r="Y64" s="20"/>
      <c r="Z64" s="19"/>
      <c r="AA64" s="20"/>
      <c r="AB64" s="19"/>
      <c r="AC64" s="21"/>
      <c r="AJ64" s="22"/>
      <c r="AK64" s="22"/>
      <c r="AL64" s="22"/>
      <c r="AM64" s="22"/>
      <c r="AN64" s="20"/>
      <c r="AO64" s="20"/>
      <c r="AP64" s="20"/>
      <c r="AQ64" s="20"/>
      <c r="AR64" s="20"/>
    </row>
    <row r="65" spans="1:44" s="17" customFormat="1" ht="30.75" customHeight="1" x14ac:dyDescent="0.2">
      <c r="A65" s="150"/>
      <c r="C65" s="63"/>
      <c r="D65" s="66">
        <f t="shared" si="13"/>
        <v>1</v>
      </c>
      <c r="E65" s="69">
        <f>IFERROR(VLOOKUP(J65,Causa!$A$2:$F$15,6,0),"")</f>
        <v>3</v>
      </c>
      <c r="F65" s="52">
        <v>0.5708333333333333</v>
      </c>
      <c r="G65" s="53"/>
      <c r="H65" s="212"/>
      <c r="I65" s="55" t="s">
        <v>56</v>
      </c>
      <c r="J65" s="54" t="s">
        <v>29</v>
      </c>
      <c r="K65" s="54" t="s">
        <v>1854</v>
      </c>
      <c r="L65" s="54" t="s">
        <v>1793</v>
      </c>
      <c r="M65" s="54"/>
      <c r="N65" s="54"/>
      <c r="O65" s="54" t="s">
        <v>429</v>
      </c>
      <c r="P65" s="54">
        <v>8.6999999999999993</v>
      </c>
      <c r="Q65" s="55" t="s">
        <v>2034</v>
      </c>
      <c r="R65" s="54"/>
      <c r="S65" s="56">
        <f t="shared" si="17"/>
        <v>0</v>
      </c>
      <c r="T65" s="56">
        <f t="shared" si="14"/>
        <v>0</v>
      </c>
      <c r="U65" s="56">
        <f t="shared" si="18"/>
        <v>8.6999999999999993</v>
      </c>
      <c r="V65" s="56">
        <f t="shared" si="15"/>
        <v>0</v>
      </c>
      <c r="W65" s="64">
        <f t="shared" si="16"/>
        <v>13</v>
      </c>
      <c r="X65" s="56" t="str">
        <f t="shared" si="19"/>
        <v>M</v>
      </c>
      <c r="Y65" s="20"/>
      <c r="Z65" s="19"/>
      <c r="AA65" s="20"/>
      <c r="AB65" s="19"/>
      <c r="AC65" s="21"/>
      <c r="AJ65" s="22"/>
      <c r="AK65" s="22"/>
      <c r="AL65" s="22"/>
      <c r="AM65" s="22"/>
      <c r="AN65" s="20"/>
      <c r="AO65" s="20"/>
      <c r="AP65" s="20"/>
      <c r="AQ65" s="20"/>
      <c r="AR65" s="20"/>
    </row>
    <row r="66" spans="1:44" s="17" customFormat="1" ht="30.75" customHeight="1" x14ac:dyDescent="0.2">
      <c r="A66" s="150"/>
      <c r="C66" s="63"/>
      <c r="D66" s="66">
        <f t="shared" si="13"/>
        <v>1</v>
      </c>
      <c r="E66" s="69">
        <f>IFERROR(VLOOKUP(J66,Causa!$A$2:$F$15,6,0),"")</f>
        <v>2</v>
      </c>
      <c r="F66" s="52">
        <v>0.59861111111111109</v>
      </c>
      <c r="G66" s="53"/>
      <c r="H66" s="212"/>
      <c r="I66" s="55" t="s">
        <v>56</v>
      </c>
      <c r="J66" s="54" t="s">
        <v>41</v>
      </c>
      <c r="K66" s="54" t="s">
        <v>42</v>
      </c>
      <c r="L66" s="54" t="s">
        <v>444</v>
      </c>
      <c r="M66" s="54"/>
      <c r="N66" s="54"/>
      <c r="O66" s="54" t="s">
        <v>399</v>
      </c>
      <c r="P66" s="54">
        <v>16</v>
      </c>
      <c r="Q66" s="55" t="s">
        <v>2202</v>
      </c>
      <c r="R66" s="54"/>
      <c r="S66" s="56">
        <f t="shared" si="17"/>
        <v>0</v>
      </c>
      <c r="T66" s="56">
        <f t="shared" si="14"/>
        <v>0</v>
      </c>
      <c r="U66" s="56">
        <f t="shared" si="18"/>
        <v>0</v>
      </c>
      <c r="V66" s="56">
        <f t="shared" si="15"/>
        <v>16</v>
      </c>
      <c r="W66" s="64">
        <f t="shared" si="16"/>
        <v>14</v>
      </c>
      <c r="X66" s="56" t="str">
        <f t="shared" si="19"/>
        <v>M</v>
      </c>
      <c r="Y66" s="20"/>
      <c r="Z66" s="19"/>
      <c r="AA66" s="20"/>
      <c r="AB66" s="19"/>
      <c r="AC66" s="21"/>
      <c r="AJ66" s="22"/>
      <c r="AK66" s="22"/>
      <c r="AL66" s="22"/>
      <c r="AM66" s="22"/>
      <c r="AN66" s="20"/>
      <c r="AO66" s="20"/>
      <c r="AP66" s="20"/>
      <c r="AQ66" s="20"/>
      <c r="AR66" s="20"/>
    </row>
    <row r="67" spans="1:44" s="17" customFormat="1" ht="30.75" customHeight="1" x14ac:dyDescent="0.2">
      <c r="A67" s="150"/>
      <c r="C67" s="63"/>
      <c r="D67" s="66">
        <f t="shared" si="13"/>
        <v>1</v>
      </c>
      <c r="E67" s="69">
        <f>IFERROR(VLOOKUP(J67,Causa!$A$2:$F$15,6,0),"")</f>
        <v>3</v>
      </c>
      <c r="F67" s="52">
        <v>0.60416666666666663</v>
      </c>
      <c r="G67" s="53"/>
      <c r="H67" s="212"/>
      <c r="I67" s="55" t="s">
        <v>56</v>
      </c>
      <c r="J67" s="54" t="s">
        <v>47</v>
      </c>
      <c r="K67" s="54" t="s">
        <v>108</v>
      </c>
      <c r="L67" s="54" t="s">
        <v>1793</v>
      </c>
      <c r="M67" s="54"/>
      <c r="N67" s="54"/>
      <c r="O67" s="54" t="s">
        <v>1725</v>
      </c>
      <c r="P67" s="54">
        <v>5.04</v>
      </c>
      <c r="Q67" s="55" t="s">
        <v>1893</v>
      </c>
      <c r="R67" s="54"/>
      <c r="S67" s="56">
        <f t="shared" si="17"/>
        <v>0</v>
      </c>
      <c r="T67" s="56">
        <f t="shared" si="14"/>
        <v>5.04</v>
      </c>
      <c r="U67" s="56">
        <f t="shared" si="18"/>
        <v>0</v>
      </c>
      <c r="V67" s="56">
        <f t="shared" si="15"/>
        <v>0</v>
      </c>
      <c r="W67" s="64">
        <f t="shared" si="16"/>
        <v>14</v>
      </c>
      <c r="X67" s="56" t="str">
        <f t="shared" si="19"/>
        <v>M</v>
      </c>
      <c r="Y67" s="20"/>
      <c r="Z67" s="19"/>
      <c r="AA67" s="20"/>
      <c r="AB67" s="19"/>
      <c r="AC67" s="21"/>
      <c r="AJ67" s="22"/>
      <c r="AK67" s="22"/>
      <c r="AL67" s="22"/>
      <c r="AM67" s="22"/>
      <c r="AN67" s="20"/>
      <c r="AO67" s="20"/>
      <c r="AP67" s="20"/>
      <c r="AQ67" s="20"/>
      <c r="AR67" s="20"/>
    </row>
    <row r="68" spans="1:44" s="17" customFormat="1" ht="30.75" customHeight="1" x14ac:dyDescent="0.2">
      <c r="A68" s="150"/>
      <c r="C68" s="63"/>
      <c r="D68" s="66">
        <f t="shared" si="13"/>
        <v>1</v>
      </c>
      <c r="E68" s="69">
        <f>IFERROR(VLOOKUP(J68,Causa!$A$2:$F$15,6,0),"")</f>
        <v>1</v>
      </c>
      <c r="F68" s="52">
        <v>0.62569444444444444</v>
      </c>
      <c r="G68" s="53"/>
      <c r="H68" s="212"/>
      <c r="I68" s="55" t="s">
        <v>57</v>
      </c>
      <c r="J68" s="54" t="s">
        <v>31</v>
      </c>
      <c r="K68" s="54" t="s">
        <v>32</v>
      </c>
      <c r="L68" s="54" t="s">
        <v>1769</v>
      </c>
      <c r="M68" s="54" t="s">
        <v>490</v>
      </c>
      <c r="N68" s="54" t="s">
        <v>223</v>
      </c>
      <c r="O68" s="54" t="s">
        <v>198</v>
      </c>
      <c r="P68" s="54">
        <v>4.1399999999999997</v>
      </c>
      <c r="Q68" s="55" t="s">
        <v>1876</v>
      </c>
      <c r="R68" s="54"/>
      <c r="S68" s="56">
        <f t="shared" si="17"/>
        <v>0</v>
      </c>
      <c r="T68" s="56">
        <f t="shared" si="14"/>
        <v>0</v>
      </c>
      <c r="U68" s="56">
        <f t="shared" si="18"/>
        <v>0</v>
      </c>
      <c r="V68" s="56">
        <f t="shared" si="15"/>
        <v>4.1399999999999997</v>
      </c>
      <c r="W68" s="64">
        <f t="shared" si="16"/>
        <v>15</v>
      </c>
      <c r="X68" s="56" t="str">
        <f t="shared" si="19"/>
        <v>T</v>
      </c>
      <c r="Y68" s="20"/>
      <c r="Z68" s="19"/>
      <c r="AA68" s="20"/>
      <c r="AB68" s="19"/>
      <c r="AC68" s="21"/>
      <c r="AJ68" s="22"/>
      <c r="AK68" s="22"/>
      <c r="AL68" s="22"/>
      <c r="AM68" s="22"/>
      <c r="AN68" s="20"/>
      <c r="AO68" s="20"/>
      <c r="AP68" s="20"/>
      <c r="AQ68" s="20"/>
      <c r="AR68" s="20"/>
    </row>
    <row r="69" spans="1:44" s="17" customFormat="1" ht="30.75" customHeight="1" x14ac:dyDescent="0.2">
      <c r="A69" s="150"/>
      <c r="C69" s="63"/>
      <c r="D69" s="66">
        <f t="shared" si="13"/>
        <v>1</v>
      </c>
      <c r="E69" s="69">
        <f>IFERROR(VLOOKUP(J69,Causa!$A$2:$F$15,6,0),"")</f>
        <v>2</v>
      </c>
      <c r="F69" s="52">
        <v>0.63750000000000007</v>
      </c>
      <c r="G69" s="53"/>
      <c r="H69" s="212"/>
      <c r="I69" s="55" t="s">
        <v>57</v>
      </c>
      <c r="J69" s="54" t="s">
        <v>41</v>
      </c>
      <c r="K69" s="54" t="s">
        <v>42</v>
      </c>
      <c r="L69" s="54" t="s">
        <v>444</v>
      </c>
      <c r="M69" s="54"/>
      <c r="N69" s="54"/>
      <c r="O69" s="54" t="s">
        <v>423</v>
      </c>
      <c r="P69" s="54">
        <v>6</v>
      </c>
      <c r="Q69" s="55" t="s">
        <v>1932</v>
      </c>
      <c r="R69" s="54"/>
      <c r="S69" s="56">
        <f t="shared" si="17"/>
        <v>0</v>
      </c>
      <c r="T69" s="56">
        <f t="shared" si="14"/>
        <v>0</v>
      </c>
      <c r="U69" s="56">
        <f t="shared" si="18"/>
        <v>0</v>
      </c>
      <c r="V69" s="56">
        <f t="shared" si="15"/>
        <v>6</v>
      </c>
      <c r="W69" s="64">
        <f t="shared" si="16"/>
        <v>15</v>
      </c>
      <c r="X69" s="56" t="str">
        <f t="shared" si="19"/>
        <v>T</v>
      </c>
      <c r="Y69" s="20"/>
      <c r="Z69" s="19"/>
      <c r="AA69" s="20"/>
      <c r="AB69" s="19"/>
      <c r="AC69" s="21"/>
      <c r="AJ69" s="22"/>
      <c r="AK69" s="22"/>
      <c r="AL69" s="22"/>
      <c r="AM69" s="22"/>
      <c r="AN69" s="20"/>
      <c r="AO69" s="20"/>
      <c r="AP69" s="20"/>
      <c r="AQ69" s="20"/>
      <c r="AR69" s="20"/>
    </row>
    <row r="70" spans="1:44" s="17" customFormat="1" ht="30.75" customHeight="1" x14ac:dyDescent="0.2">
      <c r="A70" s="150"/>
      <c r="C70" s="63"/>
      <c r="D70" s="66">
        <f t="shared" si="13"/>
        <v>1</v>
      </c>
      <c r="E70" s="69">
        <f>IFERROR(VLOOKUP(J70,Causa!$A$2:$F$15,6,0),"")</f>
        <v>2</v>
      </c>
      <c r="F70" s="52">
        <v>0.6791666666666667</v>
      </c>
      <c r="G70" s="53"/>
      <c r="H70" s="212"/>
      <c r="I70" s="55" t="s">
        <v>57</v>
      </c>
      <c r="J70" s="54" t="s">
        <v>41</v>
      </c>
      <c r="K70" s="54" t="s">
        <v>42</v>
      </c>
      <c r="L70" s="54" t="s">
        <v>1769</v>
      </c>
      <c r="M70" s="54"/>
      <c r="N70" s="54"/>
      <c r="O70" s="54" t="s">
        <v>276</v>
      </c>
      <c r="P70" s="54">
        <v>9.69</v>
      </c>
      <c r="Q70" s="55" t="s">
        <v>2203</v>
      </c>
      <c r="R70" s="54"/>
      <c r="S70" s="56">
        <f t="shared" si="17"/>
        <v>0</v>
      </c>
      <c r="T70" s="56">
        <f t="shared" si="14"/>
        <v>0</v>
      </c>
      <c r="U70" s="56">
        <f t="shared" si="18"/>
        <v>0</v>
      </c>
      <c r="V70" s="56">
        <f t="shared" si="15"/>
        <v>9.69</v>
      </c>
      <c r="W70" s="64">
        <f t="shared" si="16"/>
        <v>16</v>
      </c>
      <c r="X70" s="56" t="str">
        <f t="shared" si="19"/>
        <v>T</v>
      </c>
      <c r="Y70" s="20"/>
      <c r="Z70" s="19"/>
      <c r="AA70" s="20"/>
      <c r="AB70" s="19"/>
      <c r="AC70" s="21"/>
      <c r="AJ70" s="22"/>
      <c r="AK70" s="22"/>
      <c r="AL70" s="22"/>
      <c r="AM70" s="22"/>
      <c r="AN70" s="20"/>
      <c r="AO70" s="20"/>
      <c r="AP70" s="20"/>
      <c r="AQ70" s="20"/>
      <c r="AR70" s="20"/>
    </row>
    <row r="71" spans="1:44" s="17" customFormat="1" ht="30.75" customHeight="1" x14ac:dyDescent="0.2">
      <c r="A71" s="150"/>
      <c r="C71" s="63"/>
      <c r="D71" s="66">
        <f t="shared" si="13"/>
        <v>1</v>
      </c>
      <c r="E71" s="69">
        <f>IFERROR(VLOOKUP(J71,Causa!$A$2:$F$15,6,0),"")</f>
        <v>1</v>
      </c>
      <c r="F71" s="52">
        <v>0.68611111111111101</v>
      </c>
      <c r="G71" s="53"/>
      <c r="H71" s="212"/>
      <c r="I71" s="55" t="s">
        <v>57</v>
      </c>
      <c r="J71" s="54" t="s">
        <v>39</v>
      </c>
      <c r="K71" s="54" t="s">
        <v>40</v>
      </c>
      <c r="L71" s="54" t="s">
        <v>1769</v>
      </c>
      <c r="M71" s="54" t="s">
        <v>409</v>
      </c>
      <c r="N71" s="54" t="s">
        <v>358</v>
      </c>
      <c r="O71" s="54" t="s">
        <v>276</v>
      </c>
      <c r="P71" s="54">
        <v>32</v>
      </c>
      <c r="Q71" s="55" t="s">
        <v>2204</v>
      </c>
      <c r="R71" s="54"/>
      <c r="S71" s="56">
        <f t="shared" si="17"/>
        <v>0</v>
      </c>
      <c r="T71" s="56">
        <f t="shared" si="14"/>
        <v>0</v>
      </c>
      <c r="U71" s="56">
        <f t="shared" si="18"/>
        <v>0</v>
      </c>
      <c r="V71" s="56">
        <f t="shared" si="15"/>
        <v>32</v>
      </c>
      <c r="W71" s="64">
        <f t="shared" si="16"/>
        <v>16</v>
      </c>
      <c r="X71" s="56" t="str">
        <f t="shared" si="19"/>
        <v>T</v>
      </c>
      <c r="Y71" s="20"/>
      <c r="Z71" s="19"/>
      <c r="AA71" s="20"/>
      <c r="AB71" s="19"/>
      <c r="AC71" s="21"/>
      <c r="AJ71" s="22"/>
      <c r="AK71" s="22"/>
      <c r="AL71" s="22"/>
      <c r="AM71" s="22"/>
      <c r="AN71" s="20"/>
      <c r="AO71" s="20"/>
      <c r="AP71" s="20"/>
      <c r="AQ71" s="20"/>
      <c r="AR71" s="20"/>
    </row>
    <row r="72" spans="1:44" s="17" customFormat="1" ht="30.75" customHeight="1" x14ac:dyDescent="0.2">
      <c r="A72" s="150"/>
      <c r="C72" s="63"/>
      <c r="D72" s="66">
        <f t="shared" si="13"/>
        <v>1</v>
      </c>
      <c r="E72" s="69">
        <f>IFERROR(VLOOKUP(J72,Causa!$A$2:$F$15,6,0),"")</f>
        <v>1</v>
      </c>
      <c r="F72" s="52">
        <v>0.7090277777777777</v>
      </c>
      <c r="G72" s="53"/>
      <c r="H72" s="212"/>
      <c r="I72" s="55" t="s">
        <v>57</v>
      </c>
      <c r="J72" s="54" t="s">
        <v>39</v>
      </c>
      <c r="K72" s="54" t="s">
        <v>40</v>
      </c>
      <c r="L72" s="54" t="s">
        <v>1769</v>
      </c>
      <c r="M72" s="54" t="s">
        <v>409</v>
      </c>
      <c r="N72" s="54" t="s">
        <v>358</v>
      </c>
      <c r="O72" s="54" t="s">
        <v>276</v>
      </c>
      <c r="P72" s="54">
        <v>14</v>
      </c>
      <c r="Q72" s="55" t="s">
        <v>2204</v>
      </c>
      <c r="R72" s="54"/>
      <c r="S72" s="56">
        <f t="shared" si="17"/>
        <v>0</v>
      </c>
      <c r="T72" s="56">
        <f t="shared" si="14"/>
        <v>0</v>
      </c>
      <c r="U72" s="56">
        <f t="shared" si="18"/>
        <v>0</v>
      </c>
      <c r="V72" s="56">
        <f t="shared" si="15"/>
        <v>14</v>
      </c>
      <c r="W72" s="64">
        <f t="shared" si="16"/>
        <v>17</v>
      </c>
      <c r="X72" s="56" t="str">
        <f t="shared" si="19"/>
        <v>T</v>
      </c>
      <c r="Y72" s="20"/>
      <c r="Z72" s="19"/>
      <c r="AA72" s="20"/>
      <c r="AB72" s="19"/>
      <c r="AC72" s="21"/>
      <c r="AJ72" s="22"/>
      <c r="AK72" s="22"/>
      <c r="AL72" s="22"/>
      <c r="AM72" s="22"/>
      <c r="AN72" s="20"/>
      <c r="AO72" s="20"/>
      <c r="AP72" s="20"/>
      <c r="AQ72" s="20"/>
      <c r="AR72" s="20"/>
    </row>
    <row r="73" spans="1:44" s="17" customFormat="1" ht="30.75" customHeight="1" x14ac:dyDescent="0.2">
      <c r="A73" s="150"/>
      <c r="C73" s="63"/>
      <c r="D73" s="66">
        <f t="shared" si="13"/>
        <v>1</v>
      </c>
      <c r="E73" s="69">
        <f>IFERROR(VLOOKUP(J73,Causa!$A$2:$F$15,6,0),"")</f>
        <v>2</v>
      </c>
      <c r="F73" s="52">
        <v>0.71875</v>
      </c>
      <c r="G73" s="53"/>
      <c r="H73" s="212"/>
      <c r="I73" s="55" t="s">
        <v>57</v>
      </c>
      <c r="J73" s="54" t="s">
        <v>41</v>
      </c>
      <c r="K73" s="54" t="s">
        <v>42</v>
      </c>
      <c r="L73" s="54" t="s">
        <v>1773</v>
      </c>
      <c r="M73" s="54"/>
      <c r="N73" s="54"/>
      <c r="O73" s="54" t="s">
        <v>423</v>
      </c>
      <c r="P73" s="54">
        <v>6</v>
      </c>
      <c r="Q73" s="55" t="s">
        <v>2205</v>
      </c>
      <c r="R73" s="54"/>
      <c r="S73" s="56">
        <f t="shared" si="17"/>
        <v>0</v>
      </c>
      <c r="T73" s="56">
        <f t="shared" si="14"/>
        <v>0</v>
      </c>
      <c r="U73" s="56">
        <f t="shared" si="18"/>
        <v>0</v>
      </c>
      <c r="V73" s="56">
        <f t="shared" si="15"/>
        <v>6</v>
      </c>
      <c r="W73" s="64">
        <f t="shared" si="16"/>
        <v>17</v>
      </c>
      <c r="X73" s="56" t="str">
        <f t="shared" si="19"/>
        <v>T</v>
      </c>
      <c r="Y73" s="20"/>
      <c r="Z73" s="19"/>
      <c r="AA73" s="20"/>
      <c r="AB73" s="19"/>
      <c r="AC73" s="21"/>
      <c r="AJ73" s="22"/>
      <c r="AK73" s="22"/>
      <c r="AL73" s="22"/>
      <c r="AM73" s="22"/>
      <c r="AN73" s="20"/>
      <c r="AO73" s="20"/>
      <c r="AP73" s="20"/>
      <c r="AQ73" s="20"/>
      <c r="AR73" s="20"/>
    </row>
    <row r="74" spans="1:44" s="17" customFormat="1" ht="30.75" customHeight="1" x14ac:dyDescent="0.2">
      <c r="A74" s="150"/>
      <c r="C74" s="63"/>
      <c r="D74" s="66">
        <f t="shared" si="13"/>
        <v>1</v>
      </c>
      <c r="E74" s="69">
        <f>IFERROR(VLOOKUP(J74,Causa!$A$2:$F$15,6,0),"")</f>
        <v>2</v>
      </c>
      <c r="F74" s="52">
        <v>0.73333333333333339</v>
      </c>
      <c r="G74" s="53"/>
      <c r="H74" s="212"/>
      <c r="I74" s="55" t="s">
        <v>57</v>
      </c>
      <c r="J74" s="54" t="s">
        <v>41</v>
      </c>
      <c r="K74" s="54" t="s">
        <v>42</v>
      </c>
      <c r="L74" s="54" t="s">
        <v>444</v>
      </c>
      <c r="M74" s="54"/>
      <c r="N74" s="54"/>
      <c r="O74" s="54" t="s">
        <v>423</v>
      </c>
      <c r="P74" s="54">
        <v>7</v>
      </c>
      <c r="Q74" s="55" t="s">
        <v>1932</v>
      </c>
      <c r="R74" s="54"/>
      <c r="S74" s="56">
        <f t="shared" si="17"/>
        <v>0</v>
      </c>
      <c r="T74" s="56">
        <f t="shared" si="14"/>
        <v>0</v>
      </c>
      <c r="U74" s="56">
        <f t="shared" si="18"/>
        <v>0</v>
      </c>
      <c r="V74" s="56">
        <f t="shared" si="15"/>
        <v>7</v>
      </c>
      <c r="W74" s="64">
        <f t="shared" si="16"/>
        <v>17</v>
      </c>
      <c r="X74" s="56" t="str">
        <f t="shared" si="19"/>
        <v>T</v>
      </c>
      <c r="Y74" s="20"/>
      <c r="Z74" s="19"/>
      <c r="AA74" s="20"/>
      <c r="AB74" s="19"/>
      <c r="AC74" s="21"/>
      <c r="AJ74" s="22"/>
      <c r="AK74" s="22"/>
      <c r="AL74" s="22"/>
      <c r="AM74" s="22"/>
      <c r="AN74" s="20"/>
      <c r="AO74" s="20"/>
      <c r="AP74" s="20"/>
      <c r="AQ74" s="20"/>
      <c r="AR74" s="20"/>
    </row>
    <row r="75" spans="1:44" s="17" customFormat="1" ht="30.75" customHeight="1" x14ac:dyDescent="0.2">
      <c r="A75" s="150"/>
      <c r="C75" s="63"/>
      <c r="D75" s="66">
        <f t="shared" si="13"/>
        <v>1</v>
      </c>
      <c r="E75" s="69">
        <f>IFERROR(VLOOKUP(J75,Causa!$A$2:$F$15,6,0),"")</f>
        <v>3</v>
      </c>
      <c r="F75" s="52">
        <v>0.74444444444444446</v>
      </c>
      <c r="G75" s="53"/>
      <c r="H75" s="212"/>
      <c r="I75" s="55" t="s">
        <v>57</v>
      </c>
      <c r="J75" s="54" t="s">
        <v>29</v>
      </c>
      <c r="K75" s="54" t="s">
        <v>1854</v>
      </c>
      <c r="L75" s="54" t="s">
        <v>1793</v>
      </c>
      <c r="M75" s="54"/>
      <c r="N75" s="54"/>
      <c r="O75" s="54" t="s">
        <v>429</v>
      </c>
      <c r="P75" s="54">
        <v>3.43</v>
      </c>
      <c r="Q75" s="55" t="s">
        <v>2034</v>
      </c>
      <c r="R75" s="54"/>
      <c r="S75" s="56">
        <f t="shared" si="17"/>
        <v>0</v>
      </c>
      <c r="T75" s="56">
        <f t="shared" si="14"/>
        <v>0</v>
      </c>
      <c r="U75" s="56">
        <f t="shared" si="18"/>
        <v>3.43</v>
      </c>
      <c r="V75" s="56">
        <f t="shared" si="15"/>
        <v>0</v>
      </c>
      <c r="W75" s="64">
        <f t="shared" si="16"/>
        <v>17</v>
      </c>
      <c r="X75" s="56" t="str">
        <f t="shared" si="19"/>
        <v>T</v>
      </c>
      <c r="Y75" s="20"/>
      <c r="Z75" s="19"/>
      <c r="AA75" s="20"/>
      <c r="AB75" s="19"/>
      <c r="AC75" s="21"/>
      <c r="AJ75" s="22"/>
      <c r="AK75" s="22"/>
      <c r="AL75" s="22"/>
      <c r="AM75" s="22"/>
      <c r="AN75" s="20"/>
      <c r="AO75" s="20"/>
      <c r="AP75" s="20"/>
      <c r="AQ75" s="20"/>
      <c r="AR75" s="20"/>
    </row>
    <row r="76" spans="1:44" s="17" customFormat="1" ht="30.75" customHeight="1" x14ac:dyDescent="0.2">
      <c r="A76" s="150"/>
      <c r="C76" s="63"/>
      <c r="D76" s="66">
        <f t="shared" si="13"/>
        <v>1</v>
      </c>
      <c r="E76" s="69">
        <f>IFERROR(VLOOKUP(J76,Causa!$A$2:$F$15,6,0),"")</f>
        <v>2</v>
      </c>
      <c r="F76" s="52">
        <v>0.75069444444444444</v>
      </c>
      <c r="G76" s="53"/>
      <c r="H76" s="212"/>
      <c r="I76" s="55" t="s">
        <v>57</v>
      </c>
      <c r="J76" s="54" t="s">
        <v>41</v>
      </c>
      <c r="K76" s="54" t="s">
        <v>42</v>
      </c>
      <c r="L76" s="54" t="s">
        <v>444</v>
      </c>
      <c r="M76" s="54"/>
      <c r="N76" s="54"/>
      <c r="O76" s="54" t="s">
        <v>423</v>
      </c>
      <c r="P76" s="54">
        <v>6</v>
      </c>
      <c r="Q76" s="55" t="s">
        <v>1932</v>
      </c>
      <c r="R76" s="54"/>
      <c r="S76" s="56">
        <f t="shared" si="17"/>
        <v>0</v>
      </c>
      <c r="T76" s="56">
        <f t="shared" si="14"/>
        <v>0</v>
      </c>
      <c r="U76" s="56">
        <f t="shared" si="18"/>
        <v>0</v>
      </c>
      <c r="V76" s="56">
        <f t="shared" si="15"/>
        <v>6</v>
      </c>
      <c r="W76" s="64">
        <f t="shared" si="16"/>
        <v>18</v>
      </c>
      <c r="X76" s="56" t="str">
        <f t="shared" si="19"/>
        <v>T</v>
      </c>
      <c r="Y76" s="20"/>
      <c r="Z76" s="19"/>
      <c r="AA76" s="20"/>
      <c r="AB76" s="19"/>
      <c r="AC76" s="21"/>
      <c r="AJ76" s="22"/>
      <c r="AK76" s="22"/>
      <c r="AL76" s="22"/>
      <c r="AM76" s="22"/>
      <c r="AN76" s="20"/>
      <c r="AO76" s="20"/>
      <c r="AP76" s="20"/>
      <c r="AQ76" s="20"/>
      <c r="AR76" s="20"/>
    </row>
    <row r="77" spans="1:44" s="17" customFormat="1" ht="30.75" customHeight="1" x14ac:dyDescent="0.2">
      <c r="A77" s="150"/>
      <c r="C77" s="63"/>
      <c r="D77" s="66">
        <f t="shared" si="13"/>
        <v>1</v>
      </c>
      <c r="E77" s="69">
        <f>IFERROR(VLOOKUP(J77,Causa!$A$2:$F$15,6,0),"")</f>
        <v>2</v>
      </c>
      <c r="F77" s="52">
        <v>0.76250000000000007</v>
      </c>
      <c r="G77" s="53"/>
      <c r="H77" s="212"/>
      <c r="I77" s="55" t="s">
        <v>57</v>
      </c>
      <c r="J77" s="54" t="s">
        <v>41</v>
      </c>
      <c r="K77" s="54" t="s">
        <v>42</v>
      </c>
      <c r="L77" s="54" t="s">
        <v>443</v>
      </c>
      <c r="M77" s="54"/>
      <c r="N77" s="54"/>
      <c r="O77" s="54" t="s">
        <v>399</v>
      </c>
      <c r="P77" s="54">
        <v>2.2599999999999998</v>
      </c>
      <c r="Q77" s="55" t="s">
        <v>2206</v>
      </c>
      <c r="R77" s="54"/>
      <c r="S77" s="56">
        <f t="shared" si="17"/>
        <v>0</v>
      </c>
      <c r="T77" s="56">
        <f t="shared" si="14"/>
        <v>0</v>
      </c>
      <c r="U77" s="56">
        <f t="shared" si="18"/>
        <v>0</v>
      </c>
      <c r="V77" s="56">
        <f t="shared" si="15"/>
        <v>2.2599999999999998</v>
      </c>
      <c r="W77" s="64">
        <f t="shared" si="16"/>
        <v>18</v>
      </c>
      <c r="X77" s="56" t="str">
        <f t="shared" si="19"/>
        <v>T</v>
      </c>
      <c r="Y77" s="20"/>
      <c r="Z77" s="19"/>
      <c r="AA77" s="20"/>
      <c r="AB77" s="19"/>
      <c r="AC77" s="21"/>
      <c r="AJ77" s="22"/>
      <c r="AK77" s="22"/>
      <c r="AL77" s="22"/>
      <c r="AM77" s="22"/>
      <c r="AN77" s="20"/>
      <c r="AO77" s="20"/>
      <c r="AP77" s="20"/>
      <c r="AQ77" s="20"/>
      <c r="AR77" s="20"/>
    </row>
    <row r="78" spans="1:44" s="17" customFormat="1" ht="30.75" customHeight="1" x14ac:dyDescent="0.2">
      <c r="A78" s="150"/>
      <c r="C78" s="63"/>
      <c r="D78" s="66">
        <f t="shared" si="13"/>
        <v>1</v>
      </c>
      <c r="E78" s="69">
        <f>IFERROR(VLOOKUP(J78,Causa!$A$2:$F$15,6,0),"")</f>
        <v>3</v>
      </c>
      <c r="F78" s="52">
        <v>0.79375000000000007</v>
      </c>
      <c r="G78" s="53"/>
      <c r="H78" s="212"/>
      <c r="I78" s="55" t="s">
        <v>57</v>
      </c>
      <c r="J78" s="54" t="s">
        <v>29</v>
      </c>
      <c r="K78" s="54" t="s">
        <v>1854</v>
      </c>
      <c r="L78" s="54" t="s">
        <v>1793</v>
      </c>
      <c r="M78" s="54"/>
      <c r="N78" s="54"/>
      <c r="O78" s="54" t="s">
        <v>429</v>
      </c>
      <c r="P78" s="54">
        <v>2</v>
      </c>
      <c r="Q78" s="55" t="s">
        <v>2034</v>
      </c>
      <c r="R78" s="54"/>
      <c r="S78" s="56">
        <f t="shared" si="17"/>
        <v>0</v>
      </c>
      <c r="T78" s="56">
        <f t="shared" si="14"/>
        <v>0</v>
      </c>
      <c r="U78" s="56">
        <f t="shared" si="18"/>
        <v>2</v>
      </c>
      <c r="V78" s="56">
        <f t="shared" si="15"/>
        <v>0</v>
      </c>
      <c r="W78" s="64">
        <f t="shared" si="16"/>
        <v>19</v>
      </c>
      <c r="X78" s="56" t="str">
        <f t="shared" si="19"/>
        <v>T</v>
      </c>
      <c r="Y78" s="20"/>
      <c r="Z78" s="19"/>
      <c r="AA78" s="20"/>
      <c r="AB78" s="19"/>
      <c r="AC78" s="21"/>
      <c r="AJ78" s="22"/>
      <c r="AK78" s="22"/>
      <c r="AL78" s="22"/>
      <c r="AM78" s="22"/>
      <c r="AN78" s="20"/>
      <c r="AO78" s="20"/>
      <c r="AP78" s="20"/>
      <c r="AQ78" s="20"/>
      <c r="AR78" s="20"/>
    </row>
    <row r="79" spans="1:44" s="17" customFormat="1" ht="30.75" customHeight="1" x14ac:dyDescent="0.2">
      <c r="A79" s="150"/>
      <c r="C79" s="63"/>
      <c r="D79" s="66">
        <f t="shared" si="13"/>
        <v>1</v>
      </c>
      <c r="E79" s="69">
        <f>IFERROR(VLOOKUP(J79,Causa!$A$2:$F$15,6,0),"")</f>
        <v>2</v>
      </c>
      <c r="F79" s="52">
        <v>0.79861111111111116</v>
      </c>
      <c r="G79" s="53"/>
      <c r="H79" s="212"/>
      <c r="I79" s="55" t="s">
        <v>57</v>
      </c>
      <c r="J79" s="54" t="s">
        <v>41</v>
      </c>
      <c r="K79" s="54" t="s">
        <v>42</v>
      </c>
      <c r="L79" s="54" t="s">
        <v>444</v>
      </c>
      <c r="M79" s="54"/>
      <c r="N79" s="54"/>
      <c r="O79" s="54" t="s">
        <v>423</v>
      </c>
      <c r="P79" s="54">
        <v>8</v>
      </c>
      <c r="Q79" s="55" t="s">
        <v>1932</v>
      </c>
      <c r="R79" s="54"/>
      <c r="S79" s="56">
        <f t="shared" si="17"/>
        <v>0</v>
      </c>
      <c r="T79" s="56">
        <f t="shared" si="14"/>
        <v>0</v>
      </c>
      <c r="U79" s="56">
        <f t="shared" si="18"/>
        <v>0</v>
      </c>
      <c r="V79" s="56">
        <f t="shared" si="15"/>
        <v>8</v>
      </c>
      <c r="W79" s="64">
        <f t="shared" si="16"/>
        <v>19</v>
      </c>
      <c r="X79" s="56" t="str">
        <f t="shared" si="19"/>
        <v>T</v>
      </c>
      <c r="Y79" s="20"/>
      <c r="Z79" s="19"/>
      <c r="AA79" s="20"/>
      <c r="AB79" s="19"/>
      <c r="AC79" s="21"/>
      <c r="AJ79" s="22"/>
      <c r="AK79" s="22"/>
      <c r="AL79" s="22"/>
      <c r="AM79" s="22"/>
      <c r="AN79" s="20"/>
      <c r="AO79" s="20"/>
      <c r="AP79" s="20"/>
      <c r="AQ79" s="20"/>
      <c r="AR79" s="20"/>
    </row>
    <row r="80" spans="1:44" s="17" customFormat="1" ht="30.75" customHeight="1" x14ac:dyDescent="0.2">
      <c r="A80" s="150"/>
      <c r="C80" s="63"/>
      <c r="D80" s="66">
        <f t="shared" si="13"/>
        <v>1</v>
      </c>
      <c r="E80" s="69">
        <f>IFERROR(VLOOKUP(J80,Causa!$A$2:$F$15,6,0),"")</f>
        <v>2</v>
      </c>
      <c r="F80" s="52">
        <v>0.80902777777777779</v>
      </c>
      <c r="G80" s="53"/>
      <c r="H80" s="212"/>
      <c r="I80" s="55" t="s">
        <v>57</v>
      </c>
      <c r="J80" s="54" t="s">
        <v>41</v>
      </c>
      <c r="K80" s="54" t="s">
        <v>42</v>
      </c>
      <c r="L80" s="54" t="s">
        <v>442</v>
      </c>
      <c r="M80" s="54"/>
      <c r="N80" s="54"/>
      <c r="O80" s="54" t="s">
        <v>423</v>
      </c>
      <c r="P80" s="54">
        <v>3.75</v>
      </c>
      <c r="Q80" s="55" t="s">
        <v>2207</v>
      </c>
      <c r="R80" s="54"/>
      <c r="S80" s="56">
        <f t="shared" si="17"/>
        <v>0</v>
      </c>
      <c r="T80" s="56">
        <f t="shared" si="14"/>
        <v>0</v>
      </c>
      <c r="U80" s="56">
        <f t="shared" si="18"/>
        <v>0</v>
      </c>
      <c r="V80" s="56">
        <f t="shared" si="15"/>
        <v>3.75</v>
      </c>
      <c r="W80" s="64">
        <f t="shared" si="16"/>
        <v>19</v>
      </c>
      <c r="X80" s="56" t="str">
        <f t="shared" si="19"/>
        <v>T</v>
      </c>
      <c r="Y80" s="20"/>
      <c r="Z80" s="19"/>
      <c r="AA80" s="20"/>
      <c r="AB80" s="19"/>
      <c r="AC80" s="21"/>
      <c r="AJ80" s="22"/>
      <c r="AK80" s="22"/>
      <c r="AL80" s="22"/>
      <c r="AM80" s="22"/>
      <c r="AN80" s="20"/>
      <c r="AO80" s="20"/>
      <c r="AP80" s="20"/>
      <c r="AQ80" s="20"/>
      <c r="AR80" s="20"/>
    </row>
    <row r="81" spans="1:44" s="17" customFormat="1" ht="30.75" customHeight="1" x14ac:dyDescent="0.2">
      <c r="A81" s="150"/>
      <c r="C81" s="63"/>
      <c r="D81" s="66">
        <f t="shared" si="13"/>
        <v>1</v>
      </c>
      <c r="E81" s="69">
        <f>IFERROR(VLOOKUP(J81,Causa!$A$2:$F$15,6,0),"")</f>
        <v>2</v>
      </c>
      <c r="F81" s="52">
        <v>0.8340277777777777</v>
      </c>
      <c r="G81" s="53"/>
      <c r="H81" s="212"/>
      <c r="I81" s="55" t="s">
        <v>57</v>
      </c>
      <c r="J81" s="54" t="s">
        <v>41</v>
      </c>
      <c r="K81" s="54" t="s">
        <v>42</v>
      </c>
      <c r="L81" s="54" t="s">
        <v>444</v>
      </c>
      <c r="M81" s="54"/>
      <c r="N81" s="54"/>
      <c r="O81" s="54" t="s">
        <v>423</v>
      </c>
      <c r="P81" s="54">
        <v>12</v>
      </c>
      <c r="Q81" s="55" t="s">
        <v>1929</v>
      </c>
      <c r="R81" s="54"/>
      <c r="S81" s="56">
        <f t="shared" si="17"/>
        <v>0</v>
      </c>
      <c r="T81" s="56">
        <f t="shared" si="14"/>
        <v>0</v>
      </c>
      <c r="U81" s="56">
        <f t="shared" si="18"/>
        <v>0</v>
      </c>
      <c r="V81" s="56">
        <f t="shared" si="15"/>
        <v>12</v>
      </c>
      <c r="W81" s="64">
        <f t="shared" si="16"/>
        <v>20</v>
      </c>
      <c r="X81" s="56" t="str">
        <f t="shared" si="19"/>
        <v>T</v>
      </c>
      <c r="Y81" s="20"/>
      <c r="Z81" s="19"/>
      <c r="AA81" s="20"/>
      <c r="AB81" s="19"/>
      <c r="AC81" s="21"/>
      <c r="AJ81" s="22"/>
      <c r="AK81" s="22"/>
      <c r="AL81" s="22"/>
      <c r="AM81" s="22"/>
      <c r="AN81" s="20"/>
      <c r="AO81" s="20"/>
      <c r="AP81" s="20"/>
      <c r="AQ81" s="20"/>
      <c r="AR81" s="20"/>
    </row>
    <row r="82" spans="1:44" s="17" customFormat="1" ht="30.75" customHeight="1" x14ac:dyDescent="0.2">
      <c r="A82" s="150"/>
      <c r="C82" s="63"/>
      <c r="D82" s="66">
        <f t="shared" si="13"/>
        <v>1</v>
      </c>
      <c r="E82" s="69">
        <f>IFERROR(VLOOKUP(J82,Causa!$A$2:$F$15,6,0),"")</f>
        <v>3</v>
      </c>
      <c r="F82" s="52">
        <v>0.86249999999999993</v>
      </c>
      <c r="G82" s="53"/>
      <c r="H82" s="212"/>
      <c r="I82" s="55" t="s">
        <v>57</v>
      </c>
      <c r="J82" s="54" t="s">
        <v>29</v>
      </c>
      <c r="K82" s="54" t="s">
        <v>1854</v>
      </c>
      <c r="L82" s="54" t="s">
        <v>1793</v>
      </c>
      <c r="M82" s="54"/>
      <c r="N82" s="54"/>
      <c r="O82" s="54" t="s">
        <v>429</v>
      </c>
      <c r="P82" s="54">
        <v>2.08</v>
      </c>
      <c r="Q82" s="55" t="s">
        <v>2034</v>
      </c>
      <c r="R82" s="54"/>
      <c r="S82" s="56">
        <f t="shared" si="17"/>
        <v>0</v>
      </c>
      <c r="T82" s="56">
        <f t="shared" si="14"/>
        <v>0</v>
      </c>
      <c r="U82" s="56">
        <f t="shared" si="18"/>
        <v>2.08</v>
      </c>
      <c r="V82" s="56">
        <f t="shared" si="15"/>
        <v>0</v>
      </c>
      <c r="W82" s="64">
        <f t="shared" si="16"/>
        <v>20</v>
      </c>
      <c r="X82" s="56" t="str">
        <f t="shared" si="19"/>
        <v>T</v>
      </c>
      <c r="Y82" s="20"/>
      <c r="Z82" s="19"/>
      <c r="AA82" s="20"/>
      <c r="AB82" s="19"/>
      <c r="AC82" s="21"/>
      <c r="AJ82" s="22"/>
      <c r="AK82" s="22"/>
      <c r="AL82" s="22"/>
      <c r="AM82" s="22"/>
      <c r="AN82" s="20"/>
      <c r="AO82" s="20"/>
      <c r="AP82" s="20"/>
      <c r="AQ82" s="20"/>
      <c r="AR82" s="20"/>
    </row>
    <row r="83" spans="1:44" s="17" customFormat="1" ht="30.75" customHeight="1" x14ac:dyDescent="0.2">
      <c r="A83" s="150"/>
      <c r="C83" s="63"/>
      <c r="D83" s="66">
        <f t="shared" si="13"/>
        <v>1</v>
      </c>
      <c r="E83" s="69">
        <f>IFERROR(VLOOKUP(J83,Causa!$A$2:$F$15,6,0),"")</f>
        <v>2</v>
      </c>
      <c r="F83" s="52">
        <v>0.87638888888888899</v>
      </c>
      <c r="G83" s="53"/>
      <c r="H83" s="212"/>
      <c r="I83" s="55" t="s">
        <v>57</v>
      </c>
      <c r="J83" s="54" t="s">
        <v>41</v>
      </c>
      <c r="K83" s="54" t="s">
        <v>42</v>
      </c>
      <c r="L83" s="54" t="s">
        <v>444</v>
      </c>
      <c r="M83" s="54"/>
      <c r="N83" s="54"/>
      <c r="O83" s="54" t="s">
        <v>423</v>
      </c>
      <c r="P83" s="54">
        <v>13</v>
      </c>
      <c r="Q83" s="55" t="s">
        <v>1929</v>
      </c>
      <c r="R83" s="54"/>
      <c r="S83" s="56">
        <f t="shared" si="17"/>
        <v>0</v>
      </c>
      <c r="T83" s="56">
        <f t="shared" si="14"/>
        <v>0</v>
      </c>
      <c r="U83" s="56">
        <f t="shared" si="18"/>
        <v>0</v>
      </c>
      <c r="V83" s="56">
        <f t="shared" si="15"/>
        <v>13</v>
      </c>
      <c r="W83" s="64">
        <f t="shared" si="16"/>
        <v>21</v>
      </c>
      <c r="X83" s="56" t="str">
        <f t="shared" si="19"/>
        <v>T</v>
      </c>
      <c r="Y83" s="20"/>
      <c r="Z83" s="19"/>
      <c r="AA83" s="20"/>
      <c r="AB83" s="19"/>
      <c r="AC83" s="21"/>
      <c r="AJ83" s="22"/>
      <c r="AK83" s="22"/>
      <c r="AL83" s="22"/>
      <c r="AM83" s="22"/>
      <c r="AN83" s="20"/>
      <c r="AO83" s="20"/>
      <c r="AP83" s="20"/>
      <c r="AQ83" s="20"/>
      <c r="AR83" s="20"/>
    </row>
    <row r="84" spans="1:44" s="17" customFormat="1" ht="30.75" customHeight="1" x14ac:dyDescent="0.2">
      <c r="A84" s="150"/>
      <c r="C84" s="63"/>
      <c r="D84" s="66">
        <f t="shared" si="13"/>
        <v>1</v>
      </c>
      <c r="E84" s="69">
        <f>IFERROR(VLOOKUP(J84,Causa!$A$2:$F$15,6,0),"")</f>
        <v>3</v>
      </c>
      <c r="F84" s="52">
        <v>0.89236111111111116</v>
      </c>
      <c r="G84" s="53"/>
      <c r="H84" s="212"/>
      <c r="I84" s="55" t="s">
        <v>57</v>
      </c>
      <c r="J84" s="54" t="s">
        <v>29</v>
      </c>
      <c r="K84" s="54" t="s">
        <v>1854</v>
      </c>
      <c r="L84" s="54" t="s">
        <v>1793</v>
      </c>
      <c r="M84" s="54"/>
      <c r="N84" s="54"/>
      <c r="O84" s="54" t="s">
        <v>429</v>
      </c>
      <c r="P84" s="54">
        <v>1.27</v>
      </c>
      <c r="Q84" s="55" t="s">
        <v>1873</v>
      </c>
      <c r="R84" s="54"/>
      <c r="S84" s="56">
        <f t="shared" si="17"/>
        <v>0</v>
      </c>
      <c r="T84" s="56">
        <f t="shared" si="14"/>
        <v>0</v>
      </c>
      <c r="U84" s="56">
        <f t="shared" si="18"/>
        <v>1.27</v>
      </c>
      <c r="V84" s="56">
        <f t="shared" si="15"/>
        <v>0</v>
      </c>
      <c r="W84" s="64">
        <f t="shared" si="16"/>
        <v>21</v>
      </c>
      <c r="X84" s="56" t="str">
        <f t="shared" si="19"/>
        <v>T</v>
      </c>
      <c r="Y84" s="20"/>
      <c r="Z84" s="19"/>
      <c r="AA84" s="20"/>
      <c r="AB84" s="19"/>
      <c r="AC84" s="21"/>
      <c r="AJ84" s="22"/>
      <c r="AK84" s="22"/>
      <c r="AL84" s="22"/>
      <c r="AM84" s="22"/>
      <c r="AN84" s="20"/>
      <c r="AO84" s="20"/>
      <c r="AP84" s="20"/>
      <c r="AQ84" s="20"/>
      <c r="AR84" s="20"/>
    </row>
    <row r="85" spans="1:44" s="17" customFormat="1" ht="30.75" customHeight="1" x14ac:dyDescent="0.2">
      <c r="A85" s="150"/>
      <c r="C85" s="63"/>
      <c r="D85" s="66">
        <f t="shared" si="13"/>
        <v>1</v>
      </c>
      <c r="E85" s="69">
        <f>IFERROR(VLOOKUP(J85,Causa!$A$2:$F$15,6,0),"")</f>
        <v>2</v>
      </c>
      <c r="F85" s="52">
        <v>0.91111111111111109</v>
      </c>
      <c r="G85" s="53"/>
      <c r="H85" s="212"/>
      <c r="I85" s="55" t="s">
        <v>57</v>
      </c>
      <c r="J85" s="54" t="s">
        <v>41</v>
      </c>
      <c r="K85" s="54" t="s">
        <v>42</v>
      </c>
      <c r="L85" s="54" t="s">
        <v>1768</v>
      </c>
      <c r="M85" s="54"/>
      <c r="N85" s="54"/>
      <c r="O85" s="54" t="s">
        <v>423</v>
      </c>
      <c r="P85" s="54">
        <v>3</v>
      </c>
      <c r="Q85" s="55" t="s">
        <v>2169</v>
      </c>
      <c r="R85" s="54"/>
      <c r="S85" s="56">
        <f t="shared" si="17"/>
        <v>0</v>
      </c>
      <c r="T85" s="56">
        <f t="shared" si="14"/>
        <v>0</v>
      </c>
      <c r="U85" s="56">
        <f t="shared" si="18"/>
        <v>0</v>
      </c>
      <c r="V85" s="56">
        <f t="shared" si="15"/>
        <v>3</v>
      </c>
      <c r="W85" s="64">
        <f t="shared" si="16"/>
        <v>21</v>
      </c>
      <c r="X85" s="56" t="str">
        <f t="shared" si="19"/>
        <v>T</v>
      </c>
      <c r="Y85" s="20"/>
      <c r="Z85" s="19"/>
      <c r="AA85" s="20"/>
      <c r="AB85" s="19"/>
      <c r="AC85" s="21"/>
      <c r="AJ85" s="22"/>
      <c r="AK85" s="22"/>
      <c r="AL85" s="22"/>
      <c r="AM85" s="22"/>
      <c r="AN85" s="20"/>
      <c r="AO85" s="20"/>
      <c r="AP85" s="20"/>
      <c r="AQ85" s="20"/>
      <c r="AR85" s="20"/>
    </row>
    <row r="86" spans="1:44" s="17" customFormat="1" ht="30.75" customHeight="1" x14ac:dyDescent="0.2">
      <c r="A86" s="150"/>
      <c r="C86" s="63"/>
      <c r="D86" s="66">
        <f t="shared" si="13"/>
        <v>1</v>
      </c>
      <c r="E86" s="69">
        <f>IFERROR(VLOOKUP(J86,Causa!$A$2:$F$15,6,0),"")</f>
        <v>3</v>
      </c>
      <c r="F86" s="52">
        <v>0.91736111111111107</v>
      </c>
      <c r="G86" s="53"/>
      <c r="H86" s="212"/>
      <c r="I86" s="55" t="s">
        <v>57</v>
      </c>
      <c r="J86" s="54" t="s">
        <v>47</v>
      </c>
      <c r="K86" s="54" t="s">
        <v>82</v>
      </c>
      <c r="L86" s="54" t="s">
        <v>1793</v>
      </c>
      <c r="M86" s="54"/>
      <c r="N86" s="54"/>
      <c r="O86" s="54" t="s">
        <v>1725</v>
      </c>
      <c r="P86" s="54">
        <v>4.5199999999999996</v>
      </c>
      <c r="Q86" s="55" t="s">
        <v>1940</v>
      </c>
      <c r="R86" s="54"/>
      <c r="S86" s="56">
        <f t="shared" si="17"/>
        <v>0</v>
      </c>
      <c r="T86" s="56">
        <f t="shared" si="14"/>
        <v>4.5199999999999996</v>
      </c>
      <c r="U86" s="56">
        <f t="shared" si="18"/>
        <v>0</v>
      </c>
      <c r="V86" s="56">
        <f t="shared" si="15"/>
        <v>0</v>
      </c>
      <c r="W86" s="64">
        <f t="shared" si="16"/>
        <v>22</v>
      </c>
      <c r="X86" s="56" t="str">
        <f t="shared" si="19"/>
        <v>T</v>
      </c>
      <c r="Y86" s="20"/>
      <c r="Z86" s="19"/>
      <c r="AA86" s="20"/>
      <c r="AB86" s="19"/>
      <c r="AC86" s="21"/>
      <c r="AJ86" s="22"/>
      <c r="AK86" s="22"/>
      <c r="AL86" s="22"/>
      <c r="AM86" s="22"/>
      <c r="AN86" s="20"/>
      <c r="AO86" s="20"/>
      <c r="AP86" s="20"/>
      <c r="AQ86" s="20"/>
      <c r="AR86" s="20"/>
    </row>
    <row r="87" spans="1:44" s="17" customFormat="1" ht="30.75" customHeight="1" x14ac:dyDescent="0.2">
      <c r="A87" s="150"/>
      <c r="C87" s="63"/>
      <c r="D87" s="66">
        <f t="shared" si="13"/>
        <v>1</v>
      </c>
      <c r="E87" s="69">
        <f>IFERROR(VLOOKUP(J87,Causa!$A$2:$F$15,6,0),"")</f>
        <v>2</v>
      </c>
      <c r="F87" s="52">
        <v>0.92638888888888893</v>
      </c>
      <c r="G87" s="53"/>
      <c r="H87" s="212"/>
      <c r="I87" s="55" t="s">
        <v>57</v>
      </c>
      <c r="J87" s="54" t="s">
        <v>41</v>
      </c>
      <c r="K87" s="54" t="s">
        <v>42</v>
      </c>
      <c r="L87" s="54" t="s">
        <v>1770</v>
      </c>
      <c r="M87" s="54"/>
      <c r="N87" s="54"/>
      <c r="O87" s="54" t="s">
        <v>399</v>
      </c>
      <c r="P87" s="54">
        <v>5</v>
      </c>
      <c r="Q87" s="55" t="s">
        <v>2208</v>
      </c>
      <c r="R87" s="54"/>
      <c r="S87" s="56">
        <f t="shared" si="17"/>
        <v>0</v>
      </c>
      <c r="T87" s="56">
        <f t="shared" si="14"/>
        <v>0</v>
      </c>
      <c r="U87" s="56">
        <f t="shared" si="18"/>
        <v>0</v>
      </c>
      <c r="V87" s="56">
        <f t="shared" si="15"/>
        <v>5</v>
      </c>
      <c r="W87" s="64">
        <f t="shared" si="16"/>
        <v>22</v>
      </c>
      <c r="X87" s="56" t="str">
        <f t="shared" si="19"/>
        <v>T</v>
      </c>
      <c r="Y87" s="20"/>
      <c r="Z87" s="19"/>
      <c r="AA87" s="20"/>
      <c r="AB87" s="19"/>
      <c r="AC87" s="21"/>
      <c r="AJ87" s="22"/>
      <c r="AK87" s="22"/>
      <c r="AL87" s="22"/>
      <c r="AM87" s="22"/>
      <c r="AN87" s="20"/>
      <c r="AO87" s="20"/>
      <c r="AP87" s="20"/>
      <c r="AQ87" s="20"/>
      <c r="AR87" s="20"/>
    </row>
    <row r="88" spans="1:44" s="17" customFormat="1" ht="30.75" customHeight="1" x14ac:dyDescent="0.2">
      <c r="A88" s="150"/>
      <c r="C88" s="63"/>
      <c r="D88" s="66">
        <f t="shared" si="13"/>
        <v>1</v>
      </c>
      <c r="E88" s="69">
        <f>IFERROR(VLOOKUP(J88,Causa!$A$2:$F$15,6,0),"")</f>
        <v>2</v>
      </c>
      <c r="F88" s="52">
        <v>0.93263888888888891</v>
      </c>
      <c r="G88" s="53"/>
      <c r="H88" s="212"/>
      <c r="I88" s="55" t="s">
        <v>57</v>
      </c>
      <c r="J88" s="54" t="s">
        <v>41</v>
      </c>
      <c r="K88" s="54" t="s">
        <v>42</v>
      </c>
      <c r="L88" s="54" t="s">
        <v>445</v>
      </c>
      <c r="M88" s="54"/>
      <c r="N88" s="54"/>
      <c r="O88" s="54" t="s">
        <v>399</v>
      </c>
      <c r="P88" s="54">
        <v>8</v>
      </c>
      <c r="Q88" s="55" t="s">
        <v>2209</v>
      </c>
      <c r="R88" s="54"/>
      <c r="S88" s="56">
        <f t="shared" si="17"/>
        <v>0</v>
      </c>
      <c r="T88" s="56">
        <f t="shared" si="14"/>
        <v>0</v>
      </c>
      <c r="U88" s="56">
        <f t="shared" si="18"/>
        <v>0</v>
      </c>
      <c r="V88" s="56">
        <f t="shared" si="15"/>
        <v>8</v>
      </c>
      <c r="W88" s="64">
        <f t="shared" si="16"/>
        <v>22</v>
      </c>
      <c r="X88" s="56" t="str">
        <f t="shared" si="19"/>
        <v>T</v>
      </c>
      <c r="Y88" s="20"/>
      <c r="Z88" s="19"/>
      <c r="AA88" s="20"/>
      <c r="AB88" s="19"/>
      <c r="AC88" s="21"/>
      <c r="AJ88" s="22"/>
      <c r="AK88" s="22"/>
      <c r="AL88" s="22"/>
      <c r="AM88" s="22"/>
      <c r="AN88" s="20"/>
      <c r="AO88" s="20"/>
      <c r="AP88" s="20"/>
      <c r="AQ88" s="20"/>
      <c r="AR88" s="20"/>
    </row>
    <row r="89" spans="1:44" s="17" customFormat="1" ht="30.75" customHeight="1" x14ac:dyDescent="0.2">
      <c r="A89" s="150"/>
      <c r="C89" s="63"/>
      <c r="D89" s="66">
        <f t="shared" si="13"/>
        <v>1</v>
      </c>
      <c r="E89" s="69">
        <f>IFERROR(VLOOKUP(J89,Causa!$A$2:$F$15,6,0),"")</f>
        <v>2</v>
      </c>
      <c r="F89" s="52">
        <v>0.94236111111111109</v>
      </c>
      <c r="G89" s="53"/>
      <c r="H89" s="212"/>
      <c r="I89" s="55" t="s">
        <v>57</v>
      </c>
      <c r="J89" s="54" t="s">
        <v>41</v>
      </c>
      <c r="K89" s="54" t="s">
        <v>42</v>
      </c>
      <c r="L89" s="54" t="s">
        <v>444</v>
      </c>
      <c r="M89" s="54"/>
      <c r="N89" s="54"/>
      <c r="O89" s="54" t="s">
        <v>423</v>
      </c>
      <c r="P89" s="54">
        <v>7</v>
      </c>
      <c r="Q89" s="55" t="s">
        <v>1929</v>
      </c>
      <c r="R89" s="54"/>
      <c r="S89" s="56">
        <f t="shared" si="17"/>
        <v>0</v>
      </c>
      <c r="T89" s="56">
        <f t="shared" si="14"/>
        <v>0</v>
      </c>
      <c r="U89" s="56">
        <f t="shared" si="18"/>
        <v>0</v>
      </c>
      <c r="V89" s="56">
        <f t="shared" si="15"/>
        <v>7</v>
      </c>
      <c r="W89" s="64">
        <f t="shared" si="16"/>
        <v>22</v>
      </c>
      <c r="X89" s="56" t="str">
        <f t="shared" si="19"/>
        <v>T</v>
      </c>
      <c r="Y89" s="20"/>
      <c r="Z89" s="19"/>
      <c r="AA89" s="20"/>
      <c r="AB89" s="19"/>
      <c r="AC89" s="21"/>
      <c r="AJ89" s="22"/>
      <c r="AK89" s="22"/>
      <c r="AL89" s="22"/>
      <c r="AM89" s="22"/>
      <c r="AN89" s="20"/>
      <c r="AO89" s="20"/>
      <c r="AP89" s="20"/>
      <c r="AQ89" s="20"/>
      <c r="AR89" s="20"/>
    </row>
    <row r="90" spans="1:44" s="17" customFormat="1" ht="30.75" customHeight="1" x14ac:dyDescent="0.2">
      <c r="A90" s="150"/>
      <c r="C90" s="63"/>
      <c r="D90" s="66">
        <f t="shared" si="13"/>
        <v>0</v>
      </c>
      <c r="E90" s="69">
        <f>IFERROR(VLOOKUP(J90,Causa!$A$2:$F$15,6,0),"")</f>
        <v>1</v>
      </c>
      <c r="F90" s="52">
        <v>0.95833333333333337</v>
      </c>
      <c r="G90" s="53"/>
      <c r="H90" s="212"/>
      <c r="I90" s="55" t="s">
        <v>55</v>
      </c>
      <c r="J90" s="54" t="s">
        <v>39</v>
      </c>
      <c r="K90" s="54" t="s">
        <v>40</v>
      </c>
      <c r="L90" s="54" t="s">
        <v>1769</v>
      </c>
      <c r="M90" s="54" t="s">
        <v>409</v>
      </c>
      <c r="N90" s="54"/>
      <c r="O90" s="54"/>
      <c r="P90" s="54">
        <v>10.119999999999999</v>
      </c>
      <c r="Q90" s="55" t="s">
        <v>2211</v>
      </c>
      <c r="R90" s="54"/>
      <c r="S90" s="56">
        <f t="shared" si="17"/>
        <v>0</v>
      </c>
      <c r="T90" s="56">
        <f t="shared" si="14"/>
        <v>0</v>
      </c>
      <c r="U90" s="56">
        <f t="shared" si="18"/>
        <v>0</v>
      </c>
      <c r="V90" s="56">
        <f t="shared" si="15"/>
        <v>10.119999999999999</v>
      </c>
      <c r="W90" s="64">
        <f t="shared" si="16"/>
        <v>23</v>
      </c>
      <c r="X90" s="56" t="str">
        <f t="shared" si="19"/>
        <v>N</v>
      </c>
      <c r="Y90" s="20"/>
      <c r="Z90" s="19"/>
      <c r="AA90" s="20"/>
      <c r="AB90" s="19"/>
      <c r="AC90" s="21"/>
      <c r="AJ90" s="22"/>
      <c r="AK90" s="22"/>
      <c r="AL90" s="22"/>
      <c r="AM90" s="22"/>
      <c r="AN90" s="20"/>
      <c r="AO90" s="20"/>
      <c r="AP90" s="20"/>
      <c r="AQ90" s="20"/>
      <c r="AR90" s="20"/>
    </row>
    <row r="91" spans="1:44" s="17" customFormat="1" ht="30.75" customHeight="1" x14ac:dyDescent="0.2">
      <c r="A91" s="150"/>
      <c r="C91" s="63"/>
      <c r="D91" s="66">
        <f t="shared" si="13"/>
        <v>1</v>
      </c>
      <c r="E91" s="69">
        <f>IFERROR(VLOOKUP(J91,Causa!$A$2:$F$15,6,0),"")</f>
        <v>2</v>
      </c>
      <c r="F91" s="52">
        <v>0.98055555555555562</v>
      </c>
      <c r="G91" s="53"/>
      <c r="H91" s="212"/>
      <c r="I91" s="55" t="s">
        <v>55</v>
      </c>
      <c r="J91" s="54" t="s">
        <v>41</v>
      </c>
      <c r="K91" s="54" t="s">
        <v>42</v>
      </c>
      <c r="L91" s="54" t="s">
        <v>441</v>
      </c>
      <c r="M91" s="54"/>
      <c r="N91" s="54"/>
      <c r="O91" s="54" t="s">
        <v>399</v>
      </c>
      <c r="P91" s="54">
        <v>8</v>
      </c>
      <c r="Q91" s="55" t="s">
        <v>2212</v>
      </c>
      <c r="R91" s="54"/>
      <c r="S91" s="56">
        <f t="shared" si="17"/>
        <v>0</v>
      </c>
      <c r="T91" s="56">
        <f t="shared" si="14"/>
        <v>0</v>
      </c>
      <c r="U91" s="56">
        <f t="shared" si="18"/>
        <v>0</v>
      </c>
      <c r="V91" s="56">
        <f t="shared" si="15"/>
        <v>8</v>
      </c>
      <c r="W91" s="64">
        <f t="shared" si="16"/>
        <v>23</v>
      </c>
      <c r="X91" s="56" t="str">
        <f t="shared" si="19"/>
        <v>N</v>
      </c>
      <c r="Y91" s="20"/>
      <c r="Z91" s="19"/>
      <c r="AA91" s="20"/>
      <c r="AB91" s="19"/>
      <c r="AC91" s="21"/>
      <c r="AJ91" s="22"/>
      <c r="AK91" s="22"/>
      <c r="AL91" s="22"/>
      <c r="AM91" s="22"/>
      <c r="AN91" s="20"/>
      <c r="AO91" s="20"/>
      <c r="AP91" s="20"/>
      <c r="AQ91" s="20"/>
      <c r="AR91" s="20"/>
    </row>
    <row r="92" spans="1:44" s="17" customFormat="1" ht="30.75" customHeight="1" x14ac:dyDescent="0.2">
      <c r="A92" s="150"/>
      <c r="C92" s="63"/>
      <c r="D92" s="66" t="str">
        <f t="shared" si="13"/>
        <v/>
      </c>
      <c r="E92" s="69" t="str">
        <f>IFERROR(VLOOKUP(J92,Causa!$A$2:$F$15,6,0),"")</f>
        <v/>
      </c>
      <c r="F92" s="52"/>
      <c r="G92" s="53"/>
      <c r="H92" s="212"/>
      <c r="I92" s="55"/>
      <c r="J92" s="54"/>
      <c r="K92" s="54"/>
      <c r="L92" s="54"/>
      <c r="M92" s="54"/>
      <c r="N92" s="54"/>
      <c r="O92" s="54"/>
      <c r="P92" s="54"/>
      <c r="Q92" s="55"/>
      <c r="R92" s="54"/>
      <c r="S92" s="56">
        <f t="shared" si="17"/>
        <v>0</v>
      </c>
      <c r="T92" s="56">
        <f t="shared" si="14"/>
        <v>0</v>
      </c>
      <c r="U92" s="56">
        <f t="shared" si="18"/>
        <v>0</v>
      </c>
      <c r="V92" s="56">
        <f t="shared" si="15"/>
        <v>0</v>
      </c>
      <c r="W92" s="64" t="str">
        <f t="shared" si="16"/>
        <v/>
      </c>
      <c r="X92" s="56" t="str">
        <f t="shared" si="19"/>
        <v>T</v>
      </c>
      <c r="Y92" s="20"/>
      <c r="Z92" s="19"/>
      <c r="AA92" s="20"/>
      <c r="AB92" s="19"/>
      <c r="AC92" s="21"/>
      <c r="AJ92" s="22"/>
      <c r="AK92" s="22"/>
      <c r="AL92" s="22"/>
      <c r="AM92" s="22"/>
      <c r="AN92" s="20"/>
      <c r="AO92" s="20"/>
      <c r="AP92" s="20"/>
      <c r="AQ92" s="20"/>
      <c r="AR92" s="20"/>
    </row>
    <row r="93" spans="1:44" s="17" customFormat="1" ht="30.75" customHeight="1" x14ac:dyDescent="0.2">
      <c r="A93" s="150"/>
      <c r="C93" s="63"/>
      <c r="D93" s="66" t="str">
        <f t="shared" si="13"/>
        <v/>
      </c>
      <c r="E93" s="69" t="str">
        <f>IFERROR(VLOOKUP(J93,Causa!$A$2:$F$15,6,0),"")</f>
        <v/>
      </c>
      <c r="F93" s="52"/>
      <c r="G93" s="53"/>
      <c r="H93" s="212"/>
      <c r="I93" s="55"/>
      <c r="J93" s="54"/>
      <c r="K93" s="54"/>
      <c r="L93" s="54"/>
      <c r="M93" s="54"/>
      <c r="N93" s="54"/>
      <c r="O93" s="54"/>
      <c r="P93" s="54"/>
      <c r="Q93" s="55"/>
      <c r="R93" s="54"/>
      <c r="S93" s="56">
        <f t="shared" si="17"/>
        <v>0</v>
      </c>
      <c r="T93" s="56">
        <f t="shared" si="14"/>
        <v>0</v>
      </c>
      <c r="U93" s="56">
        <f t="shared" si="18"/>
        <v>0</v>
      </c>
      <c r="V93" s="56">
        <f t="shared" si="15"/>
        <v>0</v>
      </c>
      <c r="W93" s="64" t="str">
        <f t="shared" si="16"/>
        <v/>
      </c>
      <c r="X93" s="56" t="str">
        <f t="shared" si="19"/>
        <v>T</v>
      </c>
      <c r="Y93" s="20"/>
      <c r="Z93" s="19"/>
      <c r="AA93" s="20"/>
      <c r="AB93" s="19"/>
      <c r="AC93" s="21"/>
      <c r="AJ93" s="22"/>
      <c r="AK93" s="22"/>
      <c r="AL93" s="22"/>
      <c r="AM93" s="22"/>
      <c r="AN93" s="20"/>
      <c r="AO93" s="20"/>
      <c r="AP93" s="20"/>
      <c r="AQ93" s="20"/>
      <c r="AR93" s="20"/>
    </row>
    <row r="94" spans="1:44" s="17" customFormat="1" ht="30.75" customHeight="1" x14ac:dyDescent="0.2">
      <c r="A94" s="150"/>
      <c r="C94" s="63"/>
      <c r="D94" s="66" t="str">
        <f t="shared" si="13"/>
        <v/>
      </c>
      <c r="E94" s="69" t="str">
        <f>IFERROR(VLOOKUP(J94,Causa!$A$2:$F$15,6,0),"")</f>
        <v/>
      </c>
      <c r="F94" s="52"/>
      <c r="G94" s="53"/>
      <c r="H94" s="212"/>
      <c r="I94" s="55"/>
      <c r="J94" s="54"/>
      <c r="K94" s="54"/>
      <c r="L94" s="54"/>
      <c r="M94" s="54"/>
      <c r="N94" s="54"/>
      <c r="O94" s="54"/>
      <c r="P94" s="54"/>
      <c r="Q94" s="55"/>
      <c r="R94" s="54"/>
      <c r="S94" s="56">
        <f t="shared" si="17"/>
        <v>0</v>
      </c>
      <c r="T94" s="56">
        <f t="shared" si="14"/>
        <v>0</v>
      </c>
      <c r="U94" s="56">
        <f t="shared" si="18"/>
        <v>0</v>
      </c>
      <c r="V94" s="56">
        <f t="shared" si="15"/>
        <v>0</v>
      </c>
      <c r="W94" s="64" t="str">
        <f t="shared" si="16"/>
        <v/>
      </c>
      <c r="X94" s="56" t="str">
        <f t="shared" si="19"/>
        <v>T</v>
      </c>
      <c r="Y94" s="20"/>
      <c r="Z94" s="19"/>
      <c r="AA94" s="20"/>
      <c r="AB94" s="19"/>
      <c r="AC94" s="21"/>
      <c r="AJ94" s="22"/>
      <c r="AK94" s="22"/>
      <c r="AL94" s="22"/>
      <c r="AM94" s="22"/>
      <c r="AN94" s="20"/>
      <c r="AO94" s="20"/>
      <c r="AP94" s="20"/>
      <c r="AQ94" s="20"/>
      <c r="AR94" s="20"/>
    </row>
    <row r="95" spans="1:44" s="17" customFormat="1" ht="30.75" customHeight="1" x14ac:dyDescent="0.2">
      <c r="A95" s="150"/>
      <c r="C95" s="63"/>
      <c r="D95" s="66" t="str">
        <f t="shared" si="13"/>
        <v/>
      </c>
      <c r="E95" s="69" t="str">
        <f>IFERROR(VLOOKUP(J95,Causa!$A$2:$F$15,6,0),"")</f>
        <v/>
      </c>
      <c r="F95" s="52"/>
      <c r="G95" s="53"/>
      <c r="H95" s="212"/>
      <c r="I95" s="55"/>
      <c r="J95" s="54"/>
      <c r="K95" s="54"/>
      <c r="L95" s="54"/>
      <c r="M95" s="54"/>
      <c r="N95" s="54"/>
      <c r="O95" s="54"/>
      <c r="P95" s="54"/>
      <c r="Q95" s="55"/>
      <c r="R95" s="54"/>
      <c r="S95" s="56">
        <f t="shared" si="17"/>
        <v>0</v>
      </c>
      <c r="T95" s="56">
        <f t="shared" si="14"/>
        <v>0</v>
      </c>
      <c r="U95" s="56">
        <f t="shared" si="18"/>
        <v>0</v>
      </c>
      <c r="V95" s="56">
        <f t="shared" si="15"/>
        <v>0</v>
      </c>
      <c r="W95" s="64" t="str">
        <f t="shared" si="16"/>
        <v/>
      </c>
      <c r="X95" s="56" t="str">
        <f t="shared" si="19"/>
        <v>T</v>
      </c>
      <c r="Y95" s="20"/>
      <c r="Z95" s="19"/>
      <c r="AA95" s="20"/>
      <c r="AB95" s="19"/>
      <c r="AC95" s="21"/>
      <c r="AJ95" s="22"/>
      <c r="AK95" s="22"/>
      <c r="AL95" s="22"/>
      <c r="AM95" s="22"/>
      <c r="AN95" s="20"/>
      <c r="AO95" s="20"/>
      <c r="AP95" s="20"/>
      <c r="AQ95" s="20"/>
      <c r="AR95" s="20"/>
    </row>
    <row r="96" spans="1:44" s="17" customFormat="1" ht="30.75" customHeight="1" x14ac:dyDescent="0.2">
      <c r="A96" s="150"/>
      <c r="C96" s="63"/>
      <c r="D96" s="66" t="str">
        <f t="shared" si="13"/>
        <v/>
      </c>
      <c r="E96" s="69" t="str">
        <f>IFERROR(VLOOKUP(J96,Causa!$A$2:$F$15,6,0),"")</f>
        <v/>
      </c>
      <c r="F96" s="52"/>
      <c r="G96" s="53"/>
      <c r="H96" s="212"/>
      <c r="I96" s="55"/>
      <c r="J96" s="54"/>
      <c r="K96" s="54"/>
      <c r="L96" s="54"/>
      <c r="M96" s="54"/>
      <c r="N96" s="54"/>
      <c r="O96" s="54"/>
      <c r="P96" s="54"/>
      <c r="Q96" s="55"/>
      <c r="R96" s="54"/>
      <c r="S96" s="56">
        <f t="shared" si="17"/>
        <v>0</v>
      </c>
      <c r="T96" s="56">
        <f t="shared" si="14"/>
        <v>0</v>
      </c>
      <c r="U96" s="56">
        <f t="shared" si="18"/>
        <v>0</v>
      </c>
      <c r="V96" s="56">
        <f t="shared" si="15"/>
        <v>0</v>
      </c>
      <c r="W96" s="64" t="str">
        <f t="shared" si="16"/>
        <v/>
      </c>
      <c r="X96" s="56" t="str">
        <f t="shared" si="19"/>
        <v>T</v>
      </c>
      <c r="Y96" s="20"/>
      <c r="Z96" s="19"/>
      <c r="AA96" s="20"/>
      <c r="AB96" s="19"/>
      <c r="AC96" s="21"/>
      <c r="AJ96" s="22"/>
      <c r="AK96" s="22"/>
      <c r="AL96" s="22"/>
      <c r="AM96" s="22"/>
      <c r="AN96" s="20"/>
      <c r="AO96" s="20"/>
      <c r="AP96" s="20"/>
      <c r="AQ96" s="20"/>
      <c r="AR96" s="20"/>
    </row>
    <row r="97" spans="1:44" s="17" customFormat="1" ht="30.75" customHeight="1" x14ac:dyDescent="0.2">
      <c r="A97" s="150"/>
      <c r="C97" s="63"/>
      <c r="D97" s="66" t="str">
        <f t="shared" si="13"/>
        <v/>
      </c>
      <c r="E97" s="69" t="str">
        <f>IFERROR(VLOOKUP(J97,Causa!$A$2:$F$15,6,0),"")</f>
        <v/>
      </c>
      <c r="F97" s="52"/>
      <c r="G97" s="53"/>
      <c r="H97" s="212"/>
      <c r="I97" s="55"/>
      <c r="J97" s="54"/>
      <c r="K97" s="54"/>
      <c r="L97" s="54"/>
      <c r="M97" s="54"/>
      <c r="N97" s="54"/>
      <c r="O97" s="54"/>
      <c r="P97" s="54"/>
      <c r="Q97" s="55"/>
      <c r="R97" s="54"/>
      <c r="S97" s="56">
        <f t="shared" si="17"/>
        <v>0</v>
      </c>
      <c r="T97" s="56">
        <f t="shared" si="14"/>
        <v>0</v>
      </c>
      <c r="U97" s="56">
        <f t="shared" si="18"/>
        <v>0</v>
      </c>
      <c r="V97" s="56">
        <f t="shared" si="15"/>
        <v>0</v>
      </c>
      <c r="W97" s="64" t="str">
        <f t="shared" si="16"/>
        <v/>
      </c>
      <c r="X97" s="56" t="str">
        <f t="shared" si="19"/>
        <v>T</v>
      </c>
      <c r="Y97" s="20"/>
      <c r="Z97" s="19"/>
      <c r="AA97" s="20"/>
      <c r="AB97" s="19"/>
      <c r="AC97" s="21"/>
      <c r="AJ97" s="22"/>
      <c r="AK97" s="22"/>
      <c r="AL97" s="22"/>
      <c r="AM97" s="22"/>
      <c r="AN97" s="20"/>
      <c r="AO97" s="20"/>
      <c r="AP97" s="20"/>
      <c r="AQ97" s="20"/>
      <c r="AR97" s="20"/>
    </row>
    <row r="98" spans="1:44" s="17" customFormat="1" ht="30.75" customHeight="1" x14ac:dyDescent="0.2">
      <c r="A98" s="150"/>
      <c r="C98" s="63"/>
      <c r="D98" s="66" t="str">
        <f t="shared" si="13"/>
        <v/>
      </c>
      <c r="E98" s="69" t="str">
        <f>IFERROR(VLOOKUP(J98,Causa!$A$2:$F$15,6,0),"")</f>
        <v/>
      </c>
      <c r="F98" s="52"/>
      <c r="G98" s="53"/>
      <c r="H98" s="212"/>
      <c r="I98" s="55"/>
      <c r="J98" s="54"/>
      <c r="K98" s="54"/>
      <c r="L98" s="54"/>
      <c r="M98" s="54"/>
      <c r="N98" s="54"/>
      <c r="O98" s="54"/>
      <c r="P98" s="54"/>
      <c r="Q98" s="55"/>
      <c r="R98" s="54"/>
      <c r="S98" s="56">
        <f t="shared" si="17"/>
        <v>0</v>
      </c>
      <c r="T98" s="56">
        <f t="shared" si="14"/>
        <v>0</v>
      </c>
      <c r="U98" s="56">
        <f t="shared" si="18"/>
        <v>0</v>
      </c>
      <c r="V98" s="56">
        <f t="shared" si="15"/>
        <v>0</v>
      </c>
      <c r="W98" s="64" t="str">
        <f t="shared" si="16"/>
        <v/>
      </c>
      <c r="X98" s="56" t="str">
        <f t="shared" si="19"/>
        <v>T</v>
      </c>
      <c r="Y98" s="20"/>
      <c r="Z98" s="19"/>
      <c r="AA98" s="20"/>
      <c r="AB98" s="19"/>
      <c r="AC98" s="21"/>
      <c r="AJ98" s="22"/>
      <c r="AK98" s="22"/>
      <c r="AL98" s="22"/>
      <c r="AM98" s="22"/>
      <c r="AN98" s="20"/>
      <c r="AO98" s="20"/>
      <c r="AP98" s="20"/>
      <c r="AQ98" s="20"/>
      <c r="AR98" s="20"/>
    </row>
    <row r="99" spans="1:44" s="17" customFormat="1" ht="30.75" customHeight="1" x14ac:dyDescent="0.2">
      <c r="A99" s="150"/>
      <c r="C99" s="63"/>
      <c r="D99" s="66" t="str">
        <f t="shared" ref="D99:D162" si="20">IF(E99="","",IF(E99=1,IF(COUNTA(F99:P99)=9,1,0),IF(J99="OPERACIO",IF(COUNTA(F99:P99)=7,1,0),IF(COUNTA(F99:P99)=7,1,0))))</f>
        <v/>
      </c>
      <c r="E99" s="69" t="str">
        <f>IFERROR(VLOOKUP(J99,Causa!$A$2:$F$15,6,0),"")</f>
        <v/>
      </c>
      <c r="F99" s="52"/>
      <c r="G99" s="53"/>
      <c r="H99" s="212"/>
      <c r="I99" s="55"/>
      <c r="J99" s="54"/>
      <c r="K99" s="54"/>
      <c r="L99" s="54"/>
      <c r="M99" s="54"/>
      <c r="N99" s="54"/>
      <c r="O99" s="54"/>
      <c r="P99" s="54"/>
      <c r="Q99" s="55"/>
      <c r="R99" s="54"/>
      <c r="S99" s="56">
        <f t="shared" si="17"/>
        <v>0</v>
      </c>
      <c r="T99" s="56">
        <f t="shared" ref="T99:T162" si="21">IF(J99="Programa",P99,0)-S99</f>
        <v>0</v>
      </c>
      <c r="U99" s="56">
        <f t="shared" si="18"/>
        <v>0</v>
      </c>
      <c r="V99" s="56">
        <f t="shared" ref="V99:V162" si="22">IF(J99="ELECTRIC",P99,0)+IF(J99="INSTRUME",P99,0)+IF(J99="MECANICA",P99,0)+IF(J99="OPERACIO",P99,0)+IF(J99="AUTOMATI",P99,0)</f>
        <v>0</v>
      </c>
      <c r="W99" s="64" t="str">
        <f t="shared" ref="W99:W162" si="23">IF(F99="","",HOUR(F99))</f>
        <v/>
      </c>
      <c r="X99" s="56" t="str">
        <f t="shared" si="19"/>
        <v>T</v>
      </c>
      <c r="Y99" s="20"/>
      <c r="Z99" s="19"/>
      <c r="AA99" s="20"/>
      <c r="AB99" s="19"/>
      <c r="AC99" s="21"/>
      <c r="AJ99" s="22"/>
      <c r="AK99" s="22"/>
      <c r="AL99" s="22"/>
      <c r="AM99" s="22"/>
      <c r="AN99" s="20"/>
      <c r="AO99" s="20"/>
      <c r="AP99" s="20"/>
      <c r="AQ99" s="20"/>
      <c r="AR99" s="20"/>
    </row>
    <row r="100" spans="1:44" s="17" customFormat="1" ht="30.75" customHeight="1" x14ac:dyDescent="0.2">
      <c r="A100" s="150"/>
      <c r="C100" s="63"/>
      <c r="D100" s="66" t="str">
        <f t="shared" si="20"/>
        <v/>
      </c>
      <c r="E100" s="69" t="str">
        <f>IFERROR(VLOOKUP(J100,Causa!$A$2:$F$15,6,0),"")</f>
        <v/>
      </c>
      <c r="F100" s="52"/>
      <c r="G100" s="53"/>
      <c r="H100" s="212"/>
      <c r="I100" s="55"/>
      <c r="J100" s="54"/>
      <c r="K100" s="54"/>
      <c r="L100" s="54"/>
      <c r="M100" s="54"/>
      <c r="N100" s="54"/>
      <c r="O100" s="54"/>
      <c r="P100" s="54"/>
      <c r="Q100" s="55"/>
      <c r="R100" s="54"/>
      <c r="S100" s="56">
        <f t="shared" ref="S100:S163" si="24">IF(K100="tiempo no programado",P100,0)</f>
        <v>0</v>
      </c>
      <c r="T100" s="56">
        <f t="shared" si="21"/>
        <v>0</v>
      </c>
      <c r="U100" s="56">
        <f t="shared" ref="U100:U163" si="25">IF(J100="CALIDAD",P100,0)+IF(J100="LOGISTIC",P100,0)+IF(J100="REPUESTO",P100,0)+IF(J100="SALAMAQ",P100,0)</f>
        <v>0</v>
      </c>
      <c r="V100" s="56">
        <f t="shared" si="22"/>
        <v>0</v>
      </c>
      <c r="W100" s="64" t="str">
        <f t="shared" si="23"/>
        <v/>
      </c>
      <c r="X100" s="56" t="str">
        <f t="shared" ref="X100:X163" si="26">IF(OR(W100=23,W100&lt;7),"N",IF(AND(W100&gt;=7,W100&lt;15),"M","T"))</f>
        <v>T</v>
      </c>
      <c r="Y100" s="20"/>
      <c r="Z100" s="19"/>
      <c r="AA100" s="20"/>
      <c r="AB100" s="19"/>
      <c r="AC100" s="21"/>
      <c r="AJ100" s="22"/>
      <c r="AK100" s="22"/>
      <c r="AL100" s="22"/>
      <c r="AM100" s="22"/>
      <c r="AN100" s="20"/>
      <c r="AO100" s="20"/>
      <c r="AP100" s="20"/>
      <c r="AQ100" s="20"/>
      <c r="AR100" s="20"/>
    </row>
    <row r="101" spans="1:44" s="17" customFormat="1" ht="30.75" customHeight="1" x14ac:dyDescent="0.2">
      <c r="A101" s="150"/>
      <c r="C101" s="63"/>
      <c r="D101" s="66" t="str">
        <f t="shared" si="20"/>
        <v/>
      </c>
      <c r="E101" s="69" t="str">
        <f>IFERROR(VLOOKUP(J101,Causa!$A$2:$F$15,6,0),"")</f>
        <v/>
      </c>
      <c r="F101" s="52"/>
      <c r="G101" s="53"/>
      <c r="H101" s="212"/>
      <c r="I101" s="55"/>
      <c r="J101" s="54"/>
      <c r="K101" s="54"/>
      <c r="L101" s="54"/>
      <c r="M101" s="54"/>
      <c r="N101" s="54"/>
      <c r="O101" s="54"/>
      <c r="P101" s="54"/>
      <c r="Q101" s="55"/>
      <c r="R101" s="54"/>
      <c r="S101" s="56">
        <f t="shared" si="24"/>
        <v>0</v>
      </c>
      <c r="T101" s="56">
        <f t="shared" si="21"/>
        <v>0</v>
      </c>
      <c r="U101" s="56">
        <f t="shared" si="25"/>
        <v>0</v>
      </c>
      <c r="V101" s="56">
        <f t="shared" si="22"/>
        <v>0</v>
      </c>
      <c r="W101" s="64" t="str">
        <f t="shared" si="23"/>
        <v/>
      </c>
      <c r="X101" s="56" t="str">
        <f t="shared" si="26"/>
        <v>T</v>
      </c>
      <c r="Y101" s="20"/>
      <c r="Z101" s="19"/>
      <c r="AA101" s="20"/>
      <c r="AB101" s="19"/>
      <c r="AC101" s="21"/>
      <c r="AJ101" s="22"/>
      <c r="AK101" s="22"/>
      <c r="AL101" s="22"/>
      <c r="AM101" s="22"/>
      <c r="AN101" s="20"/>
      <c r="AO101" s="20"/>
      <c r="AP101" s="20"/>
      <c r="AQ101" s="20"/>
      <c r="AR101" s="20"/>
    </row>
    <row r="102" spans="1:44" s="17" customFormat="1" ht="30.75" customHeight="1" x14ac:dyDescent="0.2">
      <c r="A102" s="150"/>
      <c r="C102" s="63"/>
      <c r="D102" s="66" t="str">
        <f t="shared" si="20"/>
        <v/>
      </c>
      <c r="E102" s="69" t="str">
        <f>IFERROR(VLOOKUP(J102,Causa!$A$2:$F$15,6,0),"")</f>
        <v/>
      </c>
      <c r="F102" s="52"/>
      <c r="G102" s="53"/>
      <c r="H102" s="212"/>
      <c r="I102" s="55"/>
      <c r="J102" s="54"/>
      <c r="K102" s="54"/>
      <c r="L102" s="54"/>
      <c r="M102" s="54"/>
      <c r="N102" s="54"/>
      <c r="O102" s="54"/>
      <c r="P102" s="54"/>
      <c r="Q102" s="55"/>
      <c r="R102" s="54"/>
      <c r="S102" s="56">
        <f t="shared" si="24"/>
        <v>0</v>
      </c>
      <c r="T102" s="56">
        <f t="shared" si="21"/>
        <v>0</v>
      </c>
      <c r="U102" s="56">
        <f t="shared" si="25"/>
        <v>0</v>
      </c>
      <c r="V102" s="56">
        <f t="shared" si="22"/>
        <v>0</v>
      </c>
      <c r="W102" s="64" t="str">
        <f t="shared" si="23"/>
        <v/>
      </c>
      <c r="X102" s="56" t="str">
        <f t="shared" si="26"/>
        <v>T</v>
      </c>
      <c r="Y102" s="20"/>
      <c r="Z102" s="19"/>
      <c r="AA102" s="20"/>
      <c r="AB102" s="19"/>
      <c r="AC102" s="21"/>
      <c r="AJ102" s="22"/>
      <c r="AK102" s="22"/>
      <c r="AL102" s="22"/>
      <c r="AM102" s="22"/>
      <c r="AN102" s="20"/>
      <c r="AO102" s="20"/>
      <c r="AP102" s="20"/>
      <c r="AQ102" s="20"/>
      <c r="AR102" s="20"/>
    </row>
    <row r="103" spans="1:44" s="17" customFormat="1" ht="30.75" customHeight="1" x14ac:dyDescent="0.2">
      <c r="A103" s="150"/>
      <c r="C103" s="63"/>
      <c r="D103" s="66" t="str">
        <f t="shared" si="20"/>
        <v/>
      </c>
      <c r="E103" s="69" t="str">
        <f>IFERROR(VLOOKUP(J103,Causa!$A$2:$F$15,6,0),"")</f>
        <v/>
      </c>
      <c r="F103" s="52"/>
      <c r="G103" s="53"/>
      <c r="H103" s="212"/>
      <c r="I103" s="55"/>
      <c r="J103" s="54"/>
      <c r="K103" s="54"/>
      <c r="L103" s="54"/>
      <c r="M103" s="54"/>
      <c r="N103" s="54"/>
      <c r="O103" s="54"/>
      <c r="P103" s="54"/>
      <c r="Q103" s="55"/>
      <c r="R103" s="54"/>
      <c r="S103" s="56">
        <f t="shared" si="24"/>
        <v>0</v>
      </c>
      <c r="T103" s="56">
        <f t="shared" si="21"/>
        <v>0</v>
      </c>
      <c r="U103" s="56">
        <f t="shared" si="25"/>
        <v>0</v>
      </c>
      <c r="V103" s="56">
        <f t="shared" si="22"/>
        <v>0</v>
      </c>
      <c r="W103" s="64" t="str">
        <f t="shared" si="23"/>
        <v/>
      </c>
      <c r="X103" s="56" t="str">
        <f t="shared" si="26"/>
        <v>T</v>
      </c>
      <c r="Y103" s="20"/>
      <c r="Z103" s="19"/>
      <c r="AA103" s="20"/>
      <c r="AB103" s="19"/>
      <c r="AC103" s="21"/>
      <c r="AJ103" s="22"/>
      <c r="AK103" s="22"/>
      <c r="AL103" s="22"/>
      <c r="AM103" s="22"/>
      <c r="AN103" s="20"/>
      <c r="AO103" s="20"/>
      <c r="AP103" s="20"/>
      <c r="AQ103" s="20"/>
      <c r="AR103" s="20"/>
    </row>
    <row r="104" spans="1:44" s="17" customFormat="1" ht="30.75" customHeight="1" x14ac:dyDescent="0.2">
      <c r="A104" s="150"/>
      <c r="C104" s="63"/>
      <c r="D104" s="66" t="str">
        <f t="shared" si="20"/>
        <v/>
      </c>
      <c r="E104" s="69" t="str">
        <f>IFERROR(VLOOKUP(J104,Causa!$A$2:$F$15,6,0),"")</f>
        <v/>
      </c>
      <c r="F104" s="52"/>
      <c r="G104" s="53"/>
      <c r="H104" s="212"/>
      <c r="I104" s="55"/>
      <c r="J104" s="54"/>
      <c r="K104" s="54"/>
      <c r="L104" s="54"/>
      <c r="M104" s="54"/>
      <c r="N104" s="54"/>
      <c r="O104" s="54"/>
      <c r="P104" s="54"/>
      <c r="Q104" s="55"/>
      <c r="R104" s="54"/>
      <c r="S104" s="56">
        <f t="shared" si="24"/>
        <v>0</v>
      </c>
      <c r="T104" s="56">
        <f t="shared" si="21"/>
        <v>0</v>
      </c>
      <c r="U104" s="56">
        <f t="shared" si="25"/>
        <v>0</v>
      </c>
      <c r="V104" s="56">
        <f t="shared" si="22"/>
        <v>0</v>
      </c>
      <c r="W104" s="64" t="str">
        <f t="shared" si="23"/>
        <v/>
      </c>
      <c r="X104" s="56" t="str">
        <f t="shared" si="26"/>
        <v>T</v>
      </c>
      <c r="Y104" s="20"/>
      <c r="Z104" s="19"/>
      <c r="AA104" s="20"/>
      <c r="AB104" s="19"/>
      <c r="AC104" s="21"/>
      <c r="AJ104" s="22"/>
      <c r="AK104" s="22"/>
      <c r="AL104" s="22"/>
      <c r="AM104" s="22"/>
      <c r="AN104" s="20"/>
      <c r="AO104" s="20"/>
      <c r="AP104" s="20"/>
      <c r="AQ104" s="20"/>
      <c r="AR104" s="20"/>
    </row>
    <row r="105" spans="1:44" s="17" customFormat="1" ht="30.75" customHeight="1" x14ac:dyDescent="0.2">
      <c r="A105" s="150"/>
      <c r="C105" s="63"/>
      <c r="D105" s="66" t="str">
        <f t="shared" si="20"/>
        <v/>
      </c>
      <c r="E105" s="69" t="str">
        <f>IFERROR(VLOOKUP(J105,Causa!$A$2:$F$15,6,0),"")</f>
        <v/>
      </c>
      <c r="F105" s="52"/>
      <c r="G105" s="53"/>
      <c r="H105" s="212"/>
      <c r="I105" s="55"/>
      <c r="J105" s="54"/>
      <c r="K105" s="54"/>
      <c r="L105" s="54"/>
      <c r="M105" s="54"/>
      <c r="N105" s="54"/>
      <c r="O105" s="54"/>
      <c r="P105" s="54"/>
      <c r="Q105" s="55"/>
      <c r="R105" s="54"/>
      <c r="S105" s="56">
        <f t="shared" si="24"/>
        <v>0</v>
      </c>
      <c r="T105" s="56">
        <f t="shared" si="21"/>
        <v>0</v>
      </c>
      <c r="U105" s="56">
        <f t="shared" si="25"/>
        <v>0</v>
      </c>
      <c r="V105" s="56">
        <f t="shared" si="22"/>
        <v>0</v>
      </c>
      <c r="W105" s="64" t="str">
        <f t="shared" si="23"/>
        <v/>
      </c>
      <c r="X105" s="56" t="str">
        <f t="shared" si="26"/>
        <v>T</v>
      </c>
      <c r="Y105" s="20"/>
      <c r="Z105" s="19"/>
      <c r="AA105" s="20"/>
      <c r="AB105" s="19"/>
      <c r="AC105" s="21"/>
      <c r="AJ105" s="22"/>
      <c r="AK105" s="22"/>
      <c r="AL105" s="22"/>
      <c r="AM105" s="22"/>
      <c r="AN105" s="20"/>
      <c r="AO105" s="20"/>
      <c r="AP105" s="20"/>
      <c r="AQ105" s="20"/>
      <c r="AR105" s="20"/>
    </row>
    <row r="106" spans="1:44" s="17" customFormat="1" ht="30.75" customHeight="1" x14ac:dyDescent="0.2">
      <c r="A106" s="150"/>
      <c r="C106" s="63"/>
      <c r="D106" s="66" t="str">
        <f t="shared" si="20"/>
        <v/>
      </c>
      <c r="E106" s="69" t="str">
        <f>IFERROR(VLOOKUP(J106,Causa!$A$2:$F$15,6,0),"")</f>
        <v/>
      </c>
      <c r="F106" s="52"/>
      <c r="G106" s="53"/>
      <c r="H106" s="212"/>
      <c r="I106" s="55"/>
      <c r="J106" s="54"/>
      <c r="K106" s="54"/>
      <c r="L106" s="54"/>
      <c r="M106" s="54"/>
      <c r="N106" s="54"/>
      <c r="O106" s="54"/>
      <c r="P106" s="54"/>
      <c r="Q106" s="55"/>
      <c r="R106" s="54"/>
      <c r="S106" s="56">
        <f t="shared" si="24"/>
        <v>0</v>
      </c>
      <c r="T106" s="56">
        <f t="shared" si="21"/>
        <v>0</v>
      </c>
      <c r="U106" s="56">
        <f t="shared" si="25"/>
        <v>0</v>
      </c>
      <c r="V106" s="56">
        <f t="shared" si="22"/>
        <v>0</v>
      </c>
      <c r="W106" s="64" t="str">
        <f t="shared" si="23"/>
        <v/>
      </c>
      <c r="X106" s="56" t="str">
        <f t="shared" si="26"/>
        <v>T</v>
      </c>
      <c r="Y106" s="20"/>
      <c r="Z106" s="19"/>
      <c r="AA106" s="20"/>
      <c r="AB106" s="19"/>
      <c r="AC106" s="21"/>
      <c r="AJ106" s="22"/>
      <c r="AK106" s="22"/>
      <c r="AL106" s="22"/>
      <c r="AM106" s="22"/>
      <c r="AN106" s="20"/>
      <c r="AO106" s="20"/>
      <c r="AP106" s="20"/>
      <c r="AQ106" s="20"/>
      <c r="AR106" s="20"/>
    </row>
    <row r="107" spans="1:44" s="17" customFormat="1" ht="30.75" customHeight="1" x14ac:dyDescent="0.2">
      <c r="A107" s="150"/>
      <c r="C107" s="63"/>
      <c r="D107" s="66" t="str">
        <f t="shared" si="20"/>
        <v/>
      </c>
      <c r="E107" s="69" t="str">
        <f>IFERROR(VLOOKUP(J107,Causa!$A$2:$F$15,6,0),"")</f>
        <v/>
      </c>
      <c r="F107" s="52"/>
      <c r="G107" s="53"/>
      <c r="H107" s="212"/>
      <c r="I107" s="55"/>
      <c r="J107" s="54"/>
      <c r="K107" s="54"/>
      <c r="L107" s="54"/>
      <c r="M107" s="54"/>
      <c r="N107" s="54"/>
      <c r="O107" s="54"/>
      <c r="P107" s="54"/>
      <c r="Q107" s="55"/>
      <c r="R107" s="54"/>
      <c r="S107" s="56">
        <f t="shared" si="24"/>
        <v>0</v>
      </c>
      <c r="T107" s="56">
        <f t="shared" si="21"/>
        <v>0</v>
      </c>
      <c r="U107" s="56">
        <f t="shared" si="25"/>
        <v>0</v>
      </c>
      <c r="V107" s="56">
        <f t="shared" si="22"/>
        <v>0</v>
      </c>
      <c r="W107" s="64" t="str">
        <f t="shared" si="23"/>
        <v/>
      </c>
      <c r="X107" s="56" t="str">
        <f t="shared" si="26"/>
        <v>T</v>
      </c>
      <c r="Y107" s="20"/>
      <c r="Z107" s="19"/>
      <c r="AA107" s="20"/>
      <c r="AB107" s="19"/>
      <c r="AC107" s="21"/>
      <c r="AJ107" s="22"/>
      <c r="AK107" s="22"/>
      <c r="AL107" s="22"/>
      <c r="AM107" s="22"/>
      <c r="AN107" s="20"/>
      <c r="AO107" s="20"/>
      <c r="AP107" s="20"/>
      <c r="AQ107" s="20"/>
      <c r="AR107" s="20"/>
    </row>
    <row r="108" spans="1:44" s="17" customFormat="1" ht="30.75" customHeight="1" x14ac:dyDescent="0.2">
      <c r="A108" s="150"/>
      <c r="C108" s="63"/>
      <c r="D108" s="66" t="str">
        <f t="shared" si="20"/>
        <v/>
      </c>
      <c r="E108" s="69" t="str">
        <f>IFERROR(VLOOKUP(J108,Causa!$A$2:$F$15,6,0),"")</f>
        <v/>
      </c>
      <c r="F108" s="52"/>
      <c r="G108" s="53"/>
      <c r="H108" s="212"/>
      <c r="I108" s="55"/>
      <c r="J108" s="54"/>
      <c r="K108" s="54"/>
      <c r="L108" s="54"/>
      <c r="M108" s="54"/>
      <c r="N108" s="54"/>
      <c r="O108" s="54"/>
      <c r="P108" s="54"/>
      <c r="Q108" s="55"/>
      <c r="R108" s="54"/>
      <c r="S108" s="56">
        <f t="shared" si="24"/>
        <v>0</v>
      </c>
      <c r="T108" s="56">
        <f t="shared" si="21"/>
        <v>0</v>
      </c>
      <c r="U108" s="56">
        <f t="shared" si="25"/>
        <v>0</v>
      </c>
      <c r="V108" s="56">
        <f t="shared" si="22"/>
        <v>0</v>
      </c>
      <c r="W108" s="64" t="str">
        <f t="shared" si="23"/>
        <v/>
      </c>
      <c r="X108" s="56" t="str">
        <f t="shared" si="26"/>
        <v>T</v>
      </c>
      <c r="Y108" s="20"/>
      <c r="Z108" s="19"/>
      <c r="AA108" s="20"/>
      <c r="AB108" s="19"/>
      <c r="AC108" s="21"/>
      <c r="AJ108" s="22"/>
      <c r="AK108" s="22"/>
      <c r="AL108" s="22"/>
      <c r="AM108" s="22"/>
      <c r="AN108" s="20"/>
      <c r="AO108" s="20"/>
      <c r="AP108" s="20"/>
      <c r="AQ108" s="20"/>
      <c r="AR108" s="20"/>
    </row>
    <row r="109" spans="1:44" s="17" customFormat="1" ht="30.75" customHeight="1" x14ac:dyDescent="0.2">
      <c r="A109" s="150"/>
      <c r="C109" s="63"/>
      <c r="D109" s="66" t="str">
        <f t="shared" si="20"/>
        <v/>
      </c>
      <c r="E109" s="69" t="str">
        <f>IFERROR(VLOOKUP(J109,Causa!$A$2:$F$15,6,0),"")</f>
        <v/>
      </c>
      <c r="F109" s="52"/>
      <c r="G109" s="53"/>
      <c r="H109" s="212"/>
      <c r="I109" s="55"/>
      <c r="J109" s="54"/>
      <c r="K109" s="54"/>
      <c r="L109" s="54"/>
      <c r="M109" s="54"/>
      <c r="N109" s="54"/>
      <c r="O109" s="54"/>
      <c r="P109" s="54"/>
      <c r="Q109" s="55"/>
      <c r="R109" s="54"/>
      <c r="S109" s="56">
        <f t="shared" si="24"/>
        <v>0</v>
      </c>
      <c r="T109" s="56">
        <f t="shared" si="21"/>
        <v>0</v>
      </c>
      <c r="U109" s="56">
        <f t="shared" si="25"/>
        <v>0</v>
      </c>
      <c r="V109" s="56">
        <f t="shared" si="22"/>
        <v>0</v>
      </c>
      <c r="W109" s="64" t="str">
        <f t="shared" si="23"/>
        <v/>
      </c>
      <c r="X109" s="56" t="str">
        <f t="shared" si="26"/>
        <v>T</v>
      </c>
      <c r="Y109" s="20"/>
      <c r="Z109" s="19"/>
      <c r="AA109" s="20"/>
      <c r="AB109" s="19"/>
      <c r="AC109" s="21"/>
      <c r="AJ109" s="22"/>
      <c r="AK109" s="22"/>
      <c r="AL109" s="22"/>
      <c r="AM109" s="22"/>
      <c r="AN109" s="20"/>
      <c r="AO109" s="20"/>
      <c r="AP109" s="20"/>
      <c r="AQ109" s="20"/>
      <c r="AR109" s="20"/>
    </row>
    <row r="110" spans="1:44" s="17" customFormat="1" ht="30.75" customHeight="1" x14ac:dyDescent="0.2">
      <c r="A110" s="150"/>
      <c r="C110" s="63"/>
      <c r="D110" s="66" t="str">
        <f t="shared" si="20"/>
        <v/>
      </c>
      <c r="E110" s="69" t="str">
        <f>IFERROR(VLOOKUP(J110,Causa!$A$2:$F$15,6,0),"")</f>
        <v/>
      </c>
      <c r="F110" s="52"/>
      <c r="G110" s="53"/>
      <c r="H110" s="212"/>
      <c r="I110" s="55"/>
      <c r="J110" s="54"/>
      <c r="K110" s="54"/>
      <c r="L110" s="54"/>
      <c r="M110" s="54"/>
      <c r="N110" s="54"/>
      <c r="O110" s="54"/>
      <c r="P110" s="54"/>
      <c r="Q110" s="55"/>
      <c r="R110" s="54"/>
      <c r="S110" s="56">
        <f t="shared" si="24"/>
        <v>0</v>
      </c>
      <c r="T110" s="56">
        <f t="shared" si="21"/>
        <v>0</v>
      </c>
      <c r="U110" s="56">
        <f t="shared" si="25"/>
        <v>0</v>
      </c>
      <c r="V110" s="56">
        <f t="shared" si="22"/>
        <v>0</v>
      </c>
      <c r="W110" s="64" t="str">
        <f t="shared" si="23"/>
        <v/>
      </c>
      <c r="X110" s="56" t="str">
        <f t="shared" si="26"/>
        <v>T</v>
      </c>
      <c r="Y110" s="20"/>
      <c r="Z110" s="19"/>
      <c r="AA110" s="20"/>
      <c r="AB110" s="19"/>
      <c r="AC110" s="21"/>
      <c r="AJ110" s="22"/>
      <c r="AK110" s="22"/>
      <c r="AL110" s="22"/>
      <c r="AM110" s="22"/>
      <c r="AN110" s="20"/>
      <c r="AO110" s="20"/>
      <c r="AP110" s="20"/>
      <c r="AQ110" s="20"/>
      <c r="AR110" s="20"/>
    </row>
    <row r="111" spans="1:44" s="17" customFormat="1" ht="30.75" customHeight="1" x14ac:dyDescent="0.2">
      <c r="A111" s="150"/>
      <c r="C111" s="63"/>
      <c r="D111" s="66" t="str">
        <f t="shared" si="20"/>
        <v/>
      </c>
      <c r="E111" s="69" t="str">
        <f>IFERROR(VLOOKUP(J111,Causa!$A$2:$F$15,6,0),"")</f>
        <v/>
      </c>
      <c r="F111" s="52"/>
      <c r="G111" s="53"/>
      <c r="H111" s="212"/>
      <c r="I111" s="55"/>
      <c r="J111" s="54"/>
      <c r="K111" s="54"/>
      <c r="L111" s="54"/>
      <c r="M111" s="54"/>
      <c r="N111" s="54"/>
      <c r="O111" s="54"/>
      <c r="P111" s="54"/>
      <c r="Q111" s="55"/>
      <c r="R111" s="54"/>
      <c r="S111" s="56">
        <f t="shared" si="24"/>
        <v>0</v>
      </c>
      <c r="T111" s="56">
        <f t="shared" si="21"/>
        <v>0</v>
      </c>
      <c r="U111" s="56">
        <f t="shared" si="25"/>
        <v>0</v>
      </c>
      <c r="V111" s="56">
        <f t="shared" si="22"/>
        <v>0</v>
      </c>
      <c r="W111" s="64" t="str">
        <f t="shared" si="23"/>
        <v/>
      </c>
      <c r="X111" s="56" t="str">
        <f t="shared" si="26"/>
        <v>T</v>
      </c>
      <c r="Y111" s="20"/>
      <c r="Z111" s="19"/>
      <c r="AA111" s="20"/>
      <c r="AB111" s="19"/>
      <c r="AC111" s="21"/>
      <c r="AJ111" s="22"/>
      <c r="AK111" s="22"/>
      <c r="AL111" s="22"/>
      <c r="AM111" s="22"/>
      <c r="AN111" s="20"/>
      <c r="AO111" s="20"/>
      <c r="AP111" s="20"/>
      <c r="AQ111" s="20"/>
      <c r="AR111" s="20"/>
    </row>
    <row r="112" spans="1:44" s="17" customFormat="1" ht="30.75" customHeight="1" x14ac:dyDescent="0.2">
      <c r="A112" s="150"/>
      <c r="C112" s="63"/>
      <c r="D112" s="66" t="str">
        <f t="shared" si="20"/>
        <v/>
      </c>
      <c r="E112" s="69" t="str">
        <f>IFERROR(VLOOKUP(J112,Causa!$A$2:$F$15,6,0),"")</f>
        <v/>
      </c>
      <c r="F112" s="52"/>
      <c r="G112" s="53"/>
      <c r="H112" s="212"/>
      <c r="I112" s="55"/>
      <c r="J112" s="54"/>
      <c r="K112" s="54"/>
      <c r="L112" s="54"/>
      <c r="M112" s="54"/>
      <c r="N112" s="54"/>
      <c r="O112" s="54"/>
      <c r="P112" s="54"/>
      <c r="Q112" s="55"/>
      <c r="R112" s="54"/>
      <c r="S112" s="56">
        <f t="shared" si="24"/>
        <v>0</v>
      </c>
      <c r="T112" s="56">
        <f t="shared" si="21"/>
        <v>0</v>
      </c>
      <c r="U112" s="56">
        <f t="shared" si="25"/>
        <v>0</v>
      </c>
      <c r="V112" s="56">
        <f t="shared" si="22"/>
        <v>0</v>
      </c>
      <c r="W112" s="64" t="str">
        <f t="shared" si="23"/>
        <v/>
      </c>
      <c r="X112" s="56" t="str">
        <f t="shared" si="26"/>
        <v>T</v>
      </c>
      <c r="Y112" s="20"/>
      <c r="Z112" s="19"/>
      <c r="AA112" s="20"/>
      <c r="AB112" s="19"/>
      <c r="AC112" s="21"/>
      <c r="AJ112" s="22"/>
      <c r="AK112" s="22"/>
      <c r="AL112" s="22"/>
      <c r="AM112" s="22"/>
      <c r="AN112" s="20"/>
      <c r="AO112" s="20"/>
      <c r="AP112" s="20"/>
      <c r="AQ112" s="20"/>
      <c r="AR112" s="20"/>
    </row>
    <row r="113" spans="1:39" s="91" customFormat="1" ht="13.2" x14ac:dyDescent="0.25">
      <c r="A113" s="151"/>
      <c r="C113" s="63"/>
      <c r="D113" s="66" t="str">
        <f t="shared" si="20"/>
        <v/>
      </c>
      <c r="E113" s="69" t="str">
        <f>IFERROR(VLOOKUP(J113,Causa!$A$2:$F$15,6,0),"")</f>
        <v/>
      </c>
      <c r="F113" s="52"/>
      <c r="G113" s="53"/>
      <c r="H113" s="212"/>
      <c r="I113" s="55"/>
      <c r="J113" s="54"/>
      <c r="K113" s="54"/>
      <c r="L113" s="54"/>
      <c r="M113" s="54"/>
      <c r="N113" s="54"/>
      <c r="O113" s="54"/>
      <c r="P113" s="54"/>
      <c r="Q113" s="55"/>
      <c r="R113" s="54"/>
      <c r="S113" s="56">
        <f t="shared" si="24"/>
        <v>0</v>
      </c>
      <c r="T113" s="56">
        <f t="shared" si="21"/>
        <v>0</v>
      </c>
      <c r="U113" s="56">
        <f t="shared" si="25"/>
        <v>0</v>
      </c>
      <c r="V113" s="56">
        <f t="shared" si="22"/>
        <v>0</v>
      </c>
      <c r="W113" s="64" t="str">
        <f t="shared" si="23"/>
        <v/>
      </c>
      <c r="X113" s="56" t="str">
        <f t="shared" si="26"/>
        <v>T</v>
      </c>
      <c r="Y113" s="251"/>
      <c r="Z113" s="251"/>
      <c r="AB113" s="116"/>
      <c r="AC113" s="117"/>
      <c r="AJ113" s="118"/>
      <c r="AK113" s="118"/>
      <c r="AL113" s="118"/>
      <c r="AM113" s="118"/>
    </row>
    <row r="114" spans="1:39" s="91" customFormat="1" ht="13.2" x14ac:dyDescent="0.25">
      <c r="A114" s="151"/>
      <c r="C114" s="63"/>
      <c r="D114" s="66" t="str">
        <f t="shared" si="20"/>
        <v/>
      </c>
      <c r="E114" s="69" t="str">
        <f>IFERROR(VLOOKUP(J114,Causa!$A$2:$F$15,6,0),"")</f>
        <v/>
      </c>
      <c r="F114" s="52"/>
      <c r="G114" s="53"/>
      <c r="H114" s="212"/>
      <c r="I114" s="55"/>
      <c r="J114" s="54"/>
      <c r="K114" s="54"/>
      <c r="L114" s="54"/>
      <c r="M114" s="54"/>
      <c r="N114" s="54"/>
      <c r="O114" s="54"/>
      <c r="P114" s="54"/>
      <c r="Q114" s="55"/>
      <c r="R114" s="54"/>
      <c r="S114" s="56">
        <f t="shared" si="24"/>
        <v>0</v>
      </c>
      <c r="T114" s="56">
        <f t="shared" si="21"/>
        <v>0</v>
      </c>
      <c r="U114" s="56">
        <f t="shared" si="25"/>
        <v>0</v>
      </c>
      <c r="V114" s="56">
        <f t="shared" si="22"/>
        <v>0</v>
      </c>
      <c r="W114" s="64" t="str">
        <f t="shared" si="23"/>
        <v/>
      </c>
      <c r="X114" s="56" t="str">
        <f t="shared" si="26"/>
        <v>T</v>
      </c>
      <c r="Y114" s="218"/>
      <c r="Z114" s="218"/>
      <c r="AB114" s="116"/>
      <c r="AC114" s="117"/>
      <c r="AJ114" s="118"/>
      <c r="AK114" s="118"/>
      <c r="AL114" s="118"/>
      <c r="AM114" s="118"/>
    </row>
    <row r="115" spans="1:39" ht="21.75" customHeight="1" x14ac:dyDescent="0.25">
      <c r="C115" s="63"/>
      <c r="D115" s="66" t="str">
        <f t="shared" si="20"/>
        <v/>
      </c>
      <c r="E115" s="69" t="str">
        <f>IFERROR(VLOOKUP(J115,Causa!$A$2:$F$15,6,0),"")</f>
        <v/>
      </c>
      <c r="F115" s="52"/>
      <c r="G115" s="53"/>
      <c r="H115" s="212"/>
      <c r="I115" s="55"/>
      <c r="J115" s="54"/>
      <c r="K115" s="54"/>
      <c r="L115" s="54"/>
      <c r="M115" s="54"/>
      <c r="N115" s="54"/>
      <c r="O115" s="54"/>
      <c r="P115" s="54"/>
      <c r="Q115" s="55"/>
      <c r="R115" s="54"/>
      <c r="S115" s="56">
        <f t="shared" si="24"/>
        <v>0</v>
      </c>
      <c r="T115" s="56">
        <f t="shared" si="21"/>
        <v>0</v>
      </c>
      <c r="U115" s="56">
        <f t="shared" si="25"/>
        <v>0</v>
      </c>
      <c r="V115" s="56">
        <f t="shared" si="22"/>
        <v>0</v>
      </c>
      <c r="W115" s="64" t="str">
        <f t="shared" si="23"/>
        <v/>
      </c>
      <c r="X115" s="56" t="str">
        <f t="shared" si="26"/>
        <v>T</v>
      </c>
    </row>
    <row r="116" spans="1:39" ht="21.75" customHeight="1" x14ac:dyDescent="0.25">
      <c r="C116" s="63"/>
      <c r="D116" s="66" t="str">
        <f t="shared" si="20"/>
        <v/>
      </c>
      <c r="E116" s="69" t="str">
        <f>IFERROR(VLOOKUP(J116,Causa!$A$2:$F$15,6,0),"")</f>
        <v/>
      </c>
      <c r="F116" s="52"/>
      <c r="G116" s="53"/>
      <c r="H116" s="212"/>
      <c r="I116" s="55"/>
      <c r="J116" s="54"/>
      <c r="K116" s="54"/>
      <c r="L116" s="54"/>
      <c r="M116" s="54"/>
      <c r="N116" s="54"/>
      <c r="O116" s="54"/>
      <c r="P116" s="54"/>
      <c r="Q116" s="55"/>
      <c r="R116" s="54"/>
      <c r="S116" s="56">
        <f t="shared" si="24"/>
        <v>0</v>
      </c>
      <c r="T116" s="56">
        <f t="shared" si="21"/>
        <v>0</v>
      </c>
      <c r="U116" s="56">
        <f t="shared" si="25"/>
        <v>0</v>
      </c>
      <c r="V116" s="56">
        <f t="shared" si="22"/>
        <v>0</v>
      </c>
      <c r="W116" s="64" t="str">
        <f t="shared" si="23"/>
        <v/>
      </c>
      <c r="X116" s="56" t="str">
        <f t="shared" si="26"/>
        <v>T</v>
      </c>
    </row>
    <row r="117" spans="1:39" ht="21.75" customHeight="1" x14ac:dyDescent="0.25">
      <c r="C117" s="63"/>
      <c r="D117" s="66" t="str">
        <f t="shared" si="20"/>
        <v/>
      </c>
      <c r="E117" s="69" t="str">
        <f>IFERROR(VLOOKUP(J117,Causa!$A$2:$F$15,6,0),"")</f>
        <v/>
      </c>
      <c r="F117" s="52"/>
      <c r="G117" s="53"/>
      <c r="H117" s="212"/>
      <c r="I117" s="55"/>
      <c r="J117" s="54"/>
      <c r="K117" s="54"/>
      <c r="L117" s="54"/>
      <c r="M117" s="54"/>
      <c r="N117" s="54"/>
      <c r="O117" s="54"/>
      <c r="P117" s="54"/>
      <c r="Q117" s="55"/>
      <c r="R117" s="54"/>
      <c r="S117" s="56">
        <f t="shared" si="24"/>
        <v>0</v>
      </c>
      <c r="T117" s="56">
        <f t="shared" si="21"/>
        <v>0</v>
      </c>
      <c r="U117" s="56">
        <f t="shared" si="25"/>
        <v>0</v>
      </c>
      <c r="V117" s="56">
        <f t="shared" si="22"/>
        <v>0</v>
      </c>
      <c r="W117" s="64" t="str">
        <f t="shared" si="23"/>
        <v/>
      </c>
      <c r="X117" s="56" t="str">
        <f t="shared" si="26"/>
        <v>T</v>
      </c>
    </row>
    <row r="118" spans="1:39" ht="21.75" customHeight="1" x14ac:dyDescent="0.25">
      <c r="C118" s="63"/>
      <c r="D118" s="66" t="str">
        <f t="shared" si="20"/>
        <v/>
      </c>
      <c r="E118" s="69" t="str">
        <f>IFERROR(VLOOKUP(J118,Causa!$A$2:$F$15,6,0),"")</f>
        <v/>
      </c>
      <c r="F118" s="52"/>
      <c r="G118" s="53"/>
      <c r="H118" s="212"/>
      <c r="I118" s="55"/>
      <c r="J118" s="54"/>
      <c r="K118" s="54"/>
      <c r="L118" s="54"/>
      <c r="M118" s="54"/>
      <c r="N118" s="54"/>
      <c r="O118" s="54"/>
      <c r="P118" s="54"/>
      <c r="Q118" s="55"/>
      <c r="R118" s="54"/>
      <c r="S118" s="56">
        <f t="shared" si="24"/>
        <v>0</v>
      </c>
      <c r="T118" s="56">
        <f t="shared" si="21"/>
        <v>0</v>
      </c>
      <c r="U118" s="56">
        <f t="shared" si="25"/>
        <v>0</v>
      </c>
      <c r="V118" s="56">
        <f t="shared" si="22"/>
        <v>0</v>
      </c>
      <c r="W118" s="64" t="str">
        <f t="shared" si="23"/>
        <v/>
      </c>
      <c r="X118" s="56" t="str">
        <f t="shared" si="26"/>
        <v>T</v>
      </c>
    </row>
    <row r="119" spans="1:39" ht="21.75" customHeight="1" x14ac:dyDescent="0.25">
      <c r="C119" s="63"/>
      <c r="D119" s="66" t="str">
        <f t="shared" si="20"/>
        <v/>
      </c>
      <c r="E119" s="69" t="str">
        <f>IFERROR(VLOOKUP(J119,Causa!$A$2:$F$15,6,0),"")</f>
        <v/>
      </c>
      <c r="F119" s="52"/>
      <c r="G119" s="53"/>
      <c r="H119" s="212"/>
      <c r="I119" s="55"/>
      <c r="J119" s="54"/>
      <c r="K119" s="54"/>
      <c r="L119" s="54"/>
      <c r="M119" s="54"/>
      <c r="N119" s="54"/>
      <c r="O119" s="54"/>
      <c r="P119" s="54"/>
      <c r="Q119" s="55"/>
      <c r="R119" s="54"/>
      <c r="S119" s="56">
        <f t="shared" si="24"/>
        <v>0</v>
      </c>
      <c r="T119" s="56">
        <f t="shared" si="21"/>
        <v>0</v>
      </c>
      <c r="U119" s="56">
        <f t="shared" si="25"/>
        <v>0</v>
      </c>
      <c r="V119" s="56">
        <f t="shared" si="22"/>
        <v>0</v>
      </c>
      <c r="W119" s="64" t="str">
        <f t="shared" si="23"/>
        <v/>
      </c>
      <c r="X119" s="56" t="str">
        <f t="shared" si="26"/>
        <v>T</v>
      </c>
    </row>
    <row r="120" spans="1:39" ht="21.75" customHeight="1" x14ac:dyDescent="0.25">
      <c r="C120" s="63"/>
      <c r="D120" s="66" t="str">
        <f t="shared" si="20"/>
        <v/>
      </c>
      <c r="E120" s="69" t="str">
        <f>IFERROR(VLOOKUP(J120,Causa!$A$2:$F$15,6,0),"")</f>
        <v/>
      </c>
      <c r="F120" s="52"/>
      <c r="G120" s="53"/>
      <c r="H120" s="212"/>
      <c r="I120" s="55"/>
      <c r="J120" s="54"/>
      <c r="K120" s="54"/>
      <c r="L120" s="54"/>
      <c r="M120" s="54"/>
      <c r="N120" s="54"/>
      <c r="O120" s="54"/>
      <c r="P120" s="54"/>
      <c r="Q120" s="55"/>
      <c r="R120" s="54"/>
      <c r="S120" s="56">
        <f t="shared" si="24"/>
        <v>0</v>
      </c>
      <c r="T120" s="56">
        <f t="shared" si="21"/>
        <v>0</v>
      </c>
      <c r="U120" s="56">
        <f t="shared" si="25"/>
        <v>0</v>
      </c>
      <c r="V120" s="56">
        <f t="shared" si="22"/>
        <v>0</v>
      </c>
      <c r="W120" s="64" t="str">
        <f t="shared" si="23"/>
        <v/>
      </c>
      <c r="X120" s="56" t="str">
        <f t="shared" si="26"/>
        <v>T</v>
      </c>
    </row>
    <row r="121" spans="1:39" ht="21.75" customHeight="1" x14ac:dyDescent="0.25">
      <c r="C121" s="63"/>
      <c r="D121" s="66" t="str">
        <f t="shared" si="20"/>
        <v/>
      </c>
      <c r="E121" s="69" t="str">
        <f>IFERROR(VLOOKUP(J121,Causa!$A$2:$F$15,6,0),"")</f>
        <v/>
      </c>
      <c r="F121" s="52"/>
      <c r="G121" s="53"/>
      <c r="H121" s="212"/>
      <c r="I121" s="55"/>
      <c r="J121" s="54"/>
      <c r="K121" s="54"/>
      <c r="L121" s="54"/>
      <c r="M121" s="54"/>
      <c r="N121" s="54"/>
      <c r="O121" s="54"/>
      <c r="P121" s="54"/>
      <c r="Q121" s="55"/>
      <c r="R121" s="54"/>
      <c r="S121" s="56">
        <f t="shared" si="24"/>
        <v>0</v>
      </c>
      <c r="T121" s="56">
        <f t="shared" si="21"/>
        <v>0</v>
      </c>
      <c r="U121" s="56">
        <f t="shared" si="25"/>
        <v>0</v>
      </c>
      <c r="V121" s="56">
        <f t="shared" si="22"/>
        <v>0</v>
      </c>
      <c r="W121" s="64" t="str">
        <f t="shared" si="23"/>
        <v/>
      </c>
      <c r="X121" s="56" t="str">
        <f t="shared" si="26"/>
        <v>T</v>
      </c>
    </row>
    <row r="122" spans="1:39" ht="21.75" customHeight="1" x14ac:dyDescent="0.25">
      <c r="C122" s="63"/>
      <c r="D122" s="66" t="str">
        <f t="shared" si="20"/>
        <v/>
      </c>
      <c r="E122" s="69" t="str">
        <f>IFERROR(VLOOKUP(J122,Causa!$A$2:$F$15,6,0),"")</f>
        <v/>
      </c>
      <c r="F122" s="52"/>
      <c r="G122" s="53"/>
      <c r="H122" s="212"/>
      <c r="I122" s="55"/>
      <c r="J122" s="54"/>
      <c r="K122" s="54"/>
      <c r="L122" s="54"/>
      <c r="M122" s="54"/>
      <c r="N122" s="54"/>
      <c r="O122" s="54"/>
      <c r="P122" s="54"/>
      <c r="Q122" s="55"/>
      <c r="R122" s="54"/>
      <c r="S122" s="56">
        <f t="shared" si="24"/>
        <v>0</v>
      </c>
      <c r="T122" s="56">
        <f t="shared" si="21"/>
        <v>0</v>
      </c>
      <c r="U122" s="56">
        <f t="shared" si="25"/>
        <v>0</v>
      </c>
      <c r="V122" s="56">
        <f t="shared" si="22"/>
        <v>0</v>
      </c>
      <c r="W122" s="64" t="str">
        <f t="shared" si="23"/>
        <v/>
      </c>
      <c r="X122" s="56" t="str">
        <f t="shared" si="26"/>
        <v>T</v>
      </c>
    </row>
    <row r="123" spans="1:39" ht="21.75" customHeight="1" x14ac:dyDescent="0.25">
      <c r="C123" s="63"/>
      <c r="D123" s="66" t="str">
        <f t="shared" si="20"/>
        <v/>
      </c>
      <c r="E123" s="69" t="str">
        <f>IFERROR(VLOOKUP(J123,Causa!$A$2:$F$15,6,0),"")</f>
        <v/>
      </c>
      <c r="F123" s="52"/>
      <c r="G123" s="53"/>
      <c r="H123" s="212"/>
      <c r="I123" s="55"/>
      <c r="J123" s="54"/>
      <c r="K123" s="54"/>
      <c r="L123" s="54"/>
      <c r="M123" s="54"/>
      <c r="N123" s="54"/>
      <c r="O123" s="54"/>
      <c r="P123" s="54"/>
      <c r="Q123" s="55"/>
      <c r="R123" s="54"/>
      <c r="S123" s="56">
        <f t="shared" si="24"/>
        <v>0</v>
      </c>
      <c r="T123" s="56">
        <f t="shared" si="21"/>
        <v>0</v>
      </c>
      <c r="U123" s="56">
        <f t="shared" si="25"/>
        <v>0</v>
      </c>
      <c r="V123" s="56">
        <f t="shared" si="22"/>
        <v>0</v>
      </c>
      <c r="W123" s="64" t="str">
        <f t="shared" si="23"/>
        <v/>
      </c>
      <c r="X123" s="56" t="str">
        <f t="shared" si="26"/>
        <v>T</v>
      </c>
    </row>
    <row r="124" spans="1:39" ht="21.75" customHeight="1" x14ac:dyDescent="0.25">
      <c r="C124" s="63"/>
      <c r="D124" s="66" t="str">
        <f t="shared" si="20"/>
        <v/>
      </c>
      <c r="E124" s="69" t="str">
        <f>IFERROR(VLOOKUP(J124,Causa!$A$2:$F$15,6,0),"")</f>
        <v/>
      </c>
      <c r="F124" s="52"/>
      <c r="G124" s="53"/>
      <c r="H124" s="212"/>
      <c r="I124" s="55"/>
      <c r="J124" s="54"/>
      <c r="K124" s="54"/>
      <c r="L124" s="54"/>
      <c r="M124" s="54"/>
      <c r="N124" s="54"/>
      <c r="O124" s="54"/>
      <c r="P124" s="54"/>
      <c r="Q124" s="55"/>
      <c r="R124" s="54"/>
      <c r="S124" s="56">
        <f t="shared" si="24"/>
        <v>0</v>
      </c>
      <c r="T124" s="56">
        <f t="shared" si="21"/>
        <v>0</v>
      </c>
      <c r="U124" s="56">
        <f t="shared" si="25"/>
        <v>0</v>
      </c>
      <c r="V124" s="56">
        <f t="shared" si="22"/>
        <v>0</v>
      </c>
      <c r="W124" s="64" t="str">
        <f t="shared" si="23"/>
        <v/>
      </c>
      <c r="X124" s="56" t="str">
        <f t="shared" si="26"/>
        <v>T</v>
      </c>
    </row>
    <row r="125" spans="1:39" ht="21.75" customHeight="1" x14ac:dyDescent="0.25">
      <c r="C125" s="63"/>
      <c r="D125" s="66" t="str">
        <f t="shared" si="20"/>
        <v/>
      </c>
      <c r="E125" s="69" t="str">
        <f>IFERROR(VLOOKUP(J125,Causa!$A$2:$F$15,6,0),"")</f>
        <v/>
      </c>
      <c r="F125" s="52"/>
      <c r="G125" s="53"/>
      <c r="H125" s="212"/>
      <c r="I125" s="55"/>
      <c r="J125" s="54"/>
      <c r="K125" s="54"/>
      <c r="L125" s="54"/>
      <c r="M125" s="54"/>
      <c r="N125" s="54"/>
      <c r="O125" s="54"/>
      <c r="P125" s="54"/>
      <c r="Q125" s="55"/>
      <c r="R125" s="54"/>
      <c r="S125" s="56">
        <f t="shared" si="24"/>
        <v>0</v>
      </c>
      <c r="T125" s="56">
        <f t="shared" si="21"/>
        <v>0</v>
      </c>
      <c r="U125" s="56">
        <f t="shared" si="25"/>
        <v>0</v>
      </c>
      <c r="V125" s="56">
        <f t="shared" si="22"/>
        <v>0</v>
      </c>
      <c r="W125" s="64" t="str">
        <f t="shared" si="23"/>
        <v/>
      </c>
      <c r="X125" s="56" t="str">
        <f t="shared" si="26"/>
        <v>T</v>
      </c>
    </row>
    <row r="126" spans="1:39" ht="21.75" customHeight="1" x14ac:dyDescent="0.25">
      <c r="C126" s="63"/>
      <c r="D126" s="66" t="str">
        <f t="shared" si="20"/>
        <v/>
      </c>
      <c r="E126" s="69" t="str">
        <f>IFERROR(VLOOKUP(J126,Causa!$A$2:$F$15,6,0),"")</f>
        <v/>
      </c>
      <c r="F126" s="52"/>
      <c r="G126" s="53"/>
      <c r="H126" s="212"/>
      <c r="I126" s="55"/>
      <c r="J126" s="54"/>
      <c r="K126" s="54"/>
      <c r="L126" s="54"/>
      <c r="M126" s="54"/>
      <c r="N126" s="54"/>
      <c r="O126" s="54"/>
      <c r="P126" s="54"/>
      <c r="Q126" s="55"/>
      <c r="R126" s="54"/>
      <c r="S126" s="56">
        <f t="shared" si="24"/>
        <v>0</v>
      </c>
      <c r="T126" s="56">
        <f t="shared" si="21"/>
        <v>0</v>
      </c>
      <c r="U126" s="56">
        <f t="shared" si="25"/>
        <v>0</v>
      </c>
      <c r="V126" s="56">
        <f t="shared" si="22"/>
        <v>0</v>
      </c>
      <c r="W126" s="64" t="str">
        <f t="shared" si="23"/>
        <v/>
      </c>
      <c r="X126" s="56" t="str">
        <f t="shared" si="26"/>
        <v>T</v>
      </c>
    </row>
    <row r="127" spans="1:39" ht="21.75" customHeight="1" x14ac:dyDescent="0.25">
      <c r="C127" s="63"/>
      <c r="D127" s="66" t="str">
        <f t="shared" si="20"/>
        <v/>
      </c>
      <c r="E127" s="69" t="str">
        <f>IFERROR(VLOOKUP(J127,Causa!$A$2:$F$15,6,0),"")</f>
        <v/>
      </c>
      <c r="F127" s="52"/>
      <c r="G127" s="53"/>
      <c r="H127" s="212"/>
      <c r="I127" s="55"/>
      <c r="J127" s="54"/>
      <c r="K127" s="54"/>
      <c r="L127" s="54"/>
      <c r="M127" s="54"/>
      <c r="N127" s="54"/>
      <c r="O127" s="54"/>
      <c r="P127" s="54"/>
      <c r="Q127" s="55"/>
      <c r="R127" s="54"/>
      <c r="S127" s="56">
        <f t="shared" si="24"/>
        <v>0</v>
      </c>
      <c r="T127" s="56">
        <f t="shared" si="21"/>
        <v>0</v>
      </c>
      <c r="U127" s="56">
        <f t="shared" si="25"/>
        <v>0</v>
      </c>
      <c r="V127" s="56">
        <f t="shared" si="22"/>
        <v>0</v>
      </c>
      <c r="W127" s="64" t="str">
        <f t="shared" si="23"/>
        <v/>
      </c>
      <c r="X127" s="56" t="str">
        <f t="shared" si="26"/>
        <v>T</v>
      </c>
    </row>
    <row r="128" spans="1:39" ht="21.75" customHeight="1" x14ac:dyDescent="0.25">
      <c r="C128" s="63"/>
      <c r="D128" s="66" t="str">
        <f t="shared" si="20"/>
        <v/>
      </c>
      <c r="E128" s="69" t="str">
        <f>IFERROR(VLOOKUP(J128,Causa!$A$2:$F$15,6,0),"")</f>
        <v/>
      </c>
      <c r="F128" s="52"/>
      <c r="G128" s="53"/>
      <c r="H128" s="212"/>
      <c r="I128" s="55"/>
      <c r="J128" s="54"/>
      <c r="K128" s="54"/>
      <c r="L128" s="54"/>
      <c r="M128" s="54"/>
      <c r="N128" s="54"/>
      <c r="O128" s="54"/>
      <c r="P128" s="54"/>
      <c r="Q128" s="55"/>
      <c r="R128" s="54"/>
      <c r="S128" s="56">
        <f t="shared" si="24"/>
        <v>0</v>
      </c>
      <c r="T128" s="56">
        <f t="shared" si="21"/>
        <v>0</v>
      </c>
      <c r="U128" s="56">
        <f t="shared" si="25"/>
        <v>0</v>
      </c>
      <c r="V128" s="56">
        <f t="shared" si="22"/>
        <v>0</v>
      </c>
      <c r="W128" s="64" t="str">
        <f t="shared" si="23"/>
        <v/>
      </c>
      <c r="X128" s="56" t="str">
        <f t="shared" si="26"/>
        <v>T</v>
      </c>
    </row>
    <row r="129" spans="3:24" ht="21.75" customHeight="1" x14ac:dyDescent="0.25">
      <c r="C129" s="63"/>
      <c r="D129" s="66" t="str">
        <f t="shared" si="20"/>
        <v/>
      </c>
      <c r="E129" s="69" t="str">
        <f>IFERROR(VLOOKUP(J129,Causa!$A$2:$F$15,6,0),"")</f>
        <v/>
      </c>
      <c r="F129" s="52"/>
      <c r="G129" s="53"/>
      <c r="H129" s="212"/>
      <c r="I129" s="55"/>
      <c r="J129" s="54"/>
      <c r="K129" s="54"/>
      <c r="L129" s="54"/>
      <c r="M129" s="54"/>
      <c r="N129" s="54"/>
      <c r="O129" s="54"/>
      <c r="P129" s="54"/>
      <c r="Q129" s="55"/>
      <c r="R129" s="54"/>
      <c r="S129" s="56">
        <f t="shared" si="24"/>
        <v>0</v>
      </c>
      <c r="T129" s="56">
        <f t="shared" si="21"/>
        <v>0</v>
      </c>
      <c r="U129" s="56">
        <f t="shared" si="25"/>
        <v>0</v>
      </c>
      <c r="V129" s="56">
        <f t="shared" si="22"/>
        <v>0</v>
      </c>
      <c r="W129" s="64" t="str">
        <f t="shared" si="23"/>
        <v/>
      </c>
      <c r="X129" s="56" t="str">
        <f t="shared" si="26"/>
        <v>T</v>
      </c>
    </row>
    <row r="130" spans="3:24" ht="21.75" customHeight="1" x14ac:dyDescent="0.25">
      <c r="C130" s="63"/>
      <c r="D130" s="66" t="str">
        <f t="shared" si="20"/>
        <v/>
      </c>
      <c r="E130" s="69" t="str">
        <f>IFERROR(VLOOKUP(J130,Causa!$A$2:$F$15,6,0),"")</f>
        <v/>
      </c>
      <c r="F130" s="52"/>
      <c r="G130" s="53"/>
      <c r="H130" s="212"/>
      <c r="I130" s="55"/>
      <c r="J130" s="54"/>
      <c r="K130" s="54"/>
      <c r="L130" s="54"/>
      <c r="M130" s="54"/>
      <c r="N130" s="54"/>
      <c r="O130" s="54"/>
      <c r="P130" s="54"/>
      <c r="Q130" s="55"/>
      <c r="R130" s="54"/>
      <c r="S130" s="56">
        <f t="shared" si="24"/>
        <v>0</v>
      </c>
      <c r="T130" s="56">
        <f t="shared" si="21"/>
        <v>0</v>
      </c>
      <c r="U130" s="56">
        <f t="shared" si="25"/>
        <v>0</v>
      </c>
      <c r="V130" s="56">
        <f t="shared" si="22"/>
        <v>0</v>
      </c>
      <c r="W130" s="64" t="str">
        <f t="shared" si="23"/>
        <v/>
      </c>
      <c r="X130" s="56" t="str">
        <f t="shared" si="26"/>
        <v>T</v>
      </c>
    </row>
    <row r="131" spans="3:24" ht="21.75" customHeight="1" x14ac:dyDescent="0.25">
      <c r="C131" s="63"/>
      <c r="D131" s="66" t="str">
        <f t="shared" si="20"/>
        <v/>
      </c>
      <c r="E131" s="69" t="str">
        <f>IFERROR(VLOOKUP(J131,Causa!$A$2:$F$15,6,0),"")</f>
        <v/>
      </c>
      <c r="F131" s="52"/>
      <c r="G131" s="53"/>
      <c r="H131" s="212"/>
      <c r="I131" s="55"/>
      <c r="J131" s="54"/>
      <c r="K131" s="54"/>
      <c r="L131" s="54"/>
      <c r="M131" s="54"/>
      <c r="N131" s="54"/>
      <c r="O131" s="54"/>
      <c r="P131" s="54"/>
      <c r="Q131" s="55"/>
      <c r="R131" s="54"/>
      <c r="S131" s="56">
        <f t="shared" si="24"/>
        <v>0</v>
      </c>
      <c r="T131" s="56">
        <f t="shared" si="21"/>
        <v>0</v>
      </c>
      <c r="U131" s="56">
        <f t="shared" si="25"/>
        <v>0</v>
      </c>
      <c r="V131" s="56">
        <f t="shared" si="22"/>
        <v>0</v>
      </c>
      <c r="W131" s="64" t="str">
        <f t="shared" si="23"/>
        <v/>
      </c>
      <c r="X131" s="56" t="str">
        <f t="shared" si="26"/>
        <v>T</v>
      </c>
    </row>
    <row r="132" spans="3:24" ht="21.75" customHeight="1" x14ac:dyDescent="0.25">
      <c r="C132" s="63"/>
      <c r="D132" s="66" t="str">
        <f t="shared" si="20"/>
        <v/>
      </c>
      <c r="E132" s="69" t="str">
        <f>IFERROR(VLOOKUP(J132,Causa!$A$2:$F$15,6,0),"")</f>
        <v/>
      </c>
      <c r="F132" s="52"/>
      <c r="G132" s="53"/>
      <c r="H132" s="212"/>
      <c r="I132" s="55"/>
      <c r="J132" s="54"/>
      <c r="K132" s="54"/>
      <c r="L132" s="54"/>
      <c r="M132" s="54"/>
      <c r="N132" s="54"/>
      <c r="O132" s="54"/>
      <c r="P132" s="54"/>
      <c r="Q132" s="55"/>
      <c r="R132" s="54"/>
      <c r="S132" s="56">
        <f t="shared" si="24"/>
        <v>0</v>
      </c>
      <c r="T132" s="56">
        <f t="shared" si="21"/>
        <v>0</v>
      </c>
      <c r="U132" s="56">
        <f t="shared" si="25"/>
        <v>0</v>
      </c>
      <c r="V132" s="56">
        <f t="shared" si="22"/>
        <v>0</v>
      </c>
      <c r="W132" s="64" t="str">
        <f t="shared" si="23"/>
        <v/>
      </c>
      <c r="X132" s="56" t="str">
        <f t="shared" si="26"/>
        <v>T</v>
      </c>
    </row>
    <row r="133" spans="3:24" ht="21.75" customHeight="1" x14ac:dyDescent="0.25">
      <c r="C133" s="63"/>
      <c r="D133" s="66" t="str">
        <f t="shared" si="20"/>
        <v/>
      </c>
      <c r="E133" s="69" t="str">
        <f>IFERROR(VLOOKUP(J133,Causa!$A$2:$F$15,6,0),"")</f>
        <v/>
      </c>
      <c r="F133" s="52"/>
      <c r="G133" s="53"/>
      <c r="H133" s="212"/>
      <c r="I133" s="55"/>
      <c r="J133" s="54"/>
      <c r="K133" s="54"/>
      <c r="L133" s="54"/>
      <c r="M133" s="54"/>
      <c r="N133" s="54"/>
      <c r="O133" s="54"/>
      <c r="P133" s="54"/>
      <c r="Q133" s="55"/>
      <c r="R133" s="54"/>
      <c r="S133" s="56">
        <f t="shared" si="24"/>
        <v>0</v>
      </c>
      <c r="T133" s="56">
        <f t="shared" si="21"/>
        <v>0</v>
      </c>
      <c r="U133" s="56">
        <f t="shared" si="25"/>
        <v>0</v>
      </c>
      <c r="V133" s="56">
        <f t="shared" si="22"/>
        <v>0</v>
      </c>
      <c r="W133" s="64" t="str">
        <f t="shared" si="23"/>
        <v/>
      </c>
      <c r="X133" s="56" t="str">
        <f t="shared" si="26"/>
        <v>T</v>
      </c>
    </row>
    <row r="134" spans="3:24" ht="21.75" customHeight="1" x14ac:dyDescent="0.25">
      <c r="C134" s="63"/>
      <c r="D134" s="66" t="str">
        <f t="shared" si="20"/>
        <v/>
      </c>
      <c r="E134" s="69" t="str">
        <f>IFERROR(VLOOKUP(J134,Causa!$A$2:$F$15,6,0),"")</f>
        <v/>
      </c>
      <c r="F134" s="52"/>
      <c r="G134" s="53"/>
      <c r="H134" s="212"/>
      <c r="I134" s="55"/>
      <c r="J134" s="54"/>
      <c r="K134" s="54"/>
      <c r="L134" s="54"/>
      <c r="M134" s="54"/>
      <c r="N134" s="54"/>
      <c r="O134" s="54"/>
      <c r="P134" s="54"/>
      <c r="Q134" s="55"/>
      <c r="R134" s="54"/>
      <c r="S134" s="56">
        <f t="shared" si="24"/>
        <v>0</v>
      </c>
      <c r="T134" s="56">
        <f t="shared" si="21"/>
        <v>0</v>
      </c>
      <c r="U134" s="56">
        <f t="shared" si="25"/>
        <v>0</v>
      </c>
      <c r="V134" s="56">
        <f t="shared" si="22"/>
        <v>0</v>
      </c>
      <c r="W134" s="64" t="str">
        <f t="shared" si="23"/>
        <v/>
      </c>
      <c r="X134" s="56" t="str">
        <f t="shared" si="26"/>
        <v>T</v>
      </c>
    </row>
    <row r="135" spans="3:24" ht="21.75" customHeight="1" x14ac:dyDescent="0.25">
      <c r="C135" s="63"/>
      <c r="D135" s="66" t="str">
        <f t="shared" si="20"/>
        <v/>
      </c>
      <c r="E135" s="69" t="str">
        <f>IFERROR(VLOOKUP(J135,Causa!$A$2:$F$15,6,0),"")</f>
        <v/>
      </c>
      <c r="F135" s="52"/>
      <c r="G135" s="53"/>
      <c r="H135" s="212"/>
      <c r="I135" s="55"/>
      <c r="J135" s="54"/>
      <c r="K135" s="54"/>
      <c r="L135" s="54"/>
      <c r="M135" s="54"/>
      <c r="N135" s="54"/>
      <c r="O135" s="54"/>
      <c r="P135" s="54"/>
      <c r="Q135" s="55"/>
      <c r="R135" s="54"/>
      <c r="S135" s="56">
        <f t="shared" si="24"/>
        <v>0</v>
      </c>
      <c r="T135" s="56">
        <f t="shared" si="21"/>
        <v>0</v>
      </c>
      <c r="U135" s="56">
        <f t="shared" si="25"/>
        <v>0</v>
      </c>
      <c r="V135" s="56">
        <f t="shared" si="22"/>
        <v>0</v>
      </c>
      <c r="W135" s="64" t="str">
        <f t="shared" si="23"/>
        <v/>
      </c>
      <c r="X135" s="56" t="str">
        <f t="shared" si="26"/>
        <v>T</v>
      </c>
    </row>
    <row r="136" spans="3:24" ht="21.75" customHeight="1" x14ac:dyDescent="0.25">
      <c r="C136" s="63"/>
      <c r="D136" s="66" t="str">
        <f t="shared" si="20"/>
        <v/>
      </c>
      <c r="E136" s="69" t="str">
        <f>IFERROR(VLOOKUP(J136,Causa!$A$2:$F$15,6,0),"")</f>
        <v/>
      </c>
      <c r="F136" s="52"/>
      <c r="G136" s="53"/>
      <c r="H136" s="212"/>
      <c r="I136" s="55"/>
      <c r="J136" s="54"/>
      <c r="K136" s="54"/>
      <c r="L136" s="54"/>
      <c r="M136" s="54"/>
      <c r="N136" s="54"/>
      <c r="O136" s="54"/>
      <c r="P136" s="54"/>
      <c r="Q136" s="55"/>
      <c r="R136" s="54"/>
      <c r="S136" s="56">
        <f t="shared" si="24"/>
        <v>0</v>
      </c>
      <c r="T136" s="56">
        <f t="shared" si="21"/>
        <v>0</v>
      </c>
      <c r="U136" s="56">
        <f t="shared" si="25"/>
        <v>0</v>
      </c>
      <c r="V136" s="56">
        <f t="shared" si="22"/>
        <v>0</v>
      </c>
      <c r="W136" s="64" t="str">
        <f t="shared" si="23"/>
        <v/>
      </c>
      <c r="X136" s="56" t="str">
        <f t="shared" si="26"/>
        <v>T</v>
      </c>
    </row>
    <row r="137" spans="3:24" ht="21.75" customHeight="1" x14ac:dyDescent="0.25">
      <c r="C137" s="63"/>
      <c r="D137" s="66" t="str">
        <f t="shared" si="20"/>
        <v/>
      </c>
      <c r="E137" s="69" t="str">
        <f>IFERROR(VLOOKUP(J137,Causa!$A$2:$F$15,6,0),"")</f>
        <v/>
      </c>
      <c r="F137" s="52"/>
      <c r="G137" s="53"/>
      <c r="H137" s="212"/>
      <c r="I137" s="55"/>
      <c r="J137" s="54"/>
      <c r="K137" s="54"/>
      <c r="L137" s="54"/>
      <c r="M137" s="54"/>
      <c r="N137" s="54"/>
      <c r="O137" s="54"/>
      <c r="P137" s="54"/>
      <c r="Q137" s="55"/>
      <c r="R137" s="54"/>
      <c r="S137" s="56">
        <f t="shared" si="24"/>
        <v>0</v>
      </c>
      <c r="T137" s="56">
        <f t="shared" si="21"/>
        <v>0</v>
      </c>
      <c r="U137" s="56">
        <f t="shared" si="25"/>
        <v>0</v>
      </c>
      <c r="V137" s="56">
        <f t="shared" si="22"/>
        <v>0</v>
      </c>
      <c r="W137" s="64" t="str">
        <f t="shared" si="23"/>
        <v/>
      </c>
      <c r="X137" s="56" t="str">
        <f t="shared" si="26"/>
        <v>T</v>
      </c>
    </row>
    <row r="138" spans="3:24" ht="21.75" customHeight="1" x14ac:dyDescent="0.25">
      <c r="C138" s="63"/>
      <c r="D138" s="66" t="str">
        <f t="shared" si="20"/>
        <v/>
      </c>
      <c r="E138" s="69" t="str">
        <f>IFERROR(VLOOKUP(J138,Causa!$A$2:$F$15,6,0),"")</f>
        <v/>
      </c>
      <c r="F138" s="52"/>
      <c r="G138" s="53"/>
      <c r="H138" s="212"/>
      <c r="I138" s="55"/>
      <c r="J138" s="54"/>
      <c r="K138" s="54"/>
      <c r="L138" s="54"/>
      <c r="M138" s="54"/>
      <c r="N138" s="54"/>
      <c r="O138" s="54"/>
      <c r="P138" s="54"/>
      <c r="Q138" s="55"/>
      <c r="R138" s="54"/>
      <c r="S138" s="56">
        <f t="shared" si="24"/>
        <v>0</v>
      </c>
      <c r="T138" s="56">
        <f t="shared" si="21"/>
        <v>0</v>
      </c>
      <c r="U138" s="56">
        <f t="shared" si="25"/>
        <v>0</v>
      </c>
      <c r="V138" s="56">
        <f t="shared" si="22"/>
        <v>0</v>
      </c>
      <c r="W138" s="64" t="str">
        <f t="shared" si="23"/>
        <v/>
      </c>
      <c r="X138" s="56" t="str">
        <f t="shared" si="26"/>
        <v>T</v>
      </c>
    </row>
    <row r="139" spans="3:24" ht="21.75" customHeight="1" x14ac:dyDescent="0.25">
      <c r="C139" s="63"/>
      <c r="D139" s="66" t="str">
        <f t="shared" si="20"/>
        <v/>
      </c>
      <c r="E139" s="69" t="str">
        <f>IFERROR(VLOOKUP(J139,Causa!$A$2:$F$15,6,0),"")</f>
        <v/>
      </c>
      <c r="F139" s="52"/>
      <c r="G139" s="53"/>
      <c r="H139" s="212"/>
      <c r="I139" s="55"/>
      <c r="J139" s="54"/>
      <c r="K139" s="54"/>
      <c r="L139" s="54"/>
      <c r="M139" s="54"/>
      <c r="N139" s="54"/>
      <c r="O139" s="54"/>
      <c r="P139" s="54"/>
      <c r="Q139" s="55"/>
      <c r="R139" s="54"/>
      <c r="S139" s="56">
        <f t="shared" si="24"/>
        <v>0</v>
      </c>
      <c r="T139" s="56">
        <f t="shared" si="21"/>
        <v>0</v>
      </c>
      <c r="U139" s="56">
        <f t="shared" si="25"/>
        <v>0</v>
      </c>
      <c r="V139" s="56">
        <f t="shared" si="22"/>
        <v>0</v>
      </c>
      <c r="W139" s="64" t="str">
        <f t="shared" si="23"/>
        <v/>
      </c>
      <c r="X139" s="56" t="str">
        <f t="shared" si="26"/>
        <v>T</v>
      </c>
    </row>
    <row r="140" spans="3:24" ht="21.75" customHeight="1" x14ac:dyDescent="0.25">
      <c r="C140" s="63"/>
      <c r="D140" s="66" t="str">
        <f t="shared" si="20"/>
        <v/>
      </c>
      <c r="E140" s="69" t="str">
        <f>IFERROR(VLOOKUP(J140,Causa!$A$2:$F$15,6,0),"")</f>
        <v/>
      </c>
      <c r="F140" s="52"/>
      <c r="G140" s="53"/>
      <c r="H140" s="212"/>
      <c r="I140" s="55"/>
      <c r="J140" s="54"/>
      <c r="K140" s="54"/>
      <c r="L140" s="54"/>
      <c r="M140" s="54"/>
      <c r="N140" s="54"/>
      <c r="O140" s="54"/>
      <c r="P140" s="54"/>
      <c r="Q140" s="55"/>
      <c r="R140" s="54"/>
      <c r="S140" s="56">
        <f t="shared" si="24"/>
        <v>0</v>
      </c>
      <c r="T140" s="56">
        <f t="shared" si="21"/>
        <v>0</v>
      </c>
      <c r="U140" s="56">
        <f t="shared" si="25"/>
        <v>0</v>
      </c>
      <c r="V140" s="56">
        <f t="shared" si="22"/>
        <v>0</v>
      </c>
      <c r="W140" s="64" t="str">
        <f t="shared" si="23"/>
        <v/>
      </c>
      <c r="X140" s="56" t="str">
        <f t="shared" si="26"/>
        <v>T</v>
      </c>
    </row>
    <row r="141" spans="3:24" ht="21.75" customHeight="1" x14ac:dyDescent="0.25">
      <c r="C141" s="63"/>
      <c r="D141" s="66" t="str">
        <f t="shared" si="20"/>
        <v/>
      </c>
      <c r="E141" s="69" t="str">
        <f>IFERROR(VLOOKUP(J141,Causa!$A$2:$F$15,6,0),"")</f>
        <v/>
      </c>
      <c r="F141" s="52"/>
      <c r="G141" s="53"/>
      <c r="H141" s="212"/>
      <c r="I141" s="55"/>
      <c r="J141" s="54"/>
      <c r="K141" s="54"/>
      <c r="L141" s="54"/>
      <c r="M141" s="54"/>
      <c r="N141" s="54"/>
      <c r="O141" s="54"/>
      <c r="P141" s="54"/>
      <c r="Q141" s="55"/>
      <c r="R141" s="54"/>
      <c r="S141" s="56">
        <f t="shared" si="24"/>
        <v>0</v>
      </c>
      <c r="T141" s="56">
        <f t="shared" si="21"/>
        <v>0</v>
      </c>
      <c r="U141" s="56">
        <f t="shared" si="25"/>
        <v>0</v>
      </c>
      <c r="V141" s="56">
        <f t="shared" si="22"/>
        <v>0</v>
      </c>
      <c r="W141" s="64" t="str">
        <f t="shared" si="23"/>
        <v/>
      </c>
      <c r="X141" s="56" t="str">
        <f t="shared" si="26"/>
        <v>T</v>
      </c>
    </row>
    <row r="142" spans="3:24" ht="21.75" customHeight="1" x14ac:dyDescent="0.25">
      <c r="C142" s="63"/>
      <c r="D142" s="66" t="str">
        <f t="shared" si="20"/>
        <v/>
      </c>
      <c r="E142" s="69" t="str">
        <f>IFERROR(VLOOKUP(J142,Causa!$A$2:$F$15,6,0),"")</f>
        <v/>
      </c>
      <c r="F142" s="52"/>
      <c r="G142" s="53"/>
      <c r="H142" s="212"/>
      <c r="I142" s="55"/>
      <c r="J142" s="54"/>
      <c r="K142" s="54"/>
      <c r="L142" s="54"/>
      <c r="M142" s="54"/>
      <c r="N142" s="54"/>
      <c r="O142" s="54"/>
      <c r="P142" s="54"/>
      <c r="Q142" s="55"/>
      <c r="R142" s="54"/>
      <c r="S142" s="56">
        <f t="shared" si="24"/>
        <v>0</v>
      </c>
      <c r="T142" s="56">
        <f t="shared" si="21"/>
        <v>0</v>
      </c>
      <c r="U142" s="56">
        <f t="shared" si="25"/>
        <v>0</v>
      </c>
      <c r="V142" s="56">
        <f t="shared" si="22"/>
        <v>0</v>
      </c>
      <c r="W142" s="64" t="str">
        <f t="shared" si="23"/>
        <v/>
      </c>
      <c r="X142" s="56" t="str">
        <f t="shared" si="26"/>
        <v>T</v>
      </c>
    </row>
    <row r="143" spans="3:24" ht="21.75" customHeight="1" x14ac:dyDescent="0.25">
      <c r="C143" s="63"/>
      <c r="D143" s="66" t="str">
        <f t="shared" si="20"/>
        <v/>
      </c>
      <c r="E143" s="69" t="str">
        <f>IFERROR(VLOOKUP(J143,Causa!$A$2:$F$15,6,0),"")</f>
        <v/>
      </c>
      <c r="F143" s="52"/>
      <c r="G143" s="53"/>
      <c r="H143" s="212"/>
      <c r="I143" s="55"/>
      <c r="J143" s="54"/>
      <c r="K143" s="54"/>
      <c r="L143" s="54"/>
      <c r="M143" s="54"/>
      <c r="N143" s="54"/>
      <c r="O143" s="54"/>
      <c r="P143" s="54"/>
      <c r="Q143" s="55"/>
      <c r="R143" s="54"/>
      <c r="S143" s="56">
        <f t="shared" si="24"/>
        <v>0</v>
      </c>
      <c r="T143" s="56">
        <f t="shared" si="21"/>
        <v>0</v>
      </c>
      <c r="U143" s="56">
        <f t="shared" si="25"/>
        <v>0</v>
      </c>
      <c r="V143" s="56">
        <f t="shared" si="22"/>
        <v>0</v>
      </c>
      <c r="W143" s="64" t="str">
        <f t="shared" si="23"/>
        <v/>
      </c>
      <c r="X143" s="56" t="str">
        <f t="shared" si="26"/>
        <v>T</v>
      </c>
    </row>
    <row r="144" spans="3:24" ht="21.75" customHeight="1" x14ac:dyDescent="0.25">
      <c r="C144" s="63"/>
      <c r="D144" s="66" t="str">
        <f t="shared" si="20"/>
        <v/>
      </c>
      <c r="E144" s="69" t="str">
        <f>IFERROR(VLOOKUP(J144,Causa!$A$2:$F$15,6,0),"")</f>
        <v/>
      </c>
      <c r="F144" s="52"/>
      <c r="G144" s="53"/>
      <c r="H144" s="212"/>
      <c r="I144" s="55"/>
      <c r="J144" s="54"/>
      <c r="K144" s="54"/>
      <c r="L144" s="54"/>
      <c r="M144" s="54"/>
      <c r="N144" s="54"/>
      <c r="O144" s="54"/>
      <c r="P144" s="54"/>
      <c r="Q144" s="55"/>
      <c r="R144" s="54"/>
      <c r="S144" s="56">
        <f t="shared" si="24"/>
        <v>0</v>
      </c>
      <c r="T144" s="56">
        <f t="shared" si="21"/>
        <v>0</v>
      </c>
      <c r="U144" s="56">
        <f t="shared" si="25"/>
        <v>0</v>
      </c>
      <c r="V144" s="56">
        <f t="shared" si="22"/>
        <v>0</v>
      </c>
      <c r="W144" s="64" t="str">
        <f t="shared" si="23"/>
        <v/>
      </c>
      <c r="X144" s="56" t="str">
        <f t="shared" si="26"/>
        <v>T</v>
      </c>
    </row>
    <row r="145" spans="3:24" ht="21.75" customHeight="1" x14ac:dyDescent="0.25">
      <c r="C145" s="63"/>
      <c r="D145" s="66" t="str">
        <f t="shared" si="20"/>
        <v/>
      </c>
      <c r="E145" s="69" t="str">
        <f>IFERROR(VLOOKUP(J145,Causa!$A$2:$F$15,6,0),"")</f>
        <v/>
      </c>
      <c r="F145" s="52"/>
      <c r="G145" s="53"/>
      <c r="H145" s="212"/>
      <c r="I145" s="55"/>
      <c r="J145" s="54"/>
      <c r="K145" s="54"/>
      <c r="L145" s="54"/>
      <c r="M145" s="54"/>
      <c r="N145" s="54"/>
      <c r="O145" s="54"/>
      <c r="P145" s="54"/>
      <c r="Q145" s="55"/>
      <c r="R145" s="54"/>
      <c r="S145" s="56">
        <f t="shared" si="24"/>
        <v>0</v>
      </c>
      <c r="T145" s="56">
        <f t="shared" si="21"/>
        <v>0</v>
      </c>
      <c r="U145" s="56">
        <f t="shared" si="25"/>
        <v>0</v>
      </c>
      <c r="V145" s="56">
        <f t="shared" si="22"/>
        <v>0</v>
      </c>
      <c r="W145" s="64" t="str">
        <f t="shared" si="23"/>
        <v/>
      </c>
      <c r="X145" s="56" t="str">
        <f t="shared" si="26"/>
        <v>T</v>
      </c>
    </row>
    <row r="146" spans="3:24" ht="21.75" customHeight="1" x14ac:dyDescent="0.25">
      <c r="C146" s="63"/>
      <c r="D146" s="66" t="str">
        <f t="shared" si="20"/>
        <v/>
      </c>
      <c r="E146" s="69" t="str">
        <f>IFERROR(VLOOKUP(J146,Causa!$A$2:$F$15,6,0),"")</f>
        <v/>
      </c>
      <c r="F146" s="52"/>
      <c r="G146" s="53"/>
      <c r="H146" s="212"/>
      <c r="I146" s="55"/>
      <c r="J146" s="54"/>
      <c r="K146" s="54"/>
      <c r="L146" s="54"/>
      <c r="M146" s="54"/>
      <c r="N146" s="54"/>
      <c r="O146" s="54"/>
      <c r="P146" s="54"/>
      <c r="Q146" s="55"/>
      <c r="R146" s="54"/>
      <c r="S146" s="56">
        <f t="shared" si="24"/>
        <v>0</v>
      </c>
      <c r="T146" s="56">
        <f t="shared" si="21"/>
        <v>0</v>
      </c>
      <c r="U146" s="56">
        <f t="shared" si="25"/>
        <v>0</v>
      </c>
      <c r="V146" s="56">
        <f t="shared" si="22"/>
        <v>0</v>
      </c>
      <c r="W146" s="64" t="str">
        <f t="shared" si="23"/>
        <v/>
      </c>
      <c r="X146" s="56" t="str">
        <f t="shared" si="26"/>
        <v>T</v>
      </c>
    </row>
    <row r="147" spans="3:24" ht="21.75" customHeight="1" x14ac:dyDescent="0.25">
      <c r="C147" s="63"/>
      <c r="D147" s="66" t="str">
        <f t="shared" si="20"/>
        <v/>
      </c>
      <c r="E147" s="69" t="str">
        <f>IFERROR(VLOOKUP(J147,Causa!$A$2:$F$15,6,0),"")</f>
        <v/>
      </c>
      <c r="F147" s="52"/>
      <c r="G147" s="53"/>
      <c r="H147" s="212"/>
      <c r="I147" s="55"/>
      <c r="J147" s="54"/>
      <c r="K147" s="54"/>
      <c r="L147" s="54"/>
      <c r="M147" s="54"/>
      <c r="N147" s="54"/>
      <c r="O147" s="54"/>
      <c r="P147" s="54"/>
      <c r="Q147" s="55"/>
      <c r="R147" s="54"/>
      <c r="S147" s="56">
        <f t="shared" si="24"/>
        <v>0</v>
      </c>
      <c r="T147" s="56">
        <f t="shared" si="21"/>
        <v>0</v>
      </c>
      <c r="U147" s="56">
        <f t="shared" si="25"/>
        <v>0</v>
      </c>
      <c r="V147" s="56">
        <f t="shared" si="22"/>
        <v>0</v>
      </c>
      <c r="W147" s="64" t="str">
        <f t="shared" si="23"/>
        <v/>
      </c>
      <c r="X147" s="56" t="str">
        <f t="shared" si="26"/>
        <v>T</v>
      </c>
    </row>
    <row r="148" spans="3:24" ht="21.75" customHeight="1" x14ac:dyDescent="0.25">
      <c r="C148" s="63"/>
      <c r="D148" s="66" t="str">
        <f t="shared" si="20"/>
        <v/>
      </c>
      <c r="E148" s="69" t="str">
        <f>IFERROR(VLOOKUP(J148,Causa!$A$2:$F$15,6,0),"")</f>
        <v/>
      </c>
      <c r="F148" s="52"/>
      <c r="G148" s="53"/>
      <c r="H148" s="212"/>
      <c r="I148" s="55"/>
      <c r="J148" s="54"/>
      <c r="K148" s="54"/>
      <c r="L148" s="54"/>
      <c r="M148" s="54"/>
      <c r="N148" s="54"/>
      <c r="O148" s="54"/>
      <c r="P148" s="54"/>
      <c r="Q148" s="55"/>
      <c r="R148" s="54"/>
      <c r="S148" s="56">
        <f t="shared" si="24"/>
        <v>0</v>
      </c>
      <c r="T148" s="56">
        <f t="shared" si="21"/>
        <v>0</v>
      </c>
      <c r="U148" s="56">
        <f t="shared" si="25"/>
        <v>0</v>
      </c>
      <c r="V148" s="56">
        <f t="shared" si="22"/>
        <v>0</v>
      </c>
      <c r="W148" s="64" t="str">
        <f t="shared" si="23"/>
        <v/>
      </c>
      <c r="X148" s="56" t="str">
        <f t="shared" si="26"/>
        <v>T</v>
      </c>
    </row>
    <row r="149" spans="3:24" ht="21.75" customHeight="1" x14ac:dyDescent="0.25">
      <c r="C149" s="63"/>
      <c r="D149" s="66" t="str">
        <f t="shared" si="20"/>
        <v/>
      </c>
      <c r="E149" s="69" t="str">
        <f>IFERROR(VLOOKUP(J149,Causa!$A$2:$F$15,6,0),"")</f>
        <v/>
      </c>
      <c r="F149" s="52"/>
      <c r="G149" s="53"/>
      <c r="H149" s="212"/>
      <c r="I149" s="55"/>
      <c r="J149" s="54"/>
      <c r="K149" s="54"/>
      <c r="L149" s="54"/>
      <c r="M149" s="54"/>
      <c r="N149" s="54"/>
      <c r="O149" s="54"/>
      <c r="P149" s="54"/>
      <c r="Q149" s="55"/>
      <c r="R149" s="54"/>
      <c r="S149" s="56">
        <f t="shared" si="24"/>
        <v>0</v>
      </c>
      <c r="T149" s="56">
        <f t="shared" si="21"/>
        <v>0</v>
      </c>
      <c r="U149" s="56">
        <f t="shared" si="25"/>
        <v>0</v>
      </c>
      <c r="V149" s="56">
        <f t="shared" si="22"/>
        <v>0</v>
      </c>
      <c r="W149" s="64" t="str">
        <f t="shared" si="23"/>
        <v/>
      </c>
      <c r="X149" s="56" t="str">
        <f t="shared" si="26"/>
        <v>T</v>
      </c>
    </row>
    <row r="150" spans="3:24" ht="21.75" customHeight="1" x14ac:dyDescent="0.25">
      <c r="C150" s="63"/>
      <c r="D150" s="66" t="str">
        <f t="shared" si="20"/>
        <v/>
      </c>
      <c r="E150" s="69" t="str">
        <f>IFERROR(VLOOKUP(J150,Causa!$A$2:$F$15,6,0),"")</f>
        <v/>
      </c>
      <c r="F150" s="52"/>
      <c r="G150" s="53"/>
      <c r="H150" s="212"/>
      <c r="I150" s="55"/>
      <c r="J150" s="54"/>
      <c r="K150" s="54"/>
      <c r="L150" s="54"/>
      <c r="M150" s="54"/>
      <c r="N150" s="54"/>
      <c r="O150" s="54"/>
      <c r="P150" s="54"/>
      <c r="Q150" s="55"/>
      <c r="R150" s="54"/>
      <c r="S150" s="56">
        <f t="shared" si="24"/>
        <v>0</v>
      </c>
      <c r="T150" s="56">
        <f t="shared" si="21"/>
        <v>0</v>
      </c>
      <c r="U150" s="56">
        <f t="shared" si="25"/>
        <v>0</v>
      </c>
      <c r="V150" s="56">
        <f t="shared" si="22"/>
        <v>0</v>
      </c>
      <c r="W150" s="64" t="str">
        <f t="shared" si="23"/>
        <v/>
      </c>
      <c r="X150" s="56" t="str">
        <f t="shared" si="26"/>
        <v>T</v>
      </c>
    </row>
    <row r="151" spans="3:24" ht="21.75" customHeight="1" x14ac:dyDescent="0.25">
      <c r="C151" s="63"/>
      <c r="D151" s="66" t="str">
        <f t="shared" si="20"/>
        <v/>
      </c>
      <c r="E151" s="69" t="str">
        <f>IFERROR(VLOOKUP(J151,Causa!$A$2:$F$15,6,0),"")</f>
        <v/>
      </c>
      <c r="F151" s="52"/>
      <c r="G151" s="53"/>
      <c r="H151" s="212"/>
      <c r="I151" s="55"/>
      <c r="J151" s="54"/>
      <c r="K151" s="54"/>
      <c r="L151" s="54"/>
      <c r="M151" s="54"/>
      <c r="N151" s="54"/>
      <c r="O151" s="54"/>
      <c r="P151" s="54"/>
      <c r="Q151" s="55"/>
      <c r="R151" s="54"/>
      <c r="S151" s="56">
        <f t="shared" si="24"/>
        <v>0</v>
      </c>
      <c r="T151" s="56">
        <f t="shared" si="21"/>
        <v>0</v>
      </c>
      <c r="U151" s="56">
        <f t="shared" si="25"/>
        <v>0</v>
      </c>
      <c r="V151" s="56">
        <f t="shared" si="22"/>
        <v>0</v>
      </c>
      <c r="W151" s="64" t="str">
        <f t="shared" si="23"/>
        <v/>
      </c>
      <c r="X151" s="56" t="str">
        <f t="shared" si="26"/>
        <v>T</v>
      </c>
    </row>
    <row r="152" spans="3:24" ht="21.75" customHeight="1" x14ac:dyDescent="0.25">
      <c r="C152" s="63"/>
      <c r="D152" s="66" t="str">
        <f t="shared" si="20"/>
        <v/>
      </c>
      <c r="E152" s="69" t="str">
        <f>IFERROR(VLOOKUP(J152,Causa!$A$2:$F$15,6,0),"")</f>
        <v/>
      </c>
      <c r="F152" s="52"/>
      <c r="G152" s="53"/>
      <c r="H152" s="212"/>
      <c r="I152" s="55"/>
      <c r="J152" s="54"/>
      <c r="K152" s="54"/>
      <c r="L152" s="54"/>
      <c r="M152" s="54"/>
      <c r="N152" s="54"/>
      <c r="O152" s="54"/>
      <c r="P152" s="54"/>
      <c r="Q152" s="55"/>
      <c r="R152" s="54"/>
      <c r="S152" s="56">
        <f t="shared" si="24"/>
        <v>0</v>
      </c>
      <c r="T152" s="56">
        <f t="shared" si="21"/>
        <v>0</v>
      </c>
      <c r="U152" s="56">
        <f t="shared" si="25"/>
        <v>0</v>
      </c>
      <c r="V152" s="56">
        <f t="shared" si="22"/>
        <v>0</v>
      </c>
      <c r="W152" s="64" t="str">
        <f t="shared" si="23"/>
        <v/>
      </c>
      <c r="X152" s="56" t="str">
        <f t="shared" si="26"/>
        <v>T</v>
      </c>
    </row>
    <row r="153" spans="3:24" ht="21.75" customHeight="1" x14ac:dyDescent="0.25">
      <c r="C153" s="63"/>
      <c r="D153" s="66" t="str">
        <f t="shared" si="20"/>
        <v/>
      </c>
      <c r="E153" s="69" t="str">
        <f>IFERROR(VLOOKUP(J153,Causa!$A$2:$F$15,6,0),"")</f>
        <v/>
      </c>
      <c r="F153" s="52"/>
      <c r="G153" s="53"/>
      <c r="H153" s="212"/>
      <c r="I153" s="55"/>
      <c r="J153" s="54"/>
      <c r="K153" s="54"/>
      <c r="L153" s="54"/>
      <c r="M153" s="54"/>
      <c r="N153" s="54"/>
      <c r="O153" s="54"/>
      <c r="P153" s="54"/>
      <c r="Q153" s="55"/>
      <c r="R153" s="54"/>
      <c r="S153" s="56">
        <f t="shared" si="24"/>
        <v>0</v>
      </c>
      <c r="T153" s="56">
        <f t="shared" si="21"/>
        <v>0</v>
      </c>
      <c r="U153" s="56">
        <f t="shared" si="25"/>
        <v>0</v>
      </c>
      <c r="V153" s="56">
        <f t="shared" si="22"/>
        <v>0</v>
      </c>
      <c r="W153" s="64" t="str">
        <f t="shared" si="23"/>
        <v/>
      </c>
      <c r="X153" s="56" t="str">
        <f t="shared" si="26"/>
        <v>T</v>
      </c>
    </row>
    <row r="154" spans="3:24" ht="21.75" customHeight="1" x14ac:dyDescent="0.25">
      <c r="C154" s="63"/>
      <c r="D154" s="66" t="str">
        <f t="shared" si="20"/>
        <v/>
      </c>
      <c r="E154" s="69" t="str">
        <f>IFERROR(VLOOKUP(J154,Causa!$A$2:$F$15,6,0),"")</f>
        <v/>
      </c>
      <c r="F154" s="52"/>
      <c r="G154" s="53"/>
      <c r="H154" s="212"/>
      <c r="I154" s="55"/>
      <c r="J154" s="54"/>
      <c r="K154" s="54"/>
      <c r="L154" s="54"/>
      <c r="M154" s="54"/>
      <c r="N154" s="54"/>
      <c r="O154" s="54"/>
      <c r="P154" s="54"/>
      <c r="Q154" s="55"/>
      <c r="R154" s="54"/>
      <c r="S154" s="56">
        <f t="shared" si="24"/>
        <v>0</v>
      </c>
      <c r="T154" s="56">
        <f t="shared" si="21"/>
        <v>0</v>
      </c>
      <c r="U154" s="56">
        <f t="shared" si="25"/>
        <v>0</v>
      </c>
      <c r="V154" s="56">
        <f t="shared" si="22"/>
        <v>0</v>
      </c>
      <c r="W154" s="64" t="str">
        <f t="shared" si="23"/>
        <v/>
      </c>
      <c r="X154" s="56" t="str">
        <f t="shared" si="26"/>
        <v>T</v>
      </c>
    </row>
    <row r="155" spans="3:24" ht="21.75" customHeight="1" x14ac:dyDescent="0.25">
      <c r="C155" s="63"/>
      <c r="D155" s="66" t="str">
        <f t="shared" si="20"/>
        <v/>
      </c>
      <c r="E155" s="69" t="str">
        <f>IFERROR(VLOOKUP(J155,Causa!$A$2:$F$15,6,0),"")</f>
        <v/>
      </c>
      <c r="F155" s="52"/>
      <c r="G155" s="53"/>
      <c r="H155" s="212"/>
      <c r="I155" s="55"/>
      <c r="J155" s="54"/>
      <c r="K155" s="54"/>
      <c r="L155" s="54"/>
      <c r="M155" s="54"/>
      <c r="N155" s="54"/>
      <c r="O155" s="54"/>
      <c r="P155" s="54"/>
      <c r="Q155" s="55"/>
      <c r="R155" s="54"/>
      <c r="S155" s="56">
        <f t="shared" si="24"/>
        <v>0</v>
      </c>
      <c r="T155" s="56">
        <f t="shared" si="21"/>
        <v>0</v>
      </c>
      <c r="U155" s="56">
        <f t="shared" si="25"/>
        <v>0</v>
      </c>
      <c r="V155" s="56">
        <f t="shared" si="22"/>
        <v>0</v>
      </c>
      <c r="W155" s="64" t="str">
        <f t="shared" si="23"/>
        <v/>
      </c>
      <c r="X155" s="56" t="str">
        <f t="shared" si="26"/>
        <v>T</v>
      </c>
    </row>
    <row r="156" spans="3:24" ht="21.75" customHeight="1" x14ac:dyDescent="0.25">
      <c r="C156" s="63"/>
      <c r="D156" s="66" t="str">
        <f t="shared" si="20"/>
        <v/>
      </c>
      <c r="E156" s="69" t="str">
        <f>IFERROR(VLOOKUP(J156,Causa!$A$2:$F$15,6,0),"")</f>
        <v/>
      </c>
      <c r="F156" s="52"/>
      <c r="G156" s="53"/>
      <c r="H156" s="212"/>
      <c r="I156" s="55"/>
      <c r="J156" s="54"/>
      <c r="K156" s="54"/>
      <c r="L156" s="54"/>
      <c r="M156" s="54"/>
      <c r="N156" s="54"/>
      <c r="O156" s="54"/>
      <c r="P156" s="54"/>
      <c r="Q156" s="55"/>
      <c r="R156" s="54"/>
      <c r="S156" s="56">
        <f t="shared" si="24"/>
        <v>0</v>
      </c>
      <c r="T156" s="56">
        <f t="shared" si="21"/>
        <v>0</v>
      </c>
      <c r="U156" s="56">
        <f t="shared" si="25"/>
        <v>0</v>
      </c>
      <c r="V156" s="56">
        <f t="shared" si="22"/>
        <v>0</v>
      </c>
      <c r="W156" s="64" t="str">
        <f t="shared" si="23"/>
        <v/>
      </c>
      <c r="X156" s="56" t="str">
        <f t="shared" si="26"/>
        <v>T</v>
      </c>
    </row>
    <row r="157" spans="3:24" ht="21.75" customHeight="1" x14ac:dyDescent="0.25">
      <c r="C157" s="63"/>
      <c r="D157" s="66" t="str">
        <f t="shared" si="20"/>
        <v/>
      </c>
      <c r="E157" s="69" t="str">
        <f>IFERROR(VLOOKUP(J157,Causa!$A$2:$F$15,6,0),"")</f>
        <v/>
      </c>
      <c r="F157" s="52"/>
      <c r="G157" s="53"/>
      <c r="H157" s="212"/>
      <c r="I157" s="55"/>
      <c r="J157" s="54"/>
      <c r="K157" s="54"/>
      <c r="L157" s="54"/>
      <c r="M157" s="54"/>
      <c r="N157" s="54"/>
      <c r="O157" s="54"/>
      <c r="P157" s="54"/>
      <c r="Q157" s="55"/>
      <c r="R157" s="54"/>
      <c r="S157" s="56">
        <f t="shared" si="24"/>
        <v>0</v>
      </c>
      <c r="T157" s="56">
        <f t="shared" si="21"/>
        <v>0</v>
      </c>
      <c r="U157" s="56">
        <f t="shared" si="25"/>
        <v>0</v>
      </c>
      <c r="V157" s="56">
        <f t="shared" si="22"/>
        <v>0</v>
      </c>
      <c r="W157" s="64" t="str">
        <f t="shared" si="23"/>
        <v/>
      </c>
      <c r="X157" s="56" t="str">
        <f t="shared" si="26"/>
        <v>T</v>
      </c>
    </row>
    <row r="158" spans="3:24" ht="21.75" customHeight="1" x14ac:dyDescent="0.25">
      <c r="C158" s="63"/>
      <c r="D158" s="66" t="str">
        <f t="shared" si="20"/>
        <v/>
      </c>
      <c r="E158" s="69" t="str">
        <f>IFERROR(VLOOKUP(J158,Causa!$A$2:$F$15,6,0),"")</f>
        <v/>
      </c>
      <c r="F158" s="52"/>
      <c r="G158" s="53"/>
      <c r="H158" s="212"/>
      <c r="I158" s="55"/>
      <c r="J158" s="54"/>
      <c r="K158" s="54"/>
      <c r="L158" s="54"/>
      <c r="M158" s="54"/>
      <c r="N158" s="54"/>
      <c r="O158" s="54"/>
      <c r="P158" s="54"/>
      <c r="Q158" s="55"/>
      <c r="R158" s="54"/>
      <c r="S158" s="56">
        <f t="shared" si="24"/>
        <v>0</v>
      </c>
      <c r="T158" s="56">
        <f t="shared" si="21"/>
        <v>0</v>
      </c>
      <c r="U158" s="56">
        <f t="shared" si="25"/>
        <v>0</v>
      </c>
      <c r="V158" s="56">
        <f t="shared" si="22"/>
        <v>0</v>
      </c>
      <c r="W158" s="64" t="str">
        <f t="shared" si="23"/>
        <v/>
      </c>
      <c r="X158" s="56" t="str">
        <f t="shared" si="26"/>
        <v>T</v>
      </c>
    </row>
    <row r="159" spans="3:24" ht="21.75" customHeight="1" x14ac:dyDescent="0.25">
      <c r="C159" s="63"/>
      <c r="D159" s="66" t="str">
        <f t="shared" si="20"/>
        <v/>
      </c>
      <c r="E159" s="69" t="str">
        <f>IFERROR(VLOOKUP(J159,Causa!$A$2:$F$15,6,0),"")</f>
        <v/>
      </c>
      <c r="F159" s="52"/>
      <c r="G159" s="53"/>
      <c r="H159" s="212"/>
      <c r="I159" s="55"/>
      <c r="J159" s="54"/>
      <c r="K159" s="54"/>
      <c r="L159" s="54"/>
      <c r="M159" s="54"/>
      <c r="N159" s="54"/>
      <c r="O159" s="54"/>
      <c r="P159" s="54"/>
      <c r="Q159" s="55"/>
      <c r="R159" s="54"/>
      <c r="S159" s="56">
        <f t="shared" si="24"/>
        <v>0</v>
      </c>
      <c r="T159" s="56">
        <f t="shared" si="21"/>
        <v>0</v>
      </c>
      <c r="U159" s="56">
        <f t="shared" si="25"/>
        <v>0</v>
      </c>
      <c r="V159" s="56">
        <f t="shared" si="22"/>
        <v>0</v>
      </c>
      <c r="W159" s="64" t="str">
        <f t="shared" si="23"/>
        <v/>
      </c>
      <c r="X159" s="56" t="str">
        <f t="shared" si="26"/>
        <v>T</v>
      </c>
    </row>
    <row r="160" spans="3:24" ht="21.75" customHeight="1" x14ac:dyDescent="0.25">
      <c r="C160" s="63"/>
      <c r="D160" s="66" t="str">
        <f t="shared" si="20"/>
        <v/>
      </c>
      <c r="E160" s="69" t="str">
        <f>IFERROR(VLOOKUP(J160,Causa!$A$2:$F$15,6,0),"")</f>
        <v/>
      </c>
      <c r="F160" s="52"/>
      <c r="G160" s="53"/>
      <c r="H160" s="212"/>
      <c r="I160" s="55"/>
      <c r="J160" s="54"/>
      <c r="K160" s="54"/>
      <c r="L160" s="54"/>
      <c r="M160" s="54"/>
      <c r="N160" s="54"/>
      <c r="O160" s="54"/>
      <c r="P160" s="54"/>
      <c r="Q160" s="55"/>
      <c r="R160" s="54"/>
      <c r="S160" s="56">
        <f t="shared" si="24"/>
        <v>0</v>
      </c>
      <c r="T160" s="56">
        <f t="shared" si="21"/>
        <v>0</v>
      </c>
      <c r="U160" s="56">
        <f t="shared" si="25"/>
        <v>0</v>
      </c>
      <c r="V160" s="56">
        <f t="shared" si="22"/>
        <v>0</v>
      </c>
      <c r="W160" s="64" t="str">
        <f t="shared" si="23"/>
        <v/>
      </c>
      <c r="X160" s="56" t="str">
        <f t="shared" si="26"/>
        <v>T</v>
      </c>
    </row>
    <row r="161" spans="3:24" ht="21.75" customHeight="1" x14ac:dyDescent="0.25">
      <c r="C161" s="63"/>
      <c r="D161" s="66" t="str">
        <f t="shared" si="20"/>
        <v/>
      </c>
      <c r="E161" s="69" t="str">
        <f>IFERROR(VLOOKUP(J161,Causa!$A$2:$F$15,6,0),"")</f>
        <v/>
      </c>
      <c r="F161" s="52"/>
      <c r="G161" s="53"/>
      <c r="H161" s="212"/>
      <c r="I161" s="55"/>
      <c r="J161" s="54"/>
      <c r="K161" s="54"/>
      <c r="L161" s="54"/>
      <c r="M161" s="54"/>
      <c r="N161" s="54"/>
      <c r="O161" s="54"/>
      <c r="P161" s="54"/>
      <c r="Q161" s="55"/>
      <c r="R161" s="54"/>
      <c r="S161" s="56">
        <f t="shared" si="24"/>
        <v>0</v>
      </c>
      <c r="T161" s="56">
        <f t="shared" si="21"/>
        <v>0</v>
      </c>
      <c r="U161" s="56">
        <f t="shared" si="25"/>
        <v>0</v>
      </c>
      <c r="V161" s="56">
        <f t="shared" si="22"/>
        <v>0</v>
      </c>
      <c r="W161" s="64" t="str">
        <f t="shared" si="23"/>
        <v/>
      </c>
      <c r="X161" s="56" t="str">
        <f t="shared" si="26"/>
        <v>T</v>
      </c>
    </row>
    <row r="162" spans="3:24" ht="21.75" customHeight="1" x14ac:dyDescent="0.25">
      <c r="C162" s="63"/>
      <c r="D162" s="66" t="str">
        <f t="shared" si="20"/>
        <v/>
      </c>
      <c r="E162" s="69" t="str">
        <f>IFERROR(VLOOKUP(J162,Causa!$A$2:$F$15,6,0),"")</f>
        <v/>
      </c>
      <c r="F162" s="52"/>
      <c r="G162" s="53"/>
      <c r="H162" s="212"/>
      <c r="I162" s="55"/>
      <c r="J162" s="54"/>
      <c r="K162" s="54"/>
      <c r="L162" s="54"/>
      <c r="M162" s="54"/>
      <c r="N162" s="54"/>
      <c r="O162" s="54"/>
      <c r="P162" s="54"/>
      <c r="Q162" s="55"/>
      <c r="R162" s="54"/>
      <c r="S162" s="56">
        <f t="shared" si="24"/>
        <v>0</v>
      </c>
      <c r="T162" s="56">
        <f t="shared" si="21"/>
        <v>0</v>
      </c>
      <c r="U162" s="56">
        <f t="shared" si="25"/>
        <v>0</v>
      </c>
      <c r="V162" s="56">
        <f t="shared" si="22"/>
        <v>0</v>
      </c>
      <c r="W162" s="64" t="str">
        <f t="shared" si="23"/>
        <v/>
      </c>
      <c r="X162" s="56" t="str">
        <f t="shared" si="26"/>
        <v>T</v>
      </c>
    </row>
    <row r="163" spans="3:24" ht="21.75" customHeight="1" x14ac:dyDescent="0.25">
      <c r="C163" s="63"/>
      <c r="D163" s="66" t="str">
        <f t="shared" ref="D163:D188" si="27">IF(E163="","",IF(E163=1,IF(COUNTA(F163:P163)=9,1,0),IF(J163="OPERACIO",IF(COUNTA(F163:P163)=7,1,0),IF(COUNTA(F163:P163)=7,1,0))))</f>
        <v/>
      </c>
      <c r="E163" s="69" t="str">
        <f>IFERROR(VLOOKUP(J163,Causa!$A$2:$F$15,6,0),"")</f>
        <v/>
      </c>
      <c r="F163" s="52"/>
      <c r="G163" s="53"/>
      <c r="H163" s="212"/>
      <c r="I163" s="55"/>
      <c r="J163" s="54"/>
      <c r="K163" s="54"/>
      <c r="L163" s="54"/>
      <c r="M163" s="54"/>
      <c r="N163" s="54"/>
      <c r="O163" s="54"/>
      <c r="P163" s="54"/>
      <c r="Q163" s="55"/>
      <c r="R163" s="54"/>
      <c r="S163" s="56">
        <f t="shared" si="24"/>
        <v>0</v>
      </c>
      <c r="T163" s="56">
        <f t="shared" ref="T163:T188" si="28">IF(J163="Programa",P163,0)-S163</f>
        <v>0</v>
      </c>
      <c r="U163" s="56">
        <f t="shared" si="25"/>
        <v>0</v>
      </c>
      <c r="V163" s="56">
        <f t="shared" ref="V163:V188" si="29">IF(J163="ELECTRIC",P163,0)+IF(J163="INSTRUME",P163,0)+IF(J163="MECANICA",P163,0)+IF(J163="OPERACIO",P163,0)+IF(J163="AUTOMATI",P163,0)</f>
        <v>0</v>
      </c>
      <c r="W163" s="64" t="str">
        <f t="shared" ref="W163:W188" si="30">IF(F163="","",HOUR(F163))</f>
        <v/>
      </c>
      <c r="X163" s="56" t="str">
        <f t="shared" si="26"/>
        <v>T</v>
      </c>
    </row>
    <row r="164" spans="3:24" ht="21.75" customHeight="1" x14ac:dyDescent="0.25">
      <c r="C164" s="63"/>
      <c r="D164" s="66" t="str">
        <f t="shared" si="27"/>
        <v/>
      </c>
      <c r="E164" s="69" t="str">
        <f>IFERROR(VLOOKUP(J164,Causa!$A$2:$F$15,6,0),"")</f>
        <v/>
      </c>
      <c r="F164" s="52"/>
      <c r="G164" s="53"/>
      <c r="H164" s="212"/>
      <c r="I164" s="55"/>
      <c r="J164" s="54"/>
      <c r="K164" s="54"/>
      <c r="L164" s="54"/>
      <c r="M164" s="54"/>
      <c r="N164" s="54"/>
      <c r="O164" s="54"/>
      <c r="P164" s="54"/>
      <c r="Q164" s="55"/>
      <c r="R164" s="54"/>
      <c r="S164" s="56">
        <f t="shared" ref="S164:S188" si="31">IF(K164="tiempo no programado",P164,0)</f>
        <v>0</v>
      </c>
      <c r="T164" s="56">
        <f t="shared" si="28"/>
        <v>0</v>
      </c>
      <c r="U164" s="56">
        <f t="shared" ref="U164:U188" si="32">IF(J164="CALIDAD",P164,0)+IF(J164="LOGISTIC",P164,0)+IF(J164="REPUESTO",P164,0)+IF(J164="SALAMAQ",P164,0)</f>
        <v>0</v>
      </c>
      <c r="V164" s="56">
        <f t="shared" si="29"/>
        <v>0</v>
      </c>
      <c r="W164" s="64" t="str">
        <f t="shared" si="30"/>
        <v/>
      </c>
      <c r="X164" s="56" t="str">
        <f t="shared" ref="X164:X188" si="33">IF(OR(W164=23,W164&lt;7),"N",IF(AND(W164&gt;=7,W164&lt;15),"M","T"))</f>
        <v>T</v>
      </c>
    </row>
    <row r="165" spans="3:24" ht="21.75" customHeight="1" x14ac:dyDescent="0.25">
      <c r="C165" s="63"/>
      <c r="D165" s="66" t="str">
        <f t="shared" si="27"/>
        <v/>
      </c>
      <c r="E165" s="69" t="str">
        <f>IFERROR(VLOOKUP(J165,Causa!$A$2:$F$15,6,0),"")</f>
        <v/>
      </c>
      <c r="F165" s="52"/>
      <c r="G165" s="53"/>
      <c r="H165" s="212"/>
      <c r="I165" s="55"/>
      <c r="J165" s="54"/>
      <c r="K165" s="54"/>
      <c r="L165" s="54"/>
      <c r="M165" s="54"/>
      <c r="N165" s="54"/>
      <c r="O165" s="54"/>
      <c r="P165" s="54"/>
      <c r="Q165" s="55"/>
      <c r="R165" s="54"/>
      <c r="S165" s="56">
        <f t="shared" si="31"/>
        <v>0</v>
      </c>
      <c r="T165" s="56">
        <f t="shared" si="28"/>
        <v>0</v>
      </c>
      <c r="U165" s="56">
        <f t="shared" si="32"/>
        <v>0</v>
      </c>
      <c r="V165" s="56">
        <f t="shared" si="29"/>
        <v>0</v>
      </c>
      <c r="W165" s="64" t="str">
        <f t="shared" si="30"/>
        <v/>
      </c>
      <c r="X165" s="56" t="str">
        <f t="shared" si="33"/>
        <v>T</v>
      </c>
    </row>
    <row r="166" spans="3:24" ht="21.75" customHeight="1" x14ac:dyDescent="0.25">
      <c r="C166" s="63"/>
      <c r="D166" s="66" t="str">
        <f t="shared" si="27"/>
        <v/>
      </c>
      <c r="E166" s="69" t="str">
        <f>IFERROR(VLOOKUP(J166,Causa!$A$2:$F$15,6,0),"")</f>
        <v/>
      </c>
      <c r="F166" s="52"/>
      <c r="G166" s="53"/>
      <c r="H166" s="212"/>
      <c r="I166" s="55"/>
      <c r="J166" s="54"/>
      <c r="K166" s="54"/>
      <c r="L166" s="54"/>
      <c r="M166" s="54"/>
      <c r="N166" s="54"/>
      <c r="O166" s="54"/>
      <c r="P166" s="54"/>
      <c r="Q166" s="55"/>
      <c r="R166" s="54"/>
      <c r="S166" s="56">
        <f t="shared" si="31"/>
        <v>0</v>
      </c>
      <c r="T166" s="56">
        <f t="shared" si="28"/>
        <v>0</v>
      </c>
      <c r="U166" s="56">
        <f t="shared" si="32"/>
        <v>0</v>
      </c>
      <c r="V166" s="56">
        <f t="shared" si="29"/>
        <v>0</v>
      </c>
      <c r="W166" s="64" t="str">
        <f t="shared" si="30"/>
        <v/>
      </c>
      <c r="X166" s="56" t="str">
        <f t="shared" si="33"/>
        <v>T</v>
      </c>
    </row>
    <row r="167" spans="3:24" ht="21.75" customHeight="1" x14ac:dyDescent="0.25">
      <c r="C167" s="63"/>
      <c r="D167" s="66" t="str">
        <f t="shared" si="27"/>
        <v/>
      </c>
      <c r="E167" s="69" t="str">
        <f>IFERROR(VLOOKUP(J167,Causa!$A$2:$F$15,6,0),"")</f>
        <v/>
      </c>
      <c r="F167" s="52"/>
      <c r="G167" s="53"/>
      <c r="H167" s="212"/>
      <c r="I167" s="55"/>
      <c r="J167" s="54"/>
      <c r="K167" s="54"/>
      <c r="L167" s="54"/>
      <c r="M167" s="54"/>
      <c r="N167" s="54"/>
      <c r="O167" s="54"/>
      <c r="P167" s="54"/>
      <c r="Q167" s="55"/>
      <c r="R167" s="54"/>
      <c r="S167" s="56">
        <f t="shared" si="31"/>
        <v>0</v>
      </c>
      <c r="T167" s="56">
        <f t="shared" si="28"/>
        <v>0</v>
      </c>
      <c r="U167" s="56">
        <f t="shared" si="32"/>
        <v>0</v>
      </c>
      <c r="V167" s="56">
        <f t="shared" si="29"/>
        <v>0</v>
      </c>
      <c r="W167" s="64" t="str">
        <f t="shared" si="30"/>
        <v/>
      </c>
      <c r="X167" s="56" t="str">
        <f t="shared" si="33"/>
        <v>T</v>
      </c>
    </row>
    <row r="168" spans="3:24" ht="21.75" customHeight="1" x14ac:dyDescent="0.25">
      <c r="C168" s="63"/>
      <c r="D168" s="66" t="str">
        <f t="shared" si="27"/>
        <v/>
      </c>
      <c r="E168" s="69" t="str">
        <f>IFERROR(VLOOKUP(J168,Causa!$A$2:$F$15,6,0),"")</f>
        <v/>
      </c>
      <c r="F168" s="52"/>
      <c r="G168" s="53"/>
      <c r="H168" s="212"/>
      <c r="I168" s="55"/>
      <c r="J168" s="54"/>
      <c r="K168" s="54"/>
      <c r="L168" s="54"/>
      <c r="M168" s="54"/>
      <c r="N168" s="54"/>
      <c r="O168" s="54"/>
      <c r="P168" s="54"/>
      <c r="Q168" s="55"/>
      <c r="R168" s="54"/>
      <c r="S168" s="56">
        <f t="shared" si="31"/>
        <v>0</v>
      </c>
      <c r="T168" s="56">
        <f t="shared" si="28"/>
        <v>0</v>
      </c>
      <c r="U168" s="56">
        <f t="shared" si="32"/>
        <v>0</v>
      </c>
      <c r="V168" s="56">
        <f t="shared" si="29"/>
        <v>0</v>
      </c>
      <c r="W168" s="64" t="str">
        <f t="shared" si="30"/>
        <v/>
      </c>
      <c r="X168" s="56" t="str">
        <f t="shared" si="33"/>
        <v>T</v>
      </c>
    </row>
    <row r="169" spans="3:24" ht="21.75" customHeight="1" x14ac:dyDescent="0.25">
      <c r="C169" s="63"/>
      <c r="D169" s="66" t="str">
        <f t="shared" si="27"/>
        <v/>
      </c>
      <c r="E169" s="69" t="str">
        <f>IFERROR(VLOOKUP(J169,Causa!$A$2:$F$15,6,0),"")</f>
        <v/>
      </c>
      <c r="F169" s="52"/>
      <c r="G169" s="53"/>
      <c r="H169" s="212"/>
      <c r="I169" s="55"/>
      <c r="J169" s="54"/>
      <c r="K169" s="54"/>
      <c r="L169" s="54"/>
      <c r="M169" s="54"/>
      <c r="N169" s="54"/>
      <c r="O169" s="54"/>
      <c r="P169" s="54"/>
      <c r="Q169" s="55"/>
      <c r="R169" s="54"/>
      <c r="S169" s="56">
        <f t="shared" si="31"/>
        <v>0</v>
      </c>
      <c r="T169" s="56">
        <f t="shared" si="28"/>
        <v>0</v>
      </c>
      <c r="U169" s="56">
        <f t="shared" si="32"/>
        <v>0</v>
      </c>
      <c r="V169" s="56">
        <f t="shared" si="29"/>
        <v>0</v>
      </c>
      <c r="W169" s="64" t="str">
        <f t="shared" si="30"/>
        <v/>
      </c>
      <c r="X169" s="56" t="str">
        <f t="shared" si="33"/>
        <v>T</v>
      </c>
    </row>
    <row r="170" spans="3:24" ht="21.75" customHeight="1" x14ac:dyDescent="0.25">
      <c r="C170" s="63"/>
      <c r="D170" s="66" t="str">
        <f t="shared" si="27"/>
        <v/>
      </c>
      <c r="E170" s="69" t="str">
        <f>IFERROR(VLOOKUP(J170,Causa!$A$2:$F$15,6,0),"")</f>
        <v/>
      </c>
      <c r="F170" s="52"/>
      <c r="G170" s="53"/>
      <c r="H170" s="212"/>
      <c r="I170" s="55"/>
      <c r="J170" s="54"/>
      <c r="K170" s="54"/>
      <c r="L170" s="54"/>
      <c r="M170" s="54"/>
      <c r="N170" s="54"/>
      <c r="O170" s="54"/>
      <c r="P170" s="54"/>
      <c r="Q170" s="55"/>
      <c r="R170" s="54"/>
      <c r="S170" s="56">
        <f t="shared" si="31"/>
        <v>0</v>
      </c>
      <c r="T170" s="56">
        <f t="shared" si="28"/>
        <v>0</v>
      </c>
      <c r="U170" s="56">
        <f t="shared" si="32"/>
        <v>0</v>
      </c>
      <c r="V170" s="56">
        <f t="shared" si="29"/>
        <v>0</v>
      </c>
      <c r="W170" s="64" t="str">
        <f t="shared" si="30"/>
        <v/>
      </c>
      <c r="X170" s="56" t="str">
        <f t="shared" si="33"/>
        <v>T</v>
      </c>
    </row>
    <row r="171" spans="3:24" ht="21.75" customHeight="1" x14ac:dyDescent="0.25">
      <c r="C171" s="63"/>
      <c r="D171" s="66" t="str">
        <f t="shared" si="27"/>
        <v/>
      </c>
      <c r="E171" s="69" t="str">
        <f>IFERROR(VLOOKUP(J171,Causa!$A$2:$F$15,6,0),"")</f>
        <v/>
      </c>
      <c r="F171" s="52"/>
      <c r="G171" s="53"/>
      <c r="H171" s="212"/>
      <c r="I171" s="55"/>
      <c r="J171" s="54"/>
      <c r="K171" s="54"/>
      <c r="L171" s="54"/>
      <c r="M171" s="54"/>
      <c r="N171" s="54"/>
      <c r="O171" s="54"/>
      <c r="P171" s="54"/>
      <c r="Q171" s="55"/>
      <c r="R171" s="54"/>
      <c r="S171" s="56">
        <f t="shared" si="31"/>
        <v>0</v>
      </c>
      <c r="T171" s="56">
        <f t="shared" si="28"/>
        <v>0</v>
      </c>
      <c r="U171" s="56">
        <f t="shared" si="32"/>
        <v>0</v>
      </c>
      <c r="V171" s="56">
        <f t="shared" si="29"/>
        <v>0</v>
      </c>
      <c r="W171" s="64" t="str">
        <f t="shared" si="30"/>
        <v/>
      </c>
      <c r="X171" s="56" t="str">
        <f t="shared" si="33"/>
        <v>T</v>
      </c>
    </row>
    <row r="172" spans="3:24" ht="21.75" customHeight="1" x14ac:dyDescent="0.25">
      <c r="C172" s="63"/>
      <c r="D172" s="66" t="str">
        <f t="shared" si="27"/>
        <v/>
      </c>
      <c r="E172" s="69" t="str">
        <f>IFERROR(VLOOKUP(J172,Causa!$A$2:$F$15,6,0),"")</f>
        <v/>
      </c>
      <c r="F172" s="52"/>
      <c r="G172" s="53"/>
      <c r="H172" s="212"/>
      <c r="I172" s="55"/>
      <c r="J172" s="54"/>
      <c r="K172" s="54"/>
      <c r="L172" s="54"/>
      <c r="M172" s="54"/>
      <c r="N172" s="54"/>
      <c r="O172" s="54"/>
      <c r="P172" s="54"/>
      <c r="Q172" s="55"/>
      <c r="R172" s="54"/>
      <c r="S172" s="56">
        <f t="shared" si="31"/>
        <v>0</v>
      </c>
      <c r="T172" s="56">
        <f t="shared" si="28"/>
        <v>0</v>
      </c>
      <c r="U172" s="56">
        <f t="shared" si="32"/>
        <v>0</v>
      </c>
      <c r="V172" s="56">
        <f t="shared" si="29"/>
        <v>0</v>
      </c>
      <c r="W172" s="64" t="str">
        <f t="shared" si="30"/>
        <v/>
      </c>
      <c r="X172" s="56" t="str">
        <f t="shared" si="33"/>
        <v>T</v>
      </c>
    </row>
    <row r="173" spans="3:24" ht="21.75" customHeight="1" x14ac:dyDescent="0.25">
      <c r="C173" s="63"/>
      <c r="D173" s="66" t="str">
        <f t="shared" si="27"/>
        <v/>
      </c>
      <c r="E173" s="69" t="str">
        <f>IFERROR(VLOOKUP(J173,Causa!$A$2:$F$15,6,0),"")</f>
        <v/>
      </c>
      <c r="F173" s="52"/>
      <c r="G173" s="53"/>
      <c r="H173" s="212"/>
      <c r="I173" s="55"/>
      <c r="J173" s="54"/>
      <c r="K173" s="54"/>
      <c r="L173" s="54"/>
      <c r="M173" s="54"/>
      <c r="N173" s="54"/>
      <c r="O173" s="54"/>
      <c r="P173" s="54"/>
      <c r="Q173" s="55"/>
      <c r="R173" s="54"/>
      <c r="S173" s="56">
        <f t="shared" si="31"/>
        <v>0</v>
      </c>
      <c r="T173" s="56">
        <f t="shared" si="28"/>
        <v>0</v>
      </c>
      <c r="U173" s="56">
        <f t="shared" si="32"/>
        <v>0</v>
      </c>
      <c r="V173" s="56">
        <f t="shared" si="29"/>
        <v>0</v>
      </c>
      <c r="W173" s="64" t="str">
        <f t="shared" si="30"/>
        <v/>
      </c>
      <c r="X173" s="56" t="str">
        <f t="shared" si="33"/>
        <v>T</v>
      </c>
    </row>
    <row r="174" spans="3:24" ht="21.75" customHeight="1" x14ac:dyDescent="0.25">
      <c r="C174" s="63"/>
      <c r="D174" s="66" t="str">
        <f t="shared" si="27"/>
        <v/>
      </c>
      <c r="E174" s="69" t="str">
        <f>IFERROR(VLOOKUP(J174,Causa!$A$2:$F$15,6,0),"")</f>
        <v/>
      </c>
      <c r="F174" s="52"/>
      <c r="G174" s="53"/>
      <c r="H174" s="212"/>
      <c r="I174" s="55"/>
      <c r="J174" s="54"/>
      <c r="K174" s="54"/>
      <c r="L174" s="54"/>
      <c r="M174" s="54"/>
      <c r="N174" s="54"/>
      <c r="O174" s="54"/>
      <c r="P174" s="54"/>
      <c r="Q174" s="55"/>
      <c r="R174" s="54"/>
      <c r="S174" s="56">
        <f t="shared" si="31"/>
        <v>0</v>
      </c>
      <c r="T174" s="56">
        <f t="shared" si="28"/>
        <v>0</v>
      </c>
      <c r="U174" s="56">
        <f t="shared" si="32"/>
        <v>0</v>
      </c>
      <c r="V174" s="56">
        <f t="shared" si="29"/>
        <v>0</v>
      </c>
      <c r="W174" s="64" t="str">
        <f t="shared" si="30"/>
        <v/>
      </c>
      <c r="X174" s="56" t="str">
        <f t="shared" si="33"/>
        <v>T</v>
      </c>
    </row>
    <row r="175" spans="3:24" ht="21.75" customHeight="1" x14ac:dyDescent="0.25">
      <c r="C175" s="63"/>
      <c r="D175" s="66" t="str">
        <f t="shared" si="27"/>
        <v/>
      </c>
      <c r="E175" s="69" t="str">
        <f>IFERROR(VLOOKUP(J175,Causa!$A$2:$F$15,6,0),"")</f>
        <v/>
      </c>
      <c r="F175" s="52"/>
      <c r="G175" s="53"/>
      <c r="H175" s="212"/>
      <c r="I175" s="55"/>
      <c r="J175" s="54"/>
      <c r="K175" s="54"/>
      <c r="L175" s="54"/>
      <c r="M175" s="54"/>
      <c r="N175" s="54"/>
      <c r="O175" s="54"/>
      <c r="P175" s="54"/>
      <c r="Q175" s="55"/>
      <c r="R175" s="54"/>
      <c r="S175" s="56">
        <f t="shared" si="31"/>
        <v>0</v>
      </c>
      <c r="T175" s="56">
        <f t="shared" si="28"/>
        <v>0</v>
      </c>
      <c r="U175" s="56">
        <f t="shared" si="32"/>
        <v>0</v>
      </c>
      <c r="V175" s="56">
        <f t="shared" si="29"/>
        <v>0</v>
      </c>
      <c r="W175" s="64" t="str">
        <f t="shared" si="30"/>
        <v/>
      </c>
      <c r="X175" s="56" t="str">
        <f t="shared" si="33"/>
        <v>T</v>
      </c>
    </row>
    <row r="176" spans="3:24" ht="21.75" customHeight="1" x14ac:dyDescent="0.25">
      <c r="C176" s="63"/>
      <c r="D176" s="66" t="str">
        <f t="shared" si="27"/>
        <v/>
      </c>
      <c r="E176" s="69" t="str">
        <f>IFERROR(VLOOKUP(J176,Causa!$A$2:$F$15,6,0),"")</f>
        <v/>
      </c>
      <c r="F176" s="52"/>
      <c r="G176" s="53"/>
      <c r="H176" s="212"/>
      <c r="I176" s="55"/>
      <c r="J176" s="54"/>
      <c r="K176" s="54"/>
      <c r="L176" s="54"/>
      <c r="M176" s="54"/>
      <c r="N176" s="54"/>
      <c r="O176" s="54"/>
      <c r="P176" s="54"/>
      <c r="Q176" s="55"/>
      <c r="R176" s="54"/>
      <c r="S176" s="56">
        <f t="shared" si="31"/>
        <v>0</v>
      </c>
      <c r="T176" s="56">
        <f t="shared" si="28"/>
        <v>0</v>
      </c>
      <c r="U176" s="56">
        <f t="shared" si="32"/>
        <v>0</v>
      </c>
      <c r="V176" s="56">
        <f t="shared" si="29"/>
        <v>0</v>
      </c>
      <c r="W176" s="64" t="str">
        <f t="shared" si="30"/>
        <v/>
      </c>
      <c r="X176" s="56" t="str">
        <f t="shared" si="33"/>
        <v>T</v>
      </c>
    </row>
    <row r="177" spans="3:24" ht="21.75" customHeight="1" x14ac:dyDescent="0.25">
      <c r="C177" s="63"/>
      <c r="D177" s="66" t="str">
        <f t="shared" si="27"/>
        <v/>
      </c>
      <c r="E177" s="69" t="str">
        <f>IFERROR(VLOOKUP(J177,Causa!$A$2:$F$15,6,0),"")</f>
        <v/>
      </c>
      <c r="F177" s="52"/>
      <c r="G177" s="53"/>
      <c r="H177" s="212"/>
      <c r="I177" s="55"/>
      <c r="J177" s="54"/>
      <c r="K177" s="54"/>
      <c r="L177" s="54"/>
      <c r="M177" s="54"/>
      <c r="N177" s="54"/>
      <c r="O177" s="54"/>
      <c r="P177" s="54"/>
      <c r="Q177" s="55"/>
      <c r="R177" s="54"/>
      <c r="S177" s="56">
        <f t="shared" si="31"/>
        <v>0</v>
      </c>
      <c r="T177" s="56">
        <f t="shared" si="28"/>
        <v>0</v>
      </c>
      <c r="U177" s="56">
        <f t="shared" si="32"/>
        <v>0</v>
      </c>
      <c r="V177" s="56">
        <f t="shared" si="29"/>
        <v>0</v>
      </c>
      <c r="W177" s="64" t="str">
        <f t="shared" si="30"/>
        <v/>
      </c>
      <c r="X177" s="56" t="str">
        <f t="shared" si="33"/>
        <v>T</v>
      </c>
    </row>
    <row r="178" spans="3:24" ht="21.75" customHeight="1" x14ac:dyDescent="0.25">
      <c r="C178" s="63"/>
      <c r="D178" s="66" t="str">
        <f t="shared" si="27"/>
        <v/>
      </c>
      <c r="E178" s="69" t="str">
        <f>IFERROR(VLOOKUP(J178,Causa!$A$2:$F$15,6,0),"")</f>
        <v/>
      </c>
      <c r="F178" s="52"/>
      <c r="G178" s="53"/>
      <c r="H178" s="212"/>
      <c r="I178" s="55"/>
      <c r="J178" s="54"/>
      <c r="K178" s="54"/>
      <c r="L178" s="54"/>
      <c r="M178" s="54"/>
      <c r="N178" s="54"/>
      <c r="O178" s="54"/>
      <c r="P178" s="54"/>
      <c r="Q178" s="55"/>
      <c r="R178" s="54"/>
      <c r="S178" s="56">
        <f t="shared" si="31"/>
        <v>0</v>
      </c>
      <c r="T178" s="56">
        <f t="shared" si="28"/>
        <v>0</v>
      </c>
      <c r="U178" s="56">
        <f t="shared" si="32"/>
        <v>0</v>
      </c>
      <c r="V178" s="56">
        <f t="shared" si="29"/>
        <v>0</v>
      </c>
      <c r="W178" s="64" t="str">
        <f t="shared" si="30"/>
        <v/>
      </c>
      <c r="X178" s="56" t="str">
        <f t="shared" si="33"/>
        <v>T</v>
      </c>
    </row>
    <row r="179" spans="3:24" ht="21.75" customHeight="1" x14ac:dyDescent="0.25">
      <c r="C179" s="63"/>
      <c r="D179" s="66" t="str">
        <f t="shared" si="27"/>
        <v/>
      </c>
      <c r="E179" s="69" t="str">
        <f>IFERROR(VLOOKUP(J179,Causa!$A$2:$F$15,6,0),"")</f>
        <v/>
      </c>
      <c r="F179" s="52"/>
      <c r="G179" s="53"/>
      <c r="H179" s="212"/>
      <c r="I179" s="55"/>
      <c r="J179" s="54"/>
      <c r="K179" s="54"/>
      <c r="L179" s="54"/>
      <c r="M179" s="54"/>
      <c r="N179" s="54"/>
      <c r="O179" s="54"/>
      <c r="P179" s="54"/>
      <c r="Q179" s="55"/>
      <c r="R179" s="54"/>
      <c r="S179" s="56">
        <f t="shared" si="31"/>
        <v>0</v>
      </c>
      <c r="T179" s="56">
        <f t="shared" si="28"/>
        <v>0</v>
      </c>
      <c r="U179" s="56">
        <f t="shared" si="32"/>
        <v>0</v>
      </c>
      <c r="V179" s="56">
        <f t="shared" si="29"/>
        <v>0</v>
      </c>
      <c r="W179" s="64" t="str">
        <f t="shared" si="30"/>
        <v/>
      </c>
      <c r="X179" s="56" t="str">
        <f t="shared" si="33"/>
        <v>T</v>
      </c>
    </row>
    <row r="180" spans="3:24" ht="21.75" customHeight="1" x14ac:dyDescent="0.25">
      <c r="C180" s="63"/>
      <c r="D180" s="66" t="str">
        <f t="shared" si="27"/>
        <v/>
      </c>
      <c r="E180" s="69" t="str">
        <f>IFERROR(VLOOKUP(J180,Causa!$A$2:$F$15,6,0),"")</f>
        <v/>
      </c>
      <c r="F180" s="52"/>
      <c r="G180" s="53"/>
      <c r="H180" s="212"/>
      <c r="I180" s="55"/>
      <c r="J180" s="54"/>
      <c r="K180" s="54"/>
      <c r="L180" s="54"/>
      <c r="M180" s="54"/>
      <c r="N180" s="54"/>
      <c r="O180" s="54"/>
      <c r="P180" s="54"/>
      <c r="Q180" s="55"/>
      <c r="R180" s="54"/>
      <c r="S180" s="56">
        <f t="shared" si="31"/>
        <v>0</v>
      </c>
      <c r="T180" s="56">
        <f t="shared" si="28"/>
        <v>0</v>
      </c>
      <c r="U180" s="56">
        <f t="shared" si="32"/>
        <v>0</v>
      </c>
      <c r="V180" s="56">
        <f t="shared" si="29"/>
        <v>0</v>
      </c>
      <c r="W180" s="64" t="str">
        <f t="shared" si="30"/>
        <v/>
      </c>
      <c r="X180" s="56" t="str">
        <f t="shared" si="33"/>
        <v>T</v>
      </c>
    </row>
    <row r="181" spans="3:24" ht="21.75" customHeight="1" x14ac:dyDescent="0.25">
      <c r="C181" s="63"/>
      <c r="D181" s="66" t="str">
        <f t="shared" si="27"/>
        <v/>
      </c>
      <c r="E181" s="69" t="str">
        <f>IFERROR(VLOOKUP(J181,Causa!$A$2:$F$15,6,0),"")</f>
        <v/>
      </c>
      <c r="F181" s="52"/>
      <c r="G181" s="53"/>
      <c r="H181" s="212"/>
      <c r="I181" s="55"/>
      <c r="J181" s="54"/>
      <c r="K181" s="54"/>
      <c r="L181" s="54"/>
      <c r="M181" s="54"/>
      <c r="N181" s="54"/>
      <c r="O181" s="54"/>
      <c r="P181" s="54"/>
      <c r="Q181" s="55"/>
      <c r="R181" s="54"/>
      <c r="S181" s="56">
        <f t="shared" si="31"/>
        <v>0</v>
      </c>
      <c r="T181" s="56">
        <f t="shared" si="28"/>
        <v>0</v>
      </c>
      <c r="U181" s="56">
        <f t="shared" si="32"/>
        <v>0</v>
      </c>
      <c r="V181" s="56">
        <f t="shared" si="29"/>
        <v>0</v>
      </c>
      <c r="W181" s="64" t="str">
        <f t="shared" si="30"/>
        <v/>
      </c>
      <c r="X181" s="56" t="str">
        <f t="shared" si="33"/>
        <v>T</v>
      </c>
    </row>
    <row r="182" spans="3:24" ht="21.75" customHeight="1" x14ac:dyDescent="0.25">
      <c r="C182" s="63"/>
      <c r="D182" s="66" t="str">
        <f t="shared" si="27"/>
        <v/>
      </c>
      <c r="E182" s="69" t="str">
        <f>IFERROR(VLOOKUP(J182,Causa!$A$2:$F$15,6,0),"")</f>
        <v/>
      </c>
      <c r="F182" s="52"/>
      <c r="G182" s="53"/>
      <c r="H182" s="212"/>
      <c r="I182" s="55"/>
      <c r="J182" s="54"/>
      <c r="K182" s="54"/>
      <c r="L182" s="54"/>
      <c r="M182" s="54"/>
      <c r="N182" s="54"/>
      <c r="O182" s="54"/>
      <c r="P182" s="54"/>
      <c r="Q182" s="55"/>
      <c r="R182" s="54"/>
      <c r="S182" s="56">
        <f t="shared" si="31"/>
        <v>0</v>
      </c>
      <c r="T182" s="56">
        <f t="shared" si="28"/>
        <v>0</v>
      </c>
      <c r="U182" s="56">
        <f t="shared" si="32"/>
        <v>0</v>
      </c>
      <c r="V182" s="56">
        <f t="shared" si="29"/>
        <v>0</v>
      </c>
      <c r="W182" s="64" t="str">
        <f t="shared" si="30"/>
        <v/>
      </c>
      <c r="X182" s="56" t="str">
        <f t="shared" si="33"/>
        <v>T</v>
      </c>
    </row>
    <row r="183" spans="3:24" ht="21.75" customHeight="1" x14ac:dyDescent="0.25">
      <c r="C183" s="63"/>
      <c r="D183" s="66" t="str">
        <f t="shared" si="27"/>
        <v/>
      </c>
      <c r="E183" s="69" t="str">
        <f>IFERROR(VLOOKUP(J183,Causa!$A$2:$F$15,6,0),"")</f>
        <v/>
      </c>
      <c r="F183" s="52"/>
      <c r="G183" s="53"/>
      <c r="H183" s="212"/>
      <c r="I183" s="55"/>
      <c r="J183" s="54"/>
      <c r="K183" s="54"/>
      <c r="L183" s="54"/>
      <c r="M183" s="54"/>
      <c r="N183" s="54"/>
      <c r="O183" s="54"/>
      <c r="P183" s="54"/>
      <c r="Q183" s="55"/>
      <c r="R183" s="54"/>
      <c r="S183" s="56">
        <f t="shared" si="31"/>
        <v>0</v>
      </c>
      <c r="T183" s="56">
        <f t="shared" si="28"/>
        <v>0</v>
      </c>
      <c r="U183" s="56">
        <f t="shared" si="32"/>
        <v>0</v>
      </c>
      <c r="V183" s="56">
        <f t="shared" si="29"/>
        <v>0</v>
      </c>
      <c r="W183" s="64" t="str">
        <f t="shared" si="30"/>
        <v/>
      </c>
      <c r="X183" s="56" t="str">
        <f t="shared" si="33"/>
        <v>T</v>
      </c>
    </row>
    <row r="184" spans="3:24" ht="21.75" customHeight="1" x14ac:dyDescent="0.25">
      <c r="C184" s="63"/>
      <c r="D184" s="66" t="str">
        <f t="shared" si="27"/>
        <v/>
      </c>
      <c r="E184" s="69" t="str">
        <f>IFERROR(VLOOKUP(J184,Causa!$A$2:$F$15,6,0),"")</f>
        <v/>
      </c>
      <c r="F184" s="52"/>
      <c r="G184" s="53"/>
      <c r="H184" s="212"/>
      <c r="I184" s="55"/>
      <c r="J184" s="54"/>
      <c r="K184" s="54"/>
      <c r="L184" s="54"/>
      <c r="M184" s="54"/>
      <c r="N184" s="54"/>
      <c r="O184" s="54"/>
      <c r="P184" s="54"/>
      <c r="Q184" s="55"/>
      <c r="R184" s="54"/>
      <c r="S184" s="56">
        <f t="shared" si="31"/>
        <v>0</v>
      </c>
      <c r="T184" s="56">
        <f t="shared" si="28"/>
        <v>0</v>
      </c>
      <c r="U184" s="56">
        <f t="shared" si="32"/>
        <v>0</v>
      </c>
      <c r="V184" s="56">
        <f t="shared" si="29"/>
        <v>0</v>
      </c>
      <c r="W184" s="64" t="str">
        <f t="shared" si="30"/>
        <v/>
      </c>
      <c r="X184" s="56" t="str">
        <f t="shared" si="33"/>
        <v>T</v>
      </c>
    </row>
    <row r="185" spans="3:24" ht="21.75" customHeight="1" x14ac:dyDescent="0.25">
      <c r="C185" s="63"/>
      <c r="D185" s="66" t="str">
        <f t="shared" si="27"/>
        <v/>
      </c>
      <c r="E185" s="69" t="str">
        <f>IFERROR(VLOOKUP(J185,Causa!$A$2:$F$15,6,0),"")</f>
        <v/>
      </c>
      <c r="F185" s="52"/>
      <c r="G185" s="53"/>
      <c r="H185" s="212"/>
      <c r="I185" s="55"/>
      <c r="J185" s="54"/>
      <c r="K185" s="54"/>
      <c r="L185" s="54"/>
      <c r="M185" s="54"/>
      <c r="N185" s="54"/>
      <c r="O185" s="54"/>
      <c r="P185" s="54"/>
      <c r="Q185" s="55"/>
      <c r="R185" s="54"/>
      <c r="S185" s="56">
        <f t="shared" si="31"/>
        <v>0</v>
      </c>
      <c r="T185" s="56">
        <f t="shared" si="28"/>
        <v>0</v>
      </c>
      <c r="U185" s="56">
        <f t="shared" si="32"/>
        <v>0</v>
      </c>
      <c r="V185" s="56">
        <f t="shared" si="29"/>
        <v>0</v>
      </c>
      <c r="W185" s="64" t="str">
        <f t="shared" si="30"/>
        <v/>
      </c>
      <c r="X185" s="56" t="str">
        <f t="shared" si="33"/>
        <v>T</v>
      </c>
    </row>
    <row r="186" spans="3:24" ht="21.75" customHeight="1" x14ac:dyDescent="0.25">
      <c r="C186" s="63"/>
      <c r="D186" s="66" t="str">
        <f t="shared" si="27"/>
        <v/>
      </c>
      <c r="E186" s="69" t="str">
        <f>IFERROR(VLOOKUP(J186,Causa!$A$2:$F$15,6,0),"")</f>
        <v/>
      </c>
      <c r="F186" s="52"/>
      <c r="G186" s="53"/>
      <c r="H186" s="212"/>
      <c r="I186" s="55"/>
      <c r="J186" s="54"/>
      <c r="K186" s="54"/>
      <c r="L186" s="54"/>
      <c r="M186" s="54"/>
      <c r="N186" s="54"/>
      <c r="O186" s="54"/>
      <c r="P186" s="54"/>
      <c r="Q186" s="55"/>
      <c r="R186" s="54"/>
      <c r="S186" s="56">
        <f t="shared" si="31"/>
        <v>0</v>
      </c>
      <c r="T186" s="56">
        <f t="shared" si="28"/>
        <v>0</v>
      </c>
      <c r="U186" s="56">
        <f t="shared" si="32"/>
        <v>0</v>
      </c>
      <c r="V186" s="56">
        <f t="shared" si="29"/>
        <v>0</v>
      </c>
      <c r="W186" s="64" t="str">
        <f t="shared" si="30"/>
        <v/>
      </c>
      <c r="X186" s="56" t="str">
        <f t="shared" si="33"/>
        <v>T</v>
      </c>
    </row>
    <row r="187" spans="3:24" ht="21.75" customHeight="1" x14ac:dyDescent="0.25">
      <c r="C187" s="63"/>
      <c r="D187" s="66" t="str">
        <f t="shared" si="27"/>
        <v/>
      </c>
      <c r="E187" s="69" t="str">
        <f>IFERROR(VLOOKUP(J187,Causa!$A$2:$F$15,6,0),"")</f>
        <v/>
      </c>
      <c r="F187" s="52"/>
      <c r="G187" s="53"/>
      <c r="H187" s="212"/>
      <c r="I187" s="55"/>
      <c r="J187" s="54"/>
      <c r="K187" s="54"/>
      <c r="L187" s="54"/>
      <c r="M187" s="54"/>
      <c r="N187" s="54"/>
      <c r="O187" s="54"/>
      <c r="P187" s="54"/>
      <c r="Q187" s="55"/>
      <c r="R187" s="54"/>
      <c r="S187" s="56">
        <f t="shared" si="31"/>
        <v>0</v>
      </c>
      <c r="T187" s="56">
        <f t="shared" si="28"/>
        <v>0</v>
      </c>
      <c r="U187" s="56">
        <f t="shared" si="32"/>
        <v>0</v>
      </c>
      <c r="V187" s="56">
        <f t="shared" si="29"/>
        <v>0</v>
      </c>
      <c r="W187" s="64" t="str">
        <f t="shared" si="30"/>
        <v/>
      </c>
      <c r="X187" s="56" t="str">
        <f t="shared" si="33"/>
        <v>T</v>
      </c>
    </row>
    <row r="188" spans="3:24" ht="21.75" customHeight="1" x14ac:dyDescent="0.25">
      <c r="C188" s="63"/>
      <c r="D188" s="66" t="str">
        <f t="shared" si="27"/>
        <v/>
      </c>
      <c r="E188" s="69" t="str">
        <f>IFERROR(VLOOKUP(J188,Causa!$A$2:$F$15,6,0),"")</f>
        <v/>
      </c>
      <c r="F188" s="52"/>
      <c r="G188" s="53"/>
      <c r="H188" s="212"/>
      <c r="I188" s="55"/>
      <c r="J188" s="54"/>
      <c r="K188" s="54"/>
      <c r="L188" s="54"/>
      <c r="M188" s="54"/>
      <c r="N188" s="54"/>
      <c r="O188" s="54"/>
      <c r="P188" s="54"/>
      <c r="Q188" s="55"/>
      <c r="R188" s="54"/>
      <c r="S188" s="56">
        <f t="shared" si="31"/>
        <v>0</v>
      </c>
      <c r="T188" s="56">
        <f t="shared" si="28"/>
        <v>0</v>
      </c>
      <c r="U188" s="56">
        <f t="shared" si="32"/>
        <v>0</v>
      </c>
      <c r="V188" s="56">
        <f t="shared" si="29"/>
        <v>0</v>
      </c>
      <c r="W188" s="64" t="str">
        <f t="shared" si="30"/>
        <v/>
      </c>
      <c r="X188" s="56" t="str">
        <f t="shared" si="33"/>
        <v>T</v>
      </c>
    </row>
  </sheetData>
  <mergeCells count="15">
    <mergeCell ref="C33:D33"/>
    <mergeCell ref="T33:W33"/>
    <mergeCell ref="Y113:Z113"/>
    <mergeCell ref="AD7:AD8"/>
    <mergeCell ref="Q8:S8"/>
    <mergeCell ref="T7:Z7"/>
    <mergeCell ref="AA7:AB7"/>
    <mergeCell ref="AC7:AC8"/>
    <mergeCell ref="A9:A15"/>
    <mergeCell ref="R9:S15"/>
    <mergeCell ref="A16:A23"/>
    <mergeCell ref="A24:A31"/>
    <mergeCell ref="G3:L3"/>
    <mergeCell ref="F4:G4"/>
    <mergeCell ref="C7:S7"/>
  </mergeCells>
  <conditionalFormatting sqref="R9:S15">
    <cfRule type="cellIs" priority="42" stopIfTrue="1" operator="equal">
      <formula>0</formula>
    </cfRule>
    <cfRule type="cellIs" dxfId="702" priority="54" stopIfTrue="1" operator="lessThan">
      <formula>0.8477</formula>
    </cfRule>
    <cfRule type="cellIs" dxfId="701" priority="55" stopIfTrue="1" operator="greaterThanOrEqual">
      <formula>0.8477</formula>
    </cfRule>
  </conditionalFormatting>
  <conditionalFormatting sqref="R24">
    <cfRule type="cellIs" dxfId="700" priority="52" stopIfTrue="1" operator="lessThan">
      <formula>0.8477</formula>
    </cfRule>
    <cfRule type="cellIs" dxfId="699" priority="53" stopIfTrue="1" operator="greaterThanOrEqual">
      <formula>0.8477</formula>
    </cfRule>
  </conditionalFormatting>
  <conditionalFormatting sqref="G5">
    <cfRule type="cellIs" priority="45" stopIfTrue="1" operator="equal">
      <formula>0</formula>
    </cfRule>
    <cfRule type="cellIs" dxfId="698" priority="50" stopIfTrue="1" operator="lessThan">
      <formula>0.635</formula>
    </cfRule>
    <cfRule type="cellIs" dxfId="697" priority="51" stopIfTrue="1" operator="greaterThanOrEqual">
      <formula>0.635</formula>
    </cfRule>
  </conditionalFormatting>
  <conditionalFormatting sqref="I5">
    <cfRule type="cellIs" priority="44" stopIfTrue="1" operator="equal">
      <formula>0</formula>
    </cfRule>
    <cfRule type="cellIs" dxfId="696" priority="48" stopIfTrue="1" operator="lessThan">
      <formula>0.8477</formula>
    </cfRule>
    <cfRule type="cellIs" dxfId="695" priority="49" stopIfTrue="1" operator="greaterThanOrEqual">
      <formula>0.8477</formula>
    </cfRule>
  </conditionalFormatting>
  <conditionalFormatting sqref="E5">
    <cfRule type="cellIs" priority="43" stopIfTrue="1" operator="equal">
      <formula>0</formula>
    </cfRule>
    <cfRule type="cellIs" dxfId="694" priority="46" stopIfTrue="1" operator="lessThan">
      <formula>0.8898</formula>
    </cfRule>
    <cfRule type="cellIs" dxfId="693" priority="47" stopIfTrue="1" operator="greaterThanOrEqual">
      <formula>0.8898</formula>
    </cfRule>
  </conditionalFormatting>
  <conditionalFormatting sqref="R24:S30">
    <cfRule type="cellIs" priority="41" stopIfTrue="1" operator="equal">
      <formula>0</formula>
    </cfRule>
  </conditionalFormatting>
  <conditionalFormatting sqref="L9">
    <cfRule type="cellIs" priority="38" stopIfTrue="1" operator="equal">
      <formula>0</formula>
    </cfRule>
    <cfRule type="cellIs" dxfId="692" priority="39" stopIfTrue="1" operator="lessThan">
      <formula>0.635</formula>
    </cfRule>
    <cfRule type="cellIs" dxfId="691" priority="40" stopIfTrue="1" operator="greaterThanOrEqual">
      <formula>0.635</formula>
    </cfRule>
  </conditionalFormatting>
  <conditionalFormatting sqref="O9:P32 M9:M32">
    <cfRule type="cellIs" priority="35" stopIfTrue="1" operator="equal">
      <formula>0</formula>
    </cfRule>
    <cfRule type="cellIs" dxfId="690" priority="36" stopIfTrue="1" operator="lessThan">
      <formula>0.8477</formula>
    </cfRule>
    <cfRule type="cellIs" dxfId="689" priority="37" stopIfTrue="1" operator="greaterThanOrEqual">
      <formula>0.8477</formula>
    </cfRule>
  </conditionalFormatting>
  <conditionalFormatting sqref="L10:L32">
    <cfRule type="cellIs" priority="32" stopIfTrue="1" operator="equal">
      <formula>0</formula>
    </cfRule>
    <cfRule type="cellIs" dxfId="688" priority="33" stopIfTrue="1" operator="lessThan">
      <formula>0.635</formula>
    </cfRule>
    <cfRule type="cellIs" dxfId="687" priority="34" stopIfTrue="1" operator="greaterThanOrEqual">
      <formula>0.635</formula>
    </cfRule>
  </conditionalFormatting>
  <conditionalFormatting sqref="M10:M32">
    <cfRule type="cellIs" priority="29" stopIfTrue="1" operator="equal">
      <formula>0</formula>
    </cfRule>
    <cfRule type="cellIs" dxfId="686" priority="30" stopIfTrue="1" operator="lessThan">
      <formula>0.8477</formula>
    </cfRule>
    <cfRule type="cellIs" dxfId="685" priority="31" stopIfTrue="1" operator="greaterThanOrEqual">
      <formula>0.8477</formula>
    </cfRule>
  </conditionalFormatting>
  <conditionalFormatting sqref="R16">
    <cfRule type="cellIs" priority="26" stopIfTrue="1" operator="equal">
      <formula>0</formula>
    </cfRule>
    <cfRule type="cellIs" dxfId="684" priority="27" stopIfTrue="1" operator="lessThan">
      <formula>0.8477</formula>
    </cfRule>
    <cfRule type="cellIs" dxfId="683" priority="28" stopIfTrue="1" operator="greaterThanOrEqual">
      <formula>0.8477</formula>
    </cfRule>
  </conditionalFormatting>
  <conditionalFormatting sqref="N9">
    <cfRule type="containsText" dxfId="682" priority="24" stopIfTrue="1" operator="containsText" text="Avisar al planner">
      <formula>NOT(ISERROR(SEARCH("Avisar al planner",N9)))</formula>
    </cfRule>
    <cfRule type="containsText" dxfId="681" priority="25" stopIfTrue="1" operator="containsText" text="OK">
      <formula>NOT(ISERROR(SEARCH("OK",N9)))</formula>
    </cfRule>
  </conditionalFormatting>
  <conditionalFormatting sqref="N9:N32">
    <cfRule type="cellIs" dxfId="680" priority="21" stopIfTrue="1" operator="lessThanOrEqual">
      <formula>155</formula>
    </cfRule>
    <cfRule type="cellIs" dxfId="679" priority="22" stopIfTrue="1" operator="between">
      <formula>155</formula>
      <formula>185</formula>
    </cfRule>
    <cfRule type="cellIs" dxfId="678" priority="23" stopIfTrue="1" operator="greaterThanOrEqual">
      <formula>185</formula>
    </cfRule>
  </conditionalFormatting>
  <conditionalFormatting sqref="N10:N32">
    <cfRule type="containsText" dxfId="677" priority="19" stopIfTrue="1" operator="containsText" text="Avisar al planner">
      <formula>NOT(ISERROR(SEARCH("Avisar al planner",N10)))</formula>
    </cfRule>
    <cfRule type="containsText" dxfId="676" priority="20" stopIfTrue="1" operator="containsText" text="OK">
      <formula>NOT(ISERROR(SEARCH("OK",N10)))</formula>
    </cfRule>
  </conditionalFormatting>
  <conditionalFormatting sqref="N10:N32">
    <cfRule type="containsText" dxfId="675" priority="17" stopIfTrue="1" operator="containsText" text="Avisar al planner">
      <formula>NOT(ISERROR(SEARCH("Avisar al planner",N10)))</formula>
    </cfRule>
    <cfRule type="containsText" dxfId="674" priority="18" stopIfTrue="1" operator="containsText" text="OK">
      <formula>NOT(ISERROR(SEARCH("OK",N10)))</formula>
    </cfRule>
  </conditionalFormatting>
  <conditionalFormatting sqref="N10:N32">
    <cfRule type="containsText" dxfId="673" priority="15" stopIfTrue="1" operator="containsText" text="Avisar al planner">
      <formula>NOT(ISERROR(SEARCH("Avisar al planner",N10)))</formula>
    </cfRule>
    <cfRule type="containsText" dxfId="672" priority="16" stopIfTrue="1" operator="containsText" text="OK">
      <formula>NOT(ISERROR(SEARCH("OK",N10)))</formula>
    </cfRule>
  </conditionalFormatting>
  <conditionalFormatting sqref="D35:D188">
    <cfRule type="cellIs" dxfId="671" priority="13" operator="equal">
      <formula>0</formula>
    </cfRule>
    <cfRule type="cellIs" dxfId="670" priority="14" operator="equal">
      <formula>1</formula>
    </cfRule>
  </conditionalFormatting>
  <conditionalFormatting sqref="C9:C32">
    <cfRule type="cellIs" dxfId="669" priority="11" operator="equal">
      <formula>0</formula>
    </cfRule>
    <cfRule type="cellIs" dxfId="668" priority="12" operator="notEqual">
      <formula>0</formula>
    </cfRule>
  </conditionalFormatting>
  <conditionalFormatting sqref="C9:C32">
    <cfRule type="cellIs" priority="10" operator="equal">
      <formula>""""""</formula>
    </cfRule>
  </conditionalFormatting>
  <conditionalFormatting sqref="G6">
    <cfRule type="cellIs" priority="3" stopIfTrue="1" operator="equal">
      <formula>0</formula>
    </cfRule>
    <cfRule type="cellIs" dxfId="667" priority="8" stopIfTrue="1" operator="lessThan">
      <formula>0.635</formula>
    </cfRule>
    <cfRule type="cellIs" dxfId="666" priority="9" stopIfTrue="1" operator="greaterThanOrEqual">
      <formula>0.635</formula>
    </cfRule>
  </conditionalFormatting>
  <conditionalFormatting sqref="I6">
    <cfRule type="cellIs" priority="2" stopIfTrue="1" operator="equal">
      <formula>0</formula>
    </cfRule>
    <cfRule type="cellIs" dxfId="665" priority="6" stopIfTrue="1" operator="lessThan">
      <formula>0.8477</formula>
    </cfRule>
    <cfRule type="cellIs" dxfId="664" priority="7" stopIfTrue="1" operator="greaterThanOrEqual">
      <formula>0.8477</formula>
    </cfRule>
  </conditionalFormatting>
  <conditionalFormatting sqref="E6">
    <cfRule type="cellIs" priority="1" stopIfTrue="1" operator="equal">
      <formula>0</formula>
    </cfRule>
    <cfRule type="cellIs" dxfId="663" priority="4" stopIfTrue="1" operator="lessThan">
      <formula>0.8898</formula>
    </cfRule>
    <cfRule type="cellIs" dxfId="662" priority="5" stopIfTrue="1" operator="greaterThanOrEqual">
      <formula>0.8898</formula>
    </cfRule>
  </conditionalFormatting>
  <dataValidations xWindow="1269" yWindow="377" count="4">
    <dataValidation allowBlank="1" showErrorMessage="1" promptTitle="Numero de Orden" sqref="G35:G188 G9:G32" xr:uid="{00104FBF-4AED-4F32-9E94-E7B7F5599794}"/>
    <dataValidation type="time" allowBlank="1" showInputMessage="1" showErrorMessage="1" error="POR FAVOR INGRESE DATOS EN FORMATO DE HORA_x000a_" sqref="F35:F188" xr:uid="{1D9119C4-7CD7-4101-A10D-A268142397D2}">
      <formula1>0</formula1>
      <formula2>0.999988425925926</formula2>
    </dataValidation>
    <dataValidation type="decimal" allowBlank="1" showInputMessage="1" showErrorMessage="1" error="POR FAVOR INGRESE DATOS EN FORMATO DE NUMEROS_x000a_" promptTitle="Producción Acumulada" prompt="Ingrese la producción Acumulada (contometro Llenadora por hora)" sqref="E9:E32" xr:uid="{8E1120BA-610F-4757-A3D5-33C398D33A1A}">
      <formula1>0</formula1>
      <formula2>10000000000</formula2>
    </dataValidation>
    <dataValidation type="list" allowBlank="1" showInputMessage="1" showErrorMessage="1" sqref="AB9:AB32" xr:uid="{24F89E6E-8499-4207-800D-AF1151C0D289}">
      <formula1>"P,T,A,  "</formula1>
    </dataValidation>
  </dataValidations>
  <pageMargins left="0.75" right="0.75" top="1" bottom="1" header="0" footer="0"/>
  <pageSetup paperSize="9" orientation="portrait" r:id="rId1"/>
  <headerFooter alignWithMargins="0"/>
  <drawing r:id="rId2"/>
  <extLst>
    <ext xmlns:x14="http://schemas.microsoft.com/office/spreadsheetml/2009/9/main" uri="{CCE6A557-97BC-4b89-ADB6-D9C93CAAB3DF}">
      <x14:dataValidations xmlns:xm="http://schemas.microsoft.com/office/excel/2006/main" xWindow="1269" yWindow="377" count="10">
        <x14:dataValidation type="list" allowBlank="1" showInputMessage="1" showErrorMessage="1" xr:uid="{6FA0F1CA-A6C3-4307-992C-EC2D35EBD88E}">
          <x14:formula1>
            <xm:f>INDIRECT(VLOOKUP(J35,Causa!$A$2:$E$15,5,0))</xm:f>
          </x14:formula1>
          <xm:sqref>K35:K188</xm:sqref>
        </x14:dataValidation>
        <x14:dataValidation type="list" allowBlank="1" showInputMessage="1" showErrorMessage="1" xr:uid="{6C4E0040-5894-4514-A236-615B67EB5A4D}">
          <x14:formula1>
            <xm:f>Causa!$A$97:$A$107</xm:f>
          </x14:formula1>
          <xm:sqref>F4</xm:sqref>
        </x14:dataValidation>
        <x14:dataValidation type="list" allowBlank="1" showInputMessage="1" showErrorMessage="1" promptTitle="Ingreso de Turnos" prompt="PMTURNOA_x000a_PMTURNOB_x000a_PMTURNOC_x000a_PMTURNOD_x000a_" xr:uid="{4ACFAA6A-D88F-4862-AC54-0556002712C6}">
          <x14:formula1>
            <xm:f>Causa!$A$71:$A$74</xm:f>
          </x14:formula1>
          <xm:sqref>I9:I32</xm:sqref>
        </x14:dataValidation>
        <x14:dataValidation type="list" allowBlank="1" showInputMessage="1" showErrorMessage="1" xr:uid="{397A4C05-D232-4BA9-84E3-0EE27D4C062C}">
          <x14:formula1>
            <xm:f>Causa!$A$78:$A$81</xm:f>
          </x14:formula1>
          <xm:sqref>J9:J32</xm:sqref>
        </x14:dataValidation>
        <x14:dataValidation type="list" allowBlank="1" showInputMessage="1" showErrorMessage="1" xr:uid="{31A873B4-1AEC-4996-843C-FE3595086C7A}">
          <x14:formula1>
            <xm:f>Causa!$A$71:$A$74</xm:f>
          </x14:formula1>
          <xm:sqref>I35:I188</xm:sqref>
        </x14:dataValidation>
        <x14:dataValidation type="list" allowBlank="1" showInputMessage="1" showErrorMessage="1" xr:uid="{5A330C82-5DD3-4C8D-8AB4-2C48017820AF}">
          <x14:formula1>
            <xm:f>Causa!$A$2:$A$15</xm:f>
          </x14:formula1>
          <xm:sqref>J35:J188</xm:sqref>
        </x14:dataValidation>
        <x14:dataValidation type="list" allowBlank="1" showInputMessage="1" showErrorMessage="1" xr:uid="{43E6E585-FC52-4C06-BDC9-A27F169EA0C9}">
          <x14:formula1>
            <xm:f>IF(OR(E35=1,E35=2),Causa!$A$28:$A$61,Causa!$A$28)</xm:f>
          </x14:formula1>
          <xm:sqref>L35:L188</xm:sqref>
        </x14:dataValidation>
        <x14:dataValidation type="list" allowBlank="1" showInputMessage="1" showErrorMessage="1" xr:uid="{5ED14BA1-C821-4848-8091-EE9C4570876A}">
          <x14:formula1>
            <xm:f>IF(E35=1,INDIRECT(VLOOKUP(N35,Causa!$AA:$AE,5,0)),INDIRECT(VLOOKUP(J35,Causa!$X:$AE,8,0)))</xm:f>
          </x14:formula1>
          <xm:sqref>O35:O188</xm:sqref>
        </x14:dataValidation>
        <x14:dataValidation type="list" allowBlank="1" showInputMessage="1" showErrorMessage="1" xr:uid="{1D4D6AFB-691A-4A34-95F0-729A5BFB8514}">
          <x14:formula1>
            <xm:f>INDIRECT(VLOOKUP(M35,Causa!$T$2:$U$16,2,0))</xm:f>
          </x14:formula1>
          <xm:sqref>N35:N188</xm:sqref>
        </x14:dataValidation>
        <x14:dataValidation type="list" allowBlank="1" showInputMessage="1" showErrorMessage="1" xr:uid="{02C5BE16-76F6-4A2F-90E8-134073AD218B}">
          <x14:formula1>
            <xm:f>IF(E35=1,Causa!$T$2:$T$16,Causa!$W$1)</xm:f>
          </x14:formula1>
          <xm:sqref>M35:M188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7C0E2F-9D7B-4BEC-A0E6-D7EAA6E33F63}">
  <sheetPr codeName="Hoja55"/>
  <dimension ref="A1:AR188"/>
  <sheetViews>
    <sheetView showGridLines="0" topLeftCell="C24" zoomScale="112" zoomScaleNormal="112" workbookViewId="0">
      <pane xSplit="3" ySplit="10" topLeftCell="F34" activePane="bottomRight" state="frozen"/>
      <selection activeCell="C24" sqref="C24"/>
      <selection pane="topRight" activeCell="F24" sqref="F24"/>
      <selection pane="bottomLeft" activeCell="C34" sqref="C34"/>
      <selection pane="bottomRight" activeCell="N29" sqref="N29"/>
    </sheetView>
  </sheetViews>
  <sheetFormatPr baseColWidth="10" defaultColWidth="7.77734375" defaultRowHeight="21.75" customHeight="1" x14ac:dyDescent="0.25"/>
  <cols>
    <col min="1" max="1" width="3.5546875" style="148" hidden="1" customWidth="1"/>
    <col min="2" max="2" width="11.21875" style="87" hidden="1" customWidth="1"/>
    <col min="3" max="3" width="9.44140625" style="87" customWidth="1"/>
    <col min="4" max="4" width="10.5546875" style="87" customWidth="1"/>
    <col min="5" max="5" width="10.21875" style="87" customWidth="1"/>
    <col min="6" max="6" width="13.77734375" style="87" customWidth="1"/>
    <col min="7" max="7" width="15.77734375" style="87" customWidth="1"/>
    <col min="8" max="8" width="13.21875" style="87" customWidth="1"/>
    <col min="9" max="9" width="11.44140625" style="87" customWidth="1"/>
    <col min="10" max="10" width="13.77734375" style="87" customWidth="1"/>
    <col min="11" max="11" width="12" style="87" customWidth="1"/>
    <col min="12" max="12" width="21.77734375" style="87" customWidth="1"/>
    <col min="13" max="13" width="18.21875" style="87" customWidth="1"/>
    <col min="14" max="14" width="15.77734375" style="87" customWidth="1"/>
    <col min="15" max="15" width="15" style="87" customWidth="1"/>
    <col min="16" max="16" width="9.77734375" style="87" customWidth="1"/>
    <col min="17" max="17" width="47" style="87" customWidth="1"/>
    <col min="18" max="18" width="34.21875" style="87" customWidth="1"/>
    <col min="19" max="19" width="16.77734375" style="87" customWidth="1"/>
    <col min="20" max="21" width="13.77734375" style="87" customWidth="1"/>
    <col min="22" max="22" width="17.77734375" style="87" bestFit="1" customWidth="1"/>
    <col min="23" max="24" width="13.77734375" style="87" customWidth="1"/>
    <col min="25" max="25" width="9.21875" style="87" bestFit="1" customWidth="1"/>
    <col min="26" max="26" width="9.44140625" style="87" customWidth="1"/>
    <col min="27" max="27" width="15.21875" style="87" customWidth="1"/>
    <col min="28" max="28" width="20.77734375" style="87" bestFit="1" customWidth="1"/>
    <col min="29" max="29" width="14.77734375" style="87" customWidth="1"/>
    <col min="30" max="30" width="19" style="87" bestFit="1" customWidth="1"/>
    <col min="31" max="31" width="5.21875" style="87" customWidth="1"/>
    <col min="32" max="32" width="21.77734375" style="87" bestFit="1" customWidth="1"/>
    <col min="33" max="33" width="14.21875" style="87" customWidth="1"/>
    <col min="34" max="34" width="18.77734375" style="87" bestFit="1" customWidth="1"/>
    <col min="35" max="41" width="15.77734375" style="87" customWidth="1"/>
    <col min="42" max="42" width="30.5546875" style="87" bestFit="1" customWidth="1"/>
    <col min="43" max="44" width="15.77734375" style="87" customWidth="1"/>
    <col min="45" max="16384" width="7.77734375" style="87"/>
  </cols>
  <sheetData>
    <row r="1" spans="1:44" ht="6.75" hidden="1" customHeight="1" x14ac:dyDescent="0.25">
      <c r="A1" s="147"/>
      <c r="B1" s="89"/>
      <c r="C1" s="89"/>
      <c r="D1" s="89"/>
      <c r="E1" s="89"/>
      <c r="F1" s="89"/>
      <c r="G1" s="89"/>
      <c r="H1" s="89"/>
      <c r="I1" s="89"/>
      <c r="J1" s="89"/>
      <c r="K1" s="89"/>
      <c r="L1" s="89"/>
      <c r="M1" s="195" t="s">
        <v>1770</v>
      </c>
      <c r="N1" s="89"/>
      <c r="O1" s="89"/>
      <c r="P1" s="89"/>
      <c r="Q1" s="89"/>
      <c r="R1" s="89"/>
      <c r="S1" s="89"/>
      <c r="T1" s="89"/>
      <c r="U1" s="89"/>
      <c r="V1" s="89"/>
      <c r="W1" s="89"/>
      <c r="X1" s="89"/>
      <c r="Y1" s="89"/>
      <c r="Z1" s="89"/>
      <c r="AA1" s="89"/>
      <c r="AE1" s="88"/>
    </row>
    <row r="2" spans="1:44" ht="3.75" customHeight="1" thickBot="1" x14ac:dyDescent="0.3">
      <c r="AE2" s="88"/>
    </row>
    <row r="3" spans="1:44" ht="21" customHeight="1" thickBot="1" x14ac:dyDescent="0.45">
      <c r="E3" s="217" t="s">
        <v>0</v>
      </c>
      <c r="F3" s="37" t="s">
        <v>2210</v>
      </c>
      <c r="G3" s="268" t="s">
        <v>1759</v>
      </c>
      <c r="H3" s="263"/>
      <c r="I3" s="263"/>
      <c r="J3" s="263"/>
      <c r="K3" s="263"/>
      <c r="L3" s="269"/>
      <c r="M3" s="202" t="s">
        <v>1848</v>
      </c>
      <c r="N3" s="202" t="s">
        <v>1849</v>
      </c>
      <c r="O3" s="91"/>
      <c r="P3" s="91"/>
      <c r="Q3" s="91"/>
      <c r="R3" s="91"/>
      <c r="S3" s="39"/>
      <c r="AE3" s="88"/>
    </row>
    <row r="4" spans="1:44" ht="18.75" customHeight="1" thickBot="1" x14ac:dyDescent="0.3">
      <c r="D4" s="90"/>
      <c r="E4" s="217" t="s">
        <v>1762</v>
      </c>
      <c r="F4" s="264"/>
      <c r="G4" s="265"/>
      <c r="H4" s="28">
        <f>IFERROR(VLOOKUP(F4,Causa!$A$97:$B$108,2,0),0)</f>
        <v>0</v>
      </c>
      <c r="I4" s="90"/>
      <c r="J4" s="92"/>
      <c r="K4" s="92"/>
      <c r="L4" s="201" t="s">
        <v>1845</v>
      </c>
      <c r="M4" s="203">
        <f>+SUMIFS(P:P,L:L,$M$1,X:X,"M")</f>
        <v>23</v>
      </c>
      <c r="N4" s="203">
        <f>COUNTIFS(N7:N30,"&gt;180",AA7:AA30,"M")</f>
        <v>2</v>
      </c>
      <c r="O4" s="91"/>
      <c r="P4" s="91"/>
      <c r="Q4" s="90"/>
      <c r="R4" s="94"/>
      <c r="AE4" s="88"/>
    </row>
    <row r="5" spans="1:44" ht="18.75" customHeight="1" x14ac:dyDescent="0.25">
      <c r="D5" s="95" t="s">
        <v>1752</v>
      </c>
      <c r="E5" s="78">
        <f>IFERROR(SUM(T9:T32)/(SUM(Y9:Y32)-SUM(U9:U32)-SUM(V9:V32)-SUM(W9:W32)),0)</f>
        <v>0.72442622291892766</v>
      </c>
      <c r="F5" s="95" t="s">
        <v>1751</v>
      </c>
      <c r="G5" s="27">
        <f>IFERROR(SUM(T9:T32)/(SUM(Y9:Y32)-SUM(U9:U32)),0)</f>
        <v>0.62612906811928526</v>
      </c>
      <c r="H5" s="95" t="s">
        <v>1753</v>
      </c>
      <c r="I5" s="78">
        <f>IFERROR(SUM(T9:T32)/(SUM(Y9:Y32)-SUM(U9:U32)-SUM(V9:V32)),0)</f>
        <v>0.68985447335583994</v>
      </c>
      <c r="J5" s="93"/>
      <c r="K5" s="93"/>
      <c r="L5" s="201" t="s">
        <v>1846</v>
      </c>
      <c r="M5" s="203">
        <f>+SUMIFS(P:P,L:L,$M$1,X:X,"T")</f>
        <v>0</v>
      </c>
      <c r="N5" s="203">
        <f>COUNTIFS(N8:N31,"&gt;180",AA8:AA31,"t")</f>
        <v>1</v>
      </c>
      <c r="O5" s="95"/>
      <c r="P5" s="95"/>
      <c r="T5" s="192" t="s">
        <v>11</v>
      </c>
      <c r="U5" s="192" t="s">
        <v>12</v>
      </c>
      <c r="V5" s="192" t="s">
        <v>13</v>
      </c>
      <c r="W5" s="192" t="s">
        <v>14</v>
      </c>
      <c r="X5" s="192" t="s">
        <v>15</v>
      </c>
      <c r="Y5" s="192" t="s">
        <v>16</v>
      </c>
      <c r="AE5" s="97"/>
      <c r="AF5" s="98"/>
    </row>
    <row r="6" spans="1:44" ht="18.75" customHeight="1" thickBot="1" x14ac:dyDescent="0.3">
      <c r="C6" s="87" t="s">
        <v>1799</v>
      </c>
      <c r="D6" s="95" t="s">
        <v>1752</v>
      </c>
      <c r="E6" s="78">
        <f>IFERROR(SUM(T9:T16)/(SUM(Y9:Y16)-SUM(U9:U16)-SUM(V9:V16)-SUM(W9:W16)),0)</f>
        <v>0.78650761917455236</v>
      </c>
      <c r="F6" s="95" t="s">
        <v>1751</v>
      </c>
      <c r="G6" s="27">
        <f>'17'!F311</f>
        <v>0</v>
      </c>
      <c r="H6" s="95" t="s">
        <v>1753</v>
      </c>
      <c r="I6" s="78">
        <f>IFERROR(SUM(T9:T16)/(SUM(Y9:Y16)-SUM(U9:U16)-SUM(V9:V16)),0)</f>
        <v>0.76114622296745338</v>
      </c>
      <c r="J6" s="99"/>
      <c r="K6" s="99"/>
      <c r="L6" s="201" t="s">
        <v>1847</v>
      </c>
      <c r="M6" s="204">
        <f>+SUMIFS(P:P,L:L,$M$1,X:X,"N")</f>
        <v>0</v>
      </c>
      <c r="N6" s="204">
        <f>COUNTIFS(N9:N32,"&gt;180",AA9:AA32,"n")</f>
        <v>4</v>
      </c>
      <c r="O6" s="99"/>
      <c r="P6" s="99"/>
      <c r="T6" s="191">
        <f>SUM(T9:T32)</f>
        <v>901.15000000000009</v>
      </c>
      <c r="U6" s="191">
        <f t="shared" ref="U6:Y6" si="0">SUM(U9:U32)</f>
        <v>0</v>
      </c>
      <c r="V6" s="191">
        <f t="shared" si="0"/>
        <v>132.94999999999999</v>
      </c>
      <c r="W6" s="191">
        <f t="shared" si="0"/>
        <v>62.339999999999996</v>
      </c>
      <c r="X6" s="191">
        <f t="shared" si="0"/>
        <v>342.8</v>
      </c>
      <c r="Y6" s="191">
        <f t="shared" si="0"/>
        <v>1439.24</v>
      </c>
      <c r="Z6" s="100"/>
      <c r="AA6" s="119"/>
      <c r="AB6" s="119"/>
      <c r="AC6" s="119"/>
      <c r="AD6" s="96"/>
      <c r="AE6" s="97"/>
      <c r="AF6" s="98"/>
    </row>
    <row r="7" spans="1:44" ht="26.25" customHeight="1" thickBot="1" x14ac:dyDescent="0.3">
      <c r="C7" s="266" t="s">
        <v>1</v>
      </c>
      <c r="D7" s="257"/>
      <c r="E7" s="257"/>
      <c r="F7" s="257"/>
      <c r="G7" s="257"/>
      <c r="H7" s="257"/>
      <c r="I7" s="257"/>
      <c r="J7" s="257"/>
      <c r="K7" s="257"/>
      <c r="L7" s="257"/>
      <c r="M7" s="270"/>
      <c r="N7" s="270"/>
      <c r="O7" s="257"/>
      <c r="P7" s="257"/>
      <c r="Q7" s="257"/>
      <c r="R7" s="257"/>
      <c r="S7" s="267"/>
      <c r="T7" s="256" t="s">
        <v>2</v>
      </c>
      <c r="U7" s="257"/>
      <c r="V7" s="257"/>
      <c r="W7" s="257"/>
      <c r="X7" s="257"/>
      <c r="Y7" s="257"/>
      <c r="Z7" s="258"/>
      <c r="AA7" s="252"/>
      <c r="AB7" s="252"/>
      <c r="AC7" s="252"/>
      <c r="AD7" s="252"/>
      <c r="AE7" s="97"/>
      <c r="AF7" s="98"/>
    </row>
    <row r="8" spans="1:44" s="104" customFormat="1" ht="42" customHeight="1" thickBot="1" x14ac:dyDescent="0.3">
      <c r="A8" s="149"/>
      <c r="B8" s="77" t="s">
        <v>1738</v>
      </c>
      <c r="C8" s="23" t="s">
        <v>1737</v>
      </c>
      <c r="D8" s="132" t="s">
        <v>1742</v>
      </c>
      <c r="E8" s="132" t="s">
        <v>3</v>
      </c>
      <c r="F8" s="132" t="s">
        <v>4</v>
      </c>
      <c r="G8" s="132" t="s">
        <v>6</v>
      </c>
      <c r="H8" s="132" t="s">
        <v>7</v>
      </c>
      <c r="I8" s="132" t="s">
        <v>8</v>
      </c>
      <c r="J8" s="132" t="s">
        <v>5</v>
      </c>
      <c r="K8" s="144" t="s">
        <v>1745</v>
      </c>
      <c r="L8" s="132" t="s">
        <v>9</v>
      </c>
      <c r="M8" s="132" t="s">
        <v>1746</v>
      </c>
      <c r="N8" s="132" t="s">
        <v>119</v>
      </c>
      <c r="O8" s="132" t="s">
        <v>1743</v>
      </c>
      <c r="P8" s="132" t="s">
        <v>1744</v>
      </c>
      <c r="Q8" s="253" t="s">
        <v>10</v>
      </c>
      <c r="R8" s="254"/>
      <c r="S8" s="255"/>
      <c r="T8" s="132" t="s">
        <v>11</v>
      </c>
      <c r="U8" s="132" t="s">
        <v>12</v>
      </c>
      <c r="V8" s="132" t="s">
        <v>13</v>
      </c>
      <c r="W8" s="144" t="s">
        <v>14</v>
      </c>
      <c r="X8" s="144" t="s">
        <v>15</v>
      </c>
      <c r="Y8" s="132" t="s">
        <v>16</v>
      </c>
      <c r="Z8" s="145" t="s">
        <v>4</v>
      </c>
      <c r="AA8" s="101"/>
      <c r="AB8" s="219"/>
      <c r="AC8" s="252"/>
      <c r="AD8" s="252"/>
      <c r="AE8" s="102"/>
      <c r="AF8" s="103"/>
    </row>
    <row r="9" spans="1:44" s="108" customFormat="1" ht="17.25" customHeight="1" x14ac:dyDescent="0.25">
      <c r="A9" s="259" t="s">
        <v>1761</v>
      </c>
      <c r="B9" s="46"/>
      <c r="C9" s="48">
        <f>IF(D9="","",Y9-60)</f>
        <v>0</v>
      </c>
      <c r="D9" s="40">
        <f>IFERROR(IF(H9="","",(1-(H9/(VLOOKUP(J9,Causa!$A$78:$B$80,2,0))))*60),"FALTA CALIBRE")</f>
        <v>26.1</v>
      </c>
      <c r="E9" s="41">
        <v>22035</v>
      </c>
      <c r="F9" s="42">
        <v>4.0972222222222222E-2</v>
      </c>
      <c r="G9" s="133">
        <v>700000877014</v>
      </c>
      <c r="H9" s="122">
        <f>IF(E9="","",E9)</f>
        <v>22035</v>
      </c>
      <c r="I9" s="146" t="s">
        <v>55</v>
      </c>
      <c r="J9" s="43" t="s">
        <v>24</v>
      </c>
      <c r="K9" s="159" t="str">
        <f>IFERROR("Promedio Vol. De 00:00 a 08:00: " &amp; ROUND(AVERAGE(N9:N16),1) &amp; "  - GLY Promedio: " &amp; ROUND(AVERAGE(L9:L16),3)*100,"")</f>
        <v>Promedio Vol. De 00:00 a 08:00: 178.4  - GLY Promedio: 73.8</v>
      </c>
      <c r="L9" s="123">
        <f t="shared" ref="L9:L32" si="1">IF(T9=0,0,ROUND((T9/(60-U9)),3))</f>
        <v>0.56499999999999995</v>
      </c>
      <c r="M9" s="123">
        <f t="shared" ref="M9:M32" si="2">IF(T9=0,0,ROUND((T9/(60-U9-V9-W9)),3))</f>
        <v>0.70599999999999996</v>
      </c>
      <c r="N9" s="44">
        <f>IF(E9="","",H9/12*VLOOKUP(J9,Causa!$A$78:$C$80,3,0))</f>
        <v>136.61699999999999</v>
      </c>
      <c r="O9" s="44">
        <f t="shared" ref="O9:O32" si="3">+X9</f>
        <v>14.1</v>
      </c>
      <c r="P9" s="44">
        <f t="shared" ref="P9:P32" si="4">+W9</f>
        <v>2</v>
      </c>
      <c r="Q9" s="160"/>
      <c r="R9" s="262">
        <f>IFERROR(SUM(T9:T15)/(SUM(Y9:Y15)-SUM(U9:U15)-SUM(V9:V15)),0)</f>
        <v>0.72565432098765426</v>
      </c>
      <c r="S9" s="262"/>
      <c r="T9" s="161">
        <f>IF(H9="",0,ROUND(H9/VLOOKUP(J9,Causa!$A$78:$B$80,2,0)*60,2))</f>
        <v>33.9</v>
      </c>
      <c r="U9" s="161">
        <f>SUMIF($W$35:$W$188,Z9,$S$35:$S$188)</f>
        <v>0</v>
      </c>
      <c r="V9" s="161">
        <f>SUMIF($W$35:$W$188,Z9,$T$35:$T$188)</f>
        <v>10</v>
      </c>
      <c r="W9" s="161">
        <f>SUMIF($W$35:$W$188,Z9,$U$35:$U$188)</f>
        <v>2</v>
      </c>
      <c r="X9" s="161">
        <f>SUMIF($W$35:$W$188,Z9,$V$35:$V$188)</f>
        <v>14.1</v>
      </c>
      <c r="Y9" s="161">
        <f t="shared" ref="Y9:Y32" si="5">SUM(T9:X9)</f>
        <v>60</v>
      </c>
      <c r="Z9" s="162">
        <v>0</v>
      </c>
      <c r="AA9" s="105" t="s">
        <v>517</v>
      </c>
      <c r="AB9" s="106"/>
      <c r="AC9" s="106"/>
      <c r="AD9" s="106"/>
      <c r="AE9" s="107">
        <v>0</v>
      </c>
      <c r="AP9" s="87"/>
      <c r="AQ9" s="87"/>
      <c r="AR9" s="87"/>
    </row>
    <row r="10" spans="1:44" s="108" customFormat="1" ht="17.25" customHeight="1" x14ac:dyDescent="0.25">
      <c r="A10" s="260"/>
      <c r="B10" s="47"/>
      <c r="C10" s="49">
        <f t="shared" ref="C10:C32" si="6">IF(D10="","",Y10-60)</f>
        <v>0</v>
      </c>
      <c r="D10" s="40">
        <f>IFERROR(IF(H10="","",(1-(H10/(VLOOKUP(J10,Causa!$A$78:$B$80,2,0))))*60),"FALTA CALIBRE")</f>
        <v>15.346153846153845</v>
      </c>
      <c r="E10" s="41">
        <v>51060</v>
      </c>
      <c r="F10" s="42">
        <v>8.2638888888888887E-2</v>
      </c>
      <c r="G10" s="133">
        <v>700000877014</v>
      </c>
      <c r="H10" s="122">
        <f t="shared" ref="H10:H32" si="7">IF(E10=0,"",(E10-E9))</f>
        <v>29025</v>
      </c>
      <c r="I10" s="146" t="s">
        <v>55</v>
      </c>
      <c r="J10" s="43" t="s">
        <v>24</v>
      </c>
      <c r="K10" s="159"/>
      <c r="L10" s="123">
        <f t="shared" si="1"/>
        <v>0.74399999999999999</v>
      </c>
      <c r="M10" s="123">
        <f t="shared" si="2"/>
        <v>0.74399999999999999</v>
      </c>
      <c r="N10" s="44">
        <f>IF(E10="","",H10/12*VLOOKUP(J10,Causa!$A$78:$C$80,3,0))</f>
        <v>179.95499999999998</v>
      </c>
      <c r="O10" s="44">
        <f t="shared" si="3"/>
        <v>15.35</v>
      </c>
      <c r="P10" s="44">
        <f t="shared" si="4"/>
        <v>0</v>
      </c>
      <c r="Q10" s="160"/>
      <c r="R10" s="262"/>
      <c r="S10" s="262"/>
      <c r="T10" s="161">
        <f>IF(H10="",0,ROUND(H10/VLOOKUP(J10,Causa!$A$78:$B$80,2,0)*60,2))</f>
        <v>44.65</v>
      </c>
      <c r="U10" s="161">
        <f t="shared" ref="U10:U32" si="8">SUMIF($W$35:$W$188,Z10,$S$35:$S$188)</f>
        <v>0</v>
      </c>
      <c r="V10" s="161">
        <f t="shared" ref="V10:V32" si="9">SUMIF($W$35:$W$188,Z10,$T$35:$T$188)</f>
        <v>0</v>
      </c>
      <c r="W10" s="161">
        <f t="shared" ref="W10:W32" si="10">SUMIF($W$35:$W$188,Z10,$U$35:$U$188)</f>
        <v>0</v>
      </c>
      <c r="X10" s="161">
        <f t="shared" ref="X10:X32" si="11">SUMIF($W$35:$W$188,Z10,$V$35:$V$188)</f>
        <v>15.35</v>
      </c>
      <c r="Y10" s="161">
        <f t="shared" si="5"/>
        <v>60</v>
      </c>
      <c r="Z10" s="162">
        <v>1</v>
      </c>
      <c r="AA10" s="105" t="s">
        <v>517</v>
      </c>
      <c r="AB10" s="106"/>
      <c r="AC10" s="106"/>
      <c r="AD10" s="106"/>
      <c r="AE10" s="107">
        <f t="shared" ref="AE10:AE32" si="12">+AE9+1</f>
        <v>1</v>
      </c>
      <c r="AP10" s="109"/>
      <c r="AQ10" s="109"/>
      <c r="AR10" s="109"/>
    </row>
    <row r="11" spans="1:44" s="108" customFormat="1" ht="17.25" customHeight="1" x14ac:dyDescent="0.25">
      <c r="A11" s="260"/>
      <c r="B11" s="47"/>
      <c r="C11" s="49">
        <f t="shared" si="6"/>
        <v>0</v>
      </c>
      <c r="D11" s="40">
        <f>IFERROR(IF(H11="","",(1-(H11/(VLOOKUP(J11,Causa!$A$78:$B$80,2,0))))*60),"FALTA CALIBRE")</f>
        <v>8.6261538461538461</v>
      </c>
      <c r="E11" s="41">
        <v>84453</v>
      </c>
      <c r="F11" s="42">
        <v>0.124305555555556</v>
      </c>
      <c r="G11" s="133">
        <v>700000877014</v>
      </c>
      <c r="H11" s="122">
        <f t="shared" si="7"/>
        <v>33393</v>
      </c>
      <c r="I11" s="146" t="s">
        <v>55</v>
      </c>
      <c r="J11" s="43" t="s">
        <v>24</v>
      </c>
      <c r="K11" s="159"/>
      <c r="L11" s="123">
        <f t="shared" si="1"/>
        <v>0.85599999999999998</v>
      </c>
      <c r="M11" s="123">
        <f t="shared" si="2"/>
        <v>0.85599999999999998</v>
      </c>
      <c r="N11" s="44">
        <f>IF(E11="","",H11/12*VLOOKUP(J11,Causa!$A$78:$C$80,3,0))</f>
        <v>207.03659999999999</v>
      </c>
      <c r="O11" s="44">
        <f t="shared" si="3"/>
        <v>8.6300000000000008</v>
      </c>
      <c r="P11" s="44">
        <f t="shared" si="4"/>
        <v>0</v>
      </c>
      <c r="Q11" s="160"/>
      <c r="R11" s="262"/>
      <c r="S11" s="262"/>
      <c r="T11" s="161">
        <f>IF(H11="",0,ROUND(H11/VLOOKUP(J11,Causa!$A$78:$B$80,2,0)*60,2))</f>
        <v>51.37</v>
      </c>
      <c r="U11" s="161">
        <f t="shared" si="8"/>
        <v>0</v>
      </c>
      <c r="V11" s="161">
        <f t="shared" si="9"/>
        <v>0</v>
      </c>
      <c r="W11" s="161">
        <f t="shared" si="10"/>
        <v>0</v>
      </c>
      <c r="X11" s="161">
        <f t="shared" si="11"/>
        <v>8.6300000000000008</v>
      </c>
      <c r="Y11" s="161">
        <f t="shared" si="5"/>
        <v>60</v>
      </c>
      <c r="Z11" s="162">
        <v>2</v>
      </c>
      <c r="AA11" s="105" t="s">
        <v>517</v>
      </c>
      <c r="AB11" s="106"/>
      <c r="AC11" s="106"/>
      <c r="AD11" s="106"/>
      <c r="AE11" s="107">
        <f t="shared" si="12"/>
        <v>2</v>
      </c>
      <c r="AP11" s="87"/>
      <c r="AQ11" s="87"/>
      <c r="AR11" s="87"/>
    </row>
    <row r="12" spans="1:44" s="108" customFormat="1" ht="17.25" customHeight="1" x14ac:dyDescent="0.25">
      <c r="A12" s="260"/>
      <c r="B12" s="47"/>
      <c r="C12" s="49">
        <f t="shared" si="6"/>
        <v>0</v>
      </c>
      <c r="D12" s="40">
        <f>IFERROR(IF(H12="","",(1-(H12/(VLOOKUP(J12,Causa!$A$78:$B$80,2,0))))*60),"FALTA CALIBRE")</f>
        <v>13.206153846153848</v>
      </c>
      <c r="E12" s="41">
        <v>114869</v>
      </c>
      <c r="F12" s="42">
        <v>0.16597222222222199</v>
      </c>
      <c r="G12" s="133">
        <v>700000877014</v>
      </c>
      <c r="H12" s="122">
        <f t="shared" si="7"/>
        <v>30416</v>
      </c>
      <c r="I12" s="146" t="s">
        <v>55</v>
      </c>
      <c r="J12" s="43" t="s">
        <v>24</v>
      </c>
      <c r="K12" s="159"/>
      <c r="L12" s="123">
        <f t="shared" si="1"/>
        <v>0.78</v>
      </c>
      <c r="M12" s="123">
        <f t="shared" si="2"/>
        <v>0.78</v>
      </c>
      <c r="N12" s="44">
        <f>IF(E12="","",H12/12*VLOOKUP(J12,Causa!$A$78:$C$80,3,0))</f>
        <v>188.57919999999999</v>
      </c>
      <c r="O12" s="44">
        <f t="shared" si="3"/>
        <v>13.21</v>
      </c>
      <c r="P12" s="44">
        <f t="shared" si="4"/>
        <v>0</v>
      </c>
      <c r="Q12" s="160"/>
      <c r="R12" s="262"/>
      <c r="S12" s="262"/>
      <c r="T12" s="161">
        <f>IF(H12="",0,ROUND(H12/VLOOKUP(J12,Causa!$A$78:$B$80,2,0)*60,2))</f>
        <v>46.79</v>
      </c>
      <c r="U12" s="161">
        <f t="shared" si="8"/>
        <v>0</v>
      </c>
      <c r="V12" s="161">
        <f t="shared" si="9"/>
        <v>0</v>
      </c>
      <c r="W12" s="161">
        <f t="shared" si="10"/>
        <v>0</v>
      </c>
      <c r="X12" s="161">
        <f t="shared" si="11"/>
        <v>13.21</v>
      </c>
      <c r="Y12" s="161">
        <f t="shared" si="5"/>
        <v>60</v>
      </c>
      <c r="Z12" s="162">
        <v>3</v>
      </c>
      <c r="AA12" s="105" t="s">
        <v>517</v>
      </c>
      <c r="AB12" s="106"/>
      <c r="AC12" s="106"/>
      <c r="AD12" s="106"/>
      <c r="AE12" s="107">
        <f t="shared" si="12"/>
        <v>3</v>
      </c>
      <c r="AP12" s="87"/>
      <c r="AQ12" s="87"/>
      <c r="AR12" s="87"/>
    </row>
    <row r="13" spans="1:44" s="108" customFormat="1" ht="17.25" customHeight="1" x14ac:dyDescent="0.25">
      <c r="A13" s="260"/>
      <c r="B13" s="47"/>
      <c r="C13" s="49">
        <f t="shared" si="6"/>
        <v>0</v>
      </c>
      <c r="D13" s="40">
        <f>IFERROR(IF(H13="","",(1-(H13/(VLOOKUP(J13,Causa!$A$78:$B$80,2,0))))*60),"FALTA CALIBRE")</f>
        <v>13.084615384615383</v>
      </c>
      <c r="E13" s="41">
        <v>145364</v>
      </c>
      <c r="F13" s="42">
        <v>0.20763888888888901</v>
      </c>
      <c r="G13" s="133">
        <v>700000877014</v>
      </c>
      <c r="H13" s="122">
        <f t="shared" si="7"/>
        <v>30495</v>
      </c>
      <c r="I13" s="146" t="s">
        <v>55</v>
      </c>
      <c r="J13" s="43" t="s">
        <v>24</v>
      </c>
      <c r="K13" s="159"/>
      <c r="L13" s="123">
        <f t="shared" si="1"/>
        <v>0.78200000000000003</v>
      </c>
      <c r="M13" s="123">
        <f t="shared" si="2"/>
        <v>0.78200000000000003</v>
      </c>
      <c r="N13" s="44">
        <f>IF(E13="","",H13/12*VLOOKUP(J13,Causa!$A$78:$C$80,3,0))</f>
        <v>189.06899999999999</v>
      </c>
      <c r="O13" s="44">
        <f t="shared" si="3"/>
        <v>13.08</v>
      </c>
      <c r="P13" s="44">
        <f t="shared" si="4"/>
        <v>0</v>
      </c>
      <c r="Q13" s="160"/>
      <c r="R13" s="262"/>
      <c r="S13" s="262"/>
      <c r="T13" s="161">
        <f>IF(H13="",0,ROUND(H13/VLOOKUP(J13,Causa!$A$78:$B$80,2,0)*60,2))</f>
        <v>46.92</v>
      </c>
      <c r="U13" s="161">
        <f t="shared" si="8"/>
        <v>0</v>
      </c>
      <c r="V13" s="161">
        <f t="shared" si="9"/>
        <v>0</v>
      </c>
      <c r="W13" s="161">
        <f t="shared" si="10"/>
        <v>0</v>
      </c>
      <c r="X13" s="161">
        <f t="shared" si="11"/>
        <v>13.08</v>
      </c>
      <c r="Y13" s="161">
        <f t="shared" si="5"/>
        <v>60</v>
      </c>
      <c r="Z13" s="162">
        <v>4</v>
      </c>
      <c r="AA13" s="105" t="s">
        <v>517</v>
      </c>
      <c r="AB13" s="106"/>
      <c r="AC13" s="106"/>
      <c r="AD13" s="106"/>
      <c r="AE13" s="107">
        <f t="shared" si="12"/>
        <v>4</v>
      </c>
      <c r="AP13" s="87"/>
      <c r="AQ13" s="87"/>
      <c r="AR13" s="87"/>
    </row>
    <row r="14" spans="1:44" s="108" customFormat="1" ht="17.25" customHeight="1" x14ac:dyDescent="0.25">
      <c r="A14" s="260"/>
      <c r="B14" s="47"/>
      <c r="C14" s="49">
        <f t="shared" si="6"/>
        <v>0</v>
      </c>
      <c r="D14" s="40">
        <f>IFERROR(IF(H14="","",(1-(H14/(VLOOKUP(J14,Causa!$A$78:$B$80,2,0))))*60),"FALTA CALIBRE")</f>
        <v>23.696923076923081</v>
      </c>
      <c r="E14" s="41">
        <v>168961</v>
      </c>
      <c r="F14" s="42">
        <v>0.249305555555556</v>
      </c>
      <c r="G14" s="133">
        <v>700000877014</v>
      </c>
      <c r="H14" s="122">
        <f t="shared" si="7"/>
        <v>23597</v>
      </c>
      <c r="I14" s="146" t="s">
        <v>55</v>
      </c>
      <c r="J14" s="43" t="s">
        <v>24</v>
      </c>
      <c r="K14" s="159"/>
      <c r="L14" s="123">
        <f t="shared" si="1"/>
        <v>0.60499999999999998</v>
      </c>
      <c r="M14" s="123">
        <f t="shared" si="2"/>
        <v>0.77200000000000002</v>
      </c>
      <c r="N14" s="44">
        <f>IF(E14="","",H14/12*VLOOKUP(J14,Causa!$A$78:$C$80,3,0))</f>
        <v>146.3014</v>
      </c>
      <c r="O14" s="44">
        <f t="shared" si="3"/>
        <v>10.7</v>
      </c>
      <c r="P14" s="44">
        <f t="shared" si="4"/>
        <v>13</v>
      </c>
      <c r="Q14" s="160"/>
      <c r="R14" s="262"/>
      <c r="S14" s="262"/>
      <c r="T14" s="161">
        <f>IF(H14="",0,ROUND(H14/VLOOKUP(J14,Causa!$A$78:$B$80,2,0)*60,2))</f>
        <v>36.299999999999997</v>
      </c>
      <c r="U14" s="161">
        <f t="shared" si="8"/>
        <v>0</v>
      </c>
      <c r="V14" s="161">
        <f t="shared" si="9"/>
        <v>0</v>
      </c>
      <c r="W14" s="161">
        <f t="shared" si="10"/>
        <v>13</v>
      </c>
      <c r="X14" s="161">
        <f t="shared" si="11"/>
        <v>10.7</v>
      </c>
      <c r="Y14" s="161">
        <f t="shared" si="5"/>
        <v>60</v>
      </c>
      <c r="Z14" s="162">
        <v>5</v>
      </c>
      <c r="AA14" s="105" t="s">
        <v>517</v>
      </c>
      <c r="AB14" s="106"/>
      <c r="AC14" s="106"/>
      <c r="AD14" s="106"/>
      <c r="AE14" s="107">
        <f t="shared" si="12"/>
        <v>5</v>
      </c>
      <c r="AP14" s="87"/>
      <c r="AQ14" s="87"/>
      <c r="AR14" s="87"/>
    </row>
    <row r="15" spans="1:44" s="108" customFormat="1" ht="17.25" customHeight="1" thickBot="1" x14ac:dyDescent="0.3">
      <c r="A15" s="261"/>
      <c r="B15" s="47"/>
      <c r="C15" s="50">
        <f t="shared" si="6"/>
        <v>0</v>
      </c>
      <c r="D15" s="40">
        <f>IFERROR(IF(H15="","",(1-(H15/(VLOOKUP(J15,Causa!$A$78:$B$80,2,0))))*60),"FALTA CALIBRE")</f>
        <v>26.041538461538462</v>
      </c>
      <c r="E15" s="41">
        <v>191034</v>
      </c>
      <c r="F15" s="42">
        <v>0.29097222222222202</v>
      </c>
      <c r="G15" s="133">
        <v>700000877014</v>
      </c>
      <c r="H15" s="122">
        <f t="shared" si="7"/>
        <v>22073</v>
      </c>
      <c r="I15" s="146" t="s">
        <v>55</v>
      </c>
      <c r="J15" s="43" t="s">
        <v>24</v>
      </c>
      <c r="K15" s="159"/>
      <c r="L15" s="123">
        <f t="shared" si="1"/>
        <v>0.56599999999999995</v>
      </c>
      <c r="M15" s="123">
        <f t="shared" si="2"/>
        <v>0.61699999999999999</v>
      </c>
      <c r="N15" s="44">
        <f>IF(E15="","",H15/12*VLOOKUP(J15,Causa!$A$78:$C$80,3,0))</f>
        <v>136.8526</v>
      </c>
      <c r="O15" s="44">
        <f t="shared" si="3"/>
        <v>21.04</v>
      </c>
      <c r="P15" s="44">
        <f t="shared" si="4"/>
        <v>0</v>
      </c>
      <c r="Q15" s="160"/>
      <c r="R15" s="262"/>
      <c r="S15" s="262"/>
      <c r="T15" s="161">
        <f>IF(H15="",0,ROUND(H15/VLOOKUP(J15,Causa!$A$78:$B$80,2,0)*60,2))</f>
        <v>33.96</v>
      </c>
      <c r="U15" s="161">
        <f t="shared" si="8"/>
        <v>0</v>
      </c>
      <c r="V15" s="161">
        <f t="shared" si="9"/>
        <v>5</v>
      </c>
      <c r="W15" s="161">
        <f t="shared" si="10"/>
        <v>0</v>
      </c>
      <c r="X15" s="161">
        <f t="shared" si="11"/>
        <v>21.04</v>
      </c>
      <c r="Y15" s="161">
        <f t="shared" si="5"/>
        <v>60</v>
      </c>
      <c r="Z15" s="162">
        <v>6</v>
      </c>
      <c r="AA15" s="105" t="s">
        <v>517</v>
      </c>
      <c r="AB15" s="106"/>
      <c r="AC15" s="106"/>
      <c r="AD15" s="106"/>
      <c r="AE15" s="107">
        <f t="shared" si="12"/>
        <v>6</v>
      </c>
      <c r="AP15" s="87"/>
      <c r="AQ15" s="87"/>
      <c r="AR15" s="87"/>
    </row>
    <row r="16" spans="1:44" s="108" customFormat="1" ht="21" customHeight="1" x14ac:dyDescent="0.25">
      <c r="A16" s="259" t="s">
        <v>1763</v>
      </c>
      <c r="B16" s="47"/>
      <c r="C16" s="48">
        <f t="shared" si="6"/>
        <v>0.17999999999999972</v>
      </c>
      <c r="D16" s="40">
        <f>IFERROR(IF(H16="","",(1-(H16/(VLOOKUP(J16,Causa!$A$78:$B$80,2,0))))*60),"FALTA CALIBRE")</f>
        <v>-0.17538461538462169</v>
      </c>
      <c r="E16" s="41">
        <v>230148</v>
      </c>
      <c r="F16" s="42">
        <v>0.33263888888888898</v>
      </c>
      <c r="G16" s="133">
        <v>700000877014</v>
      </c>
      <c r="H16" s="122">
        <f t="shared" si="7"/>
        <v>39114</v>
      </c>
      <c r="I16" s="146" t="s">
        <v>56</v>
      </c>
      <c r="J16" s="43" t="s">
        <v>24</v>
      </c>
      <c r="K16" s="159"/>
      <c r="L16" s="123">
        <f t="shared" si="1"/>
        <v>1.0029999999999999</v>
      </c>
      <c r="M16" s="123">
        <f t="shared" si="2"/>
        <v>1.0029999999999999</v>
      </c>
      <c r="N16" s="44">
        <f>IF(E16="","",H16/12*VLOOKUP(J16,Causa!$A$78:$C$80,3,0))</f>
        <v>242.50679999999997</v>
      </c>
      <c r="O16" s="44">
        <f t="shared" si="3"/>
        <v>0</v>
      </c>
      <c r="P16" s="44">
        <f t="shared" si="4"/>
        <v>0</v>
      </c>
      <c r="Q16" s="160"/>
      <c r="R16" s="45">
        <f>IFERROR(SUM(T16:T23)/(SUM(Y16:Y23)-SUM(U16:U23)-SUM(V16:V23)),0)</f>
        <v>0.72280530469449178</v>
      </c>
      <c r="S16" s="45"/>
      <c r="T16" s="161">
        <f>IF(H16="",0,ROUND(H16/VLOOKUP(J16,Causa!$A$78:$B$80,2,0)*60,2))</f>
        <v>60.18</v>
      </c>
      <c r="U16" s="161">
        <f t="shared" si="8"/>
        <v>0</v>
      </c>
      <c r="V16" s="161">
        <f t="shared" si="9"/>
        <v>0</v>
      </c>
      <c r="W16" s="161">
        <f t="shared" si="10"/>
        <v>0</v>
      </c>
      <c r="X16" s="161">
        <f t="shared" si="11"/>
        <v>0</v>
      </c>
      <c r="Y16" s="161">
        <f t="shared" si="5"/>
        <v>60.18</v>
      </c>
      <c r="Z16" s="162">
        <v>7</v>
      </c>
      <c r="AA16" s="105" t="s">
        <v>515</v>
      </c>
      <c r="AB16" s="106"/>
      <c r="AC16" s="106"/>
      <c r="AD16" s="106"/>
      <c r="AE16" s="107">
        <f t="shared" si="12"/>
        <v>7</v>
      </c>
      <c r="AP16" s="87"/>
      <c r="AQ16" s="87"/>
      <c r="AR16" s="87"/>
    </row>
    <row r="17" spans="1:44" s="108" customFormat="1" ht="24.75" customHeight="1" x14ac:dyDescent="0.25">
      <c r="A17" s="260"/>
      <c r="B17" s="47"/>
      <c r="C17" s="49">
        <f t="shared" si="6"/>
        <v>0</v>
      </c>
      <c r="D17" s="40">
        <f>IFERROR(IF(H17="","",(1-(H17/(VLOOKUP(J17,Causa!$A$78:$B$80,2,0))))*60),"FALTA CALIBRE")</f>
        <v>23.775384615384613</v>
      </c>
      <c r="E17" s="41">
        <v>253694</v>
      </c>
      <c r="F17" s="42">
        <v>0.374305555555556</v>
      </c>
      <c r="G17" s="133">
        <v>700000877014</v>
      </c>
      <c r="H17" s="122">
        <f t="shared" si="7"/>
        <v>23546</v>
      </c>
      <c r="I17" s="146" t="s">
        <v>56</v>
      </c>
      <c r="J17" s="43" t="s">
        <v>24</v>
      </c>
      <c r="K17" s="159" t="str">
        <f>IFERROR("Promedio Vol. De 00:00 a 08:00: " &amp; ROUND(AVERAGE(N17:N24),1) &amp; "  - GLY Promedio: " &amp; ROUND(AVERAGE(L17:L24),3)*100,"")</f>
        <v>Promedio Vol. De 00:00 a 08:00: 113.2  - GLY Promedio: 46.9</v>
      </c>
      <c r="L17" s="123">
        <f t="shared" si="1"/>
        <v>0.60399999999999998</v>
      </c>
      <c r="M17" s="123">
        <f t="shared" si="2"/>
        <v>0.65900000000000003</v>
      </c>
      <c r="N17" s="44">
        <f>IF(E17="","",H17/12*VLOOKUP(J17,Causa!$A$78:$C$80,3,0))</f>
        <v>145.98519999999999</v>
      </c>
      <c r="O17" s="44">
        <f t="shared" si="3"/>
        <v>18.78</v>
      </c>
      <c r="P17" s="44">
        <f t="shared" si="4"/>
        <v>5</v>
      </c>
      <c r="Q17" s="160"/>
      <c r="R17" s="45"/>
      <c r="S17" s="45"/>
      <c r="T17" s="161">
        <f>IF(H17="",0,ROUND(H17/VLOOKUP(J17,Causa!$A$78:$B$80,2,0)*60,2))</f>
        <v>36.22</v>
      </c>
      <c r="U17" s="161">
        <f t="shared" si="8"/>
        <v>0</v>
      </c>
      <c r="V17" s="161">
        <f t="shared" si="9"/>
        <v>0</v>
      </c>
      <c r="W17" s="161">
        <f t="shared" si="10"/>
        <v>5</v>
      </c>
      <c r="X17" s="161">
        <f t="shared" si="11"/>
        <v>18.78</v>
      </c>
      <c r="Y17" s="161">
        <f t="shared" si="5"/>
        <v>60</v>
      </c>
      <c r="Z17" s="162">
        <v>8</v>
      </c>
      <c r="AA17" s="105" t="s">
        <v>515</v>
      </c>
      <c r="AB17" s="106"/>
      <c r="AC17" s="106"/>
      <c r="AD17" s="106"/>
      <c r="AE17" s="107">
        <f t="shared" si="12"/>
        <v>8</v>
      </c>
      <c r="AP17" s="87"/>
      <c r="AQ17" s="87"/>
      <c r="AR17" s="87"/>
    </row>
    <row r="18" spans="1:44" s="108" customFormat="1" ht="24.75" customHeight="1" x14ac:dyDescent="0.25">
      <c r="A18" s="260"/>
      <c r="B18" s="47"/>
      <c r="C18" s="49">
        <f t="shared" si="6"/>
        <v>0</v>
      </c>
      <c r="D18" s="40">
        <f>IFERROR(IF(H18="","",(1-(H18/(VLOOKUP(J18,Causa!$A$78:$B$80,2,0))))*60),"FALTA CALIBRE")</f>
        <v>7.2092307692307696</v>
      </c>
      <c r="E18" s="41">
        <v>288008</v>
      </c>
      <c r="F18" s="42">
        <v>0.41597222222222202</v>
      </c>
      <c r="G18" s="133">
        <v>700000877014</v>
      </c>
      <c r="H18" s="122">
        <f t="shared" si="7"/>
        <v>34314</v>
      </c>
      <c r="I18" s="146" t="s">
        <v>56</v>
      </c>
      <c r="J18" s="43" t="s">
        <v>24</v>
      </c>
      <c r="K18" s="159"/>
      <c r="L18" s="123">
        <f t="shared" si="1"/>
        <v>0.88</v>
      </c>
      <c r="M18" s="123">
        <f t="shared" si="2"/>
        <v>0.88</v>
      </c>
      <c r="N18" s="44">
        <f>IF(E18="","",H18/12*VLOOKUP(J18,Causa!$A$78:$C$80,3,0))</f>
        <v>212.74679999999998</v>
      </c>
      <c r="O18" s="44">
        <f t="shared" si="3"/>
        <v>7.21</v>
      </c>
      <c r="P18" s="44">
        <f t="shared" si="4"/>
        <v>0</v>
      </c>
      <c r="Q18" s="160"/>
      <c r="R18" s="45"/>
      <c r="S18" s="45"/>
      <c r="T18" s="161">
        <f>IF(H18="",0,ROUND(H18/VLOOKUP(J18,Causa!$A$78:$B$80,2,0)*60,2))</f>
        <v>52.79</v>
      </c>
      <c r="U18" s="161">
        <f t="shared" si="8"/>
        <v>0</v>
      </c>
      <c r="V18" s="161">
        <f t="shared" si="9"/>
        <v>0</v>
      </c>
      <c r="W18" s="161">
        <f t="shared" si="10"/>
        <v>0</v>
      </c>
      <c r="X18" s="161">
        <f t="shared" si="11"/>
        <v>7.21</v>
      </c>
      <c r="Y18" s="161">
        <f t="shared" si="5"/>
        <v>60</v>
      </c>
      <c r="Z18" s="162">
        <v>9</v>
      </c>
      <c r="AA18" s="105" t="s">
        <v>515</v>
      </c>
      <c r="AB18" s="106"/>
      <c r="AC18" s="106"/>
      <c r="AD18" s="106"/>
      <c r="AE18" s="107">
        <f t="shared" si="12"/>
        <v>9</v>
      </c>
      <c r="AP18" s="87"/>
      <c r="AQ18" s="87"/>
      <c r="AR18" s="87"/>
    </row>
    <row r="19" spans="1:44" s="108" customFormat="1" ht="24.75" customHeight="1" x14ac:dyDescent="0.25">
      <c r="A19" s="260"/>
      <c r="B19" s="47"/>
      <c r="C19" s="49">
        <f t="shared" si="6"/>
        <v>0</v>
      </c>
      <c r="D19" s="40">
        <f>IFERROR(IF(H19="","",(1-(H19/(VLOOKUP(J19,Causa!$A$78:$B$80,2,0))))*60),"FALTA CALIBRE")</f>
        <v>31.383076923076921</v>
      </c>
      <c r="E19" s="41">
        <v>306609</v>
      </c>
      <c r="F19" s="42">
        <v>0.45763888888888898</v>
      </c>
      <c r="G19" s="133"/>
      <c r="H19" s="122">
        <f t="shared" si="7"/>
        <v>18601</v>
      </c>
      <c r="I19" s="146" t="s">
        <v>56</v>
      </c>
      <c r="J19" s="43" t="s">
        <v>24</v>
      </c>
      <c r="K19" s="159"/>
      <c r="L19" s="123">
        <f t="shared" si="1"/>
        <v>0.47699999999999998</v>
      </c>
      <c r="M19" s="123">
        <f t="shared" si="2"/>
        <v>0.55400000000000005</v>
      </c>
      <c r="N19" s="44">
        <f>IF(E19="","",H19/12*VLOOKUP(J19,Causa!$A$78:$C$80,3,0))</f>
        <v>115.32619999999999</v>
      </c>
      <c r="O19" s="44">
        <f t="shared" si="3"/>
        <v>23</v>
      </c>
      <c r="P19" s="44">
        <f t="shared" si="4"/>
        <v>8.3800000000000008</v>
      </c>
      <c r="Q19" s="160"/>
      <c r="R19" s="45"/>
      <c r="S19" s="45"/>
      <c r="T19" s="161">
        <f>IF(H19="",0,ROUND(H19/VLOOKUP(J19,Causa!$A$78:$B$80,2,0)*60,2))</f>
        <v>28.62</v>
      </c>
      <c r="U19" s="161">
        <f t="shared" si="8"/>
        <v>0</v>
      </c>
      <c r="V19" s="161">
        <f t="shared" si="9"/>
        <v>0</v>
      </c>
      <c r="W19" s="161">
        <f t="shared" si="10"/>
        <v>8.3800000000000008</v>
      </c>
      <c r="X19" s="161">
        <f t="shared" si="11"/>
        <v>23</v>
      </c>
      <c r="Y19" s="161">
        <f t="shared" si="5"/>
        <v>60</v>
      </c>
      <c r="Z19" s="162">
        <v>10</v>
      </c>
      <c r="AA19" s="105" t="s">
        <v>515</v>
      </c>
      <c r="AB19" s="106"/>
      <c r="AC19" s="106"/>
      <c r="AD19" s="106"/>
      <c r="AE19" s="107">
        <f t="shared" si="12"/>
        <v>10</v>
      </c>
      <c r="AP19" s="87"/>
      <c r="AQ19" s="87"/>
      <c r="AR19" s="87"/>
    </row>
    <row r="20" spans="1:44" s="108" customFormat="1" ht="24.75" customHeight="1" x14ac:dyDescent="0.25">
      <c r="A20" s="260"/>
      <c r="B20" s="47"/>
      <c r="C20" s="49">
        <f t="shared" si="6"/>
        <v>0</v>
      </c>
      <c r="D20" s="40">
        <f>IFERROR(IF(H20="","",(1-(H20/(VLOOKUP(J20,Causa!$A$78:$B$80,2,0))))*60),"FALTA CALIBRE")</f>
        <v>60</v>
      </c>
      <c r="E20" s="41">
        <v>306609</v>
      </c>
      <c r="F20" s="42">
        <v>0.499305555555556</v>
      </c>
      <c r="G20" s="133"/>
      <c r="H20" s="122">
        <f t="shared" si="7"/>
        <v>0</v>
      </c>
      <c r="I20" s="146" t="s">
        <v>56</v>
      </c>
      <c r="J20" s="43" t="s">
        <v>24</v>
      </c>
      <c r="K20" s="159"/>
      <c r="L20" s="123">
        <f t="shared" si="1"/>
        <v>0</v>
      </c>
      <c r="M20" s="123">
        <f t="shared" si="2"/>
        <v>0</v>
      </c>
      <c r="N20" s="44">
        <f>IF(E20="","",H20/12*VLOOKUP(J20,Causa!$A$78:$C$80,3,0))</f>
        <v>0</v>
      </c>
      <c r="O20" s="44">
        <f t="shared" si="3"/>
        <v>0</v>
      </c>
      <c r="P20" s="44">
        <f t="shared" si="4"/>
        <v>0</v>
      </c>
      <c r="Q20" s="160"/>
      <c r="R20" s="45"/>
      <c r="S20" s="45"/>
      <c r="T20" s="161">
        <f>IF(H20="",0,ROUND(H20/VLOOKUP(J20,Causa!$A$78:$B$80,2,0)*60,2))</f>
        <v>0</v>
      </c>
      <c r="U20" s="161">
        <f t="shared" si="8"/>
        <v>0</v>
      </c>
      <c r="V20" s="161">
        <f t="shared" si="9"/>
        <v>60</v>
      </c>
      <c r="W20" s="161">
        <f t="shared" si="10"/>
        <v>0</v>
      </c>
      <c r="X20" s="161">
        <f t="shared" si="11"/>
        <v>0</v>
      </c>
      <c r="Y20" s="161">
        <f t="shared" si="5"/>
        <v>60</v>
      </c>
      <c r="Z20" s="162">
        <v>11</v>
      </c>
      <c r="AA20" s="105" t="s">
        <v>515</v>
      </c>
      <c r="AB20" s="106"/>
      <c r="AC20" s="106"/>
      <c r="AD20" s="106"/>
      <c r="AE20" s="107">
        <f t="shared" si="12"/>
        <v>11</v>
      </c>
      <c r="AP20" s="87"/>
      <c r="AQ20" s="87"/>
      <c r="AR20" s="87"/>
    </row>
    <row r="21" spans="1:44" s="108" customFormat="1" ht="24.75" customHeight="1" x14ac:dyDescent="0.25">
      <c r="A21" s="260"/>
      <c r="B21" s="47"/>
      <c r="C21" s="49">
        <f t="shared" si="6"/>
        <v>0</v>
      </c>
      <c r="D21" s="40">
        <f>IFERROR(IF(H21="","",(1-(H21/(VLOOKUP(J21,Causa!$A$78:$B$80,2,0))))*60),"FALTA CALIBRE")</f>
        <v>45.513846153846153</v>
      </c>
      <c r="E21" s="41">
        <v>316025</v>
      </c>
      <c r="F21" s="42">
        <v>0.54097222222222197</v>
      </c>
      <c r="G21" s="133"/>
      <c r="H21" s="122">
        <f t="shared" si="7"/>
        <v>9416</v>
      </c>
      <c r="I21" s="146" t="s">
        <v>56</v>
      </c>
      <c r="J21" s="43" t="s">
        <v>24</v>
      </c>
      <c r="K21" s="159"/>
      <c r="L21" s="123">
        <f t="shared" si="1"/>
        <v>0.24199999999999999</v>
      </c>
      <c r="M21" s="123">
        <f t="shared" si="2"/>
        <v>1</v>
      </c>
      <c r="N21" s="44">
        <f>IF(E21="","",H21/12*VLOOKUP(J21,Causa!$A$78:$C$80,3,0))</f>
        <v>58.37919999999999</v>
      </c>
      <c r="O21" s="44">
        <f t="shared" si="3"/>
        <v>0</v>
      </c>
      <c r="P21" s="44">
        <f t="shared" si="4"/>
        <v>0</v>
      </c>
      <c r="Q21" s="160"/>
      <c r="R21" s="45"/>
      <c r="S21" s="45"/>
      <c r="T21" s="161">
        <f>IF(H21="",0,ROUND(H21/VLOOKUP(J21,Causa!$A$78:$B$80,2,0)*60,2))</f>
        <v>14.49</v>
      </c>
      <c r="U21" s="161">
        <f t="shared" si="8"/>
        <v>0</v>
      </c>
      <c r="V21" s="161">
        <f t="shared" si="9"/>
        <v>45.51</v>
      </c>
      <c r="W21" s="161">
        <f t="shared" si="10"/>
        <v>0</v>
      </c>
      <c r="X21" s="161">
        <f t="shared" si="11"/>
        <v>0</v>
      </c>
      <c r="Y21" s="161">
        <f t="shared" si="5"/>
        <v>60</v>
      </c>
      <c r="Z21" s="162">
        <v>12</v>
      </c>
      <c r="AA21" s="110" t="s">
        <v>515</v>
      </c>
      <c r="AB21" s="106"/>
      <c r="AC21" s="106"/>
      <c r="AD21" s="106"/>
      <c r="AE21" s="107">
        <f t="shared" si="12"/>
        <v>12</v>
      </c>
      <c r="AP21" s="87"/>
      <c r="AQ21" s="87"/>
      <c r="AR21" s="87"/>
    </row>
    <row r="22" spans="1:44" s="108" customFormat="1" ht="24.75" customHeight="1" x14ac:dyDescent="0.25">
      <c r="A22" s="260"/>
      <c r="B22" s="47"/>
      <c r="C22" s="49">
        <f t="shared" si="6"/>
        <v>0</v>
      </c>
      <c r="D22" s="40">
        <f>IFERROR(IF(H22="","",(1-(H22/(VLOOKUP(J22,Causa!$A$78:$B$80,2,0))))*60),"FALTA CALIBRE")</f>
        <v>16.836923076923075</v>
      </c>
      <c r="E22" s="41">
        <v>344081</v>
      </c>
      <c r="F22" s="42">
        <v>0.58263888888888904</v>
      </c>
      <c r="G22" s="133"/>
      <c r="H22" s="122">
        <f t="shared" si="7"/>
        <v>28056</v>
      </c>
      <c r="I22" s="146" t="s">
        <v>56</v>
      </c>
      <c r="J22" s="43" t="s">
        <v>24</v>
      </c>
      <c r="K22" s="159"/>
      <c r="L22" s="123">
        <f t="shared" si="1"/>
        <v>0.71899999999999997</v>
      </c>
      <c r="M22" s="123">
        <f t="shared" si="2"/>
        <v>0.71899999999999997</v>
      </c>
      <c r="N22" s="44">
        <f>IF(E22="","",H22/12*VLOOKUP(J22,Causa!$A$78:$C$80,3,0))</f>
        <v>173.94719999999998</v>
      </c>
      <c r="O22" s="44">
        <f t="shared" si="3"/>
        <v>16.84</v>
      </c>
      <c r="P22" s="44">
        <f t="shared" si="4"/>
        <v>0</v>
      </c>
      <c r="Q22" s="160"/>
      <c r="R22" s="45"/>
      <c r="S22" s="45"/>
      <c r="T22" s="161">
        <f>IF(H22="",0,ROUND(H22/VLOOKUP(J22,Causa!$A$78:$B$80,2,0)*60,2))</f>
        <v>43.16</v>
      </c>
      <c r="U22" s="161">
        <f t="shared" si="8"/>
        <v>0</v>
      </c>
      <c r="V22" s="161">
        <f t="shared" si="9"/>
        <v>0</v>
      </c>
      <c r="W22" s="161">
        <f t="shared" si="10"/>
        <v>0</v>
      </c>
      <c r="X22" s="161">
        <f t="shared" si="11"/>
        <v>16.84</v>
      </c>
      <c r="Y22" s="161">
        <f t="shared" si="5"/>
        <v>60</v>
      </c>
      <c r="Z22" s="162">
        <v>13</v>
      </c>
      <c r="AA22" s="110" t="s">
        <v>515</v>
      </c>
      <c r="AB22" s="106"/>
      <c r="AC22" s="106"/>
      <c r="AD22" s="106"/>
      <c r="AE22" s="107">
        <f t="shared" si="12"/>
        <v>13</v>
      </c>
      <c r="AP22" s="87"/>
      <c r="AQ22" s="87"/>
      <c r="AR22" s="87"/>
    </row>
    <row r="23" spans="1:44" s="108" customFormat="1" ht="24.75" customHeight="1" thickBot="1" x14ac:dyDescent="0.3">
      <c r="A23" s="261"/>
      <c r="B23" s="47"/>
      <c r="C23" s="50">
        <f t="shared" si="6"/>
        <v>-0.93999999999999773</v>
      </c>
      <c r="D23" s="40">
        <f>IFERROR(IF(H23="","",(1-(H23/(VLOOKUP(J23,Causa!$A$78:$B$80,2,0))))*60),"FALTA CALIBRE")</f>
        <v>28.944615384615382</v>
      </c>
      <c r="E23" s="41">
        <v>364267</v>
      </c>
      <c r="F23" s="42">
        <v>0.624305555555556</v>
      </c>
      <c r="G23" s="133"/>
      <c r="H23" s="122">
        <f t="shared" si="7"/>
        <v>20186</v>
      </c>
      <c r="I23" s="146" t="s">
        <v>56</v>
      </c>
      <c r="J23" s="43" t="s">
        <v>24</v>
      </c>
      <c r="K23" s="159"/>
      <c r="L23" s="123">
        <f t="shared" si="1"/>
        <v>0.51800000000000002</v>
      </c>
      <c r="M23" s="123">
        <f t="shared" si="2"/>
        <v>0.56499999999999995</v>
      </c>
      <c r="N23" s="44">
        <f>IF(E23="","",H23/12*VLOOKUP(J23,Causa!$A$78:$C$80,3,0))</f>
        <v>125.1532</v>
      </c>
      <c r="O23" s="44">
        <f t="shared" si="3"/>
        <v>23</v>
      </c>
      <c r="P23" s="44">
        <f t="shared" si="4"/>
        <v>0</v>
      </c>
      <c r="Q23" s="160"/>
      <c r="R23" s="45"/>
      <c r="S23" s="45"/>
      <c r="T23" s="161">
        <f>IF(H23="",0,ROUND(H23/VLOOKUP(J23,Causa!$A$78:$B$80,2,0)*60,2))</f>
        <v>31.06</v>
      </c>
      <c r="U23" s="161">
        <f t="shared" si="8"/>
        <v>0</v>
      </c>
      <c r="V23" s="161">
        <f t="shared" si="9"/>
        <v>5</v>
      </c>
      <c r="W23" s="161">
        <f t="shared" si="10"/>
        <v>0</v>
      </c>
      <c r="X23" s="161">
        <f t="shared" si="11"/>
        <v>23</v>
      </c>
      <c r="Y23" s="161">
        <f t="shared" si="5"/>
        <v>59.06</v>
      </c>
      <c r="Z23" s="162">
        <v>14</v>
      </c>
      <c r="AA23" s="110" t="s">
        <v>515</v>
      </c>
      <c r="AB23" s="106"/>
      <c r="AC23" s="106"/>
      <c r="AD23" s="106"/>
      <c r="AE23" s="107">
        <f t="shared" si="12"/>
        <v>14</v>
      </c>
      <c r="AP23" s="87"/>
      <c r="AQ23" s="87"/>
      <c r="AR23" s="87"/>
    </row>
    <row r="24" spans="1:44" s="108" customFormat="1" ht="24.75" customHeight="1" x14ac:dyDescent="0.25">
      <c r="A24" s="259" t="s">
        <v>1764</v>
      </c>
      <c r="B24" s="47"/>
      <c r="C24" s="48">
        <f t="shared" si="6"/>
        <v>0</v>
      </c>
      <c r="D24" s="40">
        <f>IFERROR(IF(H24="","",(1-(H24/(VLOOKUP(J24,Causa!$A$78:$B$80,2,0))))*60),"FALTA CALIBRE")</f>
        <v>41.552307692307693</v>
      </c>
      <c r="E24" s="41">
        <v>376258</v>
      </c>
      <c r="F24" s="42">
        <v>0.66597222222222197</v>
      </c>
      <c r="G24" s="133"/>
      <c r="H24" s="122">
        <f t="shared" si="7"/>
        <v>11991</v>
      </c>
      <c r="I24" s="146" t="s">
        <v>57</v>
      </c>
      <c r="J24" s="43" t="s">
        <v>24</v>
      </c>
      <c r="K24" s="159"/>
      <c r="L24" s="123">
        <f t="shared" si="1"/>
        <v>0.308</v>
      </c>
      <c r="M24" s="123">
        <f t="shared" si="2"/>
        <v>0.308</v>
      </c>
      <c r="N24" s="44">
        <f>IF(E24="","",H24/12*VLOOKUP(J24,Causa!$A$78:$C$80,3,0))</f>
        <v>74.344200000000001</v>
      </c>
      <c r="O24" s="44">
        <f t="shared" si="3"/>
        <v>41.55</v>
      </c>
      <c r="P24" s="44">
        <f t="shared" si="4"/>
        <v>0</v>
      </c>
      <c r="Q24" s="160"/>
      <c r="R24" s="45">
        <f>IFERROR(SUM(T24:T32)/(SUM(Y24:Y32)-SUM(U24:U32)-SUM(V24:V32)),0)</f>
        <v>0.63981523208652558</v>
      </c>
      <c r="S24" s="45"/>
      <c r="T24" s="161">
        <f>IF(H24="",0,ROUND(H24/VLOOKUP(J24,Causa!$A$78:$B$80,2,0)*60,2))</f>
        <v>18.45</v>
      </c>
      <c r="U24" s="161">
        <f t="shared" si="8"/>
        <v>0</v>
      </c>
      <c r="V24" s="161">
        <f t="shared" si="9"/>
        <v>0</v>
      </c>
      <c r="W24" s="161">
        <f t="shared" si="10"/>
        <v>0</v>
      </c>
      <c r="X24" s="161">
        <f t="shared" si="11"/>
        <v>41.55</v>
      </c>
      <c r="Y24" s="161">
        <f t="shared" si="5"/>
        <v>60</v>
      </c>
      <c r="Z24" s="162">
        <v>15</v>
      </c>
      <c r="AA24" s="110" t="s">
        <v>1850</v>
      </c>
      <c r="AB24" s="106"/>
      <c r="AC24" s="106"/>
      <c r="AD24" s="106"/>
      <c r="AE24" s="107">
        <f t="shared" si="12"/>
        <v>15</v>
      </c>
      <c r="AP24" s="111"/>
      <c r="AQ24" s="111"/>
      <c r="AR24" s="111"/>
    </row>
    <row r="25" spans="1:44" s="108" customFormat="1" ht="24.75" customHeight="1" x14ac:dyDescent="0.25">
      <c r="A25" s="260"/>
      <c r="B25" s="47"/>
      <c r="C25" s="49">
        <f t="shared" si="6"/>
        <v>0</v>
      </c>
      <c r="D25" s="40">
        <f>IFERROR(IF(H25="","",(1-(H25/(VLOOKUP(J25,Causa!$A$78:$B$80,2,0))))*60),"FALTA CALIBRE")</f>
        <v>22.972307692307695</v>
      </c>
      <c r="E25" s="41">
        <v>400326</v>
      </c>
      <c r="F25" s="42">
        <v>0.70763888888888904</v>
      </c>
      <c r="G25" s="133"/>
      <c r="H25" s="122">
        <f t="shared" si="7"/>
        <v>24068</v>
      </c>
      <c r="I25" s="146" t="s">
        <v>57</v>
      </c>
      <c r="J25" s="43" t="s">
        <v>24</v>
      </c>
      <c r="K25" s="159" t="str">
        <f>IFERROR("Promedio Vol. De 00:00 a 08:00: " &amp; ROUND(AVERAGE(N25:N32),1) &amp; "  - GLY Promedio: " &amp; ROUND(AVERAGE(L25:L32),3)*100,"")</f>
        <v>Promedio Vol. De 00:00 a 08:00: 162.4  - GLY Promedio: 67.2</v>
      </c>
      <c r="L25" s="123">
        <f t="shared" si="1"/>
        <v>0.61699999999999999</v>
      </c>
      <c r="M25" s="123">
        <f t="shared" si="2"/>
        <v>0.63800000000000001</v>
      </c>
      <c r="N25" s="44">
        <f>IF(E25="","",H25/12*VLOOKUP(J25,Causa!$A$78:$C$80,3,0))</f>
        <v>149.2216</v>
      </c>
      <c r="O25" s="44">
        <f t="shared" si="3"/>
        <v>21</v>
      </c>
      <c r="P25" s="44">
        <f t="shared" si="4"/>
        <v>1.97</v>
      </c>
      <c r="Q25" s="160"/>
      <c r="R25" s="45"/>
      <c r="S25" s="45"/>
      <c r="T25" s="161">
        <f>IF(H25="",0,ROUND(H25/VLOOKUP(J25,Causa!$A$78:$B$80,2,0)*60,2))</f>
        <v>37.03</v>
      </c>
      <c r="U25" s="161">
        <f t="shared" si="8"/>
        <v>0</v>
      </c>
      <c r="V25" s="161">
        <f t="shared" si="9"/>
        <v>0</v>
      </c>
      <c r="W25" s="161">
        <f t="shared" si="10"/>
        <v>1.97</v>
      </c>
      <c r="X25" s="161">
        <f t="shared" si="11"/>
        <v>21</v>
      </c>
      <c r="Y25" s="161">
        <f t="shared" si="5"/>
        <v>60</v>
      </c>
      <c r="Z25" s="162">
        <v>16</v>
      </c>
      <c r="AA25" s="110" t="s">
        <v>1850</v>
      </c>
      <c r="AB25" s="106"/>
      <c r="AC25" s="106"/>
      <c r="AD25" s="106"/>
      <c r="AE25" s="107">
        <f t="shared" si="12"/>
        <v>16</v>
      </c>
      <c r="AP25" s="91"/>
      <c r="AQ25" s="91"/>
      <c r="AR25" s="91"/>
    </row>
    <row r="26" spans="1:44" s="108" customFormat="1" ht="24.75" customHeight="1" x14ac:dyDescent="0.25">
      <c r="A26" s="260"/>
      <c r="B26" s="47"/>
      <c r="C26" s="49">
        <f t="shared" si="6"/>
        <v>0</v>
      </c>
      <c r="D26" s="40">
        <f>IFERROR(IF(H26="","",(1-(H26/(VLOOKUP(J26,Causa!$A$78:$B$80,2,0))))*60),"FALTA CALIBRE")</f>
        <v>12.539999999999997</v>
      </c>
      <c r="E26" s="41">
        <v>431175</v>
      </c>
      <c r="F26" s="42">
        <v>0.749305555555556</v>
      </c>
      <c r="G26" s="133"/>
      <c r="H26" s="122">
        <f t="shared" si="7"/>
        <v>30849</v>
      </c>
      <c r="I26" s="146" t="s">
        <v>57</v>
      </c>
      <c r="J26" s="43" t="s">
        <v>24</v>
      </c>
      <c r="K26" s="159"/>
      <c r="L26" s="123">
        <f t="shared" si="1"/>
        <v>0.79100000000000004</v>
      </c>
      <c r="M26" s="123">
        <f t="shared" si="2"/>
        <v>0.81200000000000006</v>
      </c>
      <c r="N26" s="44">
        <f>IF(E26="","",H26/12*VLOOKUP(J26,Causa!$A$78:$C$80,3,0))</f>
        <v>191.26379999999997</v>
      </c>
      <c r="O26" s="44">
        <f t="shared" si="3"/>
        <v>11</v>
      </c>
      <c r="P26" s="44">
        <f t="shared" si="4"/>
        <v>1.54</v>
      </c>
      <c r="Q26" s="160"/>
      <c r="R26" s="45"/>
      <c r="S26" s="45"/>
      <c r="T26" s="161">
        <f>IF(H26="",0,ROUND(H26/VLOOKUP(J26,Causa!$A$78:$B$80,2,0)*60,2))</f>
        <v>47.46</v>
      </c>
      <c r="U26" s="161">
        <f t="shared" si="8"/>
        <v>0</v>
      </c>
      <c r="V26" s="161">
        <f t="shared" si="9"/>
        <v>0</v>
      </c>
      <c r="W26" s="161">
        <f t="shared" si="10"/>
        <v>1.54</v>
      </c>
      <c r="X26" s="161">
        <f t="shared" si="11"/>
        <v>11</v>
      </c>
      <c r="Y26" s="161">
        <f t="shared" si="5"/>
        <v>60</v>
      </c>
      <c r="Z26" s="162">
        <v>17</v>
      </c>
      <c r="AA26" s="110" t="s">
        <v>1850</v>
      </c>
      <c r="AB26" s="106"/>
      <c r="AC26" s="106"/>
      <c r="AD26" s="106"/>
      <c r="AE26" s="107">
        <f t="shared" si="12"/>
        <v>17</v>
      </c>
      <c r="AP26" s="91"/>
      <c r="AQ26" s="91"/>
      <c r="AR26" s="91"/>
    </row>
    <row r="27" spans="1:44" s="108" customFormat="1" ht="24.75" customHeight="1" x14ac:dyDescent="0.25">
      <c r="A27" s="260"/>
      <c r="B27" s="47"/>
      <c r="C27" s="49">
        <f t="shared" si="6"/>
        <v>0</v>
      </c>
      <c r="D27" s="40">
        <f>IFERROR(IF(H27="","",(1-(H27/(VLOOKUP(J27,Causa!$A$78:$B$80,2,0))))*60),"FALTA CALIBRE")</f>
        <v>16.758461538461535</v>
      </c>
      <c r="E27" s="41">
        <v>459282</v>
      </c>
      <c r="F27" s="42">
        <v>0.79097222222222197</v>
      </c>
      <c r="G27" s="133"/>
      <c r="H27" s="122">
        <f t="shared" si="7"/>
        <v>28107</v>
      </c>
      <c r="I27" s="146" t="s">
        <v>57</v>
      </c>
      <c r="J27" s="43" t="s">
        <v>24</v>
      </c>
      <c r="K27" s="159"/>
      <c r="L27" s="123">
        <f t="shared" si="1"/>
        <v>0.72099999999999997</v>
      </c>
      <c r="M27" s="123">
        <f t="shared" si="2"/>
        <v>0.74199999999999999</v>
      </c>
      <c r="N27" s="44">
        <f>IF(E27="","",H27/12*VLOOKUP(J27,Causa!$A$78:$C$80,3,0))</f>
        <v>174.26339999999999</v>
      </c>
      <c r="O27" s="44">
        <f t="shared" si="3"/>
        <v>15</v>
      </c>
      <c r="P27" s="44">
        <f t="shared" si="4"/>
        <v>1.76</v>
      </c>
      <c r="Q27" s="160"/>
      <c r="R27" s="45"/>
      <c r="S27" s="45"/>
      <c r="T27" s="161">
        <f>IF(H27="",0,ROUND(H27/VLOOKUP(J27,Causa!$A$78:$B$80,2,0)*60,2))</f>
        <v>43.24</v>
      </c>
      <c r="U27" s="161">
        <f t="shared" si="8"/>
        <v>0</v>
      </c>
      <c r="V27" s="161">
        <f t="shared" si="9"/>
        <v>0</v>
      </c>
      <c r="W27" s="161">
        <f t="shared" si="10"/>
        <v>1.76</v>
      </c>
      <c r="X27" s="161">
        <f t="shared" si="11"/>
        <v>15</v>
      </c>
      <c r="Y27" s="161">
        <f t="shared" si="5"/>
        <v>60</v>
      </c>
      <c r="Z27" s="162">
        <v>18</v>
      </c>
      <c r="AA27" s="106" t="s">
        <v>1850</v>
      </c>
      <c r="AB27" s="106"/>
      <c r="AC27" s="106"/>
      <c r="AD27" s="106"/>
      <c r="AE27" s="107">
        <f t="shared" si="12"/>
        <v>18</v>
      </c>
      <c r="AP27" s="91"/>
      <c r="AQ27" s="91"/>
      <c r="AR27" s="91"/>
    </row>
    <row r="28" spans="1:44" s="108" customFormat="1" ht="24.75" customHeight="1" x14ac:dyDescent="0.25">
      <c r="A28" s="260"/>
      <c r="B28" s="47"/>
      <c r="C28" s="49">
        <f t="shared" si="6"/>
        <v>0</v>
      </c>
      <c r="D28" s="40">
        <f>IFERROR(IF(H28="","",(1-(H28/(VLOOKUP(J28,Causa!$A$78:$B$80,2,0))))*60),"FALTA CALIBRE")</f>
        <v>20.246153846153845</v>
      </c>
      <c r="E28" s="41">
        <v>485122</v>
      </c>
      <c r="F28" s="42">
        <v>0.83263888888888904</v>
      </c>
      <c r="G28" s="133"/>
      <c r="H28" s="122">
        <f t="shared" si="7"/>
        <v>25840</v>
      </c>
      <c r="I28" s="146" t="s">
        <v>57</v>
      </c>
      <c r="J28" s="43" t="s">
        <v>24</v>
      </c>
      <c r="K28" s="159"/>
      <c r="L28" s="123">
        <f t="shared" si="1"/>
        <v>0.66300000000000003</v>
      </c>
      <c r="M28" s="123">
        <f t="shared" si="2"/>
        <v>0.83199999999999996</v>
      </c>
      <c r="N28" s="44">
        <f>IF(E28="","",H28/12*VLOOKUP(J28,Causa!$A$78:$C$80,3,0))</f>
        <v>160.208</v>
      </c>
      <c r="O28" s="44">
        <f t="shared" si="3"/>
        <v>8</v>
      </c>
      <c r="P28" s="44">
        <f t="shared" si="4"/>
        <v>9.25</v>
      </c>
      <c r="Q28" s="160"/>
      <c r="R28" s="45"/>
      <c r="S28" s="45"/>
      <c r="T28" s="161">
        <f>IF(H28="",0,ROUND(H28/VLOOKUP(J28,Causa!$A$78:$B$80,2,0)*60,2))</f>
        <v>39.75</v>
      </c>
      <c r="U28" s="161">
        <f t="shared" si="8"/>
        <v>0</v>
      </c>
      <c r="V28" s="161">
        <f t="shared" si="9"/>
        <v>3</v>
      </c>
      <c r="W28" s="161">
        <f t="shared" si="10"/>
        <v>9.25</v>
      </c>
      <c r="X28" s="161">
        <f t="shared" si="11"/>
        <v>8</v>
      </c>
      <c r="Y28" s="161">
        <f t="shared" si="5"/>
        <v>60</v>
      </c>
      <c r="Z28" s="162">
        <v>19</v>
      </c>
      <c r="AA28" s="106" t="s">
        <v>1850</v>
      </c>
      <c r="AB28" s="106"/>
      <c r="AC28" s="106"/>
      <c r="AD28" s="106"/>
      <c r="AE28" s="107">
        <f t="shared" si="12"/>
        <v>19</v>
      </c>
      <c r="AP28" s="91"/>
      <c r="AQ28" s="91"/>
      <c r="AR28" s="91"/>
    </row>
    <row r="29" spans="1:44" s="108" customFormat="1" ht="24.75" customHeight="1" x14ac:dyDescent="0.25">
      <c r="A29" s="260"/>
      <c r="B29" s="47"/>
      <c r="C29" s="49">
        <f t="shared" si="6"/>
        <v>0</v>
      </c>
      <c r="D29" s="40">
        <f>IFERROR(IF(H29="","",(1-(H29/(VLOOKUP(J29,Causa!$A$78:$B$80,2,0))))*60),"FALTA CALIBRE")</f>
        <v>20.444615384615386</v>
      </c>
      <c r="E29" s="41">
        <v>510833</v>
      </c>
      <c r="F29" s="42">
        <v>0.874305555555556</v>
      </c>
      <c r="G29" s="133"/>
      <c r="H29" s="122">
        <f t="shared" si="7"/>
        <v>25711</v>
      </c>
      <c r="I29" s="146" t="s">
        <v>57</v>
      </c>
      <c r="J29" s="43" t="s">
        <v>24</v>
      </c>
      <c r="K29" s="159"/>
      <c r="L29" s="123">
        <f t="shared" si="1"/>
        <v>0.65900000000000003</v>
      </c>
      <c r="M29" s="123">
        <f t="shared" si="2"/>
        <v>0.68700000000000006</v>
      </c>
      <c r="N29" s="44">
        <f>IF(E29="","",H29/12*VLOOKUP(J29,Causa!$A$78:$C$80,3,0))</f>
        <v>159.40819999999999</v>
      </c>
      <c r="O29" s="44">
        <f t="shared" si="3"/>
        <v>18</v>
      </c>
      <c r="P29" s="44">
        <f t="shared" si="4"/>
        <v>2.44</v>
      </c>
      <c r="Q29" s="160"/>
      <c r="R29" s="45"/>
      <c r="S29" s="45"/>
      <c r="T29" s="161">
        <f>IF(H29="",0,ROUND(H29/VLOOKUP(J29,Causa!$A$78:$B$80,2,0)*60,2))</f>
        <v>39.56</v>
      </c>
      <c r="U29" s="161">
        <f t="shared" si="8"/>
        <v>0</v>
      </c>
      <c r="V29" s="161">
        <f t="shared" si="9"/>
        <v>0</v>
      </c>
      <c r="W29" s="161">
        <f t="shared" si="10"/>
        <v>2.44</v>
      </c>
      <c r="X29" s="161">
        <f t="shared" si="11"/>
        <v>18</v>
      </c>
      <c r="Y29" s="161">
        <f t="shared" si="5"/>
        <v>60</v>
      </c>
      <c r="Z29" s="162">
        <v>20</v>
      </c>
      <c r="AA29" s="106" t="s">
        <v>1850</v>
      </c>
      <c r="AB29" s="106"/>
      <c r="AC29" s="106"/>
      <c r="AD29" s="106"/>
      <c r="AE29" s="107">
        <f t="shared" si="12"/>
        <v>20</v>
      </c>
      <c r="AP29" s="91"/>
      <c r="AQ29" s="91"/>
      <c r="AR29" s="91"/>
    </row>
    <row r="30" spans="1:44" s="108" customFormat="1" ht="24.75" customHeight="1" x14ac:dyDescent="0.25">
      <c r="A30" s="260"/>
      <c r="B30" s="47"/>
      <c r="C30" s="49">
        <f t="shared" si="6"/>
        <v>0</v>
      </c>
      <c r="D30" s="40">
        <f>IFERROR(IF(H30="","",(1-(H30/(VLOOKUP(J30,Causa!$A$78:$B$80,2,0))))*60),"FALTA CALIBRE")</f>
        <v>23.258461538461539</v>
      </c>
      <c r="E30" s="41">
        <v>534715</v>
      </c>
      <c r="F30" s="42">
        <v>0.91597222222222197</v>
      </c>
      <c r="G30" s="133"/>
      <c r="H30" s="122">
        <f t="shared" si="7"/>
        <v>23882</v>
      </c>
      <c r="I30" s="146" t="s">
        <v>57</v>
      </c>
      <c r="J30" s="43" t="s">
        <v>24</v>
      </c>
      <c r="K30" s="159"/>
      <c r="L30" s="123">
        <f t="shared" si="1"/>
        <v>0.61199999999999999</v>
      </c>
      <c r="M30" s="123">
        <f t="shared" si="2"/>
        <v>0.61199999999999999</v>
      </c>
      <c r="N30" s="44">
        <f>IF(E30="","",H30/12*VLOOKUP(J30,Causa!$A$78:$C$80,3,0))</f>
        <v>148.0684</v>
      </c>
      <c r="O30" s="44">
        <f t="shared" si="3"/>
        <v>23.259999999999998</v>
      </c>
      <c r="P30" s="44">
        <f t="shared" si="4"/>
        <v>0</v>
      </c>
      <c r="Q30" s="160"/>
      <c r="R30" s="45"/>
      <c r="S30" s="45"/>
      <c r="T30" s="161">
        <f>IF(H30="",0,ROUND(H30/VLOOKUP(J30,Causa!$A$78:$B$80,2,0)*60,2))</f>
        <v>36.74</v>
      </c>
      <c r="U30" s="161">
        <f t="shared" si="8"/>
        <v>0</v>
      </c>
      <c r="V30" s="161">
        <f t="shared" si="9"/>
        <v>0</v>
      </c>
      <c r="W30" s="161">
        <f t="shared" si="10"/>
        <v>0</v>
      </c>
      <c r="X30" s="161">
        <f t="shared" si="11"/>
        <v>23.259999999999998</v>
      </c>
      <c r="Y30" s="161">
        <f t="shared" si="5"/>
        <v>60</v>
      </c>
      <c r="Z30" s="162">
        <v>21</v>
      </c>
      <c r="AA30" s="106" t="s">
        <v>1850</v>
      </c>
      <c r="AB30" s="106"/>
      <c r="AC30" s="106"/>
      <c r="AD30" s="106"/>
      <c r="AE30" s="107">
        <f t="shared" si="12"/>
        <v>21</v>
      </c>
      <c r="AP30" s="91"/>
      <c r="AQ30" s="91"/>
      <c r="AR30" s="91"/>
    </row>
    <row r="31" spans="1:44" s="108" customFormat="1" ht="24.75" customHeight="1" thickBot="1" x14ac:dyDescent="0.3">
      <c r="A31" s="261"/>
      <c r="B31" s="47"/>
      <c r="C31" s="50">
        <f t="shared" si="6"/>
        <v>0</v>
      </c>
      <c r="D31" s="40">
        <f>IFERROR(IF(H31="","",(1-(H31/(VLOOKUP(J31,Causa!$A$78:$B$80,2,0))))*60),"FALTA CALIBRE")</f>
        <v>31.44</v>
      </c>
      <c r="E31" s="41">
        <v>553279</v>
      </c>
      <c r="F31" s="42">
        <v>0.95763888888888904</v>
      </c>
      <c r="G31" s="133"/>
      <c r="H31" s="122">
        <f t="shared" si="7"/>
        <v>18564</v>
      </c>
      <c r="I31" s="146" t="s">
        <v>57</v>
      </c>
      <c r="J31" s="43" t="s">
        <v>24</v>
      </c>
      <c r="K31" s="159"/>
      <c r="L31" s="123">
        <f t="shared" si="1"/>
        <v>0.47599999999999998</v>
      </c>
      <c r="M31" s="123">
        <f t="shared" si="2"/>
        <v>0.74099999999999999</v>
      </c>
      <c r="N31" s="44">
        <f>IF(E31="","",H31/12*VLOOKUP(J31,Causa!$A$78:$C$80,3,0))</f>
        <v>115.09679999999999</v>
      </c>
      <c r="O31" s="44">
        <f t="shared" si="3"/>
        <v>10</v>
      </c>
      <c r="P31" s="44">
        <f t="shared" si="4"/>
        <v>17</v>
      </c>
      <c r="Q31" s="160"/>
      <c r="R31" s="45"/>
      <c r="S31" s="45"/>
      <c r="T31" s="161">
        <f>IF(H31="",0,ROUND(H31/VLOOKUP(J31,Causa!$A$78:$B$80,2,0)*60,2))</f>
        <v>28.56</v>
      </c>
      <c r="U31" s="161">
        <f t="shared" si="8"/>
        <v>0</v>
      </c>
      <c r="V31" s="161">
        <f t="shared" si="9"/>
        <v>4.4400000000000004</v>
      </c>
      <c r="W31" s="161">
        <f t="shared" si="10"/>
        <v>17</v>
      </c>
      <c r="X31" s="161">
        <f t="shared" si="11"/>
        <v>10</v>
      </c>
      <c r="Y31" s="161">
        <f t="shared" si="5"/>
        <v>60</v>
      </c>
      <c r="Z31" s="162">
        <v>22</v>
      </c>
      <c r="AA31" s="106" t="s">
        <v>1850</v>
      </c>
      <c r="AB31" s="106"/>
      <c r="AC31" s="106"/>
      <c r="AD31" s="106"/>
      <c r="AE31" s="107">
        <f t="shared" si="12"/>
        <v>22</v>
      </c>
      <c r="AP31" s="91"/>
      <c r="AQ31" s="91"/>
      <c r="AR31" s="91"/>
    </row>
    <row r="32" spans="1:44" s="108" customFormat="1" ht="24.75" customHeight="1" thickBot="1" x14ac:dyDescent="0.3">
      <c r="A32" s="51" t="s">
        <v>1795</v>
      </c>
      <c r="B32" s="47"/>
      <c r="C32" s="134">
        <f t="shared" si="6"/>
        <v>0</v>
      </c>
      <c r="D32" s="135">
        <f>IFERROR(IF(H32="","",(1-(H32/(VLOOKUP(J32,Causa!$A$78:$B$80,2,0))))*60),"FALTA CALIBRE")</f>
        <v>10.053846153846155</v>
      </c>
      <c r="E32" s="136">
        <v>585744</v>
      </c>
      <c r="F32" s="137">
        <v>0.999305555555556</v>
      </c>
      <c r="G32" s="133"/>
      <c r="H32" s="138">
        <f t="shared" si="7"/>
        <v>32465</v>
      </c>
      <c r="I32" s="146" t="s">
        <v>55</v>
      </c>
      <c r="J32" s="43" t="s">
        <v>24</v>
      </c>
      <c r="K32" s="184"/>
      <c r="L32" s="123">
        <f t="shared" si="1"/>
        <v>0.83299999999999996</v>
      </c>
      <c r="M32" s="123">
        <f t="shared" si="2"/>
        <v>0.83299999999999996</v>
      </c>
      <c r="N32" s="44">
        <f>IF(E32="","",H32/12*VLOOKUP(J32,Causa!$A$78:$C$80,3,0))</f>
        <v>201.28299999999996</v>
      </c>
      <c r="O32" s="44">
        <f t="shared" si="3"/>
        <v>10.050000000000001</v>
      </c>
      <c r="P32" s="44">
        <f t="shared" si="4"/>
        <v>0</v>
      </c>
      <c r="Q32" s="160"/>
      <c r="R32" s="45"/>
      <c r="S32" s="45"/>
      <c r="T32" s="161">
        <f>IF(H32="",0,ROUND(H32/VLOOKUP(J32,Causa!$A$78:$B$80,2,0)*60,2))</f>
        <v>49.95</v>
      </c>
      <c r="U32" s="161">
        <f t="shared" si="8"/>
        <v>0</v>
      </c>
      <c r="V32" s="161">
        <f t="shared" si="9"/>
        <v>0</v>
      </c>
      <c r="W32" s="161">
        <f t="shared" si="10"/>
        <v>0</v>
      </c>
      <c r="X32" s="161">
        <f t="shared" si="11"/>
        <v>10.050000000000001</v>
      </c>
      <c r="Y32" s="161">
        <f t="shared" si="5"/>
        <v>60</v>
      </c>
      <c r="Z32" s="162">
        <v>23</v>
      </c>
      <c r="AA32" s="106" t="s">
        <v>517</v>
      </c>
      <c r="AB32" s="106"/>
      <c r="AC32" s="106"/>
      <c r="AD32" s="106"/>
      <c r="AE32" s="107">
        <f t="shared" si="12"/>
        <v>23</v>
      </c>
      <c r="AP32" s="91"/>
      <c r="AQ32" s="91"/>
      <c r="AR32" s="91"/>
    </row>
    <row r="33" spans="1:44" s="108" customFormat="1" ht="26.25" customHeight="1" thickBot="1" x14ac:dyDescent="0.3">
      <c r="A33" s="152"/>
      <c r="B33" s="139" t="s">
        <v>1750</v>
      </c>
      <c r="C33" s="247">
        <f>+F33+H33+J33</f>
        <v>3631.6127999999999</v>
      </c>
      <c r="D33" s="248"/>
      <c r="E33" s="140" t="s">
        <v>1747</v>
      </c>
      <c r="F33" s="141">
        <f>SUM(N9:N15,N32)</f>
        <v>1385.6937999999998</v>
      </c>
      <c r="G33" s="140" t="s">
        <v>1748</v>
      </c>
      <c r="H33" s="142">
        <f>SUM(N16:N23)</f>
        <v>1074.0445999999999</v>
      </c>
      <c r="I33" s="140" t="s">
        <v>1749</v>
      </c>
      <c r="J33" s="143">
        <f>SUM(N24:N31)</f>
        <v>1171.8743999999999</v>
      </c>
      <c r="K33" s="143">
        <f>COUNTIF($M$9:$M$32,"100%")</f>
        <v>1</v>
      </c>
      <c r="L33" s="156"/>
      <c r="M33" s="157"/>
      <c r="N33" s="157"/>
      <c r="O33" s="157"/>
      <c r="P33" s="157"/>
      <c r="Q33" s="157"/>
      <c r="R33" s="157"/>
      <c r="S33" s="158"/>
      <c r="T33" s="249" t="s">
        <v>2</v>
      </c>
      <c r="U33" s="250"/>
      <c r="V33" s="250"/>
      <c r="W33" s="250"/>
      <c r="X33" s="18"/>
      <c r="Y33" s="124"/>
      <c r="Z33" s="124"/>
      <c r="AA33" s="112"/>
      <c r="AB33" s="112"/>
      <c r="AJ33" s="113"/>
      <c r="AK33" s="114"/>
      <c r="AL33" s="114"/>
      <c r="AM33" s="114"/>
      <c r="AN33" s="91"/>
      <c r="AO33" s="91"/>
      <c r="AP33" s="91"/>
      <c r="AQ33" s="91"/>
      <c r="AR33" s="91"/>
    </row>
    <row r="34" spans="1:44" s="108" customFormat="1" ht="35.25" customHeight="1" thickBot="1" x14ac:dyDescent="0.3">
      <c r="A34" s="150"/>
      <c r="C34" s="23" t="s">
        <v>1739</v>
      </c>
      <c r="D34" s="210" t="s">
        <v>1736</v>
      </c>
      <c r="E34" s="210" t="s">
        <v>1740</v>
      </c>
      <c r="F34" s="210" t="s">
        <v>4</v>
      </c>
      <c r="G34" s="210" t="s">
        <v>6</v>
      </c>
      <c r="H34" s="210" t="s">
        <v>7</v>
      </c>
      <c r="I34" s="132" t="s">
        <v>8</v>
      </c>
      <c r="J34" s="132" t="s">
        <v>17</v>
      </c>
      <c r="K34" s="144" t="s">
        <v>18</v>
      </c>
      <c r="L34" s="213" t="s">
        <v>19</v>
      </c>
      <c r="M34" s="214" t="s">
        <v>116</v>
      </c>
      <c r="N34" s="132" t="s">
        <v>117</v>
      </c>
      <c r="O34" s="132" t="s">
        <v>118</v>
      </c>
      <c r="P34" s="132" t="s">
        <v>20</v>
      </c>
      <c r="Q34" s="132" t="s">
        <v>21</v>
      </c>
      <c r="R34" s="215" t="s">
        <v>22</v>
      </c>
      <c r="S34" s="221" t="s">
        <v>12</v>
      </c>
      <c r="T34" s="120" t="s">
        <v>13</v>
      </c>
      <c r="U34" s="220" t="s">
        <v>14</v>
      </c>
      <c r="V34" s="220" t="s">
        <v>15</v>
      </c>
      <c r="W34" s="120" t="s">
        <v>4</v>
      </c>
      <c r="X34" s="120" t="s">
        <v>8</v>
      </c>
      <c r="Y34" s="125"/>
      <c r="Z34" s="126"/>
      <c r="AA34" s="91"/>
      <c r="AB34" s="115"/>
      <c r="AJ34" s="113"/>
      <c r="AK34" s="114"/>
      <c r="AL34" s="114"/>
      <c r="AM34" s="114"/>
      <c r="AN34" s="91"/>
      <c r="AO34" s="91"/>
      <c r="AP34" s="91"/>
      <c r="AQ34" s="91"/>
      <c r="AR34" s="91"/>
    </row>
    <row r="35" spans="1:44" s="17" customFormat="1" ht="20.25" customHeight="1" x14ac:dyDescent="0.2">
      <c r="A35" s="150"/>
      <c r="C35" s="205"/>
      <c r="D35" s="206">
        <f t="shared" ref="D35:D98" si="13">IF(E35="","",IF(E35=1,IF(COUNTA(F35:P35)=9,1,0),IF(J35="OPERACIO",IF(COUNTA(F35:P35)=7,1,0),IF(COUNTA(F35:P35)=7,1,0))))</f>
        <v>1</v>
      </c>
      <c r="E35" s="207">
        <f>IFERROR(VLOOKUP(J35,Causa!$A$2:$F$15,6,0),"")</f>
        <v>3</v>
      </c>
      <c r="F35" s="208">
        <v>6.9444444444444447E-4</v>
      </c>
      <c r="G35" s="209"/>
      <c r="H35" s="211"/>
      <c r="I35" s="55" t="s">
        <v>55</v>
      </c>
      <c r="J35" s="54" t="s">
        <v>47</v>
      </c>
      <c r="K35" s="54" t="s">
        <v>96</v>
      </c>
      <c r="L35" s="54" t="s">
        <v>1793</v>
      </c>
      <c r="M35" s="54"/>
      <c r="N35" s="54"/>
      <c r="O35" s="54" t="s">
        <v>1720</v>
      </c>
      <c r="P35" s="54">
        <v>10</v>
      </c>
      <c r="Q35" s="55" t="s">
        <v>2147</v>
      </c>
      <c r="R35" s="54"/>
      <c r="S35" s="61">
        <f>IF(K35="tiempo no programado",P35,0)</f>
        <v>0</v>
      </c>
      <c r="T35" s="61">
        <f t="shared" ref="T35:T98" si="14">IF(J35="Programa",P35,0)-S35</f>
        <v>10</v>
      </c>
      <c r="U35" s="61">
        <f>IF(J35="CALIDAD",P35,0)+IF(J35="LOGISTIC",P35,0)+IF(J35="REPUESTO",P35,0)+IF(J35="SALAMAQ",P35,0)+IF(J35="PROCESO",P35,0)</f>
        <v>0</v>
      </c>
      <c r="V35" s="61">
        <f t="shared" ref="V35:V98" si="15">IF(J35="ELECTRIC",P35,0)+IF(J35="INSTRUME",P35,0)+IF(J35="MECANICA",P35,0)+IF(J35="OPERACIO",P35,0)+IF(J35="AUTOMATI",P35,0)</f>
        <v>0</v>
      </c>
      <c r="W35" s="62">
        <f t="shared" ref="W35:W98" si="16">IF(F35="","",HOUR(F35))</f>
        <v>0</v>
      </c>
      <c r="X35" s="61" t="str">
        <f>IF(OR(W35=23,W35&lt;7),"N",IF(AND(W35&gt;=7,W35&lt;15),"M","T"))</f>
        <v>N</v>
      </c>
      <c r="Y35" s="18"/>
      <c r="Z35" s="19"/>
      <c r="AA35" s="20"/>
      <c r="AB35" s="19"/>
      <c r="AC35" s="21"/>
      <c r="AJ35" s="22"/>
      <c r="AK35" s="22"/>
      <c r="AL35" s="22"/>
      <c r="AM35" s="22"/>
      <c r="AN35" s="20"/>
      <c r="AO35" s="20"/>
      <c r="AP35" s="20"/>
      <c r="AQ35" s="20"/>
      <c r="AR35" s="20"/>
    </row>
    <row r="36" spans="1:44" s="17" customFormat="1" ht="20.25" customHeight="1" x14ac:dyDescent="0.2">
      <c r="A36" s="150"/>
      <c r="C36" s="63"/>
      <c r="D36" s="66">
        <f t="shared" si="13"/>
        <v>1</v>
      </c>
      <c r="E36" s="69">
        <f>IFERROR(VLOOKUP(J36,Causa!$A$2:$F$15,6,0),"")</f>
        <v>3</v>
      </c>
      <c r="F36" s="52">
        <v>6.9444444444444441E-3</v>
      </c>
      <c r="G36" s="53"/>
      <c r="H36" s="212"/>
      <c r="I36" s="55" t="s">
        <v>55</v>
      </c>
      <c r="J36" s="54" t="s">
        <v>29</v>
      </c>
      <c r="K36" s="54" t="s">
        <v>1854</v>
      </c>
      <c r="L36" s="54" t="s">
        <v>1793</v>
      </c>
      <c r="M36" s="54"/>
      <c r="N36" s="54"/>
      <c r="O36" s="54" t="s">
        <v>429</v>
      </c>
      <c r="P36" s="54">
        <v>2</v>
      </c>
      <c r="Q36" s="55" t="s">
        <v>2045</v>
      </c>
      <c r="R36" s="54"/>
      <c r="S36" s="56">
        <f t="shared" ref="S36:S99" si="17">IF(K36="tiempo no programado",P36,0)</f>
        <v>0</v>
      </c>
      <c r="T36" s="56">
        <f t="shared" si="14"/>
        <v>0</v>
      </c>
      <c r="U36" s="56">
        <f t="shared" ref="U36:U99" si="18">IF(J36="CALIDAD",P36,0)+IF(J36="LOGISTIC",P36,0)+IF(J36="REPUESTO",P36,0)+IF(J36="SALAMAQ",P36,0)</f>
        <v>2</v>
      </c>
      <c r="V36" s="56">
        <f t="shared" si="15"/>
        <v>0</v>
      </c>
      <c r="W36" s="64">
        <f t="shared" si="16"/>
        <v>0</v>
      </c>
      <c r="X36" s="56" t="str">
        <f t="shared" ref="X36:X99" si="19">IF(OR(W36=23,W36&lt;7),"N",IF(AND(W36&gt;=7,W36&lt;15),"M","T"))</f>
        <v>N</v>
      </c>
      <c r="Y36" s="18"/>
      <c r="Z36" s="19"/>
      <c r="AA36" s="20"/>
      <c r="AB36" s="19"/>
      <c r="AC36" s="21"/>
      <c r="AJ36" s="22"/>
      <c r="AK36" s="22"/>
      <c r="AL36" s="22"/>
      <c r="AM36" s="22"/>
      <c r="AN36" s="20"/>
      <c r="AO36" s="20"/>
      <c r="AP36" s="20"/>
      <c r="AQ36" s="20"/>
      <c r="AR36" s="20"/>
    </row>
    <row r="37" spans="1:44" s="17" customFormat="1" ht="20.25" customHeight="1" x14ac:dyDescent="0.2">
      <c r="A37" s="150"/>
      <c r="C37" s="63"/>
      <c r="D37" s="66">
        <f t="shared" si="13"/>
        <v>1</v>
      </c>
      <c r="E37" s="69">
        <f>IFERROR(VLOOKUP(J37,Causa!$A$2:$F$15,6,0),"")</f>
        <v>2</v>
      </c>
      <c r="F37" s="52">
        <v>2.2916666666666669E-2</v>
      </c>
      <c r="G37" s="53"/>
      <c r="H37" s="212"/>
      <c r="I37" s="55" t="s">
        <v>55</v>
      </c>
      <c r="J37" s="54" t="s">
        <v>41</v>
      </c>
      <c r="K37" s="54" t="s">
        <v>42</v>
      </c>
      <c r="L37" s="54" t="s">
        <v>444</v>
      </c>
      <c r="M37" s="54"/>
      <c r="N37" s="54"/>
      <c r="O37" s="54" t="s">
        <v>399</v>
      </c>
      <c r="P37" s="54">
        <v>4</v>
      </c>
      <c r="Q37" s="55" t="s">
        <v>2019</v>
      </c>
      <c r="R37" s="54"/>
      <c r="S37" s="56">
        <f t="shared" si="17"/>
        <v>0</v>
      </c>
      <c r="T37" s="56">
        <f t="shared" si="14"/>
        <v>0</v>
      </c>
      <c r="U37" s="56">
        <f t="shared" si="18"/>
        <v>0</v>
      </c>
      <c r="V37" s="56">
        <f t="shared" si="15"/>
        <v>4</v>
      </c>
      <c r="W37" s="64">
        <f t="shared" si="16"/>
        <v>0</v>
      </c>
      <c r="X37" s="56" t="str">
        <f t="shared" si="19"/>
        <v>N</v>
      </c>
      <c r="Y37" s="18"/>
      <c r="Z37" s="19"/>
      <c r="AA37" s="20"/>
      <c r="AB37" s="19"/>
      <c r="AC37" s="21"/>
      <c r="AJ37" s="22"/>
      <c r="AK37" s="22"/>
      <c r="AL37" s="22"/>
      <c r="AM37" s="22"/>
      <c r="AN37" s="20"/>
      <c r="AO37" s="20"/>
      <c r="AP37" s="20"/>
      <c r="AQ37" s="20"/>
      <c r="AR37" s="20"/>
    </row>
    <row r="38" spans="1:44" s="17" customFormat="1" ht="20.25" customHeight="1" x14ac:dyDescent="0.2">
      <c r="A38" s="150"/>
      <c r="C38" s="63"/>
      <c r="D38" s="66">
        <f t="shared" si="13"/>
        <v>1</v>
      </c>
      <c r="E38" s="69">
        <f>IFERROR(VLOOKUP(J38,Causa!$A$2:$F$15,6,0),"")</f>
        <v>1</v>
      </c>
      <c r="F38" s="52">
        <v>2.7777777777777776E-2</v>
      </c>
      <c r="G38" s="53"/>
      <c r="H38" s="212"/>
      <c r="I38" s="55" t="s">
        <v>55</v>
      </c>
      <c r="J38" s="54" t="s">
        <v>39</v>
      </c>
      <c r="K38" s="54" t="s">
        <v>40</v>
      </c>
      <c r="L38" s="54" t="s">
        <v>1769</v>
      </c>
      <c r="M38" s="54" t="s">
        <v>409</v>
      </c>
      <c r="N38" s="54" t="s">
        <v>323</v>
      </c>
      <c r="O38" s="54" t="s">
        <v>256</v>
      </c>
      <c r="P38" s="54">
        <v>10.1</v>
      </c>
      <c r="Q38" s="55" t="s">
        <v>2213</v>
      </c>
      <c r="R38" s="54"/>
      <c r="S38" s="56">
        <f t="shared" si="17"/>
        <v>0</v>
      </c>
      <c r="T38" s="56">
        <f t="shared" si="14"/>
        <v>0</v>
      </c>
      <c r="U38" s="56">
        <f t="shared" si="18"/>
        <v>0</v>
      </c>
      <c r="V38" s="56">
        <f t="shared" si="15"/>
        <v>10.1</v>
      </c>
      <c r="W38" s="64">
        <f t="shared" si="16"/>
        <v>0</v>
      </c>
      <c r="X38" s="56" t="str">
        <f t="shared" si="19"/>
        <v>N</v>
      </c>
      <c r="Y38" s="18"/>
      <c r="Z38" s="19"/>
      <c r="AA38" s="20"/>
      <c r="AB38" s="19"/>
      <c r="AC38" s="21"/>
      <c r="AJ38" s="22"/>
      <c r="AK38" s="22"/>
      <c r="AL38" s="22"/>
      <c r="AM38" s="22"/>
      <c r="AN38" s="20"/>
      <c r="AO38" s="20"/>
      <c r="AP38" s="20"/>
      <c r="AQ38" s="20"/>
      <c r="AR38" s="20"/>
    </row>
    <row r="39" spans="1:44" s="17" customFormat="1" ht="20.25" customHeight="1" x14ac:dyDescent="0.2">
      <c r="A39" s="150"/>
      <c r="C39" s="63"/>
      <c r="D39" s="66">
        <f t="shared" si="13"/>
        <v>1</v>
      </c>
      <c r="E39" s="69">
        <f>IFERROR(VLOOKUP(J39,Causa!$A$2:$F$15,6,0),"")</f>
        <v>1</v>
      </c>
      <c r="F39" s="52">
        <v>4.1666666666666664E-2</v>
      </c>
      <c r="G39" s="53"/>
      <c r="H39" s="212"/>
      <c r="I39" s="55" t="s">
        <v>55</v>
      </c>
      <c r="J39" s="54" t="s">
        <v>39</v>
      </c>
      <c r="K39" s="54" t="s">
        <v>40</v>
      </c>
      <c r="L39" s="54" t="s">
        <v>1769</v>
      </c>
      <c r="M39" s="54" t="s">
        <v>409</v>
      </c>
      <c r="N39" s="54" t="s">
        <v>323</v>
      </c>
      <c r="O39" s="54" t="s">
        <v>256</v>
      </c>
      <c r="P39" s="54">
        <v>10</v>
      </c>
      <c r="Q39" s="55" t="s">
        <v>2213</v>
      </c>
      <c r="R39" s="54"/>
      <c r="S39" s="56">
        <f t="shared" si="17"/>
        <v>0</v>
      </c>
      <c r="T39" s="56">
        <f t="shared" si="14"/>
        <v>0</v>
      </c>
      <c r="U39" s="56">
        <f t="shared" si="18"/>
        <v>0</v>
      </c>
      <c r="V39" s="56">
        <f t="shared" si="15"/>
        <v>10</v>
      </c>
      <c r="W39" s="64">
        <f t="shared" si="16"/>
        <v>1</v>
      </c>
      <c r="X39" s="56" t="str">
        <f t="shared" si="19"/>
        <v>N</v>
      </c>
      <c r="Y39" s="18"/>
      <c r="Z39" s="19"/>
      <c r="AA39" s="20"/>
      <c r="AB39" s="19"/>
      <c r="AC39" s="21"/>
      <c r="AJ39" s="22"/>
      <c r="AK39" s="22"/>
      <c r="AL39" s="22"/>
      <c r="AM39" s="22"/>
      <c r="AN39" s="20"/>
      <c r="AO39" s="20"/>
      <c r="AP39" s="20"/>
      <c r="AQ39" s="20"/>
      <c r="AR39" s="20"/>
    </row>
    <row r="40" spans="1:44" s="17" customFormat="1" ht="20.25" customHeight="1" x14ac:dyDescent="0.2">
      <c r="A40" s="150"/>
      <c r="C40" s="63"/>
      <c r="D40" s="66">
        <f t="shared" si="13"/>
        <v>1</v>
      </c>
      <c r="E40" s="69">
        <f>IFERROR(VLOOKUP(J40,Causa!$A$2:$F$15,6,0),"")</f>
        <v>2</v>
      </c>
      <c r="F40" s="52">
        <v>5.9027777777777783E-2</v>
      </c>
      <c r="G40" s="53"/>
      <c r="H40" s="212"/>
      <c r="I40" s="55" t="s">
        <v>55</v>
      </c>
      <c r="J40" s="54" t="s">
        <v>41</v>
      </c>
      <c r="K40" s="54" t="s">
        <v>42</v>
      </c>
      <c r="L40" s="54" t="s">
        <v>444</v>
      </c>
      <c r="M40" s="54"/>
      <c r="N40" s="54"/>
      <c r="O40" s="54" t="s">
        <v>399</v>
      </c>
      <c r="P40" s="54">
        <v>5.35</v>
      </c>
      <c r="Q40" s="55" t="s">
        <v>2019</v>
      </c>
      <c r="R40" s="54"/>
      <c r="S40" s="56">
        <f t="shared" si="17"/>
        <v>0</v>
      </c>
      <c r="T40" s="56">
        <f t="shared" si="14"/>
        <v>0</v>
      </c>
      <c r="U40" s="56">
        <f t="shared" si="18"/>
        <v>0</v>
      </c>
      <c r="V40" s="56">
        <f t="shared" si="15"/>
        <v>5.35</v>
      </c>
      <c r="W40" s="64">
        <f t="shared" si="16"/>
        <v>1</v>
      </c>
      <c r="X40" s="56" t="str">
        <f t="shared" si="19"/>
        <v>N</v>
      </c>
      <c r="Y40" s="18"/>
      <c r="Z40" s="19"/>
      <c r="AA40" s="20"/>
      <c r="AB40" s="19"/>
      <c r="AC40" s="21"/>
      <c r="AJ40" s="22"/>
      <c r="AK40" s="22"/>
      <c r="AL40" s="22"/>
      <c r="AM40" s="22"/>
      <c r="AN40" s="20"/>
      <c r="AO40" s="20"/>
      <c r="AP40" s="20"/>
      <c r="AQ40" s="20"/>
      <c r="AR40" s="20"/>
    </row>
    <row r="41" spans="1:44" s="17" customFormat="1" ht="20.25" customHeight="1" x14ac:dyDescent="0.2">
      <c r="A41" s="150"/>
      <c r="C41" s="63"/>
      <c r="D41" s="66">
        <f t="shared" si="13"/>
        <v>1</v>
      </c>
      <c r="E41" s="69">
        <f>IFERROR(VLOOKUP(J41,Causa!$A$2:$F$15,6,0),"")</f>
        <v>1</v>
      </c>
      <c r="F41" s="52">
        <v>8.3333333333333329E-2</v>
      </c>
      <c r="G41" s="53"/>
      <c r="H41" s="212"/>
      <c r="I41" s="55" t="s">
        <v>55</v>
      </c>
      <c r="J41" s="54" t="s">
        <v>39</v>
      </c>
      <c r="K41" s="54" t="s">
        <v>40</v>
      </c>
      <c r="L41" s="54" t="s">
        <v>1769</v>
      </c>
      <c r="M41" s="54" t="s">
        <v>409</v>
      </c>
      <c r="N41" s="54" t="s">
        <v>323</v>
      </c>
      <c r="O41" s="54" t="s">
        <v>256</v>
      </c>
      <c r="P41" s="54">
        <v>8.6300000000000008</v>
      </c>
      <c r="Q41" s="55" t="s">
        <v>2213</v>
      </c>
      <c r="R41" s="54"/>
      <c r="S41" s="56">
        <f t="shared" si="17"/>
        <v>0</v>
      </c>
      <c r="T41" s="56">
        <f t="shared" si="14"/>
        <v>0</v>
      </c>
      <c r="U41" s="56">
        <f t="shared" si="18"/>
        <v>0</v>
      </c>
      <c r="V41" s="56">
        <f t="shared" si="15"/>
        <v>8.6300000000000008</v>
      </c>
      <c r="W41" s="64">
        <f t="shared" si="16"/>
        <v>2</v>
      </c>
      <c r="X41" s="56" t="str">
        <f t="shared" si="19"/>
        <v>N</v>
      </c>
      <c r="Y41" s="18"/>
      <c r="Z41" s="19"/>
      <c r="AA41" s="20"/>
      <c r="AB41" s="19"/>
      <c r="AC41" s="21"/>
      <c r="AJ41" s="22"/>
      <c r="AK41" s="22"/>
      <c r="AL41" s="22"/>
      <c r="AM41" s="22"/>
      <c r="AN41" s="20"/>
      <c r="AO41" s="20"/>
      <c r="AP41" s="20"/>
      <c r="AQ41" s="20"/>
      <c r="AR41" s="20"/>
    </row>
    <row r="42" spans="1:44" s="17" customFormat="1" ht="20.25" customHeight="1" x14ac:dyDescent="0.2">
      <c r="A42" s="150"/>
      <c r="C42" s="63"/>
      <c r="D42" s="66">
        <f t="shared" si="13"/>
        <v>1</v>
      </c>
      <c r="E42" s="69">
        <f>IFERROR(VLOOKUP(J42,Causa!$A$2:$F$15,6,0),"")</f>
        <v>2</v>
      </c>
      <c r="F42" s="52">
        <v>0.13194444444444445</v>
      </c>
      <c r="G42" s="53"/>
      <c r="H42" s="212"/>
      <c r="I42" s="55" t="s">
        <v>55</v>
      </c>
      <c r="J42" s="54" t="s">
        <v>41</v>
      </c>
      <c r="K42" s="54" t="s">
        <v>42</v>
      </c>
      <c r="L42" s="54" t="s">
        <v>1766</v>
      </c>
      <c r="M42" s="54"/>
      <c r="N42" s="54"/>
      <c r="O42" s="54" t="s">
        <v>399</v>
      </c>
      <c r="P42" s="54">
        <v>7</v>
      </c>
      <c r="Q42" s="55" t="s">
        <v>1943</v>
      </c>
      <c r="R42" s="54"/>
      <c r="S42" s="56">
        <f t="shared" si="17"/>
        <v>0</v>
      </c>
      <c r="T42" s="56">
        <f t="shared" si="14"/>
        <v>0</v>
      </c>
      <c r="U42" s="56">
        <f t="shared" si="18"/>
        <v>0</v>
      </c>
      <c r="V42" s="56">
        <f t="shared" si="15"/>
        <v>7</v>
      </c>
      <c r="W42" s="64">
        <f t="shared" si="16"/>
        <v>3</v>
      </c>
      <c r="X42" s="56" t="str">
        <f t="shared" si="19"/>
        <v>N</v>
      </c>
      <c r="Y42" s="18"/>
      <c r="Z42" s="19"/>
      <c r="AA42" s="20"/>
      <c r="AB42" s="19"/>
      <c r="AC42" s="21"/>
      <c r="AJ42" s="22"/>
      <c r="AK42" s="22"/>
      <c r="AL42" s="22"/>
      <c r="AM42" s="22"/>
      <c r="AN42" s="20"/>
      <c r="AO42" s="20"/>
      <c r="AP42" s="20"/>
      <c r="AQ42" s="20"/>
      <c r="AR42" s="20"/>
    </row>
    <row r="43" spans="1:44" s="17" customFormat="1" ht="20.25" customHeight="1" x14ac:dyDescent="0.2">
      <c r="A43" s="150"/>
      <c r="C43" s="63"/>
      <c r="D43" s="66">
        <f t="shared" si="13"/>
        <v>1</v>
      </c>
      <c r="E43" s="69">
        <f>IFERROR(VLOOKUP(J43,Causa!$A$2:$F$15,6,0),"")</f>
        <v>2</v>
      </c>
      <c r="F43" s="52">
        <v>0.14791666666666667</v>
      </c>
      <c r="G43" s="53"/>
      <c r="H43" s="212"/>
      <c r="I43" s="55" t="s">
        <v>55</v>
      </c>
      <c r="J43" s="54" t="s">
        <v>41</v>
      </c>
      <c r="K43" s="54" t="s">
        <v>42</v>
      </c>
      <c r="L43" s="54" t="s">
        <v>442</v>
      </c>
      <c r="M43" s="54"/>
      <c r="N43" s="54"/>
      <c r="O43" s="54" t="s">
        <v>399</v>
      </c>
      <c r="P43" s="54">
        <v>6.21</v>
      </c>
      <c r="Q43" s="55" t="s">
        <v>2214</v>
      </c>
      <c r="R43" s="54"/>
      <c r="S43" s="56">
        <f t="shared" si="17"/>
        <v>0</v>
      </c>
      <c r="T43" s="56">
        <f t="shared" si="14"/>
        <v>0</v>
      </c>
      <c r="U43" s="56">
        <f t="shared" si="18"/>
        <v>0</v>
      </c>
      <c r="V43" s="56">
        <f t="shared" si="15"/>
        <v>6.21</v>
      </c>
      <c r="W43" s="64">
        <f t="shared" si="16"/>
        <v>3</v>
      </c>
      <c r="X43" s="56" t="str">
        <f t="shared" si="19"/>
        <v>N</v>
      </c>
      <c r="Y43" s="18"/>
      <c r="Z43" s="19"/>
      <c r="AA43" s="20"/>
      <c r="AB43" s="19"/>
      <c r="AC43" s="21"/>
      <c r="AJ43" s="22"/>
      <c r="AK43" s="22"/>
      <c r="AL43" s="22"/>
      <c r="AM43" s="22"/>
      <c r="AN43" s="20"/>
      <c r="AO43" s="20"/>
      <c r="AP43" s="20"/>
      <c r="AQ43" s="20"/>
      <c r="AR43" s="20"/>
    </row>
    <row r="44" spans="1:44" s="17" customFormat="1" ht="20.25" customHeight="1" x14ac:dyDescent="0.2">
      <c r="A44" s="150"/>
      <c r="C44" s="63"/>
      <c r="D44" s="66">
        <f t="shared" si="13"/>
        <v>1</v>
      </c>
      <c r="E44" s="69">
        <f>IFERROR(VLOOKUP(J44,Causa!$A$2:$F$15,6,0),"")</f>
        <v>1</v>
      </c>
      <c r="F44" s="52">
        <v>0.16666666666666666</v>
      </c>
      <c r="G44" s="53"/>
      <c r="H44" s="212"/>
      <c r="I44" s="55" t="s">
        <v>55</v>
      </c>
      <c r="J44" s="54" t="s">
        <v>39</v>
      </c>
      <c r="K44" s="54" t="s">
        <v>40</v>
      </c>
      <c r="L44" s="54" t="s">
        <v>1769</v>
      </c>
      <c r="M44" s="54" t="s">
        <v>409</v>
      </c>
      <c r="N44" s="54" t="s">
        <v>323</v>
      </c>
      <c r="O44" s="54" t="s">
        <v>256</v>
      </c>
      <c r="P44" s="54">
        <v>13.08</v>
      </c>
      <c r="Q44" s="55" t="s">
        <v>2213</v>
      </c>
      <c r="R44" s="54"/>
      <c r="S44" s="56">
        <f t="shared" si="17"/>
        <v>0</v>
      </c>
      <c r="T44" s="56">
        <f t="shared" si="14"/>
        <v>0</v>
      </c>
      <c r="U44" s="56">
        <f t="shared" si="18"/>
        <v>0</v>
      </c>
      <c r="V44" s="56">
        <f t="shared" si="15"/>
        <v>13.08</v>
      </c>
      <c r="W44" s="64">
        <f t="shared" si="16"/>
        <v>4</v>
      </c>
      <c r="X44" s="56" t="str">
        <f t="shared" si="19"/>
        <v>N</v>
      </c>
      <c r="Y44" s="18"/>
      <c r="Z44" s="19"/>
      <c r="AA44" s="20"/>
      <c r="AB44" s="19"/>
      <c r="AC44" s="21"/>
      <c r="AJ44" s="22"/>
      <c r="AK44" s="22"/>
      <c r="AL44" s="22"/>
      <c r="AM44" s="22"/>
      <c r="AN44" s="20"/>
      <c r="AO44" s="20"/>
      <c r="AP44" s="20"/>
      <c r="AQ44" s="20"/>
      <c r="AR44" s="20"/>
    </row>
    <row r="45" spans="1:44" s="17" customFormat="1" ht="20.25" customHeight="1" x14ac:dyDescent="0.2">
      <c r="A45" s="150"/>
      <c r="C45" s="63"/>
      <c r="D45" s="66">
        <f t="shared" si="13"/>
        <v>1</v>
      </c>
      <c r="E45" s="69">
        <f>IFERROR(VLOOKUP(J45,Causa!$A$2:$F$15,6,0),"")</f>
        <v>1</v>
      </c>
      <c r="F45" s="52">
        <v>0.20833333333333334</v>
      </c>
      <c r="G45" s="53"/>
      <c r="H45" s="212"/>
      <c r="I45" s="55" t="s">
        <v>55</v>
      </c>
      <c r="J45" s="54" t="s">
        <v>39</v>
      </c>
      <c r="K45" s="54" t="s">
        <v>40</v>
      </c>
      <c r="L45" s="54" t="s">
        <v>1769</v>
      </c>
      <c r="M45" s="54" t="s">
        <v>409</v>
      </c>
      <c r="N45" s="54" t="s">
        <v>323</v>
      </c>
      <c r="O45" s="54" t="s">
        <v>256</v>
      </c>
      <c r="P45" s="54">
        <v>10.7</v>
      </c>
      <c r="Q45" s="55" t="s">
        <v>2213</v>
      </c>
      <c r="R45" s="54"/>
      <c r="S45" s="56">
        <f t="shared" si="17"/>
        <v>0</v>
      </c>
      <c r="T45" s="56">
        <f t="shared" si="14"/>
        <v>0</v>
      </c>
      <c r="U45" s="56">
        <f t="shared" si="18"/>
        <v>0</v>
      </c>
      <c r="V45" s="56">
        <f t="shared" si="15"/>
        <v>10.7</v>
      </c>
      <c r="W45" s="64">
        <f t="shared" si="16"/>
        <v>5</v>
      </c>
      <c r="X45" s="56" t="str">
        <f t="shared" si="19"/>
        <v>N</v>
      </c>
      <c r="Y45" s="18"/>
      <c r="Z45" s="19"/>
      <c r="AA45" s="20"/>
      <c r="AB45" s="19"/>
      <c r="AC45" s="21"/>
      <c r="AJ45" s="22"/>
      <c r="AK45" s="22"/>
      <c r="AL45" s="22"/>
      <c r="AM45" s="22"/>
      <c r="AN45" s="20"/>
      <c r="AO45" s="20"/>
      <c r="AP45" s="20"/>
      <c r="AQ45" s="20"/>
      <c r="AR45" s="20"/>
    </row>
    <row r="46" spans="1:44" s="17" customFormat="1" ht="20.25" customHeight="1" x14ac:dyDescent="0.2">
      <c r="A46" s="150"/>
      <c r="C46" s="63"/>
      <c r="D46" s="66">
        <f t="shared" si="13"/>
        <v>1</v>
      </c>
      <c r="E46" s="69">
        <f>IFERROR(VLOOKUP(J46,Causa!$A$2:$F$15,6,0),"")</f>
        <v>3</v>
      </c>
      <c r="F46" s="52">
        <v>0.23263888888888887</v>
      </c>
      <c r="G46" s="53"/>
      <c r="H46" s="212"/>
      <c r="I46" s="55" t="s">
        <v>55</v>
      </c>
      <c r="J46" s="54" t="s">
        <v>29</v>
      </c>
      <c r="K46" s="54" t="s">
        <v>1854</v>
      </c>
      <c r="L46" s="54" t="s">
        <v>1793</v>
      </c>
      <c r="M46" s="54"/>
      <c r="N46" s="54"/>
      <c r="O46" s="54" t="s">
        <v>429</v>
      </c>
      <c r="P46" s="54">
        <v>13</v>
      </c>
      <c r="Q46" s="55" t="s">
        <v>2215</v>
      </c>
      <c r="R46" s="54"/>
      <c r="S46" s="56">
        <f t="shared" si="17"/>
        <v>0</v>
      </c>
      <c r="T46" s="56">
        <f t="shared" si="14"/>
        <v>0</v>
      </c>
      <c r="U46" s="56">
        <f t="shared" si="18"/>
        <v>13</v>
      </c>
      <c r="V46" s="56">
        <f t="shared" si="15"/>
        <v>0</v>
      </c>
      <c r="W46" s="64">
        <f t="shared" si="16"/>
        <v>5</v>
      </c>
      <c r="X46" s="56" t="str">
        <f t="shared" si="19"/>
        <v>N</v>
      </c>
      <c r="Y46" s="18"/>
      <c r="Z46" s="19"/>
      <c r="AA46" s="20"/>
      <c r="AB46" s="19"/>
      <c r="AC46" s="21"/>
      <c r="AJ46" s="22"/>
      <c r="AK46" s="22"/>
      <c r="AL46" s="22"/>
      <c r="AM46" s="22"/>
      <c r="AN46" s="20"/>
      <c r="AO46" s="20"/>
      <c r="AP46" s="20"/>
      <c r="AQ46" s="20"/>
      <c r="AR46" s="20"/>
    </row>
    <row r="47" spans="1:44" s="17" customFormat="1" ht="20.25" customHeight="1" x14ac:dyDescent="0.2">
      <c r="A47" s="150"/>
      <c r="C47" s="63"/>
      <c r="D47" s="66">
        <f t="shared" si="13"/>
        <v>1</v>
      </c>
      <c r="E47" s="69">
        <f>IFERROR(VLOOKUP(J47,Causa!$A$2:$F$15,6,0),"")</f>
        <v>3</v>
      </c>
      <c r="F47" s="52">
        <v>0.25069444444444444</v>
      </c>
      <c r="G47" s="53"/>
      <c r="H47" s="212"/>
      <c r="I47" s="55" t="s">
        <v>55</v>
      </c>
      <c r="J47" s="54" t="s">
        <v>47</v>
      </c>
      <c r="K47" s="54" t="s">
        <v>82</v>
      </c>
      <c r="L47" s="54" t="s">
        <v>1793</v>
      </c>
      <c r="M47" s="54"/>
      <c r="N47" s="54"/>
      <c r="O47" s="54" t="s">
        <v>1725</v>
      </c>
      <c r="P47" s="54">
        <v>5</v>
      </c>
      <c r="Q47" s="55" t="s">
        <v>1893</v>
      </c>
      <c r="R47" s="54"/>
      <c r="S47" s="56">
        <f t="shared" si="17"/>
        <v>0</v>
      </c>
      <c r="T47" s="56">
        <f t="shared" si="14"/>
        <v>5</v>
      </c>
      <c r="U47" s="56">
        <f t="shared" si="18"/>
        <v>0</v>
      </c>
      <c r="V47" s="56">
        <f t="shared" si="15"/>
        <v>0</v>
      </c>
      <c r="W47" s="64">
        <f t="shared" si="16"/>
        <v>6</v>
      </c>
      <c r="X47" s="56" t="str">
        <f t="shared" si="19"/>
        <v>N</v>
      </c>
      <c r="Y47" s="18"/>
      <c r="Z47" s="19"/>
      <c r="AA47" s="20"/>
      <c r="AB47" s="19"/>
      <c r="AC47" s="21"/>
      <c r="AJ47" s="22"/>
      <c r="AK47" s="22"/>
      <c r="AL47" s="22"/>
      <c r="AM47" s="22"/>
      <c r="AN47" s="20"/>
      <c r="AO47" s="20"/>
      <c r="AP47" s="20"/>
      <c r="AQ47" s="20"/>
      <c r="AR47" s="20"/>
    </row>
    <row r="48" spans="1:44" s="17" customFormat="1" ht="20.25" customHeight="1" x14ac:dyDescent="0.2">
      <c r="A48" s="150"/>
      <c r="C48" s="63"/>
      <c r="D48" s="66">
        <f t="shared" si="13"/>
        <v>1</v>
      </c>
      <c r="E48" s="69">
        <f>IFERROR(VLOOKUP(J48,Causa!$A$2:$F$15,6,0),"")</f>
        <v>1</v>
      </c>
      <c r="F48" s="52">
        <v>0.27083333333333331</v>
      </c>
      <c r="G48" s="53"/>
      <c r="H48" s="212"/>
      <c r="I48" s="55" t="s">
        <v>55</v>
      </c>
      <c r="J48" s="54" t="s">
        <v>39</v>
      </c>
      <c r="K48" s="54" t="s">
        <v>40</v>
      </c>
      <c r="L48" s="54" t="s">
        <v>1769</v>
      </c>
      <c r="M48" s="54" t="s">
        <v>409</v>
      </c>
      <c r="N48" s="54" t="s">
        <v>323</v>
      </c>
      <c r="O48" s="54" t="s">
        <v>256</v>
      </c>
      <c r="P48" s="54">
        <v>13.04</v>
      </c>
      <c r="Q48" s="55" t="s">
        <v>2213</v>
      </c>
      <c r="R48" s="54"/>
      <c r="S48" s="56">
        <f t="shared" si="17"/>
        <v>0</v>
      </c>
      <c r="T48" s="56">
        <f t="shared" si="14"/>
        <v>0</v>
      </c>
      <c r="U48" s="56">
        <f t="shared" si="18"/>
        <v>0</v>
      </c>
      <c r="V48" s="56">
        <f t="shared" si="15"/>
        <v>13.04</v>
      </c>
      <c r="W48" s="64">
        <f t="shared" si="16"/>
        <v>6</v>
      </c>
      <c r="X48" s="56" t="str">
        <f t="shared" si="19"/>
        <v>N</v>
      </c>
      <c r="Y48" s="18"/>
      <c r="Z48" s="19"/>
      <c r="AA48" s="20"/>
      <c r="AB48" s="19"/>
      <c r="AC48" s="21"/>
      <c r="AJ48" s="22"/>
      <c r="AK48" s="22"/>
      <c r="AL48" s="22"/>
      <c r="AM48" s="22"/>
      <c r="AN48" s="20"/>
      <c r="AO48" s="20"/>
      <c r="AP48" s="20"/>
      <c r="AQ48" s="20"/>
      <c r="AR48" s="20"/>
    </row>
    <row r="49" spans="1:44" s="17" customFormat="1" ht="20.25" customHeight="1" x14ac:dyDescent="0.2">
      <c r="A49" s="150"/>
      <c r="C49" s="63"/>
      <c r="D49" s="66">
        <f t="shared" si="13"/>
        <v>1</v>
      </c>
      <c r="E49" s="69">
        <f>IFERROR(VLOOKUP(J49,Causa!$A$2:$F$15,6,0),"")</f>
        <v>2</v>
      </c>
      <c r="F49" s="52">
        <v>0.27777777777777779</v>
      </c>
      <c r="G49" s="53"/>
      <c r="H49" s="212"/>
      <c r="I49" s="55" t="s">
        <v>55</v>
      </c>
      <c r="J49" s="54" t="s">
        <v>41</v>
      </c>
      <c r="K49" s="54" t="s">
        <v>42</v>
      </c>
      <c r="L49" s="54" t="s">
        <v>444</v>
      </c>
      <c r="M49" s="54"/>
      <c r="N49" s="54"/>
      <c r="O49" s="54" t="s">
        <v>399</v>
      </c>
      <c r="P49" s="54">
        <v>8</v>
      </c>
      <c r="Q49" s="55" t="s">
        <v>2019</v>
      </c>
      <c r="R49" s="54"/>
      <c r="S49" s="56">
        <f t="shared" si="17"/>
        <v>0</v>
      </c>
      <c r="T49" s="56">
        <f t="shared" si="14"/>
        <v>0</v>
      </c>
      <c r="U49" s="56">
        <f t="shared" si="18"/>
        <v>0</v>
      </c>
      <c r="V49" s="56">
        <f t="shared" si="15"/>
        <v>8</v>
      </c>
      <c r="W49" s="64">
        <f t="shared" si="16"/>
        <v>6</v>
      </c>
      <c r="X49" s="56" t="str">
        <f t="shared" si="19"/>
        <v>N</v>
      </c>
      <c r="Y49" s="18"/>
      <c r="Z49" s="19"/>
      <c r="AA49" s="20"/>
      <c r="AB49" s="19"/>
      <c r="AC49" s="21"/>
      <c r="AJ49" s="22"/>
      <c r="AK49" s="22"/>
      <c r="AL49" s="22"/>
      <c r="AM49" s="22"/>
      <c r="AN49" s="20"/>
      <c r="AO49" s="20"/>
      <c r="AP49" s="20"/>
      <c r="AQ49" s="20"/>
      <c r="AR49" s="20"/>
    </row>
    <row r="50" spans="1:44" s="17" customFormat="1" ht="20.25" customHeight="1" x14ac:dyDescent="0.2">
      <c r="A50" s="150"/>
      <c r="C50" s="63"/>
      <c r="D50" s="66">
        <f t="shared" si="13"/>
        <v>1</v>
      </c>
      <c r="E50" s="69">
        <f>IFERROR(VLOOKUP(J50,Causa!$A$2:$F$15,6,0),"")</f>
        <v>3</v>
      </c>
      <c r="F50" s="52">
        <v>0.33680555555555558</v>
      </c>
      <c r="G50" s="53"/>
      <c r="H50" s="212"/>
      <c r="I50" s="55" t="s">
        <v>56</v>
      </c>
      <c r="J50" s="54" t="s">
        <v>29</v>
      </c>
      <c r="K50" s="54" t="s">
        <v>1854</v>
      </c>
      <c r="L50" s="54" t="s">
        <v>1793</v>
      </c>
      <c r="M50" s="54"/>
      <c r="N50" s="54"/>
      <c r="O50" s="54" t="s">
        <v>429</v>
      </c>
      <c r="P50" s="54">
        <v>5</v>
      </c>
      <c r="Q50" s="55" t="s">
        <v>2034</v>
      </c>
      <c r="R50" s="54"/>
      <c r="S50" s="56">
        <f t="shared" si="17"/>
        <v>0</v>
      </c>
      <c r="T50" s="56">
        <f t="shared" si="14"/>
        <v>0</v>
      </c>
      <c r="U50" s="56">
        <f t="shared" si="18"/>
        <v>5</v>
      </c>
      <c r="V50" s="56">
        <f t="shared" si="15"/>
        <v>0</v>
      </c>
      <c r="W50" s="64">
        <f t="shared" si="16"/>
        <v>8</v>
      </c>
      <c r="X50" s="56" t="str">
        <f t="shared" si="19"/>
        <v>M</v>
      </c>
      <c r="Y50" s="20"/>
      <c r="Z50" s="19"/>
      <c r="AA50" s="20"/>
      <c r="AB50" s="19"/>
      <c r="AC50" s="21"/>
      <c r="AJ50" s="22"/>
      <c r="AK50" s="22"/>
      <c r="AL50" s="22"/>
      <c r="AM50" s="22"/>
      <c r="AN50" s="20"/>
      <c r="AO50" s="20"/>
      <c r="AP50" s="20"/>
      <c r="AQ50" s="20"/>
      <c r="AR50" s="20"/>
    </row>
    <row r="51" spans="1:44" s="17" customFormat="1" ht="20.25" customHeight="1" x14ac:dyDescent="0.2">
      <c r="A51" s="150"/>
      <c r="C51" s="63"/>
      <c r="D51" s="66">
        <f t="shared" si="13"/>
        <v>1</v>
      </c>
      <c r="E51" s="69">
        <f>IFERROR(VLOOKUP(J51,Causa!$A$2:$F$15,6,0),"")</f>
        <v>2</v>
      </c>
      <c r="F51" s="52">
        <v>0.35069444444444442</v>
      </c>
      <c r="G51" s="53"/>
      <c r="H51" s="212"/>
      <c r="I51" s="55" t="s">
        <v>56</v>
      </c>
      <c r="J51" s="54" t="s">
        <v>41</v>
      </c>
      <c r="K51" s="54" t="s">
        <v>42</v>
      </c>
      <c r="L51" s="54" t="s">
        <v>1770</v>
      </c>
      <c r="M51" s="54"/>
      <c r="N51" s="54"/>
      <c r="O51" s="54" t="s">
        <v>399</v>
      </c>
      <c r="P51" s="54">
        <v>10</v>
      </c>
      <c r="Q51" s="55" t="s">
        <v>2226</v>
      </c>
      <c r="R51" s="54"/>
      <c r="S51" s="56">
        <f t="shared" si="17"/>
        <v>0</v>
      </c>
      <c r="T51" s="56">
        <f t="shared" si="14"/>
        <v>0</v>
      </c>
      <c r="U51" s="56">
        <f t="shared" si="18"/>
        <v>0</v>
      </c>
      <c r="V51" s="56">
        <f t="shared" si="15"/>
        <v>10</v>
      </c>
      <c r="W51" s="64">
        <f t="shared" si="16"/>
        <v>8</v>
      </c>
      <c r="X51" s="56" t="str">
        <f t="shared" si="19"/>
        <v>M</v>
      </c>
      <c r="Y51" s="20"/>
      <c r="Z51" s="19"/>
      <c r="AA51" s="20"/>
      <c r="AB51" s="19"/>
      <c r="AC51" s="21"/>
      <c r="AJ51" s="22"/>
      <c r="AK51" s="22"/>
      <c r="AL51" s="22"/>
      <c r="AM51" s="22"/>
      <c r="AN51" s="20"/>
      <c r="AO51" s="20"/>
      <c r="AP51" s="20"/>
      <c r="AQ51" s="20"/>
      <c r="AR51" s="20"/>
    </row>
    <row r="52" spans="1:44" s="17" customFormat="1" ht="20.25" customHeight="1" x14ac:dyDescent="0.2">
      <c r="A52" s="150"/>
      <c r="C52" s="63"/>
      <c r="D52" s="66">
        <f t="shared" si="13"/>
        <v>1</v>
      </c>
      <c r="E52" s="69">
        <f>IFERROR(VLOOKUP(J52,Causa!$A$2:$F$15,6,0),"")</f>
        <v>2</v>
      </c>
      <c r="F52" s="52">
        <v>0.3666666666666667</v>
      </c>
      <c r="G52" s="53"/>
      <c r="H52" s="212"/>
      <c r="I52" s="55" t="s">
        <v>56</v>
      </c>
      <c r="J52" s="54" t="s">
        <v>41</v>
      </c>
      <c r="K52" s="54" t="s">
        <v>42</v>
      </c>
      <c r="L52" s="54" t="s">
        <v>1769</v>
      </c>
      <c r="M52" s="54"/>
      <c r="N52" s="54"/>
      <c r="O52" s="54" t="s">
        <v>399</v>
      </c>
      <c r="P52" s="54">
        <v>8.7799999999999994</v>
      </c>
      <c r="Q52" s="55" t="s">
        <v>2227</v>
      </c>
      <c r="R52" s="54"/>
      <c r="S52" s="56">
        <f t="shared" si="17"/>
        <v>0</v>
      </c>
      <c r="T52" s="56">
        <f t="shared" si="14"/>
        <v>0</v>
      </c>
      <c r="U52" s="56">
        <f t="shared" si="18"/>
        <v>0</v>
      </c>
      <c r="V52" s="56">
        <f t="shared" si="15"/>
        <v>8.7799999999999994</v>
      </c>
      <c r="W52" s="64">
        <f t="shared" si="16"/>
        <v>8</v>
      </c>
      <c r="X52" s="56" t="str">
        <f t="shared" si="19"/>
        <v>M</v>
      </c>
      <c r="Y52" s="20"/>
      <c r="Z52" s="19"/>
      <c r="AA52" s="20"/>
      <c r="AB52" s="19"/>
      <c r="AC52" s="21"/>
      <c r="AJ52" s="22"/>
      <c r="AK52" s="22"/>
      <c r="AL52" s="22"/>
      <c r="AM52" s="22"/>
      <c r="AN52" s="20"/>
      <c r="AO52" s="20"/>
      <c r="AP52" s="20"/>
      <c r="AQ52" s="20"/>
      <c r="AR52" s="20"/>
    </row>
    <row r="53" spans="1:44" s="17" customFormat="1" ht="20.25" customHeight="1" x14ac:dyDescent="0.2">
      <c r="A53" s="150"/>
      <c r="C53" s="63"/>
      <c r="D53" s="66">
        <f t="shared" si="13"/>
        <v>1</v>
      </c>
      <c r="E53" s="69">
        <f>IFERROR(VLOOKUP(J53,Causa!$A$2:$F$15,6,0),"")</f>
        <v>2</v>
      </c>
      <c r="F53" s="52">
        <v>0.39930555555555558</v>
      </c>
      <c r="G53" s="53"/>
      <c r="H53" s="212"/>
      <c r="I53" s="55" t="s">
        <v>56</v>
      </c>
      <c r="J53" s="54" t="s">
        <v>41</v>
      </c>
      <c r="K53" s="54" t="s">
        <v>42</v>
      </c>
      <c r="L53" s="54" t="s">
        <v>1857</v>
      </c>
      <c r="M53" s="54"/>
      <c r="N53" s="54"/>
      <c r="O53" s="54" t="s">
        <v>399</v>
      </c>
      <c r="P53" s="54">
        <v>5</v>
      </c>
      <c r="Q53" s="55" t="s">
        <v>2228</v>
      </c>
      <c r="R53" s="54"/>
      <c r="S53" s="56">
        <f t="shared" si="17"/>
        <v>0</v>
      </c>
      <c r="T53" s="56">
        <f t="shared" si="14"/>
        <v>0</v>
      </c>
      <c r="U53" s="56">
        <f t="shared" si="18"/>
        <v>0</v>
      </c>
      <c r="V53" s="56">
        <f t="shared" si="15"/>
        <v>5</v>
      </c>
      <c r="W53" s="64">
        <f t="shared" si="16"/>
        <v>9</v>
      </c>
      <c r="X53" s="56" t="str">
        <f t="shared" si="19"/>
        <v>M</v>
      </c>
      <c r="Y53" s="20"/>
      <c r="Z53" s="19"/>
      <c r="AA53" s="20"/>
      <c r="AB53" s="19"/>
      <c r="AC53" s="21"/>
      <c r="AJ53" s="22"/>
      <c r="AK53" s="22"/>
      <c r="AL53" s="22"/>
      <c r="AM53" s="22"/>
      <c r="AN53" s="20"/>
      <c r="AO53" s="20"/>
      <c r="AP53" s="20"/>
      <c r="AQ53" s="20"/>
      <c r="AR53" s="20"/>
    </row>
    <row r="54" spans="1:44" s="17" customFormat="1" ht="20.25" customHeight="1" x14ac:dyDescent="0.2">
      <c r="A54" s="150"/>
      <c r="C54" s="63"/>
      <c r="D54" s="66">
        <f t="shared" si="13"/>
        <v>1</v>
      </c>
      <c r="E54" s="69">
        <f>IFERROR(VLOOKUP(J54,Causa!$A$2:$F$15,6,0),"")</f>
        <v>2</v>
      </c>
      <c r="F54" s="52">
        <v>0.40486111111111112</v>
      </c>
      <c r="G54" s="53"/>
      <c r="H54" s="212"/>
      <c r="I54" s="55" t="s">
        <v>56</v>
      </c>
      <c r="J54" s="54" t="s">
        <v>41</v>
      </c>
      <c r="K54" s="54" t="s">
        <v>42</v>
      </c>
      <c r="L54" s="54" t="s">
        <v>444</v>
      </c>
      <c r="M54" s="54"/>
      <c r="N54" s="54"/>
      <c r="O54" s="54" t="s">
        <v>423</v>
      </c>
      <c r="P54" s="54">
        <v>2.21</v>
      </c>
      <c r="Q54" s="55" t="s">
        <v>2019</v>
      </c>
      <c r="R54" s="54"/>
      <c r="S54" s="56">
        <f t="shared" si="17"/>
        <v>0</v>
      </c>
      <c r="T54" s="56">
        <f t="shared" si="14"/>
        <v>0</v>
      </c>
      <c r="U54" s="56">
        <f t="shared" si="18"/>
        <v>0</v>
      </c>
      <c r="V54" s="56">
        <f t="shared" si="15"/>
        <v>2.21</v>
      </c>
      <c r="W54" s="64">
        <f t="shared" si="16"/>
        <v>9</v>
      </c>
      <c r="X54" s="56" t="str">
        <f t="shared" si="19"/>
        <v>M</v>
      </c>
      <c r="Y54" s="20"/>
      <c r="Z54" s="19"/>
      <c r="AA54" s="20"/>
      <c r="AB54" s="19"/>
      <c r="AC54" s="21"/>
      <c r="AJ54" s="22"/>
      <c r="AK54" s="22"/>
      <c r="AL54" s="22"/>
      <c r="AM54" s="22"/>
      <c r="AN54" s="20"/>
      <c r="AO54" s="20"/>
      <c r="AP54" s="20"/>
      <c r="AQ54" s="20"/>
      <c r="AR54" s="20"/>
    </row>
    <row r="55" spans="1:44" s="17" customFormat="1" ht="20.25" customHeight="1" x14ac:dyDescent="0.2">
      <c r="A55" s="150"/>
      <c r="C55" s="63"/>
      <c r="D55" s="66">
        <f t="shared" si="13"/>
        <v>1</v>
      </c>
      <c r="E55" s="69">
        <f>IFERROR(VLOOKUP(J55,Causa!$A$2:$F$15,6,0),"")</f>
        <v>2</v>
      </c>
      <c r="F55" s="52">
        <v>0.42708333333333331</v>
      </c>
      <c r="G55" s="53"/>
      <c r="H55" s="212"/>
      <c r="I55" s="55" t="s">
        <v>56</v>
      </c>
      <c r="J55" s="54" t="s">
        <v>41</v>
      </c>
      <c r="K55" s="54" t="s">
        <v>42</v>
      </c>
      <c r="L55" s="54" t="s">
        <v>1770</v>
      </c>
      <c r="M55" s="54"/>
      <c r="N55" s="54"/>
      <c r="O55" s="54" t="s">
        <v>399</v>
      </c>
      <c r="P55" s="54">
        <v>13</v>
      </c>
      <c r="Q55" s="55" t="s">
        <v>2208</v>
      </c>
      <c r="R55" s="54"/>
      <c r="S55" s="56">
        <f t="shared" si="17"/>
        <v>0</v>
      </c>
      <c r="T55" s="56">
        <f t="shared" si="14"/>
        <v>0</v>
      </c>
      <c r="U55" s="56">
        <f t="shared" si="18"/>
        <v>0</v>
      </c>
      <c r="V55" s="56">
        <f t="shared" si="15"/>
        <v>13</v>
      </c>
      <c r="W55" s="64">
        <f t="shared" si="16"/>
        <v>10</v>
      </c>
      <c r="X55" s="56" t="str">
        <f t="shared" si="19"/>
        <v>M</v>
      </c>
      <c r="Y55" s="20"/>
      <c r="Z55" s="19"/>
      <c r="AA55" s="20"/>
      <c r="AB55" s="19"/>
      <c r="AC55" s="21"/>
      <c r="AJ55" s="22"/>
      <c r="AK55" s="22"/>
      <c r="AL55" s="22"/>
      <c r="AM55" s="22"/>
      <c r="AN55" s="20"/>
      <c r="AO55" s="20"/>
      <c r="AP55" s="20"/>
      <c r="AQ55" s="20"/>
      <c r="AR55" s="20"/>
    </row>
    <row r="56" spans="1:44" s="17" customFormat="1" ht="20.25" customHeight="1" x14ac:dyDescent="0.2">
      <c r="A56" s="150"/>
      <c r="C56" s="63"/>
      <c r="D56" s="66">
        <f t="shared" si="13"/>
        <v>1</v>
      </c>
      <c r="E56" s="69">
        <f>IFERROR(VLOOKUP(J56,Causa!$A$2:$F$15,6,0),"")</f>
        <v>2</v>
      </c>
      <c r="F56" s="52">
        <v>0.44097222222222227</v>
      </c>
      <c r="G56" s="53"/>
      <c r="H56" s="212"/>
      <c r="I56" s="55" t="s">
        <v>56</v>
      </c>
      <c r="J56" s="54" t="s">
        <v>41</v>
      </c>
      <c r="K56" s="54" t="s">
        <v>42</v>
      </c>
      <c r="L56" s="54" t="s">
        <v>444</v>
      </c>
      <c r="M56" s="54"/>
      <c r="N56" s="54"/>
      <c r="O56" s="54" t="s">
        <v>423</v>
      </c>
      <c r="P56" s="54">
        <v>10</v>
      </c>
      <c r="Q56" s="55" t="s">
        <v>2229</v>
      </c>
      <c r="R56" s="54"/>
      <c r="S56" s="56">
        <f t="shared" si="17"/>
        <v>0</v>
      </c>
      <c r="T56" s="56">
        <f t="shared" si="14"/>
        <v>0</v>
      </c>
      <c r="U56" s="56">
        <f t="shared" si="18"/>
        <v>0</v>
      </c>
      <c r="V56" s="56">
        <f t="shared" si="15"/>
        <v>10</v>
      </c>
      <c r="W56" s="64">
        <f t="shared" si="16"/>
        <v>10</v>
      </c>
      <c r="X56" s="56" t="str">
        <f t="shared" si="19"/>
        <v>M</v>
      </c>
      <c r="Y56" s="20"/>
      <c r="Z56" s="19"/>
      <c r="AA56" s="20"/>
      <c r="AB56" s="19"/>
      <c r="AC56" s="21"/>
      <c r="AJ56" s="22"/>
      <c r="AK56" s="22"/>
      <c r="AL56" s="22"/>
      <c r="AM56" s="22"/>
      <c r="AN56" s="20"/>
      <c r="AO56" s="20"/>
      <c r="AP56" s="20"/>
      <c r="AQ56" s="20"/>
      <c r="AR56" s="20"/>
    </row>
    <row r="57" spans="1:44" s="17" customFormat="1" ht="20.25" customHeight="1" x14ac:dyDescent="0.2">
      <c r="A57" s="150"/>
      <c r="C57" s="63"/>
      <c r="D57" s="66">
        <f t="shared" si="13"/>
        <v>1</v>
      </c>
      <c r="E57" s="69">
        <f>IFERROR(VLOOKUP(J57,Causa!$A$2:$F$15,6,0),"")</f>
        <v>3</v>
      </c>
      <c r="F57" s="52">
        <v>0.4513888888888889</v>
      </c>
      <c r="G57" s="53"/>
      <c r="H57" s="212"/>
      <c r="I57" s="55" t="s">
        <v>56</v>
      </c>
      <c r="J57" s="54" t="s">
        <v>29</v>
      </c>
      <c r="K57" s="54" t="s">
        <v>1854</v>
      </c>
      <c r="L57" s="54" t="s">
        <v>1793</v>
      </c>
      <c r="M57" s="54"/>
      <c r="N57" s="54"/>
      <c r="O57" s="54" t="s">
        <v>429</v>
      </c>
      <c r="P57" s="54">
        <v>8.3800000000000008</v>
      </c>
      <c r="Q57" s="55" t="s">
        <v>2034</v>
      </c>
      <c r="R57" s="54" t="s">
        <v>2230</v>
      </c>
      <c r="S57" s="56">
        <f t="shared" si="17"/>
        <v>0</v>
      </c>
      <c r="T57" s="56">
        <f t="shared" si="14"/>
        <v>0</v>
      </c>
      <c r="U57" s="56">
        <f t="shared" si="18"/>
        <v>8.3800000000000008</v>
      </c>
      <c r="V57" s="56">
        <f t="shared" si="15"/>
        <v>0</v>
      </c>
      <c r="W57" s="64">
        <f t="shared" si="16"/>
        <v>10</v>
      </c>
      <c r="X57" s="56" t="str">
        <f t="shared" si="19"/>
        <v>M</v>
      </c>
      <c r="Y57" s="20"/>
      <c r="Z57" s="19"/>
      <c r="AA57" s="20"/>
      <c r="AB57" s="19"/>
      <c r="AC57" s="21"/>
      <c r="AJ57" s="22"/>
      <c r="AK57" s="22"/>
      <c r="AL57" s="22"/>
      <c r="AM57" s="22"/>
      <c r="AN57" s="20"/>
      <c r="AO57" s="20"/>
      <c r="AP57" s="20"/>
      <c r="AQ57" s="20"/>
      <c r="AR57" s="20"/>
    </row>
    <row r="58" spans="1:44" s="17" customFormat="1" ht="20.25" customHeight="1" x14ac:dyDescent="0.2">
      <c r="A58" s="150"/>
      <c r="C58" s="63"/>
      <c r="D58" s="66">
        <f t="shared" si="13"/>
        <v>1</v>
      </c>
      <c r="E58" s="69">
        <f>IFERROR(VLOOKUP(J58,Causa!$A$2:$F$15,6,0),"")</f>
        <v>3</v>
      </c>
      <c r="F58" s="52">
        <v>0.45902777777777781</v>
      </c>
      <c r="G58" s="53"/>
      <c r="H58" s="212"/>
      <c r="I58" s="55" t="s">
        <v>56</v>
      </c>
      <c r="J58" s="54" t="s">
        <v>47</v>
      </c>
      <c r="K58" s="54" t="s">
        <v>96</v>
      </c>
      <c r="L58" s="54" t="s">
        <v>1793</v>
      </c>
      <c r="M58" s="54"/>
      <c r="N58" s="54"/>
      <c r="O58" s="54" t="s">
        <v>1720</v>
      </c>
      <c r="P58" s="54">
        <v>60</v>
      </c>
      <c r="Q58" s="55" t="s">
        <v>2231</v>
      </c>
      <c r="R58" s="54" t="s">
        <v>2233</v>
      </c>
      <c r="S58" s="56">
        <f t="shared" si="17"/>
        <v>0</v>
      </c>
      <c r="T58" s="56">
        <f t="shared" si="14"/>
        <v>60</v>
      </c>
      <c r="U58" s="56">
        <f t="shared" si="18"/>
        <v>0</v>
      </c>
      <c r="V58" s="56">
        <f t="shared" si="15"/>
        <v>0</v>
      </c>
      <c r="W58" s="64">
        <f t="shared" si="16"/>
        <v>11</v>
      </c>
      <c r="X58" s="56" t="str">
        <f t="shared" si="19"/>
        <v>M</v>
      </c>
      <c r="Y58" s="20"/>
      <c r="Z58" s="19"/>
      <c r="AA58" s="20"/>
      <c r="AB58" s="19"/>
      <c r="AC58" s="21"/>
      <c r="AJ58" s="22"/>
      <c r="AK58" s="22"/>
      <c r="AL58" s="22"/>
      <c r="AM58" s="22"/>
      <c r="AN58" s="20"/>
      <c r="AO58" s="20"/>
      <c r="AP58" s="20"/>
      <c r="AQ58" s="20"/>
      <c r="AR58" s="20"/>
    </row>
    <row r="59" spans="1:44" s="17" customFormat="1" ht="20.25" customHeight="1" x14ac:dyDescent="0.2">
      <c r="A59" s="150"/>
      <c r="C59" s="63"/>
      <c r="D59" s="66">
        <f t="shared" si="13"/>
        <v>1</v>
      </c>
      <c r="E59" s="69">
        <f>IFERROR(VLOOKUP(J59,Causa!$A$2:$F$15,6,0),"")</f>
        <v>3</v>
      </c>
      <c r="F59" s="52">
        <v>0.50069444444444444</v>
      </c>
      <c r="G59" s="53"/>
      <c r="H59" s="212"/>
      <c r="I59" s="55" t="s">
        <v>56</v>
      </c>
      <c r="J59" s="54" t="s">
        <v>47</v>
      </c>
      <c r="K59" s="54" t="s">
        <v>64</v>
      </c>
      <c r="L59" s="54" t="s">
        <v>1793</v>
      </c>
      <c r="M59" s="54"/>
      <c r="N59" s="54"/>
      <c r="O59" s="54" t="s">
        <v>1725</v>
      </c>
      <c r="P59" s="54">
        <v>30</v>
      </c>
      <c r="Q59" s="226" t="s">
        <v>2016</v>
      </c>
      <c r="R59" s="54"/>
      <c r="S59" s="56">
        <f t="shared" si="17"/>
        <v>0</v>
      </c>
      <c r="T59" s="56">
        <f t="shared" si="14"/>
        <v>30</v>
      </c>
      <c r="U59" s="56">
        <f t="shared" si="18"/>
        <v>0</v>
      </c>
      <c r="V59" s="56">
        <f t="shared" si="15"/>
        <v>0</v>
      </c>
      <c r="W59" s="64">
        <f t="shared" si="16"/>
        <v>12</v>
      </c>
      <c r="X59" s="56" t="str">
        <f t="shared" si="19"/>
        <v>M</v>
      </c>
      <c r="Y59" s="20"/>
      <c r="Z59" s="19"/>
      <c r="AA59" s="20"/>
      <c r="AB59" s="19"/>
      <c r="AC59" s="21"/>
      <c r="AJ59" s="22"/>
      <c r="AK59" s="22"/>
      <c r="AL59" s="22"/>
      <c r="AM59" s="22"/>
      <c r="AN59" s="20"/>
      <c r="AO59" s="20"/>
      <c r="AP59" s="20"/>
      <c r="AQ59" s="20"/>
      <c r="AR59" s="20"/>
    </row>
    <row r="60" spans="1:44" s="17" customFormat="1" ht="20.25" customHeight="1" x14ac:dyDescent="0.2">
      <c r="A60" s="150"/>
      <c r="C60" s="63"/>
      <c r="D60" s="66">
        <f t="shared" si="13"/>
        <v>1</v>
      </c>
      <c r="E60" s="69">
        <f>IFERROR(VLOOKUP(J60,Causa!$A$2:$F$15,6,0),"")</f>
        <v>3</v>
      </c>
      <c r="F60" s="52">
        <v>0.53125</v>
      </c>
      <c r="G60" s="53"/>
      <c r="H60" s="212"/>
      <c r="I60" s="55" t="s">
        <v>56</v>
      </c>
      <c r="J60" s="54" t="s">
        <v>47</v>
      </c>
      <c r="K60" s="54" t="s">
        <v>107</v>
      </c>
      <c r="L60" s="54" t="s">
        <v>1857</v>
      </c>
      <c r="M60" s="54"/>
      <c r="N60" s="54"/>
      <c r="O60" s="54" t="s">
        <v>1718</v>
      </c>
      <c r="P60" s="54">
        <v>15.51</v>
      </c>
      <c r="Q60" s="55" t="s">
        <v>2232</v>
      </c>
      <c r="R60" s="54"/>
      <c r="S60" s="56">
        <f t="shared" si="17"/>
        <v>0</v>
      </c>
      <c r="T60" s="56">
        <f t="shared" si="14"/>
        <v>15.51</v>
      </c>
      <c r="U60" s="56">
        <f t="shared" si="18"/>
        <v>0</v>
      </c>
      <c r="V60" s="56">
        <f t="shared" si="15"/>
        <v>0</v>
      </c>
      <c r="W60" s="64">
        <f t="shared" si="16"/>
        <v>12</v>
      </c>
      <c r="X60" s="56" t="str">
        <f t="shared" si="19"/>
        <v>M</v>
      </c>
      <c r="Y60" s="20"/>
      <c r="Z60" s="19"/>
      <c r="AA60" s="20"/>
      <c r="AB60" s="19"/>
      <c r="AC60" s="21"/>
      <c r="AJ60" s="22"/>
      <c r="AK60" s="22"/>
      <c r="AL60" s="22"/>
      <c r="AM60" s="22"/>
      <c r="AN60" s="20"/>
      <c r="AO60" s="20"/>
      <c r="AP60" s="20"/>
      <c r="AQ60" s="20"/>
      <c r="AR60" s="20"/>
    </row>
    <row r="61" spans="1:44" s="17" customFormat="1" ht="30.75" customHeight="1" x14ac:dyDescent="0.2">
      <c r="A61" s="150"/>
      <c r="C61" s="63"/>
      <c r="D61" s="66">
        <f t="shared" si="13"/>
        <v>1</v>
      </c>
      <c r="E61" s="69">
        <f>IFERROR(VLOOKUP(J61,Causa!$A$2:$F$15,6,0),"")</f>
        <v>2</v>
      </c>
      <c r="F61" s="52">
        <v>0.54861111111111105</v>
      </c>
      <c r="G61" s="53"/>
      <c r="H61" s="212"/>
      <c r="I61" s="55" t="s">
        <v>56</v>
      </c>
      <c r="J61" s="54" t="s">
        <v>41</v>
      </c>
      <c r="K61" s="54" t="s">
        <v>42</v>
      </c>
      <c r="L61" s="54" t="s">
        <v>445</v>
      </c>
      <c r="M61" s="54"/>
      <c r="N61" s="54"/>
      <c r="O61" s="54" t="s">
        <v>399</v>
      </c>
      <c r="P61" s="54">
        <v>13</v>
      </c>
      <c r="Q61" s="55" t="s">
        <v>2065</v>
      </c>
      <c r="R61" s="54"/>
      <c r="S61" s="56">
        <f t="shared" si="17"/>
        <v>0</v>
      </c>
      <c r="T61" s="56">
        <f t="shared" si="14"/>
        <v>0</v>
      </c>
      <c r="U61" s="56">
        <f t="shared" si="18"/>
        <v>0</v>
      </c>
      <c r="V61" s="56">
        <f t="shared" si="15"/>
        <v>13</v>
      </c>
      <c r="W61" s="64">
        <f t="shared" si="16"/>
        <v>13</v>
      </c>
      <c r="X61" s="56" t="str">
        <f t="shared" si="19"/>
        <v>M</v>
      </c>
      <c r="Y61" s="20"/>
      <c r="Z61" s="19"/>
      <c r="AA61" s="20"/>
      <c r="AB61" s="19"/>
      <c r="AC61" s="21"/>
      <c r="AJ61" s="22"/>
      <c r="AK61" s="22"/>
      <c r="AL61" s="22"/>
      <c r="AM61" s="22"/>
      <c r="AN61" s="20"/>
      <c r="AO61" s="20"/>
      <c r="AP61" s="20"/>
      <c r="AQ61" s="20"/>
      <c r="AR61" s="20"/>
    </row>
    <row r="62" spans="1:44" s="17" customFormat="1" ht="30.75" customHeight="1" x14ac:dyDescent="0.2">
      <c r="A62" s="150"/>
      <c r="C62" s="63"/>
      <c r="D62" s="66">
        <f t="shared" si="13"/>
        <v>1</v>
      </c>
      <c r="E62" s="69">
        <f>IFERROR(VLOOKUP(J62,Causa!$A$2:$F$15,6,0),"")</f>
        <v>2</v>
      </c>
      <c r="F62" s="52">
        <v>0.56944444444444442</v>
      </c>
      <c r="G62" s="53"/>
      <c r="H62" s="212"/>
      <c r="I62" s="55" t="s">
        <v>56</v>
      </c>
      <c r="J62" s="54" t="s">
        <v>41</v>
      </c>
      <c r="K62" s="54" t="s">
        <v>42</v>
      </c>
      <c r="L62" s="54" t="s">
        <v>1857</v>
      </c>
      <c r="M62" s="54"/>
      <c r="N62" s="54"/>
      <c r="O62" s="54" t="s">
        <v>402</v>
      </c>
      <c r="P62" s="54">
        <v>3.84</v>
      </c>
      <c r="Q62" s="55" t="s">
        <v>2234</v>
      </c>
      <c r="R62" s="54"/>
      <c r="S62" s="56">
        <f t="shared" si="17"/>
        <v>0</v>
      </c>
      <c r="T62" s="56">
        <f t="shared" si="14"/>
        <v>0</v>
      </c>
      <c r="U62" s="56">
        <f t="shared" si="18"/>
        <v>0</v>
      </c>
      <c r="V62" s="56">
        <f t="shared" si="15"/>
        <v>3.84</v>
      </c>
      <c r="W62" s="64">
        <f t="shared" si="16"/>
        <v>13</v>
      </c>
      <c r="X62" s="56" t="str">
        <f t="shared" si="19"/>
        <v>M</v>
      </c>
      <c r="Y62" s="20"/>
      <c r="Z62" s="19"/>
      <c r="AA62" s="20"/>
      <c r="AB62" s="19"/>
      <c r="AC62" s="21"/>
      <c r="AJ62" s="22"/>
      <c r="AK62" s="22"/>
      <c r="AL62" s="22"/>
      <c r="AM62" s="22"/>
      <c r="AN62" s="20"/>
      <c r="AO62" s="20"/>
      <c r="AP62" s="20"/>
      <c r="AQ62" s="20"/>
      <c r="AR62" s="20"/>
    </row>
    <row r="63" spans="1:44" s="17" customFormat="1" ht="30.75" customHeight="1" x14ac:dyDescent="0.2">
      <c r="A63" s="150"/>
      <c r="C63" s="63"/>
      <c r="D63" s="66">
        <f t="shared" si="13"/>
        <v>1</v>
      </c>
      <c r="E63" s="69">
        <f>IFERROR(VLOOKUP(J63,Causa!$A$2:$F$15,6,0),"")</f>
        <v>2</v>
      </c>
      <c r="F63" s="52">
        <v>0.59375</v>
      </c>
      <c r="G63" s="53"/>
      <c r="H63" s="212"/>
      <c r="I63" s="55" t="s">
        <v>56</v>
      </c>
      <c r="J63" s="54" t="s">
        <v>41</v>
      </c>
      <c r="K63" s="54" t="s">
        <v>42</v>
      </c>
      <c r="L63" s="54" t="s">
        <v>444</v>
      </c>
      <c r="M63" s="54"/>
      <c r="N63" s="54"/>
      <c r="O63" s="54" t="s">
        <v>423</v>
      </c>
      <c r="P63" s="54">
        <v>23</v>
      </c>
      <c r="Q63" s="55" t="s">
        <v>2229</v>
      </c>
      <c r="R63" s="54"/>
      <c r="S63" s="56">
        <f t="shared" si="17"/>
        <v>0</v>
      </c>
      <c r="T63" s="56">
        <f t="shared" si="14"/>
        <v>0</v>
      </c>
      <c r="U63" s="56">
        <f t="shared" si="18"/>
        <v>0</v>
      </c>
      <c r="V63" s="56">
        <f t="shared" si="15"/>
        <v>23</v>
      </c>
      <c r="W63" s="64">
        <f t="shared" si="16"/>
        <v>14</v>
      </c>
      <c r="X63" s="56" t="str">
        <f t="shared" si="19"/>
        <v>M</v>
      </c>
      <c r="Y63" s="20"/>
      <c r="Z63" s="19"/>
      <c r="AA63" s="20"/>
      <c r="AB63" s="19"/>
      <c r="AC63" s="21"/>
      <c r="AJ63" s="22"/>
      <c r="AK63" s="22"/>
      <c r="AL63" s="22"/>
      <c r="AM63" s="22"/>
      <c r="AN63" s="20"/>
      <c r="AO63" s="20"/>
      <c r="AP63" s="20"/>
      <c r="AQ63" s="20"/>
      <c r="AR63" s="20"/>
    </row>
    <row r="64" spans="1:44" s="17" customFormat="1" ht="30.75" customHeight="1" x14ac:dyDescent="0.2">
      <c r="A64" s="150"/>
      <c r="C64" s="63"/>
      <c r="D64" s="66">
        <f t="shared" si="13"/>
        <v>1</v>
      </c>
      <c r="E64" s="69">
        <f>IFERROR(VLOOKUP(J64,Causa!$A$2:$F$15,6,0),"")</f>
        <v>3</v>
      </c>
      <c r="F64" s="52">
        <v>0.60416666666666663</v>
      </c>
      <c r="G64" s="53"/>
      <c r="H64" s="212"/>
      <c r="I64" s="55" t="s">
        <v>56</v>
      </c>
      <c r="J64" s="54" t="s">
        <v>47</v>
      </c>
      <c r="K64" s="54" t="s">
        <v>82</v>
      </c>
      <c r="L64" s="54" t="s">
        <v>1793</v>
      </c>
      <c r="M64" s="54"/>
      <c r="N64" s="54"/>
      <c r="O64" s="54" t="s">
        <v>1725</v>
      </c>
      <c r="P64" s="54">
        <v>5</v>
      </c>
      <c r="Q64" s="55" t="s">
        <v>1893</v>
      </c>
      <c r="R64" s="54"/>
      <c r="S64" s="56">
        <f t="shared" si="17"/>
        <v>0</v>
      </c>
      <c r="T64" s="56">
        <f t="shared" si="14"/>
        <v>5</v>
      </c>
      <c r="U64" s="56">
        <f t="shared" si="18"/>
        <v>0</v>
      </c>
      <c r="V64" s="56">
        <f t="shared" si="15"/>
        <v>0</v>
      </c>
      <c r="W64" s="64">
        <f t="shared" si="16"/>
        <v>14</v>
      </c>
      <c r="X64" s="56" t="str">
        <f t="shared" si="19"/>
        <v>M</v>
      </c>
      <c r="Y64" s="20"/>
      <c r="Z64" s="19"/>
      <c r="AA64" s="20"/>
      <c r="AB64" s="19"/>
      <c r="AC64" s="21"/>
      <c r="AJ64" s="22"/>
      <c r="AK64" s="22"/>
      <c r="AL64" s="22"/>
      <c r="AM64" s="22"/>
      <c r="AN64" s="20"/>
      <c r="AO64" s="20"/>
      <c r="AP64" s="20"/>
      <c r="AQ64" s="20"/>
      <c r="AR64" s="20"/>
    </row>
    <row r="65" spans="1:44" s="17" customFormat="1" ht="30.75" customHeight="1" x14ac:dyDescent="0.2">
      <c r="A65" s="150"/>
      <c r="C65" s="63"/>
      <c r="D65" s="66">
        <f t="shared" si="13"/>
        <v>1</v>
      </c>
      <c r="E65" s="69">
        <f>IFERROR(VLOOKUP(J65,Causa!$A$2:$F$15,6,0),"")</f>
        <v>2</v>
      </c>
      <c r="F65" s="52">
        <v>0.62847222222222221</v>
      </c>
      <c r="G65" s="53"/>
      <c r="H65" s="212"/>
      <c r="I65" s="55" t="s">
        <v>57</v>
      </c>
      <c r="J65" s="54" t="s">
        <v>41</v>
      </c>
      <c r="K65" s="54" t="s">
        <v>42</v>
      </c>
      <c r="L65" s="54" t="s">
        <v>442</v>
      </c>
      <c r="M65" s="54"/>
      <c r="N65" s="54"/>
      <c r="O65" s="54" t="s">
        <v>402</v>
      </c>
      <c r="P65" s="54">
        <v>10</v>
      </c>
      <c r="Q65" s="55" t="s">
        <v>2236</v>
      </c>
      <c r="R65" s="54"/>
      <c r="S65" s="56">
        <f t="shared" si="17"/>
        <v>0</v>
      </c>
      <c r="T65" s="56">
        <f t="shared" si="14"/>
        <v>0</v>
      </c>
      <c r="U65" s="56">
        <f t="shared" si="18"/>
        <v>0</v>
      </c>
      <c r="V65" s="56">
        <f t="shared" si="15"/>
        <v>10</v>
      </c>
      <c r="W65" s="64">
        <f t="shared" si="16"/>
        <v>15</v>
      </c>
      <c r="X65" s="56" t="str">
        <f t="shared" si="19"/>
        <v>T</v>
      </c>
      <c r="Y65" s="20"/>
      <c r="Z65" s="19"/>
      <c r="AA65" s="20"/>
      <c r="AB65" s="19"/>
      <c r="AC65" s="21"/>
      <c r="AJ65" s="22"/>
      <c r="AK65" s="22"/>
      <c r="AL65" s="22"/>
      <c r="AM65" s="22"/>
      <c r="AN65" s="20"/>
      <c r="AO65" s="20"/>
      <c r="AP65" s="20"/>
      <c r="AQ65" s="20"/>
      <c r="AR65" s="20"/>
    </row>
    <row r="66" spans="1:44" s="17" customFormat="1" ht="30.75" customHeight="1" x14ac:dyDescent="0.2">
      <c r="A66" s="150"/>
      <c r="C66" s="63"/>
      <c r="D66" s="66">
        <f t="shared" si="13"/>
        <v>1</v>
      </c>
      <c r="E66" s="69">
        <f>IFERROR(VLOOKUP(J66,Causa!$A$2:$F$15,6,0),"")</f>
        <v>1</v>
      </c>
      <c r="F66" s="52">
        <v>0.63888888888888895</v>
      </c>
      <c r="G66" s="53"/>
      <c r="H66" s="212"/>
      <c r="I66" s="55" t="s">
        <v>57</v>
      </c>
      <c r="J66" s="54" t="s">
        <v>39</v>
      </c>
      <c r="K66" s="54" t="s">
        <v>40</v>
      </c>
      <c r="L66" s="54" t="s">
        <v>442</v>
      </c>
      <c r="M66" s="54" t="s">
        <v>411</v>
      </c>
      <c r="N66" s="54" t="s">
        <v>700</v>
      </c>
      <c r="O66" s="54" t="s">
        <v>256</v>
      </c>
      <c r="P66" s="54">
        <v>31.55</v>
      </c>
      <c r="Q66" s="55" t="s">
        <v>2235</v>
      </c>
      <c r="R66" s="54"/>
      <c r="S66" s="56">
        <f t="shared" si="17"/>
        <v>0</v>
      </c>
      <c r="T66" s="56">
        <f t="shared" si="14"/>
        <v>0</v>
      </c>
      <c r="U66" s="56">
        <f t="shared" si="18"/>
        <v>0</v>
      </c>
      <c r="V66" s="56">
        <f t="shared" si="15"/>
        <v>31.55</v>
      </c>
      <c r="W66" s="64">
        <f t="shared" si="16"/>
        <v>15</v>
      </c>
      <c r="X66" s="56" t="str">
        <f t="shared" si="19"/>
        <v>T</v>
      </c>
      <c r="Y66" s="20"/>
      <c r="Z66" s="19"/>
      <c r="AA66" s="20"/>
      <c r="AB66" s="19"/>
      <c r="AC66" s="21"/>
      <c r="AJ66" s="22"/>
      <c r="AK66" s="22"/>
      <c r="AL66" s="22"/>
      <c r="AM66" s="22"/>
      <c r="AN66" s="20"/>
      <c r="AO66" s="20"/>
      <c r="AP66" s="20"/>
      <c r="AQ66" s="20"/>
      <c r="AR66" s="20"/>
    </row>
    <row r="67" spans="1:44" s="17" customFormat="1" ht="30.75" customHeight="1" x14ac:dyDescent="0.2">
      <c r="A67" s="150"/>
      <c r="C67" s="63"/>
      <c r="D67" s="66">
        <f t="shared" si="13"/>
        <v>1</v>
      </c>
      <c r="E67" s="69">
        <f>IFERROR(VLOOKUP(J67,Causa!$A$2:$F$15,6,0),"")</f>
        <v>1</v>
      </c>
      <c r="F67" s="52">
        <v>0.66736111111111107</v>
      </c>
      <c r="G67" s="53"/>
      <c r="H67" s="212"/>
      <c r="I67" s="55" t="s">
        <v>57</v>
      </c>
      <c r="J67" s="54" t="s">
        <v>31</v>
      </c>
      <c r="K67" s="54" t="s">
        <v>32</v>
      </c>
      <c r="L67" s="54" t="s">
        <v>442</v>
      </c>
      <c r="M67" s="54" t="s">
        <v>486</v>
      </c>
      <c r="N67" s="54" t="s">
        <v>189</v>
      </c>
      <c r="O67" s="54" t="s">
        <v>179</v>
      </c>
      <c r="P67" s="54">
        <v>8</v>
      </c>
      <c r="Q67" s="55" t="s">
        <v>2237</v>
      </c>
      <c r="R67" s="54"/>
      <c r="S67" s="56">
        <f t="shared" si="17"/>
        <v>0</v>
      </c>
      <c r="T67" s="56">
        <f t="shared" si="14"/>
        <v>0</v>
      </c>
      <c r="U67" s="56">
        <f t="shared" si="18"/>
        <v>0</v>
      </c>
      <c r="V67" s="56">
        <f t="shared" si="15"/>
        <v>8</v>
      </c>
      <c r="W67" s="64">
        <f t="shared" si="16"/>
        <v>16</v>
      </c>
      <c r="X67" s="56" t="str">
        <f t="shared" si="19"/>
        <v>T</v>
      </c>
      <c r="Y67" s="20"/>
      <c r="Z67" s="19"/>
      <c r="AA67" s="20"/>
      <c r="AB67" s="19"/>
      <c r="AC67" s="21"/>
      <c r="AJ67" s="22"/>
      <c r="AK67" s="22"/>
      <c r="AL67" s="22"/>
      <c r="AM67" s="22"/>
      <c r="AN67" s="20"/>
      <c r="AO67" s="20"/>
      <c r="AP67" s="20"/>
      <c r="AQ67" s="20"/>
      <c r="AR67" s="20"/>
    </row>
    <row r="68" spans="1:44" s="17" customFormat="1" ht="30.75" customHeight="1" x14ac:dyDescent="0.2">
      <c r="A68" s="150"/>
      <c r="C68" s="63"/>
      <c r="D68" s="66">
        <f t="shared" si="13"/>
        <v>1</v>
      </c>
      <c r="E68" s="69">
        <f>IFERROR(VLOOKUP(J68,Causa!$A$2:$F$15,6,0),"")</f>
        <v>3</v>
      </c>
      <c r="F68" s="52">
        <v>0.6743055555555556</v>
      </c>
      <c r="G68" s="53"/>
      <c r="H68" s="212"/>
      <c r="I68" s="55" t="s">
        <v>57</v>
      </c>
      <c r="J68" s="54" t="s">
        <v>29</v>
      </c>
      <c r="K68" s="54" t="s">
        <v>1854</v>
      </c>
      <c r="L68" s="54" t="s">
        <v>1793</v>
      </c>
      <c r="M68" s="54"/>
      <c r="N68" s="54"/>
      <c r="O68" s="54" t="s">
        <v>429</v>
      </c>
      <c r="P68" s="54">
        <v>1.97</v>
      </c>
      <c r="Q68" s="55" t="s">
        <v>2238</v>
      </c>
      <c r="R68" s="54"/>
      <c r="S68" s="56">
        <f t="shared" si="17"/>
        <v>0</v>
      </c>
      <c r="T68" s="56">
        <f t="shared" si="14"/>
        <v>0</v>
      </c>
      <c r="U68" s="56">
        <f t="shared" si="18"/>
        <v>1.97</v>
      </c>
      <c r="V68" s="56">
        <f t="shared" si="15"/>
        <v>0</v>
      </c>
      <c r="W68" s="64">
        <f t="shared" si="16"/>
        <v>16</v>
      </c>
      <c r="X68" s="56" t="str">
        <f t="shared" si="19"/>
        <v>T</v>
      </c>
      <c r="Y68" s="20"/>
      <c r="Z68" s="19"/>
      <c r="AA68" s="20"/>
      <c r="AB68" s="19"/>
      <c r="AC68" s="21"/>
      <c r="AJ68" s="22"/>
      <c r="AK68" s="22"/>
      <c r="AL68" s="22"/>
      <c r="AM68" s="22"/>
      <c r="AN68" s="20"/>
      <c r="AO68" s="20"/>
      <c r="AP68" s="20"/>
      <c r="AQ68" s="20"/>
      <c r="AR68" s="20"/>
    </row>
    <row r="69" spans="1:44" s="17" customFormat="1" ht="30.75" customHeight="1" x14ac:dyDescent="0.2">
      <c r="A69" s="150"/>
      <c r="C69" s="63"/>
      <c r="D69" s="66">
        <f t="shared" si="13"/>
        <v>1</v>
      </c>
      <c r="E69" s="69">
        <f>IFERROR(VLOOKUP(J69,Causa!$A$2:$F$15,6,0),"")</f>
        <v>2</v>
      </c>
      <c r="F69" s="52">
        <v>0.67986111111111114</v>
      </c>
      <c r="G69" s="53"/>
      <c r="H69" s="212"/>
      <c r="I69" s="55" t="s">
        <v>57</v>
      </c>
      <c r="J69" s="54" t="s">
        <v>41</v>
      </c>
      <c r="K69" s="54" t="s">
        <v>42</v>
      </c>
      <c r="L69" s="54" t="s">
        <v>444</v>
      </c>
      <c r="M69" s="54"/>
      <c r="N69" s="54"/>
      <c r="O69" s="54" t="s">
        <v>423</v>
      </c>
      <c r="P69" s="54">
        <v>10</v>
      </c>
      <c r="Q69" s="55" t="s">
        <v>2239</v>
      </c>
      <c r="R69" s="54"/>
      <c r="S69" s="56">
        <f t="shared" si="17"/>
        <v>0</v>
      </c>
      <c r="T69" s="56">
        <f t="shared" si="14"/>
        <v>0</v>
      </c>
      <c r="U69" s="56">
        <f t="shared" si="18"/>
        <v>0</v>
      </c>
      <c r="V69" s="56">
        <f t="shared" si="15"/>
        <v>10</v>
      </c>
      <c r="W69" s="64">
        <f t="shared" si="16"/>
        <v>16</v>
      </c>
      <c r="X69" s="56" t="str">
        <f t="shared" si="19"/>
        <v>T</v>
      </c>
      <c r="Y69" s="20"/>
      <c r="Z69" s="19"/>
      <c r="AA69" s="20"/>
      <c r="AB69" s="19"/>
      <c r="AC69" s="21"/>
      <c r="AJ69" s="22"/>
      <c r="AK69" s="22"/>
      <c r="AL69" s="22"/>
      <c r="AM69" s="22"/>
      <c r="AN69" s="20"/>
      <c r="AO69" s="20"/>
      <c r="AP69" s="20"/>
      <c r="AQ69" s="20"/>
      <c r="AR69" s="20"/>
    </row>
    <row r="70" spans="1:44" s="17" customFormat="1" ht="30.75" customHeight="1" x14ac:dyDescent="0.2">
      <c r="A70" s="150"/>
      <c r="C70" s="63"/>
      <c r="D70" s="66">
        <f t="shared" si="13"/>
        <v>1</v>
      </c>
      <c r="E70" s="69">
        <f>IFERROR(VLOOKUP(J70,Causa!$A$2:$F$15,6,0),"")</f>
        <v>2</v>
      </c>
      <c r="F70" s="52">
        <v>0.70138888888888884</v>
      </c>
      <c r="G70" s="53"/>
      <c r="H70" s="212"/>
      <c r="I70" s="55" t="s">
        <v>57</v>
      </c>
      <c r="J70" s="54" t="s">
        <v>41</v>
      </c>
      <c r="K70" s="54" t="s">
        <v>42</v>
      </c>
      <c r="L70" s="54" t="s">
        <v>1773</v>
      </c>
      <c r="M70" s="54"/>
      <c r="N70" s="54"/>
      <c r="O70" s="54" t="s">
        <v>399</v>
      </c>
      <c r="P70" s="54">
        <v>3</v>
      </c>
      <c r="Q70" s="55" t="s">
        <v>2107</v>
      </c>
      <c r="R70" s="54"/>
      <c r="S70" s="56">
        <f t="shared" si="17"/>
        <v>0</v>
      </c>
      <c r="T70" s="56">
        <f t="shared" si="14"/>
        <v>0</v>
      </c>
      <c r="U70" s="56">
        <f t="shared" si="18"/>
        <v>0</v>
      </c>
      <c r="V70" s="56">
        <f t="shared" si="15"/>
        <v>3</v>
      </c>
      <c r="W70" s="64">
        <f t="shared" si="16"/>
        <v>16</v>
      </c>
      <c r="X70" s="56" t="str">
        <f t="shared" si="19"/>
        <v>T</v>
      </c>
      <c r="Y70" s="20"/>
      <c r="Z70" s="19"/>
      <c r="AA70" s="20"/>
      <c r="AB70" s="19"/>
      <c r="AC70" s="21"/>
      <c r="AJ70" s="22"/>
      <c r="AK70" s="22"/>
      <c r="AL70" s="22"/>
      <c r="AM70" s="22"/>
      <c r="AN70" s="20"/>
      <c r="AO70" s="20"/>
      <c r="AP70" s="20"/>
      <c r="AQ70" s="20"/>
      <c r="AR70" s="20"/>
    </row>
    <row r="71" spans="1:44" s="17" customFormat="1" ht="30.75" customHeight="1" x14ac:dyDescent="0.2">
      <c r="A71" s="150"/>
      <c r="C71" s="63"/>
      <c r="D71" s="66">
        <f t="shared" si="13"/>
        <v>1</v>
      </c>
      <c r="E71" s="69">
        <f>IFERROR(VLOOKUP(J71,Causa!$A$2:$F$15,6,0),"")</f>
        <v>2</v>
      </c>
      <c r="F71" s="52">
        <v>0.7090277777777777</v>
      </c>
      <c r="G71" s="53"/>
      <c r="H71" s="212"/>
      <c r="I71" s="55" t="s">
        <v>57</v>
      </c>
      <c r="J71" s="54" t="s">
        <v>41</v>
      </c>
      <c r="K71" s="54" t="s">
        <v>42</v>
      </c>
      <c r="L71" s="54" t="s">
        <v>444</v>
      </c>
      <c r="M71" s="54"/>
      <c r="N71" s="54"/>
      <c r="O71" s="54" t="s">
        <v>423</v>
      </c>
      <c r="P71" s="54">
        <v>11</v>
      </c>
      <c r="Q71" s="55" t="s">
        <v>2239</v>
      </c>
      <c r="R71" s="54"/>
      <c r="S71" s="56">
        <f t="shared" si="17"/>
        <v>0</v>
      </c>
      <c r="T71" s="56">
        <f t="shared" si="14"/>
        <v>0</v>
      </c>
      <c r="U71" s="56">
        <f t="shared" si="18"/>
        <v>0</v>
      </c>
      <c r="V71" s="56">
        <f t="shared" si="15"/>
        <v>11</v>
      </c>
      <c r="W71" s="64">
        <f t="shared" si="16"/>
        <v>17</v>
      </c>
      <c r="X71" s="56" t="str">
        <f t="shared" si="19"/>
        <v>T</v>
      </c>
      <c r="Y71" s="20"/>
      <c r="Z71" s="19"/>
      <c r="AA71" s="20"/>
      <c r="AB71" s="19"/>
      <c r="AC71" s="21"/>
      <c r="AJ71" s="22"/>
      <c r="AK71" s="22"/>
      <c r="AL71" s="22"/>
      <c r="AM71" s="22"/>
      <c r="AN71" s="20"/>
      <c r="AO71" s="20"/>
      <c r="AP71" s="20"/>
      <c r="AQ71" s="20"/>
      <c r="AR71" s="20"/>
    </row>
    <row r="72" spans="1:44" s="17" customFormat="1" ht="30.75" customHeight="1" x14ac:dyDescent="0.2">
      <c r="A72" s="150"/>
      <c r="C72" s="63"/>
      <c r="D72" s="66">
        <f t="shared" si="13"/>
        <v>1</v>
      </c>
      <c r="E72" s="69">
        <f>IFERROR(VLOOKUP(J72,Causa!$A$2:$F$15,6,0),"")</f>
        <v>3</v>
      </c>
      <c r="F72" s="52">
        <v>0.72430555555555554</v>
      </c>
      <c r="G72" s="53"/>
      <c r="H72" s="212"/>
      <c r="I72" s="55" t="s">
        <v>57</v>
      </c>
      <c r="J72" s="54" t="s">
        <v>29</v>
      </c>
      <c r="K72" s="54" t="s">
        <v>1854</v>
      </c>
      <c r="L72" s="54" t="s">
        <v>1793</v>
      </c>
      <c r="M72" s="54"/>
      <c r="N72" s="54"/>
      <c r="O72" s="54" t="s">
        <v>429</v>
      </c>
      <c r="P72" s="54">
        <v>1.54</v>
      </c>
      <c r="Q72" s="55" t="s">
        <v>2238</v>
      </c>
      <c r="R72" s="54"/>
      <c r="S72" s="56">
        <f t="shared" si="17"/>
        <v>0</v>
      </c>
      <c r="T72" s="56">
        <f t="shared" si="14"/>
        <v>0</v>
      </c>
      <c r="U72" s="56">
        <f t="shared" si="18"/>
        <v>1.54</v>
      </c>
      <c r="V72" s="56">
        <f t="shared" si="15"/>
        <v>0</v>
      </c>
      <c r="W72" s="64">
        <f t="shared" si="16"/>
        <v>17</v>
      </c>
      <c r="X72" s="56" t="str">
        <f t="shared" si="19"/>
        <v>T</v>
      </c>
      <c r="Y72" s="20"/>
      <c r="Z72" s="19"/>
      <c r="AA72" s="20"/>
      <c r="AB72" s="19"/>
      <c r="AC72" s="21"/>
      <c r="AJ72" s="22"/>
      <c r="AK72" s="22"/>
      <c r="AL72" s="22"/>
      <c r="AM72" s="22"/>
      <c r="AN72" s="20"/>
      <c r="AO72" s="20"/>
      <c r="AP72" s="20"/>
      <c r="AQ72" s="20"/>
      <c r="AR72" s="20"/>
    </row>
    <row r="73" spans="1:44" s="17" customFormat="1" ht="30.75" customHeight="1" x14ac:dyDescent="0.2">
      <c r="A73" s="150"/>
      <c r="C73" s="63"/>
      <c r="D73" s="66">
        <f t="shared" si="13"/>
        <v>1</v>
      </c>
      <c r="E73" s="69">
        <f>IFERROR(VLOOKUP(J73,Causa!$A$2:$F$15,6,0),"")</f>
        <v>2</v>
      </c>
      <c r="F73" s="52">
        <v>0.75069444444444444</v>
      </c>
      <c r="G73" s="53"/>
      <c r="H73" s="212"/>
      <c r="I73" s="55" t="s">
        <v>57</v>
      </c>
      <c r="J73" s="54" t="s">
        <v>41</v>
      </c>
      <c r="K73" s="54" t="s">
        <v>42</v>
      </c>
      <c r="L73" s="54" t="s">
        <v>444</v>
      </c>
      <c r="M73" s="54"/>
      <c r="N73" s="54"/>
      <c r="O73" s="54" t="s">
        <v>423</v>
      </c>
      <c r="P73" s="54">
        <v>15</v>
      </c>
      <c r="Q73" s="55" t="s">
        <v>2239</v>
      </c>
      <c r="R73" s="54"/>
      <c r="S73" s="56">
        <f t="shared" si="17"/>
        <v>0</v>
      </c>
      <c r="T73" s="56">
        <f t="shared" si="14"/>
        <v>0</v>
      </c>
      <c r="U73" s="56">
        <f t="shared" si="18"/>
        <v>0</v>
      </c>
      <c r="V73" s="56">
        <f t="shared" si="15"/>
        <v>15</v>
      </c>
      <c r="W73" s="64">
        <f t="shared" si="16"/>
        <v>18</v>
      </c>
      <c r="X73" s="56" t="str">
        <f t="shared" si="19"/>
        <v>T</v>
      </c>
      <c r="Y73" s="20"/>
      <c r="Z73" s="19"/>
      <c r="AA73" s="20"/>
      <c r="AB73" s="19"/>
      <c r="AC73" s="21"/>
      <c r="AJ73" s="22"/>
      <c r="AK73" s="22"/>
      <c r="AL73" s="22"/>
      <c r="AM73" s="22"/>
      <c r="AN73" s="20"/>
      <c r="AO73" s="20"/>
      <c r="AP73" s="20"/>
      <c r="AQ73" s="20"/>
      <c r="AR73" s="20"/>
    </row>
    <row r="74" spans="1:44" s="17" customFormat="1" ht="30.75" customHeight="1" x14ac:dyDescent="0.2">
      <c r="A74" s="150"/>
      <c r="C74" s="63"/>
      <c r="D74" s="66">
        <f t="shared" si="13"/>
        <v>1</v>
      </c>
      <c r="E74" s="69">
        <f>IFERROR(VLOOKUP(J74,Causa!$A$2:$F$15,6,0),"")</f>
        <v>3</v>
      </c>
      <c r="F74" s="52">
        <v>0.77222222222222225</v>
      </c>
      <c r="G74" s="53"/>
      <c r="H74" s="212"/>
      <c r="I74" s="55" t="s">
        <v>57</v>
      </c>
      <c r="J74" s="54" t="s">
        <v>29</v>
      </c>
      <c r="K74" s="54" t="s">
        <v>1854</v>
      </c>
      <c r="L74" s="54" t="s">
        <v>1793</v>
      </c>
      <c r="M74" s="54"/>
      <c r="N74" s="54"/>
      <c r="O74" s="54" t="s">
        <v>429</v>
      </c>
      <c r="P74" s="54">
        <v>1.76</v>
      </c>
      <c r="Q74" s="55" t="s">
        <v>2238</v>
      </c>
      <c r="R74" s="54"/>
      <c r="S74" s="56">
        <f t="shared" si="17"/>
        <v>0</v>
      </c>
      <c r="T74" s="56">
        <f t="shared" si="14"/>
        <v>0</v>
      </c>
      <c r="U74" s="56">
        <f t="shared" si="18"/>
        <v>1.76</v>
      </c>
      <c r="V74" s="56">
        <f t="shared" si="15"/>
        <v>0</v>
      </c>
      <c r="W74" s="64">
        <f t="shared" si="16"/>
        <v>18</v>
      </c>
      <c r="X74" s="56" t="str">
        <f t="shared" si="19"/>
        <v>T</v>
      </c>
      <c r="Y74" s="20"/>
      <c r="Z74" s="19"/>
      <c r="AA74" s="20"/>
      <c r="AB74" s="19"/>
      <c r="AC74" s="21"/>
      <c r="AJ74" s="22"/>
      <c r="AK74" s="22"/>
      <c r="AL74" s="22"/>
      <c r="AM74" s="22"/>
      <c r="AN74" s="20"/>
      <c r="AO74" s="20"/>
      <c r="AP74" s="20"/>
      <c r="AQ74" s="20"/>
      <c r="AR74" s="20"/>
    </row>
    <row r="75" spans="1:44" s="17" customFormat="1" ht="30.75" customHeight="1" x14ac:dyDescent="0.2">
      <c r="A75" s="150"/>
      <c r="C75" s="63"/>
      <c r="D75" s="66">
        <f t="shared" si="13"/>
        <v>1</v>
      </c>
      <c r="E75" s="69">
        <f>IFERROR(VLOOKUP(J75,Causa!$A$2:$F$15,6,0),"")</f>
        <v>2</v>
      </c>
      <c r="F75" s="52">
        <v>0.79513888888888884</v>
      </c>
      <c r="G75" s="53"/>
      <c r="H75" s="212"/>
      <c r="I75" s="55" t="s">
        <v>57</v>
      </c>
      <c r="J75" s="54" t="s">
        <v>41</v>
      </c>
      <c r="K75" s="54" t="s">
        <v>42</v>
      </c>
      <c r="L75" s="54" t="s">
        <v>444</v>
      </c>
      <c r="M75" s="54"/>
      <c r="N75" s="54"/>
      <c r="O75" s="54" t="s">
        <v>423</v>
      </c>
      <c r="P75" s="54">
        <v>8</v>
      </c>
      <c r="Q75" s="55" t="s">
        <v>2239</v>
      </c>
      <c r="R75" s="54"/>
      <c r="S75" s="56">
        <f t="shared" si="17"/>
        <v>0</v>
      </c>
      <c r="T75" s="56">
        <f t="shared" si="14"/>
        <v>0</v>
      </c>
      <c r="U75" s="56">
        <f t="shared" si="18"/>
        <v>0</v>
      </c>
      <c r="V75" s="56">
        <f t="shared" si="15"/>
        <v>8</v>
      </c>
      <c r="W75" s="64">
        <f t="shared" si="16"/>
        <v>19</v>
      </c>
      <c r="X75" s="56" t="str">
        <f t="shared" si="19"/>
        <v>T</v>
      </c>
      <c r="Y75" s="20"/>
      <c r="Z75" s="19"/>
      <c r="AA75" s="20"/>
      <c r="AB75" s="19"/>
      <c r="AC75" s="21"/>
      <c r="AJ75" s="22"/>
      <c r="AK75" s="22"/>
      <c r="AL75" s="22"/>
      <c r="AM75" s="22"/>
      <c r="AN75" s="20"/>
      <c r="AO75" s="20"/>
      <c r="AP75" s="20"/>
      <c r="AQ75" s="20"/>
      <c r="AR75" s="20"/>
    </row>
    <row r="76" spans="1:44" s="17" customFormat="1" ht="30.75" customHeight="1" x14ac:dyDescent="0.2">
      <c r="A76" s="150"/>
      <c r="C76" s="63"/>
      <c r="D76" s="66">
        <f t="shared" si="13"/>
        <v>1</v>
      </c>
      <c r="E76" s="69">
        <f>IFERROR(VLOOKUP(J76,Causa!$A$2:$F$15,6,0),"")</f>
        <v>3</v>
      </c>
      <c r="F76" s="52">
        <v>0.80694444444444446</v>
      </c>
      <c r="G76" s="53"/>
      <c r="H76" s="212"/>
      <c r="I76" s="55" t="s">
        <v>57</v>
      </c>
      <c r="J76" s="54" t="s">
        <v>29</v>
      </c>
      <c r="K76" s="54" t="s">
        <v>1854</v>
      </c>
      <c r="L76" s="54" t="s">
        <v>1793</v>
      </c>
      <c r="M76" s="54"/>
      <c r="N76" s="54"/>
      <c r="O76" s="54" t="s">
        <v>429</v>
      </c>
      <c r="P76" s="54">
        <v>4.25</v>
      </c>
      <c r="Q76" s="55" t="s">
        <v>2238</v>
      </c>
      <c r="R76" s="54"/>
      <c r="S76" s="56">
        <f t="shared" si="17"/>
        <v>0</v>
      </c>
      <c r="T76" s="56">
        <f t="shared" si="14"/>
        <v>0</v>
      </c>
      <c r="U76" s="56">
        <f t="shared" si="18"/>
        <v>4.25</v>
      </c>
      <c r="V76" s="56">
        <f t="shared" si="15"/>
        <v>0</v>
      </c>
      <c r="W76" s="64">
        <f t="shared" si="16"/>
        <v>19</v>
      </c>
      <c r="X76" s="56" t="str">
        <f t="shared" si="19"/>
        <v>T</v>
      </c>
      <c r="Y76" s="20"/>
      <c r="Z76" s="19"/>
      <c r="AA76" s="20"/>
      <c r="AB76" s="19"/>
      <c r="AC76" s="21"/>
      <c r="AJ76" s="22"/>
      <c r="AK76" s="22"/>
      <c r="AL76" s="22"/>
      <c r="AM76" s="22"/>
      <c r="AN76" s="20"/>
      <c r="AO76" s="20"/>
      <c r="AP76" s="20"/>
      <c r="AQ76" s="20"/>
      <c r="AR76" s="20"/>
    </row>
    <row r="77" spans="1:44" s="17" customFormat="1" ht="30.75" customHeight="1" x14ac:dyDescent="0.2">
      <c r="A77" s="150"/>
      <c r="C77" s="63"/>
      <c r="D77" s="66">
        <f t="shared" si="13"/>
        <v>1</v>
      </c>
      <c r="E77" s="69">
        <f>IFERROR(VLOOKUP(J77,Causa!$A$2:$F$15,6,0),"")</f>
        <v>3</v>
      </c>
      <c r="F77" s="52">
        <v>0.8222222222222223</v>
      </c>
      <c r="G77" s="53"/>
      <c r="H77" s="212"/>
      <c r="I77" s="55" t="s">
        <v>57</v>
      </c>
      <c r="J77" s="54" t="s">
        <v>37</v>
      </c>
      <c r="K77" s="54" t="s">
        <v>61</v>
      </c>
      <c r="L77" s="54" t="s">
        <v>1793</v>
      </c>
      <c r="M77" s="54"/>
      <c r="N77" s="54"/>
      <c r="O77" s="54" t="s">
        <v>426</v>
      </c>
      <c r="P77" s="54">
        <v>5</v>
      </c>
      <c r="Q77" s="55" t="s">
        <v>1885</v>
      </c>
      <c r="R77" s="54"/>
      <c r="S77" s="56">
        <f t="shared" si="17"/>
        <v>0</v>
      </c>
      <c r="T77" s="56">
        <f t="shared" si="14"/>
        <v>0</v>
      </c>
      <c r="U77" s="56">
        <f t="shared" si="18"/>
        <v>5</v>
      </c>
      <c r="V77" s="56">
        <f t="shared" si="15"/>
        <v>0</v>
      </c>
      <c r="W77" s="64">
        <f t="shared" si="16"/>
        <v>19</v>
      </c>
      <c r="X77" s="56" t="str">
        <f t="shared" si="19"/>
        <v>T</v>
      </c>
      <c r="Y77" s="20"/>
      <c r="Z77" s="19"/>
      <c r="AA77" s="20"/>
      <c r="AB77" s="19"/>
      <c r="AC77" s="21"/>
      <c r="AJ77" s="22"/>
      <c r="AK77" s="22"/>
      <c r="AL77" s="22"/>
      <c r="AM77" s="22"/>
      <c r="AN77" s="20"/>
      <c r="AO77" s="20"/>
      <c r="AP77" s="20"/>
      <c r="AQ77" s="20"/>
      <c r="AR77" s="20"/>
    </row>
    <row r="78" spans="1:44" s="17" customFormat="1" ht="30.75" customHeight="1" x14ac:dyDescent="0.2">
      <c r="A78" s="150"/>
      <c r="C78" s="63"/>
      <c r="D78" s="66">
        <f t="shared" si="13"/>
        <v>1</v>
      </c>
      <c r="E78" s="69">
        <f>IFERROR(VLOOKUP(J78,Causa!$A$2:$F$15,6,0),"")</f>
        <v>3</v>
      </c>
      <c r="F78" s="52">
        <v>0.82847222222222217</v>
      </c>
      <c r="G78" s="53"/>
      <c r="H78" s="212"/>
      <c r="I78" s="55" t="s">
        <v>57</v>
      </c>
      <c r="J78" s="54" t="s">
        <v>47</v>
      </c>
      <c r="K78" s="54" t="s">
        <v>82</v>
      </c>
      <c r="L78" s="54" t="s">
        <v>1793</v>
      </c>
      <c r="M78" s="54"/>
      <c r="N78" s="54"/>
      <c r="O78" s="54" t="s">
        <v>1725</v>
      </c>
      <c r="P78" s="54">
        <v>3</v>
      </c>
      <c r="Q78" s="55" t="s">
        <v>1940</v>
      </c>
      <c r="R78" s="54"/>
      <c r="S78" s="56">
        <f t="shared" si="17"/>
        <v>0</v>
      </c>
      <c r="T78" s="56">
        <f t="shared" si="14"/>
        <v>3</v>
      </c>
      <c r="U78" s="56">
        <f t="shared" si="18"/>
        <v>0</v>
      </c>
      <c r="V78" s="56">
        <f t="shared" si="15"/>
        <v>0</v>
      </c>
      <c r="W78" s="64">
        <f t="shared" si="16"/>
        <v>19</v>
      </c>
      <c r="X78" s="56" t="str">
        <f t="shared" si="19"/>
        <v>T</v>
      </c>
      <c r="Y78" s="20"/>
      <c r="Z78" s="19"/>
      <c r="AA78" s="20"/>
      <c r="AB78" s="19"/>
      <c r="AC78" s="21"/>
      <c r="AJ78" s="22"/>
      <c r="AK78" s="22"/>
      <c r="AL78" s="22"/>
      <c r="AM78" s="22"/>
      <c r="AN78" s="20"/>
      <c r="AO78" s="20"/>
      <c r="AP78" s="20"/>
      <c r="AQ78" s="20"/>
      <c r="AR78" s="20"/>
    </row>
    <row r="79" spans="1:44" s="17" customFormat="1" ht="30.75" customHeight="1" x14ac:dyDescent="0.2">
      <c r="A79" s="150"/>
      <c r="C79" s="63"/>
      <c r="D79" s="66">
        <f t="shared" si="13"/>
        <v>1</v>
      </c>
      <c r="E79" s="69">
        <f>IFERROR(VLOOKUP(J79,Causa!$A$2:$F$15,6,0),"")</f>
        <v>3</v>
      </c>
      <c r="F79" s="52">
        <v>0.84027777777777779</v>
      </c>
      <c r="G79" s="53"/>
      <c r="H79" s="212"/>
      <c r="I79" s="55" t="s">
        <v>57</v>
      </c>
      <c r="J79" s="54" t="s">
        <v>29</v>
      </c>
      <c r="K79" s="54" t="s">
        <v>1854</v>
      </c>
      <c r="L79" s="54" t="s">
        <v>1793</v>
      </c>
      <c r="M79" s="54"/>
      <c r="N79" s="54"/>
      <c r="O79" s="54" t="s">
        <v>429</v>
      </c>
      <c r="P79" s="54">
        <v>2.44</v>
      </c>
      <c r="Q79" s="55" t="s">
        <v>2238</v>
      </c>
      <c r="R79" s="54"/>
      <c r="S79" s="56">
        <f t="shared" si="17"/>
        <v>0</v>
      </c>
      <c r="T79" s="56">
        <f t="shared" si="14"/>
        <v>0</v>
      </c>
      <c r="U79" s="56">
        <f t="shared" si="18"/>
        <v>2.44</v>
      </c>
      <c r="V79" s="56">
        <f t="shared" si="15"/>
        <v>0</v>
      </c>
      <c r="W79" s="64">
        <f t="shared" si="16"/>
        <v>20</v>
      </c>
      <c r="X79" s="56" t="str">
        <f t="shared" si="19"/>
        <v>T</v>
      </c>
      <c r="Y79" s="20"/>
      <c r="Z79" s="19"/>
      <c r="AA79" s="20"/>
      <c r="AB79" s="19"/>
      <c r="AC79" s="21"/>
      <c r="AJ79" s="22"/>
      <c r="AK79" s="22"/>
      <c r="AL79" s="22"/>
      <c r="AM79" s="22"/>
      <c r="AN79" s="20"/>
      <c r="AO79" s="20"/>
      <c r="AP79" s="20"/>
      <c r="AQ79" s="20"/>
      <c r="AR79" s="20"/>
    </row>
    <row r="80" spans="1:44" s="17" customFormat="1" ht="30.75" customHeight="1" x14ac:dyDescent="0.2">
      <c r="A80" s="150"/>
      <c r="C80" s="63"/>
      <c r="D80" s="66">
        <f t="shared" si="13"/>
        <v>1</v>
      </c>
      <c r="E80" s="69">
        <f>IFERROR(VLOOKUP(J80,Causa!$A$2:$F$15,6,0),"")</f>
        <v>2</v>
      </c>
      <c r="F80" s="52">
        <v>0.84513888888888899</v>
      </c>
      <c r="G80" s="53"/>
      <c r="H80" s="212"/>
      <c r="I80" s="55" t="s">
        <v>57</v>
      </c>
      <c r="J80" s="54" t="s">
        <v>41</v>
      </c>
      <c r="K80" s="54" t="s">
        <v>42</v>
      </c>
      <c r="L80" s="54" t="s">
        <v>444</v>
      </c>
      <c r="M80" s="54"/>
      <c r="N80" s="54"/>
      <c r="O80" s="54" t="s">
        <v>423</v>
      </c>
      <c r="P80" s="54">
        <v>8</v>
      </c>
      <c r="Q80" s="55" t="s">
        <v>2239</v>
      </c>
      <c r="R80" s="54"/>
      <c r="S80" s="56">
        <f t="shared" si="17"/>
        <v>0</v>
      </c>
      <c r="T80" s="56">
        <f t="shared" si="14"/>
        <v>0</v>
      </c>
      <c r="U80" s="56">
        <f t="shared" si="18"/>
        <v>0</v>
      </c>
      <c r="V80" s="56">
        <f t="shared" si="15"/>
        <v>8</v>
      </c>
      <c r="W80" s="64">
        <f t="shared" si="16"/>
        <v>20</v>
      </c>
      <c r="X80" s="56" t="str">
        <f t="shared" si="19"/>
        <v>T</v>
      </c>
      <c r="Y80" s="20"/>
      <c r="Z80" s="19"/>
      <c r="AA80" s="20"/>
      <c r="AB80" s="19"/>
      <c r="AC80" s="21"/>
      <c r="AJ80" s="22"/>
      <c r="AK80" s="22"/>
      <c r="AL80" s="22"/>
      <c r="AM80" s="22"/>
      <c r="AN80" s="20"/>
      <c r="AO80" s="20"/>
      <c r="AP80" s="20"/>
      <c r="AQ80" s="20"/>
      <c r="AR80" s="20"/>
    </row>
    <row r="81" spans="1:44" s="17" customFormat="1" ht="30.75" customHeight="1" x14ac:dyDescent="0.2">
      <c r="A81" s="150"/>
      <c r="C81" s="63"/>
      <c r="D81" s="66">
        <f t="shared" si="13"/>
        <v>1</v>
      </c>
      <c r="E81" s="69">
        <f>IFERROR(VLOOKUP(J81,Causa!$A$2:$F$15,6,0),"")</f>
        <v>1</v>
      </c>
      <c r="F81" s="52">
        <v>0.86805555555555547</v>
      </c>
      <c r="G81" s="53"/>
      <c r="H81" s="212"/>
      <c r="I81" s="55" t="s">
        <v>57</v>
      </c>
      <c r="J81" s="54" t="s">
        <v>31</v>
      </c>
      <c r="K81" s="54" t="s">
        <v>32</v>
      </c>
      <c r="L81" s="54" t="s">
        <v>1769</v>
      </c>
      <c r="M81" s="54" t="s">
        <v>490</v>
      </c>
      <c r="N81" s="54" t="s">
        <v>223</v>
      </c>
      <c r="O81" s="54" t="s">
        <v>198</v>
      </c>
      <c r="P81" s="54">
        <v>10</v>
      </c>
      <c r="Q81" s="55" t="s">
        <v>1876</v>
      </c>
      <c r="R81" s="54"/>
      <c r="S81" s="56">
        <f t="shared" si="17"/>
        <v>0</v>
      </c>
      <c r="T81" s="56">
        <f t="shared" si="14"/>
        <v>0</v>
      </c>
      <c r="U81" s="56">
        <f t="shared" si="18"/>
        <v>0</v>
      </c>
      <c r="V81" s="56">
        <f t="shared" si="15"/>
        <v>10</v>
      </c>
      <c r="W81" s="64">
        <f t="shared" si="16"/>
        <v>20</v>
      </c>
      <c r="X81" s="56" t="str">
        <f t="shared" si="19"/>
        <v>T</v>
      </c>
      <c r="Y81" s="20"/>
      <c r="Z81" s="19"/>
      <c r="AA81" s="20"/>
      <c r="AB81" s="19"/>
      <c r="AC81" s="21"/>
      <c r="AJ81" s="22"/>
      <c r="AK81" s="22"/>
      <c r="AL81" s="22"/>
      <c r="AM81" s="22"/>
      <c r="AN81" s="20"/>
      <c r="AO81" s="20"/>
      <c r="AP81" s="20"/>
      <c r="AQ81" s="20"/>
      <c r="AR81" s="20"/>
    </row>
    <row r="82" spans="1:44" s="17" customFormat="1" ht="30.75" customHeight="1" x14ac:dyDescent="0.2">
      <c r="A82" s="150"/>
      <c r="C82" s="63"/>
      <c r="D82" s="66">
        <f t="shared" si="13"/>
        <v>1</v>
      </c>
      <c r="E82" s="69">
        <f>IFERROR(VLOOKUP(J82,Causa!$A$2:$F$15,6,0),"")</f>
        <v>2</v>
      </c>
      <c r="F82" s="52">
        <v>0.8833333333333333</v>
      </c>
      <c r="G82" s="53"/>
      <c r="H82" s="212"/>
      <c r="I82" s="55" t="s">
        <v>57</v>
      </c>
      <c r="J82" s="54" t="s">
        <v>41</v>
      </c>
      <c r="K82" s="54" t="s">
        <v>42</v>
      </c>
      <c r="L82" s="54" t="s">
        <v>444</v>
      </c>
      <c r="M82" s="54"/>
      <c r="N82" s="54"/>
      <c r="O82" s="54" t="s">
        <v>423</v>
      </c>
      <c r="P82" s="54">
        <v>7</v>
      </c>
      <c r="Q82" s="55" t="s">
        <v>2239</v>
      </c>
      <c r="R82" s="54"/>
      <c r="S82" s="56">
        <f t="shared" si="17"/>
        <v>0</v>
      </c>
      <c r="T82" s="56">
        <f t="shared" si="14"/>
        <v>0</v>
      </c>
      <c r="U82" s="56">
        <f t="shared" si="18"/>
        <v>0</v>
      </c>
      <c r="V82" s="56">
        <f t="shared" si="15"/>
        <v>7</v>
      </c>
      <c r="W82" s="64">
        <f t="shared" si="16"/>
        <v>21</v>
      </c>
      <c r="X82" s="56" t="str">
        <f t="shared" si="19"/>
        <v>T</v>
      </c>
      <c r="Y82" s="20"/>
      <c r="Z82" s="19"/>
      <c r="AA82" s="20"/>
      <c r="AB82" s="19"/>
      <c r="AC82" s="21"/>
      <c r="AJ82" s="22"/>
      <c r="AK82" s="22"/>
      <c r="AL82" s="22"/>
      <c r="AM82" s="22"/>
      <c r="AN82" s="20"/>
      <c r="AO82" s="20"/>
      <c r="AP82" s="20"/>
      <c r="AQ82" s="20"/>
      <c r="AR82" s="20"/>
    </row>
    <row r="83" spans="1:44" s="17" customFormat="1" ht="30.75" customHeight="1" x14ac:dyDescent="0.2">
      <c r="A83" s="150"/>
      <c r="C83" s="63"/>
      <c r="D83" s="66">
        <f t="shared" si="13"/>
        <v>1</v>
      </c>
      <c r="E83" s="69">
        <f>IFERROR(VLOOKUP(J83,Causa!$A$2:$F$15,6,0),"")</f>
        <v>2</v>
      </c>
      <c r="F83" s="52">
        <v>0.90347222222222223</v>
      </c>
      <c r="G83" s="53"/>
      <c r="H83" s="212"/>
      <c r="I83" s="55" t="s">
        <v>57</v>
      </c>
      <c r="J83" s="54" t="s">
        <v>41</v>
      </c>
      <c r="K83" s="54" t="s">
        <v>42</v>
      </c>
      <c r="L83" s="54" t="s">
        <v>446</v>
      </c>
      <c r="M83" s="54"/>
      <c r="N83" s="54"/>
      <c r="O83" s="54" t="s">
        <v>401</v>
      </c>
      <c r="P83" s="54">
        <v>10</v>
      </c>
      <c r="Q83" s="55" t="s">
        <v>2240</v>
      </c>
      <c r="R83" s="54"/>
      <c r="S83" s="56">
        <f t="shared" si="17"/>
        <v>0</v>
      </c>
      <c r="T83" s="56">
        <f t="shared" si="14"/>
        <v>0</v>
      </c>
      <c r="U83" s="56">
        <f t="shared" si="18"/>
        <v>0</v>
      </c>
      <c r="V83" s="56">
        <f t="shared" si="15"/>
        <v>10</v>
      </c>
      <c r="W83" s="64">
        <f t="shared" si="16"/>
        <v>21</v>
      </c>
      <c r="X83" s="56" t="str">
        <f t="shared" si="19"/>
        <v>T</v>
      </c>
      <c r="Y83" s="20"/>
      <c r="Z83" s="19"/>
      <c r="AA83" s="20"/>
      <c r="AB83" s="19"/>
      <c r="AC83" s="21"/>
      <c r="AJ83" s="22"/>
      <c r="AK83" s="22"/>
      <c r="AL83" s="22"/>
      <c r="AM83" s="22"/>
      <c r="AN83" s="20"/>
      <c r="AO83" s="20"/>
      <c r="AP83" s="20"/>
      <c r="AQ83" s="20"/>
      <c r="AR83" s="20"/>
    </row>
    <row r="84" spans="1:44" s="17" customFormat="1" ht="30.75" customHeight="1" x14ac:dyDescent="0.2">
      <c r="A84" s="150"/>
      <c r="C84" s="63"/>
      <c r="D84" s="66">
        <f t="shared" si="13"/>
        <v>1</v>
      </c>
      <c r="E84" s="69">
        <f>IFERROR(VLOOKUP(J84,Causa!$A$2:$F$15,6,0),"")</f>
        <v>1</v>
      </c>
      <c r="F84" s="52">
        <v>0.91180555555555554</v>
      </c>
      <c r="G84" s="53"/>
      <c r="H84" s="212"/>
      <c r="I84" s="55" t="s">
        <v>57</v>
      </c>
      <c r="J84" s="54" t="s">
        <v>39</v>
      </c>
      <c r="K84" s="54" t="s">
        <v>40</v>
      </c>
      <c r="L84" s="54" t="s">
        <v>1767</v>
      </c>
      <c r="M84" s="54" t="s">
        <v>411</v>
      </c>
      <c r="N84" s="54" t="s">
        <v>344</v>
      </c>
      <c r="O84" s="54" t="s">
        <v>161</v>
      </c>
      <c r="P84" s="54">
        <v>6.26</v>
      </c>
      <c r="Q84" s="55" t="s">
        <v>2241</v>
      </c>
      <c r="R84" s="54"/>
      <c r="S84" s="56">
        <f t="shared" si="17"/>
        <v>0</v>
      </c>
      <c r="T84" s="56">
        <f t="shared" si="14"/>
        <v>0</v>
      </c>
      <c r="U84" s="56">
        <f t="shared" si="18"/>
        <v>0</v>
      </c>
      <c r="V84" s="56">
        <f t="shared" si="15"/>
        <v>6.26</v>
      </c>
      <c r="W84" s="64">
        <f t="shared" si="16"/>
        <v>21</v>
      </c>
      <c r="X84" s="56" t="str">
        <f t="shared" si="19"/>
        <v>T</v>
      </c>
      <c r="Y84" s="20"/>
      <c r="Z84" s="19"/>
      <c r="AA84" s="20"/>
      <c r="AB84" s="19"/>
      <c r="AC84" s="21"/>
      <c r="AJ84" s="22"/>
      <c r="AK84" s="22"/>
      <c r="AL84" s="22"/>
      <c r="AM84" s="22"/>
      <c r="AN84" s="20"/>
      <c r="AO84" s="20"/>
      <c r="AP84" s="20"/>
      <c r="AQ84" s="20"/>
      <c r="AR84" s="20"/>
    </row>
    <row r="85" spans="1:44" s="17" customFormat="1" ht="30.75" customHeight="1" x14ac:dyDescent="0.2">
      <c r="A85" s="150"/>
      <c r="C85" s="63"/>
      <c r="D85" s="66">
        <f t="shared" si="13"/>
        <v>1</v>
      </c>
      <c r="E85" s="69">
        <f>IFERROR(VLOOKUP(J85,Causa!$A$2:$F$15,6,0),"")</f>
        <v>3</v>
      </c>
      <c r="F85" s="52">
        <v>0.91736111111111107</v>
      </c>
      <c r="G85" s="53"/>
      <c r="H85" s="212"/>
      <c r="I85" s="55" t="s">
        <v>57</v>
      </c>
      <c r="J85" s="54" t="s">
        <v>47</v>
      </c>
      <c r="K85" s="54" t="s">
        <v>82</v>
      </c>
      <c r="L85" s="54" t="s">
        <v>1793</v>
      </c>
      <c r="M85" s="54"/>
      <c r="N85" s="54"/>
      <c r="O85" s="54" t="s">
        <v>1725</v>
      </c>
      <c r="P85" s="54">
        <v>4.4400000000000004</v>
      </c>
      <c r="Q85" s="55" t="s">
        <v>1940</v>
      </c>
      <c r="R85" s="54"/>
      <c r="S85" s="56">
        <f t="shared" si="17"/>
        <v>0</v>
      </c>
      <c r="T85" s="56">
        <f t="shared" si="14"/>
        <v>4.4400000000000004</v>
      </c>
      <c r="U85" s="56">
        <f t="shared" si="18"/>
        <v>0</v>
      </c>
      <c r="V85" s="56">
        <f t="shared" si="15"/>
        <v>0</v>
      </c>
      <c r="W85" s="64">
        <f t="shared" si="16"/>
        <v>22</v>
      </c>
      <c r="X85" s="56" t="str">
        <f t="shared" si="19"/>
        <v>T</v>
      </c>
      <c r="Y85" s="20"/>
      <c r="Z85" s="19"/>
      <c r="AA85" s="20"/>
      <c r="AB85" s="19"/>
      <c r="AC85" s="21"/>
      <c r="AJ85" s="22"/>
      <c r="AK85" s="22"/>
      <c r="AL85" s="22"/>
      <c r="AM85" s="22"/>
      <c r="AN85" s="20"/>
      <c r="AO85" s="20"/>
      <c r="AP85" s="20"/>
      <c r="AQ85" s="20"/>
      <c r="AR85" s="20"/>
    </row>
    <row r="86" spans="1:44" s="17" customFormat="1" ht="30.75" customHeight="1" x14ac:dyDescent="0.2">
      <c r="A86" s="150"/>
      <c r="C86" s="63"/>
      <c r="D86" s="66">
        <f t="shared" si="13"/>
        <v>1</v>
      </c>
      <c r="E86" s="69">
        <f>IFERROR(VLOOKUP(J86,Causa!$A$2:$F$15,6,0),"")</f>
        <v>2</v>
      </c>
      <c r="F86" s="52">
        <v>0.92291666666666661</v>
      </c>
      <c r="G86" s="53"/>
      <c r="H86" s="212"/>
      <c r="I86" s="55" t="s">
        <v>57</v>
      </c>
      <c r="J86" s="54" t="s">
        <v>41</v>
      </c>
      <c r="K86" s="54" t="s">
        <v>42</v>
      </c>
      <c r="L86" s="54" t="s">
        <v>444</v>
      </c>
      <c r="M86" s="54"/>
      <c r="N86" s="54"/>
      <c r="O86" s="54" t="s">
        <v>423</v>
      </c>
      <c r="P86" s="54">
        <v>10</v>
      </c>
      <c r="Q86" s="55" t="s">
        <v>2239</v>
      </c>
      <c r="R86" s="54"/>
      <c r="S86" s="56">
        <f t="shared" si="17"/>
        <v>0</v>
      </c>
      <c r="T86" s="56">
        <f t="shared" si="14"/>
        <v>0</v>
      </c>
      <c r="U86" s="56">
        <f t="shared" si="18"/>
        <v>0</v>
      </c>
      <c r="V86" s="56">
        <f t="shared" si="15"/>
        <v>10</v>
      </c>
      <c r="W86" s="64">
        <f t="shared" si="16"/>
        <v>22</v>
      </c>
      <c r="X86" s="56" t="str">
        <f t="shared" si="19"/>
        <v>T</v>
      </c>
      <c r="Y86" s="20"/>
      <c r="Z86" s="19"/>
      <c r="AA86" s="20"/>
      <c r="AB86" s="19"/>
      <c r="AC86" s="21"/>
      <c r="AJ86" s="22"/>
      <c r="AK86" s="22"/>
      <c r="AL86" s="22"/>
      <c r="AM86" s="22"/>
      <c r="AN86" s="20"/>
      <c r="AO86" s="20"/>
      <c r="AP86" s="20"/>
      <c r="AQ86" s="20"/>
      <c r="AR86" s="20"/>
    </row>
    <row r="87" spans="1:44" s="17" customFormat="1" ht="30.75" customHeight="1" x14ac:dyDescent="0.2">
      <c r="A87" s="150"/>
      <c r="C87" s="63"/>
      <c r="D87" s="66">
        <f t="shared" si="13"/>
        <v>1</v>
      </c>
      <c r="E87" s="69">
        <f>IFERROR(VLOOKUP(J87,Causa!$A$2:$F$15,6,0),"")</f>
        <v>3</v>
      </c>
      <c r="F87" s="52">
        <v>0.93680555555555556</v>
      </c>
      <c r="G87" s="53"/>
      <c r="H87" s="212"/>
      <c r="I87" s="55" t="s">
        <v>57</v>
      </c>
      <c r="J87" s="54" t="s">
        <v>37</v>
      </c>
      <c r="K87" s="54" t="s">
        <v>61</v>
      </c>
      <c r="L87" s="54" t="s">
        <v>1793</v>
      </c>
      <c r="M87" s="54"/>
      <c r="N87" s="54"/>
      <c r="O87" s="54" t="s">
        <v>426</v>
      </c>
      <c r="P87" s="54">
        <v>17</v>
      </c>
      <c r="Q87" s="55" t="s">
        <v>2242</v>
      </c>
      <c r="R87" s="54"/>
      <c r="S87" s="56">
        <f t="shared" si="17"/>
        <v>0</v>
      </c>
      <c r="T87" s="56">
        <f t="shared" si="14"/>
        <v>0</v>
      </c>
      <c r="U87" s="56">
        <f t="shared" si="18"/>
        <v>17</v>
      </c>
      <c r="V87" s="56">
        <f t="shared" si="15"/>
        <v>0</v>
      </c>
      <c r="W87" s="64">
        <f t="shared" si="16"/>
        <v>22</v>
      </c>
      <c r="X87" s="56" t="str">
        <f t="shared" si="19"/>
        <v>T</v>
      </c>
      <c r="Y87" s="20"/>
      <c r="Z87" s="19"/>
      <c r="AA87" s="20"/>
      <c r="AB87" s="19"/>
      <c r="AC87" s="21"/>
      <c r="AJ87" s="22"/>
      <c r="AK87" s="22"/>
      <c r="AL87" s="22"/>
      <c r="AM87" s="22"/>
      <c r="AN87" s="20"/>
      <c r="AO87" s="20"/>
      <c r="AP87" s="20"/>
      <c r="AQ87" s="20"/>
      <c r="AR87" s="20"/>
    </row>
    <row r="88" spans="1:44" s="17" customFormat="1" ht="30.75" customHeight="1" x14ac:dyDescent="0.2">
      <c r="A88" s="150"/>
      <c r="C88" s="63"/>
      <c r="D88" s="66">
        <f t="shared" si="13"/>
        <v>1</v>
      </c>
      <c r="E88" s="69">
        <f>IFERROR(VLOOKUP(J88,Causa!$A$2:$F$15,6,0),"")</f>
        <v>2</v>
      </c>
      <c r="F88" s="52">
        <v>0.96527777777777779</v>
      </c>
      <c r="G88" s="53"/>
      <c r="H88" s="212"/>
      <c r="I88" s="55" t="s">
        <v>55</v>
      </c>
      <c r="J88" s="54" t="s">
        <v>41</v>
      </c>
      <c r="K88" s="54" t="s">
        <v>42</v>
      </c>
      <c r="L88" s="54" t="s">
        <v>1760</v>
      </c>
      <c r="M88" s="54"/>
      <c r="N88" s="54"/>
      <c r="O88" s="54" t="s">
        <v>399</v>
      </c>
      <c r="P88" s="54">
        <v>10.050000000000001</v>
      </c>
      <c r="Q88" s="55" t="s">
        <v>2245</v>
      </c>
      <c r="R88" s="54"/>
      <c r="S88" s="56">
        <f t="shared" si="17"/>
        <v>0</v>
      </c>
      <c r="T88" s="56">
        <f t="shared" si="14"/>
        <v>0</v>
      </c>
      <c r="U88" s="56">
        <f t="shared" si="18"/>
        <v>0</v>
      </c>
      <c r="V88" s="56">
        <f t="shared" si="15"/>
        <v>10.050000000000001</v>
      </c>
      <c r="W88" s="64">
        <f t="shared" si="16"/>
        <v>23</v>
      </c>
      <c r="X88" s="56" t="str">
        <f t="shared" si="19"/>
        <v>N</v>
      </c>
      <c r="Y88" s="20"/>
      <c r="Z88" s="19"/>
      <c r="AA88" s="20"/>
      <c r="AB88" s="19"/>
      <c r="AC88" s="21"/>
      <c r="AJ88" s="22"/>
      <c r="AK88" s="22"/>
      <c r="AL88" s="22"/>
      <c r="AM88" s="22"/>
      <c r="AN88" s="20"/>
      <c r="AO88" s="20"/>
      <c r="AP88" s="20"/>
      <c r="AQ88" s="20"/>
      <c r="AR88" s="20"/>
    </row>
    <row r="89" spans="1:44" s="17" customFormat="1" ht="30.75" customHeight="1" x14ac:dyDescent="0.2">
      <c r="A89" s="150"/>
      <c r="C89" s="63"/>
      <c r="D89" s="66" t="str">
        <f t="shared" si="13"/>
        <v/>
      </c>
      <c r="E89" s="69" t="str">
        <f>IFERROR(VLOOKUP(J89,Causa!$A$2:$F$15,6,0),"")</f>
        <v/>
      </c>
      <c r="F89" s="52"/>
      <c r="G89" s="53"/>
      <c r="H89" s="212"/>
      <c r="I89" s="55"/>
      <c r="J89" s="54"/>
      <c r="K89" s="54"/>
      <c r="L89" s="54"/>
      <c r="M89" s="54"/>
      <c r="N89" s="54"/>
      <c r="O89" s="54"/>
      <c r="P89" s="54"/>
      <c r="Q89" s="55"/>
      <c r="R89" s="54"/>
      <c r="S89" s="56">
        <f t="shared" si="17"/>
        <v>0</v>
      </c>
      <c r="T89" s="56">
        <f t="shared" si="14"/>
        <v>0</v>
      </c>
      <c r="U89" s="56">
        <f t="shared" si="18"/>
        <v>0</v>
      </c>
      <c r="V89" s="56">
        <f t="shared" si="15"/>
        <v>0</v>
      </c>
      <c r="W89" s="64" t="str">
        <f t="shared" si="16"/>
        <v/>
      </c>
      <c r="X89" s="56" t="str">
        <f t="shared" si="19"/>
        <v>T</v>
      </c>
      <c r="Y89" s="20"/>
      <c r="Z89" s="19"/>
      <c r="AA89" s="20"/>
      <c r="AB89" s="19"/>
      <c r="AC89" s="21"/>
      <c r="AJ89" s="22"/>
      <c r="AK89" s="22"/>
      <c r="AL89" s="22"/>
      <c r="AM89" s="22"/>
      <c r="AN89" s="20"/>
      <c r="AO89" s="20"/>
      <c r="AP89" s="20"/>
      <c r="AQ89" s="20"/>
      <c r="AR89" s="20"/>
    </row>
    <row r="90" spans="1:44" s="17" customFormat="1" ht="30.75" customHeight="1" x14ac:dyDescent="0.2">
      <c r="A90" s="150"/>
      <c r="C90" s="63"/>
      <c r="D90" s="66" t="str">
        <f t="shared" si="13"/>
        <v/>
      </c>
      <c r="E90" s="69" t="str">
        <f>IFERROR(VLOOKUP(J90,Causa!$A$2:$F$15,6,0),"")</f>
        <v/>
      </c>
      <c r="F90" s="52"/>
      <c r="G90" s="53"/>
      <c r="H90" s="212"/>
      <c r="I90" s="55"/>
      <c r="J90" s="54"/>
      <c r="K90" s="54"/>
      <c r="L90" s="54"/>
      <c r="M90" s="54"/>
      <c r="N90" s="54"/>
      <c r="O90" s="54"/>
      <c r="P90" s="54"/>
      <c r="Q90" s="55"/>
      <c r="R90" s="54"/>
      <c r="S90" s="56">
        <f t="shared" si="17"/>
        <v>0</v>
      </c>
      <c r="T90" s="56">
        <f t="shared" si="14"/>
        <v>0</v>
      </c>
      <c r="U90" s="56">
        <f t="shared" si="18"/>
        <v>0</v>
      </c>
      <c r="V90" s="56">
        <f t="shared" si="15"/>
        <v>0</v>
      </c>
      <c r="W90" s="64" t="str">
        <f t="shared" si="16"/>
        <v/>
      </c>
      <c r="X90" s="56" t="str">
        <f t="shared" si="19"/>
        <v>T</v>
      </c>
      <c r="Y90" s="20"/>
      <c r="Z90" s="19"/>
      <c r="AA90" s="20"/>
      <c r="AB90" s="19"/>
      <c r="AC90" s="21"/>
      <c r="AJ90" s="22"/>
      <c r="AK90" s="22"/>
      <c r="AL90" s="22"/>
      <c r="AM90" s="22"/>
      <c r="AN90" s="20"/>
      <c r="AO90" s="20"/>
      <c r="AP90" s="20"/>
      <c r="AQ90" s="20"/>
      <c r="AR90" s="20"/>
    </row>
    <row r="91" spans="1:44" s="17" customFormat="1" ht="30.75" customHeight="1" x14ac:dyDescent="0.2">
      <c r="A91" s="150"/>
      <c r="C91" s="63"/>
      <c r="D91" s="66" t="str">
        <f t="shared" si="13"/>
        <v/>
      </c>
      <c r="E91" s="69" t="str">
        <f>IFERROR(VLOOKUP(J91,Causa!$A$2:$F$15,6,0),"")</f>
        <v/>
      </c>
      <c r="F91" s="52"/>
      <c r="G91" s="53"/>
      <c r="H91" s="212"/>
      <c r="I91" s="55"/>
      <c r="J91" s="54"/>
      <c r="K91" s="54"/>
      <c r="L91" s="54"/>
      <c r="M91" s="54"/>
      <c r="N91" s="54"/>
      <c r="O91" s="54"/>
      <c r="P91" s="54"/>
      <c r="Q91" s="55"/>
      <c r="R91" s="54"/>
      <c r="S91" s="56">
        <f t="shared" si="17"/>
        <v>0</v>
      </c>
      <c r="T91" s="56">
        <f t="shared" si="14"/>
        <v>0</v>
      </c>
      <c r="U91" s="56">
        <f t="shared" si="18"/>
        <v>0</v>
      </c>
      <c r="V91" s="56">
        <f t="shared" si="15"/>
        <v>0</v>
      </c>
      <c r="W91" s="64" t="str">
        <f t="shared" si="16"/>
        <v/>
      </c>
      <c r="X91" s="56" t="str">
        <f t="shared" si="19"/>
        <v>T</v>
      </c>
      <c r="Y91" s="20"/>
      <c r="Z91" s="19"/>
      <c r="AA91" s="20"/>
      <c r="AB91" s="19"/>
      <c r="AC91" s="21"/>
      <c r="AJ91" s="22"/>
      <c r="AK91" s="22"/>
      <c r="AL91" s="22"/>
      <c r="AM91" s="22"/>
      <c r="AN91" s="20"/>
      <c r="AO91" s="20"/>
      <c r="AP91" s="20"/>
      <c r="AQ91" s="20"/>
      <c r="AR91" s="20"/>
    </row>
    <row r="92" spans="1:44" s="17" customFormat="1" ht="30.75" customHeight="1" x14ac:dyDescent="0.2">
      <c r="A92" s="150"/>
      <c r="C92" s="63"/>
      <c r="D92" s="66" t="str">
        <f t="shared" si="13"/>
        <v/>
      </c>
      <c r="E92" s="69" t="str">
        <f>IFERROR(VLOOKUP(J92,Causa!$A$2:$F$15,6,0),"")</f>
        <v/>
      </c>
      <c r="F92" s="52"/>
      <c r="G92" s="53"/>
      <c r="H92" s="212"/>
      <c r="I92" s="55"/>
      <c r="J92" s="54"/>
      <c r="K92" s="54"/>
      <c r="L92" s="54"/>
      <c r="M92" s="54"/>
      <c r="N92" s="54"/>
      <c r="O92" s="54"/>
      <c r="P92" s="54"/>
      <c r="Q92" s="55"/>
      <c r="R92" s="54"/>
      <c r="S92" s="56">
        <f t="shared" si="17"/>
        <v>0</v>
      </c>
      <c r="T92" s="56">
        <f t="shared" si="14"/>
        <v>0</v>
      </c>
      <c r="U92" s="56">
        <f t="shared" si="18"/>
        <v>0</v>
      </c>
      <c r="V92" s="56">
        <f t="shared" si="15"/>
        <v>0</v>
      </c>
      <c r="W92" s="64" t="str">
        <f t="shared" si="16"/>
        <v/>
      </c>
      <c r="X92" s="56" t="str">
        <f t="shared" si="19"/>
        <v>T</v>
      </c>
      <c r="Y92" s="20"/>
      <c r="Z92" s="19"/>
      <c r="AA92" s="20"/>
      <c r="AB92" s="19"/>
      <c r="AC92" s="21"/>
      <c r="AJ92" s="22"/>
      <c r="AK92" s="22"/>
      <c r="AL92" s="22"/>
      <c r="AM92" s="22"/>
      <c r="AN92" s="20"/>
      <c r="AO92" s="20"/>
      <c r="AP92" s="20"/>
      <c r="AQ92" s="20"/>
      <c r="AR92" s="20"/>
    </row>
    <row r="93" spans="1:44" s="17" customFormat="1" ht="30.75" customHeight="1" x14ac:dyDescent="0.2">
      <c r="A93" s="150"/>
      <c r="C93" s="63"/>
      <c r="D93" s="66" t="str">
        <f t="shared" si="13"/>
        <v/>
      </c>
      <c r="E93" s="69" t="str">
        <f>IFERROR(VLOOKUP(J93,Causa!$A$2:$F$15,6,0),"")</f>
        <v/>
      </c>
      <c r="F93" s="52"/>
      <c r="G93" s="53"/>
      <c r="H93" s="212"/>
      <c r="I93" s="55"/>
      <c r="J93" s="54"/>
      <c r="K93" s="54"/>
      <c r="L93" s="54"/>
      <c r="M93" s="54"/>
      <c r="N93" s="54"/>
      <c r="O93" s="54"/>
      <c r="P93" s="54"/>
      <c r="Q93" s="55"/>
      <c r="R93" s="54"/>
      <c r="S93" s="56">
        <f t="shared" si="17"/>
        <v>0</v>
      </c>
      <c r="T93" s="56">
        <f t="shared" si="14"/>
        <v>0</v>
      </c>
      <c r="U93" s="56">
        <f t="shared" si="18"/>
        <v>0</v>
      </c>
      <c r="V93" s="56">
        <f t="shared" si="15"/>
        <v>0</v>
      </c>
      <c r="W93" s="64" t="str">
        <f t="shared" si="16"/>
        <v/>
      </c>
      <c r="X93" s="56" t="str">
        <f t="shared" si="19"/>
        <v>T</v>
      </c>
      <c r="Y93" s="20"/>
      <c r="Z93" s="19"/>
      <c r="AA93" s="20"/>
      <c r="AB93" s="19"/>
      <c r="AC93" s="21"/>
      <c r="AJ93" s="22"/>
      <c r="AK93" s="22"/>
      <c r="AL93" s="22"/>
      <c r="AM93" s="22"/>
      <c r="AN93" s="20"/>
      <c r="AO93" s="20"/>
      <c r="AP93" s="20"/>
      <c r="AQ93" s="20"/>
      <c r="AR93" s="20"/>
    </row>
    <row r="94" spans="1:44" s="17" customFormat="1" ht="30.75" customHeight="1" x14ac:dyDescent="0.2">
      <c r="A94" s="150"/>
      <c r="C94" s="63"/>
      <c r="D94" s="66" t="str">
        <f t="shared" si="13"/>
        <v/>
      </c>
      <c r="E94" s="69" t="str">
        <f>IFERROR(VLOOKUP(J94,Causa!$A$2:$F$15,6,0),"")</f>
        <v/>
      </c>
      <c r="F94" s="52"/>
      <c r="G94" s="53"/>
      <c r="H94" s="212"/>
      <c r="I94" s="55"/>
      <c r="J94" s="54"/>
      <c r="K94" s="54"/>
      <c r="L94" s="54"/>
      <c r="M94" s="54"/>
      <c r="N94" s="54"/>
      <c r="O94" s="54"/>
      <c r="P94" s="54"/>
      <c r="Q94" s="55"/>
      <c r="R94" s="54"/>
      <c r="S94" s="56">
        <f t="shared" si="17"/>
        <v>0</v>
      </c>
      <c r="T94" s="56">
        <f t="shared" si="14"/>
        <v>0</v>
      </c>
      <c r="U94" s="56">
        <f t="shared" si="18"/>
        <v>0</v>
      </c>
      <c r="V94" s="56">
        <f t="shared" si="15"/>
        <v>0</v>
      </c>
      <c r="W94" s="64" t="str">
        <f t="shared" si="16"/>
        <v/>
      </c>
      <c r="X94" s="56" t="str">
        <f t="shared" si="19"/>
        <v>T</v>
      </c>
      <c r="Y94" s="20"/>
      <c r="Z94" s="19"/>
      <c r="AA94" s="20"/>
      <c r="AB94" s="19"/>
      <c r="AC94" s="21"/>
      <c r="AJ94" s="22"/>
      <c r="AK94" s="22"/>
      <c r="AL94" s="22"/>
      <c r="AM94" s="22"/>
      <c r="AN94" s="20"/>
      <c r="AO94" s="20"/>
      <c r="AP94" s="20"/>
      <c r="AQ94" s="20"/>
      <c r="AR94" s="20"/>
    </row>
    <row r="95" spans="1:44" s="17" customFormat="1" ht="30.75" customHeight="1" x14ac:dyDescent="0.2">
      <c r="A95" s="150"/>
      <c r="C95" s="63"/>
      <c r="D95" s="66" t="str">
        <f t="shared" si="13"/>
        <v/>
      </c>
      <c r="E95" s="69" t="str">
        <f>IFERROR(VLOOKUP(J95,Causa!$A$2:$F$15,6,0),"")</f>
        <v/>
      </c>
      <c r="F95" s="52"/>
      <c r="G95" s="53"/>
      <c r="H95" s="212"/>
      <c r="I95" s="55"/>
      <c r="J95" s="54"/>
      <c r="K95" s="54"/>
      <c r="L95" s="54"/>
      <c r="M95" s="54"/>
      <c r="N95" s="54"/>
      <c r="O95" s="54"/>
      <c r="P95" s="54"/>
      <c r="Q95" s="55"/>
      <c r="R95" s="54"/>
      <c r="S95" s="56">
        <f t="shared" si="17"/>
        <v>0</v>
      </c>
      <c r="T95" s="56">
        <f t="shared" si="14"/>
        <v>0</v>
      </c>
      <c r="U95" s="56">
        <f t="shared" si="18"/>
        <v>0</v>
      </c>
      <c r="V95" s="56">
        <f t="shared" si="15"/>
        <v>0</v>
      </c>
      <c r="W95" s="64" t="str">
        <f t="shared" si="16"/>
        <v/>
      </c>
      <c r="X95" s="56" t="str">
        <f t="shared" si="19"/>
        <v>T</v>
      </c>
      <c r="Y95" s="20"/>
      <c r="Z95" s="19"/>
      <c r="AA95" s="20"/>
      <c r="AB95" s="19"/>
      <c r="AC95" s="21"/>
      <c r="AJ95" s="22"/>
      <c r="AK95" s="22"/>
      <c r="AL95" s="22"/>
      <c r="AM95" s="22"/>
      <c r="AN95" s="20"/>
      <c r="AO95" s="20"/>
      <c r="AP95" s="20"/>
      <c r="AQ95" s="20"/>
      <c r="AR95" s="20"/>
    </row>
    <row r="96" spans="1:44" s="17" customFormat="1" ht="30.75" customHeight="1" x14ac:dyDescent="0.2">
      <c r="A96" s="150"/>
      <c r="C96" s="63"/>
      <c r="D96" s="66" t="str">
        <f t="shared" si="13"/>
        <v/>
      </c>
      <c r="E96" s="69" t="str">
        <f>IFERROR(VLOOKUP(J96,Causa!$A$2:$F$15,6,0),"")</f>
        <v/>
      </c>
      <c r="F96" s="52"/>
      <c r="G96" s="53"/>
      <c r="H96" s="212"/>
      <c r="I96" s="55"/>
      <c r="J96" s="54"/>
      <c r="K96" s="54"/>
      <c r="L96" s="54"/>
      <c r="M96" s="54"/>
      <c r="N96" s="54"/>
      <c r="O96" s="54"/>
      <c r="P96" s="54"/>
      <c r="Q96" s="55"/>
      <c r="R96" s="54"/>
      <c r="S96" s="56">
        <f t="shared" si="17"/>
        <v>0</v>
      </c>
      <c r="T96" s="56">
        <f t="shared" si="14"/>
        <v>0</v>
      </c>
      <c r="U96" s="56">
        <f t="shared" si="18"/>
        <v>0</v>
      </c>
      <c r="V96" s="56">
        <f t="shared" si="15"/>
        <v>0</v>
      </c>
      <c r="W96" s="64" t="str">
        <f t="shared" si="16"/>
        <v/>
      </c>
      <c r="X96" s="56" t="str">
        <f t="shared" si="19"/>
        <v>T</v>
      </c>
      <c r="Y96" s="20"/>
      <c r="Z96" s="19"/>
      <c r="AA96" s="20"/>
      <c r="AB96" s="19"/>
      <c r="AC96" s="21"/>
      <c r="AJ96" s="22"/>
      <c r="AK96" s="22"/>
      <c r="AL96" s="22"/>
      <c r="AM96" s="22"/>
      <c r="AN96" s="20"/>
      <c r="AO96" s="20"/>
      <c r="AP96" s="20"/>
      <c r="AQ96" s="20"/>
      <c r="AR96" s="20"/>
    </row>
    <row r="97" spans="1:44" s="17" customFormat="1" ht="30.75" customHeight="1" x14ac:dyDescent="0.2">
      <c r="A97" s="150"/>
      <c r="C97" s="63"/>
      <c r="D97" s="66" t="str">
        <f t="shared" si="13"/>
        <v/>
      </c>
      <c r="E97" s="69" t="str">
        <f>IFERROR(VLOOKUP(J97,Causa!$A$2:$F$15,6,0),"")</f>
        <v/>
      </c>
      <c r="F97" s="52"/>
      <c r="G97" s="53"/>
      <c r="H97" s="212"/>
      <c r="I97" s="55"/>
      <c r="J97" s="54"/>
      <c r="K97" s="54"/>
      <c r="L97" s="54"/>
      <c r="M97" s="54"/>
      <c r="N97" s="54"/>
      <c r="O97" s="54"/>
      <c r="P97" s="54"/>
      <c r="Q97" s="55"/>
      <c r="R97" s="54"/>
      <c r="S97" s="56">
        <f t="shared" si="17"/>
        <v>0</v>
      </c>
      <c r="T97" s="56">
        <f t="shared" si="14"/>
        <v>0</v>
      </c>
      <c r="U97" s="56">
        <f t="shared" si="18"/>
        <v>0</v>
      </c>
      <c r="V97" s="56">
        <f t="shared" si="15"/>
        <v>0</v>
      </c>
      <c r="W97" s="64" t="str">
        <f t="shared" si="16"/>
        <v/>
      </c>
      <c r="X97" s="56" t="str">
        <f t="shared" si="19"/>
        <v>T</v>
      </c>
      <c r="Y97" s="20"/>
      <c r="Z97" s="19"/>
      <c r="AA97" s="20"/>
      <c r="AB97" s="19"/>
      <c r="AC97" s="21"/>
      <c r="AJ97" s="22"/>
      <c r="AK97" s="22"/>
      <c r="AL97" s="22"/>
      <c r="AM97" s="22"/>
      <c r="AN97" s="20"/>
      <c r="AO97" s="20"/>
      <c r="AP97" s="20"/>
      <c r="AQ97" s="20"/>
      <c r="AR97" s="20"/>
    </row>
    <row r="98" spans="1:44" s="17" customFormat="1" ht="30.75" customHeight="1" x14ac:dyDescent="0.2">
      <c r="A98" s="150"/>
      <c r="C98" s="63"/>
      <c r="D98" s="66" t="str">
        <f t="shared" si="13"/>
        <v/>
      </c>
      <c r="E98" s="69" t="str">
        <f>IFERROR(VLOOKUP(J98,Causa!$A$2:$F$15,6,0),"")</f>
        <v/>
      </c>
      <c r="F98" s="52"/>
      <c r="G98" s="53"/>
      <c r="H98" s="212"/>
      <c r="I98" s="55"/>
      <c r="J98" s="54"/>
      <c r="K98" s="54"/>
      <c r="L98" s="54"/>
      <c r="M98" s="54"/>
      <c r="N98" s="54"/>
      <c r="O98" s="54"/>
      <c r="P98" s="54"/>
      <c r="Q98" s="55"/>
      <c r="R98" s="54"/>
      <c r="S98" s="56">
        <f t="shared" si="17"/>
        <v>0</v>
      </c>
      <c r="T98" s="56">
        <f t="shared" si="14"/>
        <v>0</v>
      </c>
      <c r="U98" s="56">
        <f t="shared" si="18"/>
        <v>0</v>
      </c>
      <c r="V98" s="56">
        <f t="shared" si="15"/>
        <v>0</v>
      </c>
      <c r="W98" s="64" t="str">
        <f t="shared" si="16"/>
        <v/>
      </c>
      <c r="X98" s="56" t="str">
        <f t="shared" si="19"/>
        <v>T</v>
      </c>
      <c r="Y98" s="20"/>
      <c r="Z98" s="19"/>
      <c r="AA98" s="20"/>
      <c r="AB98" s="19"/>
      <c r="AC98" s="21"/>
      <c r="AJ98" s="22"/>
      <c r="AK98" s="22"/>
      <c r="AL98" s="22"/>
      <c r="AM98" s="22"/>
      <c r="AN98" s="20"/>
      <c r="AO98" s="20"/>
      <c r="AP98" s="20"/>
      <c r="AQ98" s="20"/>
      <c r="AR98" s="20"/>
    </row>
    <row r="99" spans="1:44" s="17" customFormat="1" ht="30.75" customHeight="1" x14ac:dyDescent="0.2">
      <c r="A99" s="150"/>
      <c r="C99" s="63"/>
      <c r="D99" s="66" t="str">
        <f t="shared" ref="D99:D162" si="20">IF(E99="","",IF(E99=1,IF(COUNTA(F99:P99)=9,1,0),IF(J99="OPERACIO",IF(COUNTA(F99:P99)=7,1,0),IF(COUNTA(F99:P99)=7,1,0))))</f>
        <v/>
      </c>
      <c r="E99" s="69" t="str">
        <f>IFERROR(VLOOKUP(J99,Causa!$A$2:$F$15,6,0),"")</f>
        <v/>
      </c>
      <c r="F99" s="52"/>
      <c r="G99" s="53"/>
      <c r="H99" s="212"/>
      <c r="I99" s="55"/>
      <c r="J99" s="54"/>
      <c r="K99" s="54"/>
      <c r="L99" s="54"/>
      <c r="M99" s="54"/>
      <c r="N99" s="54"/>
      <c r="O99" s="54"/>
      <c r="P99" s="54"/>
      <c r="Q99" s="55"/>
      <c r="R99" s="54"/>
      <c r="S99" s="56">
        <f t="shared" si="17"/>
        <v>0</v>
      </c>
      <c r="T99" s="56">
        <f t="shared" ref="T99:T162" si="21">IF(J99="Programa",P99,0)-S99</f>
        <v>0</v>
      </c>
      <c r="U99" s="56">
        <f t="shared" si="18"/>
        <v>0</v>
      </c>
      <c r="V99" s="56">
        <f t="shared" ref="V99:V162" si="22">IF(J99="ELECTRIC",P99,0)+IF(J99="INSTRUME",P99,0)+IF(J99="MECANICA",P99,0)+IF(J99="OPERACIO",P99,0)+IF(J99="AUTOMATI",P99,0)</f>
        <v>0</v>
      </c>
      <c r="W99" s="64" t="str">
        <f t="shared" ref="W99:W162" si="23">IF(F99="","",HOUR(F99))</f>
        <v/>
      </c>
      <c r="X99" s="56" t="str">
        <f t="shared" si="19"/>
        <v>T</v>
      </c>
      <c r="Y99" s="20"/>
      <c r="Z99" s="19"/>
      <c r="AA99" s="20"/>
      <c r="AB99" s="19"/>
      <c r="AC99" s="21"/>
      <c r="AJ99" s="22"/>
      <c r="AK99" s="22"/>
      <c r="AL99" s="22"/>
      <c r="AM99" s="22"/>
      <c r="AN99" s="20"/>
      <c r="AO99" s="20"/>
      <c r="AP99" s="20"/>
      <c r="AQ99" s="20"/>
      <c r="AR99" s="20"/>
    </row>
    <row r="100" spans="1:44" s="17" customFormat="1" ht="30.75" customHeight="1" x14ac:dyDescent="0.2">
      <c r="A100" s="150"/>
      <c r="C100" s="63"/>
      <c r="D100" s="66" t="str">
        <f t="shared" si="20"/>
        <v/>
      </c>
      <c r="E100" s="69" t="str">
        <f>IFERROR(VLOOKUP(J100,Causa!$A$2:$F$15,6,0),"")</f>
        <v/>
      </c>
      <c r="F100" s="52"/>
      <c r="G100" s="53"/>
      <c r="H100" s="212"/>
      <c r="I100" s="55"/>
      <c r="J100" s="54"/>
      <c r="K100" s="54"/>
      <c r="L100" s="54"/>
      <c r="M100" s="54"/>
      <c r="N100" s="54"/>
      <c r="O100" s="54"/>
      <c r="P100" s="54"/>
      <c r="Q100" s="55"/>
      <c r="R100" s="54"/>
      <c r="S100" s="56">
        <f t="shared" ref="S100:S163" si="24">IF(K100="tiempo no programado",P100,0)</f>
        <v>0</v>
      </c>
      <c r="T100" s="56">
        <f t="shared" si="21"/>
        <v>0</v>
      </c>
      <c r="U100" s="56">
        <f t="shared" ref="U100:U163" si="25">IF(J100="CALIDAD",P100,0)+IF(J100="LOGISTIC",P100,0)+IF(J100="REPUESTO",P100,0)+IF(J100="SALAMAQ",P100,0)</f>
        <v>0</v>
      </c>
      <c r="V100" s="56">
        <f t="shared" si="22"/>
        <v>0</v>
      </c>
      <c r="W100" s="64" t="str">
        <f t="shared" si="23"/>
        <v/>
      </c>
      <c r="X100" s="56" t="str">
        <f t="shared" ref="X100:X163" si="26">IF(OR(W100=23,W100&lt;7),"N",IF(AND(W100&gt;=7,W100&lt;15),"M","T"))</f>
        <v>T</v>
      </c>
      <c r="Y100" s="20"/>
      <c r="Z100" s="19"/>
      <c r="AA100" s="20"/>
      <c r="AB100" s="19"/>
      <c r="AC100" s="21"/>
      <c r="AJ100" s="22"/>
      <c r="AK100" s="22"/>
      <c r="AL100" s="22"/>
      <c r="AM100" s="22"/>
      <c r="AN100" s="20"/>
      <c r="AO100" s="20"/>
      <c r="AP100" s="20"/>
      <c r="AQ100" s="20"/>
      <c r="AR100" s="20"/>
    </row>
    <row r="101" spans="1:44" s="17" customFormat="1" ht="30.75" customHeight="1" x14ac:dyDescent="0.2">
      <c r="A101" s="150"/>
      <c r="C101" s="63"/>
      <c r="D101" s="66" t="str">
        <f t="shared" si="20"/>
        <v/>
      </c>
      <c r="E101" s="69" t="str">
        <f>IFERROR(VLOOKUP(J101,Causa!$A$2:$F$15,6,0),"")</f>
        <v/>
      </c>
      <c r="F101" s="52"/>
      <c r="G101" s="53"/>
      <c r="H101" s="212"/>
      <c r="I101" s="55"/>
      <c r="J101" s="54"/>
      <c r="K101" s="54"/>
      <c r="L101" s="54"/>
      <c r="M101" s="54"/>
      <c r="N101" s="54"/>
      <c r="O101" s="54"/>
      <c r="P101" s="54"/>
      <c r="Q101" s="55"/>
      <c r="R101" s="54"/>
      <c r="S101" s="56">
        <f t="shared" si="24"/>
        <v>0</v>
      </c>
      <c r="T101" s="56">
        <f t="shared" si="21"/>
        <v>0</v>
      </c>
      <c r="U101" s="56">
        <f t="shared" si="25"/>
        <v>0</v>
      </c>
      <c r="V101" s="56">
        <f t="shared" si="22"/>
        <v>0</v>
      </c>
      <c r="W101" s="64" t="str">
        <f t="shared" si="23"/>
        <v/>
      </c>
      <c r="X101" s="56" t="str">
        <f t="shared" si="26"/>
        <v>T</v>
      </c>
      <c r="Y101" s="20"/>
      <c r="Z101" s="19"/>
      <c r="AA101" s="20"/>
      <c r="AB101" s="19"/>
      <c r="AC101" s="21"/>
      <c r="AJ101" s="22"/>
      <c r="AK101" s="22"/>
      <c r="AL101" s="22"/>
      <c r="AM101" s="22"/>
      <c r="AN101" s="20"/>
      <c r="AO101" s="20"/>
      <c r="AP101" s="20"/>
      <c r="AQ101" s="20"/>
      <c r="AR101" s="20"/>
    </row>
    <row r="102" spans="1:44" s="17" customFormat="1" ht="30.75" customHeight="1" x14ac:dyDescent="0.2">
      <c r="A102" s="150"/>
      <c r="C102" s="63"/>
      <c r="D102" s="66" t="str">
        <f t="shared" si="20"/>
        <v/>
      </c>
      <c r="E102" s="69" t="str">
        <f>IFERROR(VLOOKUP(J102,Causa!$A$2:$F$15,6,0),"")</f>
        <v/>
      </c>
      <c r="F102" s="52"/>
      <c r="G102" s="53"/>
      <c r="H102" s="212"/>
      <c r="I102" s="55"/>
      <c r="J102" s="54"/>
      <c r="K102" s="54"/>
      <c r="L102" s="54"/>
      <c r="M102" s="54"/>
      <c r="N102" s="54"/>
      <c r="O102" s="54"/>
      <c r="P102" s="54"/>
      <c r="Q102" s="55"/>
      <c r="R102" s="54"/>
      <c r="S102" s="56">
        <f t="shared" si="24"/>
        <v>0</v>
      </c>
      <c r="T102" s="56">
        <f t="shared" si="21"/>
        <v>0</v>
      </c>
      <c r="U102" s="56">
        <f t="shared" si="25"/>
        <v>0</v>
      </c>
      <c r="V102" s="56">
        <f t="shared" si="22"/>
        <v>0</v>
      </c>
      <c r="W102" s="64" t="str">
        <f t="shared" si="23"/>
        <v/>
      </c>
      <c r="X102" s="56" t="str">
        <f t="shared" si="26"/>
        <v>T</v>
      </c>
      <c r="Y102" s="20"/>
      <c r="Z102" s="19"/>
      <c r="AA102" s="20"/>
      <c r="AB102" s="19"/>
      <c r="AC102" s="21"/>
      <c r="AJ102" s="22"/>
      <c r="AK102" s="22"/>
      <c r="AL102" s="22"/>
      <c r="AM102" s="22"/>
      <c r="AN102" s="20"/>
      <c r="AO102" s="20"/>
      <c r="AP102" s="20"/>
      <c r="AQ102" s="20"/>
      <c r="AR102" s="20"/>
    </row>
    <row r="103" spans="1:44" s="17" customFormat="1" ht="30.75" customHeight="1" x14ac:dyDescent="0.2">
      <c r="A103" s="150"/>
      <c r="C103" s="63"/>
      <c r="D103" s="66" t="str">
        <f t="shared" si="20"/>
        <v/>
      </c>
      <c r="E103" s="69" t="str">
        <f>IFERROR(VLOOKUP(J103,Causa!$A$2:$F$15,6,0),"")</f>
        <v/>
      </c>
      <c r="F103" s="52"/>
      <c r="G103" s="53"/>
      <c r="H103" s="212"/>
      <c r="I103" s="55"/>
      <c r="J103" s="54"/>
      <c r="K103" s="54"/>
      <c r="L103" s="54"/>
      <c r="M103" s="54"/>
      <c r="N103" s="54"/>
      <c r="O103" s="54"/>
      <c r="P103" s="54"/>
      <c r="Q103" s="55"/>
      <c r="R103" s="54"/>
      <c r="S103" s="56">
        <f t="shared" si="24"/>
        <v>0</v>
      </c>
      <c r="T103" s="56">
        <f t="shared" si="21"/>
        <v>0</v>
      </c>
      <c r="U103" s="56">
        <f t="shared" si="25"/>
        <v>0</v>
      </c>
      <c r="V103" s="56">
        <f t="shared" si="22"/>
        <v>0</v>
      </c>
      <c r="W103" s="64" t="str">
        <f t="shared" si="23"/>
        <v/>
      </c>
      <c r="X103" s="56" t="str">
        <f t="shared" si="26"/>
        <v>T</v>
      </c>
      <c r="Y103" s="20"/>
      <c r="Z103" s="19"/>
      <c r="AA103" s="20"/>
      <c r="AB103" s="19"/>
      <c r="AC103" s="21"/>
      <c r="AJ103" s="22"/>
      <c r="AK103" s="22"/>
      <c r="AL103" s="22"/>
      <c r="AM103" s="22"/>
      <c r="AN103" s="20"/>
      <c r="AO103" s="20"/>
      <c r="AP103" s="20"/>
      <c r="AQ103" s="20"/>
      <c r="AR103" s="20"/>
    </row>
    <row r="104" spans="1:44" s="17" customFormat="1" ht="30.75" customHeight="1" x14ac:dyDescent="0.2">
      <c r="A104" s="150"/>
      <c r="C104" s="63"/>
      <c r="D104" s="66" t="str">
        <f t="shared" si="20"/>
        <v/>
      </c>
      <c r="E104" s="69" t="str">
        <f>IFERROR(VLOOKUP(J104,Causa!$A$2:$F$15,6,0),"")</f>
        <v/>
      </c>
      <c r="F104" s="52"/>
      <c r="G104" s="53"/>
      <c r="H104" s="212"/>
      <c r="I104" s="55"/>
      <c r="J104" s="54"/>
      <c r="K104" s="54"/>
      <c r="L104" s="54"/>
      <c r="M104" s="54"/>
      <c r="N104" s="54"/>
      <c r="O104" s="54"/>
      <c r="P104" s="54"/>
      <c r="Q104" s="55"/>
      <c r="R104" s="54"/>
      <c r="S104" s="56">
        <f t="shared" si="24"/>
        <v>0</v>
      </c>
      <c r="T104" s="56">
        <f t="shared" si="21"/>
        <v>0</v>
      </c>
      <c r="U104" s="56">
        <f t="shared" si="25"/>
        <v>0</v>
      </c>
      <c r="V104" s="56">
        <f t="shared" si="22"/>
        <v>0</v>
      </c>
      <c r="W104" s="64" t="str">
        <f t="shared" si="23"/>
        <v/>
      </c>
      <c r="X104" s="56" t="str">
        <f t="shared" si="26"/>
        <v>T</v>
      </c>
      <c r="Y104" s="20"/>
      <c r="Z104" s="19"/>
      <c r="AA104" s="20"/>
      <c r="AB104" s="19"/>
      <c r="AC104" s="21"/>
      <c r="AJ104" s="22"/>
      <c r="AK104" s="22"/>
      <c r="AL104" s="22"/>
      <c r="AM104" s="22"/>
      <c r="AN104" s="20"/>
      <c r="AO104" s="20"/>
      <c r="AP104" s="20"/>
      <c r="AQ104" s="20"/>
      <c r="AR104" s="20"/>
    </row>
    <row r="105" spans="1:44" s="17" customFormat="1" ht="30.75" customHeight="1" x14ac:dyDescent="0.2">
      <c r="A105" s="150"/>
      <c r="C105" s="63"/>
      <c r="D105" s="66" t="str">
        <f t="shared" si="20"/>
        <v/>
      </c>
      <c r="E105" s="69" t="str">
        <f>IFERROR(VLOOKUP(J105,Causa!$A$2:$F$15,6,0),"")</f>
        <v/>
      </c>
      <c r="F105" s="52"/>
      <c r="G105" s="53"/>
      <c r="H105" s="212"/>
      <c r="I105" s="55"/>
      <c r="J105" s="54"/>
      <c r="K105" s="54"/>
      <c r="L105" s="54"/>
      <c r="M105" s="54"/>
      <c r="N105" s="54"/>
      <c r="O105" s="54"/>
      <c r="P105" s="54"/>
      <c r="Q105" s="55"/>
      <c r="R105" s="54"/>
      <c r="S105" s="56">
        <f t="shared" si="24"/>
        <v>0</v>
      </c>
      <c r="T105" s="56">
        <f t="shared" si="21"/>
        <v>0</v>
      </c>
      <c r="U105" s="56">
        <f t="shared" si="25"/>
        <v>0</v>
      </c>
      <c r="V105" s="56">
        <f t="shared" si="22"/>
        <v>0</v>
      </c>
      <c r="W105" s="64" t="str">
        <f t="shared" si="23"/>
        <v/>
      </c>
      <c r="X105" s="56" t="str">
        <f t="shared" si="26"/>
        <v>T</v>
      </c>
      <c r="Y105" s="20"/>
      <c r="Z105" s="19"/>
      <c r="AA105" s="20"/>
      <c r="AB105" s="19"/>
      <c r="AC105" s="21"/>
      <c r="AJ105" s="22"/>
      <c r="AK105" s="22"/>
      <c r="AL105" s="22"/>
      <c r="AM105" s="22"/>
      <c r="AN105" s="20"/>
      <c r="AO105" s="20"/>
      <c r="AP105" s="20"/>
      <c r="AQ105" s="20"/>
      <c r="AR105" s="20"/>
    </row>
    <row r="106" spans="1:44" s="17" customFormat="1" ht="30.75" customHeight="1" x14ac:dyDescent="0.2">
      <c r="A106" s="150"/>
      <c r="C106" s="63"/>
      <c r="D106" s="66" t="str">
        <f t="shared" si="20"/>
        <v/>
      </c>
      <c r="E106" s="69" t="str">
        <f>IFERROR(VLOOKUP(J106,Causa!$A$2:$F$15,6,0),"")</f>
        <v/>
      </c>
      <c r="F106" s="52"/>
      <c r="G106" s="53"/>
      <c r="H106" s="212"/>
      <c r="I106" s="55"/>
      <c r="J106" s="54"/>
      <c r="K106" s="54"/>
      <c r="L106" s="54"/>
      <c r="M106" s="54"/>
      <c r="N106" s="54"/>
      <c r="O106" s="54"/>
      <c r="P106" s="54"/>
      <c r="Q106" s="55"/>
      <c r="R106" s="54"/>
      <c r="S106" s="56">
        <f t="shared" si="24"/>
        <v>0</v>
      </c>
      <c r="T106" s="56">
        <f t="shared" si="21"/>
        <v>0</v>
      </c>
      <c r="U106" s="56">
        <f t="shared" si="25"/>
        <v>0</v>
      </c>
      <c r="V106" s="56">
        <f t="shared" si="22"/>
        <v>0</v>
      </c>
      <c r="W106" s="64" t="str">
        <f t="shared" si="23"/>
        <v/>
      </c>
      <c r="X106" s="56" t="str">
        <f t="shared" si="26"/>
        <v>T</v>
      </c>
      <c r="Y106" s="20"/>
      <c r="Z106" s="19"/>
      <c r="AA106" s="20"/>
      <c r="AB106" s="19"/>
      <c r="AC106" s="21"/>
      <c r="AJ106" s="22"/>
      <c r="AK106" s="22"/>
      <c r="AL106" s="22"/>
      <c r="AM106" s="22"/>
      <c r="AN106" s="20"/>
      <c r="AO106" s="20"/>
      <c r="AP106" s="20"/>
      <c r="AQ106" s="20"/>
      <c r="AR106" s="20"/>
    </row>
    <row r="107" spans="1:44" s="17" customFormat="1" ht="30.75" customHeight="1" x14ac:dyDescent="0.2">
      <c r="A107" s="150"/>
      <c r="C107" s="63"/>
      <c r="D107" s="66" t="str">
        <f t="shared" si="20"/>
        <v/>
      </c>
      <c r="E107" s="69" t="str">
        <f>IFERROR(VLOOKUP(J107,Causa!$A$2:$F$15,6,0),"")</f>
        <v/>
      </c>
      <c r="F107" s="52"/>
      <c r="G107" s="53"/>
      <c r="H107" s="212"/>
      <c r="I107" s="55"/>
      <c r="J107" s="54"/>
      <c r="K107" s="54"/>
      <c r="L107" s="54"/>
      <c r="M107" s="54"/>
      <c r="N107" s="54"/>
      <c r="O107" s="54"/>
      <c r="P107" s="54"/>
      <c r="Q107" s="55"/>
      <c r="R107" s="54"/>
      <c r="S107" s="56">
        <f t="shared" si="24"/>
        <v>0</v>
      </c>
      <c r="T107" s="56">
        <f t="shared" si="21"/>
        <v>0</v>
      </c>
      <c r="U107" s="56">
        <f t="shared" si="25"/>
        <v>0</v>
      </c>
      <c r="V107" s="56">
        <f t="shared" si="22"/>
        <v>0</v>
      </c>
      <c r="W107" s="64" t="str">
        <f t="shared" si="23"/>
        <v/>
      </c>
      <c r="X107" s="56" t="str">
        <f t="shared" si="26"/>
        <v>T</v>
      </c>
      <c r="Y107" s="20"/>
      <c r="Z107" s="19"/>
      <c r="AA107" s="20"/>
      <c r="AB107" s="19"/>
      <c r="AC107" s="21"/>
      <c r="AJ107" s="22"/>
      <c r="AK107" s="22"/>
      <c r="AL107" s="22"/>
      <c r="AM107" s="22"/>
      <c r="AN107" s="20"/>
      <c r="AO107" s="20"/>
      <c r="AP107" s="20"/>
      <c r="AQ107" s="20"/>
      <c r="AR107" s="20"/>
    </row>
    <row r="108" spans="1:44" s="17" customFormat="1" ht="30.75" customHeight="1" x14ac:dyDescent="0.2">
      <c r="A108" s="150"/>
      <c r="C108" s="63"/>
      <c r="D108" s="66" t="str">
        <f t="shared" si="20"/>
        <v/>
      </c>
      <c r="E108" s="69" t="str">
        <f>IFERROR(VLOOKUP(J108,Causa!$A$2:$F$15,6,0),"")</f>
        <v/>
      </c>
      <c r="F108" s="52"/>
      <c r="G108" s="53"/>
      <c r="H108" s="212"/>
      <c r="I108" s="55"/>
      <c r="J108" s="54"/>
      <c r="K108" s="54"/>
      <c r="L108" s="54"/>
      <c r="M108" s="54"/>
      <c r="N108" s="54"/>
      <c r="O108" s="54"/>
      <c r="P108" s="54"/>
      <c r="Q108" s="55"/>
      <c r="R108" s="54"/>
      <c r="S108" s="56">
        <f t="shared" si="24"/>
        <v>0</v>
      </c>
      <c r="T108" s="56">
        <f t="shared" si="21"/>
        <v>0</v>
      </c>
      <c r="U108" s="56">
        <f t="shared" si="25"/>
        <v>0</v>
      </c>
      <c r="V108" s="56">
        <f t="shared" si="22"/>
        <v>0</v>
      </c>
      <c r="W108" s="64" t="str">
        <f t="shared" si="23"/>
        <v/>
      </c>
      <c r="X108" s="56" t="str">
        <f t="shared" si="26"/>
        <v>T</v>
      </c>
      <c r="Y108" s="20"/>
      <c r="Z108" s="19"/>
      <c r="AA108" s="20"/>
      <c r="AB108" s="19"/>
      <c r="AC108" s="21"/>
      <c r="AJ108" s="22"/>
      <c r="AK108" s="22"/>
      <c r="AL108" s="22"/>
      <c r="AM108" s="22"/>
      <c r="AN108" s="20"/>
      <c r="AO108" s="20"/>
      <c r="AP108" s="20"/>
      <c r="AQ108" s="20"/>
      <c r="AR108" s="20"/>
    </row>
    <row r="109" spans="1:44" s="17" customFormat="1" ht="30.75" customHeight="1" x14ac:dyDescent="0.2">
      <c r="A109" s="150"/>
      <c r="C109" s="63"/>
      <c r="D109" s="66" t="str">
        <f t="shared" si="20"/>
        <v/>
      </c>
      <c r="E109" s="69" t="str">
        <f>IFERROR(VLOOKUP(J109,Causa!$A$2:$F$15,6,0),"")</f>
        <v/>
      </c>
      <c r="F109" s="52"/>
      <c r="G109" s="53"/>
      <c r="H109" s="212"/>
      <c r="I109" s="55"/>
      <c r="J109" s="54"/>
      <c r="K109" s="54"/>
      <c r="L109" s="54"/>
      <c r="M109" s="54"/>
      <c r="N109" s="54"/>
      <c r="O109" s="54"/>
      <c r="P109" s="54"/>
      <c r="Q109" s="55"/>
      <c r="R109" s="54"/>
      <c r="S109" s="56">
        <f t="shared" si="24"/>
        <v>0</v>
      </c>
      <c r="T109" s="56">
        <f t="shared" si="21"/>
        <v>0</v>
      </c>
      <c r="U109" s="56">
        <f t="shared" si="25"/>
        <v>0</v>
      </c>
      <c r="V109" s="56">
        <f t="shared" si="22"/>
        <v>0</v>
      </c>
      <c r="W109" s="64" t="str">
        <f t="shared" si="23"/>
        <v/>
      </c>
      <c r="X109" s="56" t="str">
        <f t="shared" si="26"/>
        <v>T</v>
      </c>
      <c r="Y109" s="20"/>
      <c r="Z109" s="19"/>
      <c r="AA109" s="20"/>
      <c r="AB109" s="19"/>
      <c r="AC109" s="21"/>
      <c r="AJ109" s="22"/>
      <c r="AK109" s="22"/>
      <c r="AL109" s="22"/>
      <c r="AM109" s="22"/>
      <c r="AN109" s="20"/>
      <c r="AO109" s="20"/>
      <c r="AP109" s="20"/>
      <c r="AQ109" s="20"/>
      <c r="AR109" s="20"/>
    </row>
    <row r="110" spans="1:44" s="17" customFormat="1" ht="30.75" customHeight="1" x14ac:dyDescent="0.2">
      <c r="A110" s="150"/>
      <c r="C110" s="63"/>
      <c r="D110" s="66" t="str">
        <f t="shared" si="20"/>
        <v/>
      </c>
      <c r="E110" s="69" t="str">
        <f>IFERROR(VLOOKUP(J110,Causa!$A$2:$F$15,6,0),"")</f>
        <v/>
      </c>
      <c r="F110" s="52"/>
      <c r="G110" s="53"/>
      <c r="H110" s="212"/>
      <c r="I110" s="55"/>
      <c r="J110" s="54"/>
      <c r="K110" s="54"/>
      <c r="L110" s="54"/>
      <c r="M110" s="54"/>
      <c r="N110" s="54"/>
      <c r="O110" s="54"/>
      <c r="P110" s="54"/>
      <c r="Q110" s="55"/>
      <c r="R110" s="54"/>
      <c r="S110" s="56">
        <f t="shared" si="24"/>
        <v>0</v>
      </c>
      <c r="T110" s="56">
        <f t="shared" si="21"/>
        <v>0</v>
      </c>
      <c r="U110" s="56">
        <f t="shared" si="25"/>
        <v>0</v>
      </c>
      <c r="V110" s="56">
        <f t="shared" si="22"/>
        <v>0</v>
      </c>
      <c r="W110" s="64" t="str">
        <f t="shared" si="23"/>
        <v/>
      </c>
      <c r="X110" s="56" t="str">
        <f t="shared" si="26"/>
        <v>T</v>
      </c>
      <c r="Y110" s="20"/>
      <c r="Z110" s="19"/>
      <c r="AA110" s="20"/>
      <c r="AB110" s="19"/>
      <c r="AC110" s="21"/>
      <c r="AJ110" s="22"/>
      <c r="AK110" s="22"/>
      <c r="AL110" s="22"/>
      <c r="AM110" s="22"/>
      <c r="AN110" s="20"/>
      <c r="AO110" s="20"/>
      <c r="AP110" s="20"/>
      <c r="AQ110" s="20"/>
      <c r="AR110" s="20"/>
    </row>
    <row r="111" spans="1:44" s="17" customFormat="1" ht="30.75" customHeight="1" x14ac:dyDescent="0.2">
      <c r="A111" s="150"/>
      <c r="C111" s="63"/>
      <c r="D111" s="66" t="str">
        <f t="shared" si="20"/>
        <v/>
      </c>
      <c r="E111" s="69" t="str">
        <f>IFERROR(VLOOKUP(J111,Causa!$A$2:$F$15,6,0),"")</f>
        <v/>
      </c>
      <c r="F111" s="52"/>
      <c r="G111" s="53"/>
      <c r="H111" s="212"/>
      <c r="I111" s="55"/>
      <c r="J111" s="54"/>
      <c r="K111" s="54"/>
      <c r="L111" s="54"/>
      <c r="M111" s="54"/>
      <c r="N111" s="54"/>
      <c r="O111" s="54"/>
      <c r="P111" s="54"/>
      <c r="Q111" s="55"/>
      <c r="R111" s="54"/>
      <c r="S111" s="56">
        <f t="shared" si="24"/>
        <v>0</v>
      </c>
      <c r="T111" s="56">
        <f t="shared" si="21"/>
        <v>0</v>
      </c>
      <c r="U111" s="56">
        <f t="shared" si="25"/>
        <v>0</v>
      </c>
      <c r="V111" s="56">
        <f t="shared" si="22"/>
        <v>0</v>
      </c>
      <c r="W111" s="64" t="str">
        <f t="shared" si="23"/>
        <v/>
      </c>
      <c r="X111" s="56" t="str">
        <f t="shared" si="26"/>
        <v>T</v>
      </c>
      <c r="Y111" s="20"/>
      <c r="Z111" s="19"/>
      <c r="AA111" s="20"/>
      <c r="AB111" s="19"/>
      <c r="AC111" s="21"/>
      <c r="AJ111" s="22"/>
      <c r="AK111" s="22"/>
      <c r="AL111" s="22"/>
      <c r="AM111" s="22"/>
      <c r="AN111" s="20"/>
      <c r="AO111" s="20"/>
      <c r="AP111" s="20"/>
      <c r="AQ111" s="20"/>
      <c r="AR111" s="20"/>
    </row>
    <row r="112" spans="1:44" s="17" customFormat="1" ht="30.75" customHeight="1" x14ac:dyDescent="0.2">
      <c r="A112" s="150"/>
      <c r="C112" s="63"/>
      <c r="D112" s="66" t="str">
        <f t="shared" si="20"/>
        <v/>
      </c>
      <c r="E112" s="69" t="str">
        <f>IFERROR(VLOOKUP(J112,Causa!$A$2:$F$15,6,0),"")</f>
        <v/>
      </c>
      <c r="F112" s="52"/>
      <c r="G112" s="53"/>
      <c r="H112" s="212"/>
      <c r="I112" s="55"/>
      <c r="J112" s="54"/>
      <c r="K112" s="54"/>
      <c r="L112" s="54"/>
      <c r="M112" s="54"/>
      <c r="N112" s="54"/>
      <c r="O112" s="54"/>
      <c r="P112" s="54"/>
      <c r="Q112" s="55"/>
      <c r="R112" s="54"/>
      <c r="S112" s="56">
        <f t="shared" si="24"/>
        <v>0</v>
      </c>
      <c r="T112" s="56">
        <f t="shared" si="21"/>
        <v>0</v>
      </c>
      <c r="U112" s="56">
        <f t="shared" si="25"/>
        <v>0</v>
      </c>
      <c r="V112" s="56">
        <f t="shared" si="22"/>
        <v>0</v>
      </c>
      <c r="W112" s="64" t="str">
        <f t="shared" si="23"/>
        <v/>
      </c>
      <c r="X112" s="56" t="str">
        <f t="shared" si="26"/>
        <v>T</v>
      </c>
      <c r="Y112" s="20"/>
      <c r="Z112" s="19"/>
      <c r="AA112" s="20"/>
      <c r="AB112" s="19"/>
      <c r="AC112" s="21"/>
      <c r="AJ112" s="22"/>
      <c r="AK112" s="22"/>
      <c r="AL112" s="22"/>
      <c r="AM112" s="22"/>
      <c r="AN112" s="20"/>
      <c r="AO112" s="20"/>
      <c r="AP112" s="20"/>
      <c r="AQ112" s="20"/>
      <c r="AR112" s="20"/>
    </row>
    <row r="113" spans="1:39" s="91" customFormat="1" ht="13.2" x14ac:dyDescent="0.25">
      <c r="A113" s="151"/>
      <c r="C113" s="63"/>
      <c r="D113" s="66" t="str">
        <f t="shared" si="20"/>
        <v/>
      </c>
      <c r="E113" s="69" t="str">
        <f>IFERROR(VLOOKUP(J113,Causa!$A$2:$F$15,6,0),"")</f>
        <v/>
      </c>
      <c r="F113" s="52"/>
      <c r="G113" s="53"/>
      <c r="H113" s="212"/>
      <c r="I113" s="55"/>
      <c r="J113" s="54"/>
      <c r="K113" s="54"/>
      <c r="L113" s="54"/>
      <c r="M113" s="54"/>
      <c r="N113" s="54"/>
      <c r="O113" s="54"/>
      <c r="P113" s="54"/>
      <c r="Q113" s="55"/>
      <c r="R113" s="54"/>
      <c r="S113" s="56">
        <f t="shared" si="24"/>
        <v>0</v>
      </c>
      <c r="T113" s="56">
        <f t="shared" si="21"/>
        <v>0</v>
      </c>
      <c r="U113" s="56">
        <f t="shared" si="25"/>
        <v>0</v>
      </c>
      <c r="V113" s="56">
        <f t="shared" si="22"/>
        <v>0</v>
      </c>
      <c r="W113" s="64" t="str">
        <f t="shared" si="23"/>
        <v/>
      </c>
      <c r="X113" s="56" t="str">
        <f t="shared" si="26"/>
        <v>T</v>
      </c>
      <c r="Y113" s="251"/>
      <c r="Z113" s="251"/>
      <c r="AB113" s="116"/>
      <c r="AC113" s="117"/>
      <c r="AJ113" s="118"/>
      <c r="AK113" s="118"/>
      <c r="AL113" s="118"/>
      <c r="AM113" s="118"/>
    </row>
    <row r="114" spans="1:39" s="91" customFormat="1" ht="13.2" x14ac:dyDescent="0.25">
      <c r="A114" s="151"/>
      <c r="C114" s="63"/>
      <c r="D114" s="66" t="str">
        <f t="shared" si="20"/>
        <v/>
      </c>
      <c r="E114" s="69" t="str">
        <f>IFERROR(VLOOKUP(J114,Causa!$A$2:$F$15,6,0),"")</f>
        <v/>
      </c>
      <c r="F114" s="52"/>
      <c r="G114" s="53"/>
      <c r="H114" s="212"/>
      <c r="I114" s="55"/>
      <c r="J114" s="54"/>
      <c r="K114" s="54"/>
      <c r="L114" s="54"/>
      <c r="M114" s="54"/>
      <c r="N114" s="54"/>
      <c r="O114" s="54"/>
      <c r="P114" s="54"/>
      <c r="Q114" s="55"/>
      <c r="R114" s="54"/>
      <c r="S114" s="56">
        <f t="shared" si="24"/>
        <v>0</v>
      </c>
      <c r="T114" s="56">
        <f t="shared" si="21"/>
        <v>0</v>
      </c>
      <c r="U114" s="56">
        <f t="shared" si="25"/>
        <v>0</v>
      </c>
      <c r="V114" s="56">
        <f t="shared" si="22"/>
        <v>0</v>
      </c>
      <c r="W114" s="64" t="str">
        <f t="shared" si="23"/>
        <v/>
      </c>
      <c r="X114" s="56" t="str">
        <f t="shared" si="26"/>
        <v>T</v>
      </c>
      <c r="Y114" s="218"/>
      <c r="Z114" s="218"/>
      <c r="AB114" s="116"/>
      <c r="AC114" s="117"/>
      <c r="AJ114" s="118"/>
      <c r="AK114" s="118"/>
      <c r="AL114" s="118"/>
      <c r="AM114" s="118"/>
    </row>
    <row r="115" spans="1:39" ht="21.75" customHeight="1" x14ac:dyDescent="0.25">
      <c r="C115" s="63"/>
      <c r="D115" s="66" t="str">
        <f t="shared" si="20"/>
        <v/>
      </c>
      <c r="E115" s="69" t="str">
        <f>IFERROR(VLOOKUP(J115,Causa!$A$2:$F$15,6,0),"")</f>
        <v/>
      </c>
      <c r="F115" s="52"/>
      <c r="G115" s="53"/>
      <c r="H115" s="212"/>
      <c r="I115" s="55"/>
      <c r="J115" s="54"/>
      <c r="K115" s="54"/>
      <c r="L115" s="54"/>
      <c r="M115" s="54"/>
      <c r="N115" s="54"/>
      <c r="O115" s="54"/>
      <c r="P115" s="54"/>
      <c r="Q115" s="55"/>
      <c r="R115" s="54"/>
      <c r="S115" s="56">
        <f t="shared" si="24"/>
        <v>0</v>
      </c>
      <c r="T115" s="56">
        <f t="shared" si="21"/>
        <v>0</v>
      </c>
      <c r="U115" s="56">
        <f t="shared" si="25"/>
        <v>0</v>
      </c>
      <c r="V115" s="56">
        <f t="shared" si="22"/>
        <v>0</v>
      </c>
      <c r="W115" s="64" t="str">
        <f t="shared" si="23"/>
        <v/>
      </c>
      <c r="X115" s="56" t="str">
        <f t="shared" si="26"/>
        <v>T</v>
      </c>
    </row>
    <row r="116" spans="1:39" ht="21.75" customHeight="1" x14ac:dyDescent="0.25">
      <c r="C116" s="63"/>
      <c r="D116" s="66" t="str">
        <f t="shared" si="20"/>
        <v/>
      </c>
      <c r="E116" s="69" t="str">
        <f>IFERROR(VLOOKUP(J116,Causa!$A$2:$F$15,6,0),"")</f>
        <v/>
      </c>
      <c r="F116" s="52"/>
      <c r="G116" s="53"/>
      <c r="H116" s="212"/>
      <c r="I116" s="55"/>
      <c r="J116" s="54"/>
      <c r="K116" s="54"/>
      <c r="L116" s="54"/>
      <c r="M116" s="54"/>
      <c r="N116" s="54"/>
      <c r="O116" s="54"/>
      <c r="P116" s="54"/>
      <c r="Q116" s="55"/>
      <c r="R116" s="54"/>
      <c r="S116" s="56">
        <f t="shared" si="24"/>
        <v>0</v>
      </c>
      <c r="T116" s="56">
        <f t="shared" si="21"/>
        <v>0</v>
      </c>
      <c r="U116" s="56">
        <f t="shared" si="25"/>
        <v>0</v>
      </c>
      <c r="V116" s="56">
        <f t="shared" si="22"/>
        <v>0</v>
      </c>
      <c r="W116" s="64" t="str">
        <f t="shared" si="23"/>
        <v/>
      </c>
      <c r="X116" s="56" t="str">
        <f t="shared" si="26"/>
        <v>T</v>
      </c>
    </row>
    <row r="117" spans="1:39" ht="21.75" customHeight="1" x14ac:dyDescent="0.25">
      <c r="C117" s="63"/>
      <c r="D117" s="66" t="str">
        <f t="shared" si="20"/>
        <v/>
      </c>
      <c r="E117" s="69" t="str">
        <f>IFERROR(VLOOKUP(J117,Causa!$A$2:$F$15,6,0),"")</f>
        <v/>
      </c>
      <c r="F117" s="52"/>
      <c r="G117" s="53"/>
      <c r="H117" s="212"/>
      <c r="I117" s="55"/>
      <c r="J117" s="54"/>
      <c r="K117" s="54"/>
      <c r="L117" s="54"/>
      <c r="M117" s="54"/>
      <c r="N117" s="54"/>
      <c r="O117" s="54"/>
      <c r="P117" s="54"/>
      <c r="Q117" s="55"/>
      <c r="R117" s="54"/>
      <c r="S117" s="56">
        <f t="shared" si="24"/>
        <v>0</v>
      </c>
      <c r="T117" s="56">
        <f t="shared" si="21"/>
        <v>0</v>
      </c>
      <c r="U117" s="56">
        <f t="shared" si="25"/>
        <v>0</v>
      </c>
      <c r="V117" s="56">
        <f t="shared" si="22"/>
        <v>0</v>
      </c>
      <c r="W117" s="64" t="str">
        <f t="shared" si="23"/>
        <v/>
      </c>
      <c r="X117" s="56" t="str">
        <f t="shared" si="26"/>
        <v>T</v>
      </c>
    </row>
    <row r="118" spans="1:39" ht="21.75" customHeight="1" x14ac:dyDescent="0.25">
      <c r="C118" s="63"/>
      <c r="D118" s="66" t="str">
        <f t="shared" si="20"/>
        <v/>
      </c>
      <c r="E118" s="69" t="str">
        <f>IFERROR(VLOOKUP(J118,Causa!$A$2:$F$15,6,0),"")</f>
        <v/>
      </c>
      <c r="F118" s="52"/>
      <c r="G118" s="53"/>
      <c r="H118" s="212"/>
      <c r="I118" s="55"/>
      <c r="J118" s="54"/>
      <c r="K118" s="54"/>
      <c r="L118" s="54"/>
      <c r="M118" s="54"/>
      <c r="N118" s="54"/>
      <c r="O118" s="54"/>
      <c r="P118" s="54"/>
      <c r="Q118" s="55"/>
      <c r="R118" s="54"/>
      <c r="S118" s="56">
        <f t="shared" si="24"/>
        <v>0</v>
      </c>
      <c r="T118" s="56">
        <f t="shared" si="21"/>
        <v>0</v>
      </c>
      <c r="U118" s="56">
        <f t="shared" si="25"/>
        <v>0</v>
      </c>
      <c r="V118" s="56">
        <f t="shared" si="22"/>
        <v>0</v>
      </c>
      <c r="W118" s="64" t="str">
        <f t="shared" si="23"/>
        <v/>
      </c>
      <c r="X118" s="56" t="str">
        <f t="shared" si="26"/>
        <v>T</v>
      </c>
    </row>
    <row r="119" spans="1:39" ht="21.75" customHeight="1" x14ac:dyDescent="0.25">
      <c r="C119" s="63"/>
      <c r="D119" s="66" t="str">
        <f t="shared" si="20"/>
        <v/>
      </c>
      <c r="E119" s="69" t="str">
        <f>IFERROR(VLOOKUP(J119,Causa!$A$2:$F$15,6,0),"")</f>
        <v/>
      </c>
      <c r="F119" s="52"/>
      <c r="G119" s="53"/>
      <c r="H119" s="212"/>
      <c r="I119" s="55"/>
      <c r="J119" s="54"/>
      <c r="K119" s="54"/>
      <c r="L119" s="54"/>
      <c r="M119" s="54"/>
      <c r="N119" s="54"/>
      <c r="O119" s="54"/>
      <c r="P119" s="54"/>
      <c r="Q119" s="55"/>
      <c r="R119" s="54"/>
      <c r="S119" s="56">
        <f t="shared" si="24"/>
        <v>0</v>
      </c>
      <c r="T119" s="56">
        <f t="shared" si="21"/>
        <v>0</v>
      </c>
      <c r="U119" s="56">
        <f t="shared" si="25"/>
        <v>0</v>
      </c>
      <c r="V119" s="56">
        <f t="shared" si="22"/>
        <v>0</v>
      </c>
      <c r="W119" s="64" t="str">
        <f t="shared" si="23"/>
        <v/>
      </c>
      <c r="X119" s="56" t="str">
        <f t="shared" si="26"/>
        <v>T</v>
      </c>
    </row>
    <row r="120" spans="1:39" ht="21.75" customHeight="1" x14ac:dyDescent="0.25">
      <c r="C120" s="63"/>
      <c r="D120" s="66" t="str">
        <f t="shared" si="20"/>
        <v/>
      </c>
      <c r="E120" s="69" t="str">
        <f>IFERROR(VLOOKUP(J120,Causa!$A$2:$F$15,6,0),"")</f>
        <v/>
      </c>
      <c r="F120" s="52"/>
      <c r="G120" s="53"/>
      <c r="H120" s="212"/>
      <c r="I120" s="55"/>
      <c r="J120" s="54"/>
      <c r="K120" s="54"/>
      <c r="L120" s="54"/>
      <c r="M120" s="54"/>
      <c r="N120" s="54"/>
      <c r="O120" s="54"/>
      <c r="P120" s="54"/>
      <c r="Q120" s="55"/>
      <c r="R120" s="54"/>
      <c r="S120" s="56">
        <f t="shared" si="24"/>
        <v>0</v>
      </c>
      <c r="T120" s="56">
        <f t="shared" si="21"/>
        <v>0</v>
      </c>
      <c r="U120" s="56">
        <f t="shared" si="25"/>
        <v>0</v>
      </c>
      <c r="V120" s="56">
        <f t="shared" si="22"/>
        <v>0</v>
      </c>
      <c r="W120" s="64" t="str">
        <f t="shared" si="23"/>
        <v/>
      </c>
      <c r="X120" s="56" t="str">
        <f t="shared" si="26"/>
        <v>T</v>
      </c>
    </row>
    <row r="121" spans="1:39" ht="21.75" customHeight="1" x14ac:dyDescent="0.25">
      <c r="C121" s="63"/>
      <c r="D121" s="66" t="str">
        <f t="shared" si="20"/>
        <v/>
      </c>
      <c r="E121" s="69" t="str">
        <f>IFERROR(VLOOKUP(J121,Causa!$A$2:$F$15,6,0),"")</f>
        <v/>
      </c>
      <c r="F121" s="52"/>
      <c r="G121" s="53"/>
      <c r="H121" s="212"/>
      <c r="I121" s="55"/>
      <c r="J121" s="54"/>
      <c r="K121" s="54"/>
      <c r="L121" s="54"/>
      <c r="M121" s="54"/>
      <c r="N121" s="54"/>
      <c r="O121" s="54"/>
      <c r="P121" s="54"/>
      <c r="Q121" s="55"/>
      <c r="R121" s="54"/>
      <c r="S121" s="56">
        <f t="shared" si="24"/>
        <v>0</v>
      </c>
      <c r="T121" s="56">
        <f t="shared" si="21"/>
        <v>0</v>
      </c>
      <c r="U121" s="56">
        <f t="shared" si="25"/>
        <v>0</v>
      </c>
      <c r="V121" s="56">
        <f t="shared" si="22"/>
        <v>0</v>
      </c>
      <c r="W121" s="64" t="str">
        <f t="shared" si="23"/>
        <v/>
      </c>
      <c r="X121" s="56" t="str">
        <f t="shared" si="26"/>
        <v>T</v>
      </c>
    </row>
    <row r="122" spans="1:39" ht="21.75" customHeight="1" x14ac:dyDescent="0.25">
      <c r="C122" s="63"/>
      <c r="D122" s="66" t="str">
        <f t="shared" si="20"/>
        <v/>
      </c>
      <c r="E122" s="69" t="str">
        <f>IFERROR(VLOOKUP(J122,Causa!$A$2:$F$15,6,0),"")</f>
        <v/>
      </c>
      <c r="F122" s="52"/>
      <c r="G122" s="53"/>
      <c r="H122" s="212"/>
      <c r="I122" s="55"/>
      <c r="J122" s="54"/>
      <c r="K122" s="54"/>
      <c r="L122" s="54"/>
      <c r="M122" s="54"/>
      <c r="N122" s="54"/>
      <c r="O122" s="54"/>
      <c r="P122" s="54"/>
      <c r="Q122" s="55"/>
      <c r="R122" s="54"/>
      <c r="S122" s="56">
        <f t="shared" si="24"/>
        <v>0</v>
      </c>
      <c r="T122" s="56">
        <f t="shared" si="21"/>
        <v>0</v>
      </c>
      <c r="U122" s="56">
        <f t="shared" si="25"/>
        <v>0</v>
      </c>
      <c r="V122" s="56">
        <f t="shared" si="22"/>
        <v>0</v>
      </c>
      <c r="W122" s="64" t="str">
        <f t="shared" si="23"/>
        <v/>
      </c>
      <c r="X122" s="56" t="str">
        <f t="shared" si="26"/>
        <v>T</v>
      </c>
    </row>
    <row r="123" spans="1:39" ht="21.75" customHeight="1" x14ac:dyDescent="0.25">
      <c r="C123" s="63"/>
      <c r="D123" s="66" t="str">
        <f t="shared" si="20"/>
        <v/>
      </c>
      <c r="E123" s="69" t="str">
        <f>IFERROR(VLOOKUP(J123,Causa!$A$2:$F$15,6,0),"")</f>
        <v/>
      </c>
      <c r="F123" s="52"/>
      <c r="G123" s="53"/>
      <c r="H123" s="212"/>
      <c r="I123" s="55"/>
      <c r="J123" s="54"/>
      <c r="K123" s="54"/>
      <c r="L123" s="54"/>
      <c r="M123" s="54"/>
      <c r="N123" s="54"/>
      <c r="O123" s="54"/>
      <c r="P123" s="54"/>
      <c r="Q123" s="55"/>
      <c r="R123" s="54"/>
      <c r="S123" s="56">
        <f t="shared" si="24"/>
        <v>0</v>
      </c>
      <c r="T123" s="56">
        <f t="shared" si="21"/>
        <v>0</v>
      </c>
      <c r="U123" s="56">
        <f t="shared" si="25"/>
        <v>0</v>
      </c>
      <c r="V123" s="56">
        <f t="shared" si="22"/>
        <v>0</v>
      </c>
      <c r="W123" s="64" t="str">
        <f t="shared" si="23"/>
        <v/>
      </c>
      <c r="X123" s="56" t="str">
        <f t="shared" si="26"/>
        <v>T</v>
      </c>
    </row>
    <row r="124" spans="1:39" ht="21.75" customHeight="1" x14ac:dyDescent="0.25">
      <c r="C124" s="63"/>
      <c r="D124" s="66" t="str">
        <f t="shared" si="20"/>
        <v/>
      </c>
      <c r="E124" s="69" t="str">
        <f>IFERROR(VLOOKUP(J124,Causa!$A$2:$F$15,6,0),"")</f>
        <v/>
      </c>
      <c r="F124" s="52"/>
      <c r="G124" s="53"/>
      <c r="H124" s="212"/>
      <c r="I124" s="55"/>
      <c r="J124" s="54"/>
      <c r="K124" s="54"/>
      <c r="L124" s="54"/>
      <c r="M124" s="54"/>
      <c r="N124" s="54"/>
      <c r="O124" s="54"/>
      <c r="P124" s="54"/>
      <c r="Q124" s="55"/>
      <c r="R124" s="54"/>
      <c r="S124" s="56">
        <f t="shared" si="24"/>
        <v>0</v>
      </c>
      <c r="T124" s="56">
        <f t="shared" si="21"/>
        <v>0</v>
      </c>
      <c r="U124" s="56">
        <f t="shared" si="25"/>
        <v>0</v>
      </c>
      <c r="V124" s="56">
        <f t="shared" si="22"/>
        <v>0</v>
      </c>
      <c r="W124" s="64" t="str">
        <f t="shared" si="23"/>
        <v/>
      </c>
      <c r="X124" s="56" t="str">
        <f t="shared" si="26"/>
        <v>T</v>
      </c>
    </row>
    <row r="125" spans="1:39" ht="21.75" customHeight="1" x14ac:dyDescent="0.25">
      <c r="C125" s="63"/>
      <c r="D125" s="66" t="str">
        <f t="shared" si="20"/>
        <v/>
      </c>
      <c r="E125" s="69" t="str">
        <f>IFERROR(VLOOKUP(J125,Causa!$A$2:$F$15,6,0),"")</f>
        <v/>
      </c>
      <c r="F125" s="52"/>
      <c r="G125" s="53"/>
      <c r="H125" s="212"/>
      <c r="I125" s="55"/>
      <c r="J125" s="54"/>
      <c r="K125" s="54"/>
      <c r="L125" s="54"/>
      <c r="M125" s="54"/>
      <c r="N125" s="54"/>
      <c r="O125" s="54"/>
      <c r="P125" s="54"/>
      <c r="Q125" s="55"/>
      <c r="R125" s="54"/>
      <c r="S125" s="56">
        <f t="shared" si="24"/>
        <v>0</v>
      </c>
      <c r="T125" s="56">
        <f t="shared" si="21"/>
        <v>0</v>
      </c>
      <c r="U125" s="56">
        <f t="shared" si="25"/>
        <v>0</v>
      </c>
      <c r="V125" s="56">
        <f t="shared" si="22"/>
        <v>0</v>
      </c>
      <c r="W125" s="64" t="str">
        <f t="shared" si="23"/>
        <v/>
      </c>
      <c r="X125" s="56" t="str">
        <f t="shared" si="26"/>
        <v>T</v>
      </c>
    </row>
    <row r="126" spans="1:39" ht="21.75" customHeight="1" x14ac:dyDescent="0.25">
      <c r="C126" s="63"/>
      <c r="D126" s="66" t="str">
        <f t="shared" si="20"/>
        <v/>
      </c>
      <c r="E126" s="69" t="str">
        <f>IFERROR(VLOOKUP(J126,Causa!$A$2:$F$15,6,0),"")</f>
        <v/>
      </c>
      <c r="F126" s="52"/>
      <c r="G126" s="53"/>
      <c r="H126" s="212"/>
      <c r="I126" s="55"/>
      <c r="J126" s="54"/>
      <c r="K126" s="54"/>
      <c r="L126" s="54"/>
      <c r="M126" s="54"/>
      <c r="N126" s="54"/>
      <c r="O126" s="54"/>
      <c r="P126" s="54"/>
      <c r="Q126" s="55"/>
      <c r="R126" s="54"/>
      <c r="S126" s="56">
        <f t="shared" si="24"/>
        <v>0</v>
      </c>
      <c r="T126" s="56">
        <f t="shared" si="21"/>
        <v>0</v>
      </c>
      <c r="U126" s="56">
        <f t="shared" si="25"/>
        <v>0</v>
      </c>
      <c r="V126" s="56">
        <f t="shared" si="22"/>
        <v>0</v>
      </c>
      <c r="W126" s="64" t="str">
        <f t="shared" si="23"/>
        <v/>
      </c>
      <c r="X126" s="56" t="str">
        <f t="shared" si="26"/>
        <v>T</v>
      </c>
    </row>
    <row r="127" spans="1:39" ht="21.75" customHeight="1" x14ac:dyDescent="0.25">
      <c r="C127" s="63"/>
      <c r="D127" s="66" t="str">
        <f t="shared" si="20"/>
        <v/>
      </c>
      <c r="E127" s="69" t="str">
        <f>IFERROR(VLOOKUP(J127,Causa!$A$2:$F$15,6,0),"")</f>
        <v/>
      </c>
      <c r="F127" s="52"/>
      <c r="G127" s="53"/>
      <c r="H127" s="212"/>
      <c r="I127" s="55"/>
      <c r="J127" s="54"/>
      <c r="K127" s="54"/>
      <c r="L127" s="54"/>
      <c r="M127" s="54"/>
      <c r="N127" s="54"/>
      <c r="O127" s="54"/>
      <c r="P127" s="54"/>
      <c r="Q127" s="55"/>
      <c r="R127" s="54"/>
      <c r="S127" s="56">
        <f t="shared" si="24"/>
        <v>0</v>
      </c>
      <c r="T127" s="56">
        <f t="shared" si="21"/>
        <v>0</v>
      </c>
      <c r="U127" s="56">
        <f t="shared" si="25"/>
        <v>0</v>
      </c>
      <c r="V127" s="56">
        <f t="shared" si="22"/>
        <v>0</v>
      </c>
      <c r="W127" s="64" t="str">
        <f t="shared" si="23"/>
        <v/>
      </c>
      <c r="X127" s="56" t="str">
        <f t="shared" si="26"/>
        <v>T</v>
      </c>
    </row>
    <row r="128" spans="1:39" ht="21.75" customHeight="1" x14ac:dyDescent="0.25">
      <c r="C128" s="63"/>
      <c r="D128" s="66" t="str">
        <f t="shared" si="20"/>
        <v/>
      </c>
      <c r="E128" s="69" t="str">
        <f>IFERROR(VLOOKUP(J128,Causa!$A$2:$F$15,6,0),"")</f>
        <v/>
      </c>
      <c r="F128" s="52"/>
      <c r="G128" s="53"/>
      <c r="H128" s="212"/>
      <c r="I128" s="55"/>
      <c r="J128" s="54"/>
      <c r="K128" s="54"/>
      <c r="L128" s="54"/>
      <c r="M128" s="54"/>
      <c r="N128" s="54"/>
      <c r="O128" s="54"/>
      <c r="P128" s="54"/>
      <c r="Q128" s="55"/>
      <c r="R128" s="54"/>
      <c r="S128" s="56">
        <f t="shared" si="24"/>
        <v>0</v>
      </c>
      <c r="T128" s="56">
        <f t="shared" si="21"/>
        <v>0</v>
      </c>
      <c r="U128" s="56">
        <f t="shared" si="25"/>
        <v>0</v>
      </c>
      <c r="V128" s="56">
        <f t="shared" si="22"/>
        <v>0</v>
      </c>
      <c r="W128" s="64" t="str">
        <f t="shared" si="23"/>
        <v/>
      </c>
      <c r="X128" s="56" t="str">
        <f t="shared" si="26"/>
        <v>T</v>
      </c>
    </row>
    <row r="129" spans="3:24" ht="21.75" customHeight="1" x14ac:dyDescent="0.25">
      <c r="C129" s="63"/>
      <c r="D129" s="66" t="str">
        <f t="shared" si="20"/>
        <v/>
      </c>
      <c r="E129" s="69" t="str">
        <f>IFERROR(VLOOKUP(J129,Causa!$A$2:$F$15,6,0),"")</f>
        <v/>
      </c>
      <c r="F129" s="52"/>
      <c r="G129" s="53"/>
      <c r="H129" s="212"/>
      <c r="I129" s="55"/>
      <c r="J129" s="54"/>
      <c r="K129" s="54"/>
      <c r="L129" s="54"/>
      <c r="M129" s="54"/>
      <c r="N129" s="54"/>
      <c r="O129" s="54"/>
      <c r="P129" s="54"/>
      <c r="Q129" s="55"/>
      <c r="R129" s="54"/>
      <c r="S129" s="56">
        <f t="shared" si="24"/>
        <v>0</v>
      </c>
      <c r="T129" s="56">
        <f t="shared" si="21"/>
        <v>0</v>
      </c>
      <c r="U129" s="56">
        <f t="shared" si="25"/>
        <v>0</v>
      </c>
      <c r="V129" s="56">
        <f t="shared" si="22"/>
        <v>0</v>
      </c>
      <c r="W129" s="64" t="str">
        <f t="shared" si="23"/>
        <v/>
      </c>
      <c r="X129" s="56" t="str">
        <f t="shared" si="26"/>
        <v>T</v>
      </c>
    </row>
    <row r="130" spans="3:24" ht="21.75" customHeight="1" x14ac:dyDescent="0.25">
      <c r="C130" s="63"/>
      <c r="D130" s="66" t="str">
        <f t="shared" si="20"/>
        <v/>
      </c>
      <c r="E130" s="69" t="str">
        <f>IFERROR(VLOOKUP(J130,Causa!$A$2:$F$15,6,0),"")</f>
        <v/>
      </c>
      <c r="F130" s="52"/>
      <c r="G130" s="53"/>
      <c r="H130" s="212"/>
      <c r="I130" s="55"/>
      <c r="J130" s="54"/>
      <c r="K130" s="54"/>
      <c r="L130" s="54"/>
      <c r="M130" s="54"/>
      <c r="N130" s="54"/>
      <c r="O130" s="54"/>
      <c r="P130" s="54"/>
      <c r="Q130" s="55"/>
      <c r="R130" s="54"/>
      <c r="S130" s="56">
        <f t="shared" si="24"/>
        <v>0</v>
      </c>
      <c r="T130" s="56">
        <f t="shared" si="21"/>
        <v>0</v>
      </c>
      <c r="U130" s="56">
        <f t="shared" si="25"/>
        <v>0</v>
      </c>
      <c r="V130" s="56">
        <f t="shared" si="22"/>
        <v>0</v>
      </c>
      <c r="W130" s="64" t="str">
        <f t="shared" si="23"/>
        <v/>
      </c>
      <c r="X130" s="56" t="str">
        <f t="shared" si="26"/>
        <v>T</v>
      </c>
    </row>
    <row r="131" spans="3:24" ht="21.75" customHeight="1" x14ac:dyDescent="0.25">
      <c r="C131" s="63"/>
      <c r="D131" s="66" t="str">
        <f t="shared" si="20"/>
        <v/>
      </c>
      <c r="E131" s="69" t="str">
        <f>IFERROR(VLOOKUP(J131,Causa!$A$2:$F$15,6,0),"")</f>
        <v/>
      </c>
      <c r="F131" s="52"/>
      <c r="G131" s="53"/>
      <c r="H131" s="212"/>
      <c r="I131" s="55"/>
      <c r="J131" s="54"/>
      <c r="K131" s="54"/>
      <c r="L131" s="54"/>
      <c r="M131" s="54"/>
      <c r="N131" s="54"/>
      <c r="O131" s="54"/>
      <c r="P131" s="54"/>
      <c r="Q131" s="55"/>
      <c r="R131" s="54"/>
      <c r="S131" s="56">
        <f t="shared" si="24"/>
        <v>0</v>
      </c>
      <c r="T131" s="56">
        <f t="shared" si="21"/>
        <v>0</v>
      </c>
      <c r="U131" s="56">
        <f t="shared" si="25"/>
        <v>0</v>
      </c>
      <c r="V131" s="56">
        <f t="shared" si="22"/>
        <v>0</v>
      </c>
      <c r="W131" s="64" t="str">
        <f t="shared" si="23"/>
        <v/>
      </c>
      <c r="X131" s="56" t="str">
        <f t="shared" si="26"/>
        <v>T</v>
      </c>
    </row>
    <row r="132" spans="3:24" ht="21.75" customHeight="1" x14ac:dyDescent="0.25">
      <c r="C132" s="63"/>
      <c r="D132" s="66" t="str">
        <f t="shared" si="20"/>
        <v/>
      </c>
      <c r="E132" s="69" t="str">
        <f>IFERROR(VLOOKUP(J132,Causa!$A$2:$F$15,6,0),"")</f>
        <v/>
      </c>
      <c r="F132" s="52"/>
      <c r="G132" s="53"/>
      <c r="H132" s="212"/>
      <c r="I132" s="55"/>
      <c r="J132" s="54"/>
      <c r="K132" s="54"/>
      <c r="L132" s="54"/>
      <c r="M132" s="54"/>
      <c r="N132" s="54"/>
      <c r="O132" s="54"/>
      <c r="P132" s="54"/>
      <c r="Q132" s="55"/>
      <c r="R132" s="54"/>
      <c r="S132" s="56">
        <f t="shared" si="24"/>
        <v>0</v>
      </c>
      <c r="T132" s="56">
        <f t="shared" si="21"/>
        <v>0</v>
      </c>
      <c r="U132" s="56">
        <f t="shared" si="25"/>
        <v>0</v>
      </c>
      <c r="V132" s="56">
        <f t="shared" si="22"/>
        <v>0</v>
      </c>
      <c r="W132" s="64" t="str">
        <f t="shared" si="23"/>
        <v/>
      </c>
      <c r="X132" s="56" t="str">
        <f t="shared" si="26"/>
        <v>T</v>
      </c>
    </row>
    <row r="133" spans="3:24" ht="21.75" customHeight="1" x14ac:dyDescent="0.25">
      <c r="C133" s="63"/>
      <c r="D133" s="66" t="str">
        <f t="shared" si="20"/>
        <v/>
      </c>
      <c r="E133" s="69" t="str">
        <f>IFERROR(VLOOKUP(J133,Causa!$A$2:$F$15,6,0),"")</f>
        <v/>
      </c>
      <c r="F133" s="52"/>
      <c r="G133" s="53"/>
      <c r="H133" s="212"/>
      <c r="I133" s="55"/>
      <c r="J133" s="54"/>
      <c r="K133" s="54"/>
      <c r="L133" s="54"/>
      <c r="M133" s="54"/>
      <c r="N133" s="54"/>
      <c r="O133" s="54"/>
      <c r="P133" s="54"/>
      <c r="Q133" s="55"/>
      <c r="R133" s="54"/>
      <c r="S133" s="56">
        <f t="shared" si="24"/>
        <v>0</v>
      </c>
      <c r="T133" s="56">
        <f t="shared" si="21"/>
        <v>0</v>
      </c>
      <c r="U133" s="56">
        <f t="shared" si="25"/>
        <v>0</v>
      </c>
      <c r="V133" s="56">
        <f t="shared" si="22"/>
        <v>0</v>
      </c>
      <c r="W133" s="64" t="str">
        <f t="shared" si="23"/>
        <v/>
      </c>
      <c r="X133" s="56" t="str">
        <f t="shared" si="26"/>
        <v>T</v>
      </c>
    </row>
    <row r="134" spans="3:24" ht="21.75" customHeight="1" x14ac:dyDescent="0.25">
      <c r="C134" s="63"/>
      <c r="D134" s="66" t="str">
        <f t="shared" si="20"/>
        <v/>
      </c>
      <c r="E134" s="69" t="str">
        <f>IFERROR(VLOOKUP(J134,Causa!$A$2:$F$15,6,0),"")</f>
        <v/>
      </c>
      <c r="F134" s="52"/>
      <c r="G134" s="53"/>
      <c r="H134" s="212"/>
      <c r="I134" s="55"/>
      <c r="J134" s="54"/>
      <c r="K134" s="54"/>
      <c r="L134" s="54"/>
      <c r="M134" s="54"/>
      <c r="N134" s="54"/>
      <c r="O134" s="54"/>
      <c r="P134" s="54"/>
      <c r="Q134" s="55"/>
      <c r="R134" s="54"/>
      <c r="S134" s="56">
        <f t="shared" si="24"/>
        <v>0</v>
      </c>
      <c r="T134" s="56">
        <f t="shared" si="21"/>
        <v>0</v>
      </c>
      <c r="U134" s="56">
        <f t="shared" si="25"/>
        <v>0</v>
      </c>
      <c r="V134" s="56">
        <f t="shared" si="22"/>
        <v>0</v>
      </c>
      <c r="W134" s="64" t="str">
        <f t="shared" si="23"/>
        <v/>
      </c>
      <c r="X134" s="56" t="str">
        <f t="shared" si="26"/>
        <v>T</v>
      </c>
    </row>
    <row r="135" spans="3:24" ht="21.75" customHeight="1" x14ac:dyDescent="0.25">
      <c r="C135" s="63"/>
      <c r="D135" s="66" t="str">
        <f t="shared" si="20"/>
        <v/>
      </c>
      <c r="E135" s="69" t="str">
        <f>IFERROR(VLOOKUP(J135,Causa!$A$2:$F$15,6,0),"")</f>
        <v/>
      </c>
      <c r="F135" s="52"/>
      <c r="G135" s="53"/>
      <c r="H135" s="212"/>
      <c r="I135" s="55"/>
      <c r="J135" s="54"/>
      <c r="K135" s="54"/>
      <c r="L135" s="54"/>
      <c r="M135" s="54"/>
      <c r="N135" s="54"/>
      <c r="O135" s="54"/>
      <c r="P135" s="54"/>
      <c r="Q135" s="55"/>
      <c r="R135" s="54"/>
      <c r="S135" s="56">
        <f t="shared" si="24"/>
        <v>0</v>
      </c>
      <c r="T135" s="56">
        <f t="shared" si="21"/>
        <v>0</v>
      </c>
      <c r="U135" s="56">
        <f t="shared" si="25"/>
        <v>0</v>
      </c>
      <c r="V135" s="56">
        <f t="shared" si="22"/>
        <v>0</v>
      </c>
      <c r="W135" s="64" t="str">
        <f t="shared" si="23"/>
        <v/>
      </c>
      <c r="X135" s="56" t="str">
        <f t="shared" si="26"/>
        <v>T</v>
      </c>
    </row>
    <row r="136" spans="3:24" ht="21.75" customHeight="1" x14ac:dyDescent="0.25">
      <c r="C136" s="63"/>
      <c r="D136" s="66" t="str">
        <f t="shared" si="20"/>
        <v/>
      </c>
      <c r="E136" s="69" t="str">
        <f>IFERROR(VLOOKUP(J136,Causa!$A$2:$F$15,6,0),"")</f>
        <v/>
      </c>
      <c r="F136" s="52"/>
      <c r="G136" s="53"/>
      <c r="H136" s="212"/>
      <c r="I136" s="55"/>
      <c r="J136" s="54"/>
      <c r="K136" s="54"/>
      <c r="L136" s="54"/>
      <c r="M136" s="54"/>
      <c r="N136" s="54"/>
      <c r="O136" s="54"/>
      <c r="P136" s="54"/>
      <c r="Q136" s="55"/>
      <c r="R136" s="54"/>
      <c r="S136" s="56">
        <f t="shared" si="24"/>
        <v>0</v>
      </c>
      <c r="T136" s="56">
        <f t="shared" si="21"/>
        <v>0</v>
      </c>
      <c r="U136" s="56">
        <f t="shared" si="25"/>
        <v>0</v>
      </c>
      <c r="V136" s="56">
        <f t="shared" si="22"/>
        <v>0</v>
      </c>
      <c r="W136" s="64" t="str">
        <f t="shared" si="23"/>
        <v/>
      </c>
      <c r="X136" s="56" t="str">
        <f t="shared" si="26"/>
        <v>T</v>
      </c>
    </row>
    <row r="137" spans="3:24" ht="21.75" customHeight="1" x14ac:dyDescent="0.25">
      <c r="C137" s="63"/>
      <c r="D137" s="66" t="str">
        <f t="shared" si="20"/>
        <v/>
      </c>
      <c r="E137" s="69" t="str">
        <f>IFERROR(VLOOKUP(J137,Causa!$A$2:$F$15,6,0),"")</f>
        <v/>
      </c>
      <c r="F137" s="52"/>
      <c r="G137" s="53"/>
      <c r="H137" s="212"/>
      <c r="I137" s="55"/>
      <c r="J137" s="54"/>
      <c r="K137" s="54"/>
      <c r="L137" s="54"/>
      <c r="M137" s="54"/>
      <c r="N137" s="54"/>
      <c r="O137" s="54"/>
      <c r="P137" s="54"/>
      <c r="Q137" s="55"/>
      <c r="R137" s="54"/>
      <c r="S137" s="56">
        <f t="shared" si="24"/>
        <v>0</v>
      </c>
      <c r="T137" s="56">
        <f t="shared" si="21"/>
        <v>0</v>
      </c>
      <c r="U137" s="56">
        <f t="shared" si="25"/>
        <v>0</v>
      </c>
      <c r="V137" s="56">
        <f t="shared" si="22"/>
        <v>0</v>
      </c>
      <c r="W137" s="64" t="str">
        <f t="shared" si="23"/>
        <v/>
      </c>
      <c r="X137" s="56" t="str">
        <f t="shared" si="26"/>
        <v>T</v>
      </c>
    </row>
    <row r="138" spans="3:24" ht="21.75" customHeight="1" x14ac:dyDescent="0.25">
      <c r="C138" s="63"/>
      <c r="D138" s="66" t="str">
        <f t="shared" si="20"/>
        <v/>
      </c>
      <c r="E138" s="69" t="str">
        <f>IFERROR(VLOOKUP(J138,Causa!$A$2:$F$15,6,0),"")</f>
        <v/>
      </c>
      <c r="F138" s="52"/>
      <c r="G138" s="53"/>
      <c r="H138" s="212"/>
      <c r="I138" s="55"/>
      <c r="J138" s="54"/>
      <c r="K138" s="54"/>
      <c r="L138" s="54"/>
      <c r="M138" s="54"/>
      <c r="N138" s="54"/>
      <c r="O138" s="54"/>
      <c r="P138" s="54"/>
      <c r="Q138" s="55"/>
      <c r="R138" s="54"/>
      <c r="S138" s="56">
        <f t="shared" si="24"/>
        <v>0</v>
      </c>
      <c r="T138" s="56">
        <f t="shared" si="21"/>
        <v>0</v>
      </c>
      <c r="U138" s="56">
        <f t="shared" si="25"/>
        <v>0</v>
      </c>
      <c r="V138" s="56">
        <f t="shared" si="22"/>
        <v>0</v>
      </c>
      <c r="W138" s="64" t="str">
        <f t="shared" si="23"/>
        <v/>
      </c>
      <c r="X138" s="56" t="str">
        <f t="shared" si="26"/>
        <v>T</v>
      </c>
    </row>
    <row r="139" spans="3:24" ht="21.75" customHeight="1" x14ac:dyDescent="0.25">
      <c r="C139" s="63"/>
      <c r="D139" s="66" t="str">
        <f t="shared" si="20"/>
        <v/>
      </c>
      <c r="E139" s="69" t="str">
        <f>IFERROR(VLOOKUP(J139,Causa!$A$2:$F$15,6,0),"")</f>
        <v/>
      </c>
      <c r="F139" s="52"/>
      <c r="G139" s="53"/>
      <c r="H139" s="212"/>
      <c r="I139" s="55"/>
      <c r="J139" s="54"/>
      <c r="K139" s="54"/>
      <c r="L139" s="54"/>
      <c r="M139" s="54"/>
      <c r="N139" s="54"/>
      <c r="O139" s="54"/>
      <c r="P139" s="54"/>
      <c r="Q139" s="55"/>
      <c r="R139" s="54"/>
      <c r="S139" s="56">
        <f t="shared" si="24"/>
        <v>0</v>
      </c>
      <c r="T139" s="56">
        <f t="shared" si="21"/>
        <v>0</v>
      </c>
      <c r="U139" s="56">
        <f t="shared" si="25"/>
        <v>0</v>
      </c>
      <c r="V139" s="56">
        <f t="shared" si="22"/>
        <v>0</v>
      </c>
      <c r="W139" s="64" t="str">
        <f t="shared" si="23"/>
        <v/>
      </c>
      <c r="X139" s="56" t="str">
        <f t="shared" si="26"/>
        <v>T</v>
      </c>
    </row>
    <row r="140" spans="3:24" ht="21.75" customHeight="1" x14ac:dyDescent="0.25">
      <c r="C140" s="63"/>
      <c r="D140" s="66" t="str">
        <f t="shared" si="20"/>
        <v/>
      </c>
      <c r="E140" s="69" t="str">
        <f>IFERROR(VLOOKUP(J140,Causa!$A$2:$F$15,6,0),"")</f>
        <v/>
      </c>
      <c r="F140" s="52"/>
      <c r="G140" s="53"/>
      <c r="H140" s="212"/>
      <c r="I140" s="55"/>
      <c r="J140" s="54"/>
      <c r="K140" s="54"/>
      <c r="L140" s="54"/>
      <c r="M140" s="54"/>
      <c r="N140" s="54"/>
      <c r="O140" s="54"/>
      <c r="P140" s="54"/>
      <c r="Q140" s="55"/>
      <c r="R140" s="54"/>
      <c r="S140" s="56">
        <f t="shared" si="24"/>
        <v>0</v>
      </c>
      <c r="T140" s="56">
        <f t="shared" si="21"/>
        <v>0</v>
      </c>
      <c r="U140" s="56">
        <f t="shared" si="25"/>
        <v>0</v>
      </c>
      <c r="V140" s="56">
        <f t="shared" si="22"/>
        <v>0</v>
      </c>
      <c r="W140" s="64" t="str">
        <f t="shared" si="23"/>
        <v/>
      </c>
      <c r="X140" s="56" t="str">
        <f t="shared" si="26"/>
        <v>T</v>
      </c>
    </row>
    <row r="141" spans="3:24" ht="21.75" customHeight="1" x14ac:dyDescent="0.25">
      <c r="C141" s="63"/>
      <c r="D141" s="66" t="str">
        <f t="shared" si="20"/>
        <v/>
      </c>
      <c r="E141" s="69" t="str">
        <f>IFERROR(VLOOKUP(J141,Causa!$A$2:$F$15,6,0),"")</f>
        <v/>
      </c>
      <c r="F141" s="52"/>
      <c r="G141" s="53"/>
      <c r="H141" s="212"/>
      <c r="I141" s="55"/>
      <c r="J141" s="54"/>
      <c r="K141" s="54"/>
      <c r="L141" s="54"/>
      <c r="M141" s="54"/>
      <c r="N141" s="54"/>
      <c r="O141" s="54"/>
      <c r="P141" s="54"/>
      <c r="Q141" s="55"/>
      <c r="R141" s="54"/>
      <c r="S141" s="56">
        <f t="shared" si="24"/>
        <v>0</v>
      </c>
      <c r="T141" s="56">
        <f t="shared" si="21"/>
        <v>0</v>
      </c>
      <c r="U141" s="56">
        <f t="shared" si="25"/>
        <v>0</v>
      </c>
      <c r="V141" s="56">
        <f t="shared" si="22"/>
        <v>0</v>
      </c>
      <c r="W141" s="64" t="str">
        <f t="shared" si="23"/>
        <v/>
      </c>
      <c r="X141" s="56" t="str">
        <f t="shared" si="26"/>
        <v>T</v>
      </c>
    </row>
    <row r="142" spans="3:24" ht="21.75" customHeight="1" x14ac:dyDescent="0.25">
      <c r="C142" s="63"/>
      <c r="D142" s="66" t="str">
        <f t="shared" si="20"/>
        <v/>
      </c>
      <c r="E142" s="69" t="str">
        <f>IFERROR(VLOOKUP(J142,Causa!$A$2:$F$15,6,0),"")</f>
        <v/>
      </c>
      <c r="F142" s="52"/>
      <c r="G142" s="53"/>
      <c r="H142" s="212"/>
      <c r="I142" s="55"/>
      <c r="J142" s="54"/>
      <c r="K142" s="54"/>
      <c r="L142" s="54"/>
      <c r="M142" s="54"/>
      <c r="N142" s="54"/>
      <c r="O142" s="54"/>
      <c r="P142" s="54"/>
      <c r="Q142" s="55"/>
      <c r="R142" s="54"/>
      <c r="S142" s="56">
        <f t="shared" si="24"/>
        <v>0</v>
      </c>
      <c r="T142" s="56">
        <f t="shared" si="21"/>
        <v>0</v>
      </c>
      <c r="U142" s="56">
        <f t="shared" si="25"/>
        <v>0</v>
      </c>
      <c r="V142" s="56">
        <f t="shared" si="22"/>
        <v>0</v>
      </c>
      <c r="W142" s="64" t="str">
        <f t="shared" si="23"/>
        <v/>
      </c>
      <c r="X142" s="56" t="str">
        <f t="shared" si="26"/>
        <v>T</v>
      </c>
    </row>
    <row r="143" spans="3:24" ht="21.75" customHeight="1" x14ac:dyDescent="0.25">
      <c r="C143" s="63"/>
      <c r="D143" s="66" t="str">
        <f t="shared" si="20"/>
        <v/>
      </c>
      <c r="E143" s="69" t="str">
        <f>IFERROR(VLOOKUP(J143,Causa!$A$2:$F$15,6,0),"")</f>
        <v/>
      </c>
      <c r="F143" s="52"/>
      <c r="G143" s="53"/>
      <c r="H143" s="212"/>
      <c r="I143" s="55"/>
      <c r="J143" s="54"/>
      <c r="K143" s="54"/>
      <c r="L143" s="54"/>
      <c r="M143" s="54"/>
      <c r="N143" s="54"/>
      <c r="O143" s="54"/>
      <c r="P143" s="54"/>
      <c r="Q143" s="55"/>
      <c r="R143" s="54"/>
      <c r="S143" s="56">
        <f t="shared" si="24"/>
        <v>0</v>
      </c>
      <c r="T143" s="56">
        <f t="shared" si="21"/>
        <v>0</v>
      </c>
      <c r="U143" s="56">
        <f t="shared" si="25"/>
        <v>0</v>
      </c>
      <c r="V143" s="56">
        <f t="shared" si="22"/>
        <v>0</v>
      </c>
      <c r="W143" s="64" t="str">
        <f t="shared" si="23"/>
        <v/>
      </c>
      <c r="X143" s="56" t="str">
        <f t="shared" si="26"/>
        <v>T</v>
      </c>
    </row>
    <row r="144" spans="3:24" ht="21.75" customHeight="1" x14ac:dyDescent="0.25">
      <c r="C144" s="63"/>
      <c r="D144" s="66" t="str">
        <f t="shared" si="20"/>
        <v/>
      </c>
      <c r="E144" s="69" t="str">
        <f>IFERROR(VLOOKUP(J144,Causa!$A$2:$F$15,6,0),"")</f>
        <v/>
      </c>
      <c r="F144" s="52"/>
      <c r="G144" s="53"/>
      <c r="H144" s="212"/>
      <c r="I144" s="55"/>
      <c r="J144" s="54"/>
      <c r="K144" s="54"/>
      <c r="L144" s="54"/>
      <c r="M144" s="54"/>
      <c r="N144" s="54"/>
      <c r="O144" s="54"/>
      <c r="P144" s="54"/>
      <c r="Q144" s="55"/>
      <c r="R144" s="54"/>
      <c r="S144" s="56">
        <f t="shared" si="24"/>
        <v>0</v>
      </c>
      <c r="T144" s="56">
        <f t="shared" si="21"/>
        <v>0</v>
      </c>
      <c r="U144" s="56">
        <f t="shared" si="25"/>
        <v>0</v>
      </c>
      <c r="V144" s="56">
        <f t="shared" si="22"/>
        <v>0</v>
      </c>
      <c r="W144" s="64" t="str">
        <f t="shared" si="23"/>
        <v/>
      </c>
      <c r="X144" s="56" t="str">
        <f t="shared" si="26"/>
        <v>T</v>
      </c>
    </row>
    <row r="145" spans="3:24" ht="21.75" customHeight="1" x14ac:dyDescent="0.25">
      <c r="C145" s="63"/>
      <c r="D145" s="66" t="str">
        <f t="shared" si="20"/>
        <v/>
      </c>
      <c r="E145" s="69" t="str">
        <f>IFERROR(VLOOKUP(J145,Causa!$A$2:$F$15,6,0),"")</f>
        <v/>
      </c>
      <c r="F145" s="52"/>
      <c r="G145" s="53"/>
      <c r="H145" s="212"/>
      <c r="I145" s="55"/>
      <c r="J145" s="54"/>
      <c r="K145" s="54"/>
      <c r="L145" s="54"/>
      <c r="M145" s="54"/>
      <c r="N145" s="54"/>
      <c r="O145" s="54"/>
      <c r="P145" s="54"/>
      <c r="Q145" s="55"/>
      <c r="R145" s="54"/>
      <c r="S145" s="56">
        <f t="shared" si="24"/>
        <v>0</v>
      </c>
      <c r="T145" s="56">
        <f t="shared" si="21"/>
        <v>0</v>
      </c>
      <c r="U145" s="56">
        <f t="shared" si="25"/>
        <v>0</v>
      </c>
      <c r="V145" s="56">
        <f t="shared" si="22"/>
        <v>0</v>
      </c>
      <c r="W145" s="64" t="str">
        <f t="shared" si="23"/>
        <v/>
      </c>
      <c r="X145" s="56" t="str">
        <f t="shared" si="26"/>
        <v>T</v>
      </c>
    </row>
    <row r="146" spans="3:24" ht="21.75" customHeight="1" x14ac:dyDescent="0.25">
      <c r="C146" s="63"/>
      <c r="D146" s="66" t="str">
        <f t="shared" si="20"/>
        <v/>
      </c>
      <c r="E146" s="69" t="str">
        <f>IFERROR(VLOOKUP(J146,Causa!$A$2:$F$15,6,0),"")</f>
        <v/>
      </c>
      <c r="F146" s="52"/>
      <c r="G146" s="53"/>
      <c r="H146" s="212"/>
      <c r="I146" s="55"/>
      <c r="J146" s="54"/>
      <c r="K146" s="54"/>
      <c r="L146" s="54"/>
      <c r="M146" s="54"/>
      <c r="N146" s="54"/>
      <c r="O146" s="54"/>
      <c r="P146" s="54"/>
      <c r="Q146" s="55"/>
      <c r="R146" s="54"/>
      <c r="S146" s="56">
        <f t="shared" si="24"/>
        <v>0</v>
      </c>
      <c r="T146" s="56">
        <f t="shared" si="21"/>
        <v>0</v>
      </c>
      <c r="U146" s="56">
        <f t="shared" si="25"/>
        <v>0</v>
      </c>
      <c r="V146" s="56">
        <f t="shared" si="22"/>
        <v>0</v>
      </c>
      <c r="W146" s="64" t="str">
        <f t="shared" si="23"/>
        <v/>
      </c>
      <c r="X146" s="56" t="str">
        <f t="shared" si="26"/>
        <v>T</v>
      </c>
    </row>
    <row r="147" spans="3:24" ht="21.75" customHeight="1" x14ac:dyDescent="0.25">
      <c r="C147" s="63"/>
      <c r="D147" s="66" t="str">
        <f t="shared" si="20"/>
        <v/>
      </c>
      <c r="E147" s="69" t="str">
        <f>IFERROR(VLOOKUP(J147,Causa!$A$2:$F$15,6,0),"")</f>
        <v/>
      </c>
      <c r="F147" s="52"/>
      <c r="G147" s="53"/>
      <c r="H147" s="212"/>
      <c r="I147" s="55"/>
      <c r="J147" s="54"/>
      <c r="K147" s="54"/>
      <c r="L147" s="54"/>
      <c r="M147" s="54"/>
      <c r="N147" s="54"/>
      <c r="O147" s="54"/>
      <c r="P147" s="54"/>
      <c r="Q147" s="55"/>
      <c r="R147" s="54"/>
      <c r="S147" s="56">
        <f t="shared" si="24"/>
        <v>0</v>
      </c>
      <c r="T147" s="56">
        <f t="shared" si="21"/>
        <v>0</v>
      </c>
      <c r="U147" s="56">
        <f t="shared" si="25"/>
        <v>0</v>
      </c>
      <c r="V147" s="56">
        <f t="shared" si="22"/>
        <v>0</v>
      </c>
      <c r="W147" s="64" t="str">
        <f t="shared" si="23"/>
        <v/>
      </c>
      <c r="X147" s="56" t="str">
        <f t="shared" si="26"/>
        <v>T</v>
      </c>
    </row>
    <row r="148" spans="3:24" ht="21.75" customHeight="1" x14ac:dyDescent="0.25">
      <c r="C148" s="63"/>
      <c r="D148" s="66" t="str">
        <f t="shared" si="20"/>
        <v/>
      </c>
      <c r="E148" s="69" t="str">
        <f>IFERROR(VLOOKUP(J148,Causa!$A$2:$F$15,6,0),"")</f>
        <v/>
      </c>
      <c r="F148" s="52"/>
      <c r="G148" s="53"/>
      <c r="H148" s="212"/>
      <c r="I148" s="55"/>
      <c r="J148" s="54"/>
      <c r="K148" s="54"/>
      <c r="L148" s="54"/>
      <c r="M148" s="54"/>
      <c r="N148" s="54"/>
      <c r="O148" s="54"/>
      <c r="P148" s="54"/>
      <c r="Q148" s="55"/>
      <c r="R148" s="54"/>
      <c r="S148" s="56">
        <f t="shared" si="24"/>
        <v>0</v>
      </c>
      <c r="T148" s="56">
        <f t="shared" si="21"/>
        <v>0</v>
      </c>
      <c r="U148" s="56">
        <f t="shared" si="25"/>
        <v>0</v>
      </c>
      <c r="V148" s="56">
        <f t="shared" si="22"/>
        <v>0</v>
      </c>
      <c r="W148" s="64" t="str">
        <f t="shared" si="23"/>
        <v/>
      </c>
      <c r="X148" s="56" t="str">
        <f t="shared" si="26"/>
        <v>T</v>
      </c>
    </row>
    <row r="149" spans="3:24" ht="21.75" customHeight="1" x14ac:dyDescent="0.25">
      <c r="C149" s="63"/>
      <c r="D149" s="66" t="str">
        <f t="shared" si="20"/>
        <v/>
      </c>
      <c r="E149" s="69" t="str">
        <f>IFERROR(VLOOKUP(J149,Causa!$A$2:$F$15,6,0),"")</f>
        <v/>
      </c>
      <c r="F149" s="52"/>
      <c r="G149" s="53"/>
      <c r="H149" s="212"/>
      <c r="I149" s="55"/>
      <c r="J149" s="54"/>
      <c r="K149" s="54"/>
      <c r="L149" s="54"/>
      <c r="M149" s="54"/>
      <c r="N149" s="54"/>
      <c r="O149" s="54"/>
      <c r="P149" s="54"/>
      <c r="Q149" s="55"/>
      <c r="R149" s="54"/>
      <c r="S149" s="56">
        <f t="shared" si="24"/>
        <v>0</v>
      </c>
      <c r="T149" s="56">
        <f t="shared" si="21"/>
        <v>0</v>
      </c>
      <c r="U149" s="56">
        <f t="shared" si="25"/>
        <v>0</v>
      </c>
      <c r="V149" s="56">
        <f t="shared" si="22"/>
        <v>0</v>
      </c>
      <c r="W149" s="64" t="str">
        <f t="shared" si="23"/>
        <v/>
      </c>
      <c r="X149" s="56" t="str">
        <f t="shared" si="26"/>
        <v>T</v>
      </c>
    </row>
    <row r="150" spans="3:24" ht="21.75" customHeight="1" x14ac:dyDescent="0.25">
      <c r="C150" s="63"/>
      <c r="D150" s="66" t="str">
        <f t="shared" si="20"/>
        <v/>
      </c>
      <c r="E150" s="69" t="str">
        <f>IFERROR(VLOOKUP(J150,Causa!$A$2:$F$15,6,0),"")</f>
        <v/>
      </c>
      <c r="F150" s="52"/>
      <c r="G150" s="53"/>
      <c r="H150" s="212"/>
      <c r="I150" s="55"/>
      <c r="J150" s="54"/>
      <c r="K150" s="54"/>
      <c r="L150" s="54"/>
      <c r="M150" s="54"/>
      <c r="N150" s="54"/>
      <c r="O150" s="54"/>
      <c r="P150" s="54"/>
      <c r="Q150" s="55"/>
      <c r="R150" s="54"/>
      <c r="S150" s="56">
        <f t="shared" si="24"/>
        <v>0</v>
      </c>
      <c r="T150" s="56">
        <f t="shared" si="21"/>
        <v>0</v>
      </c>
      <c r="U150" s="56">
        <f t="shared" si="25"/>
        <v>0</v>
      </c>
      <c r="V150" s="56">
        <f t="shared" si="22"/>
        <v>0</v>
      </c>
      <c r="W150" s="64" t="str">
        <f t="shared" si="23"/>
        <v/>
      </c>
      <c r="X150" s="56" t="str">
        <f t="shared" si="26"/>
        <v>T</v>
      </c>
    </row>
    <row r="151" spans="3:24" ht="21.75" customHeight="1" x14ac:dyDescent="0.25">
      <c r="C151" s="63"/>
      <c r="D151" s="66" t="str">
        <f t="shared" si="20"/>
        <v/>
      </c>
      <c r="E151" s="69" t="str">
        <f>IFERROR(VLOOKUP(J151,Causa!$A$2:$F$15,6,0),"")</f>
        <v/>
      </c>
      <c r="F151" s="52"/>
      <c r="G151" s="53"/>
      <c r="H151" s="212"/>
      <c r="I151" s="55"/>
      <c r="J151" s="54"/>
      <c r="K151" s="54"/>
      <c r="L151" s="54"/>
      <c r="M151" s="54"/>
      <c r="N151" s="54"/>
      <c r="O151" s="54"/>
      <c r="P151" s="54"/>
      <c r="Q151" s="55"/>
      <c r="R151" s="54"/>
      <c r="S151" s="56">
        <f t="shared" si="24"/>
        <v>0</v>
      </c>
      <c r="T151" s="56">
        <f t="shared" si="21"/>
        <v>0</v>
      </c>
      <c r="U151" s="56">
        <f t="shared" si="25"/>
        <v>0</v>
      </c>
      <c r="V151" s="56">
        <f t="shared" si="22"/>
        <v>0</v>
      </c>
      <c r="W151" s="64" t="str">
        <f t="shared" si="23"/>
        <v/>
      </c>
      <c r="X151" s="56" t="str">
        <f t="shared" si="26"/>
        <v>T</v>
      </c>
    </row>
    <row r="152" spans="3:24" ht="21.75" customHeight="1" x14ac:dyDescent="0.25">
      <c r="C152" s="63"/>
      <c r="D152" s="66" t="str">
        <f t="shared" si="20"/>
        <v/>
      </c>
      <c r="E152" s="69" t="str">
        <f>IFERROR(VLOOKUP(J152,Causa!$A$2:$F$15,6,0),"")</f>
        <v/>
      </c>
      <c r="F152" s="52"/>
      <c r="G152" s="53"/>
      <c r="H152" s="212"/>
      <c r="I152" s="55"/>
      <c r="J152" s="54"/>
      <c r="K152" s="54"/>
      <c r="L152" s="54"/>
      <c r="M152" s="54"/>
      <c r="N152" s="54"/>
      <c r="O152" s="54"/>
      <c r="P152" s="54"/>
      <c r="Q152" s="55"/>
      <c r="R152" s="54"/>
      <c r="S152" s="56">
        <f t="shared" si="24"/>
        <v>0</v>
      </c>
      <c r="T152" s="56">
        <f t="shared" si="21"/>
        <v>0</v>
      </c>
      <c r="U152" s="56">
        <f t="shared" si="25"/>
        <v>0</v>
      </c>
      <c r="V152" s="56">
        <f t="shared" si="22"/>
        <v>0</v>
      </c>
      <c r="W152" s="64" t="str">
        <f t="shared" si="23"/>
        <v/>
      </c>
      <c r="X152" s="56" t="str">
        <f t="shared" si="26"/>
        <v>T</v>
      </c>
    </row>
    <row r="153" spans="3:24" ht="21.75" customHeight="1" x14ac:dyDescent="0.25">
      <c r="C153" s="63"/>
      <c r="D153" s="66" t="str">
        <f t="shared" si="20"/>
        <v/>
      </c>
      <c r="E153" s="69" t="str">
        <f>IFERROR(VLOOKUP(J153,Causa!$A$2:$F$15,6,0),"")</f>
        <v/>
      </c>
      <c r="F153" s="52"/>
      <c r="G153" s="53"/>
      <c r="H153" s="212"/>
      <c r="I153" s="55"/>
      <c r="J153" s="54"/>
      <c r="K153" s="54"/>
      <c r="L153" s="54"/>
      <c r="M153" s="54"/>
      <c r="N153" s="54"/>
      <c r="O153" s="54"/>
      <c r="P153" s="54"/>
      <c r="Q153" s="55"/>
      <c r="R153" s="54"/>
      <c r="S153" s="56">
        <f t="shared" si="24"/>
        <v>0</v>
      </c>
      <c r="T153" s="56">
        <f t="shared" si="21"/>
        <v>0</v>
      </c>
      <c r="U153" s="56">
        <f t="shared" si="25"/>
        <v>0</v>
      </c>
      <c r="V153" s="56">
        <f t="shared" si="22"/>
        <v>0</v>
      </c>
      <c r="W153" s="64" t="str">
        <f t="shared" si="23"/>
        <v/>
      </c>
      <c r="X153" s="56" t="str">
        <f t="shared" si="26"/>
        <v>T</v>
      </c>
    </row>
    <row r="154" spans="3:24" ht="21.75" customHeight="1" x14ac:dyDescent="0.25">
      <c r="C154" s="63"/>
      <c r="D154" s="66" t="str">
        <f t="shared" si="20"/>
        <v/>
      </c>
      <c r="E154" s="69" t="str">
        <f>IFERROR(VLOOKUP(J154,Causa!$A$2:$F$15,6,0),"")</f>
        <v/>
      </c>
      <c r="F154" s="52"/>
      <c r="G154" s="53"/>
      <c r="H154" s="212"/>
      <c r="I154" s="55"/>
      <c r="J154" s="54"/>
      <c r="K154" s="54"/>
      <c r="L154" s="54"/>
      <c r="M154" s="54"/>
      <c r="N154" s="54"/>
      <c r="O154" s="54"/>
      <c r="P154" s="54"/>
      <c r="Q154" s="55"/>
      <c r="R154" s="54"/>
      <c r="S154" s="56">
        <f t="shared" si="24"/>
        <v>0</v>
      </c>
      <c r="T154" s="56">
        <f t="shared" si="21"/>
        <v>0</v>
      </c>
      <c r="U154" s="56">
        <f t="shared" si="25"/>
        <v>0</v>
      </c>
      <c r="V154" s="56">
        <f t="shared" si="22"/>
        <v>0</v>
      </c>
      <c r="W154" s="64" t="str">
        <f t="shared" si="23"/>
        <v/>
      </c>
      <c r="X154" s="56" t="str">
        <f t="shared" si="26"/>
        <v>T</v>
      </c>
    </row>
    <row r="155" spans="3:24" ht="21.75" customHeight="1" x14ac:dyDescent="0.25">
      <c r="C155" s="63"/>
      <c r="D155" s="66" t="str">
        <f t="shared" si="20"/>
        <v/>
      </c>
      <c r="E155" s="69" t="str">
        <f>IFERROR(VLOOKUP(J155,Causa!$A$2:$F$15,6,0),"")</f>
        <v/>
      </c>
      <c r="F155" s="52"/>
      <c r="G155" s="53"/>
      <c r="H155" s="212"/>
      <c r="I155" s="55"/>
      <c r="J155" s="54"/>
      <c r="K155" s="54"/>
      <c r="L155" s="54"/>
      <c r="M155" s="54"/>
      <c r="N155" s="54"/>
      <c r="O155" s="54"/>
      <c r="P155" s="54"/>
      <c r="Q155" s="55"/>
      <c r="R155" s="54"/>
      <c r="S155" s="56">
        <f t="shared" si="24"/>
        <v>0</v>
      </c>
      <c r="T155" s="56">
        <f t="shared" si="21"/>
        <v>0</v>
      </c>
      <c r="U155" s="56">
        <f t="shared" si="25"/>
        <v>0</v>
      </c>
      <c r="V155" s="56">
        <f t="shared" si="22"/>
        <v>0</v>
      </c>
      <c r="W155" s="64" t="str">
        <f t="shared" si="23"/>
        <v/>
      </c>
      <c r="X155" s="56" t="str">
        <f t="shared" si="26"/>
        <v>T</v>
      </c>
    </row>
    <row r="156" spans="3:24" ht="21.75" customHeight="1" x14ac:dyDescent="0.25">
      <c r="C156" s="63"/>
      <c r="D156" s="66" t="str">
        <f t="shared" si="20"/>
        <v/>
      </c>
      <c r="E156" s="69" t="str">
        <f>IFERROR(VLOOKUP(J156,Causa!$A$2:$F$15,6,0),"")</f>
        <v/>
      </c>
      <c r="F156" s="52"/>
      <c r="G156" s="53"/>
      <c r="H156" s="212"/>
      <c r="I156" s="55"/>
      <c r="J156" s="54"/>
      <c r="K156" s="54"/>
      <c r="L156" s="54"/>
      <c r="M156" s="54"/>
      <c r="N156" s="54"/>
      <c r="O156" s="54"/>
      <c r="P156" s="54"/>
      <c r="Q156" s="55"/>
      <c r="R156" s="54"/>
      <c r="S156" s="56">
        <f t="shared" si="24"/>
        <v>0</v>
      </c>
      <c r="T156" s="56">
        <f t="shared" si="21"/>
        <v>0</v>
      </c>
      <c r="U156" s="56">
        <f t="shared" si="25"/>
        <v>0</v>
      </c>
      <c r="V156" s="56">
        <f t="shared" si="22"/>
        <v>0</v>
      </c>
      <c r="W156" s="64" t="str">
        <f t="shared" si="23"/>
        <v/>
      </c>
      <c r="X156" s="56" t="str">
        <f t="shared" si="26"/>
        <v>T</v>
      </c>
    </row>
    <row r="157" spans="3:24" ht="21.75" customHeight="1" x14ac:dyDescent="0.25">
      <c r="C157" s="63"/>
      <c r="D157" s="66" t="str">
        <f t="shared" si="20"/>
        <v/>
      </c>
      <c r="E157" s="69" t="str">
        <f>IFERROR(VLOOKUP(J157,Causa!$A$2:$F$15,6,0),"")</f>
        <v/>
      </c>
      <c r="F157" s="52"/>
      <c r="G157" s="53"/>
      <c r="H157" s="212"/>
      <c r="I157" s="55"/>
      <c r="J157" s="54"/>
      <c r="K157" s="54"/>
      <c r="L157" s="54"/>
      <c r="M157" s="54"/>
      <c r="N157" s="54"/>
      <c r="O157" s="54"/>
      <c r="P157" s="54"/>
      <c r="Q157" s="55"/>
      <c r="R157" s="54"/>
      <c r="S157" s="56">
        <f t="shared" si="24"/>
        <v>0</v>
      </c>
      <c r="T157" s="56">
        <f t="shared" si="21"/>
        <v>0</v>
      </c>
      <c r="U157" s="56">
        <f t="shared" si="25"/>
        <v>0</v>
      </c>
      <c r="V157" s="56">
        <f t="shared" si="22"/>
        <v>0</v>
      </c>
      <c r="W157" s="64" t="str">
        <f t="shared" si="23"/>
        <v/>
      </c>
      <c r="X157" s="56" t="str">
        <f t="shared" si="26"/>
        <v>T</v>
      </c>
    </row>
    <row r="158" spans="3:24" ht="21.75" customHeight="1" x14ac:dyDescent="0.25">
      <c r="C158" s="63"/>
      <c r="D158" s="66" t="str">
        <f t="shared" si="20"/>
        <v/>
      </c>
      <c r="E158" s="69" t="str">
        <f>IFERROR(VLOOKUP(J158,Causa!$A$2:$F$15,6,0),"")</f>
        <v/>
      </c>
      <c r="F158" s="52"/>
      <c r="G158" s="53"/>
      <c r="H158" s="212"/>
      <c r="I158" s="55"/>
      <c r="J158" s="54"/>
      <c r="K158" s="54"/>
      <c r="L158" s="54"/>
      <c r="M158" s="54"/>
      <c r="N158" s="54"/>
      <c r="O158" s="54"/>
      <c r="P158" s="54"/>
      <c r="Q158" s="55"/>
      <c r="R158" s="54"/>
      <c r="S158" s="56">
        <f t="shared" si="24"/>
        <v>0</v>
      </c>
      <c r="T158" s="56">
        <f t="shared" si="21"/>
        <v>0</v>
      </c>
      <c r="U158" s="56">
        <f t="shared" si="25"/>
        <v>0</v>
      </c>
      <c r="V158" s="56">
        <f t="shared" si="22"/>
        <v>0</v>
      </c>
      <c r="W158" s="64" t="str">
        <f t="shared" si="23"/>
        <v/>
      </c>
      <c r="X158" s="56" t="str">
        <f t="shared" si="26"/>
        <v>T</v>
      </c>
    </row>
    <row r="159" spans="3:24" ht="21.75" customHeight="1" x14ac:dyDescent="0.25">
      <c r="C159" s="63"/>
      <c r="D159" s="66" t="str">
        <f t="shared" si="20"/>
        <v/>
      </c>
      <c r="E159" s="69" t="str">
        <f>IFERROR(VLOOKUP(J159,Causa!$A$2:$F$15,6,0),"")</f>
        <v/>
      </c>
      <c r="F159" s="52"/>
      <c r="G159" s="53"/>
      <c r="H159" s="212"/>
      <c r="I159" s="55"/>
      <c r="J159" s="54"/>
      <c r="K159" s="54"/>
      <c r="L159" s="54"/>
      <c r="M159" s="54"/>
      <c r="N159" s="54"/>
      <c r="O159" s="54"/>
      <c r="P159" s="54"/>
      <c r="Q159" s="55"/>
      <c r="R159" s="54"/>
      <c r="S159" s="56">
        <f t="shared" si="24"/>
        <v>0</v>
      </c>
      <c r="T159" s="56">
        <f t="shared" si="21"/>
        <v>0</v>
      </c>
      <c r="U159" s="56">
        <f t="shared" si="25"/>
        <v>0</v>
      </c>
      <c r="V159" s="56">
        <f t="shared" si="22"/>
        <v>0</v>
      </c>
      <c r="W159" s="64" t="str">
        <f t="shared" si="23"/>
        <v/>
      </c>
      <c r="X159" s="56" t="str">
        <f t="shared" si="26"/>
        <v>T</v>
      </c>
    </row>
    <row r="160" spans="3:24" ht="21.75" customHeight="1" x14ac:dyDescent="0.25">
      <c r="C160" s="63"/>
      <c r="D160" s="66" t="str">
        <f t="shared" si="20"/>
        <v/>
      </c>
      <c r="E160" s="69" t="str">
        <f>IFERROR(VLOOKUP(J160,Causa!$A$2:$F$15,6,0),"")</f>
        <v/>
      </c>
      <c r="F160" s="52"/>
      <c r="G160" s="53"/>
      <c r="H160" s="212"/>
      <c r="I160" s="55"/>
      <c r="J160" s="54"/>
      <c r="K160" s="54"/>
      <c r="L160" s="54"/>
      <c r="M160" s="54"/>
      <c r="N160" s="54"/>
      <c r="O160" s="54"/>
      <c r="P160" s="54"/>
      <c r="Q160" s="55"/>
      <c r="R160" s="54"/>
      <c r="S160" s="56">
        <f t="shared" si="24"/>
        <v>0</v>
      </c>
      <c r="T160" s="56">
        <f t="shared" si="21"/>
        <v>0</v>
      </c>
      <c r="U160" s="56">
        <f t="shared" si="25"/>
        <v>0</v>
      </c>
      <c r="V160" s="56">
        <f t="shared" si="22"/>
        <v>0</v>
      </c>
      <c r="W160" s="64" t="str">
        <f t="shared" si="23"/>
        <v/>
      </c>
      <c r="X160" s="56" t="str">
        <f t="shared" si="26"/>
        <v>T</v>
      </c>
    </row>
    <row r="161" spans="3:24" ht="21.75" customHeight="1" x14ac:dyDescent="0.25">
      <c r="C161" s="63"/>
      <c r="D161" s="66" t="str">
        <f t="shared" si="20"/>
        <v/>
      </c>
      <c r="E161" s="69" t="str">
        <f>IFERROR(VLOOKUP(J161,Causa!$A$2:$F$15,6,0),"")</f>
        <v/>
      </c>
      <c r="F161" s="52"/>
      <c r="G161" s="53"/>
      <c r="H161" s="212"/>
      <c r="I161" s="55"/>
      <c r="J161" s="54"/>
      <c r="K161" s="54"/>
      <c r="L161" s="54"/>
      <c r="M161" s="54"/>
      <c r="N161" s="54"/>
      <c r="O161" s="54"/>
      <c r="P161" s="54"/>
      <c r="Q161" s="55"/>
      <c r="R161" s="54"/>
      <c r="S161" s="56">
        <f t="shared" si="24"/>
        <v>0</v>
      </c>
      <c r="T161" s="56">
        <f t="shared" si="21"/>
        <v>0</v>
      </c>
      <c r="U161" s="56">
        <f t="shared" si="25"/>
        <v>0</v>
      </c>
      <c r="V161" s="56">
        <f t="shared" si="22"/>
        <v>0</v>
      </c>
      <c r="W161" s="64" t="str">
        <f t="shared" si="23"/>
        <v/>
      </c>
      <c r="X161" s="56" t="str">
        <f t="shared" si="26"/>
        <v>T</v>
      </c>
    </row>
    <row r="162" spans="3:24" ht="21.75" customHeight="1" x14ac:dyDescent="0.25">
      <c r="C162" s="63"/>
      <c r="D162" s="66" t="str">
        <f t="shared" si="20"/>
        <v/>
      </c>
      <c r="E162" s="69" t="str">
        <f>IFERROR(VLOOKUP(J162,Causa!$A$2:$F$15,6,0),"")</f>
        <v/>
      </c>
      <c r="F162" s="52"/>
      <c r="G162" s="53"/>
      <c r="H162" s="212"/>
      <c r="I162" s="55"/>
      <c r="J162" s="54"/>
      <c r="K162" s="54"/>
      <c r="L162" s="54"/>
      <c r="M162" s="54"/>
      <c r="N162" s="54"/>
      <c r="O162" s="54"/>
      <c r="P162" s="54"/>
      <c r="Q162" s="55"/>
      <c r="R162" s="54"/>
      <c r="S162" s="56">
        <f t="shared" si="24"/>
        <v>0</v>
      </c>
      <c r="T162" s="56">
        <f t="shared" si="21"/>
        <v>0</v>
      </c>
      <c r="U162" s="56">
        <f t="shared" si="25"/>
        <v>0</v>
      </c>
      <c r="V162" s="56">
        <f t="shared" si="22"/>
        <v>0</v>
      </c>
      <c r="W162" s="64" t="str">
        <f t="shared" si="23"/>
        <v/>
      </c>
      <c r="X162" s="56" t="str">
        <f t="shared" si="26"/>
        <v>T</v>
      </c>
    </row>
    <row r="163" spans="3:24" ht="21.75" customHeight="1" x14ac:dyDescent="0.25">
      <c r="C163" s="63"/>
      <c r="D163" s="66" t="str">
        <f t="shared" ref="D163:D188" si="27">IF(E163="","",IF(E163=1,IF(COUNTA(F163:P163)=9,1,0),IF(J163="OPERACIO",IF(COUNTA(F163:P163)=7,1,0),IF(COUNTA(F163:P163)=7,1,0))))</f>
        <v/>
      </c>
      <c r="E163" s="69" t="str">
        <f>IFERROR(VLOOKUP(J163,Causa!$A$2:$F$15,6,0),"")</f>
        <v/>
      </c>
      <c r="F163" s="52"/>
      <c r="G163" s="53"/>
      <c r="H163" s="212"/>
      <c r="I163" s="55"/>
      <c r="J163" s="54"/>
      <c r="K163" s="54"/>
      <c r="L163" s="54"/>
      <c r="M163" s="54"/>
      <c r="N163" s="54"/>
      <c r="O163" s="54"/>
      <c r="P163" s="54"/>
      <c r="Q163" s="55"/>
      <c r="R163" s="54"/>
      <c r="S163" s="56">
        <f t="shared" si="24"/>
        <v>0</v>
      </c>
      <c r="T163" s="56">
        <f t="shared" ref="T163:T188" si="28">IF(J163="Programa",P163,0)-S163</f>
        <v>0</v>
      </c>
      <c r="U163" s="56">
        <f t="shared" si="25"/>
        <v>0</v>
      </c>
      <c r="V163" s="56">
        <f t="shared" ref="V163:V188" si="29">IF(J163="ELECTRIC",P163,0)+IF(J163="INSTRUME",P163,0)+IF(J163="MECANICA",P163,0)+IF(J163="OPERACIO",P163,0)+IF(J163="AUTOMATI",P163,0)</f>
        <v>0</v>
      </c>
      <c r="W163" s="64" t="str">
        <f t="shared" ref="W163:W188" si="30">IF(F163="","",HOUR(F163))</f>
        <v/>
      </c>
      <c r="X163" s="56" t="str">
        <f t="shared" si="26"/>
        <v>T</v>
      </c>
    </row>
    <row r="164" spans="3:24" ht="21.75" customHeight="1" x14ac:dyDescent="0.25">
      <c r="C164" s="63"/>
      <c r="D164" s="66" t="str">
        <f t="shared" si="27"/>
        <v/>
      </c>
      <c r="E164" s="69" t="str">
        <f>IFERROR(VLOOKUP(J164,Causa!$A$2:$F$15,6,0),"")</f>
        <v/>
      </c>
      <c r="F164" s="52"/>
      <c r="G164" s="53"/>
      <c r="H164" s="212"/>
      <c r="I164" s="55"/>
      <c r="J164" s="54"/>
      <c r="K164" s="54"/>
      <c r="L164" s="54"/>
      <c r="M164" s="54"/>
      <c r="N164" s="54"/>
      <c r="O164" s="54"/>
      <c r="P164" s="54"/>
      <c r="Q164" s="55"/>
      <c r="R164" s="54"/>
      <c r="S164" s="56">
        <f t="shared" ref="S164:S188" si="31">IF(K164="tiempo no programado",P164,0)</f>
        <v>0</v>
      </c>
      <c r="T164" s="56">
        <f t="shared" si="28"/>
        <v>0</v>
      </c>
      <c r="U164" s="56">
        <f t="shared" ref="U164:U188" si="32">IF(J164="CALIDAD",P164,0)+IF(J164="LOGISTIC",P164,0)+IF(J164="REPUESTO",P164,0)+IF(J164="SALAMAQ",P164,0)</f>
        <v>0</v>
      </c>
      <c r="V164" s="56">
        <f t="shared" si="29"/>
        <v>0</v>
      </c>
      <c r="W164" s="64" t="str">
        <f t="shared" si="30"/>
        <v/>
      </c>
      <c r="X164" s="56" t="str">
        <f t="shared" ref="X164:X188" si="33">IF(OR(W164=23,W164&lt;7),"N",IF(AND(W164&gt;=7,W164&lt;15),"M","T"))</f>
        <v>T</v>
      </c>
    </row>
    <row r="165" spans="3:24" ht="21.75" customHeight="1" x14ac:dyDescent="0.25">
      <c r="C165" s="63"/>
      <c r="D165" s="66" t="str">
        <f t="shared" si="27"/>
        <v/>
      </c>
      <c r="E165" s="69" t="str">
        <f>IFERROR(VLOOKUP(J165,Causa!$A$2:$F$15,6,0),"")</f>
        <v/>
      </c>
      <c r="F165" s="52"/>
      <c r="G165" s="53"/>
      <c r="H165" s="212"/>
      <c r="I165" s="55"/>
      <c r="J165" s="54"/>
      <c r="K165" s="54"/>
      <c r="L165" s="54"/>
      <c r="M165" s="54"/>
      <c r="N165" s="54"/>
      <c r="O165" s="54"/>
      <c r="P165" s="54"/>
      <c r="Q165" s="55"/>
      <c r="R165" s="54"/>
      <c r="S165" s="56">
        <f t="shared" si="31"/>
        <v>0</v>
      </c>
      <c r="T165" s="56">
        <f t="shared" si="28"/>
        <v>0</v>
      </c>
      <c r="U165" s="56">
        <f t="shared" si="32"/>
        <v>0</v>
      </c>
      <c r="V165" s="56">
        <f t="shared" si="29"/>
        <v>0</v>
      </c>
      <c r="W165" s="64" t="str">
        <f t="shared" si="30"/>
        <v/>
      </c>
      <c r="X165" s="56" t="str">
        <f t="shared" si="33"/>
        <v>T</v>
      </c>
    </row>
    <row r="166" spans="3:24" ht="21.75" customHeight="1" x14ac:dyDescent="0.25">
      <c r="C166" s="63"/>
      <c r="D166" s="66" t="str">
        <f t="shared" si="27"/>
        <v/>
      </c>
      <c r="E166" s="69" t="str">
        <f>IFERROR(VLOOKUP(J166,Causa!$A$2:$F$15,6,0),"")</f>
        <v/>
      </c>
      <c r="F166" s="52"/>
      <c r="G166" s="53"/>
      <c r="H166" s="212"/>
      <c r="I166" s="55"/>
      <c r="J166" s="54"/>
      <c r="K166" s="54"/>
      <c r="L166" s="54"/>
      <c r="M166" s="54"/>
      <c r="N166" s="54"/>
      <c r="O166" s="54"/>
      <c r="P166" s="54"/>
      <c r="Q166" s="55"/>
      <c r="R166" s="54"/>
      <c r="S166" s="56">
        <f t="shared" si="31"/>
        <v>0</v>
      </c>
      <c r="T166" s="56">
        <f t="shared" si="28"/>
        <v>0</v>
      </c>
      <c r="U166" s="56">
        <f t="shared" si="32"/>
        <v>0</v>
      </c>
      <c r="V166" s="56">
        <f t="shared" si="29"/>
        <v>0</v>
      </c>
      <c r="W166" s="64" t="str">
        <f t="shared" si="30"/>
        <v/>
      </c>
      <c r="X166" s="56" t="str">
        <f t="shared" si="33"/>
        <v>T</v>
      </c>
    </row>
    <row r="167" spans="3:24" ht="21.75" customHeight="1" x14ac:dyDescent="0.25">
      <c r="C167" s="63"/>
      <c r="D167" s="66" t="str">
        <f t="shared" si="27"/>
        <v/>
      </c>
      <c r="E167" s="69" t="str">
        <f>IFERROR(VLOOKUP(J167,Causa!$A$2:$F$15,6,0),"")</f>
        <v/>
      </c>
      <c r="F167" s="52"/>
      <c r="G167" s="53"/>
      <c r="H167" s="212"/>
      <c r="I167" s="55"/>
      <c r="J167" s="54"/>
      <c r="K167" s="54"/>
      <c r="L167" s="54"/>
      <c r="M167" s="54"/>
      <c r="N167" s="54"/>
      <c r="O167" s="54"/>
      <c r="P167" s="54"/>
      <c r="Q167" s="55"/>
      <c r="R167" s="54"/>
      <c r="S167" s="56">
        <f t="shared" si="31"/>
        <v>0</v>
      </c>
      <c r="T167" s="56">
        <f t="shared" si="28"/>
        <v>0</v>
      </c>
      <c r="U167" s="56">
        <f t="shared" si="32"/>
        <v>0</v>
      </c>
      <c r="V167" s="56">
        <f t="shared" si="29"/>
        <v>0</v>
      </c>
      <c r="W167" s="64" t="str">
        <f t="shared" si="30"/>
        <v/>
      </c>
      <c r="X167" s="56" t="str">
        <f t="shared" si="33"/>
        <v>T</v>
      </c>
    </row>
    <row r="168" spans="3:24" ht="21.75" customHeight="1" x14ac:dyDescent="0.25">
      <c r="C168" s="63"/>
      <c r="D168" s="66" t="str">
        <f t="shared" si="27"/>
        <v/>
      </c>
      <c r="E168" s="69" t="str">
        <f>IFERROR(VLOOKUP(J168,Causa!$A$2:$F$15,6,0),"")</f>
        <v/>
      </c>
      <c r="F168" s="52"/>
      <c r="G168" s="53"/>
      <c r="H168" s="212"/>
      <c r="I168" s="55"/>
      <c r="J168" s="54"/>
      <c r="K168" s="54"/>
      <c r="L168" s="54"/>
      <c r="M168" s="54"/>
      <c r="N168" s="54"/>
      <c r="O168" s="54"/>
      <c r="P168" s="54"/>
      <c r="Q168" s="55"/>
      <c r="R168" s="54"/>
      <c r="S168" s="56">
        <f t="shared" si="31"/>
        <v>0</v>
      </c>
      <c r="T168" s="56">
        <f t="shared" si="28"/>
        <v>0</v>
      </c>
      <c r="U168" s="56">
        <f t="shared" si="32"/>
        <v>0</v>
      </c>
      <c r="V168" s="56">
        <f t="shared" si="29"/>
        <v>0</v>
      </c>
      <c r="W168" s="64" t="str">
        <f t="shared" si="30"/>
        <v/>
      </c>
      <c r="X168" s="56" t="str">
        <f t="shared" si="33"/>
        <v>T</v>
      </c>
    </row>
    <row r="169" spans="3:24" ht="21.75" customHeight="1" x14ac:dyDescent="0.25">
      <c r="C169" s="63"/>
      <c r="D169" s="66" t="str">
        <f t="shared" si="27"/>
        <v/>
      </c>
      <c r="E169" s="69" t="str">
        <f>IFERROR(VLOOKUP(J169,Causa!$A$2:$F$15,6,0),"")</f>
        <v/>
      </c>
      <c r="F169" s="52"/>
      <c r="G169" s="53"/>
      <c r="H169" s="212"/>
      <c r="I169" s="55"/>
      <c r="J169" s="54"/>
      <c r="K169" s="54"/>
      <c r="L169" s="54"/>
      <c r="M169" s="54"/>
      <c r="N169" s="54"/>
      <c r="O169" s="54"/>
      <c r="P169" s="54"/>
      <c r="Q169" s="55"/>
      <c r="R169" s="54"/>
      <c r="S169" s="56">
        <f t="shared" si="31"/>
        <v>0</v>
      </c>
      <c r="T169" s="56">
        <f t="shared" si="28"/>
        <v>0</v>
      </c>
      <c r="U169" s="56">
        <f t="shared" si="32"/>
        <v>0</v>
      </c>
      <c r="V169" s="56">
        <f t="shared" si="29"/>
        <v>0</v>
      </c>
      <c r="W169" s="64" t="str">
        <f t="shared" si="30"/>
        <v/>
      </c>
      <c r="X169" s="56" t="str">
        <f t="shared" si="33"/>
        <v>T</v>
      </c>
    </row>
    <row r="170" spans="3:24" ht="21.75" customHeight="1" x14ac:dyDescent="0.25">
      <c r="C170" s="63"/>
      <c r="D170" s="66" t="str">
        <f t="shared" si="27"/>
        <v/>
      </c>
      <c r="E170" s="69" t="str">
        <f>IFERROR(VLOOKUP(J170,Causa!$A$2:$F$15,6,0),"")</f>
        <v/>
      </c>
      <c r="F170" s="52"/>
      <c r="G170" s="53"/>
      <c r="H170" s="212"/>
      <c r="I170" s="55"/>
      <c r="J170" s="54"/>
      <c r="K170" s="54"/>
      <c r="L170" s="54"/>
      <c r="M170" s="54"/>
      <c r="N170" s="54"/>
      <c r="O170" s="54"/>
      <c r="P170" s="54"/>
      <c r="Q170" s="55"/>
      <c r="R170" s="54"/>
      <c r="S170" s="56">
        <f t="shared" si="31"/>
        <v>0</v>
      </c>
      <c r="T170" s="56">
        <f t="shared" si="28"/>
        <v>0</v>
      </c>
      <c r="U170" s="56">
        <f t="shared" si="32"/>
        <v>0</v>
      </c>
      <c r="V170" s="56">
        <f t="shared" si="29"/>
        <v>0</v>
      </c>
      <c r="W170" s="64" t="str">
        <f t="shared" si="30"/>
        <v/>
      </c>
      <c r="X170" s="56" t="str">
        <f t="shared" si="33"/>
        <v>T</v>
      </c>
    </row>
    <row r="171" spans="3:24" ht="21.75" customHeight="1" x14ac:dyDescent="0.25">
      <c r="C171" s="63"/>
      <c r="D171" s="66" t="str">
        <f t="shared" si="27"/>
        <v/>
      </c>
      <c r="E171" s="69" t="str">
        <f>IFERROR(VLOOKUP(J171,Causa!$A$2:$F$15,6,0),"")</f>
        <v/>
      </c>
      <c r="F171" s="52"/>
      <c r="G171" s="53"/>
      <c r="H171" s="212"/>
      <c r="I171" s="55"/>
      <c r="J171" s="54"/>
      <c r="K171" s="54"/>
      <c r="L171" s="54"/>
      <c r="M171" s="54"/>
      <c r="N171" s="54"/>
      <c r="O171" s="54"/>
      <c r="P171" s="54"/>
      <c r="Q171" s="55"/>
      <c r="R171" s="54"/>
      <c r="S171" s="56">
        <f t="shared" si="31"/>
        <v>0</v>
      </c>
      <c r="T171" s="56">
        <f t="shared" si="28"/>
        <v>0</v>
      </c>
      <c r="U171" s="56">
        <f t="shared" si="32"/>
        <v>0</v>
      </c>
      <c r="V171" s="56">
        <f t="shared" si="29"/>
        <v>0</v>
      </c>
      <c r="W171" s="64" t="str">
        <f t="shared" si="30"/>
        <v/>
      </c>
      <c r="X171" s="56" t="str">
        <f t="shared" si="33"/>
        <v>T</v>
      </c>
    </row>
    <row r="172" spans="3:24" ht="21.75" customHeight="1" x14ac:dyDescent="0.25">
      <c r="C172" s="63"/>
      <c r="D172" s="66" t="str">
        <f t="shared" si="27"/>
        <v/>
      </c>
      <c r="E172" s="69" t="str">
        <f>IFERROR(VLOOKUP(J172,Causa!$A$2:$F$15,6,0),"")</f>
        <v/>
      </c>
      <c r="F172" s="52"/>
      <c r="G172" s="53"/>
      <c r="H172" s="212"/>
      <c r="I172" s="55"/>
      <c r="J172" s="54"/>
      <c r="K172" s="54"/>
      <c r="L172" s="54"/>
      <c r="M172" s="54"/>
      <c r="N172" s="54"/>
      <c r="O172" s="54"/>
      <c r="P172" s="54"/>
      <c r="Q172" s="55"/>
      <c r="R172" s="54"/>
      <c r="S172" s="56">
        <f t="shared" si="31"/>
        <v>0</v>
      </c>
      <c r="T172" s="56">
        <f t="shared" si="28"/>
        <v>0</v>
      </c>
      <c r="U172" s="56">
        <f t="shared" si="32"/>
        <v>0</v>
      </c>
      <c r="V172" s="56">
        <f t="shared" si="29"/>
        <v>0</v>
      </c>
      <c r="W172" s="64" t="str">
        <f t="shared" si="30"/>
        <v/>
      </c>
      <c r="X172" s="56" t="str">
        <f t="shared" si="33"/>
        <v>T</v>
      </c>
    </row>
    <row r="173" spans="3:24" ht="21.75" customHeight="1" x14ac:dyDescent="0.25">
      <c r="C173" s="63"/>
      <c r="D173" s="66" t="str">
        <f t="shared" si="27"/>
        <v/>
      </c>
      <c r="E173" s="69" t="str">
        <f>IFERROR(VLOOKUP(J173,Causa!$A$2:$F$15,6,0),"")</f>
        <v/>
      </c>
      <c r="F173" s="52"/>
      <c r="G173" s="53"/>
      <c r="H173" s="212"/>
      <c r="I173" s="55"/>
      <c r="J173" s="54"/>
      <c r="K173" s="54"/>
      <c r="L173" s="54"/>
      <c r="M173" s="54"/>
      <c r="N173" s="54"/>
      <c r="O173" s="54"/>
      <c r="P173" s="54"/>
      <c r="Q173" s="55"/>
      <c r="R173" s="54"/>
      <c r="S173" s="56">
        <f t="shared" si="31"/>
        <v>0</v>
      </c>
      <c r="T173" s="56">
        <f t="shared" si="28"/>
        <v>0</v>
      </c>
      <c r="U173" s="56">
        <f t="shared" si="32"/>
        <v>0</v>
      </c>
      <c r="V173" s="56">
        <f t="shared" si="29"/>
        <v>0</v>
      </c>
      <c r="W173" s="64" t="str">
        <f t="shared" si="30"/>
        <v/>
      </c>
      <c r="X173" s="56" t="str">
        <f t="shared" si="33"/>
        <v>T</v>
      </c>
    </row>
    <row r="174" spans="3:24" ht="21.75" customHeight="1" x14ac:dyDescent="0.25">
      <c r="C174" s="63"/>
      <c r="D174" s="66" t="str">
        <f t="shared" si="27"/>
        <v/>
      </c>
      <c r="E174" s="69" t="str">
        <f>IFERROR(VLOOKUP(J174,Causa!$A$2:$F$15,6,0),"")</f>
        <v/>
      </c>
      <c r="F174" s="52"/>
      <c r="G174" s="53"/>
      <c r="H174" s="212"/>
      <c r="I174" s="55"/>
      <c r="J174" s="54"/>
      <c r="K174" s="54"/>
      <c r="L174" s="54"/>
      <c r="M174" s="54"/>
      <c r="N174" s="54"/>
      <c r="O174" s="54"/>
      <c r="P174" s="54"/>
      <c r="Q174" s="55"/>
      <c r="R174" s="54"/>
      <c r="S174" s="56">
        <f t="shared" si="31"/>
        <v>0</v>
      </c>
      <c r="T174" s="56">
        <f t="shared" si="28"/>
        <v>0</v>
      </c>
      <c r="U174" s="56">
        <f t="shared" si="32"/>
        <v>0</v>
      </c>
      <c r="V174" s="56">
        <f t="shared" si="29"/>
        <v>0</v>
      </c>
      <c r="W174" s="64" t="str">
        <f t="shared" si="30"/>
        <v/>
      </c>
      <c r="X174" s="56" t="str">
        <f t="shared" si="33"/>
        <v>T</v>
      </c>
    </row>
    <row r="175" spans="3:24" ht="21.75" customHeight="1" x14ac:dyDescent="0.25">
      <c r="C175" s="63"/>
      <c r="D175" s="66" t="str">
        <f t="shared" si="27"/>
        <v/>
      </c>
      <c r="E175" s="69" t="str">
        <f>IFERROR(VLOOKUP(J175,Causa!$A$2:$F$15,6,0),"")</f>
        <v/>
      </c>
      <c r="F175" s="52"/>
      <c r="G175" s="53"/>
      <c r="H175" s="212"/>
      <c r="I175" s="55"/>
      <c r="J175" s="54"/>
      <c r="K175" s="54"/>
      <c r="L175" s="54"/>
      <c r="M175" s="54"/>
      <c r="N175" s="54"/>
      <c r="O175" s="54"/>
      <c r="P175" s="54"/>
      <c r="Q175" s="55"/>
      <c r="R175" s="54"/>
      <c r="S175" s="56">
        <f t="shared" si="31"/>
        <v>0</v>
      </c>
      <c r="T175" s="56">
        <f t="shared" si="28"/>
        <v>0</v>
      </c>
      <c r="U175" s="56">
        <f t="shared" si="32"/>
        <v>0</v>
      </c>
      <c r="V175" s="56">
        <f t="shared" si="29"/>
        <v>0</v>
      </c>
      <c r="W175" s="64" t="str">
        <f t="shared" si="30"/>
        <v/>
      </c>
      <c r="X175" s="56" t="str">
        <f t="shared" si="33"/>
        <v>T</v>
      </c>
    </row>
    <row r="176" spans="3:24" ht="21.75" customHeight="1" x14ac:dyDescent="0.25">
      <c r="C176" s="63"/>
      <c r="D176" s="66" t="str">
        <f t="shared" si="27"/>
        <v/>
      </c>
      <c r="E176" s="69" t="str">
        <f>IFERROR(VLOOKUP(J176,Causa!$A$2:$F$15,6,0),"")</f>
        <v/>
      </c>
      <c r="F176" s="52"/>
      <c r="G176" s="53"/>
      <c r="H176" s="212"/>
      <c r="I176" s="55"/>
      <c r="J176" s="54"/>
      <c r="K176" s="54"/>
      <c r="L176" s="54"/>
      <c r="M176" s="54"/>
      <c r="N176" s="54"/>
      <c r="O176" s="54"/>
      <c r="P176" s="54"/>
      <c r="Q176" s="55"/>
      <c r="R176" s="54"/>
      <c r="S176" s="56">
        <f t="shared" si="31"/>
        <v>0</v>
      </c>
      <c r="T176" s="56">
        <f t="shared" si="28"/>
        <v>0</v>
      </c>
      <c r="U176" s="56">
        <f t="shared" si="32"/>
        <v>0</v>
      </c>
      <c r="V176" s="56">
        <f t="shared" si="29"/>
        <v>0</v>
      </c>
      <c r="W176" s="64" t="str">
        <f t="shared" si="30"/>
        <v/>
      </c>
      <c r="X176" s="56" t="str">
        <f t="shared" si="33"/>
        <v>T</v>
      </c>
    </row>
    <row r="177" spans="3:24" ht="21.75" customHeight="1" x14ac:dyDescent="0.25">
      <c r="C177" s="63"/>
      <c r="D177" s="66" t="str">
        <f t="shared" si="27"/>
        <v/>
      </c>
      <c r="E177" s="69" t="str">
        <f>IFERROR(VLOOKUP(J177,Causa!$A$2:$F$15,6,0),"")</f>
        <v/>
      </c>
      <c r="F177" s="52"/>
      <c r="G177" s="53"/>
      <c r="H177" s="212"/>
      <c r="I177" s="55"/>
      <c r="J177" s="54"/>
      <c r="K177" s="54"/>
      <c r="L177" s="54"/>
      <c r="M177" s="54"/>
      <c r="N177" s="54"/>
      <c r="O177" s="54"/>
      <c r="P177" s="54"/>
      <c r="Q177" s="55"/>
      <c r="R177" s="54"/>
      <c r="S177" s="56">
        <f t="shared" si="31"/>
        <v>0</v>
      </c>
      <c r="T177" s="56">
        <f t="shared" si="28"/>
        <v>0</v>
      </c>
      <c r="U177" s="56">
        <f t="shared" si="32"/>
        <v>0</v>
      </c>
      <c r="V177" s="56">
        <f t="shared" si="29"/>
        <v>0</v>
      </c>
      <c r="W177" s="64" t="str">
        <f t="shared" si="30"/>
        <v/>
      </c>
      <c r="X177" s="56" t="str">
        <f t="shared" si="33"/>
        <v>T</v>
      </c>
    </row>
    <row r="178" spans="3:24" ht="21.75" customHeight="1" x14ac:dyDescent="0.25">
      <c r="C178" s="63"/>
      <c r="D178" s="66" t="str">
        <f t="shared" si="27"/>
        <v/>
      </c>
      <c r="E178" s="69" t="str">
        <f>IFERROR(VLOOKUP(J178,Causa!$A$2:$F$15,6,0),"")</f>
        <v/>
      </c>
      <c r="F178" s="52"/>
      <c r="G178" s="53"/>
      <c r="H178" s="212"/>
      <c r="I178" s="55"/>
      <c r="J178" s="54"/>
      <c r="K178" s="54"/>
      <c r="L178" s="54"/>
      <c r="M178" s="54"/>
      <c r="N178" s="54"/>
      <c r="O178" s="54"/>
      <c r="P178" s="54"/>
      <c r="Q178" s="55"/>
      <c r="R178" s="54"/>
      <c r="S178" s="56">
        <f t="shared" si="31"/>
        <v>0</v>
      </c>
      <c r="T178" s="56">
        <f t="shared" si="28"/>
        <v>0</v>
      </c>
      <c r="U178" s="56">
        <f t="shared" si="32"/>
        <v>0</v>
      </c>
      <c r="V178" s="56">
        <f t="shared" si="29"/>
        <v>0</v>
      </c>
      <c r="W178" s="64" t="str">
        <f t="shared" si="30"/>
        <v/>
      </c>
      <c r="X178" s="56" t="str">
        <f t="shared" si="33"/>
        <v>T</v>
      </c>
    </row>
    <row r="179" spans="3:24" ht="21.75" customHeight="1" x14ac:dyDescent="0.25">
      <c r="C179" s="63"/>
      <c r="D179" s="66" t="str">
        <f t="shared" si="27"/>
        <v/>
      </c>
      <c r="E179" s="69" t="str">
        <f>IFERROR(VLOOKUP(J179,Causa!$A$2:$F$15,6,0),"")</f>
        <v/>
      </c>
      <c r="F179" s="52"/>
      <c r="G179" s="53"/>
      <c r="H179" s="212"/>
      <c r="I179" s="55"/>
      <c r="J179" s="54"/>
      <c r="K179" s="54"/>
      <c r="L179" s="54"/>
      <c r="M179" s="54"/>
      <c r="N179" s="54"/>
      <c r="O179" s="54"/>
      <c r="P179" s="54"/>
      <c r="Q179" s="55"/>
      <c r="R179" s="54"/>
      <c r="S179" s="56">
        <f t="shared" si="31"/>
        <v>0</v>
      </c>
      <c r="T179" s="56">
        <f t="shared" si="28"/>
        <v>0</v>
      </c>
      <c r="U179" s="56">
        <f t="shared" si="32"/>
        <v>0</v>
      </c>
      <c r="V179" s="56">
        <f t="shared" si="29"/>
        <v>0</v>
      </c>
      <c r="W179" s="64" t="str">
        <f t="shared" si="30"/>
        <v/>
      </c>
      <c r="X179" s="56" t="str">
        <f t="shared" si="33"/>
        <v>T</v>
      </c>
    </row>
    <row r="180" spans="3:24" ht="21.75" customHeight="1" x14ac:dyDescent="0.25">
      <c r="C180" s="63"/>
      <c r="D180" s="66" t="str">
        <f t="shared" si="27"/>
        <v/>
      </c>
      <c r="E180" s="69" t="str">
        <f>IFERROR(VLOOKUP(J180,Causa!$A$2:$F$15,6,0),"")</f>
        <v/>
      </c>
      <c r="F180" s="52"/>
      <c r="G180" s="53"/>
      <c r="H180" s="212"/>
      <c r="I180" s="55"/>
      <c r="J180" s="54"/>
      <c r="K180" s="54"/>
      <c r="L180" s="54"/>
      <c r="M180" s="54"/>
      <c r="N180" s="54"/>
      <c r="O180" s="54"/>
      <c r="P180" s="54"/>
      <c r="Q180" s="55"/>
      <c r="R180" s="54"/>
      <c r="S180" s="56">
        <f t="shared" si="31"/>
        <v>0</v>
      </c>
      <c r="T180" s="56">
        <f t="shared" si="28"/>
        <v>0</v>
      </c>
      <c r="U180" s="56">
        <f t="shared" si="32"/>
        <v>0</v>
      </c>
      <c r="V180" s="56">
        <f t="shared" si="29"/>
        <v>0</v>
      </c>
      <c r="W180" s="64" t="str">
        <f t="shared" si="30"/>
        <v/>
      </c>
      <c r="X180" s="56" t="str">
        <f t="shared" si="33"/>
        <v>T</v>
      </c>
    </row>
    <row r="181" spans="3:24" ht="21.75" customHeight="1" x14ac:dyDescent="0.25">
      <c r="C181" s="63"/>
      <c r="D181" s="66" t="str">
        <f t="shared" si="27"/>
        <v/>
      </c>
      <c r="E181" s="69" t="str">
        <f>IFERROR(VLOOKUP(J181,Causa!$A$2:$F$15,6,0),"")</f>
        <v/>
      </c>
      <c r="F181" s="52"/>
      <c r="G181" s="53"/>
      <c r="H181" s="212"/>
      <c r="I181" s="55"/>
      <c r="J181" s="54"/>
      <c r="K181" s="54"/>
      <c r="L181" s="54"/>
      <c r="M181" s="54"/>
      <c r="N181" s="54"/>
      <c r="O181" s="54"/>
      <c r="P181" s="54"/>
      <c r="Q181" s="55"/>
      <c r="R181" s="54"/>
      <c r="S181" s="56">
        <f t="shared" si="31"/>
        <v>0</v>
      </c>
      <c r="T181" s="56">
        <f t="shared" si="28"/>
        <v>0</v>
      </c>
      <c r="U181" s="56">
        <f t="shared" si="32"/>
        <v>0</v>
      </c>
      <c r="V181" s="56">
        <f t="shared" si="29"/>
        <v>0</v>
      </c>
      <c r="W181" s="64" t="str">
        <f t="shared" si="30"/>
        <v/>
      </c>
      <c r="X181" s="56" t="str">
        <f t="shared" si="33"/>
        <v>T</v>
      </c>
    </row>
    <row r="182" spans="3:24" ht="21.75" customHeight="1" x14ac:dyDescent="0.25">
      <c r="C182" s="63"/>
      <c r="D182" s="66" t="str">
        <f t="shared" si="27"/>
        <v/>
      </c>
      <c r="E182" s="69" t="str">
        <f>IFERROR(VLOOKUP(J182,Causa!$A$2:$F$15,6,0),"")</f>
        <v/>
      </c>
      <c r="F182" s="52"/>
      <c r="G182" s="53"/>
      <c r="H182" s="212"/>
      <c r="I182" s="55"/>
      <c r="J182" s="54"/>
      <c r="K182" s="54"/>
      <c r="L182" s="54"/>
      <c r="M182" s="54"/>
      <c r="N182" s="54"/>
      <c r="O182" s="54"/>
      <c r="P182" s="54"/>
      <c r="Q182" s="55"/>
      <c r="R182" s="54"/>
      <c r="S182" s="56">
        <f t="shared" si="31"/>
        <v>0</v>
      </c>
      <c r="T182" s="56">
        <f t="shared" si="28"/>
        <v>0</v>
      </c>
      <c r="U182" s="56">
        <f t="shared" si="32"/>
        <v>0</v>
      </c>
      <c r="V182" s="56">
        <f t="shared" si="29"/>
        <v>0</v>
      </c>
      <c r="W182" s="64" t="str">
        <f t="shared" si="30"/>
        <v/>
      </c>
      <c r="X182" s="56" t="str">
        <f t="shared" si="33"/>
        <v>T</v>
      </c>
    </row>
    <row r="183" spans="3:24" ht="21.75" customHeight="1" x14ac:dyDescent="0.25">
      <c r="C183" s="63"/>
      <c r="D183" s="66" t="str">
        <f t="shared" si="27"/>
        <v/>
      </c>
      <c r="E183" s="69" t="str">
        <f>IFERROR(VLOOKUP(J183,Causa!$A$2:$F$15,6,0),"")</f>
        <v/>
      </c>
      <c r="F183" s="52"/>
      <c r="G183" s="53"/>
      <c r="H183" s="212"/>
      <c r="I183" s="55"/>
      <c r="J183" s="54"/>
      <c r="K183" s="54"/>
      <c r="L183" s="54"/>
      <c r="M183" s="54"/>
      <c r="N183" s="54"/>
      <c r="O183" s="54"/>
      <c r="P183" s="54"/>
      <c r="Q183" s="55"/>
      <c r="R183" s="54"/>
      <c r="S183" s="56">
        <f t="shared" si="31"/>
        <v>0</v>
      </c>
      <c r="T183" s="56">
        <f t="shared" si="28"/>
        <v>0</v>
      </c>
      <c r="U183" s="56">
        <f t="shared" si="32"/>
        <v>0</v>
      </c>
      <c r="V183" s="56">
        <f t="shared" si="29"/>
        <v>0</v>
      </c>
      <c r="W183" s="64" t="str">
        <f t="shared" si="30"/>
        <v/>
      </c>
      <c r="X183" s="56" t="str">
        <f t="shared" si="33"/>
        <v>T</v>
      </c>
    </row>
    <row r="184" spans="3:24" ht="21.75" customHeight="1" x14ac:dyDescent="0.25">
      <c r="C184" s="63"/>
      <c r="D184" s="66" t="str">
        <f t="shared" si="27"/>
        <v/>
      </c>
      <c r="E184" s="69" t="str">
        <f>IFERROR(VLOOKUP(J184,Causa!$A$2:$F$15,6,0),"")</f>
        <v/>
      </c>
      <c r="F184" s="52"/>
      <c r="G184" s="53"/>
      <c r="H184" s="212"/>
      <c r="I184" s="55"/>
      <c r="J184" s="54"/>
      <c r="K184" s="54"/>
      <c r="L184" s="54"/>
      <c r="M184" s="54"/>
      <c r="N184" s="54"/>
      <c r="O184" s="54"/>
      <c r="P184" s="54"/>
      <c r="Q184" s="55"/>
      <c r="R184" s="54"/>
      <c r="S184" s="56">
        <f t="shared" si="31"/>
        <v>0</v>
      </c>
      <c r="T184" s="56">
        <f t="shared" si="28"/>
        <v>0</v>
      </c>
      <c r="U184" s="56">
        <f t="shared" si="32"/>
        <v>0</v>
      </c>
      <c r="V184" s="56">
        <f t="shared" si="29"/>
        <v>0</v>
      </c>
      <c r="W184" s="64" t="str">
        <f t="shared" si="30"/>
        <v/>
      </c>
      <c r="X184" s="56" t="str">
        <f t="shared" si="33"/>
        <v>T</v>
      </c>
    </row>
    <row r="185" spans="3:24" ht="21.75" customHeight="1" x14ac:dyDescent="0.25">
      <c r="C185" s="63"/>
      <c r="D185" s="66" t="str">
        <f t="shared" si="27"/>
        <v/>
      </c>
      <c r="E185" s="69" t="str">
        <f>IFERROR(VLOOKUP(J185,Causa!$A$2:$F$15,6,0),"")</f>
        <v/>
      </c>
      <c r="F185" s="52"/>
      <c r="G185" s="53"/>
      <c r="H185" s="212"/>
      <c r="I185" s="55"/>
      <c r="J185" s="54"/>
      <c r="K185" s="54"/>
      <c r="L185" s="54"/>
      <c r="M185" s="54"/>
      <c r="N185" s="54"/>
      <c r="O185" s="54"/>
      <c r="P185" s="54"/>
      <c r="Q185" s="55"/>
      <c r="R185" s="54"/>
      <c r="S185" s="56">
        <f t="shared" si="31"/>
        <v>0</v>
      </c>
      <c r="T185" s="56">
        <f t="shared" si="28"/>
        <v>0</v>
      </c>
      <c r="U185" s="56">
        <f t="shared" si="32"/>
        <v>0</v>
      </c>
      <c r="V185" s="56">
        <f t="shared" si="29"/>
        <v>0</v>
      </c>
      <c r="W185" s="64" t="str">
        <f t="shared" si="30"/>
        <v/>
      </c>
      <c r="X185" s="56" t="str">
        <f t="shared" si="33"/>
        <v>T</v>
      </c>
    </row>
    <row r="186" spans="3:24" ht="21.75" customHeight="1" x14ac:dyDescent="0.25">
      <c r="C186" s="63"/>
      <c r="D186" s="66" t="str">
        <f t="shared" si="27"/>
        <v/>
      </c>
      <c r="E186" s="69" t="str">
        <f>IFERROR(VLOOKUP(J186,Causa!$A$2:$F$15,6,0),"")</f>
        <v/>
      </c>
      <c r="F186" s="52"/>
      <c r="G186" s="53"/>
      <c r="H186" s="212"/>
      <c r="I186" s="55"/>
      <c r="J186" s="54"/>
      <c r="K186" s="54"/>
      <c r="L186" s="54"/>
      <c r="M186" s="54"/>
      <c r="N186" s="54"/>
      <c r="O186" s="54"/>
      <c r="P186" s="54"/>
      <c r="Q186" s="55"/>
      <c r="R186" s="54"/>
      <c r="S186" s="56">
        <f t="shared" si="31"/>
        <v>0</v>
      </c>
      <c r="T186" s="56">
        <f t="shared" si="28"/>
        <v>0</v>
      </c>
      <c r="U186" s="56">
        <f t="shared" si="32"/>
        <v>0</v>
      </c>
      <c r="V186" s="56">
        <f t="shared" si="29"/>
        <v>0</v>
      </c>
      <c r="W186" s="64" t="str">
        <f t="shared" si="30"/>
        <v/>
      </c>
      <c r="X186" s="56" t="str">
        <f t="shared" si="33"/>
        <v>T</v>
      </c>
    </row>
    <row r="187" spans="3:24" ht="21.75" customHeight="1" x14ac:dyDescent="0.25">
      <c r="C187" s="63"/>
      <c r="D187" s="66" t="str">
        <f t="shared" si="27"/>
        <v/>
      </c>
      <c r="E187" s="69" t="str">
        <f>IFERROR(VLOOKUP(J187,Causa!$A$2:$F$15,6,0),"")</f>
        <v/>
      </c>
      <c r="F187" s="52"/>
      <c r="G187" s="53"/>
      <c r="H187" s="212"/>
      <c r="I187" s="55"/>
      <c r="J187" s="54"/>
      <c r="K187" s="54"/>
      <c r="L187" s="54"/>
      <c r="M187" s="54"/>
      <c r="N187" s="54"/>
      <c r="O187" s="54"/>
      <c r="P187" s="54"/>
      <c r="Q187" s="55"/>
      <c r="R187" s="54"/>
      <c r="S187" s="56">
        <f t="shared" si="31"/>
        <v>0</v>
      </c>
      <c r="T187" s="56">
        <f t="shared" si="28"/>
        <v>0</v>
      </c>
      <c r="U187" s="56">
        <f t="shared" si="32"/>
        <v>0</v>
      </c>
      <c r="V187" s="56">
        <f t="shared" si="29"/>
        <v>0</v>
      </c>
      <c r="W187" s="64" t="str">
        <f t="shared" si="30"/>
        <v/>
      </c>
      <c r="X187" s="56" t="str">
        <f t="shared" si="33"/>
        <v>T</v>
      </c>
    </row>
    <row r="188" spans="3:24" ht="21.75" customHeight="1" x14ac:dyDescent="0.25">
      <c r="C188" s="63"/>
      <c r="D188" s="66" t="str">
        <f t="shared" si="27"/>
        <v/>
      </c>
      <c r="E188" s="69" t="str">
        <f>IFERROR(VLOOKUP(J188,Causa!$A$2:$F$15,6,0),"")</f>
        <v/>
      </c>
      <c r="F188" s="52"/>
      <c r="G188" s="53"/>
      <c r="H188" s="212"/>
      <c r="I188" s="55"/>
      <c r="J188" s="54"/>
      <c r="K188" s="54"/>
      <c r="L188" s="54"/>
      <c r="M188" s="54"/>
      <c r="N188" s="54"/>
      <c r="O188" s="54"/>
      <c r="P188" s="54"/>
      <c r="Q188" s="55"/>
      <c r="R188" s="54"/>
      <c r="S188" s="56">
        <f t="shared" si="31"/>
        <v>0</v>
      </c>
      <c r="T188" s="56">
        <f t="shared" si="28"/>
        <v>0</v>
      </c>
      <c r="U188" s="56">
        <f t="shared" si="32"/>
        <v>0</v>
      </c>
      <c r="V188" s="56">
        <f t="shared" si="29"/>
        <v>0</v>
      </c>
      <c r="W188" s="64" t="str">
        <f t="shared" si="30"/>
        <v/>
      </c>
      <c r="X188" s="56" t="str">
        <f t="shared" si="33"/>
        <v>T</v>
      </c>
    </row>
  </sheetData>
  <mergeCells count="15">
    <mergeCell ref="C33:D33"/>
    <mergeCell ref="T33:W33"/>
    <mergeCell ref="Y113:Z113"/>
    <mergeCell ref="AD7:AD8"/>
    <mergeCell ref="Q8:S8"/>
    <mergeCell ref="T7:Z7"/>
    <mergeCell ref="AA7:AB7"/>
    <mergeCell ref="AC7:AC8"/>
    <mergeCell ref="A9:A15"/>
    <mergeCell ref="R9:S15"/>
    <mergeCell ref="A16:A23"/>
    <mergeCell ref="A24:A31"/>
    <mergeCell ref="G3:L3"/>
    <mergeCell ref="F4:G4"/>
    <mergeCell ref="C7:S7"/>
  </mergeCells>
  <conditionalFormatting sqref="R9:S15">
    <cfRule type="cellIs" priority="42" stopIfTrue="1" operator="equal">
      <formula>0</formula>
    </cfRule>
    <cfRule type="cellIs" dxfId="661" priority="54" stopIfTrue="1" operator="lessThan">
      <formula>0.8477</formula>
    </cfRule>
    <cfRule type="cellIs" dxfId="660" priority="55" stopIfTrue="1" operator="greaterThanOrEqual">
      <formula>0.8477</formula>
    </cfRule>
  </conditionalFormatting>
  <conditionalFormatting sqref="R24">
    <cfRule type="cellIs" dxfId="659" priority="52" stopIfTrue="1" operator="lessThan">
      <formula>0.8477</formula>
    </cfRule>
    <cfRule type="cellIs" dxfId="658" priority="53" stopIfTrue="1" operator="greaterThanOrEqual">
      <formula>0.8477</formula>
    </cfRule>
  </conditionalFormatting>
  <conditionalFormatting sqref="G5">
    <cfRule type="cellIs" priority="45" stopIfTrue="1" operator="equal">
      <formula>0</formula>
    </cfRule>
    <cfRule type="cellIs" dxfId="657" priority="50" stopIfTrue="1" operator="lessThan">
      <formula>0.635</formula>
    </cfRule>
    <cfRule type="cellIs" dxfId="656" priority="51" stopIfTrue="1" operator="greaterThanOrEqual">
      <formula>0.635</formula>
    </cfRule>
  </conditionalFormatting>
  <conditionalFormatting sqref="I5">
    <cfRule type="cellIs" priority="44" stopIfTrue="1" operator="equal">
      <formula>0</formula>
    </cfRule>
    <cfRule type="cellIs" dxfId="655" priority="48" stopIfTrue="1" operator="lessThan">
      <formula>0.8477</formula>
    </cfRule>
    <cfRule type="cellIs" dxfId="654" priority="49" stopIfTrue="1" operator="greaterThanOrEqual">
      <formula>0.8477</formula>
    </cfRule>
  </conditionalFormatting>
  <conditionalFormatting sqref="E5">
    <cfRule type="cellIs" priority="43" stopIfTrue="1" operator="equal">
      <formula>0</formula>
    </cfRule>
    <cfRule type="cellIs" dxfId="653" priority="46" stopIfTrue="1" operator="lessThan">
      <formula>0.8898</formula>
    </cfRule>
    <cfRule type="cellIs" dxfId="652" priority="47" stopIfTrue="1" operator="greaterThanOrEqual">
      <formula>0.8898</formula>
    </cfRule>
  </conditionalFormatting>
  <conditionalFormatting sqref="R24:S30">
    <cfRule type="cellIs" priority="41" stopIfTrue="1" operator="equal">
      <formula>0</formula>
    </cfRule>
  </conditionalFormatting>
  <conditionalFormatting sqref="L9">
    <cfRule type="cellIs" priority="38" stopIfTrue="1" operator="equal">
      <formula>0</formula>
    </cfRule>
    <cfRule type="cellIs" dxfId="651" priority="39" stopIfTrue="1" operator="lessThan">
      <formula>0.635</formula>
    </cfRule>
    <cfRule type="cellIs" dxfId="650" priority="40" stopIfTrue="1" operator="greaterThanOrEqual">
      <formula>0.635</formula>
    </cfRule>
  </conditionalFormatting>
  <conditionalFormatting sqref="O9:P32 M9:M32">
    <cfRule type="cellIs" priority="35" stopIfTrue="1" operator="equal">
      <formula>0</formula>
    </cfRule>
    <cfRule type="cellIs" dxfId="649" priority="36" stopIfTrue="1" operator="lessThan">
      <formula>0.8477</formula>
    </cfRule>
    <cfRule type="cellIs" dxfId="648" priority="37" stopIfTrue="1" operator="greaterThanOrEqual">
      <formula>0.8477</formula>
    </cfRule>
  </conditionalFormatting>
  <conditionalFormatting sqref="L10:L32">
    <cfRule type="cellIs" priority="32" stopIfTrue="1" operator="equal">
      <formula>0</formula>
    </cfRule>
    <cfRule type="cellIs" dxfId="647" priority="33" stopIfTrue="1" operator="lessThan">
      <formula>0.635</formula>
    </cfRule>
    <cfRule type="cellIs" dxfId="646" priority="34" stopIfTrue="1" operator="greaterThanOrEqual">
      <formula>0.635</formula>
    </cfRule>
  </conditionalFormatting>
  <conditionalFormatting sqref="M10:M32">
    <cfRule type="cellIs" priority="29" stopIfTrue="1" operator="equal">
      <formula>0</formula>
    </cfRule>
    <cfRule type="cellIs" dxfId="645" priority="30" stopIfTrue="1" operator="lessThan">
      <formula>0.8477</formula>
    </cfRule>
    <cfRule type="cellIs" dxfId="644" priority="31" stopIfTrue="1" operator="greaterThanOrEqual">
      <formula>0.8477</formula>
    </cfRule>
  </conditionalFormatting>
  <conditionalFormatting sqref="R16">
    <cfRule type="cellIs" priority="26" stopIfTrue="1" operator="equal">
      <formula>0</formula>
    </cfRule>
    <cfRule type="cellIs" dxfId="643" priority="27" stopIfTrue="1" operator="lessThan">
      <formula>0.8477</formula>
    </cfRule>
    <cfRule type="cellIs" dxfId="642" priority="28" stopIfTrue="1" operator="greaterThanOrEqual">
      <formula>0.8477</formula>
    </cfRule>
  </conditionalFormatting>
  <conditionalFormatting sqref="N9">
    <cfRule type="containsText" dxfId="641" priority="24" stopIfTrue="1" operator="containsText" text="Avisar al planner">
      <formula>NOT(ISERROR(SEARCH("Avisar al planner",N9)))</formula>
    </cfRule>
    <cfRule type="containsText" dxfId="640" priority="25" stopIfTrue="1" operator="containsText" text="OK">
      <formula>NOT(ISERROR(SEARCH("OK",N9)))</formula>
    </cfRule>
  </conditionalFormatting>
  <conditionalFormatting sqref="N9:N32">
    <cfRule type="cellIs" dxfId="639" priority="21" stopIfTrue="1" operator="lessThanOrEqual">
      <formula>155</formula>
    </cfRule>
    <cfRule type="cellIs" dxfId="638" priority="22" stopIfTrue="1" operator="between">
      <formula>155</formula>
      <formula>185</formula>
    </cfRule>
    <cfRule type="cellIs" dxfId="637" priority="23" stopIfTrue="1" operator="greaterThanOrEqual">
      <formula>185</formula>
    </cfRule>
  </conditionalFormatting>
  <conditionalFormatting sqref="N10:N32">
    <cfRule type="containsText" dxfId="636" priority="19" stopIfTrue="1" operator="containsText" text="Avisar al planner">
      <formula>NOT(ISERROR(SEARCH("Avisar al planner",N10)))</formula>
    </cfRule>
    <cfRule type="containsText" dxfId="635" priority="20" stopIfTrue="1" operator="containsText" text="OK">
      <formula>NOT(ISERROR(SEARCH("OK",N10)))</formula>
    </cfRule>
  </conditionalFormatting>
  <conditionalFormatting sqref="N10:N32">
    <cfRule type="containsText" dxfId="634" priority="17" stopIfTrue="1" operator="containsText" text="Avisar al planner">
      <formula>NOT(ISERROR(SEARCH("Avisar al planner",N10)))</formula>
    </cfRule>
    <cfRule type="containsText" dxfId="633" priority="18" stopIfTrue="1" operator="containsText" text="OK">
      <formula>NOT(ISERROR(SEARCH("OK",N10)))</formula>
    </cfRule>
  </conditionalFormatting>
  <conditionalFormatting sqref="N10:N32">
    <cfRule type="containsText" dxfId="632" priority="15" stopIfTrue="1" operator="containsText" text="Avisar al planner">
      <formula>NOT(ISERROR(SEARCH("Avisar al planner",N10)))</formula>
    </cfRule>
    <cfRule type="containsText" dxfId="631" priority="16" stopIfTrue="1" operator="containsText" text="OK">
      <formula>NOT(ISERROR(SEARCH("OK",N10)))</formula>
    </cfRule>
  </conditionalFormatting>
  <conditionalFormatting sqref="D35:D188">
    <cfRule type="cellIs" dxfId="630" priority="13" operator="equal">
      <formula>0</formula>
    </cfRule>
    <cfRule type="cellIs" dxfId="629" priority="14" operator="equal">
      <formula>1</formula>
    </cfRule>
  </conditionalFormatting>
  <conditionalFormatting sqref="C9:C32">
    <cfRule type="cellIs" dxfId="628" priority="11" operator="equal">
      <formula>0</formula>
    </cfRule>
    <cfRule type="cellIs" dxfId="627" priority="12" operator="notEqual">
      <formula>0</formula>
    </cfRule>
  </conditionalFormatting>
  <conditionalFormatting sqref="C9:C32">
    <cfRule type="cellIs" priority="10" operator="equal">
      <formula>""""""</formula>
    </cfRule>
  </conditionalFormatting>
  <conditionalFormatting sqref="G6">
    <cfRule type="cellIs" priority="3" stopIfTrue="1" operator="equal">
      <formula>0</formula>
    </cfRule>
    <cfRule type="cellIs" dxfId="626" priority="8" stopIfTrue="1" operator="lessThan">
      <formula>0.635</formula>
    </cfRule>
    <cfRule type="cellIs" dxfId="625" priority="9" stopIfTrue="1" operator="greaterThanOrEqual">
      <formula>0.635</formula>
    </cfRule>
  </conditionalFormatting>
  <conditionalFormatting sqref="I6">
    <cfRule type="cellIs" priority="2" stopIfTrue="1" operator="equal">
      <formula>0</formula>
    </cfRule>
    <cfRule type="cellIs" dxfId="624" priority="6" stopIfTrue="1" operator="lessThan">
      <formula>0.8477</formula>
    </cfRule>
    <cfRule type="cellIs" dxfId="623" priority="7" stopIfTrue="1" operator="greaterThanOrEqual">
      <formula>0.8477</formula>
    </cfRule>
  </conditionalFormatting>
  <conditionalFormatting sqref="E6">
    <cfRule type="cellIs" priority="1" stopIfTrue="1" operator="equal">
      <formula>0</formula>
    </cfRule>
    <cfRule type="cellIs" dxfId="622" priority="4" stopIfTrue="1" operator="lessThan">
      <formula>0.8898</formula>
    </cfRule>
    <cfRule type="cellIs" dxfId="621" priority="5" stopIfTrue="1" operator="greaterThanOrEqual">
      <formula>0.8898</formula>
    </cfRule>
  </conditionalFormatting>
  <dataValidations xWindow="1316" yWindow="207" count="4">
    <dataValidation allowBlank="1" showErrorMessage="1" promptTitle="Numero de Orden" sqref="G35:G188 G9:G32" xr:uid="{EBE5923F-6EEE-4551-BC64-3A0991B15484}"/>
    <dataValidation type="time" allowBlank="1" showInputMessage="1" showErrorMessage="1" error="POR FAVOR INGRESE DATOS EN FORMATO DE HORA_x000a_" sqref="F35:F188" xr:uid="{48B5ADE9-88BB-41A7-9A3E-EB0CA4AC0CDB}">
      <formula1>0</formula1>
      <formula2>0.999988425925926</formula2>
    </dataValidation>
    <dataValidation type="decimal" allowBlank="1" showInputMessage="1" showErrorMessage="1" error="POR FAVOR INGRESE DATOS EN FORMATO DE NUMEROS_x000a_" promptTitle="Producción Acumulada" prompt="Ingrese la producción Acumulada (contometro Llenadora por hora)" sqref="E9:E32" xr:uid="{FC24C160-4DBF-4F66-B490-7B622DF60684}">
      <formula1>0</formula1>
      <formula2>10000000000</formula2>
    </dataValidation>
    <dataValidation type="list" allowBlank="1" showInputMessage="1" showErrorMessage="1" sqref="AB9:AB32" xr:uid="{E60458B2-A047-4A72-AE18-935EE3CCFD0A}">
      <formula1>"P,T,A,  "</formula1>
    </dataValidation>
  </dataValidations>
  <pageMargins left="0.75" right="0.75" top="1" bottom="1" header="0" footer="0"/>
  <pageSetup paperSize="9" orientation="portrait" r:id="rId1"/>
  <headerFooter alignWithMargins="0"/>
  <drawing r:id="rId2"/>
  <extLst>
    <ext xmlns:x14="http://schemas.microsoft.com/office/spreadsheetml/2009/9/main" uri="{CCE6A557-97BC-4b89-ADB6-D9C93CAAB3DF}">
      <x14:dataValidations xmlns:xm="http://schemas.microsoft.com/office/excel/2006/main" xWindow="1316" yWindow="207" count="10">
        <x14:dataValidation type="list" allowBlank="1" showInputMessage="1" showErrorMessage="1" xr:uid="{1C3B8A46-E1F8-4E2F-9E83-B7F57FCC58FE}">
          <x14:formula1>
            <xm:f>INDIRECT(VLOOKUP(J35,Causa!$A$2:$E$15,5,0))</xm:f>
          </x14:formula1>
          <xm:sqref>K35:K188</xm:sqref>
        </x14:dataValidation>
        <x14:dataValidation type="list" allowBlank="1" showInputMessage="1" showErrorMessage="1" xr:uid="{29269C95-EF01-4A73-B33B-D8AA1B6682AF}">
          <x14:formula1>
            <xm:f>Causa!$A$97:$A$107</xm:f>
          </x14:formula1>
          <xm:sqref>F4</xm:sqref>
        </x14:dataValidation>
        <x14:dataValidation type="list" allowBlank="1" showInputMessage="1" showErrorMessage="1" promptTitle="Ingreso de Turnos" prompt="PMTURNOA_x000a_PMTURNOB_x000a_PMTURNOC_x000a_PMTURNOD_x000a_" xr:uid="{B1590D3A-A47E-4822-AEFD-0CE91D484829}">
          <x14:formula1>
            <xm:f>Causa!$A$71:$A$74</xm:f>
          </x14:formula1>
          <xm:sqref>I9:I32</xm:sqref>
        </x14:dataValidation>
        <x14:dataValidation type="list" allowBlank="1" showInputMessage="1" showErrorMessage="1" xr:uid="{34CBCCD3-E31B-43F7-8448-80395E380556}">
          <x14:formula1>
            <xm:f>Causa!$A$78:$A$81</xm:f>
          </x14:formula1>
          <xm:sqref>J9:J32</xm:sqref>
        </x14:dataValidation>
        <x14:dataValidation type="list" allowBlank="1" showInputMessage="1" showErrorMessage="1" xr:uid="{784E72F3-5979-4CB3-9E28-FDDAAE1EC177}">
          <x14:formula1>
            <xm:f>Causa!$A$71:$A$74</xm:f>
          </x14:formula1>
          <xm:sqref>I35:I188</xm:sqref>
        </x14:dataValidation>
        <x14:dataValidation type="list" allowBlank="1" showInputMessage="1" showErrorMessage="1" xr:uid="{AE29AE5E-3A07-452A-B880-01538A39E003}">
          <x14:formula1>
            <xm:f>Causa!$A$2:$A$15</xm:f>
          </x14:formula1>
          <xm:sqref>J35:J188</xm:sqref>
        </x14:dataValidation>
        <x14:dataValidation type="list" allowBlank="1" showInputMessage="1" showErrorMessage="1" xr:uid="{8333D6D0-E608-4639-9C81-35DCC6859333}">
          <x14:formula1>
            <xm:f>IF(OR(E35=1,E35=2),Causa!$A$28:$A$61,Causa!$A$28)</xm:f>
          </x14:formula1>
          <xm:sqref>L35:L188</xm:sqref>
        </x14:dataValidation>
        <x14:dataValidation type="list" allowBlank="1" showInputMessage="1" showErrorMessage="1" xr:uid="{E5348E90-1F13-4FD6-9DB2-D7B798EC509A}">
          <x14:formula1>
            <xm:f>IF(E35=1,INDIRECT(VLOOKUP(N35,Causa!$AA:$AE,5,0)),INDIRECT(VLOOKUP(J35,Causa!$X:$AE,8,0)))</xm:f>
          </x14:formula1>
          <xm:sqref>O35:O188</xm:sqref>
        </x14:dataValidation>
        <x14:dataValidation type="list" allowBlank="1" showInputMessage="1" showErrorMessage="1" xr:uid="{9AF22113-0F6A-4E22-84FC-ACB21B0AA85A}">
          <x14:formula1>
            <xm:f>INDIRECT(VLOOKUP(M35,Causa!$T$2:$U$16,2,0))</xm:f>
          </x14:formula1>
          <xm:sqref>N35:N188</xm:sqref>
        </x14:dataValidation>
        <x14:dataValidation type="list" allowBlank="1" showInputMessage="1" showErrorMessage="1" xr:uid="{E8964FCD-F898-4CE9-8999-E1863FCE70FC}">
          <x14:formula1>
            <xm:f>IF(E35=1,Causa!$T$2:$T$16,Causa!$W$1)</xm:f>
          </x14:formula1>
          <xm:sqref>M35:M188</xm:sqref>
        </x14:dataValidation>
      </x14:dataValidation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890E93-436F-48B5-AC58-9C2BB5E2BFEF}">
  <sheetPr codeName="Hoja54"/>
  <dimension ref="A1:AR188"/>
  <sheetViews>
    <sheetView showGridLines="0" topLeftCell="B17" zoomScale="103" zoomScaleNormal="40" workbookViewId="0">
      <selection activeCell="G45" sqref="G45"/>
    </sheetView>
  </sheetViews>
  <sheetFormatPr baseColWidth="10" defaultColWidth="7.77734375" defaultRowHeight="21.75" customHeight="1" x14ac:dyDescent="0.25"/>
  <cols>
    <col min="1" max="1" width="8.77734375" style="148" hidden="1" customWidth="1"/>
    <col min="2" max="2" width="11.21875" style="87" customWidth="1"/>
    <col min="3" max="3" width="8.77734375" style="87" customWidth="1"/>
    <col min="4" max="4" width="13.77734375" style="87" customWidth="1"/>
    <col min="5" max="5" width="10.21875" style="87" customWidth="1"/>
    <col min="6" max="6" width="13.77734375" style="87" customWidth="1"/>
    <col min="7" max="7" width="15.77734375" style="87" customWidth="1"/>
    <col min="8" max="8" width="13.21875" style="87" bestFit="1" customWidth="1"/>
    <col min="9" max="9" width="13.21875" style="87" customWidth="1"/>
    <col min="10" max="10" width="13.77734375" style="87" customWidth="1"/>
    <col min="11" max="11" width="12" style="87" customWidth="1"/>
    <col min="12" max="12" width="22.77734375" style="87" customWidth="1"/>
    <col min="13" max="13" width="18.21875" style="87" customWidth="1"/>
    <col min="14" max="15" width="15.77734375" style="87" customWidth="1"/>
    <col min="16" max="16" width="15.21875" style="87" customWidth="1"/>
    <col min="17" max="17" width="39.77734375" style="87" customWidth="1"/>
    <col min="18" max="18" width="34.21875" style="87" customWidth="1"/>
    <col min="19" max="19" width="16.77734375" style="87" customWidth="1"/>
    <col min="20" max="21" width="13.77734375" style="87" customWidth="1"/>
    <col min="22" max="22" width="17.77734375" style="87" bestFit="1" customWidth="1"/>
    <col min="23" max="24" width="13.77734375" style="87" customWidth="1"/>
    <col min="25" max="25" width="9.21875" style="87" bestFit="1" customWidth="1"/>
    <col min="26" max="26" width="9.44140625" style="87" customWidth="1"/>
    <col min="27" max="27" width="15.21875" style="87" customWidth="1"/>
    <col min="28" max="28" width="20.77734375" style="87" bestFit="1" customWidth="1"/>
    <col min="29" max="29" width="14.77734375" style="87" customWidth="1"/>
    <col min="30" max="30" width="19" style="87" bestFit="1" customWidth="1"/>
    <col min="31" max="31" width="5.21875" style="87" customWidth="1"/>
    <col min="32" max="32" width="21.77734375" style="87" bestFit="1" customWidth="1"/>
    <col min="33" max="33" width="14.21875" style="87" customWidth="1"/>
    <col min="34" max="34" width="18.77734375" style="87" bestFit="1" customWidth="1"/>
    <col min="35" max="41" width="15.77734375" style="87" customWidth="1"/>
    <col min="42" max="42" width="30.5546875" style="87" bestFit="1" customWidth="1"/>
    <col min="43" max="44" width="15.77734375" style="87" customWidth="1"/>
    <col min="45" max="16384" width="7.77734375" style="87"/>
  </cols>
  <sheetData>
    <row r="1" spans="1:44" ht="6.75" hidden="1" customHeight="1" x14ac:dyDescent="0.25">
      <c r="A1" s="147"/>
      <c r="B1" s="89"/>
      <c r="C1" s="89"/>
      <c r="D1" s="89"/>
      <c r="E1" s="89"/>
      <c r="F1" s="89"/>
      <c r="G1" s="89"/>
      <c r="H1" s="89"/>
      <c r="I1" s="89"/>
      <c r="J1" s="89"/>
      <c r="K1" s="89"/>
      <c r="L1" s="89"/>
      <c r="M1" s="195" t="s">
        <v>1770</v>
      </c>
      <c r="N1" s="89"/>
      <c r="O1" s="89"/>
      <c r="P1" s="89"/>
      <c r="Q1" s="89"/>
      <c r="R1" s="89"/>
      <c r="S1" s="89"/>
      <c r="T1" s="89"/>
      <c r="U1" s="89"/>
      <c r="V1" s="89"/>
      <c r="W1" s="89"/>
      <c r="X1" s="89"/>
      <c r="Y1" s="89"/>
      <c r="Z1" s="89"/>
      <c r="AA1" s="89"/>
      <c r="AE1" s="88"/>
    </row>
    <row r="2" spans="1:44" ht="3.75" customHeight="1" thickBot="1" x14ac:dyDescent="0.3">
      <c r="AE2" s="88"/>
    </row>
    <row r="3" spans="1:44" ht="21" customHeight="1" thickBot="1" x14ac:dyDescent="0.45">
      <c r="E3" s="217" t="s">
        <v>0</v>
      </c>
      <c r="F3" s="37" t="s">
        <v>2243</v>
      </c>
      <c r="G3" s="268" t="s">
        <v>1759</v>
      </c>
      <c r="H3" s="263"/>
      <c r="I3" s="263"/>
      <c r="J3" s="263"/>
      <c r="K3" s="263"/>
      <c r="L3" s="269"/>
      <c r="M3" s="202" t="s">
        <v>1848</v>
      </c>
      <c r="N3" s="202" t="s">
        <v>1849</v>
      </c>
      <c r="O3" s="91"/>
      <c r="P3" s="91"/>
      <c r="Q3" s="91"/>
      <c r="R3" s="91"/>
      <c r="S3" s="39"/>
      <c r="AE3" s="88"/>
    </row>
    <row r="4" spans="1:44" ht="18.75" customHeight="1" thickBot="1" x14ac:dyDescent="0.3">
      <c r="D4" s="90"/>
      <c r="E4" s="217" t="s">
        <v>1762</v>
      </c>
      <c r="F4" s="264"/>
      <c r="G4" s="265"/>
      <c r="H4" s="28">
        <f>IFERROR(VLOOKUP(F4,Causa!$A$97:$B$108,2,0),0)</f>
        <v>0</v>
      </c>
      <c r="I4" s="90"/>
      <c r="J4" s="92"/>
      <c r="K4" s="92"/>
      <c r="L4" s="201" t="s">
        <v>1845</v>
      </c>
      <c r="M4" s="203">
        <f>+SUMIFS(P:P,L:L,$M$1,X:X,"M")</f>
        <v>0</v>
      </c>
      <c r="N4" s="203">
        <f>COUNTIFS(N7:N30,"&gt;180",AA7:AA30,"M")</f>
        <v>2</v>
      </c>
      <c r="O4" s="91"/>
      <c r="P4" s="91"/>
      <c r="Q4" s="90"/>
      <c r="R4" s="94"/>
      <c r="AE4" s="88"/>
    </row>
    <row r="5" spans="1:44" ht="18.75" customHeight="1" x14ac:dyDescent="0.25">
      <c r="D5" s="95" t="s">
        <v>1752</v>
      </c>
      <c r="E5" s="78">
        <f>IFERROR(SUM(T9:T32)/(SUM(Y9:Y32)-SUM(U9:U32)-SUM(V9:V32)-SUM(W9:W32)),0)</f>
        <v>0.79724937998319279</v>
      </c>
      <c r="F5" s="95" t="s">
        <v>1751</v>
      </c>
      <c r="G5" s="27">
        <f>IFERROR(SUM(T9:T32)/(SUM(Y9:Y32)-SUM(U9:U32)),0)</f>
        <v>0.46281158902968644</v>
      </c>
      <c r="H5" s="95" t="s">
        <v>1753</v>
      </c>
      <c r="I5" s="78">
        <f>IFERROR(SUM(T9:T32)/(SUM(Y9:Y32)-SUM(U9:U32)-SUM(V9:V32)),0)</f>
        <v>0.73397490329276338</v>
      </c>
      <c r="J5" s="93"/>
      <c r="K5" s="93"/>
      <c r="L5" s="201" t="s">
        <v>1846</v>
      </c>
      <c r="M5" s="203">
        <f>+SUMIFS(P:P,L:L,$M$1,X:X,"T")</f>
        <v>0</v>
      </c>
      <c r="N5" s="203">
        <f>COUNTIFS(N8:N31,"&gt;180",AA8:AA31,"t")</f>
        <v>0</v>
      </c>
      <c r="O5" s="95"/>
      <c r="P5" s="95"/>
      <c r="T5" s="192" t="s">
        <v>11</v>
      </c>
      <c r="U5" s="192" t="s">
        <v>12</v>
      </c>
      <c r="V5" s="192" t="s">
        <v>13</v>
      </c>
      <c r="W5" s="192" t="s">
        <v>14</v>
      </c>
      <c r="X5" s="192" t="s">
        <v>15</v>
      </c>
      <c r="Y5" s="192" t="s">
        <v>16</v>
      </c>
      <c r="AE5" s="97"/>
      <c r="AF5" s="98"/>
    </row>
    <row r="6" spans="1:44" ht="18.75" customHeight="1" thickBot="1" x14ac:dyDescent="0.3">
      <c r="C6" s="87" t="s">
        <v>1799</v>
      </c>
      <c r="D6" s="95" t="s">
        <v>1752</v>
      </c>
      <c r="E6" s="78">
        <f>IFERROR(SUM(T9:T16)/(SUM(Y9:Y16)-SUM(U9:U16)-SUM(V9:V16)-SUM(W9:W16)),0)</f>
        <v>0.78310496953852626</v>
      </c>
      <c r="F6" s="95" t="s">
        <v>1751</v>
      </c>
      <c r="G6" s="27">
        <f>IFERROR(SUM(T9:T16)/(SUM(Y9:Y16)-SUM(U9:U16)),0)</f>
        <v>0.69893749999999999</v>
      </c>
      <c r="H6" s="95" t="s">
        <v>1753</v>
      </c>
      <c r="I6" s="78">
        <f>IFERROR(SUM(T9:T16)/(SUM(Y9:Y16)-SUM(U9:U16)-SUM(V9:V16)),0)</f>
        <v>0.72148387096774191</v>
      </c>
      <c r="J6" s="99"/>
      <c r="K6" s="99"/>
      <c r="L6" s="201" t="s">
        <v>1847</v>
      </c>
      <c r="M6" s="204">
        <f>+SUMIFS(P:P,L:L,$M$1,X:X,"N")</f>
        <v>24.36</v>
      </c>
      <c r="N6" s="204">
        <f>COUNTIFS(N9:N32,"&gt;180",AA9:AA32,"n")</f>
        <v>2</v>
      </c>
      <c r="O6" s="99"/>
      <c r="P6" s="99"/>
      <c r="T6" s="191">
        <f>SUM(T9:T32)</f>
        <v>388.96999999999997</v>
      </c>
      <c r="U6" s="191">
        <f t="shared" ref="U6:Y6" si="0">SUM(U9:U32)</f>
        <v>0</v>
      </c>
      <c r="V6" s="191">
        <f t="shared" si="0"/>
        <v>310.5</v>
      </c>
      <c r="W6" s="191">
        <f t="shared" si="0"/>
        <v>42.06</v>
      </c>
      <c r="X6" s="191">
        <f t="shared" si="0"/>
        <v>98.92</v>
      </c>
      <c r="Y6" s="191">
        <f t="shared" si="0"/>
        <v>840.45</v>
      </c>
      <c r="Z6" s="100"/>
      <c r="AA6" s="119"/>
      <c r="AB6" s="119"/>
      <c r="AC6" s="119"/>
      <c r="AD6" s="96"/>
      <c r="AE6" s="97"/>
      <c r="AF6" s="98"/>
    </row>
    <row r="7" spans="1:44" ht="26.25" customHeight="1" thickBot="1" x14ac:dyDescent="0.3">
      <c r="C7" s="266" t="s">
        <v>1</v>
      </c>
      <c r="D7" s="257"/>
      <c r="E7" s="257"/>
      <c r="F7" s="257"/>
      <c r="G7" s="257"/>
      <c r="H7" s="257"/>
      <c r="I7" s="257"/>
      <c r="J7" s="257"/>
      <c r="K7" s="257"/>
      <c r="L7" s="257"/>
      <c r="M7" s="270"/>
      <c r="N7" s="270"/>
      <c r="O7" s="257"/>
      <c r="P7" s="257"/>
      <c r="Q7" s="257"/>
      <c r="R7" s="257"/>
      <c r="S7" s="267"/>
      <c r="T7" s="256" t="s">
        <v>2</v>
      </c>
      <c r="U7" s="257"/>
      <c r="V7" s="257"/>
      <c r="W7" s="257"/>
      <c r="X7" s="257"/>
      <c r="Y7" s="257"/>
      <c r="Z7" s="258"/>
      <c r="AA7" s="252"/>
      <c r="AB7" s="252"/>
      <c r="AC7" s="252"/>
      <c r="AD7" s="252"/>
      <c r="AE7" s="97"/>
      <c r="AF7" s="98"/>
    </row>
    <row r="8" spans="1:44" s="104" customFormat="1" ht="42" customHeight="1" thickBot="1" x14ac:dyDescent="0.3">
      <c r="A8" s="149"/>
      <c r="B8" s="77" t="s">
        <v>1738</v>
      </c>
      <c r="C8" s="23" t="s">
        <v>1737</v>
      </c>
      <c r="D8" s="132" t="s">
        <v>1742</v>
      </c>
      <c r="E8" s="132" t="s">
        <v>3</v>
      </c>
      <c r="F8" s="132" t="s">
        <v>4</v>
      </c>
      <c r="G8" s="132" t="s">
        <v>6</v>
      </c>
      <c r="H8" s="132" t="s">
        <v>7</v>
      </c>
      <c r="I8" s="132" t="s">
        <v>8</v>
      </c>
      <c r="J8" s="132" t="s">
        <v>5</v>
      </c>
      <c r="K8" s="144" t="s">
        <v>1745</v>
      </c>
      <c r="L8" s="132" t="s">
        <v>9</v>
      </c>
      <c r="M8" s="132" t="s">
        <v>1746</v>
      </c>
      <c r="N8" s="132" t="s">
        <v>119</v>
      </c>
      <c r="O8" s="132" t="s">
        <v>1743</v>
      </c>
      <c r="P8" s="132" t="s">
        <v>1744</v>
      </c>
      <c r="Q8" s="253" t="s">
        <v>10</v>
      </c>
      <c r="R8" s="254"/>
      <c r="S8" s="255"/>
      <c r="T8" s="132" t="s">
        <v>11</v>
      </c>
      <c r="U8" s="132" t="s">
        <v>12</v>
      </c>
      <c r="V8" s="132" t="s">
        <v>13</v>
      </c>
      <c r="W8" s="144" t="s">
        <v>14</v>
      </c>
      <c r="X8" s="144" t="s">
        <v>15</v>
      </c>
      <c r="Y8" s="132" t="s">
        <v>16</v>
      </c>
      <c r="Z8" s="145" t="s">
        <v>4</v>
      </c>
      <c r="AA8" s="101"/>
      <c r="AB8" s="219"/>
      <c r="AC8" s="252"/>
      <c r="AD8" s="252"/>
      <c r="AE8" s="102"/>
      <c r="AF8" s="103"/>
    </row>
    <row r="9" spans="1:44" s="108" customFormat="1" ht="17.25" customHeight="1" x14ac:dyDescent="0.25">
      <c r="A9" s="259" t="s">
        <v>1761</v>
      </c>
      <c r="B9" s="46"/>
      <c r="C9" s="48">
        <f>IF(D9="","",Y9-60)</f>
        <v>0</v>
      </c>
      <c r="D9" s="40">
        <f>IFERROR(IF(H9="","",(1-(H9/(VLOOKUP(J9,Causa!$A$78:$B$80,2,0))))*60),"FALTA CALIBRE")</f>
        <v>20.363076923076925</v>
      </c>
      <c r="E9" s="41">
        <v>25764</v>
      </c>
      <c r="F9" s="42">
        <v>4.0972222222222222E-2</v>
      </c>
      <c r="G9" s="133">
        <v>700000877466</v>
      </c>
      <c r="H9" s="122">
        <f>IF(E9="","",E9)</f>
        <v>25764</v>
      </c>
      <c r="I9" s="146" t="s">
        <v>55</v>
      </c>
      <c r="J9" s="43" t="s">
        <v>24</v>
      </c>
      <c r="K9" s="159" t="str">
        <f>IFERROR("Promedio Vol. De 00:00 a 08:00: " &amp; ROUND(AVERAGE(N9:N16),1) &amp; "  - GLY Promedio: " &amp; ROUND(AVERAGE(L9:L16),3)*100,"")</f>
        <v>Promedio Vol. De 00:00 a 08:00: 169  - GLY Promedio: 69.9</v>
      </c>
      <c r="L9" s="123">
        <f t="shared" ref="L9:L32" si="1">IF(T9=0,0,ROUND((T9/(60-U9)),3))</f>
        <v>0.66100000000000003</v>
      </c>
      <c r="M9" s="123">
        <f t="shared" ref="M9:M32" si="2">IF(T9=0,0,ROUND((T9/(60-U9-V9-W9)),3))</f>
        <v>0.79300000000000004</v>
      </c>
      <c r="N9" s="44">
        <f>IF(E9="","",H9/12*VLOOKUP(J9,Causa!$A$78:$C$80,3,0))</f>
        <v>159.73679999999999</v>
      </c>
      <c r="O9" s="44">
        <f t="shared" ref="O9:O32" si="3">+X9</f>
        <v>10.36</v>
      </c>
      <c r="P9" s="44">
        <f t="shared" ref="P9:P32" si="4">+W9</f>
        <v>0</v>
      </c>
      <c r="Q9" s="160"/>
      <c r="R9" s="262">
        <f>IFERROR(SUM(T9:T15)/(SUM(Y9:Y15)-SUM(U9:U15)-SUM(V9:V15)),0)</f>
        <v>0.70550617283950623</v>
      </c>
      <c r="S9" s="262"/>
      <c r="T9" s="161">
        <f>IF(H9="",0,ROUND(H9/VLOOKUP(J9,Causa!$A$78:$B$80,2,0)*60,2))</f>
        <v>39.64</v>
      </c>
      <c r="U9" s="161">
        <f>SUMIF($W$35:$W$188,Z9,$S$35:$S$188)</f>
        <v>0</v>
      </c>
      <c r="V9" s="161">
        <f>SUMIF($W$35:$W$188,Z9,$T$35:$T$188)</f>
        <v>10</v>
      </c>
      <c r="W9" s="161">
        <f>SUMIF($W$35:$W$188,Z9,$U$35:$U$188)</f>
        <v>0</v>
      </c>
      <c r="X9" s="161">
        <f>SUMIF($W$35:$W$188,Z9,$V$35:$V$188)</f>
        <v>10.36</v>
      </c>
      <c r="Y9" s="161">
        <f t="shared" ref="Y9:Y32" si="5">SUM(T9:X9)</f>
        <v>60</v>
      </c>
      <c r="Z9" s="162">
        <v>0</v>
      </c>
      <c r="AA9" s="105" t="s">
        <v>517</v>
      </c>
      <c r="AB9" s="106"/>
      <c r="AC9" s="106"/>
      <c r="AD9" s="106"/>
      <c r="AE9" s="107">
        <v>0</v>
      </c>
      <c r="AP9" s="87"/>
      <c r="AQ9" s="87"/>
      <c r="AR9" s="87"/>
    </row>
    <row r="10" spans="1:44" s="108" customFormat="1" ht="17.25" customHeight="1" x14ac:dyDescent="0.25">
      <c r="A10" s="260"/>
      <c r="B10" s="47"/>
      <c r="C10" s="49">
        <f t="shared" ref="C10:C32" si="6">IF(D10="","",Y10-60)</f>
        <v>0</v>
      </c>
      <c r="D10" s="40">
        <f>IFERROR(IF(H10="","",(1-(H10/(VLOOKUP(J10,Causa!$A$78:$B$80,2,0))))*60),"FALTA CALIBRE")</f>
        <v>8.6692307692307686</v>
      </c>
      <c r="E10" s="41">
        <v>59129</v>
      </c>
      <c r="F10" s="42">
        <v>8.2638888888888887E-2</v>
      </c>
      <c r="G10" s="133">
        <v>700000877466</v>
      </c>
      <c r="H10" s="122">
        <f t="shared" ref="H10:H32" si="7">IF(E10=0,"",(E10-E9))</f>
        <v>33365</v>
      </c>
      <c r="I10" s="146" t="s">
        <v>55</v>
      </c>
      <c r="J10" s="43" t="s">
        <v>24</v>
      </c>
      <c r="K10" s="159"/>
      <c r="L10" s="123">
        <f t="shared" si="1"/>
        <v>0.85599999999999998</v>
      </c>
      <c r="M10" s="123">
        <f t="shared" si="2"/>
        <v>0.85599999999999998</v>
      </c>
      <c r="N10" s="44">
        <f>IF(E10="","",H10/12*VLOOKUP(J10,Causa!$A$78:$C$80,3,0))</f>
        <v>206.86299999999997</v>
      </c>
      <c r="O10" s="44">
        <f t="shared" si="3"/>
        <v>8.67</v>
      </c>
      <c r="P10" s="44">
        <f t="shared" si="4"/>
        <v>0</v>
      </c>
      <c r="Q10" s="160"/>
      <c r="R10" s="262"/>
      <c r="S10" s="262"/>
      <c r="T10" s="161">
        <f>IF(H10="",0,ROUND(H10/VLOOKUP(J10,Causa!$A$78:$B$80,2,0)*60,2))</f>
        <v>51.33</v>
      </c>
      <c r="U10" s="161">
        <f t="shared" ref="U10:U32" si="8">SUMIF($W$35:$W$188,Z10,$S$35:$S$188)</f>
        <v>0</v>
      </c>
      <c r="V10" s="161">
        <f t="shared" ref="V10:V32" si="9">SUMIF($W$35:$W$188,Z10,$T$35:$T$188)</f>
        <v>0</v>
      </c>
      <c r="W10" s="161">
        <f t="shared" ref="W10:W32" si="10">SUMIF($W$35:$W$188,Z10,$U$35:$U$188)</f>
        <v>0</v>
      </c>
      <c r="X10" s="161">
        <f t="shared" ref="X10:X32" si="11">SUMIF($W$35:$W$188,Z10,$V$35:$V$188)</f>
        <v>8.67</v>
      </c>
      <c r="Y10" s="161">
        <f t="shared" si="5"/>
        <v>60</v>
      </c>
      <c r="Z10" s="162">
        <v>1</v>
      </c>
      <c r="AA10" s="105" t="s">
        <v>517</v>
      </c>
      <c r="AB10" s="106"/>
      <c r="AC10" s="106"/>
      <c r="AD10" s="106"/>
      <c r="AE10" s="107">
        <f t="shared" ref="AE10:AE32" si="12">+AE9+1</f>
        <v>1</v>
      </c>
      <c r="AP10" s="109"/>
      <c r="AQ10" s="109"/>
      <c r="AR10" s="109"/>
    </row>
    <row r="11" spans="1:44" s="108" customFormat="1" ht="17.25" customHeight="1" x14ac:dyDescent="0.25">
      <c r="A11" s="260"/>
      <c r="B11" s="47"/>
      <c r="C11" s="49">
        <f t="shared" si="6"/>
        <v>0</v>
      </c>
      <c r="D11" s="40">
        <f>IFERROR(IF(H11="","",(1-(H11/(VLOOKUP(J11,Causa!$A$78:$B$80,2,0))))*60),"FALTA CALIBRE")</f>
        <v>15.156923076923075</v>
      </c>
      <c r="E11" s="41">
        <v>88277</v>
      </c>
      <c r="F11" s="42">
        <v>0.124305555555556</v>
      </c>
      <c r="G11" s="133">
        <v>700000877466</v>
      </c>
      <c r="H11" s="122">
        <f t="shared" si="7"/>
        <v>29148</v>
      </c>
      <c r="I11" s="146" t="s">
        <v>55</v>
      </c>
      <c r="J11" s="43" t="s">
        <v>24</v>
      </c>
      <c r="K11" s="159"/>
      <c r="L11" s="123">
        <f t="shared" si="1"/>
        <v>0.747</v>
      </c>
      <c r="M11" s="123">
        <f t="shared" si="2"/>
        <v>0.747</v>
      </c>
      <c r="N11" s="44">
        <f>IF(E11="","",H11/12*VLOOKUP(J11,Causa!$A$78:$C$80,3,0))</f>
        <v>180.71759999999998</v>
      </c>
      <c r="O11" s="44">
        <f t="shared" si="3"/>
        <v>15.16</v>
      </c>
      <c r="P11" s="44">
        <f t="shared" si="4"/>
        <v>0</v>
      </c>
      <c r="Q11" s="160"/>
      <c r="R11" s="262"/>
      <c r="S11" s="262"/>
      <c r="T11" s="161">
        <f>IF(H11="",0,ROUND(H11/VLOOKUP(J11,Causa!$A$78:$B$80,2,0)*60,2))</f>
        <v>44.84</v>
      </c>
      <c r="U11" s="161">
        <f t="shared" si="8"/>
        <v>0</v>
      </c>
      <c r="V11" s="161">
        <f t="shared" si="9"/>
        <v>0</v>
      </c>
      <c r="W11" s="161">
        <f t="shared" si="10"/>
        <v>0</v>
      </c>
      <c r="X11" s="161">
        <f t="shared" si="11"/>
        <v>15.16</v>
      </c>
      <c r="Y11" s="161">
        <f t="shared" si="5"/>
        <v>60</v>
      </c>
      <c r="Z11" s="162">
        <v>2</v>
      </c>
      <c r="AA11" s="105" t="s">
        <v>517</v>
      </c>
      <c r="AB11" s="106"/>
      <c r="AC11" s="106"/>
      <c r="AD11" s="106"/>
      <c r="AE11" s="107">
        <f t="shared" si="12"/>
        <v>2</v>
      </c>
      <c r="AP11" s="87"/>
      <c r="AQ11" s="87"/>
      <c r="AR11" s="87"/>
    </row>
    <row r="12" spans="1:44" s="108" customFormat="1" ht="17.25" customHeight="1" x14ac:dyDescent="0.25">
      <c r="A12" s="260"/>
      <c r="B12" s="47"/>
      <c r="C12" s="49">
        <f t="shared" si="6"/>
        <v>0</v>
      </c>
      <c r="D12" s="40">
        <f>IFERROR(IF(H12="","",(1-(H12/(VLOOKUP(J12,Causa!$A$78:$B$80,2,0))))*60),"FALTA CALIBRE")</f>
        <v>17.352307692307694</v>
      </c>
      <c r="E12" s="41">
        <v>115998</v>
      </c>
      <c r="F12" s="42">
        <v>0.16597222222222199</v>
      </c>
      <c r="G12" s="133">
        <v>700000877466</v>
      </c>
      <c r="H12" s="122">
        <f t="shared" si="7"/>
        <v>27721</v>
      </c>
      <c r="I12" s="146" t="s">
        <v>55</v>
      </c>
      <c r="J12" s="43" t="s">
        <v>24</v>
      </c>
      <c r="K12" s="159"/>
      <c r="L12" s="123">
        <f t="shared" si="1"/>
        <v>0.71099999999999997</v>
      </c>
      <c r="M12" s="123">
        <f t="shared" si="2"/>
        <v>0.85899999999999999</v>
      </c>
      <c r="N12" s="44">
        <f>IF(E12="","",H12/12*VLOOKUP(J12,Causa!$A$78:$C$80,3,0))</f>
        <v>171.87020000000001</v>
      </c>
      <c r="O12" s="44">
        <f t="shared" si="3"/>
        <v>7</v>
      </c>
      <c r="P12" s="44">
        <f t="shared" si="4"/>
        <v>10.35</v>
      </c>
      <c r="Q12" s="160"/>
      <c r="R12" s="262"/>
      <c r="S12" s="262"/>
      <c r="T12" s="161">
        <f>IF(H12="",0,ROUND(H12/VLOOKUP(J12,Causa!$A$78:$B$80,2,0)*60,2))</f>
        <v>42.65</v>
      </c>
      <c r="U12" s="161">
        <f t="shared" si="8"/>
        <v>0</v>
      </c>
      <c r="V12" s="161">
        <f t="shared" si="9"/>
        <v>0</v>
      </c>
      <c r="W12" s="161">
        <f t="shared" si="10"/>
        <v>10.35</v>
      </c>
      <c r="X12" s="161">
        <f t="shared" si="11"/>
        <v>7</v>
      </c>
      <c r="Y12" s="161">
        <f t="shared" si="5"/>
        <v>60</v>
      </c>
      <c r="Z12" s="162">
        <v>3</v>
      </c>
      <c r="AA12" s="105" t="s">
        <v>517</v>
      </c>
      <c r="AB12" s="106"/>
      <c r="AC12" s="106"/>
      <c r="AD12" s="106"/>
      <c r="AE12" s="107">
        <f t="shared" si="12"/>
        <v>3</v>
      </c>
      <c r="AP12" s="87"/>
      <c r="AQ12" s="87"/>
      <c r="AR12" s="87"/>
    </row>
    <row r="13" spans="1:44" s="108" customFormat="1" ht="17.25" customHeight="1" x14ac:dyDescent="0.25">
      <c r="A13" s="260"/>
      <c r="B13" s="47"/>
      <c r="C13" s="49">
        <f t="shared" si="6"/>
        <v>0</v>
      </c>
      <c r="D13" s="40">
        <f>IFERROR(IF(H13="","",(1-(H13/(VLOOKUP(J13,Causa!$A$78:$B$80,2,0))))*60),"FALTA CALIBRE")</f>
        <v>30.670769230769235</v>
      </c>
      <c r="E13" s="41">
        <v>135062</v>
      </c>
      <c r="F13" s="42">
        <v>0.20763888888888901</v>
      </c>
      <c r="G13" s="133">
        <v>700000877466</v>
      </c>
      <c r="H13" s="122">
        <f t="shared" si="7"/>
        <v>19064</v>
      </c>
      <c r="I13" s="146" t="s">
        <v>55</v>
      </c>
      <c r="J13" s="43" t="s">
        <v>24</v>
      </c>
      <c r="K13" s="159"/>
      <c r="L13" s="123">
        <f t="shared" si="1"/>
        <v>0.48899999999999999</v>
      </c>
      <c r="M13" s="123">
        <f t="shared" si="2"/>
        <v>0.73299999999999998</v>
      </c>
      <c r="N13" s="44">
        <f>IF(E13="","",H13/12*VLOOKUP(J13,Causa!$A$78:$C$80,3,0))</f>
        <v>118.1968</v>
      </c>
      <c r="O13" s="44">
        <f t="shared" si="3"/>
        <v>10.67</v>
      </c>
      <c r="P13" s="44">
        <f t="shared" si="4"/>
        <v>20</v>
      </c>
      <c r="Q13" s="160"/>
      <c r="R13" s="262"/>
      <c r="S13" s="262"/>
      <c r="T13" s="161">
        <f>IF(H13="",0,ROUND(H13/VLOOKUP(J13,Causa!$A$78:$B$80,2,0)*60,2))</f>
        <v>29.33</v>
      </c>
      <c r="U13" s="161">
        <f t="shared" si="8"/>
        <v>0</v>
      </c>
      <c r="V13" s="161">
        <f t="shared" si="9"/>
        <v>0</v>
      </c>
      <c r="W13" s="161">
        <f t="shared" si="10"/>
        <v>20</v>
      </c>
      <c r="X13" s="161">
        <f t="shared" si="11"/>
        <v>10.67</v>
      </c>
      <c r="Y13" s="161">
        <f t="shared" si="5"/>
        <v>60</v>
      </c>
      <c r="Z13" s="162">
        <v>4</v>
      </c>
      <c r="AA13" s="105" t="s">
        <v>517</v>
      </c>
      <c r="AB13" s="106"/>
      <c r="AC13" s="106"/>
      <c r="AD13" s="106"/>
      <c r="AE13" s="107">
        <f t="shared" si="12"/>
        <v>4</v>
      </c>
      <c r="AP13" s="87"/>
      <c r="AQ13" s="87"/>
      <c r="AR13" s="87"/>
    </row>
    <row r="14" spans="1:44" s="108" customFormat="1" ht="17.25" customHeight="1" x14ac:dyDescent="0.25">
      <c r="A14" s="260"/>
      <c r="B14" s="47"/>
      <c r="C14" s="49">
        <f t="shared" si="6"/>
        <v>0</v>
      </c>
      <c r="D14" s="40">
        <f>IFERROR(IF(H14="","",(1-(H14/(VLOOKUP(J14,Causa!$A$78:$B$80,2,0))))*60),"FALTA CALIBRE")</f>
        <v>17.356923076923078</v>
      </c>
      <c r="E14" s="41">
        <v>162780</v>
      </c>
      <c r="F14" s="42">
        <v>0.249305555555556</v>
      </c>
      <c r="G14" s="133">
        <v>700000877466</v>
      </c>
      <c r="H14" s="122">
        <f t="shared" si="7"/>
        <v>27718</v>
      </c>
      <c r="I14" s="146" t="s">
        <v>55</v>
      </c>
      <c r="J14" s="43" t="s">
        <v>24</v>
      </c>
      <c r="K14" s="159"/>
      <c r="L14" s="123">
        <f t="shared" si="1"/>
        <v>0.71099999999999997</v>
      </c>
      <c r="M14" s="123">
        <f t="shared" si="2"/>
        <v>0.71099999999999997</v>
      </c>
      <c r="N14" s="44">
        <f>IF(E14="","",H14/12*VLOOKUP(J14,Causa!$A$78:$C$80,3,0))</f>
        <v>171.85159999999999</v>
      </c>
      <c r="O14" s="44">
        <f t="shared" si="3"/>
        <v>17.36</v>
      </c>
      <c r="P14" s="44">
        <f t="shared" si="4"/>
        <v>0</v>
      </c>
      <c r="Q14" s="160"/>
      <c r="R14" s="262"/>
      <c r="S14" s="262"/>
      <c r="T14" s="161">
        <f>IF(H14="",0,ROUND(H14/VLOOKUP(J14,Causa!$A$78:$B$80,2,0)*60,2))</f>
        <v>42.64</v>
      </c>
      <c r="U14" s="161">
        <f t="shared" si="8"/>
        <v>0</v>
      </c>
      <c r="V14" s="161">
        <f t="shared" si="9"/>
        <v>0</v>
      </c>
      <c r="W14" s="161">
        <f t="shared" si="10"/>
        <v>0</v>
      </c>
      <c r="X14" s="161">
        <f t="shared" si="11"/>
        <v>17.36</v>
      </c>
      <c r="Y14" s="161">
        <f t="shared" si="5"/>
        <v>60</v>
      </c>
      <c r="Z14" s="162">
        <v>5</v>
      </c>
      <c r="AA14" s="105" t="s">
        <v>517</v>
      </c>
      <c r="AB14" s="106"/>
      <c r="AC14" s="106"/>
      <c r="AD14" s="106"/>
      <c r="AE14" s="107">
        <f t="shared" si="12"/>
        <v>5</v>
      </c>
      <c r="AP14" s="87"/>
      <c r="AQ14" s="87"/>
      <c r="AR14" s="87"/>
    </row>
    <row r="15" spans="1:44" s="108" customFormat="1" ht="17.25" customHeight="1" thickBot="1" x14ac:dyDescent="0.3">
      <c r="A15" s="261"/>
      <c r="B15" s="47"/>
      <c r="C15" s="50">
        <f t="shared" si="6"/>
        <v>0</v>
      </c>
      <c r="D15" s="40">
        <f>IFERROR(IF(H15="","",(1-(H15/(VLOOKUP(J15,Causa!$A$78:$B$80,2,0))))*60),"FALTA CALIBRE")</f>
        <v>24.701538461538462</v>
      </c>
      <c r="E15" s="41">
        <v>185724</v>
      </c>
      <c r="F15" s="42">
        <v>0.29097222222222202</v>
      </c>
      <c r="G15" s="133">
        <v>700000877466</v>
      </c>
      <c r="H15" s="122">
        <f t="shared" si="7"/>
        <v>22944</v>
      </c>
      <c r="I15" s="146" t="s">
        <v>55</v>
      </c>
      <c r="J15" s="43" t="s">
        <v>24</v>
      </c>
      <c r="K15" s="159"/>
      <c r="L15" s="123">
        <f t="shared" si="1"/>
        <v>0.58799999999999997</v>
      </c>
      <c r="M15" s="123">
        <f t="shared" si="2"/>
        <v>0.64200000000000002</v>
      </c>
      <c r="N15" s="44">
        <f>IF(E15="","",H15/12*VLOOKUP(J15,Causa!$A$78:$C$80,3,0))</f>
        <v>142.25279999999998</v>
      </c>
      <c r="O15" s="44">
        <f t="shared" si="3"/>
        <v>19.7</v>
      </c>
      <c r="P15" s="44">
        <f t="shared" si="4"/>
        <v>0</v>
      </c>
      <c r="Q15" s="160"/>
      <c r="R15" s="262"/>
      <c r="S15" s="262"/>
      <c r="T15" s="161">
        <f>IF(H15="",0,ROUND(H15/VLOOKUP(J15,Causa!$A$78:$B$80,2,0)*60,2))</f>
        <v>35.299999999999997</v>
      </c>
      <c r="U15" s="161">
        <f t="shared" si="8"/>
        <v>0</v>
      </c>
      <c r="V15" s="161">
        <f t="shared" si="9"/>
        <v>5</v>
      </c>
      <c r="W15" s="161">
        <f t="shared" si="10"/>
        <v>0</v>
      </c>
      <c r="X15" s="161">
        <f t="shared" si="11"/>
        <v>19.7</v>
      </c>
      <c r="Y15" s="161">
        <f t="shared" si="5"/>
        <v>60</v>
      </c>
      <c r="Z15" s="162">
        <v>6</v>
      </c>
      <c r="AA15" s="105" t="s">
        <v>517</v>
      </c>
      <c r="AB15" s="106"/>
      <c r="AC15" s="106"/>
      <c r="AD15" s="106"/>
      <c r="AE15" s="107">
        <f t="shared" si="12"/>
        <v>6</v>
      </c>
      <c r="AP15" s="87"/>
      <c r="AQ15" s="87"/>
      <c r="AR15" s="87"/>
    </row>
    <row r="16" spans="1:44" s="108" customFormat="1" ht="21" customHeight="1" x14ac:dyDescent="0.25">
      <c r="A16" s="259" t="s">
        <v>1763</v>
      </c>
      <c r="B16" s="47"/>
      <c r="C16" s="48">
        <f t="shared" si="6"/>
        <v>0</v>
      </c>
      <c r="D16" s="40">
        <f>IFERROR(IF(H16="","",(1-(H16/(VLOOKUP(J16,Causa!$A$78:$B$80,2,0))))*60),"FALTA CALIBRE")</f>
        <v>10.244615384615383</v>
      </c>
      <c r="E16" s="41">
        <v>218065</v>
      </c>
      <c r="F16" s="42">
        <v>0.33263888888888898</v>
      </c>
      <c r="G16" s="133">
        <v>700000877466</v>
      </c>
      <c r="H16" s="122">
        <f t="shared" si="7"/>
        <v>32341</v>
      </c>
      <c r="I16" s="146" t="s">
        <v>56</v>
      </c>
      <c r="J16" s="43" t="s">
        <v>24</v>
      </c>
      <c r="K16" s="159"/>
      <c r="L16" s="123">
        <f t="shared" si="1"/>
        <v>0.82899999999999996</v>
      </c>
      <c r="M16" s="123">
        <f t="shared" si="2"/>
        <v>0.92600000000000005</v>
      </c>
      <c r="N16" s="44">
        <f>IF(E16="","",H16/12*VLOOKUP(J16,Causa!$A$78:$C$80,3,0))</f>
        <v>200.51419999999999</v>
      </c>
      <c r="O16" s="44">
        <f t="shared" si="3"/>
        <v>4</v>
      </c>
      <c r="P16" s="44">
        <f t="shared" si="4"/>
        <v>6.24</v>
      </c>
      <c r="Q16" s="160"/>
      <c r="R16" s="45">
        <f>IFERROR(SUM(T16:T23)/(SUM(Y16:Y23)-SUM(U16:U23)-SUM(V16:V23)),0)</f>
        <v>0.82625050020008006</v>
      </c>
      <c r="S16" s="45"/>
      <c r="T16" s="161">
        <f>IF(H16="",0,ROUND(H16/VLOOKUP(J16,Causa!$A$78:$B$80,2,0)*60,2))</f>
        <v>49.76</v>
      </c>
      <c r="U16" s="161">
        <f t="shared" si="8"/>
        <v>0</v>
      </c>
      <c r="V16" s="161">
        <f t="shared" si="9"/>
        <v>0</v>
      </c>
      <c r="W16" s="161">
        <f t="shared" si="10"/>
        <v>6.24</v>
      </c>
      <c r="X16" s="161">
        <f t="shared" si="11"/>
        <v>4</v>
      </c>
      <c r="Y16" s="161">
        <f t="shared" si="5"/>
        <v>60</v>
      </c>
      <c r="Z16" s="162">
        <v>7</v>
      </c>
      <c r="AA16" s="105" t="s">
        <v>515</v>
      </c>
      <c r="AB16" s="106"/>
      <c r="AC16" s="106"/>
      <c r="AD16" s="106"/>
      <c r="AE16" s="107">
        <f t="shared" si="12"/>
        <v>7</v>
      </c>
      <c r="AP16" s="87"/>
      <c r="AQ16" s="87"/>
      <c r="AR16" s="87"/>
    </row>
    <row r="17" spans="1:44" s="108" customFormat="1" ht="24.75" customHeight="1" x14ac:dyDescent="0.25">
      <c r="A17" s="260"/>
      <c r="B17" s="47"/>
      <c r="C17" s="49">
        <f t="shared" si="6"/>
        <v>55.5</v>
      </c>
      <c r="D17" s="40">
        <f>IFERROR(IF(H17="","",(1-(H17/(VLOOKUP(J17,Causa!$A$78:$B$80,2,0))))*60),"FALTA CALIBRE")</f>
        <v>11.466153846153846</v>
      </c>
      <c r="E17" s="41">
        <v>249612</v>
      </c>
      <c r="F17" s="42">
        <v>0.374305555555556</v>
      </c>
      <c r="G17" s="133">
        <v>700000877466</v>
      </c>
      <c r="H17" s="122">
        <f t="shared" si="7"/>
        <v>31547</v>
      </c>
      <c r="I17" s="146" t="s">
        <v>56</v>
      </c>
      <c r="J17" s="43" t="s">
        <v>24</v>
      </c>
      <c r="K17" s="159" t="str">
        <f>IFERROR("Promedio Vol. De 00:00 a 08:00: " &amp; ROUND(AVERAGE(N17:N24),1) &amp; "  - GLY Promedio: " &amp; ROUND(AVERAGE(L17:L24),3)*100,"")</f>
        <v>Promedio Vol. De 00:00 a 08:00: 107.8  - GLY Promedio: 11.2</v>
      </c>
      <c r="L17" s="123">
        <f t="shared" si="1"/>
        <v>0.80900000000000005</v>
      </c>
      <c r="M17" s="123">
        <f t="shared" si="2"/>
        <v>-50.030999999999999</v>
      </c>
      <c r="N17" s="44">
        <f>IF(E17="","",H17/12*VLOOKUP(J17,Causa!$A$78:$C$80,3,0))</f>
        <v>195.59139999999996</v>
      </c>
      <c r="O17" s="44">
        <f t="shared" si="3"/>
        <v>6</v>
      </c>
      <c r="P17" s="44">
        <f t="shared" si="4"/>
        <v>5.47</v>
      </c>
      <c r="Q17" s="160"/>
      <c r="R17" s="45"/>
      <c r="S17" s="45"/>
      <c r="T17" s="161">
        <f>IF(H17="",0,ROUND(H17/VLOOKUP(J17,Causa!$A$78:$B$80,2,0)*60,2))</f>
        <v>48.53</v>
      </c>
      <c r="U17" s="161">
        <f t="shared" si="8"/>
        <v>0</v>
      </c>
      <c r="V17" s="161">
        <f t="shared" si="9"/>
        <v>55.5</v>
      </c>
      <c r="W17" s="161">
        <f t="shared" si="10"/>
        <v>5.47</v>
      </c>
      <c r="X17" s="161">
        <f t="shared" si="11"/>
        <v>6</v>
      </c>
      <c r="Y17" s="161">
        <f t="shared" si="5"/>
        <v>115.5</v>
      </c>
      <c r="Z17" s="162">
        <v>8</v>
      </c>
      <c r="AA17" s="105" t="s">
        <v>515</v>
      </c>
      <c r="AB17" s="106"/>
      <c r="AC17" s="106"/>
      <c r="AD17" s="106"/>
      <c r="AE17" s="107">
        <f t="shared" si="12"/>
        <v>8</v>
      </c>
      <c r="AP17" s="87"/>
      <c r="AQ17" s="87"/>
      <c r="AR17" s="87"/>
    </row>
    <row r="18" spans="1:44" s="108" customFormat="1" ht="24.75" customHeight="1" x14ac:dyDescent="0.25">
      <c r="A18" s="260"/>
      <c r="B18" s="47"/>
      <c r="C18" s="49">
        <f t="shared" si="6"/>
        <v>-55.05</v>
      </c>
      <c r="D18" s="40">
        <f>IFERROR(IF(H18="","",(1-(H18/(VLOOKUP(J18,Causa!$A$78:$B$80,2,0))))*60),"FALTA CALIBRE")</f>
        <v>55.053846153846152</v>
      </c>
      <c r="E18" s="41">
        <v>252827</v>
      </c>
      <c r="F18" s="42">
        <v>0.41597222222222202</v>
      </c>
      <c r="G18" s="133">
        <v>700000877466</v>
      </c>
      <c r="H18" s="122">
        <f t="shared" si="7"/>
        <v>3215</v>
      </c>
      <c r="I18" s="146" t="s">
        <v>56</v>
      </c>
      <c r="J18" s="43" t="s">
        <v>24</v>
      </c>
      <c r="K18" s="159"/>
      <c r="L18" s="123">
        <f t="shared" si="1"/>
        <v>8.3000000000000004E-2</v>
      </c>
      <c r="M18" s="123">
        <f t="shared" si="2"/>
        <v>8.3000000000000004E-2</v>
      </c>
      <c r="N18" s="44">
        <f>IF(E18="","",H18/12*VLOOKUP(J18,Causa!$A$78:$C$80,3,0))</f>
        <v>19.933</v>
      </c>
      <c r="O18" s="44">
        <f t="shared" si="3"/>
        <v>0</v>
      </c>
      <c r="P18" s="44">
        <f t="shared" si="4"/>
        <v>0</v>
      </c>
      <c r="Q18" s="160"/>
      <c r="R18" s="45"/>
      <c r="S18" s="45"/>
      <c r="T18" s="161">
        <f>IF(H18="",0,ROUND(H18/VLOOKUP(J18,Causa!$A$78:$B$80,2,0)*60,2))</f>
        <v>4.95</v>
      </c>
      <c r="U18" s="161">
        <f t="shared" si="8"/>
        <v>0</v>
      </c>
      <c r="V18" s="161">
        <f t="shared" si="9"/>
        <v>0</v>
      </c>
      <c r="W18" s="161">
        <f t="shared" si="10"/>
        <v>0</v>
      </c>
      <c r="X18" s="161">
        <f t="shared" si="11"/>
        <v>0</v>
      </c>
      <c r="Y18" s="161">
        <f t="shared" si="5"/>
        <v>4.95</v>
      </c>
      <c r="Z18" s="162">
        <v>9</v>
      </c>
      <c r="AA18" s="105" t="s">
        <v>515</v>
      </c>
      <c r="AB18" s="106"/>
      <c r="AC18" s="106"/>
      <c r="AD18" s="106"/>
      <c r="AE18" s="107">
        <f t="shared" si="12"/>
        <v>9</v>
      </c>
      <c r="AP18" s="87"/>
      <c r="AQ18" s="87"/>
      <c r="AR18" s="87"/>
    </row>
    <row r="19" spans="1:44" s="108" customFormat="1" ht="24.75" customHeight="1" x14ac:dyDescent="0.25">
      <c r="A19" s="260"/>
      <c r="B19" s="47"/>
      <c r="C19" s="49" t="str">
        <f t="shared" si="6"/>
        <v/>
      </c>
      <c r="D19" s="40" t="str">
        <f>IFERROR(IF(H19="","",(1-(H19/(VLOOKUP(J19,Causa!$A$78:$B$80,2,0))))*60),"FALTA CALIBRE")</f>
        <v/>
      </c>
      <c r="E19" s="41"/>
      <c r="F19" s="42">
        <v>0.45763888888888898</v>
      </c>
      <c r="G19" s="133"/>
      <c r="H19" s="122" t="str">
        <f t="shared" si="7"/>
        <v/>
      </c>
      <c r="I19" s="146"/>
      <c r="J19" s="43"/>
      <c r="K19" s="159"/>
      <c r="L19" s="123">
        <f t="shared" si="1"/>
        <v>0</v>
      </c>
      <c r="M19" s="123">
        <f t="shared" si="2"/>
        <v>0</v>
      </c>
      <c r="N19" s="44" t="str">
        <f>IF(E19="","",H19/12*VLOOKUP(J19,Causa!$A$78:$C$80,3,0))</f>
        <v/>
      </c>
      <c r="O19" s="44">
        <f t="shared" si="3"/>
        <v>0</v>
      </c>
      <c r="P19" s="44">
        <f t="shared" si="4"/>
        <v>0</v>
      </c>
      <c r="Q19" s="160"/>
      <c r="R19" s="45"/>
      <c r="S19" s="45"/>
      <c r="T19" s="161">
        <f>IF(H19="",0,ROUND(H19/VLOOKUP(J19,Causa!$A$78:$B$80,2,0)*60,2))</f>
        <v>0</v>
      </c>
      <c r="U19" s="161">
        <f t="shared" si="8"/>
        <v>0</v>
      </c>
      <c r="V19" s="161">
        <f t="shared" si="9"/>
        <v>60</v>
      </c>
      <c r="W19" s="161">
        <f t="shared" si="10"/>
        <v>0</v>
      </c>
      <c r="X19" s="161">
        <f t="shared" si="11"/>
        <v>0</v>
      </c>
      <c r="Y19" s="161">
        <f t="shared" si="5"/>
        <v>60</v>
      </c>
      <c r="Z19" s="162">
        <v>10</v>
      </c>
      <c r="AA19" s="105" t="s">
        <v>515</v>
      </c>
      <c r="AB19" s="106"/>
      <c r="AC19" s="106"/>
      <c r="AD19" s="106"/>
      <c r="AE19" s="107">
        <f t="shared" si="12"/>
        <v>10</v>
      </c>
      <c r="AP19" s="87"/>
      <c r="AQ19" s="87"/>
      <c r="AR19" s="87"/>
    </row>
    <row r="20" spans="1:44" s="108" customFormat="1" ht="24.75" customHeight="1" x14ac:dyDescent="0.25">
      <c r="A20" s="260"/>
      <c r="B20" s="47"/>
      <c r="C20" s="49" t="str">
        <f t="shared" si="6"/>
        <v/>
      </c>
      <c r="D20" s="40" t="str">
        <f>IFERROR(IF(H20="","",(1-(H20/(VLOOKUP(J20,Causa!$A$78:$B$80,2,0))))*60),"FALTA CALIBRE")</f>
        <v/>
      </c>
      <c r="E20" s="41"/>
      <c r="F20" s="42">
        <v>0.499305555555556</v>
      </c>
      <c r="G20" s="133"/>
      <c r="H20" s="122" t="str">
        <f t="shared" si="7"/>
        <v/>
      </c>
      <c r="I20" s="146"/>
      <c r="J20" s="43"/>
      <c r="K20" s="159"/>
      <c r="L20" s="123">
        <f t="shared" si="1"/>
        <v>0</v>
      </c>
      <c r="M20" s="123">
        <f t="shared" si="2"/>
        <v>0</v>
      </c>
      <c r="N20" s="44" t="str">
        <f>IF(E20="","",H20/12*VLOOKUP(J20,Causa!$A$78:$C$80,3,0))</f>
        <v/>
      </c>
      <c r="O20" s="44">
        <f t="shared" si="3"/>
        <v>0</v>
      </c>
      <c r="P20" s="44">
        <f t="shared" si="4"/>
        <v>0</v>
      </c>
      <c r="Q20" s="160"/>
      <c r="R20" s="45"/>
      <c r="S20" s="45"/>
      <c r="T20" s="161">
        <f>IF(H20="",0,ROUND(H20/VLOOKUP(J20,Causa!$A$78:$B$80,2,0)*60,2))</f>
        <v>0</v>
      </c>
      <c r="U20" s="161">
        <f t="shared" si="8"/>
        <v>0</v>
      </c>
      <c r="V20" s="161">
        <f t="shared" si="9"/>
        <v>60</v>
      </c>
      <c r="W20" s="161">
        <f t="shared" si="10"/>
        <v>0</v>
      </c>
      <c r="X20" s="161">
        <f t="shared" si="11"/>
        <v>0</v>
      </c>
      <c r="Y20" s="161">
        <f t="shared" si="5"/>
        <v>60</v>
      </c>
      <c r="Z20" s="162">
        <v>11</v>
      </c>
      <c r="AA20" s="105" t="s">
        <v>515</v>
      </c>
      <c r="AB20" s="106"/>
      <c r="AC20" s="106"/>
      <c r="AD20" s="106"/>
      <c r="AE20" s="107">
        <f t="shared" si="12"/>
        <v>11</v>
      </c>
      <c r="AP20" s="87"/>
      <c r="AQ20" s="87"/>
      <c r="AR20" s="87"/>
    </row>
    <row r="21" spans="1:44" s="108" customFormat="1" ht="24.75" customHeight="1" x14ac:dyDescent="0.25">
      <c r="A21" s="260"/>
      <c r="B21" s="47"/>
      <c r="C21" s="49" t="str">
        <f t="shared" si="6"/>
        <v/>
      </c>
      <c r="D21" s="40" t="str">
        <f>IFERROR(IF(H21="","",(1-(H21/(VLOOKUP(J21,Causa!$A$78:$B$80,2,0))))*60),"FALTA CALIBRE")</f>
        <v/>
      </c>
      <c r="E21" s="41"/>
      <c r="F21" s="42">
        <v>0.54097222222222197</v>
      </c>
      <c r="G21" s="133"/>
      <c r="H21" s="122" t="str">
        <f t="shared" si="7"/>
        <v/>
      </c>
      <c r="I21" s="146"/>
      <c r="J21" s="43"/>
      <c r="K21" s="159"/>
      <c r="L21" s="123">
        <f t="shared" si="1"/>
        <v>0</v>
      </c>
      <c r="M21" s="123">
        <f t="shared" si="2"/>
        <v>0</v>
      </c>
      <c r="N21" s="44" t="str">
        <f>IF(E21="","",H21/12*VLOOKUP(J21,Causa!$A$78:$C$80,3,0))</f>
        <v/>
      </c>
      <c r="O21" s="44">
        <f t="shared" si="3"/>
        <v>0</v>
      </c>
      <c r="P21" s="44">
        <f t="shared" si="4"/>
        <v>0</v>
      </c>
      <c r="Q21" s="160"/>
      <c r="R21" s="45"/>
      <c r="S21" s="45"/>
      <c r="T21" s="161">
        <f>IF(H21="",0,ROUND(H21/VLOOKUP(J21,Causa!$A$78:$B$80,2,0)*60,2))</f>
        <v>0</v>
      </c>
      <c r="U21" s="161">
        <f t="shared" si="8"/>
        <v>0</v>
      </c>
      <c r="V21" s="161">
        <f t="shared" si="9"/>
        <v>60</v>
      </c>
      <c r="W21" s="161">
        <f t="shared" si="10"/>
        <v>0</v>
      </c>
      <c r="X21" s="161">
        <f t="shared" si="11"/>
        <v>0</v>
      </c>
      <c r="Y21" s="161">
        <f t="shared" si="5"/>
        <v>60</v>
      </c>
      <c r="Z21" s="162">
        <v>12</v>
      </c>
      <c r="AA21" s="110" t="s">
        <v>515</v>
      </c>
      <c r="AB21" s="106"/>
      <c r="AC21" s="106"/>
      <c r="AD21" s="106"/>
      <c r="AE21" s="107">
        <f t="shared" si="12"/>
        <v>12</v>
      </c>
      <c r="AP21" s="87"/>
      <c r="AQ21" s="87"/>
      <c r="AR21" s="87"/>
    </row>
    <row r="22" spans="1:44" s="108" customFormat="1" ht="24.75" customHeight="1" x14ac:dyDescent="0.25">
      <c r="A22" s="260"/>
      <c r="B22" s="47"/>
      <c r="C22" s="49" t="str">
        <f t="shared" si="6"/>
        <v/>
      </c>
      <c r="D22" s="40" t="str">
        <f>IFERROR(IF(H22="","",(1-(H22/(VLOOKUP(J22,Causa!$A$78:$B$80,2,0))))*60),"FALTA CALIBRE")</f>
        <v/>
      </c>
      <c r="E22" s="41"/>
      <c r="F22" s="42">
        <v>0.58263888888888904</v>
      </c>
      <c r="G22" s="133"/>
      <c r="H22" s="122" t="str">
        <f t="shared" si="7"/>
        <v/>
      </c>
      <c r="I22" s="146"/>
      <c r="J22" s="43"/>
      <c r="K22" s="159"/>
      <c r="L22" s="123">
        <f t="shared" si="1"/>
        <v>0</v>
      </c>
      <c r="M22" s="123">
        <f t="shared" si="2"/>
        <v>0</v>
      </c>
      <c r="N22" s="44" t="str">
        <f>IF(E22="","",H22/12*VLOOKUP(J22,Causa!$A$78:$C$80,3,0))</f>
        <v/>
      </c>
      <c r="O22" s="44">
        <f t="shared" si="3"/>
        <v>0</v>
      </c>
      <c r="P22" s="44">
        <f t="shared" si="4"/>
        <v>0</v>
      </c>
      <c r="Q22" s="160"/>
      <c r="R22" s="45"/>
      <c r="S22" s="45"/>
      <c r="T22" s="161">
        <f>IF(H22="",0,ROUND(H22/VLOOKUP(J22,Causa!$A$78:$B$80,2,0)*60,2))</f>
        <v>0</v>
      </c>
      <c r="U22" s="161">
        <f t="shared" si="8"/>
        <v>0</v>
      </c>
      <c r="V22" s="161">
        <f t="shared" si="9"/>
        <v>60</v>
      </c>
      <c r="W22" s="161">
        <f t="shared" si="10"/>
        <v>0</v>
      </c>
      <c r="X22" s="161">
        <f t="shared" si="11"/>
        <v>0</v>
      </c>
      <c r="Y22" s="161">
        <f t="shared" si="5"/>
        <v>60</v>
      </c>
      <c r="Z22" s="162">
        <v>13</v>
      </c>
      <c r="AA22" s="110" t="s">
        <v>515</v>
      </c>
      <c r="AB22" s="106"/>
      <c r="AC22" s="106"/>
      <c r="AD22" s="106"/>
      <c r="AE22" s="107">
        <f t="shared" si="12"/>
        <v>13</v>
      </c>
      <c r="AP22" s="87"/>
      <c r="AQ22" s="87"/>
      <c r="AR22" s="87"/>
    </row>
    <row r="23" spans="1:44" s="108" customFormat="1" ht="24.75" customHeight="1" thickBot="1" x14ac:dyDescent="0.3">
      <c r="A23" s="261"/>
      <c r="B23" s="47"/>
      <c r="C23" s="50" t="str">
        <f t="shared" si="6"/>
        <v/>
      </c>
      <c r="D23" s="40" t="str">
        <f>IFERROR(IF(H23="","",(1-(H23/(VLOOKUP(J23,Causa!$A$78:$B$80,2,0))))*60),"FALTA CALIBRE")</f>
        <v/>
      </c>
      <c r="E23" s="41"/>
      <c r="F23" s="42">
        <v>0.624305555555556</v>
      </c>
      <c r="G23" s="133"/>
      <c r="H23" s="122" t="str">
        <f t="shared" si="7"/>
        <v/>
      </c>
      <c r="I23" s="146"/>
      <c r="J23" s="43"/>
      <c r="K23" s="159"/>
      <c r="L23" s="123">
        <f t="shared" si="1"/>
        <v>0</v>
      </c>
      <c r="M23" s="123">
        <f t="shared" si="2"/>
        <v>0</v>
      </c>
      <c r="N23" s="44" t="str">
        <f>IF(E23="","",H23/12*VLOOKUP(J23,Causa!$A$78:$C$80,3,0))</f>
        <v/>
      </c>
      <c r="O23" s="44">
        <f t="shared" si="3"/>
        <v>0</v>
      </c>
      <c r="P23" s="44">
        <f t="shared" si="4"/>
        <v>0</v>
      </c>
      <c r="Q23" s="160"/>
      <c r="R23" s="45"/>
      <c r="S23" s="45"/>
      <c r="T23" s="161">
        <f>IF(H23="",0,ROUND(H23/VLOOKUP(J23,Causa!$A$78:$B$80,2,0)*60,2))</f>
        <v>0</v>
      </c>
      <c r="U23" s="161">
        <f t="shared" si="8"/>
        <v>0</v>
      </c>
      <c r="V23" s="161">
        <f t="shared" si="9"/>
        <v>0</v>
      </c>
      <c r="W23" s="161">
        <f t="shared" si="10"/>
        <v>0</v>
      </c>
      <c r="X23" s="161">
        <f t="shared" si="11"/>
        <v>0</v>
      </c>
      <c r="Y23" s="161">
        <f t="shared" si="5"/>
        <v>0</v>
      </c>
      <c r="Z23" s="162">
        <v>14</v>
      </c>
      <c r="AA23" s="110" t="s">
        <v>515</v>
      </c>
      <c r="AB23" s="106"/>
      <c r="AC23" s="106"/>
      <c r="AD23" s="106"/>
      <c r="AE23" s="107">
        <f t="shared" si="12"/>
        <v>14</v>
      </c>
      <c r="AP23" s="87"/>
      <c r="AQ23" s="87"/>
      <c r="AR23" s="87"/>
    </row>
    <row r="24" spans="1:44" s="108" customFormat="1" ht="24.75" customHeight="1" x14ac:dyDescent="0.25">
      <c r="A24" s="259" t="s">
        <v>1764</v>
      </c>
      <c r="B24" s="47"/>
      <c r="C24" s="48" t="str">
        <f t="shared" si="6"/>
        <v/>
      </c>
      <c r="D24" s="40" t="str">
        <f>IFERROR(IF(H24="","",(1-(H24/(VLOOKUP(J24,Causa!$A$78:$B$80,2,0))))*60),"FALTA CALIBRE")</f>
        <v/>
      </c>
      <c r="E24" s="41"/>
      <c r="F24" s="42">
        <v>0.66597222222222197</v>
      </c>
      <c r="G24" s="133"/>
      <c r="H24" s="122" t="str">
        <f t="shared" si="7"/>
        <v/>
      </c>
      <c r="I24" s="146"/>
      <c r="J24" s="43"/>
      <c r="K24" s="159"/>
      <c r="L24" s="123">
        <f t="shared" si="1"/>
        <v>0</v>
      </c>
      <c r="M24" s="123">
        <f t="shared" si="2"/>
        <v>0</v>
      </c>
      <c r="N24" s="44" t="str">
        <f>IF(E24="","",H24/12*VLOOKUP(J24,Causa!$A$78:$C$80,3,0))</f>
        <v/>
      </c>
      <c r="O24" s="44">
        <f t="shared" si="3"/>
        <v>0</v>
      </c>
      <c r="P24" s="44">
        <f t="shared" si="4"/>
        <v>0</v>
      </c>
      <c r="Q24" s="160"/>
      <c r="R24" s="45">
        <f>IFERROR(SUM(T24:T32)/(SUM(Y24:Y32)-SUM(U24:U32)-SUM(V24:V32)),0)</f>
        <v>0</v>
      </c>
      <c r="S24" s="45"/>
      <c r="T24" s="161">
        <f>IF(H24="",0,ROUND(H24/VLOOKUP(J24,Causa!$A$78:$B$80,2,0)*60,2))</f>
        <v>0</v>
      </c>
      <c r="U24" s="161">
        <f t="shared" si="8"/>
        <v>0</v>
      </c>
      <c r="V24" s="161">
        <f t="shared" si="9"/>
        <v>0</v>
      </c>
      <c r="W24" s="161">
        <f t="shared" si="10"/>
        <v>0</v>
      </c>
      <c r="X24" s="161">
        <f t="shared" si="11"/>
        <v>0</v>
      </c>
      <c r="Y24" s="161">
        <f t="shared" si="5"/>
        <v>0</v>
      </c>
      <c r="Z24" s="162">
        <v>15</v>
      </c>
      <c r="AA24" s="110" t="s">
        <v>1850</v>
      </c>
      <c r="AB24" s="106"/>
      <c r="AC24" s="106"/>
      <c r="AD24" s="106"/>
      <c r="AE24" s="107">
        <f t="shared" si="12"/>
        <v>15</v>
      </c>
      <c r="AP24" s="111"/>
      <c r="AQ24" s="111"/>
      <c r="AR24" s="111"/>
    </row>
    <row r="25" spans="1:44" s="108" customFormat="1" ht="24.75" customHeight="1" x14ac:dyDescent="0.25">
      <c r="A25" s="260"/>
      <c r="B25" s="47"/>
      <c r="C25" s="49" t="str">
        <f t="shared" si="6"/>
        <v/>
      </c>
      <c r="D25" s="40" t="str">
        <f>IFERROR(IF(H25="","",(1-(H25/(VLOOKUP(J25,Causa!$A$78:$B$80,2,0))))*60),"FALTA CALIBRE")</f>
        <v/>
      </c>
      <c r="E25" s="41"/>
      <c r="F25" s="42">
        <v>0.70763888888888904</v>
      </c>
      <c r="G25" s="133"/>
      <c r="H25" s="122" t="str">
        <f t="shared" si="7"/>
        <v/>
      </c>
      <c r="I25" s="146"/>
      <c r="J25" s="43"/>
      <c r="K25" s="159" t="str">
        <f>IFERROR("Promedio Vol. De 00:00 a 08:00: " &amp; ROUND(AVERAGE(N25:N32),1) &amp; "  - GLY Promedio: " &amp; ROUND(AVERAGE(L25:L32),3)*100,"")</f>
        <v/>
      </c>
      <c r="L25" s="123">
        <f t="shared" si="1"/>
        <v>0</v>
      </c>
      <c r="M25" s="123">
        <f t="shared" si="2"/>
        <v>0</v>
      </c>
      <c r="N25" s="44" t="str">
        <f>IF(E25="","",H25/12*VLOOKUP(J25,Causa!$A$78:$C$80,3,0))</f>
        <v/>
      </c>
      <c r="O25" s="44">
        <f t="shared" si="3"/>
        <v>0</v>
      </c>
      <c r="P25" s="44">
        <f t="shared" si="4"/>
        <v>0</v>
      </c>
      <c r="Q25" s="160"/>
      <c r="R25" s="45"/>
      <c r="S25" s="45"/>
      <c r="T25" s="161">
        <f>IF(H25="",0,ROUND(H25/VLOOKUP(J25,Causa!$A$78:$B$80,2,0)*60,2))</f>
        <v>0</v>
      </c>
      <c r="U25" s="161">
        <f t="shared" si="8"/>
        <v>0</v>
      </c>
      <c r="V25" s="161">
        <f t="shared" si="9"/>
        <v>0</v>
      </c>
      <c r="W25" s="161">
        <f t="shared" si="10"/>
        <v>0</v>
      </c>
      <c r="X25" s="161">
        <f t="shared" si="11"/>
        <v>0</v>
      </c>
      <c r="Y25" s="161">
        <f t="shared" si="5"/>
        <v>0</v>
      </c>
      <c r="Z25" s="162">
        <v>16</v>
      </c>
      <c r="AA25" s="110" t="s">
        <v>1850</v>
      </c>
      <c r="AB25" s="106"/>
      <c r="AC25" s="106"/>
      <c r="AD25" s="106"/>
      <c r="AE25" s="107">
        <f t="shared" si="12"/>
        <v>16</v>
      </c>
      <c r="AP25" s="91"/>
      <c r="AQ25" s="91"/>
      <c r="AR25" s="91"/>
    </row>
    <row r="26" spans="1:44" s="108" customFormat="1" ht="24.75" customHeight="1" x14ac:dyDescent="0.25">
      <c r="A26" s="260"/>
      <c r="B26" s="47"/>
      <c r="C26" s="49" t="str">
        <f t="shared" si="6"/>
        <v/>
      </c>
      <c r="D26" s="40" t="str">
        <f>IFERROR(IF(H26="","",(1-(H26/(VLOOKUP(J26,Causa!$A$78:$B$80,2,0))))*60),"FALTA CALIBRE")</f>
        <v/>
      </c>
      <c r="E26" s="41"/>
      <c r="F26" s="42">
        <v>0.749305555555556</v>
      </c>
      <c r="G26" s="133"/>
      <c r="H26" s="122" t="str">
        <f t="shared" si="7"/>
        <v/>
      </c>
      <c r="I26" s="146"/>
      <c r="J26" s="43"/>
      <c r="K26" s="159"/>
      <c r="L26" s="123">
        <f t="shared" si="1"/>
        <v>0</v>
      </c>
      <c r="M26" s="123">
        <f t="shared" si="2"/>
        <v>0</v>
      </c>
      <c r="N26" s="44" t="str">
        <f>IF(E26="","",H26/12*VLOOKUP(J26,Causa!$A$78:$C$80,3,0))</f>
        <v/>
      </c>
      <c r="O26" s="44">
        <f t="shared" si="3"/>
        <v>0</v>
      </c>
      <c r="P26" s="44">
        <f t="shared" si="4"/>
        <v>0</v>
      </c>
      <c r="Q26" s="160"/>
      <c r="R26" s="45"/>
      <c r="S26" s="45"/>
      <c r="T26" s="161">
        <f>IF(H26="",0,ROUND(H26/VLOOKUP(J26,Causa!$A$78:$B$80,2,0)*60,2))</f>
        <v>0</v>
      </c>
      <c r="U26" s="161">
        <f t="shared" si="8"/>
        <v>0</v>
      </c>
      <c r="V26" s="161">
        <f t="shared" si="9"/>
        <v>0</v>
      </c>
      <c r="W26" s="161">
        <f t="shared" si="10"/>
        <v>0</v>
      </c>
      <c r="X26" s="161">
        <f t="shared" si="11"/>
        <v>0</v>
      </c>
      <c r="Y26" s="161">
        <f t="shared" si="5"/>
        <v>0</v>
      </c>
      <c r="Z26" s="162">
        <v>17</v>
      </c>
      <c r="AA26" s="110" t="s">
        <v>1850</v>
      </c>
      <c r="AB26" s="106"/>
      <c r="AC26" s="106"/>
      <c r="AD26" s="106"/>
      <c r="AE26" s="107">
        <f t="shared" si="12"/>
        <v>17</v>
      </c>
      <c r="AP26" s="91"/>
      <c r="AQ26" s="91"/>
      <c r="AR26" s="91"/>
    </row>
    <row r="27" spans="1:44" s="108" customFormat="1" ht="24.75" customHeight="1" x14ac:dyDescent="0.25">
      <c r="A27" s="260"/>
      <c r="B27" s="47"/>
      <c r="C27" s="49" t="str">
        <f t="shared" si="6"/>
        <v/>
      </c>
      <c r="D27" s="40" t="str">
        <f>IFERROR(IF(H27="","",(1-(H27/(VLOOKUP(J27,Causa!$A$78:$B$80,2,0))))*60),"FALTA CALIBRE")</f>
        <v/>
      </c>
      <c r="E27" s="41"/>
      <c r="F27" s="42">
        <v>0.79097222222222197</v>
      </c>
      <c r="G27" s="133"/>
      <c r="H27" s="122" t="str">
        <f t="shared" si="7"/>
        <v/>
      </c>
      <c r="I27" s="146"/>
      <c r="J27" s="43"/>
      <c r="K27" s="159"/>
      <c r="L27" s="123">
        <f t="shared" si="1"/>
        <v>0</v>
      </c>
      <c r="M27" s="123">
        <f t="shared" si="2"/>
        <v>0</v>
      </c>
      <c r="N27" s="44" t="str">
        <f>IF(E27="","",H27/12*VLOOKUP(J27,Causa!$A$78:$C$80,3,0))</f>
        <v/>
      </c>
      <c r="O27" s="44">
        <f t="shared" si="3"/>
        <v>0</v>
      </c>
      <c r="P27" s="44">
        <f t="shared" si="4"/>
        <v>0</v>
      </c>
      <c r="Q27" s="160"/>
      <c r="R27" s="45"/>
      <c r="S27" s="45"/>
      <c r="T27" s="161">
        <f>IF(H27="",0,ROUND(H27/VLOOKUP(J27,Causa!$A$78:$B$80,2,0)*60,2))</f>
        <v>0</v>
      </c>
      <c r="U27" s="161">
        <f t="shared" si="8"/>
        <v>0</v>
      </c>
      <c r="V27" s="161">
        <f t="shared" si="9"/>
        <v>0</v>
      </c>
      <c r="W27" s="161">
        <f t="shared" si="10"/>
        <v>0</v>
      </c>
      <c r="X27" s="161">
        <f t="shared" si="11"/>
        <v>0</v>
      </c>
      <c r="Y27" s="161">
        <f t="shared" si="5"/>
        <v>0</v>
      </c>
      <c r="Z27" s="162">
        <v>18</v>
      </c>
      <c r="AA27" s="106" t="s">
        <v>1850</v>
      </c>
      <c r="AB27" s="106"/>
      <c r="AC27" s="106"/>
      <c r="AD27" s="106"/>
      <c r="AE27" s="107">
        <f t="shared" si="12"/>
        <v>18</v>
      </c>
      <c r="AP27" s="91"/>
      <c r="AQ27" s="91"/>
      <c r="AR27" s="91"/>
    </row>
    <row r="28" spans="1:44" s="108" customFormat="1" ht="24.75" customHeight="1" x14ac:dyDescent="0.25">
      <c r="A28" s="260"/>
      <c r="B28" s="47"/>
      <c r="C28" s="49" t="str">
        <f t="shared" si="6"/>
        <v/>
      </c>
      <c r="D28" s="40" t="str">
        <f>IFERROR(IF(H28="","",(1-(H28/(VLOOKUP(J28,Causa!$A$78:$B$80,2,0))))*60),"FALTA CALIBRE")</f>
        <v/>
      </c>
      <c r="E28" s="41"/>
      <c r="F28" s="42">
        <v>0.83263888888888904</v>
      </c>
      <c r="G28" s="133"/>
      <c r="H28" s="122" t="str">
        <f t="shared" si="7"/>
        <v/>
      </c>
      <c r="I28" s="146"/>
      <c r="J28" s="43"/>
      <c r="K28" s="159"/>
      <c r="L28" s="123">
        <f t="shared" si="1"/>
        <v>0</v>
      </c>
      <c r="M28" s="123">
        <f t="shared" si="2"/>
        <v>0</v>
      </c>
      <c r="N28" s="44" t="str">
        <f>IF(E28="","",H28/12*VLOOKUP(J28,Causa!$A$78:$C$80,3,0))</f>
        <v/>
      </c>
      <c r="O28" s="44">
        <f t="shared" si="3"/>
        <v>0</v>
      </c>
      <c r="P28" s="44">
        <f t="shared" si="4"/>
        <v>0</v>
      </c>
      <c r="Q28" s="160"/>
      <c r="R28" s="45"/>
      <c r="S28" s="45"/>
      <c r="T28" s="161">
        <f>IF(H28="",0,ROUND(H28/VLOOKUP(J28,Causa!$A$78:$B$80,2,0)*60,2))</f>
        <v>0</v>
      </c>
      <c r="U28" s="161">
        <f t="shared" si="8"/>
        <v>0</v>
      </c>
      <c r="V28" s="161">
        <f t="shared" si="9"/>
        <v>0</v>
      </c>
      <c r="W28" s="161">
        <f t="shared" si="10"/>
        <v>0</v>
      </c>
      <c r="X28" s="161">
        <f t="shared" si="11"/>
        <v>0</v>
      </c>
      <c r="Y28" s="161">
        <f t="shared" si="5"/>
        <v>0</v>
      </c>
      <c r="Z28" s="162">
        <v>19</v>
      </c>
      <c r="AA28" s="106" t="s">
        <v>1850</v>
      </c>
      <c r="AB28" s="106"/>
      <c r="AC28" s="106"/>
      <c r="AD28" s="106"/>
      <c r="AE28" s="107">
        <f t="shared" si="12"/>
        <v>19</v>
      </c>
      <c r="AP28" s="91"/>
      <c r="AQ28" s="91"/>
      <c r="AR28" s="91"/>
    </row>
    <row r="29" spans="1:44" s="108" customFormat="1" ht="24.75" customHeight="1" x14ac:dyDescent="0.25">
      <c r="A29" s="260"/>
      <c r="B29" s="47"/>
      <c r="C29" s="49" t="str">
        <f t="shared" si="6"/>
        <v/>
      </c>
      <c r="D29" s="40" t="str">
        <f>IFERROR(IF(H29="","",(1-(H29/(VLOOKUP(J29,Causa!$A$78:$B$80,2,0))))*60),"FALTA CALIBRE")</f>
        <v/>
      </c>
      <c r="E29" s="41"/>
      <c r="F29" s="42">
        <v>0.874305555555556</v>
      </c>
      <c r="G29" s="133"/>
      <c r="H29" s="122" t="str">
        <f t="shared" si="7"/>
        <v/>
      </c>
      <c r="I29" s="146"/>
      <c r="J29" s="43"/>
      <c r="K29" s="159"/>
      <c r="L29" s="123">
        <f t="shared" si="1"/>
        <v>0</v>
      </c>
      <c r="M29" s="123">
        <f t="shared" si="2"/>
        <v>0</v>
      </c>
      <c r="N29" s="44" t="str">
        <f>IF(E29="","",H29/12*VLOOKUP(J29,Causa!$A$78:$C$80,3,0))</f>
        <v/>
      </c>
      <c r="O29" s="44">
        <f t="shared" si="3"/>
        <v>0</v>
      </c>
      <c r="P29" s="44">
        <f t="shared" si="4"/>
        <v>0</v>
      </c>
      <c r="Q29" s="160"/>
      <c r="R29" s="45"/>
      <c r="S29" s="45"/>
      <c r="T29" s="161">
        <f>IF(H29="",0,ROUND(H29/VLOOKUP(J29,Causa!$A$78:$B$80,2,0)*60,2))</f>
        <v>0</v>
      </c>
      <c r="U29" s="161">
        <f t="shared" si="8"/>
        <v>0</v>
      </c>
      <c r="V29" s="161">
        <f t="shared" si="9"/>
        <v>0</v>
      </c>
      <c r="W29" s="161">
        <f t="shared" si="10"/>
        <v>0</v>
      </c>
      <c r="X29" s="161">
        <f t="shared" si="11"/>
        <v>0</v>
      </c>
      <c r="Y29" s="161">
        <f t="shared" si="5"/>
        <v>0</v>
      </c>
      <c r="Z29" s="162">
        <v>20</v>
      </c>
      <c r="AA29" s="106" t="s">
        <v>1850</v>
      </c>
      <c r="AB29" s="106"/>
      <c r="AC29" s="106"/>
      <c r="AD29" s="106"/>
      <c r="AE29" s="107">
        <f t="shared" si="12"/>
        <v>20</v>
      </c>
      <c r="AP29" s="91"/>
      <c r="AQ29" s="91"/>
      <c r="AR29" s="91"/>
    </row>
    <row r="30" spans="1:44" s="108" customFormat="1" ht="24.75" customHeight="1" x14ac:dyDescent="0.25">
      <c r="A30" s="260"/>
      <c r="B30" s="47"/>
      <c r="C30" s="49" t="str">
        <f t="shared" si="6"/>
        <v/>
      </c>
      <c r="D30" s="40" t="str">
        <f>IFERROR(IF(H30="","",(1-(H30/(VLOOKUP(J30,Causa!$A$78:$B$80,2,0))))*60),"FALTA CALIBRE")</f>
        <v/>
      </c>
      <c r="E30" s="41"/>
      <c r="F30" s="42">
        <v>0.91597222222222197</v>
      </c>
      <c r="G30" s="133"/>
      <c r="H30" s="122" t="str">
        <f t="shared" si="7"/>
        <v/>
      </c>
      <c r="I30" s="146"/>
      <c r="J30" s="43"/>
      <c r="K30" s="159"/>
      <c r="L30" s="123">
        <f t="shared" si="1"/>
        <v>0</v>
      </c>
      <c r="M30" s="123">
        <f t="shared" si="2"/>
        <v>0</v>
      </c>
      <c r="N30" s="44" t="str">
        <f>IF(E30="","",H30/12*VLOOKUP(J30,Causa!$A$78:$C$80,3,0))</f>
        <v/>
      </c>
      <c r="O30" s="44">
        <f t="shared" si="3"/>
        <v>0</v>
      </c>
      <c r="P30" s="44">
        <f t="shared" si="4"/>
        <v>0</v>
      </c>
      <c r="Q30" s="160"/>
      <c r="R30" s="45"/>
      <c r="S30" s="45"/>
      <c r="T30" s="161">
        <f>IF(H30="",0,ROUND(H30/VLOOKUP(J30,Causa!$A$78:$B$80,2,0)*60,2))</f>
        <v>0</v>
      </c>
      <c r="U30" s="161">
        <f t="shared" si="8"/>
        <v>0</v>
      </c>
      <c r="V30" s="161">
        <f t="shared" si="9"/>
        <v>0</v>
      </c>
      <c r="W30" s="161">
        <f t="shared" si="10"/>
        <v>0</v>
      </c>
      <c r="X30" s="161">
        <f t="shared" si="11"/>
        <v>0</v>
      </c>
      <c r="Y30" s="161">
        <f t="shared" si="5"/>
        <v>0</v>
      </c>
      <c r="Z30" s="162">
        <v>21</v>
      </c>
      <c r="AA30" s="106" t="s">
        <v>1850</v>
      </c>
      <c r="AB30" s="106"/>
      <c r="AC30" s="106"/>
      <c r="AD30" s="106"/>
      <c r="AE30" s="107">
        <f t="shared" si="12"/>
        <v>21</v>
      </c>
      <c r="AP30" s="91"/>
      <c r="AQ30" s="91"/>
      <c r="AR30" s="91"/>
    </row>
    <row r="31" spans="1:44" s="108" customFormat="1" ht="24.75" customHeight="1" thickBot="1" x14ac:dyDescent="0.3">
      <c r="A31" s="261"/>
      <c r="B31" s="47"/>
      <c r="C31" s="50" t="str">
        <f t="shared" si="6"/>
        <v/>
      </c>
      <c r="D31" s="40" t="str">
        <f>IFERROR(IF(H31="","",(1-(H31/(VLOOKUP(J31,Causa!$A$78:$B$80,2,0))))*60),"FALTA CALIBRE")</f>
        <v/>
      </c>
      <c r="E31" s="41"/>
      <c r="F31" s="42">
        <v>0.95763888888888904</v>
      </c>
      <c r="G31" s="133"/>
      <c r="H31" s="122" t="str">
        <f t="shared" si="7"/>
        <v/>
      </c>
      <c r="I31" s="146"/>
      <c r="J31" s="43"/>
      <c r="K31" s="159"/>
      <c r="L31" s="123">
        <f t="shared" si="1"/>
        <v>0</v>
      </c>
      <c r="M31" s="123">
        <f t="shared" si="2"/>
        <v>0</v>
      </c>
      <c r="N31" s="44" t="str">
        <f>IF(E31="","",H31/12*VLOOKUP(J31,Causa!$A$78:$C$80,3,0))</f>
        <v/>
      </c>
      <c r="O31" s="44">
        <f t="shared" si="3"/>
        <v>0</v>
      </c>
      <c r="P31" s="44">
        <f t="shared" si="4"/>
        <v>0</v>
      </c>
      <c r="Q31" s="160"/>
      <c r="R31" s="45"/>
      <c r="S31" s="45"/>
      <c r="T31" s="161">
        <f>IF(H31="",0,ROUND(H31/VLOOKUP(J31,Causa!$A$78:$B$80,2,0)*60,2))</f>
        <v>0</v>
      </c>
      <c r="U31" s="161">
        <f t="shared" si="8"/>
        <v>0</v>
      </c>
      <c r="V31" s="161">
        <f t="shared" si="9"/>
        <v>0</v>
      </c>
      <c r="W31" s="161">
        <f t="shared" si="10"/>
        <v>0</v>
      </c>
      <c r="X31" s="161">
        <f t="shared" si="11"/>
        <v>0</v>
      </c>
      <c r="Y31" s="161">
        <f t="shared" si="5"/>
        <v>0</v>
      </c>
      <c r="Z31" s="162">
        <v>22</v>
      </c>
      <c r="AA31" s="106" t="s">
        <v>1850</v>
      </c>
      <c r="AB31" s="106"/>
      <c r="AC31" s="106"/>
      <c r="AD31" s="106"/>
      <c r="AE31" s="107">
        <f t="shared" si="12"/>
        <v>22</v>
      </c>
      <c r="AP31" s="91"/>
      <c r="AQ31" s="91"/>
      <c r="AR31" s="91"/>
    </row>
    <row r="32" spans="1:44" s="108" customFormat="1" ht="24.75" customHeight="1" thickBot="1" x14ac:dyDescent="0.3">
      <c r="A32" s="51" t="s">
        <v>1795</v>
      </c>
      <c r="B32" s="47"/>
      <c r="C32" s="134" t="str">
        <f t="shared" si="6"/>
        <v/>
      </c>
      <c r="D32" s="135" t="str">
        <f>IFERROR(IF(H32="","",(1-(H32/(VLOOKUP(J32,Causa!$A$78:$B$80,2,0))))*60),"FALTA CALIBRE")</f>
        <v/>
      </c>
      <c r="E32" s="136"/>
      <c r="F32" s="137">
        <v>0.999305555555556</v>
      </c>
      <c r="G32" s="133"/>
      <c r="H32" s="138" t="str">
        <f t="shared" si="7"/>
        <v/>
      </c>
      <c r="I32" s="146"/>
      <c r="J32" s="43"/>
      <c r="K32" s="184"/>
      <c r="L32" s="123">
        <f t="shared" si="1"/>
        <v>0</v>
      </c>
      <c r="M32" s="123">
        <f t="shared" si="2"/>
        <v>0</v>
      </c>
      <c r="N32" s="44" t="str">
        <f>IF(E32="","",H32/12*VLOOKUP(J32,Causa!$A$78:$C$80,3,0))</f>
        <v/>
      </c>
      <c r="O32" s="44">
        <f t="shared" si="3"/>
        <v>0</v>
      </c>
      <c r="P32" s="44">
        <f t="shared" si="4"/>
        <v>0</v>
      </c>
      <c r="Q32" s="160"/>
      <c r="R32" s="45"/>
      <c r="S32" s="45"/>
      <c r="T32" s="161">
        <f>IF(H32="",0,ROUND(H32/VLOOKUP(J32,Causa!$A$78:$B$80,2,0)*60,2))</f>
        <v>0</v>
      </c>
      <c r="U32" s="161">
        <f t="shared" si="8"/>
        <v>0</v>
      </c>
      <c r="V32" s="161">
        <f t="shared" si="9"/>
        <v>0</v>
      </c>
      <c r="W32" s="161">
        <f t="shared" si="10"/>
        <v>0</v>
      </c>
      <c r="X32" s="161">
        <f t="shared" si="11"/>
        <v>0</v>
      </c>
      <c r="Y32" s="161">
        <f t="shared" si="5"/>
        <v>0</v>
      </c>
      <c r="Z32" s="162">
        <v>23</v>
      </c>
      <c r="AA32" s="106" t="s">
        <v>517</v>
      </c>
      <c r="AB32" s="106"/>
      <c r="AC32" s="106"/>
      <c r="AD32" s="106"/>
      <c r="AE32" s="107">
        <f t="shared" si="12"/>
        <v>23</v>
      </c>
      <c r="AP32" s="91"/>
      <c r="AQ32" s="91"/>
      <c r="AR32" s="91"/>
    </row>
    <row r="33" spans="1:44" s="108" customFormat="1" ht="26.25" customHeight="1" thickBot="1" x14ac:dyDescent="0.3">
      <c r="A33" s="152"/>
      <c r="B33" s="139" t="s">
        <v>1750</v>
      </c>
      <c r="C33" s="247">
        <f>+F33+H33+J33</f>
        <v>1567.5273999999999</v>
      </c>
      <c r="D33" s="248"/>
      <c r="E33" s="140" t="s">
        <v>1747</v>
      </c>
      <c r="F33" s="141">
        <f>SUM(N9:N15,N32)</f>
        <v>1151.4887999999999</v>
      </c>
      <c r="G33" s="140" t="s">
        <v>1748</v>
      </c>
      <c r="H33" s="142">
        <f>SUM(N16:N23)</f>
        <v>416.03859999999997</v>
      </c>
      <c r="I33" s="140" t="s">
        <v>1749</v>
      </c>
      <c r="J33" s="143">
        <f>SUM(N24:N31)</f>
        <v>0</v>
      </c>
      <c r="K33" s="143">
        <f>COUNTIF($M$9:$M$32,"100%")</f>
        <v>0</v>
      </c>
      <c r="L33" s="156"/>
      <c r="M33" s="157"/>
      <c r="N33" s="157"/>
      <c r="O33" s="157"/>
      <c r="P33" s="157"/>
      <c r="Q33" s="157"/>
      <c r="R33" s="157"/>
      <c r="S33" s="158"/>
      <c r="T33" s="249" t="s">
        <v>2</v>
      </c>
      <c r="U33" s="250"/>
      <c r="V33" s="250"/>
      <c r="W33" s="250"/>
      <c r="X33" s="18"/>
      <c r="Y33" s="124"/>
      <c r="Z33" s="124"/>
      <c r="AA33" s="112"/>
      <c r="AB33" s="112"/>
      <c r="AJ33" s="113"/>
      <c r="AK33" s="114"/>
      <c r="AL33" s="114"/>
      <c r="AM33" s="114"/>
      <c r="AN33" s="91"/>
      <c r="AO33" s="91"/>
      <c r="AP33" s="91"/>
      <c r="AQ33" s="91"/>
      <c r="AR33" s="91"/>
    </row>
    <row r="34" spans="1:44" s="108" customFormat="1" ht="35.25" customHeight="1" thickBot="1" x14ac:dyDescent="0.3">
      <c r="A34" s="150"/>
      <c r="C34" s="23" t="s">
        <v>1739</v>
      </c>
      <c r="D34" s="210" t="s">
        <v>1736</v>
      </c>
      <c r="E34" s="210" t="s">
        <v>1740</v>
      </c>
      <c r="F34" s="210" t="s">
        <v>4</v>
      </c>
      <c r="G34" s="210" t="s">
        <v>6</v>
      </c>
      <c r="H34" s="210" t="s">
        <v>7</v>
      </c>
      <c r="I34" s="132" t="s">
        <v>8</v>
      </c>
      <c r="J34" s="132" t="s">
        <v>17</v>
      </c>
      <c r="K34" s="144" t="s">
        <v>18</v>
      </c>
      <c r="L34" s="213" t="s">
        <v>19</v>
      </c>
      <c r="M34" s="214" t="s">
        <v>116</v>
      </c>
      <c r="N34" s="132" t="s">
        <v>117</v>
      </c>
      <c r="O34" s="132" t="s">
        <v>118</v>
      </c>
      <c r="P34" s="132" t="s">
        <v>20</v>
      </c>
      <c r="Q34" s="132" t="s">
        <v>21</v>
      </c>
      <c r="R34" s="215" t="s">
        <v>22</v>
      </c>
      <c r="S34" s="221" t="s">
        <v>12</v>
      </c>
      <c r="T34" s="120" t="s">
        <v>13</v>
      </c>
      <c r="U34" s="220" t="s">
        <v>14</v>
      </c>
      <c r="V34" s="220" t="s">
        <v>15</v>
      </c>
      <c r="W34" s="120" t="s">
        <v>4</v>
      </c>
      <c r="X34" s="120" t="s">
        <v>8</v>
      </c>
      <c r="Y34" s="125"/>
      <c r="Z34" s="126"/>
      <c r="AA34" s="91"/>
      <c r="AB34" s="115"/>
      <c r="AJ34" s="113"/>
      <c r="AK34" s="114"/>
      <c r="AL34" s="114"/>
      <c r="AM34" s="114"/>
      <c r="AN34" s="91"/>
      <c r="AO34" s="91"/>
      <c r="AP34" s="91"/>
      <c r="AQ34" s="91"/>
      <c r="AR34" s="91"/>
    </row>
    <row r="35" spans="1:44" s="17" customFormat="1" ht="20.25" customHeight="1" x14ac:dyDescent="0.2">
      <c r="A35" s="150"/>
      <c r="C35" s="205"/>
      <c r="D35" s="206">
        <f t="shared" ref="D35:D98" si="13">IF(E35="","",IF(E35=1,IF(COUNTA(F35:P35)=9,1,0),IF(J35="OPERACIO",IF(COUNTA(F35:P35)=7,1,0),IF(COUNTA(F35:P35)=7,1,0))))</f>
        <v>1</v>
      </c>
      <c r="E35" s="207">
        <f>IFERROR(VLOOKUP(J35,Causa!$A$2:$F$15,6,0),"")</f>
        <v>3</v>
      </c>
      <c r="F35" s="208">
        <v>6.9444444444444447E-4</v>
      </c>
      <c r="G35" s="209"/>
      <c r="H35" s="211"/>
      <c r="I35" s="55" t="s">
        <v>55</v>
      </c>
      <c r="J35" s="54" t="s">
        <v>47</v>
      </c>
      <c r="K35" s="54" t="s">
        <v>96</v>
      </c>
      <c r="L35" s="54" t="s">
        <v>1793</v>
      </c>
      <c r="M35" s="54"/>
      <c r="N35" s="54"/>
      <c r="O35" s="54" t="s">
        <v>1720</v>
      </c>
      <c r="P35" s="54">
        <v>10</v>
      </c>
      <c r="Q35" s="55" t="s">
        <v>2244</v>
      </c>
      <c r="R35" s="54"/>
      <c r="S35" s="61">
        <f>IF(K35="tiempo no programado",P35,0)</f>
        <v>0</v>
      </c>
      <c r="T35" s="61">
        <f t="shared" ref="T35:T98" si="14">IF(J35="Programa",P35,0)-S35</f>
        <v>10</v>
      </c>
      <c r="U35" s="61">
        <f>IF(J35="CALIDAD",P35,0)+IF(J35="LOGISTIC",P35,0)+IF(J35="REPUESTO",P35,0)+IF(J35="SALAMAQ",P35,0)+IF(J35="PROCESO",P35,0)</f>
        <v>0</v>
      </c>
      <c r="V35" s="61">
        <f t="shared" ref="V35:V98" si="15">IF(J35="ELECTRIC",P35,0)+IF(J35="INSTRUME",P35,0)+IF(J35="MECANICA",P35,0)+IF(J35="OPERACIO",P35,0)+IF(J35="AUTOMATI",P35,0)</f>
        <v>0</v>
      </c>
      <c r="W35" s="62">
        <f t="shared" ref="W35:W98" si="16">IF(F35="","",HOUR(F35))</f>
        <v>0</v>
      </c>
      <c r="X35" s="61" t="str">
        <f>IF(OR(W35=23,W35&lt;7),"N",IF(AND(W35&gt;=7,W35&lt;15),"M","T"))</f>
        <v>N</v>
      </c>
      <c r="Y35" s="18"/>
      <c r="Z35" s="19"/>
      <c r="AA35" s="20"/>
      <c r="AB35" s="19"/>
      <c r="AC35" s="21"/>
      <c r="AJ35" s="22"/>
      <c r="AK35" s="22"/>
      <c r="AL35" s="22"/>
      <c r="AM35" s="22"/>
      <c r="AN35" s="20"/>
      <c r="AO35" s="20"/>
      <c r="AP35" s="20"/>
      <c r="AQ35" s="20"/>
      <c r="AR35" s="20"/>
    </row>
    <row r="36" spans="1:44" s="17" customFormat="1" ht="20.25" customHeight="1" x14ac:dyDescent="0.2">
      <c r="A36" s="150"/>
      <c r="C36" s="63"/>
      <c r="D36" s="66">
        <f t="shared" si="13"/>
        <v>1</v>
      </c>
      <c r="E36" s="69">
        <f>IFERROR(VLOOKUP(J36,Causa!$A$2:$F$15,6,0),"")</f>
        <v>2</v>
      </c>
      <c r="F36" s="52">
        <v>1.0416666666666666E-2</v>
      </c>
      <c r="G36" s="53"/>
      <c r="H36" s="212"/>
      <c r="I36" s="55" t="s">
        <v>55</v>
      </c>
      <c r="J36" s="54" t="s">
        <v>41</v>
      </c>
      <c r="K36" s="54" t="s">
        <v>42</v>
      </c>
      <c r="L36" s="54" t="s">
        <v>1760</v>
      </c>
      <c r="M36" s="54"/>
      <c r="N36" s="54"/>
      <c r="O36" s="54" t="s">
        <v>399</v>
      </c>
      <c r="P36" s="54">
        <v>10.36</v>
      </c>
      <c r="Q36" s="55" t="s">
        <v>2246</v>
      </c>
      <c r="R36" s="54"/>
      <c r="S36" s="56">
        <f t="shared" ref="S36:S99" si="17">IF(K36="tiempo no programado",P36,0)</f>
        <v>0</v>
      </c>
      <c r="T36" s="56">
        <f t="shared" si="14"/>
        <v>0</v>
      </c>
      <c r="U36" s="56">
        <f t="shared" ref="U36:U99" si="18">IF(J36="CALIDAD",P36,0)+IF(J36="LOGISTIC",P36,0)+IF(J36="REPUESTO",P36,0)+IF(J36="SALAMAQ",P36,0)</f>
        <v>0</v>
      </c>
      <c r="V36" s="56">
        <f t="shared" si="15"/>
        <v>10.36</v>
      </c>
      <c r="W36" s="64">
        <f t="shared" si="16"/>
        <v>0</v>
      </c>
      <c r="X36" s="56" t="str">
        <f t="shared" ref="X36:X99" si="19">IF(OR(W36=23,W36&lt;7),"N",IF(AND(W36&gt;=7,W36&lt;15),"M","T"))</f>
        <v>N</v>
      </c>
      <c r="Y36" s="18"/>
      <c r="Z36" s="19"/>
      <c r="AA36" s="20"/>
      <c r="AB36" s="19"/>
      <c r="AC36" s="21"/>
      <c r="AJ36" s="22"/>
      <c r="AK36" s="22"/>
      <c r="AL36" s="22"/>
      <c r="AM36" s="22"/>
      <c r="AN36" s="20"/>
      <c r="AO36" s="20"/>
      <c r="AP36" s="20"/>
      <c r="AQ36" s="20"/>
      <c r="AR36" s="20"/>
    </row>
    <row r="37" spans="1:44" s="17" customFormat="1" ht="20.25" customHeight="1" x14ac:dyDescent="0.2">
      <c r="A37" s="150"/>
      <c r="C37" s="63"/>
      <c r="D37" s="66">
        <f t="shared" si="13"/>
        <v>1</v>
      </c>
      <c r="E37" s="69">
        <f>IFERROR(VLOOKUP(J37,Causa!$A$2:$F$15,6,0),"")</f>
        <v>2</v>
      </c>
      <c r="F37" s="52">
        <v>4.5833333333333337E-2</v>
      </c>
      <c r="G37" s="53"/>
      <c r="H37" s="212"/>
      <c r="I37" s="55" t="s">
        <v>55</v>
      </c>
      <c r="J37" s="54" t="s">
        <v>41</v>
      </c>
      <c r="K37" s="54" t="s">
        <v>42</v>
      </c>
      <c r="L37" s="54" t="s">
        <v>446</v>
      </c>
      <c r="M37" s="54"/>
      <c r="N37" s="54"/>
      <c r="O37" s="54" t="s">
        <v>399</v>
      </c>
      <c r="P37" s="54">
        <v>8.67</v>
      </c>
      <c r="Q37" s="55" t="s">
        <v>2247</v>
      </c>
      <c r="R37" s="54"/>
      <c r="S37" s="56">
        <f t="shared" si="17"/>
        <v>0</v>
      </c>
      <c r="T37" s="56">
        <f t="shared" si="14"/>
        <v>0</v>
      </c>
      <c r="U37" s="56">
        <f t="shared" si="18"/>
        <v>0</v>
      </c>
      <c r="V37" s="56">
        <f t="shared" si="15"/>
        <v>8.67</v>
      </c>
      <c r="W37" s="64">
        <f t="shared" si="16"/>
        <v>1</v>
      </c>
      <c r="X37" s="56" t="str">
        <f t="shared" si="19"/>
        <v>N</v>
      </c>
      <c r="Y37" s="18"/>
      <c r="Z37" s="19"/>
      <c r="AA37" s="20"/>
      <c r="AB37" s="19"/>
      <c r="AC37" s="21"/>
      <c r="AJ37" s="22"/>
      <c r="AK37" s="22"/>
      <c r="AL37" s="22"/>
      <c r="AM37" s="22"/>
      <c r="AN37" s="20"/>
      <c r="AO37" s="20"/>
      <c r="AP37" s="20"/>
      <c r="AQ37" s="20"/>
      <c r="AR37" s="20"/>
    </row>
    <row r="38" spans="1:44" s="17" customFormat="1" ht="20.25" customHeight="1" x14ac:dyDescent="0.2">
      <c r="A38" s="150"/>
      <c r="C38" s="63"/>
      <c r="D38" s="66">
        <f t="shared" si="13"/>
        <v>1</v>
      </c>
      <c r="E38" s="69">
        <f>IFERROR(VLOOKUP(J38,Causa!$A$2:$F$15,6,0),"")</f>
        <v>2</v>
      </c>
      <c r="F38" s="52">
        <v>9.0277777777777776E-2</v>
      </c>
      <c r="G38" s="53"/>
      <c r="H38" s="212"/>
      <c r="I38" s="55" t="s">
        <v>55</v>
      </c>
      <c r="J38" s="54" t="s">
        <v>41</v>
      </c>
      <c r="K38" s="54" t="s">
        <v>42</v>
      </c>
      <c r="L38" s="54" t="s">
        <v>1770</v>
      </c>
      <c r="M38" s="54"/>
      <c r="N38" s="54"/>
      <c r="O38" s="54" t="s">
        <v>399</v>
      </c>
      <c r="P38" s="54">
        <v>10</v>
      </c>
      <c r="Q38" s="55" t="s">
        <v>2248</v>
      </c>
      <c r="R38" s="54"/>
      <c r="S38" s="56">
        <f t="shared" si="17"/>
        <v>0</v>
      </c>
      <c r="T38" s="56">
        <f t="shared" si="14"/>
        <v>0</v>
      </c>
      <c r="U38" s="56">
        <f t="shared" si="18"/>
        <v>0</v>
      </c>
      <c r="V38" s="56">
        <f t="shared" si="15"/>
        <v>10</v>
      </c>
      <c r="W38" s="64">
        <f t="shared" si="16"/>
        <v>2</v>
      </c>
      <c r="X38" s="56" t="str">
        <f t="shared" si="19"/>
        <v>N</v>
      </c>
      <c r="Y38" s="18"/>
      <c r="Z38" s="19"/>
      <c r="AA38" s="20"/>
      <c r="AB38" s="19"/>
      <c r="AC38" s="21"/>
      <c r="AJ38" s="22"/>
      <c r="AK38" s="22"/>
      <c r="AL38" s="22"/>
      <c r="AM38" s="22"/>
      <c r="AN38" s="20"/>
      <c r="AO38" s="20"/>
      <c r="AP38" s="20"/>
      <c r="AQ38" s="20"/>
      <c r="AR38" s="20"/>
    </row>
    <row r="39" spans="1:44" s="17" customFormat="1" ht="20.25" customHeight="1" x14ac:dyDescent="0.2">
      <c r="A39" s="150"/>
      <c r="C39" s="63"/>
      <c r="D39" s="66">
        <f t="shared" si="13"/>
        <v>1</v>
      </c>
      <c r="E39" s="69">
        <f>IFERROR(VLOOKUP(J39,Causa!$A$2:$F$15,6,0),"")</f>
        <v>2</v>
      </c>
      <c r="F39" s="52">
        <v>0.11805555555555557</v>
      </c>
      <c r="G39" s="53"/>
      <c r="H39" s="212"/>
      <c r="I39" s="55" t="s">
        <v>55</v>
      </c>
      <c r="J39" s="54" t="s">
        <v>41</v>
      </c>
      <c r="K39" s="54" t="s">
        <v>42</v>
      </c>
      <c r="L39" s="54" t="s">
        <v>444</v>
      </c>
      <c r="M39" s="54"/>
      <c r="N39" s="54"/>
      <c r="O39" s="54" t="s">
        <v>399</v>
      </c>
      <c r="P39" s="54">
        <v>5.16</v>
      </c>
      <c r="Q39" s="55" t="s">
        <v>2019</v>
      </c>
      <c r="R39" s="54"/>
      <c r="S39" s="56">
        <f t="shared" si="17"/>
        <v>0</v>
      </c>
      <c r="T39" s="56">
        <f t="shared" si="14"/>
        <v>0</v>
      </c>
      <c r="U39" s="56">
        <f t="shared" si="18"/>
        <v>0</v>
      </c>
      <c r="V39" s="56">
        <f t="shared" si="15"/>
        <v>5.16</v>
      </c>
      <c r="W39" s="64">
        <f t="shared" si="16"/>
        <v>2</v>
      </c>
      <c r="X39" s="56" t="str">
        <f t="shared" si="19"/>
        <v>N</v>
      </c>
      <c r="Y39" s="18"/>
      <c r="Z39" s="19"/>
      <c r="AA39" s="20"/>
      <c r="AB39" s="19"/>
      <c r="AC39" s="21"/>
      <c r="AJ39" s="22"/>
      <c r="AK39" s="22"/>
      <c r="AL39" s="22"/>
      <c r="AM39" s="22"/>
      <c r="AN39" s="20"/>
      <c r="AO39" s="20"/>
      <c r="AP39" s="20"/>
      <c r="AQ39" s="20"/>
      <c r="AR39" s="20"/>
    </row>
    <row r="40" spans="1:44" s="17" customFormat="1" ht="20.25" customHeight="1" x14ac:dyDescent="0.2">
      <c r="A40" s="150"/>
      <c r="C40" s="63"/>
      <c r="D40" s="66">
        <f t="shared" si="13"/>
        <v>1</v>
      </c>
      <c r="E40" s="69">
        <f>IFERROR(VLOOKUP(J40,Causa!$A$2:$F$15,6,0),"")</f>
        <v>2</v>
      </c>
      <c r="F40" s="52">
        <v>0.13680555555555554</v>
      </c>
      <c r="G40" s="53"/>
      <c r="H40" s="212"/>
      <c r="I40" s="55" t="s">
        <v>55</v>
      </c>
      <c r="J40" s="54" t="s">
        <v>41</v>
      </c>
      <c r="K40" s="54" t="s">
        <v>42</v>
      </c>
      <c r="L40" s="54" t="s">
        <v>1770</v>
      </c>
      <c r="M40" s="54"/>
      <c r="N40" s="54"/>
      <c r="O40" s="54" t="s">
        <v>399</v>
      </c>
      <c r="P40" s="54">
        <v>7</v>
      </c>
      <c r="Q40" s="55" t="s">
        <v>2248</v>
      </c>
      <c r="R40" s="54"/>
      <c r="S40" s="56">
        <f t="shared" si="17"/>
        <v>0</v>
      </c>
      <c r="T40" s="56">
        <f t="shared" si="14"/>
        <v>0</v>
      </c>
      <c r="U40" s="56">
        <f t="shared" si="18"/>
        <v>0</v>
      </c>
      <c r="V40" s="56">
        <f t="shared" si="15"/>
        <v>7</v>
      </c>
      <c r="W40" s="64">
        <f t="shared" si="16"/>
        <v>3</v>
      </c>
      <c r="X40" s="56" t="str">
        <f t="shared" si="19"/>
        <v>N</v>
      </c>
      <c r="Y40" s="18"/>
      <c r="Z40" s="19"/>
      <c r="AA40" s="20"/>
      <c r="AB40" s="19"/>
      <c r="AC40" s="21"/>
      <c r="AJ40" s="22"/>
      <c r="AK40" s="22"/>
      <c r="AL40" s="22"/>
      <c r="AM40" s="22"/>
      <c r="AN40" s="20"/>
      <c r="AO40" s="20"/>
      <c r="AP40" s="20"/>
      <c r="AQ40" s="20"/>
      <c r="AR40" s="20"/>
    </row>
    <row r="41" spans="1:44" s="17" customFormat="1" ht="20.25" customHeight="1" x14ac:dyDescent="0.2">
      <c r="A41" s="150"/>
      <c r="C41" s="63"/>
      <c r="D41" s="66">
        <f t="shared" si="13"/>
        <v>1</v>
      </c>
      <c r="E41" s="69">
        <f>IFERROR(VLOOKUP(J41,Causa!$A$2:$F$15,6,0),"")</f>
        <v>3</v>
      </c>
      <c r="F41" s="52">
        <v>0.15277777777777776</v>
      </c>
      <c r="G41" s="53"/>
      <c r="H41" s="212"/>
      <c r="I41" s="55" t="s">
        <v>55</v>
      </c>
      <c r="J41" s="54" t="s">
        <v>37</v>
      </c>
      <c r="K41" s="54" t="s">
        <v>94</v>
      </c>
      <c r="L41" s="54" t="s">
        <v>1793</v>
      </c>
      <c r="M41" s="54"/>
      <c r="N41" s="54"/>
      <c r="O41" s="54" t="s">
        <v>427</v>
      </c>
      <c r="P41" s="54">
        <v>10.35</v>
      </c>
      <c r="Q41" s="55" t="s">
        <v>2249</v>
      </c>
      <c r="R41" s="54"/>
      <c r="S41" s="56">
        <f t="shared" si="17"/>
        <v>0</v>
      </c>
      <c r="T41" s="56">
        <f t="shared" si="14"/>
        <v>0</v>
      </c>
      <c r="U41" s="56">
        <f t="shared" si="18"/>
        <v>10.35</v>
      </c>
      <c r="V41" s="56">
        <f t="shared" si="15"/>
        <v>0</v>
      </c>
      <c r="W41" s="64">
        <f t="shared" si="16"/>
        <v>3</v>
      </c>
      <c r="X41" s="56" t="str">
        <f t="shared" si="19"/>
        <v>N</v>
      </c>
      <c r="Y41" s="18"/>
      <c r="Z41" s="19"/>
      <c r="AA41" s="20"/>
      <c r="AB41" s="19"/>
      <c r="AC41" s="21"/>
      <c r="AJ41" s="22"/>
      <c r="AK41" s="22"/>
      <c r="AL41" s="22"/>
      <c r="AM41" s="22"/>
      <c r="AN41" s="20"/>
      <c r="AO41" s="20"/>
      <c r="AP41" s="20"/>
      <c r="AQ41" s="20"/>
      <c r="AR41" s="20"/>
    </row>
    <row r="42" spans="1:44" s="17" customFormat="1" ht="20.25" customHeight="1" x14ac:dyDescent="0.2">
      <c r="A42" s="150"/>
      <c r="C42" s="63"/>
      <c r="D42" s="66">
        <f t="shared" si="13"/>
        <v>1</v>
      </c>
      <c r="E42" s="69">
        <f>IFERROR(VLOOKUP(J42,Causa!$A$2:$F$15,6,0),"")</f>
        <v>3</v>
      </c>
      <c r="F42" s="52">
        <v>0.17708333333333334</v>
      </c>
      <c r="G42" s="53"/>
      <c r="H42" s="212"/>
      <c r="I42" s="55" t="s">
        <v>55</v>
      </c>
      <c r="J42" s="54" t="s">
        <v>37</v>
      </c>
      <c r="K42" s="54" t="s">
        <v>94</v>
      </c>
      <c r="L42" s="54" t="s">
        <v>1793</v>
      </c>
      <c r="M42" s="54"/>
      <c r="N42" s="54"/>
      <c r="O42" s="54" t="s">
        <v>427</v>
      </c>
      <c r="P42" s="54">
        <v>20</v>
      </c>
      <c r="Q42" s="55" t="s">
        <v>2250</v>
      </c>
      <c r="R42" s="54"/>
      <c r="S42" s="56">
        <f t="shared" si="17"/>
        <v>0</v>
      </c>
      <c r="T42" s="56">
        <f t="shared" si="14"/>
        <v>0</v>
      </c>
      <c r="U42" s="56">
        <f t="shared" si="18"/>
        <v>20</v>
      </c>
      <c r="V42" s="56">
        <f t="shared" si="15"/>
        <v>0</v>
      </c>
      <c r="W42" s="64">
        <f t="shared" si="16"/>
        <v>4</v>
      </c>
      <c r="X42" s="56" t="str">
        <f t="shared" si="19"/>
        <v>N</v>
      </c>
      <c r="Y42" s="18"/>
      <c r="Z42" s="19"/>
      <c r="AA42" s="20"/>
      <c r="AB42" s="19"/>
      <c r="AC42" s="21"/>
      <c r="AJ42" s="22"/>
      <c r="AK42" s="22"/>
      <c r="AL42" s="22"/>
      <c r="AM42" s="22"/>
      <c r="AN42" s="20"/>
      <c r="AO42" s="20"/>
      <c r="AP42" s="20"/>
      <c r="AQ42" s="20"/>
      <c r="AR42" s="20"/>
    </row>
    <row r="43" spans="1:44" s="17" customFormat="1" ht="20.25" customHeight="1" x14ac:dyDescent="0.2">
      <c r="A43" s="150"/>
      <c r="C43" s="63"/>
      <c r="D43" s="66">
        <f t="shared" si="13"/>
        <v>1</v>
      </c>
      <c r="E43" s="69">
        <f>IFERROR(VLOOKUP(J43,Causa!$A$2:$F$15,6,0),"")</f>
        <v>2</v>
      </c>
      <c r="F43" s="52">
        <v>0.1986111111111111</v>
      </c>
      <c r="G43" s="53"/>
      <c r="H43" s="212"/>
      <c r="I43" s="55" t="s">
        <v>55</v>
      </c>
      <c r="J43" s="54" t="s">
        <v>41</v>
      </c>
      <c r="K43" s="54" t="s">
        <v>42</v>
      </c>
      <c r="L43" s="54" t="s">
        <v>1773</v>
      </c>
      <c r="M43" s="54"/>
      <c r="N43" s="54"/>
      <c r="O43" s="54" t="s">
        <v>399</v>
      </c>
      <c r="P43" s="54">
        <v>10.67</v>
      </c>
      <c r="Q43" s="55" t="s">
        <v>2251</v>
      </c>
      <c r="R43" s="54"/>
      <c r="S43" s="56">
        <f t="shared" si="17"/>
        <v>0</v>
      </c>
      <c r="T43" s="56">
        <f t="shared" si="14"/>
        <v>0</v>
      </c>
      <c r="U43" s="56">
        <f t="shared" si="18"/>
        <v>0</v>
      </c>
      <c r="V43" s="56">
        <f t="shared" si="15"/>
        <v>10.67</v>
      </c>
      <c r="W43" s="64">
        <f t="shared" si="16"/>
        <v>4</v>
      </c>
      <c r="X43" s="56" t="str">
        <f t="shared" si="19"/>
        <v>N</v>
      </c>
      <c r="Y43" s="18"/>
      <c r="Z43" s="19"/>
      <c r="AA43" s="20"/>
      <c r="AB43" s="19"/>
      <c r="AC43" s="21"/>
      <c r="AJ43" s="22"/>
      <c r="AK43" s="22"/>
      <c r="AL43" s="22"/>
      <c r="AM43" s="22"/>
      <c r="AN43" s="20"/>
      <c r="AO43" s="20"/>
      <c r="AP43" s="20"/>
      <c r="AQ43" s="20"/>
      <c r="AR43" s="20"/>
    </row>
    <row r="44" spans="1:44" s="17" customFormat="1" ht="20.25" customHeight="1" x14ac:dyDescent="0.2">
      <c r="A44" s="150"/>
      <c r="C44" s="63"/>
      <c r="D44" s="66">
        <f t="shared" si="13"/>
        <v>1</v>
      </c>
      <c r="E44" s="69">
        <f>IFERROR(VLOOKUP(J44,Causa!$A$2:$F$15,6,0),"")</f>
        <v>2</v>
      </c>
      <c r="F44" s="52">
        <v>0.22569444444444445</v>
      </c>
      <c r="G44" s="53"/>
      <c r="H44" s="212"/>
      <c r="I44" s="55" t="s">
        <v>55</v>
      </c>
      <c r="J44" s="54" t="s">
        <v>41</v>
      </c>
      <c r="K44" s="54" t="s">
        <v>42</v>
      </c>
      <c r="L44" s="54" t="s">
        <v>446</v>
      </c>
      <c r="M44" s="54"/>
      <c r="N44" s="54"/>
      <c r="O44" s="54" t="s">
        <v>399</v>
      </c>
      <c r="P44" s="54">
        <v>10</v>
      </c>
      <c r="Q44" s="55" t="s">
        <v>2252</v>
      </c>
      <c r="R44" s="54"/>
      <c r="S44" s="56">
        <f t="shared" si="17"/>
        <v>0</v>
      </c>
      <c r="T44" s="56">
        <f t="shared" si="14"/>
        <v>0</v>
      </c>
      <c r="U44" s="56">
        <f t="shared" si="18"/>
        <v>0</v>
      </c>
      <c r="V44" s="56">
        <f t="shared" si="15"/>
        <v>10</v>
      </c>
      <c r="W44" s="64">
        <f t="shared" si="16"/>
        <v>5</v>
      </c>
      <c r="X44" s="56" t="str">
        <f t="shared" si="19"/>
        <v>N</v>
      </c>
      <c r="Y44" s="18"/>
      <c r="Z44" s="19"/>
      <c r="AA44" s="20"/>
      <c r="AB44" s="19"/>
      <c r="AC44" s="21"/>
      <c r="AJ44" s="22"/>
      <c r="AK44" s="22"/>
      <c r="AL44" s="22"/>
      <c r="AM44" s="22"/>
      <c r="AN44" s="20"/>
      <c r="AO44" s="20"/>
      <c r="AP44" s="20"/>
      <c r="AQ44" s="20"/>
      <c r="AR44" s="20"/>
    </row>
    <row r="45" spans="1:44" s="17" customFormat="1" ht="20.25" customHeight="1" x14ac:dyDescent="0.2">
      <c r="A45" s="150"/>
      <c r="C45" s="63"/>
      <c r="D45" s="66">
        <f t="shared" si="13"/>
        <v>1</v>
      </c>
      <c r="E45" s="69">
        <f>IFERROR(VLOOKUP(J45,Causa!$A$2:$F$15,6,0),"")</f>
        <v>2</v>
      </c>
      <c r="F45" s="52">
        <v>0.23958333333333334</v>
      </c>
      <c r="G45" s="53"/>
      <c r="H45" s="212"/>
      <c r="I45" s="55" t="s">
        <v>55</v>
      </c>
      <c r="J45" s="54" t="s">
        <v>41</v>
      </c>
      <c r="K45" s="54" t="s">
        <v>42</v>
      </c>
      <c r="L45" s="54" t="s">
        <v>1770</v>
      </c>
      <c r="M45" s="54"/>
      <c r="N45" s="54"/>
      <c r="O45" s="54" t="s">
        <v>399</v>
      </c>
      <c r="P45" s="54">
        <v>7.36</v>
      </c>
      <c r="Q45" s="55" t="s">
        <v>2253</v>
      </c>
      <c r="R45" s="54"/>
      <c r="S45" s="56">
        <f t="shared" si="17"/>
        <v>0</v>
      </c>
      <c r="T45" s="56">
        <f t="shared" si="14"/>
        <v>0</v>
      </c>
      <c r="U45" s="56">
        <f t="shared" si="18"/>
        <v>0</v>
      </c>
      <c r="V45" s="56">
        <f t="shared" si="15"/>
        <v>7.36</v>
      </c>
      <c r="W45" s="64">
        <f t="shared" si="16"/>
        <v>5</v>
      </c>
      <c r="X45" s="56" t="str">
        <f t="shared" si="19"/>
        <v>N</v>
      </c>
      <c r="Y45" s="18"/>
      <c r="Z45" s="19"/>
      <c r="AA45" s="20"/>
      <c r="AB45" s="19"/>
      <c r="AC45" s="21"/>
      <c r="AJ45" s="22"/>
      <c r="AK45" s="22"/>
      <c r="AL45" s="22"/>
      <c r="AM45" s="22"/>
      <c r="AN45" s="20"/>
      <c r="AO45" s="20"/>
      <c r="AP45" s="20"/>
      <c r="AQ45" s="20"/>
      <c r="AR45" s="20"/>
    </row>
    <row r="46" spans="1:44" s="17" customFormat="1" ht="20.25" customHeight="1" x14ac:dyDescent="0.2">
      <c r="A46" s="150"/>
      <c r="C46" s="63"/>
      <c r="D46" s="66">
        <f t="shared" si="13"/>
        <v>1</v>
      </c>
      <c r="E46" s="69">
        <f>IFERROR(VLOOKUP(J46,Causa!$A$2:$F$15,6,0),"")</f>
        <v>3</v>
      </c>
      <c r="F46" s="52">
        <v>0.25069444444444444</v>
      </c>
      <c r="G46" s="53"/>
      <c r="H46" s="212"/>
      <c r="I46" s="55" t="s">
        <v>55</v>
      </c>
      <c r="J46" s="54" t="s">
        <v>47</v>
      </c>
      <c r="K46" s="54" t="s">
        <v>82</v>
      </c>
      <c r="L46" s="54" t="s">
        <v>1793</v>
      </c>
      <c r="M46" s="54"/>
      <c r="N46" s="54"/>
      <c r="O46" s="54" t="s">
        <v>1725</v>
      </c>
      <c r="P46" s="54">
        <v>5</v>
      </c>
      <c r="Q46" s="55" t="s">
        <v>1893</v>
      </c>
      <c r="R46" s="54"/>
      <c r="S46" s="56">
        <f t="shared" si="17"/>
        <v>0</v>
      </c>
      <c r="T46" s="56">
        <f t="shared" si="14"/>
        <v>5</v>
      </c>
      <c r="U46" s="56">
        <f t="shared" si="18"/>
        <v>0</v>
      </c>
      <c r="V46" s="56">
        <f t="shared" si="15"/>
        <v>0</v>
      </c>
      <c r="W46" s="64">
        <f t="shared" si="16"/>
        <v>6</v>
      </c>
      <c r="X46" s="56" t="str">
        <f t="shared" si="19"/>
        <v>N</v>
      </c>
      <c r="Y46" s="18"/>
      <c r="Z46" s="19"/>
      <c r="AA46" s="20"/>
      <c r="AB46" s="19"/>
      <c r="AC46" s="21"/>
      <c r="AJ46" s="22"/>
      <c r="AK46" s="22"/>
      <c r="AL46" s="22"/>
      <c r="AM46" s="22"/>
      <c r="AN46" s="20"/>
      <c r="AO46" s="20"/>
      <c r="AP46" s="20"/>
      <c r="AQ46" s="20"/>
      <c r="AR46" s="20"/>
    </row>
    <row r="47" spans="1:44" s="17" customFormat="1" ht="20.25" customHeight="1" x14ac:dyDescent="0.2">
      <c r="A47" s="150"/>
      <c r="C47" s="63"/>
      <c r="D47" s="66">
        <f t="shared" si="13"/>
        <v>1</v>
      </c>
      <c r="E47" s="69">
        <f>IFERROR(VLOOKUP(J47,Causa!$A$2:$F$15,6,0),"")</f>
        <v>2</v>
      </c>
      <c r="F47" s="52">
        <v>0.27430555555555552</v>
      </c>
      <c r="G47" s="53"/>
      <c r="H47" s="212"/>
      <c r="I47" s="55" t="s">
        <v>55</v>
      </c>
      <c r="J47" s="54" t="s">
        <v>41</v>
      </c>
      <c r="K47" s="54" t="s">
        <v>42</v>
      </c>
      <c r="L47" s="54" t="s">
        <v>445</v>
      </c>
      <c r="M47" s="54"/>
      <c r="N47" s="54"/>
      <c r="O47" s="54" t="s">
        <v>399</v>
      </c>
      <c r="P47" s="54">
        <v>10.7</v>
      </c>
      <c r="Q47" s="55" t="s">
        <v>2254</v>
      </c>
      <c r="R47" s="54"/>
      <c r="S47" s="56">
        <f t="shared" si="17"/>
        <v>0</v>
      </c>
      <c r="T47" s="56">
        <f t="shared" si="14"/>
        <v>0</v>
      </c>
      <c r="U47" s="56">
        <f t="shared" si="18"/>
        <v>0</v>
      </c>
      <c r="V47" s="56">
        <f t="shared" si="15"/>
        <v>10.7</v>
      </c>
      <c r="W47" s="64">
        <f t="shared" si="16"/>
        <v>6</v>
      </c>
      <c r="X47" s="56" t="str">
        <f t="shared" si="19"/>
        <v>N</v>
      </c>
      <c r="Y47" s="18"/>
      <c r="Z47" s="19"/>
      <c r="AA47" s="20"/>
      <c r="AB47" s="19"/>
      <c r="AC47" s="21"/>
      <c r="AJ47" s="22"/>
      <c r="AK47" s="22"/>
      <c r="AL47" s="22"/>
      <c r="AM47" s="22"/>
      <c r="AN47" s="20"/>
      <c r="AO47" s="20"/>
      <c r="AP47" s="20"/>
      <c r="AQ47" s="20"/>
      <c r="AR47" s="20"/>
    </row>
    <row r="48" spans="1:44" s="17" customFormat="1" ht="20.25" customHeight="1" x14ac:dyDescent="0.2">
      <c r="A48" s="150"/>
      <c r="C48" s="63"/>
      <c r="D48" s="66">
        <f t="shared" si="13"/>
        <v>1</v>
      </c>
      <c r="E48" s="69">
        <f>IFERROR(VLOOKUP(J48,Causa!$A$2:$F$15,6,0),"")</f>
        <v>2</v>
      </c>
      <c r="F48" s="52">
        <v>0.28472222222222221</v>
      </c>
      <c r="G48" s="53"/>
      <c r="H48" s="212"/>
      <c r="I48" s="55" t="s">
        <v>55</v>
      </c>
      <c r="J48" s="54" t="s">
        <v>41</v>
      </c>
      <c r="K48" s="54" t="s">
        <v>42</v>
      </c>
      <c r="L48" s="54" t="s">
        <v>442</v>
      </c>
      <c r="M48" s="54"/>
      <c r="N48" s="54"/>
      <c r="O48" s="54" t="s">
        <v>399</v>
      </c>
      <c r="P48" s="54">
        <v>9</v>
      </c>
      <c r="Q48" s="55" t="s">
        <v>2255</v>
      </c>
      <c r="R48" s="54"/>
      <c r="S48" s="56">
        <f t="shared" si="17"/>
        <v>0</v>
      </c>
      <c r="T48" s="56">
        <f t="shared" si="14"/>
        <v>0</v>
      </c>
      <c r="U48" s="56">
        <f t="shared" si="18"/>
        <v>0</v>
      </c>
      <c r="V48" s="56">
        <f t="shared" si="15"/>
        <v>9</v>
      </c>
      <c r="W48" s="64">
        <f t="shared" si="16"/>
        <v>6</v>
      </c>
      <c r="X48" s="56" t="str">
        <f t="shared" si="19"/>
        <v>N</v>
      </c>
      <c r="Y48" s="18"/>
      <c r="Z48" s="19"/>
      <c r="AA48" s="20"/>
      <c r="AB48" s="19"/>
      <c r="AC48" s="21"/>
      <c r="AJ48" s="22"/>
      <c r="AK48" s="22"/>
      <c r="AL48" s="22"/>
      <c r="AM48" s="22"/>
      <c r="AN48" s="20"/>
      <c r="AO48" s="20"/>
      <c r="AP48" s="20"/>
      <c r="AQ48" s="20"/>
      <c r="AR48" s="20"/>
    </row>
    <row r="49" spans="1:44" s="17" customFormat="1" ht="20.25" customHeight="1" x14ac:dyDescent="0.2">
      <c r="A49" s="150"/>
      <c r="C49" s="63"/>
      <c r="D49" s="66">
        <f t="shared" si="13"/>
        <v>1</v>
      </c>
      <c r="E49" s="69">
        <f>IFERROR(VLOOKUP(J49,Causa!$A$2:$F$15,6,0),"")</f>
        <v>3</v>
      </c>
      <c r="F49" s="52">
        <v>0.2986111111111111</v>
      </c>
      <c r="G49" s="53"/>
      <c r="H49" s="212"/>
      <c r="I49" s="55" t="s">
        <v>56</v>
      </c>
      <c r="J49" s="54" t="s">
        <v>52</v>
      </c>
      <c r="K49" s="54" t="s">
        <v>66</v>
      </c>
      <c r="L49" s="54" t="s">
        <v>1793</v>
      </c>
      <c r="M49" s="54"/>
      <c r="N49" s="54"/>
      <c r="O49" s="54" t="s">
        <v>431</v>
      </c>
      <c r="P49" s="54">
        <v>3</v>
      </c>
      <c r="Q49" s="55" t="s">
        <v>2258</v>
      </c>
      <c r="R49" s="54"/>
      <c r="S49" s="56">
        <f t="shared" si="17"/>
        <v>0</v>
      </c>
      <c r="T49" s="56">
        <f t="shared" si="14"/>
        <v>0</v>
      </c>
      <c r="U49" s="56">
        <f t="shared" si="18"/>
        <v>3</v>
      </c>
      <c r="V49" s="56">
        <f t="shared" si="15"/>
        <v>0</v>
      </c>
      <c r="W49" s="64">
        <f t="shared" si="16"/>
        <v>7</v>
      </c>
      <c r="X49" s="56" t="str">
        <f t="shared" si="19"/>
        <v>M</v>
      </c>
      <c r="Y49" s="18"/>
      <c r="Z49" s="19"/>
      <c r="AA49" s="20"/>
      <c r="AB49" s="19"/>
      <c r="AC49" s="21"/>
      <c r="AJ49" s="22"/>
      <c r="AK49" s="22"/>
      <c r="AL49" s="22"/>
      <c r="AM49" s="22"/>
      <c r="AN49" s="20"/>
      <c r="AO49" s="20"/>
      <c r="AP49" s="20"/>
      <c r="AQ49" s="20"/>
      <c r="AR49" s="20"/>
    </row>
    <row r="50" spans="1:44" s="17" customFormat="1" ht="20.25" customHeight="1" x14ac:dyDescent="0.2">
      <c r="A50" s="150"/>
      <c r="C50" s="63"/>
      <c r="D50" s="66">
        <f t="shared" si="13"/>
        <v>1</v>
      </c>
      <c r="E50" s="69">
        <f>IFERROR(VLOOKUP(J50,Causa!$A$2:$F$15,6,0),"")</f>
        <v>2</v>
      </c>
      <c r="F50" s="52">
        <v>0.30902777777777779</v>
      </c>
      <c r="G50" s="53"/>
      <c r="H50" s="212"/>
      <c r="I50" s="55" t="s">
        <v>56</v>
      </c>
      <c r="J50" s="54" t="s">
        <v>41</v>
      </c>
      <c r="K50" s="54" t="s">
        <v>42</v>
      </c>
      <c r="L50" s="54" t="s">
        <v>444</v>
      </c>
      <c r="M50" s="54"/>
      <c r="N50" s="54"/>
      <c r="O50" s="54" t="s">
        <v>423</v>
      </c>
      <c r="P50" s="54">
        <v>4</v>
      </c>
      <c r="Q50" s="55" t="s">
        <v>2257</v>
      </c>
      <c r="R50" s="54"/>
      <c r="S50" s="56">
        <f t="shared" si="17"/>
        <v>0</v>
      </c>
      <c r="T50" s="56">
        <f t="shared" si="14"/>
        <v>0</v>
      </c>
      <c r="U50" s="56">
        <f t="shared" si="18"/>
        <v>0</v>
      </c>
      <c r="V50" s="56">
        <f t="shared" si="15"/>
        <v>4</v>
      </c>
      <c r="W50" s="64">
        <f t="shared" si="16"/>
        <v>7</v>
      </c>
      <c r="X50" s="56" t="str">
        <f t="shared" si="19"/>
        <v>M</v>
      </c>
      <c r="Y50" s="20"/>
      <c r="Z50" s="19"/>
      <c r="AA50" s="20"/>
      <c r="AB50" s="19"/>
      <c r="AC50" s="21"/>
      <c r="AJ50" s="22"/>
      <c r="AK50" s="22"/>
      <c r="AL50" s="22"/>
      <c r="AM50" s="22"/>
      <c r="AN50" s="20"/>
      <c r="AO50" s="20"/>
      <c r="AP50" s="20"/>
      <c r="AQ50" s="20"/>
      <c r="AR50" s="20"/>
    </row>
    <row r="51" spans="1:44" s="17" customFormat="1" ht="20.25" customHeight="1" x14ac:dyDescent="0.2">
      <c r="A51" s="150"/>
      <c r="C51" s="63"/>
      <c r="D51" s="66">
        <f t="shared" si="13"/>
        <v>1</v>
      </c>
      <c r="E51" s="69">
        <f>IFERROR(VLOOKUP(J51,Causa!$A$2:$F$15,6,0),"")</f>
        <v>3</v>
      </c>
      <c r="F51" s="52">
        <v>0.32291666666666669</v>
      </c>
      <c r="G51" s="53"/>
      <c r="H51" s="212"/>
      <c r="I51" s="55" t="s">
        <v>56</v>
      </c>
      <c r="J51" s="54" t="s">
        <v>37</v>
      </c>
      <c r="K51" s="54" t="s">
        <v>73</v>
      </c>
      <c r="L51" s="54" t="s">
        <v>1793</v>
      </c>
      <c r="M51" s="54"/>
      <c r="N51" s="54"/>
      <c r="O51" s="54" t="s">
        <v>426</v>
      </c>
      <c r="P51" s="54">
        <v>3.24</v>
      </c>
      <c r="Q51" s="55" t="s">
        <v>2256</v>
      </c>
      <c r="R51" s="54"/>
      <c r="S51" s="56">
        <f t="shared" si="17"/>
        <v>0</v>
      </c>
      <c r="T51" s="56">
        <f t="shared" si="14"/>
        <v>0</v>
      </c>
      <c r="U51" s="56">
        <f t="shared" si="18"/>
        <v>3.24</v>
      </c>
      <c r="V51" s="56">
        <f t="shared" si="15"/>
        <v>0</v>
      </c>
      <c r="W51" s="64">
        <f t="shared" si="16"/>
        <v>7</v>
      </c>
      <c r="X51" s="56" t="str">
        <f t="shared" si="19"/>
        <v>M</v>
      </c>
      <c r="Y51" s="20"/>
      <c r="Z51" s="19"/>
      <c r="AA51" s="20"/>
      <c r="AB51" s="19"/>
      <c r="AC51" s="21"/>
      <c r="AJ51" s="22"/>
      <c r="AK51" s="22"/>
      <c r="AL51" s="22"/>
      <c r="AM51" s="22"/>
      <c r="AN51" s="20"/>
      <c r="AO51" s="20"/>
      <c r="AP51" s="20"/>
      <c r="AQ51" s="20"/>
      <c r="AR51" s="20"/>
    </row>
    <row r="52" spans="1:44" s="17" customFormat="1" ht="20.25" customHeight="1" x14ac:dyDescent="0.2">
      <c r="A52" s="150"/>
      <c r="C52" s="63"/>
      <c r="D52" s="66">
        <f t="shared" si="13"/>
        <v>1</v>
      </c>
      <c r="E52" s="69">
        <f>IFERROR(VLOOKUP(J52,Causa!$A$2:$F$15,6,0),"")</f>
        <v>2</v>
      </c>
      <c r="F52" s="52">
        <v>0.34722222222222227</v>
      </c>
      <c r="G52" s="53"/>
      <c r="H52" s="212"/>
      <c r="I52" s="55" t="s">
        <v>56</v>
      </c>
      <c r="J52" s="54" t="s">
        <v>41</v>
      </c>
      <c r="K52" s="54" t="s">
        <v>42</v>
      </c>
      <c r="L52" s="54" t="s">
        <v>444</v>
      </c>
      <c r="M52" s="54"/>
      <c r="N52" s="54"/>
      <c r="O52" s="54" t="s">
        <v>423</v>
      </c>
      <c r="P52" s="54">
        <v>6</v>
      </c>
      <c r="Q52" s="55" t="s">
        <v>2257</v>
      </c>
      <c r="R52" s="54"/>
      <c r="S52" s="56">
        <f t="shared" si="17"/>
        <v>0</v>
      </c>
      <c r="T52" s="56">
        <f t="shared" si="14"/>
        <v>0</v>
      </c>
      <c r="U52" s="56">
        <f t="shared" si="18"/>
        <v>0</v>
      </c>
      <c r="V52" s="56">
        <f t="shared" si="15"/>
        <v>6</v>
      </c>
      <c r="W52" s="64">
        <f t="shared" si="16"/>
        <v>8</v>
      </c>
      <c r="X52" s="56" t="str">
        <f t="shared" si="19"/>
        <v>M</v>
      </c>
      <c r="Y52" s="20"/>
      <c r="Z52" s="19"/>
      <c r="AA52" s="20"/>
      <c r="AB52" s="19"/>
      <c r="AC52" s="21"/>
      <c r="AJ52" s="22"/>
      <c r="AK52" s="22"/>
      <c r="AL52" s="22"/>
      <c r="AM52" s="22"/>
      <c r="AN52" s="20"/>
      <c r="AO52" s="20"/>
      <c r="AP52" s="20"/>
      <c r="AQ52" s="20"/>
      <c r="AR52" s="20"/>
    </row>
    <row r="53" spans="1:44" s="17" customFormat="1" ht="20.25" customHeight="1" x14ac:dyDescent="0.2">
      <c r="A53" s="150"/>
      <c r="C53" s="63"/>
      <c r="D53" s="66">
        <f t="shared" si="13"/>
        <v>1</v>
      </c>
      <c r="E53" s="69">
        <f>IFERROR(VLOOKUP(J53,Causa!$A$2:$F$15,6,0),"")</f>
        <v>3</v>
      </c>
      <c r="F53" s="52">
        <v>0.3611111111111111</v>
      </c>
      <c r="G53" s="53"/>
      <c r="H53" s="212"/>
      <c r="I53" s="55" t="s">
        <v>56</v>
      </c>
      <c r="J53" s="54" t="s">
        <v>29</v>
      </c>
      <c r="K53" s="54" t="s">
        <v>1854</v>
      </c>
      <c r="L53" s="54" t="s">
        <v>1793</v>
      </c>
      <c r="M53" s="54"/>
      <c r="N53" s="54"/>
      <c r="O53" s="54" t="s">
        <v>429</v>
      </c>
      <c r="P53" s="54">
        <v>5.47</v>
      </c>
      <c r="Q53" s="55" t="s">
        <v>2259</v>
      </c>
      <c r="R53" s="54"/>
      <c r="S53" s="56">
        <f t="shared" si="17"/>
        <v>0</v>
      </c>
      <c r="T53" s="56">
        <f t="shared" si="14"/>
        <v>0</v>
      </c>
      <c r="U53" s="56">
        <f t="shared" si="18"/>
        <v>5.47</v>
      </c>
      <c r="V53" s="56">
        <f t="shared" si="15"/>
        <v>0</v>
      </c>
      <c r="W53" s="64">
        <f t="shared" si="16"/>
        <v>8</v>
      </c>
      <c r="X53" s="56" t="str">
        <f t="shared" si="19"/>
        <v>M</v>
      </c>
      <c r="Y53" s="20"/>
      <c r="Z53" s="19"/>
      <c r="AA53" s="20"/>
      <c r="AB53" s="19"/>
      <c r="AC53" s="21"/>
      <c r="AJ53" s="22"/>
      <c r="AK53" s="22"/>
      <c r="AL53" s="22"/>
      <c r="AM53" s="22"/>
      <c r="AN53" s="20"/>
      <c r="AO53" s="20"/>
      <c r="AP53" s="20"/>
      <c r="AQ53" s="20"/>
      <c r="AR53" s="20"/>
    </row>
    <row r="54" spans="1:44" s="17" customFormat="1" ht="20.25" customHeight="1" x14ac:dyDescent="0.2">
      <c r="A54" s="150"/>
      <c r="C54" s="63"/>
      <c r="D54" s="66">
        <f t="shared" si="13"/>
        <v>1</v>
      </c>
      <c r="E54" s="69">
        <f>IFERROR(VLOOKUP(J54,Causa!$A$2:$F$15,6,0),"")</f>
        <v>3</v>
      </c>
      <c r="F54" s="52">
        <v>0.33680555555555558</v>
      </c>
      <c r="G54" s="53"/>
      <c r="H54" s="212"/>
      <c r="I54" s="55" t="s">
        <v>56</v>
      </c>
      <c r="J54" s="54" t="s">
        <v>47</v>
      </c>
      <c r="K54" s="54" t="s">
        <v>96</v>
      </c>
      <c r="L54" s="54" t="s">
        <v>1793</v>
      </c>
      <c r="M54" s="54"/>
      <c r="N54" s="54"/>
      <c r="O54" s="54" t="s">
        <v>1720</v>
      </c>
      <c r="P54" s="54">
        <v>55.5</v>
      </c>
      <c r="Q54" s="55" t="s">
        <v>2260</v>
      </c>
      <c r="R54" s="54"/>
      <c r="S54" s="56">
        <f t="shared" si="17"/>
        <v>0</v>
      </c>
      <c r="T54" s="56">
        <f t="shared" si="14"/>
        <v>55.5</v>
      </c>
      <c r="U54" s="56">
        <f t="shared" si="18"/>
        <v>0</v>
      </c>
      <c r="V54" s="56">
        <f t="shared" si="15"/>
        <v>0</v>
      </c>
      <c r="W54" s="64">
        <f t="shared" si="16"/>
        <v>8</v>
      </c>
      <c r="X54" s="56" t="str">
        <f t="shared" si="19"/>
        <v>M</v>
      </c>
      <c r="Y54" s="20"/>
      <c r="Z54" s="19"/>
      <c r="AA54" s="20"/>
      <c r="AB54" s="19"/>
      <c r="AC54" s="21"/>
      <c r="AJ54" s="22"/>
      <c r="AK54" s="22"/>
      <c r="AL54" s="22"/>
      <c r="AM54" s="22"/>
      <c r="AN54" s="20"/>
      <c r="AO54" s="20"/>
      <c r="AP54" s="20"/>
      <c r="AQ54" s="20"/>
      <c r="AR54" s="20"/>
    </row>
    <row r="55" spans="1:44" s="17" customFormat="1" ht="20.25" customHeight="1" x14ac:dyDescent="0.2">
      <c r="A55" s="150"/>
      <c r="C55" s="63"/>
      <c r="D55" s="66">
        <f t="shared" si="13"/>
        <v>1</v>
      </c>
      <c r="E55" s="69">
        <f>IFERROR(VLOOKUP(J55,Causa!$A$2:$F$15,6,0),"")</f>
        <v>3</v>
      </c>
      <c r="F55" s="52">
        <v>0.41736111111111113</v>
      </c>
      <c r="G55" s="53"/>
      <c r="H55" s="212"/>
      <c r="I55" s="55" t="s">
        <v>56</v>
      </c>
      <c r="J55" s="54" t="s">
        <v>47</v>
      </c>
      <c r="K55" s="54" t="s">
        <v>92</v>
      </c>
      <c r="L55" s="54" t="s">
        <v>1793</v>
      </c>
      <c r="M55" s="54"/>
      <c r="N55" s="54"/>
      <c r="O55" s="54" t="s">
        <v>1706</v>
      </c>
      <c r="P55" s="54">
        <v>60</v>
      </c>
      <c r="Q55" s="55" t="s">
        <v>2261</v>
      </c>
      <c r="R55" s="54"/>
      <c r="S55" s="56">
        <f t="shared" si="17"/>
        <v>0</v>
      </c>
      <c r="T55" s="56">
        <f t="shared" si="14"/>
        <v>60</v>
      </c>
      <c r="U55" s="56">
        <f t="shared" si="18"/>
        <v>0</v>
      </c>
      <c r="V55" s="56">
        <f t="shared" si="15"/>
        <v>0</v>
      </c>
      <c r="W55" s="64">
        <f t="shared" si="16"/>
        <v>10</v>
      </c>
      <c r="X55" s="56" t="str">
        <f t="shared" si="19"/>
        <v>M</v>
      </c>
      <c r="Y55" s="20"/>
      <c r="Z55" s="19"/>
      <c r="AA55" s="20"/>
      <c r="AB55" s="19"/>
      <c r="AC55" s="21"/>
      <c r="AJ55" s="22"/>
      <c r="AK55" s="22"/>
      <c r="AL55" s="22"/>
      <c r="AM55" s="22"/>
      <c r="AN55" s="20"/>
      <c r="AO55" s="20"/>
      <c r="AP55" s="20"/>
      <c r="AQ55" s="20"/>
      <c r="AR55" s="20"/>
    </row>
    <row r="56" spans="1:44" s="17" customFormat="1" ht="20.25" customHeight="1" x14ac:dyDescent="0.2">
      <c r="A56" s="150"/>
      <c r="C56" s="63"/>
      <c r="D56" s="66">
        <f t="shared" si="13"/>
        <v>1</v>
      </c>
      <c r="E56" s="69">
        <f>IFERROR(VLOOKUP(J56,Causa!$A$2:$F$15,6,0),"")</f>
        <v>3</v>
      </c>
      <c r="F56" s="52">
        <v>0.45902777777777781</v>
      </c>
      <c r="G56" s="53"/>
      <c r="H56" s="212"/>
      <c r="I56" s="55" t="s">
        <v>56</v>
      </c>
      <c r="J56" s="54" t="s">
        <v>47</v>
      </c>
      <c r="K56" s="54" t="s">
        <v>92</v>
      </c>
      <c r="L56" s="54" t="s">
        <v>1793</v>
      </c>
      <c r="M56" s="54"/>
      <c r="N56" s="54"/>
      <c r="O56" s="54" t="s">
        <v>1706</v>
      </c>
      <c r="P56" s="54">
        <v>60</v>
      </c>
      <c r="Q56" s="55" t="s">
        <v>2261</v>
      </c>
      <c r="R56" s="54"/>
      <c r="S56" s="56">
        <f t="shared" si="17"/>
        <v>0</v>
      </c>
      <c r="T56" s="56">
        <f t="shared" si="14"/>
        <v>60</v>
      </c>
      <c r="U56" s="56">
        <f t="shared" si="18"/>
        <v>0</v>
      </c>
      <c r="V56" s="56">
        <f t="shared" si="15"/>
        <v>0</v>
      </c>
      <c r="W56" s="64">
        <f t="shared" si="16"/>
        <v>11</v>
      </c>
      <c r="X56" s="56" t="str">
        <f t="shared" si="19"/>
        <v>M</v>
      </c>
      <c r="Y56" s="20"/>
      <c r="Z56" s="19"/>
      <c r="AA56" s="20"/>
      <c r="AB56" s="19"/>
      <c r="AC56" s="21"/>
      <c r="AJ56" s="22"/>
      <c r="AK56" s="22"/>
      <c r="AL56" s="22"/>
      <c r="AM56" s="22"/>
      <c r="AN56" s="20"/>
      <c r="AO56" s="20"/>
      <c r="AP56" s="20"/>
      <c r="AQ56" s="20"/>
      <c r="AR56" s="20"/>
    </row>
    <row r="57" spans="1:44" s="17" customFormat="1" ht="20.25" customHeight="1" x14ac:dyDescent="0.2">
      <c r="A57" s="150"/>
      <c r="C57" s="63"/>
      <c r="D57" s="66">
        <f t="shared" si="13"/>
        <v>1</v>
      </c>
      <c r="E57" s="69">
        <f>IFERROR(VLOOKUP(J57,Causa!$A$2:$F$15,6,0),"")</f>
        <v>3</v>
      </c>
      <c r="F57" s="52">
        <v>0.50069444444444444</v>
      </c>
      <c r="G57" s="53"/>
      <c r="H57" s="212"/>
      <c r="I57" s="55" t="s">
        <v>56</v>
      </c>
      <c r="J57" s="54" t="s">
        <v>47</v>
      </c>
      <c r="K57" s="54" t="s">
        <v>92</v>
      </c>
      <c r="L57" s="54" t="s">
        <v>1793</v>
      </c>
      <c r="M57" s="54"/>
      <c r="N57" s="54"/>
      <c r="O57" s="54" t="s">
        <v>1706</v>
      </c>
      <c r="P57" s="54">
        <v>60</v>
      </c>
      <c r="Q57" s="55" t="s">
        <v>2261</v>
      </c>
      <c r="R57" s="54"/>
      <c r="S57" s="56">
        <f t="shared" si="17"/>
        <v>0</v>
      </c>
      <c r="T57" s="56">
        <f t="shared" si="14"/>
        <v>60</v>
      </c>
      <c r="U57" s="56">
        <f t="shared" si="18"/>
        <v>0</v>
      </c>
      <c r="V57" s="56">
        <f t="shared" si="15"/>
        <v>0</v>
      </c>
      <c r="W57" s="64">
        <f t="shared" si="16"/>
        <v>12</v>
      </c>
      <c r="X57" s="56" t="str">
        <f t="shared" si="19"/>
        <v>M</v>
      </c>
      <c r="Y57" s="20"/>
      <c r="Z57" s="19"/>
      <c r="AA57" s="20"/>
      <c r="AB57" s="19"/>
      <c r="AC57" s="21"/>
      <c r="AJ57" s="22"/>
      <c r="AK57" s="22"/>
      <c r="AL57" s="22"/>
      <c r="AM57" s="22"/>
      <c r="AN57" s="20"/>
      <c r="AO57" s="20"/>
      <c r="AP57" s="20"/>
      <c r="AQ57" s="20"/>
      <c r="AR57" s="20"/>
    </row>
    <row r="58" spans="1:44" s="17" customFormat="1" ht="20.25" customHeight="1" x14ac:dyDescent="0.2">
      <c r="A58" s="150"/>
      <c r="C58" s="63"/>
      <c r="D58" s="66">
        <f t="shared" si="13"/>
        <v>1</v>
      </c>
      <c r="E58" s="69">
        <f>IFERROR(VLOOKUP(J58,Causa!$A$2:$F$15,6,0),"")</f>
        <v>3</v>
      </c>
      <c r="F58" s="52">
        <v>0.54236111111111118</v>
      </c>
      <c r="G58" s="53"/>
      <c r="H58" s="212"/>
      <c r="I58" s="55" t="s">
        <v>56</v>
      </c>
      <c r="J58" s="54" t="s">
        <v>47</v>
      </c>
      <c r="K58" s="54" t="s">
        <v>92</v>
      </c>
      <c r="L58" s="54" t="s">
        <v>1793</v>
      </c>
      <c r="M58" s="54"/>
      <c r="N58" s="54"/>
      <c r="O58" s="54" t="s">
        <v>1706</v>
      </c>
      <c r="P58" s="54">
        <v>60</v>
      </c>
      <c r="Q58" s="55" t="s">
        <v>2261</v>
      </c>
      <c r="R58" s="54"/>
      <c r="S58" s="56">
        <f t="shared" si="17"/>
        <v>0</v>
      </c>
      <c r="T58" s="56">
        <f t="shared" si="14"/>
        <v>60</v>
      </c>
      <c r="U58" s="56">
        <f t="shared" si="18"/>
        <v>0</v>
      </c>
      <c r="V58" s="56">
        <f t="shared" si="15"/>
        <v>0</v>
      </c>
      <c r="W58" s="64">
        <f t="shared" si="16"/>
        <v>13</v>
      </c>
      <c r="X58" s="56" t="str">
        <f t="shared" si="19"/>
        <v>M</v>
      </c>
      <c r="Y58" s="20"/>
      <c r="Z58" s="19"/>
      <c r="AA58" s="20"/>
      <c r="AB58" s="19"/>
      <c r="AC58" s="21"/>
      <c r="AJ58" s="22"/>
      <c r="AK58" s="22"/>
      <c r="AL58" s="22"/>
      <c r="AM58" s="22"/>
      <c r="AN58" s="20"/>
      <c r="AO58" s="20"/>
      <c r="AP58" s="20"/>
      <c r="AQ58" s="20"/>
      <c r="AR58" s="20"/>
    </row>
    <row r="59" spans="1:44" s="17" customFormat="1" ht="20.25" customHeight="1" x14ac:dyDescent="0.2">
      <c r="A59" s="150"/>
      <c r="C59" s="63"/>
      <c r="D59" s="66" t="str">
        <f t="shared" si="13"/>
        <v/>
      </c>
      <c r="E59" s="69" t="str">
        <f>IFERROR(VLOOKUP(J59,Causa!$A$2:$F$15,6,0),"")</f>
        <v/>
      </c>
      <c r="F59" s="52"/>
      <c r="G59" s="53"/>
      <c r="H59" s="212"/>
      <c r="I59" s="55" t="s">
        <v>56</v>
      </c>
      <c r="J59" s="54"/>
      <c r="K59" s="54"/>
      <c r="L59" s="54"/>
      <c r="M59" s="54"/>
      <c r="N59" s="54"/>
      <c r="O59" s="54"/>
      <c r="P59" s="54"/>
      <c r="Q59" s="55"/>
      <c r="R59" s="54"/>
      <c r="S59" s="56">
        <f t="shared" si="17"/>
        <v>0</v>
      </c>
      <c r="T59" s="56">
        <f t="shared" si="14"/>
        <v>0</v>
      </c>
      <c r="U59" s="56">
        <f t="shared" si="18"/>
        <v>0</v>
      </c>
      <c r="V59" s="56">
        <f t="shared" si="15"/>
        <v>0</v>
      </c>
      <c r="W59" s="64" t="str">
        <f t="shared" si="16"/>
        <v/>
      </c>
      <c r="X59" s="56" t="str">
        <f t="shared" si="19"/>
        <v>T</v>
      </c>
      <c r="Y59" s="20"/>
      <c r="Z59" s="19"/>
      <c r="AA59" s="20"/>
      <c r="AB59" s="19"/>
      <c r="AC59" s="21"/>
      <c r="AJ59" s="22"/>
      <c r="AK59" s="22"/>
      <c r="AL59" s="22"/>
      <c r="AM59" s="22"/>
      <c r="AN59" s="20"/>
      <c r="AO59" s="20"/>
      <c r="AP59" s="20"/>
      <c r="AQ59" s="20"/>
      <c r="AR59" s="20"/>
    </row>
    <row r="60" spans="1:44" s="17" customFormat="1" ht="20.25" customHeight="1" x14ac:dyDescent="0.2">
      <c r="A60" s="150"/>
      <c r="C60" s="63"/>
      <c r="D60" s="66" t="str">
        <f t="shared" si="13"/>
        <v/>
      </c>
      <c r="E60" s="69" t="str">
        <f>IFERROR(VLOOKUP(J60,Causa!$A$2:$F$15,6,0),"")</f>
        <v/>
      </c>
      <c r="F60" s="52"/>
      <c r="G60" s="53"/>
      <c r="H60" s="212"/>
      <c r="I60" s="55"/>
      <c r="J60" s="54"/>
      <c r="K60" s="54"/>
      <c r="L60" s="54"/>
      <c r="M60" s="54"/>
      <c r="N60" s="54"/>
      <c r="O60" s="54"/>
      <c r="P60" s="54"/>
      <c r="Q60" s="55"/>
      <c r="R60" s="54"/>
      <c r="S60" s="56">
        <f t="shared" si="17"/>
        <v>0</v>
      </c>
      <c r="T60" s="56">
        <f t="shared" si="14"/>
        <v>0</v>
      </c>
      <c r="U60" s="56">
        <f t="shared" si="18"/>
        <v>0</v>
      </c>
      <c r="V60" s="56">
        <f t="shared" si="15"/>
        <v>0</v>
      </c>
      <c r="W60" s="64" t="str">
        <f t="shared" si="16"/>
        <v/>
      </c>
      <c r="X60" s="56" t="str">
        <f t="shared" si="19"/>
        <v>T</v>
      </c>
      <c r="Y60" s="20"/>
      <c r="Z60" s="19"/>
      <c r="AA60" s="20"/>
      <c r="AB60" s="19"/>
      <c r="AC60" s="21"/>
      <c r="AJ60" s="22"/>
      <c r="AK60" s="22"/>
      <c r="AL60" s="22"/>
      <c r="AM60" s="22"/>
      <c r="AN60" s="20"/>
      <c r="AO60" s="20"/>
      <c r="AP60" s="20"/>
      <c r="AQ60" s="20"/>
      <c r="AR60" s="20"/>
    </row>
    <row r="61" spans="1:44" s="17" customFormat="1" ht="30.75" customHeight="1" x14ac:dyDescent="0.2">
      <c r="A61" s="150"/>
      <c r="C61" s="63"/>
      <c r="D61" s="66" t="str">
        <f t="shared" si="13"/>
        <v/>
      </c>
      <c r="E61" s="69" t="str">
        <f>IFERROR(VLOOKUP(J61,Causa!$A$2:$F$15,6,0),"")</f>
        <v/>
      </c>
      <c r="F61" s="52"/>
      <c r="G61" s="53"/>
      <c r="H61" s="212"/>
      <c r="I61" s="55"/>
      <c r="J61" s="54"/>
      <c r="K61" s="54"/>
      <c r="L61" s="54"/>
      <c r="M61" s="54"/>
      <c r="N61" s="54"/>
      <c r="O61" s="54"/>
      <c r="P61" s="54"/>
      <c r="Q61" s="55"/>
      <c r="R61" s="54"/>
      <c r="S61" s="56">
        <f t="shared" si="17"/>
        <v>0</v>
      </c>
      <c r="T61" s="56">
        <f t="shared" si="14"/>
        <v>0</v>
      </c>
      <c r="U61" s="56">
        <f t="shared" si="18"/>
        <v>0</v>
      </c>
      <c r="V61" s="56">
        <f t="shared" si="15"/>
        <v>0</v>
      </c>
      <c r="W61" s="64" t="str">
        <f t="shared" si="16"/>
        <v/>
      </c>
      <c r="X61" s="56" t="str">
        <f t="shared" si="19"/>
        <v>T</v>
      </c>
      <c r="Y61" s="20"/>
      <c r="Z61" s="19"/>
      <c r="AA61" s="20"/>
      <c r="AB61" s="19"/>
      <c r="AC61" s="21"/>
      <c r="AJ61" s="22"/>
      <c r="AK61" s="22"/>
      <c r="AL61" s="22"/>
      <c r="AM61" s="22"/>
      <c r="AN61" s="20"/>
      <c r="AO61" s="20"/>
      <c r="AP61" s="20"/>
      <c r="AQ61" s="20"/>
      <c r="AR61" s="20"/>
    </row>
    <row r="62" spans="1:44" s="17" customFormat="1" ht="30.75" customHeight="1" x14ac:dyDescent="0.2">
      <c r="A62" s="150"/>
      <c r="C62" s="63"/>
      <c r="D62" s="66" t="str">
        <f t="shared" si="13"/>
        <v/>
      </c>
      <c r="E62" s="69" t="str">
        <f>IFERROR(VLOOKUP(J62,Causa!$A$2:$F$15,6,0),"")</f>
        <v/>
      </c>
      <c r="F62" s="52"/>
      <c r="G62" s="53"/>
      <c r="H62" s="212"/>
      <c r="I62" s="55"/>
      <c r="J62" s="54"/>
      <c r="K62" s="54"/>
      <c r="L62" s="54"/>
      <c r="M62" s="54"/>
      <c r="N62" s="54"/>
      <c r="O62" s="54"/>
      <c r="P62" s="54"/>
      <c r="Q62" s="55"/>
      <c r="R62" s="54"/>
      <c r="S62" s="56">
        <f t="shared" si="17"/>
        <v>0</v>
      </c>
      <c r="T62" s="56">
        <f t="shared" si="14"/>
        <v>0</v>
      </c>
      <c r="U62" s="56">
        <f t="shared" si="18"/>
        <v>0</v>
      </c>
      <c r="V62" s="56">
        <f t="shared" si="15"/>
        <v>0</v>
      </c>
      <c r="W62" s="64" t="str">
        <f t="shared" si="16"/>
        <v/>
      </c>
      <c r="X62" s="56" t="str">
        <f t="shared" si="19"/>
        <v>T</v>
      </c>
      <c r="Y62" s="20"/>
      <c r="Z62" s="19"/>
      <c r="AA62" s="20"/>
      <c r="AB62" s="19"/>
      <c r="AC62" s="21"/>
      <c r="AJ62" s="22"/>
      <c r="AK62" s="22"/>
      <c r="AL62" s="22"/>
      <c r="AM62" s="22"/>
      <c r="AN62" s="20"/>
      <c r="AO62" s="20"/>
      <c r="AP62" s="20"/>
      <c r="AQ62" s="20"/>
      <c r="AR62" s="20"/>
    </row>
    <row r="63" spans="1:44" s="17" customFormat="1" ht="30.75" customHeight="1" x14ac:dyDescent="0.2">
      <c r="A63" s="150"/>
      <c r="C63" s="63"/>
      <c r="D63" s="66" t="str">
        <f t="shared" si="13"/>
        <v/>
      </c>
      <c r="E63" s="69" t="str">
        <f>IFERROR(VLOOKUP(J63,Causa!$A$2:$F$15,6,0),"")</f>
        <v/>
      </c>
      <c r="F63" s="52"/>
      <c r="G63" s="53"/>
      <c r="H63" s="212"/>
      <c r="I63" s="55"/>
      <c r="J63" s="54"/>
      <c r="K63" s="54"/>
      <c r="L63" s="54"/>
      <c r="M63" s="54"/>
      <c r="N63" s="54"/>
      <c r="O63" s="54"/>
      <c r="P63" s="54"/>
      <c r="Q63" s="55"/>
      <c r="R63" s="54"/>
      <c r="S63" s="56">
        <f t="shared" si="17"/>
        <v>0</v>
      </c>
      <c r="T63" s="56">
        <f t="shared" si="14"/>
        <v>0</v>
      </c>
      <c r="U63" s="56">
        <f t="shared" si="18"/>
        <v>0</v>
      </c>
      <c r="V63" s="56">
        <f t="shared" si="15"/>
        <v>0</v>
      </c>
      <c r="W63" s="64" t="str">
        <f t="shared" si="16"/>
        <v/>
      </c>
      <c r="X63" s="56" t="str">
        <f t="shared" si="19"/>
        <v>T</v>
      </c>
      <c r="Y63" s="20"/>
      <c r="Z63" s="19"/>
      <c r="AA63" s="20"/>
      <c r="AB63" s="19"/>
      <c r="AC63" s="21"/>
      <c r="AJ63" s="22"/>
      <c r="AK63" s="22"/>
      <c r="AL63" s="22"/>
      <c r="AM63" s="22"/>
      <c r="AN63" s="20"/>
      <c r="AO63" s="20"/>
      <c r="AP63" s="20"/>
      <c r="AQ63" s="20"/>
      <c r="AR63" s="20"/>
    </row>
    <row r="64" spans="1:44" s="17" customFormat="1" ht="30.75" customHeight="1" x14ac:dyDescent="0.2">
      <c r="A64" s="150"/>
      <c r="C64" s="63"/>
      <c r="D64" s="66" t="str">
        <f t="shared" si="13"/>
        <v/>
      </c>
      <c r="E64" s="69" t="str">
        <f>IFERROR(VLOOKUP(J64,Causa!$A$2:$F$15,6,0),"")</f>
        <v/>
      </c>
      <c r="F64" s="52"/>
      <c r="G64" s="53"/>
      <c r="H64" s="212"/>
      <c r="I64" s="55"/>
      <c r="J64" s="54"/>
      <c r="K64" s="54"/>
      <c r="L64" s="54"/>
      <c r="M64" s="54"/>
      <c r="N64" s="54"/>
      <c r="O64" s="54"/>
      <c r="P64" s="54"/>
      <c r="Q64" s="55"/>
      <c r="R64" s="54"/>
      <c r="S64" s="56">
        <f t="shared" si="17"/>
        <v>0</v>
      </c>
      <c r="T64" s="56">
        <f t="shared" si="14"/>
        <v>0</v>
      </c>
      <c r="U64" s="56">
        <f t="shared" si="18"/>
        <v>0</v>
      </c>
      <c r="V64" s="56">
        <f t="shared" si="15"/>
        <v>0</v>
      </c>
      <c r="W64" s="64" t="str">
        <f t="shared" si="16"/>
        <v/>
      </c>
      <c r="X64" s="56" t="str">
        <f t="shared" si="19"/>
        <v>T</v>
      </c>
      <c r="Y64" s="20"/>
      <c r="Z64" s="19"/>
      <c r="AA64" s="20"/>
      <c r="AB64" s="19"/>
      <c r="AC64" s="21"/>
      <c r="AJ64" s="22"/>
      <c r="AK64" s="22"/>
      <c r="AL64" s="22"/>
      <c r="AM64" s="22"/>
      <c r="AN64" s="20"/>
      <c r="AO64" s="20"/>
      <c r="AP64" s="20"/>
      <c r="AQ64" s="20"/>
      <c r="AR64" s="20"/>
    </row>
    <row r="65" spans="1:44" s="17" customFormat="1" ht="30.75" customHeight="1" x14ac:dyDescent="0.2">
      <c r="A65" s="150"/>
      <c r="C65" s="63"/>
      <c r="D65" s="66" t="str">
        <f t="shared" si="13"/>
        <v/>
      </c>
      <c r="E65" s="69" t="str">
        <f>IFERROR(VLOOKUP(J65,Causa!$A$2:$F$15,6,0),"")</f>
        <v/>
      </c>
      <c r="F65" s="52"/>
      <c r="G65" s="53"/>
      <c r="H65" s="212"/>
      <c r="I65" s="55"/>
      <c r="J65" s="54"/>
      <c r="K65" s="54"/>
      <c r="L65" s="54"/>
      <c r="M65" s="54"/>
      <c r="N65" s="54"/>
      <c r="O65" s="54"/>
      <c r="P65" s="54"/>
      <c r="Q65" s="55"/>
      <c r="R65" s="54"/>
      <c r="S65" s="56">
        <f t="shared" si="17"/>
        <v>0</v>
      </c>
      <c r="T65" s="56">
        <f t="shared" si="14"/>
        <v>0</v>
      </c>
      <c r="U65" s="56">
        <f t="shared" si="18"/>
        <v>0</v>
      </c>
      <c r="V65" s="56">
        <f t="shared" si="15"/>
        <v>0</v>
      </c>
      <c r="W65" s="64" t="str">
        <f t="shared" si="16"/>
        <v/>
      </c>
      <c r="X65" s="56" t="str">
        <f t="shared" si="19"/>
        <v>T</v>
      </c>
      <c r="Y65" s="20"/>
      <c r="Z65" s="19"/>
      <c r="AA65" s="20"/>
      <c r="AB65" s="19"/>
      <c r="AC65" s="21"/>
      <c r="AJ65" s="22"/>
      <c r="AK65" s="22"/>
      <c r="AL65" s="22"/>
      <c r="AM65" s="22"/>
      <c r="AN65" s="20"/>
      <c r="AO65" s="20"/>
      <c r="AP65" s="20"/>
      <c r="AQ65" s="20"/>
      <c r="AR65" s="20"/>
    </row>
    <row r="66" spans="1:44" s="17" customFormat="1" ht="30.75" customHeight="1" x14ac:dyDescent="0.2">
      <c r="A66" s="150"/>
      <c r="C66" s="63"/>
      <c r="D66" s="66" t="str">
        <f t="shared" si="13"/>
        <v/>
      </c>
      <c r="E66" s="69" t="str">
        <f>IFERROR(VLOOKUP(J66,Causa!$A$2:$F$15,6,0),"")</f>
        <v/>
      </c>
      <c r="F66" s="52"/>
      <c r="G66" s="53"/>
      <c r="H66" s="212"/>
      <c r="I66" s="55"/>
      <c r="J66" s="54"/>
      <c r="K66" s="54"/>
      <c r="L66" s="54"/>
      <c r="M66" s="54"/>
      <c r="N66" s="54"/>
      <c r="O66" s="54"/>
      <c r="P66" s="54"/>
      <c r="Q66" s="55"/>
      <c r="R66" s="54"/>
      <c r="S66" s="56">
        <f t="shared" si="17"/>
        <v>0</v>
      </c>
      <c r="T66" s="56">
        <f t="shared" si="14"/>
        <v>0</v>
      </c>
      <c r="U66" s="56">
        <f t="shared" si="18"/>
        <v>0</v>
      </c>
      <c r="V66" s="56">
        <f t="shared" si="15"/>
        <v>0</v>
      </c>
      <c r="W66" s="64" t="str">
        <f t="shared" si="16"/>
        <v/>
      </c>
      <c r="X66" s="56" t="str">
        <f t="shared" si="19"/>
        <v>T</v>
      </c>
      <c r="Y66" s="20"/>
      <c r="Z66" s="19"/>
      <c r="AA66" s="20"/>
      <c r="AB66" s="19"/>
      <c r="AC66" s="21"/>
      <c r="AJ66" s="22"/>
      <c r="AK66" s="22"/>
      <c r="AL66" s="22"/>
      <c r="AM66" s="22"/>
      <c r="AN66" s="20"/>
      <c r="AO66" s="20"/>
      <c r="AP66" s="20"/>
      <c r="AQ66" s="20"/>
      <c r="AR66" s="20"/>
    </row>
    <row r="67" spans="1:44" s="17" customFormat="1" ht="30.75" customHeight="1" x14ac:dyDescent="0.2">
      <c r="A67" s="150"/>
      <c r="C67" s="63"/>
      <c r="D67" s="66" t="str">
        <f t="shared" si="13"/>
        <v/>
      </c>
      <c r="E67" s="69" t="str">
        <f>IFERROR(VLOOKUP(J67,Causa!$A$2:$F$15,6,0),"")</f>
        <v/>
      </c>
      <c r="F67" s="52"/>
      <c r="G67" s="53"/>
      <c r="H67" s="212"/>
      <c r="I67" s="55"/>
      <c r="J67" s="54"/>
      <c r="K67" s="54"/>
      <c r="L67" s="54"/>
      <c r="M67" s="54"/>
      <c r="N67" s="54"/>
      <c r="O67" s="54"/>
      <c r="P67" s="54"/>
      <c r="Q67" s="55"/>
      <c r="R67" s="54"/>
      <c r="S67" s="56">
        <f t="shared" si="17"/>
        <v>0</v>
      </c>
      <c r="T67" s="56">
        <f t="shared" si="14"/>
        <v>0</v>
      </c>
      <c r="U67" s="56">
        <f t="shared" si="18"/>
        <v>0</v>
      </c>
      <c r="V67" s="56">
        <f t="shared" si="15"/>
        <v>0</v>
      </c>
      <c r="W67" s="64" t="str">
        <f t="shared" si="16"/>
        <v/>
      </c>
      <c r="X67" s="56" t="str">
        <f t="shared" si="19"/>
        <v>T</v>
      </c>
      <c r="Y67" s="20"/>
      <c r="Z67" s="19"/>
      <c r="AA67" s="20"/>
      <c r="AB67" s="19"/>
      <c r="AC67" s="21"/>
      <c r="AJ67" s="22"/>
      <c r="AK67" s="22"/>
      <c r="AL67" s="22"/>
      <c r="AM67" s="22"/>
      <c r="AN67" s="20"/>
      <c r="AO67" s="20"/>
      <c r="AP67" s="20"/>
      <c r="AQ67" s="20"/>
      <c r="AR67" s="20"/>
    </row>
    <row r="68" spans="1:44" s="17" customFormat="1" ht="30.75" customHeight="1" x14ac:dyDescent="0.2">
      <c r="A68" s="150"/>
      <c r="C68" s="63"/>
      <c r="D68" s="66" t="str">
        <f t="shared" si="13"/>
        <v/>
      </c>
      <c r="E68" s="69" t="str">
        <f>IFERROR(VLOOKUP(J68,Causa!$A$2:$F$15,6,0),"")</f>
        <v/>
      </c>
      <c r="F68" s="52"/>
      <c r="G68" s="53"/>
      <c r="H68" s="212"/>
      <c r="I68" s="55"/>
      <c r="J68" s="54"/>
      <c r="K68" s="54"/>
      <c r="L68" s="54"/>
      <c r="M68" s="54"/>
      <c r="N68" s="54"/>
      <c r="O68" s="54"/>
      <c r="P68" s="54"/>
      <c r="Q68" s="55"/>
      <c r="R68" s="54"/>
      <c r="S68" s="56">
        <f t="shared" si="17"/>
        <v>0</v>
      </c>
      <c r="T68" s="56">
        <f t="shared" si="14"/>
        <v>0</v>
      </c>
      <c r="U68" s="56">
        <f t="shared" si="18"/>
        <v>0</v>
      </c>
      <c r="V68" s="56">
        <f t="shared" si="15"/>
        <v>0</v>
      </c>
      <c r="W68" s="64" t="str">
        <f t="shared" si="16"/>
        <v/>
      </c>
      <c r="X68" s="56" t="str">
        <f t="shared" si="19"/>
        <v>T</v>
      </c>
      <c r="Y68" s="20"/>
      <c r="Z68" s="19"/>
      <c r="AA68" s="20"/>
      <c r="AB68" s="19"/>
      <c r="AC68" s="21"/>
      <c r="AJ68" s="22"/>
      <c r="AK68" s="22"/>
      <c r="AL68" s="22"/>
      <c r="AM68" s="22"/>
      <c r="AN68" s="20"/>
      <c r="AO68" s="20"/>
      <c r="AP68" s="20"/>
      <c r="AQ68" s="20"/>
      <c r="AR68" s="20"/>
    </row>
    <row r="69" spans="1:44" s="17" customFormat="1" ht="30.75" customHeight="1" x14ac:dyDescent="0.2">
      <c r="A69" s="150"/>
      <c r="C69" s="63"/>
      <c r="D69" s="66" t="str">
        <f t="shared" si="13"/>
        <v/>
      </c>
      <c r="E69" s="69" t="str">
        <f>IFERROR(VLOOKUP(J69,Causa!$A$2:$F$15,6,0),"")</f>
        <v/>
      </c>
      <c r="F69" s="52"/>
      <c r="G69" s="53"/>
      <c r="H69" s="212"/>
      <c r="I69" s="55"/>
      <c r="J69" s="54"/>
      <c r="K69" s="54"/>
      <c r="L69" s="54"/>
      <c r="M69" s="54"/>
      <c r="N69" s="54"/>
      <c r="O69" s="54"/>
      <c r="P69" s="54"/>
      <c r="Q69" s="55"/>
      <c r="R69" s="54"/>
      <c r="S69" s="56">
        <f t="shared" si="17"/>
        <v>0</v>
      </c>
      <c r="T69" s="56">
        <f t="shared" si="14"/>
        <v>0</v>
      </c>
      <c r="U69" s="56">
        <f t="shared" si="18"/>
        <v>0</v>
      </c>
      <c r="V69" s="56">
        <f t="shared" si="15"/>
        <v>0</v>
      </c>
      <c r="W69" s="64" t="str">
        <f t="shared" si="16"/>
        <v/>
      </c>
      <c r="X69" s="56" t="str">
        <f t="shared" si="19"/>
        <v>T</v>
      </c>
      <c r="Y69" s="20"/>
      <c r="Z69" s="19"/>
      <c r="AA69" s="20"/>
      <c r="AB69" s="19"/>
      <c r="AC69" s="21"/>
      <c r="AJ69" s="22"/>
      <c r="AK69" s="22"/>
      <c r="AL69" s="22"/>
      <c r="AM69" s="22"/>
      <c r="AN69" s="20"/>
      <c r="AO69" s="20"/>
      <c r="AP69" s="20"/>
      <c r="AQ69" s="20"/>
      <c r="AR69" s="20"/>
    </row>
    <row r="70" spans="1:44" s="17" customFormat="1" ht="30.75" customHeight="1" x14ac:dyDescent="0.2">
      <c r="A70" s="150"/>
      <c r="C70" s="63"/>
      <c r="D70" s="66" t="str">
        <f t="shared" si="13"/>
        <v/>
      </c>
      <c r="E70" s="69" t="str">
        <f>IFERROR(VLOOKUP(J70,Causa!$A$2:$F$15,6,0),"")</f>
        <v/>
      </c>
      <c r="F70" s="52"/>
      <c r="G70" s="53"/>
      <c r="H70" s="212"/>
      <c r="I70" s="55"/>
      <c r="J70" s="54"/>
      <c r="K70" s="54"/>
      <c r="L70" s="54"/>
      <c r="M70" s="54"/>
      <c r="N70" s="54"/>
      <c r="O70" s="54"/>
      <c r="P70" s="54"/>
      <c r="Q70" s="55"/>
      <c r="R70" s="54"/>
      <c r="S70" s="56">
        <f t="shared" si="17"/>
        <v>0</v>
      </c>
      <c r="T70" s="56">
        <f t="shared" si="14"/>
        <v>0</v>
      </c>
      <c r="U70" s="56">
        <f t="shared" si="18"/>
        <v>0</v>
      </c>
      <c r="V70" s="56">
        <f t="shared" si="15"/>
        <v>0</v>
      </c>
      <c r="W70" s="64" t="str">
        <f t="shared" si="16"/>
        <v/>
      </c>
      <c r="X70" s="56" t="str">
        <f t="shared" si="19"/>
        <v>T</v>
      </c>
      <c r="Y70" s="20"/>
      <c r="Z70" s="19"/>
      <c r="AA70" s="20"/>
      <c r="AB70" s="19"/>
      <c r="AC70" s="21"/>
      <c r="AJ70" s="22"/>
      <c r="AK70" s="22"/>
      <c r="AL70" s="22"/>
      <c r="AM70" s="22"/>
      <c r="AN70" s="20"/>
      <c r="AO70" s="20"/>
      <c r="AP70" s="20"/>
      <c r="AQ70" s="20"/>
      <c r="AR70" s="20"/>
    </row>
    <row r="71" spans="1:44" s="17" customFormat="1" ht="30.75" customHeight="1" x14ac:dyDescent="0.2">
      <c r="A71" s="150"/>
      <c r="C71" s="63"/>
      <c r="D71" s="66" t="str">
        <f t="shared" si="13"/>
        <v/>
      </c>
      <c r="E71" s="69" t="str">
        <f>IFERROR(VLOOKUP(J71,Causa!$A$2:$F$15,6,0),"")</f>
        <v/>
      </c>
      <c r="F71" s="52"/>
      <c r="G71" s="53"/>
      <c r="H71" s="212"/>
      <c r="I71" s="55"/>
      <c r="J71" s="54"/>
      <c r="K71" s="54"/>
      <c r="L71" s="54"/>
      <c r="M71" s="54"/>
      <c r="N71" s="54"/>
      <c r="O71" s="54"/>
      <c r="P71" s="54"/>
      <c r="Q71" s="55"/>
      <c r="R71" s="54"/>
      <c r="S71" s="56">
        <f t="shared" si="17"/>
        <v>0</v>
      </c>
      <c r="T71" s="56">
        <f t="shared" si="14"/>
        <v>0</v>
      </c>
      <c r="U71" s="56">
        <f t="shared" si="18"/>
        <v>0</v>
      </c>
      <c r="V71" s="56">
        <f t="shared" si="15"/>
        <v>0</v>
      </c>
      <c r="W71" s="64" t="str">
        <f t="shared" si="16"/>
        <v/>
      </c>
      <c r="X71" s="56" t="str">
        <f t="shared" si="19"/>
        <v>T</v>
      </c>
      <c r="Y71" s="20"/>
      <c r="Z71" s="19"/>
      <c r="AA71" s="20"/>
      <c r="AB71" s="19"/>
      <c r="AC71" s="21"/>
      <c r="AJ71" s="22"/>
      <c r="AK71" s="22"/>
      <c r="AL71" s="22"/>
      <c r="AM71" s="22"/>
      <c r="AN71" s="20"/>
      <c r="AO71" s="20"/>
      <c r="AP71" s="20"/>
      <c r="AQ71" s="20"/>
      <c r="AR71" s="20"/>
    </row>
    <row r="72" spans="1:44" s="17" customFormat="1" ht="30.75" customHeight="1" x14ac:dyDescent="0.2">
      <c r="A72" s="150"/>
      <c r="C72" s="63"/>
      <c r="D72" s="66" t="str">
        <f t="shared" si="13"/>
        <v/>
      </c>
      <c r="E72" s="69" t="str">
        <f>IFERROR(VLOOKUP(J72,Causa!$A$2:$F$15,6,0),"")</f>
        <v/>
      </c>
      <c r="F72" s="52"/>
      <c r="G72" s="53"/>
      <c r="H72" s="212"/>
      <c r="I72" s="55"/>
      <c r="J72" s="54"/>
      <c r="K72" s="54"/>
      <c r="L72" s="54"/>
      <c r="M72" s="54"/>
      <c r="N72" s="54"/>
      <c r="O72" s="54"/>
      <c r="P72" s="54"/>
      <c r="Q72" s="55"/>
      <c r="R72" s="54"/>
      <c r="S72" s="56">
        <f t="shared" si="17"/>
        <v>0</v>
      </c>
      <c r="T72" s="56">
        <f t="shared" si="14"/>
        <v>0</v>
      </c>
      <c r="U72" s="56">
        <f t="shared" si="18"/>
        <v>0</v>
      </c>
      <c r="V72" s="56">
        <f t="shared" si="15"/>
        <v>0</v>
      </c>
      <c r="W72" s="64" t="str">
        <f t="shared" si="16"/>
        <v/>
      </c>
      <c r="X72" s="56" t="str">
        <f t="shared" si="19"/>
        <v>T</v>
      </c>
      <c r="Y72" s="20"/>
      <c r="Z72" s="19"/>
      <c r="AA72" s="20"/>
      <c r="AB72" s="19"/>
      <c r="AC72" s="21"/>
      <c r="AJ72" s="22"/>
      <c r="AK72" s="22"/>
      <c r="AL72" s="22"/>
      <c r="AM72" s="22"/>
      <c r="AN72" s="20"/>
      <c r="AO72" s="20"/>
      <c r="AP72" s="20"/>
      <c r="AQ72" s="20"/>
      <c r="AR72" s="20"/>
    </row>
    <row r="73" spans="1:44" s="17" customFormat="1" ht="30.75" customHeight="1" x14ac:dyDescent="0.2">
      <c r="A73" s="150"/>
      <c r="C73" s="63"/>
      <c r="D73" s="66" t="str">
        <f t="shared" si="13"/>
        <v/>
      </c>
      <c r="E73" s="69" t="str">
        <f>IFERROR(VLOOKUP(J73,Causa!$A$2:$F$15,6,0),"")</f>
        <v/>
      </c>
      <c r="F73" s="52"/>
      <c r="G73" s="53"/>
      <c r="H73" s="212"/>
      <c r="I73" s="55"/>
      <c r="J73" s="54"/>
      <c r="K73" s="54"/>
      <c r="L73" s="54"/>
      <c r="M73" s="54"/>
      <c r="N73" s="54"/>
      <c r="O73" s="54"/>
      <c r="P73" s="54"/>
      <c r="Q73" s="55"/>
      <c r="R73" s="54"/>
      <c r="S73" s="56">
        <f t="shared" si="17"/>
        <v>0</v>
      </c>
      <c r="T73" s="56">
        <f t="shared" si="14"/>
        <v>0</v>
      </c>
      <c r="U73" s="56">
        <f t="shared" si="18"/>
        <v>0</v>
      </c>
      <c r="V73" s="56">
        <f t="shared" si="15"/>
        <v>0</v>
      </c>
      <c r="W73" s="64" t="str">
        <f t="shared" si="16"/>
        <v/>
      </c>
      <c r="X73" s="56" t="str">
        <f t="shared" si="19"/>
        <v>T</v>
      </c>
      <c r="Y73" s="20"/>
      <c r="Z73" s="19"/>
      <c r="AA73" s="20"/>
      <c r="AB73" s="19"/>
      <c r="AC73" s="21"/>
      <c r="AJ73" s="22"/>
      <c r="AK73" s="22"/>
      <c r="AL73" s="22"/>
      <c r="AM73" s="22"/>
      <c r="AN73" s="20"/>
      <c r="AO73" s="20"/>
      <c r="AP73" s="20"/>
      <c r="AQ73" s="20"/>
      <c r="AR73" s="20"/>
    </row>
    <row r="74" spans="1:44" s="17" customFormat="1" ht="30.75" customHeight="1" x14ac:dyDescent="0.2">
      <c r="A74" s="150"/>
      <c r="C74" s="63"/>
      <c r="D74" s="66" t="str">
        <f t="shared" si="13"/>
        <v/>
      </c>
      <c r="E74" s="69" t="str">
        <f>IFERROR(VLOOKUP(J74,Causa!$A$2:$F$15,6,0),"")</f>
        <v/>
      </c>
      <c r="F74" s="52"/>
      <c r="G74" s="53"/>
      <c r="H74" s="212"/>
      <c r="I74" s="55"/>
      <c r="J74" s="54"/>
      <c r="K74" s="54"/>
      <c r="L74" s="54"/>
      <c r="M74" s="54"/>
      <c r="N74" s="54"/>
      <c r="O74" s="54"/>
      <c r="P74" s="54"/>
      <c r="Q74" s="55"/>
      <c r="R74" s="54"/>
      <c r="S74" s="56">
        <f t="shared" si="17"/>
        <v>0</v>
      </c>
      <c r="T74" s="56">
        <f t="shared" si="14"/>
        <v>0</v>
      </c>
      <c r="U74" s="56">
        <f t="shared" si="18"/>
        <v>0</v>
      </c>
      <c r="V74" s="56">
        <f t="shared" si="15"/>
        <v>0</v>
      </c>
      <c r="W74" s="64" t="str">
        <f t="shared" si="16"/>
        <v/>
      </c>
      <c r="X74" s="56" t="str">
        <f t="shared" si="19"/>
        <v>T</v>
      </c>
      <c r="Y74" s="20"/>
      <c r="Z74" s="19"/>
      <c r="AA74" s="20"/>
      <c r="AB74" s="19"/>
      <c r="AC74" s="21"/>
      <c r="AJ74" s="22"/>
      <c r="AK74" s="22"/>
      <c r="AL74" s="22"/>
      <c r="AM74" s="22"/>
      <c r="AN74" s="20"/>
      <c r="AO74" s="20"/>
      <c r="AP74" s="20"/>
      <c r="AQ74" s="20"/>
      <c r="AR74" s="20"/>
    </row>
    <row r="75" spans="1:44" s="17" customFormat="1" ht="30.75" customHeight="1" x14ac:dyDescent="0.2">
      <c r="A75" s="150"/>
      <c r="C75" s="63"/>
      <c r="D75" s="66" t="str">
        <f t="shared" si="13"/>
        <v/>
      </c>
      <c r="E75" s="69" t="str">
        <f>IFERROR(VLOOKUP(J75,Causa!$A$2:$F$15,6,0),"")</f>
        <v/>
      </c>
      <c r="F75" s="52"/>
      <c r="G75" s="53"/>
      <c r="H75" s="212"/>
      <c r="I75" s="55"/>
      <c r="J75" s="54"/>
      <c r="K75" s="54"/>
      <c r="L75" s="54"/>
      <c r="M75" s="54"/>
      <c r="N75" s="54"/>
      <c r="O75" s="54"/>
      <c r="P75" s="54"/>
      <c r="Q75" s="55"/>
      <c r="R75" s="54"/>
      <c r="S75" s="56">
        <f t="shared" si="17"/>
        <v>0</v>
      </c>
      <c r="T75" s="56">
        <f t="shared" si="14"/>
        <v>0</v>
      </c>
      <c r="U75" s="56">
        <f t="shared" si="18"/>
        <v>0</v>
      </c>
      <c r="V75" s="56">
        <f t="shared" si="15"/>
        <v>0</v>
      </c>
      <c r="W75" s="64" t="str">
        <f t="shared" si="16"/>
        <v/>
      </c>
      <c r="X75" s="56" t="str">
        <f t="shared" si="19"/>
        <v>T</v>
      </c>
      <c r="Y75" s="20"/>
      <c r="Z75" s="19"/>
      <c r="AA75" s="20"/>
      <c r="AB75" s="19"/>
      <c r="AC75" s="21"/>
      <c r="AJ75" s="22"/>
      <c r="AK75" s="22"/>
      <c r="AL75" s="22"/>
      <c r="AM75" s="22"/>
      <c r="AN75" s="20"/>
      <c r="AO75" s="20"/>
      <c r="AP75" s="20"/>
      <c r="AQ75" s="20"/>
      <c r="AR75" s="20"/>
    </row>
    <row r="76" spans="1:44" s="17" customFormat="1" ht="30.75" customHeight="1" x14ac:dyDescent="0.2">
      <c r="A76" s="150"/>
      <c r="C76" s="63"/>
      <c r="D76" s="66" t="str">
        <f t="shared" si="13"/>
        <v/>
      </c>
      <c r="E76" s="69" t="str">
        <f>IFERROR(VLOOKUP(J76,Causa!$A$2:$F$15,6,0),"")</f>
        <v/>
      </c>
      <c r="F76" s="52"/>
      <c r="G76" s="53"/>
      <c r="H76" s="212"/>
      <c r="I76" s="55"/>
      <c r="J76" s="54"/>
      <c r="K76" s="54"/>
      <c r="L76" s="54"/>
      <c r="M76" s="54"/>
      <c r="N76" s="54"/>
      <c r="O76" s="54"/>
      <c r="P76" s="54"/>
      <c r="Q76" s="55"/>
      <c r="R76" s="54"/>
      <c r="S76" s="56">
        <f t="shared" si="17"/>
        <v>0</v>
      </c>
      <c r="T76" s="56">
        <f t="shared" si="14"/>
        <v>0</v>
      </c>
      <c r="U76" s="56">
        <f t="shared" si="18"/>
        <v>0</v>
      </c>
      <c r="V76" s="56">
        <f t="shared" si="15"/>
        <v>0</v>
      </c>
      <c r="W76" s="64" t="str">
        <f t="shared" si="16"/>
        <v/>
      </c>
      <c r="X76" s="56" t="str">
        <f t="shared" si="19"/>
        <v>T</v>
      </c>
      <c r="Y76" s="20"/>
      <c r="Z76" s="19"/>
      <c r="AA76" s="20"/>
      <c r="AB76" s="19"/>
      <c r="AC76" s="21"/>
      <c r="AJ76" s="22"/>
      <c r="AK76" s="22"/>
      <c r="AL76" s="22"/>
      <c r="AM76" s="22"/>
      <c r="AN76" s="20"/>
      <c r="AO76" s="20"/>
      <c r="AP76" s="20"/>
      <c r="AQ76" s="20"/>
      <c r="AR76" s="20"/>
    </row>
    <row r="77" spans="1:44" s="17" customFormat="1" ht="30.75" customHeight="1" x14ac:dyDescent="0.2">
      <c r="A77" s="150"/>
      <c r="C77" s="63"/>
      <c r="D77" s="66" t="str">
        <f t="shared" si="13"/>
        <v/>
      </c>
      <c r="E77" s="69" t="str">
        <f>IFERROR(VLOOKUP(J77,Causa!$A$2:$F$15,6,0),"")</f>
        <v/>
      </c>
      <c r="F77" s="52"/>
      <c r="G77" s="53"/>
      <c r="H77" s="212"/>
      <c r="I77" s="55"/>
      <c r="J77" s="54"/>
      <c r="K77" s="54"/>
      <c r="L77" s="54"/>
      <c r="M77" s="54"/>
      <c r="N77" s="54"/>
      <c r="O77" s="54"/>
      <c r="P77" s="54"/>
      <c r="Q77" s="55"/>
      <c r="R77" s="54"/>
      <c r="S77" s="56">
        <f t="shared" si="17"/>
        <v>0</v>
      </c>
      <c r="T77" s="56">
        <f t="shared" si="14"/>
        <v>0</v>
      </c>
      <c r="U77" s="56">
        <f t="shared" si="18"/>
        <v>0</v>
      </c>
      <c r="V77" s="56">
        <f t="shared" si="15"/>
        <v>0</v>
      </c>
      <c r="W77" s="64" t="str">
        <f t="shared" si="16"/>
        <v/>
      </c>
      <c r="X77" s="56" t="str">
        <f t="shared" si="19"/>
        <v>T</v>
      </c>
      <c r="Y77" s="20"/>
      <c r="Z77" s="19"/>
      <c r="AA77" s="20"/>
      <c r="AB77" s="19"/>
      <c r="AC77" s="21"/>
      <c r="AJ77" s="22"/>
      <c r="AK77" s="22"/>
      <c r="AL77" s="22"/>
      <c r="AM77" s="22"/>
      <c r="AN77" s="20"/>
      <c r="AO77" s="20"/>
      <c r="AP77" s="20"/>
      <c r="AQ77" s="20"/>
      <c r="AR77" s="20"/>
    </row>
    <row r="78" spans="1:44" s="17" customFormat="1" ht="30.75" customHeight="1" x14ac:dyDescent="0.2">
      <c r="A78" s="150"/>
      <c r="C78" s="63"/>
      <c r="D78" s="66" t="str">
        <f t="shared" si="13"/>
        <v/>
      </c>
      <c r="E78" s="69" t="str">
        <f>IFERROR(VLOOKUP(J78,Causa!$A$2:$F$15,6,0),"")</f>
        <v/>
      </c>
      <c r="F78" s="52"/>
      <c r="G78" s="53"/>
      <c r="H78" s="212"/>
      <c r="I78" s="55"/>
      <c r="J78" s="54"/>
      <c r="K78" s="54"/>
      <c r="L78" s="54"/>
      <c r="M78" s="54"/>
      <c r="N78" s="54"/>
      <c r="O78" s="54"/>
      <c r="P78" s="54"/>
      <c r="Q78" s="55"/>
      <c r="R78" s="54"/>
      <c r="S78" s="56">
        <f t="shared" si="17"/>
        <v>0</v>
      </c>
      <c r="T78" s="56">
        <f t="shared" si="14"/>
        <v>0</v>
      </c>
      <c r="U78" s="56">
        <f t="shared" si="18"/>
        <v>0</v>
      </c>
      <c r="V78" s="56">
        <f t="shared" si="15"/>
        <v>0</v>
      </c>
      <c r="W78" s="64" t="str">
        <f t="shared" si="16"/>
        <v/>
      </c>
      <c r="X78" s="56" t="str">
        <f t="shared" si="19"/>
        <v>T</v>
      </c>
      <c r="Y78" s="20"/>
      <c r="Z78" s="19"/>
      <c r="AA78" s="20"/>
      <c r="AB78" s="19"/>
      <c r="AC78" s="21"/>
      <c r="AJ78" s="22"/>
      <c r="AK78" s="22"/>
      <c r="AL78" s="22"/>
      <c r="AM78" s="22"/>
      <c r="AN78" s="20"/>
      <c r="AO78" s="20"/>
      <c r="AP78" s="20"/>
      <c r="AQ78" s="20"/>
      <c r="AR78" s="20"/>
    </row>
    <row r="79" spans="1:44" s="17" customFormat="1" ht="30.75" customHeight="1" x14ac:dyDescent="0.2">
      <c r="A79" s="150"/>
      <c r="C79" s="63"/>
      <c r="D79" s="66" t="str">
        <f t="shared" si="13"/>
        <v/>
      </c>
      <c r="E79" s="69" t="str">
        <f>IFERROR(VLOOKUP(J79,Causa!$A$2:$F$15,6,0),"")</f>
        <v/>
      </c>
      <c r="F79" s="52"/>
      <c r="G79" s="53"/>
      <c r="H79" s="212"/>
      <c r="I79" s="55"/>
      <c r="J79" s="54"/>
      <c r="K79" s="54"/>
      <c r="L79" s="54"/>
      <c r="M79" s="54"/>
      <c r="N79" s="54"/>
      <c r="O79" s="54"/>
      <c r="P79" s="54"/>
      <c r="Q79" s="55"/>
      <c r="R79" s="54"/>
      <c r="S79" s="56">
        <f t="shared" si="17"/>
        <v>0</v>
      </c>
      <c r="T79" s="56">
        <f t="shared" si="14"/>
        <v>0</v>
      </c>
      <c r="U79" s="56">
        <f t="shared" si="18"/>
        <v>0</v>
      </c>
      <c r="V79" s="56">
        <f t="shared" si="15"/>
        <v>0</v>
      </c>
      <c r="W79" s="64" t="str">
        <f t="shared" si="16"/>
        <v/>
      </c>
      <c r="X79" s="56" t="str">
        <f t="shared" si="19"/>
        <v>T</v>
      </c>
      <c r="Y79" s="20"/>
      <c r="Z79" s="19"/>
      <c r="AA79" s="20"/>
      <c r="AB79" s="19"/>
      <c r="AC79" s="21"/>
      <c r="AJ79" s="22"/>
      <c r="AK79" s="22"/>
      <c r="AL79" s="22"/>
      <c r="AM79" s="22"/>
      <c r="AN79" s="20"/>
      <c r="AO79" s="20"/>
      <c r="AP79" s="20"/>
      <c r="AQ79" s="20"/>
      <c r="AR79" s="20"/>
    </row>
    <row r="80" spans="1:44" s="17" customFormat="1" ht="30.75" customHeight="1" x14ac:dyDescent="0.2">
      <c r="A80" s="150"/>
      <c r="C80" s="63"/>
      <c r="D80" s="66" t="str">
        <f t="shared" si="13"/>
        <v/>
      </c>
      <c r="E80" s="69" t="str">
        <f>IFERROR(VLOOKUP(J80,Causa!$A$2:$F$15,6,0),"")</f>
        <v/>
      </c>
      <c r="F80" s="52"/>
      <c r="G80" s="53"/>
      <c r="H80" s="212"/>
      <c r="I80" s="55"/>
      <c r="J80" s="54"/>
      <c r="K80" s="54"/>
      <c r="L80" s="54"/>
      <c r="M80" s="54"/>
      <c r="N80" s="54"/>
      <c r="O80" s="54"/>
      <c r="P80" s="54"/>
      <c r="Q80" s="55"/>
      <c r="R80" s="54"/>
      <c r="S80" s="56">
        <f t="shared" si="17"/>
        <v>0</v>
      </c>
      <c r="T80" s="56">
        <f t="shared" si="14"/>
        <v>0</v>
      </c>
      <c r="U80" s="56">
        <f t="shared" si="18"/>
        <v>0</v>
      </c>
      <c r="V80" s="56">
        <f t="shared" si="15"/>
        <v>0</v>
      </c>
      <c r="W80" s="64" t="str">
        <f t="shared" si="16"/>
        <v/>
      </c>
      <c r="X80" s="56" t="str">
        <f t="shared" si="19"/>
        <v>T</v>
      </c>
      <c r="Y80" s="20"/>
      <c r="Z80" s="19"/>
      <c r="AA80" s="20"/>
      <c r="AB80" s="19"/>
      <c r="AC80" s="21"/>
      <c r="AJ80" s="22"/>
      <c r="AK80" s="22"/>
      <c r="AL80" s="22"/>
      <c r="AM80" s="22"/>
      <c r="AN80" s="20"/>
      <c r="AO80" s="20"/>
      <c r="AP80" s="20"/>
      <c r="AQ80" s="20"/>
      <c r="AR80" s="20"/>
    </row>
    <row r="81" spans="1:44" s="17" customFormat="1" ht="30.75" customHeight="1" x14ac:dyDescent="0.2">
      <c r="A81" s="150"/>
      <c r="C81" s="63"/>
      <c r="D81" s="66" t="str">
        <f t="shared" si="13"/>
        <v/>
      </c>
      <c r="E81" s="69" t="str">
        <f>IFERROR(VLOOKUP(J81,Causa!$A$2:$F$15,6,0),"")</f>
        <v/>
      </c>
      <c r="F81" s="52"/>
      <c r="G81" s="53"/>
      <c r="H81" s="212"/>
      <c r="I81" s="55"/>
      <c r="J81" s="54"/>
      <c r="K81" s="54"/>
      <c r="L81" s="54"/>
      <c r="M81" s="54"/>
      <c r="N81" s="54"/>
      <c r="O81" s="54"/>
      <c r="P81" s="54"/>
      <c r="Q81" s="55"/>
      <c r="R81" s="54"/>
      <c r="S81" s="56">
        <f t="shared" si="17"/>
        <v>0</v>
      </c>
      <c r="T81" s="56">
        <f t="shared" si="14"/>
        <v>0</v>
      </c>
      <c r="U81" s="56">
        <f t="shared" si="18"/>
        <v>0</v>
      </c>
      <c r="V81" s="56">
        <f t="shared" si="15"/>
        <v>0</v>
      </c>
      <c r="W81" s="64" t="str">
        <f t="shared" si="16"/>
        <v/>
      </c>
      <c r="X81" s="56" t="str">
        <f t="shared" si="19"/>
        <v>T</v>
      </c>
      <c r="Y81" s="20"/>
      <c r="Z81" s="19"/>
      <c r="AA81" s="20"/>
      <c r="AB81" s="19"/>
      <c r="AC81" s="21"/>
      <c r="AJ81" s="22"/>
      <c r="AK81" s="22"/>
      <c r="AL81" s="22"/>
      <c r="AM81" s="22"/>
      <c r="AN81" s="20"/>
      <c r="AO81" s="20"/>
      <c r="AP81" s="20"/>
      <c r="AQ81" s="20"/>
      <c r="AR81" s="20"/>
    </row>
    <row r="82" spans="1:44" s="17" customFormat="1" ht="30.75" customHeight="1" x14ac:dyDescent="0.2">
      <c r="A82" s="150"/>
      <c r="C82" s="63"/>
      <c r="D82" s="66" t="str">
        <f t="shared" si="13"/>
        <v/>
      </c>
      <c r="E82" s="69" t="str">
        <f>IFERROR(VLOOKUP(J82,Causa!$A$2:$F$15,6,0),"")</f>
        <v/>
      </c>
      <c r="F82" s="52"/>
      <c r="G82" s="53"/>
      <c r="H82" s="212"/>
      <c r="I82" s="55"/>
      <c r="J82" s="54"/>
      <c r="K82" s="54"/>
      <c r="L82" s="54"/>
      <c r="M82" s="54"/>
      <c r="N82" s="54"/>
      <c r="O82" s="54"/>
      <c r="P82" s="54"/>
      <c r="Q82" s="55"/>
      <c r="R82" s="54"/>
      <c r="S82" s="56">
        <f t="shared" si="17"/>
        <v>0</v>
      </c>
      <c r="T82" s="56">
        <f t="shared" si="14"/>
        <v>0</v>
      </c>
      <c r="U82" s="56">
        <f t="shared" si="18"/>
        <v>0</v>
      </c>
      <c r="V82" s="56">
        <f t="shared" si="15"/>
        <v>0</v>
      </c>
      <c r="W82" s="64" t="str">
        <f t="shared" si="16"/>
        <v/>
      </c>
      <c r="X82" s="56" t="str">
        <f t="shared" si="19"/>
        <v>T</v>
      </c>
      <c r="Y82" s="20"/>
      <c r="Z82" s="19"/>
      <c r="AA82" s="20"/>
      <c r="AB82" s="19"/>
      <c r="AC82" s="21"/>
      <c r="AJ82" s="22"/>
      <c r="AK82" s="22"/>
      <c r="AL82" s="22"/>
      <c r="AM82" s="22"/>
      <c r="AN82" s="20"/>
      <c r="AO82" s="20"/>
      <c r="AP82" s="20"/>
      <c r="AQ82" s="20"/>
      <c r="AR82" s="20"/>
    </row>
    <row r="83" spans="1:44" s="17" customFormat="1" ht="30.75" customHeight="1" x14ac:dyDescent="0.2">
      <c r="A83" s="150"/>
      <c r="C83" s="63"/>
      <c r="D83" s="66" t="str">
        <f t="shared" si="13"/>
        <v/>
      </c>
      <c r="E83" s="69" t="str">
        <f>IFERROR(VLOOKUP(J83,Causa!$A$2:$F$15,6,0),"")</f>
        <v/>
      </c>
      <c r="F83" s="52"/>
      <c r="G83" s="53"/>
      <c r="H83" s="212"/>
      <c r="I83" s="55"/>
      <c r="J83" s="54"/>
      <c r="K83" s="54"/>
      <c r="L83" s="54"/>
      <c r="M83" s="54"/>
      <c r="N83" s="54"/>
      <c r="O83" s="54"/>
      <c r="P83" s="54"/>
      <c r="Q83" s="55"/>
      <c r="R83" s="54"/>
      <c r="S83" s="56">
        <f t="shared" si="17"/>
        <v>0</v>
      </c>
      <c r="T83" s="56">
        <f t="shared" si="14"/>
        <v>0</v>
      </c>
      <c r="U83" s="56">
        <f t="shared" si="18"/>
        <v>0</v>
      </c>
      <c r="V83" s="56">
        <f t="shared" si="15"/>
        <v>0</v>
      </c>
      <c r="W83" s="64" t="str">
        <f t="shared" si="16"/>
        <v/>
      </c>
      <c r="X83" s="56" t="str">
        <f t="shared" si="19"/>
        <v>T</v>
      </c>
      <c r="Y83" s="20"/>
      <c r="Z83" s="19"/>
      <c r="AA83" s="20"/>
      <c r="AB83" s="19"/>
      <c r="AC83" s="21"/>
      <c r="AJ83" s="22"/>
      <c r="AK83" s="22"/>
      <c r="AL83" s="22"/>
      <c r="AM83" s="22"/>
      <c r="AN83" s="20"/>
      <c r="AO83" s="20"/>
      <c r="AP83" s="20"/>
      <c r="AQ83" s="20"/>
      <c r="AR83" s="20"/>
    </row>
    <row r="84" spans="1:44" s="17" customFormat="1" ht="30.75" customHeight="1" x14ac:dyDescent="0.2">
      <c r="A84" s="150"/>
      <c r="C84" s="63"/>
      <c r="D84" s="66" t="str">
        <f t="shared" si="13"/>
        <v/>
      </c>
      <c r="E84" s="69" t="str">
        <f>IFERROR(VLOOKUP(J84,Causa!$A$2:$F$15,6,0),"")</f>
        <v/>
      </c>
      <c r="F84" s="52"/>
      <c r="G84" s="53"/>
      <c r="H84" s="212"/>
      <c r="I84" s="55"/>
      <c r="J84" s="54"/>
      <c r="K84" s="54"/>
      <c r="L84" s="54"/>
      <c r="M84" s="54"/>
      <c r="N84" s="54"/>
      <c r="O84" s="54"/>
      <c r="P84" s="54"/>
      <c r="Q84" s="55"/>
      <c r="R84" s="54"/>
      <c r="S84" s="56">
        <f t="shared" si="17"/>
        <v>0</v>
      </c>
      <c r="T84" s="56">
        <f t="shared" si="14"/>
        <v>0</v>
      </c>
      <c r="U84" s="56">
        <f t="shared" si="18"/>
        <v>0</v>
      </c>
      <c r="V84" s="56">
        <f t="shared" si="15"/>
        <v>0</v>
      </c>
      <c r="W84" s="64" t="str">
        <f t="shared" si="16"/>
        <v/>
      </c>
      <c r="X84" s="56" t="str">
        <f t="shared" si="19"/>
        <v>T</v>
      </c>
      <c r="Y84" s="20"/>
      <c r="Z84" s="19"/>
      <c r="AA84" s="20"/>
      <c r="AB84" s="19"/>
      <c r="AC84" s="21"/>
      <c r="AJ84" s="22"/>
      <c r="AK84" s="22"/>
      <c r="AL84" s="22"/>
      <c r="AM84" s="22"/>
      <c r="AN84" s="20"/>
      <c r="AO84" s="20"/>
      <c r="AP84" s="20"/>
      <c r="AQ84" s="20"/>
      <c r="AR84" s="20"/>
    </row>
    <row r="85" spans="1:44" s="17" customFormat="1" ht="30.75" customHeight="1" x14ac:dyDescent="0.2">
      <c r="A85" s="150"/>
      <c r="C85" s="63"/>
      <c r="D85" s="66" t="str">
        <f t="shared" si="13"/>
        <v/>
      </c>
      <c r="E85" s="69" t="str">
        <f>IFERROR(VLOOKUP(J85,Causa!$A$2:$F$15,6,0),"")</f>
        <v/>
      </c>
      <c r="F85" s="52"/>
      <c r="G85" s="53"/>
      <c r="H85" s="212"/>
      <c r="I85" s="55"/>
      <c r="J85" s="54"/>
      <c r="K85" s="54"/>
      <c r="L85" s="54"/>
      <c r="M85" s="54"/>
      <c r="N85" s="54"/>
      <c r="O85" s="54"/>
      <c r="P85" s="54"/>
      <c r="Q85" s="55"/>
      <c r="R85" s="54"/>
      <c r="S85" s="56">
        <f t="shared" si="17"/>
        <v>0</v>
      </c>
      <c r="T85" s="56">
        <f t="shared" si="14"/>
        <v>0</v>
      </c>
      <c r="U85" s="56">
        <f t="shared" si="18"/>
        <v>0</v>
      </c>
      <c r="V85" s="56">
        <f t="shared" si="15"/>
        <v>0</v>
      </c>
      <c r="W85" s="64" t="str">
        <f t="shared" si="16"/>
        <v/>
      </c>
      <c r="X85" s="56" t="str">
        <f t="shared" si="19"/>
        <v>T</v>
      </c>
      <c r="Y85" s="20"/>
      <c r="Z85" s="19"/>
      <c r="AA85" s="20"/>
      <c r="AB85" s="19"/>
      <c r="AC85" s="21"/>
      <c r="AJ85" s="22"/>
      <c r="AK85" s="22"/>
      <c r="AL85" s="22"/>
      <c r="AM85" s="22"/>
      <c r="AN85" s="20"/>
      <c r="AO85" s="20"/>
      <c r="AP85" s="20"/>
      <c r="AQ85" s="20"/>
      <c r="AR85" s="20"/>
    </row>
    <row r="86" spans="1:44" s="17" customFormat="1" ht="30.75" customHeight="1" x14ac:dyDescent="0.2">
      <c r="A86" s="150"/>
      <c r="C86" s="63"/>
      <c r="D86" s="66" t="str">
        <f t="shared" si="13"/>
        <v/>
      </c>
      <c r="E86" s="69" t="str">
        <f>IFERROR(VLOOKUP(J86,Causa!$A$2:$F$15,6,0),"")</f>
        <v/>
      </c>
      <c r="F86" s="52"/>
      <c r="G86" s="53"/>
      <c r="H86" s="212"/>
      <c r="I86" s="55"/>
      <c r="J86" s="54"/>
      <c r="K86" s="54"/>
      <c r="L86" s="54"/>
      <c r="M86" s="54"/>
      <c r="N86" s="54"/>
      <c r="O86" s="54"/>
      <c r="P86" s="54"/>
      <c r="Q86" s="55"/>
      <c r="R86" s="54"/>
      <c r="S86" s="56">
        <f t="shared" si="17"/>
        <v>0</v>
      </c>
      <c r="T86" s="56">
        <f t="shared" si="14"/>
        <v>0</v>
      </c>
      <c r="U86" s="56">
        <f t="shared" si="18"/>
        <v>0</v>
      </c>
      <c r="V86" s="56">
        <f t="shared" si="15"/>
        <v>0</v>
      </c>
      <c r="W86" s="64" t="str">
        <f t="shared" si="16"/>
        <v/>
      </c>
      <c r="X86" s="56" t="str">
        <f t="shared" si="19"/>
        <v>T</v>
      </c>
      <c r="Y86" s="20"/>
      <c r="Z86" s="19"/>
      <c r="AA86" s="20"/>
      <c r="AB86" s="19"/>
      <c r="AC86" s="21"/>
      <c r="AJ86" s="22"/>
      <c r="AK86" s="22"/>
      <c r="AL86" s="22"/>
      <c r="AM86" s="22"/>
      <c r="AN86" s="20"/>
      <c r="AO86" s="20"/>
      <c r="AP86" s="20"/>
      <c r="AQ86" s="20"/>
      <c r="AR86" s="20"/>
    </row>
    <row r="87" spans="1:44" s="17" customFormat="1" ht="30.75" customHeight="1" x14ac:dyDescent="0.2">
      <c r="A87" s="150"/>
      <c r="C87" s="63"/>
      <c r="D87" s="66" t="str">
        <f t="shared" si="13"/>
        <v/>
      </c>
      <c r="E87" s="69" t="str">
        <f>IFERROR(VLOOKUP(J87,Causa!$A$2:$F$15,6,0),"")</f>
        <v/>
      </c>
      <c r="F87" s="52"/>
      <c r="G87" s="53"/>
      <c r="H87" s="212"/>
      <c r="I87" s="55"/>
      <c r="J87" s="54"/>
      <c r="K87" s="54"/>
      <c r="L87" s="54"/>
      <c r="M87" s="54"/>
      <c r="N87" s="54"/>
      <c r="O87" s="54"/>
      <c r="P87" s="54"/>
      <c r="Q87" s="55"/>
      <c r="R87" s="54"/>
      <c r="S87" s="56">
        <f t="shared" si="17"/>
        <v>0</v>
      </c>
      <c r="T87" s="56">
        <f t="shared" si="14"/>
        <v>0</v>
      </c>
      <c r="U87" s="56">
        <f t="shared" si="18"/>
        <v>0</v>
      </c>
      <c r="V87" s="56">
        <f t="shared" si="15"/>
        <v>0</v>
      </c>
      <c r="W87" s="64" t="str">
        <f t="shared" si="16"/>
        <v/>
      </c>
      <c r="X87" s="56" t="str">
        <f t="shared" si="19"/>
        <v>T</v>
      </c>
      <c r="Y87" s="20"/>
      <c r="Z87" s="19"/>
      <c r="AA87" s="20"/>
      <c r="AB87" s="19"/>
      <c r="AC87" s="21"/>
      <c r="AJ87" s="22"/>
      <c r="AK87" s="22"/>
      <c r="AL87" s="22"/>
      <c r="AM87" s="22"/>
      <c r="AN87" s="20"/>
      <c r="AO87" s="20"/>
      <c r="AP87" s="20"/>
      <c r="AQ87" s="20"/>
      <c r="AR87" s="20"/>
    </row>
    <row r="88" spans="1:44" s="17" customFormat="1" ht="30.75" customHeight="1" x14ac:dyDescent="0.2">
      <c r="A88" s="150"/>
      <c r="C88" s="63"/>
      <c r="D88" s="66" t="str">
        <f t="shared" si="13"/>
        <v/>
      </c>
      <c r="E88" s="69" t="str">
        <f>IFERROR(VLOOKUP(J88,Causa!$A$2:$F$15,6,0),"")</f>
        <v/>
      </c>
      <c r="F88" s="52"/>
      <c r="G88" s="53"/>
      <c r="H88" s="212"/>
      <c r="I88" s="55"/>
      <c r="J88" s="54"/>
      <c r="K88" s="54"/>
      <c r="L88" s="54"/>
      <c r="M88" s="54"/>
      <c r="N88" s="54"/>
      <c r="O88" s="54"/>
      <c r="P88" s="54"/>
      <c r="Q88" s="55"/>
      <c r="R88" s="54"/>
      <c r="S88" s="56">
        <f t="shared" si="17"/>
        <v>0</v>
      </c>
      <c r="T88" s="56">
        <f t="shared" si="14"/>
        <v>0</v>
      </c>
      <c r="U88" s="56">
        <f t="shared" si="18"/>
        <v>0</v>
      </c>
      <c r="V88" s="56">
        <f t="shared" si="15"/>
        <v>0</v>
      </c>
      <c r="W88" s="64" t="str">
        <f t="shared" si="16"/>
        <v/>
      </c>
      <c r="X88" s="56" t="str">
        <f t="shared" si="19"/>
        <v>T</v>
      </c>
      <c r="Y88" s="20"/>
      <c r="Z88" s="19"/>
      <c r="AA88" s="20"/>
      <c r="AB88" s="19"/>
      <c r="AC88" s="21"/>
      <c r="AJ88" s="22"/>
      <c r="AK88" s="22"/>
      <c r="AL88" s="22"/>
      <c r="AM88" s="22"/>
      <c r="AN88" s="20"/>
      <c r="AO88" s="20"/>
      <c r="AP88" s="20"/>
      <c r="AQ88" s="20"/>
      <c r="AR88" s="20"/>
    </row>
    <row r="89" spans="1:44" s="17" customFormat="1" ht="30.75" customHeight="1" x14ac:dyDescent="0.2">
      <c r="A89" s="150"/>
      <c r="C89" s="63"/>
      <c r="D89" s="66" t="str">
        <f t="shared" si="13"/>
        <v/>
      </c>
      <c r="E89" s="69" t="str">
        <f>IFERROR(VLOOKUP(J89,Causa!$A$2:$F$15,6,0),"")</f>
        <v/>
      </c>
      <c r="F89" s="52"/>
      <c r="G89" s="53"/>
      <c r="H89" s="212"/>
      <c r="I89" s="55"/>
      <c r="J89" s="54"/>
      <c r="K89" s="54"/>
      <c r="L89" s="54"/>
      <c r="M89" s="54"/>
      <c r="N89" s="54"/>
      <c r="O89" s="54"/>
      <c r="P89" s="54"/>
      <c r="Q89" s="55"/>
      <c r="R89" s="54"/>
      <c r="S89" s="56">
        <f t="shared" si="17"/>
        <v>0</v>
      </c>
      <c r="T89" s="56">
        <f t="shared" si="14"/>
        <v>0</v>
      </c>
      <c r="U89" s="56">
        <f t="shared" si="18"/>
        <v>0</v>
      </c>
      <c r="V89" s="56">
        <f t="shared" si="15"/>
        <v>0</v>
      </c>
      <c r="W89" s="64" t="str">
        <f t="shared" si="16"/>
        <v/>
      </c>
      <c r="X89" s="56" t="str">
        <f t="shared" si="19"/>
        <v>T</v>
      </c>
      <c r="Y89" s="20"/>
      <c r="Z89" s="19"/>
      <c r="AA89" s="20"/>
      <c r="AB89" s="19"/>
      <c r="AC89" s="21"/>
      <c r="AJ89" s="22"/>
      <c r="AK89" s="22"/>
      <c r="AL89" s="22"/>
      <c r="AM89" s="22"/>
      <c r="AN89" s="20"/>
      <c r="AO89" s="20"/>
      <c r="AP89" s="20"/>
      <c r="AQ89" s="20"/>
      <c r="AR89" s="20"/>
    </row>
    <row r="90" spans="1:44" s="17" customFormat="1" ht="30.75" customHeight="1" x14ac:dyDescent="0.2">
      <c r="A90" s="150"/>
      <c r="C90" s="63"/>
      <c r="D90" s="66" t="str">
        <f t="shared" si="13"/>
        <v/>
      </c>
      <c r="E90" s="69" t="str">
        <f>IFERROR(VLOOKUP(J90,Causa!$A$2:$F$15,6,0),"")</f>
        <v/>
      </c>
      <c r="F90" s="52"/>
      <c r="G90" s="53"/>
      <c r="H90" s="212"/>
      <c r="I90" s="55"/>
      <c r="J90" s="54"/>
      <c r="K90" s="54"/>
      <c r="L90" s="54"/>
      <c r="M90" s="54"/>
      <c r="N90" s="54"/>
      <c r="O90" s="54"/>
      <c r="P90" s="54"/>
      <c r="Q90" s="55"/>
      <c r="R90" s="54"/>
      <c r="S90" s="56">
        <f t="shared" si="17"/>
        <v>0</v>
      </c>
      <c r="T90" s="56">
        <f t="shared" si="14"/>
        <v>0</v>
      </c>
      <c r="U90" s="56">
        <f t="shared" si="18"/>
        <v>0</v>
      </c>
      <c r="V90" s="56">
        <f t="shared" si="15"/>
        <v>0</v>
      </c>
      <c r="W90" s="64" t="str">
        <f t="shared" si="16"/>
        <v/>
      </c>
      <c r="X90" s="56" t="str">
        <f t="shared" si="19"/>
        <v>T</v>
      </c>
      <c r="Y90" s="20"/>
      <c r="Z90" s="19"/>
      <c r="AA90" s="20"/>
      <c r="AB90" s="19"/>
      <c r="AC90" s="21"/>
      <c r="AJ90" s="22"/>
      <c r="AK90" s="22"/>
      <c r="AL90" s="22"/>
      <c r="AM90" s="22"/>
      <c r="AN90" s="20"/>
      <c r="AO90" s="20"/>
      <c r="AP90" s="20"/>
      <c r="AQ90" s="20"/>
      <c r="AR90" s="20"/>
    </row>
    <row r="91" spans="1:44" s="17" customFormat="1" ht="30.75" customHeight="1" x14ac:dyDescent="0.2">
      <c r="A91" s="150"/>
      <c r="C91" s="63"/>
      <c r="D91" s="66" t="str">
        <f t="shared" si="13"/>
        <v/>
      </c>
      <c r="E91" s="69" t="str">
        <f>IFERROR(VLOOKUP(J91,Causa!$A$2:$F$15,6,0),"")</f>
        <v/>
      </c>
      <c r="F91" s="52"/>
      <c r="G91" s="53"/>
      <c r="H91" s="212"/>
      <c r="I91" s="55"/>
      <c r="J91" s="54"/>
      <c r="K91" s="54"/>
      <c r="L91" s="54"/>
      <c r="M91" s="54"/>
      <c r="N91" s="54"/>
      <c r="O91" s="54"/>
      <c r="P91" s="54"/>
      <c r="Q91" s="55"/>
      <c r="R91" s="54"/>
      <c r="S91" s="56">
        <f t="shared" si="17"/>
        <v>0</v>
      </c>
      <c r="T91" s="56">
        <f t="shared" si="14"/>
        <v>0</v>
      </c>
      <c r="U91" s="56">
        <f t="shared" si="18"/>
        <v>0</v>
      </c>
      <c r="V91" s="56">
        <f t="shared" si="15"/>
        <v>0</v>
      </c>
      <c r="W91" s="64" t="str">
        <f t="shared" si="16"/>
        <v/>
      </c>
      <c r="X91" s="56" t="str">
        <f t="shared" si="19"/>
        <v>T</v>
      </c>
      <c r="Y91" s="20"/>
      <c r="Z91" s="19"/>
      <c r="AA91" s="20"/>
      <c r="AB91" s="19"/>
      <c r="AC91" s="21"/>
      <c r="AJ91" s="22"/>
      <c r="AK91" s="22"/>
      <c r="AL91" s="22"/>
      <c r="AM91" s="22"/>
      <c r="AN91" s="20"/>
      <c r="AO91" s="20"/>
      <c r="AP91" s="20"/>
      <c r="AQ91" s="20"/>
      <c r="AR91" s="20"/>
    </row>
    <row r="92" spans="1:44" s="17" customFormat="1" ht="30.75" customHeight="1" x14ac:dyDescent="0.2">
      <c r="A92" s="150"/>
      <c r="C92" s="63"/>
      <c r="D92" s="66" t="str">
        <f t="shared" si="13"/>
        <v/>
      </c>
      <c r="E92" s="69" t="str">
        <f>IFERROR(VLOOKUP(J92,Causa!$A$2:$F$15,6,0),"")</f>
        <v/>
      </c>
      <c r="F92" s="52"/>
      <c r="G92" s="53"/>
      <c r="H92" s="212"/>
      <c r="I92" s="55"/>
      <c r="J92" s="54"/>
      <c r="K92" s="54"/>
      <c r="L92" s="54"/>
      <c r="M92" s="54"/>
      <c r="N92" s="54"/>
      <c r="O92" s="54"/>
      <c r="P92" s="54"/>
      <c r="Q92" s="55"/>
      <c r="R92" s="54"/>
      <c r="S92" s="56">
        <f t="shared" si="17"/>
        <v>0</v>
      </c>
      <c r="T92" s="56">
        <f t="shared" si="14"/>
        <v>0</v>
      </c>
      <c r="U92" s="56">
        <f t="shared" si="18"/>
        <v>0</v>
      </c>
      <c r="V92" s="56">
        <f t="shared" si="15"/>
        <v>0</v>
      </c>
      <c r="W92" s="64" t="str">
        <f t="shared" si="16"/>
        <v/>
      </c>
      <c r="X92" s="56" t="str">
        <f t="shared" si="19"/>
        <v>T</v>
      </c>
      <c r="Y92" s="20"/>
      <c r="Z92" s="19"/>
      <c r="AA92" s="20"/>
      <c r="AB92" s="19"/>
      <c r="AC92" s="21"/>
      <c r="AJ92" s="22"/>
      <c r="AK92" s="22"/>
      <c r="AL92" s="22"/>
      <c r="AM92" s="22"/>
      <c r="AN92" s="20"/>
      <c r="AO92" s="20"/>
      <c r="AP92" s="20"/>
      <c r="AQ92" s="20"/>
      <c r="AR92" s="20"/>
    </row>
    <row r="93" spans="1:44" s="17" customFormat="1" ht="30.75" customHeight="1" x14ac:dyDescent="0.2">
      <c r="A93" s="150"/>
      <c r="C93" s="63"/>
      <c r="D93" s="66" t="str">
        <f t="shared" si="13"/>
        <v/>
      </c>
      <c r="E93" s="69" t="str">
        <f>IFERROR(VLOOKUP(J93,Causa!$A$2:$F$15,6,0),"")</f>
        <v/>
      </c>
      <c r="F93" s="52"/>
      <c r="G93" s="53"/>
      <c r="H93" s="212"/>
      <c r="I93" s="55"/>
      <c r="J93" s="54"/>
      <c r="K93" s="54"/>
      <c r="L93" s="54"/>
      <c r="M93" s="54"/>
      <c r="N93" s="54"/>
      <c r="O93" s="54"/>
      <c r="P93" s="54"/>
      <c r="Q93" s="55"/>
      <c r="R93" s="54"/>
      <c r="S93" s="56">
        <f t="shared" si="17"/>
        <v>0</v>
      </c>
      <c r="T93" s="56">
        <f t="shared" si="14"/>
        <v>0</v>
      </c>
      <c r="U93" s="56">
        <f t="shared" si="18"/>
        <v>0</v>
      </c>
      <c r="V93" s="56">
        <f t="shared" si="15"/>
        <v>0</v>
      </c>
      <c r="W93" s="64" t="str">
        <f t="shared" si="16"/>
        <v/>
      </c>
      <c r="X93" s="56" t="str">
        <f t="shared" si="19"/>
        <v>T</v>
      </c>
      <c r="Y93" s="20"/>
      <c r="Z93" s="19"/>
      <c r="AA93" s="20"/>
      <c r="AB93" s="19"/>
      <c r="AC93" s="21"/>
      <c r="AJ93" s="22"/>
      <c r="AK93" s="22"/>
      <c r="AL93" s="22"/>
      <c r="AM93" s="22"/>
      <c r="AN93" s="20"/>
      <c r="AO93" s="20"/>
      <c r="AP93" s="20"/>
      <c r="AQ93" s="20"/>
      <c r="AR93" s="20"/>
    </row>
    <row r="94" spans="1:44" s="17" customFormat="1" ht="30.75" customHeight="1" x14ac:dyDescent="0.2">
      <c r="A94" s="150"/>
      <c r="C94" s="63"/>
      <c r="D94" s="66" t="str">
        <f t="shared" si="13"/>
        <v/>
      </c>
      <c r="E94" s="69" t="str">
        <f>IFERROR(VLOOKUP(J94,Causa!$A$2:$F$15,6,0),"")</f>
        <v/>
      </c>
      <c r="F94" s="52"/>
      <c r="G94" s="53"/>
      <c r="H94" s="212"/>
      <c r="I94" s="55"/>
      <c r="J94" s="54"/>
      <c r="K94" s="54"/>
      <c r="L94" s="54"/>
      <c r="M94" s="54"/>
      <c r="N94" s="54"/>
      <c r="O94" s="54"/>
      <c r="P94" s="54"/>
      <c r="Q94" s="55"/>
      <c r="R94" s="54"/>
      <c r="S94" s="56">
        <f t="shared" si="17"/>
        <v>0</v>
      </c>
      <c r="T94" s="56">
        <f t="shared" si="14"/>
        <v>0</v>
      </c>
      <c r="U94" s="56">
        <f t="shared" si="18"/>
        <v>0</v>
      </c>
      <c r="V94" s="56">
        <f t="shared" si="15"/>
        <v>0</v>
      </c>
      <c r="W94" s="64" t="str">
        <f t="shared" si="16"/>
        <v/>
      </c>
      <c r="X94" s="56" t="str">
        <f t="shared" si="19"/>
        <v>T</v>
      </c>
      <c r="Y94" s="20"/>
      <c r="Z94" s="19"/>
      <c r="AA94" s="20"/>
      <c r="AB94" s="19"/>
      <c r="AC94" s="21"/>
      <c r="AJ94" s="22"/>
      <c r="AK94" s="22"/>
      <c r="AL94" s="22"/>
      <c r="AM94" s="22"/>
      <c r="AN94" s="20"/>
      <c r="AO94" s="20"/>
      <c r="AP94" s="20"/>
      <c r="AQ94" s="20"/>
      <c r="AR94" s="20"/>
    </row>
    <row r="95" spans="1:44" s="17" customFormat="1" ht="30.75" customHeight="1" x14ac:dyDescent="0.2">
      <c r="A95" s="150"/>
      <c r="C95" s="63"/>
      <c r="D95" s="66" t="str">
        <f t="shared" si="13"/>
        <v/>
      </c>
      <c r="E95" s="69" t="str">
        <f>IFERROR(VLOOKUP(J95,Causa!$A$2:$F$15,6,0),"")</f>
        <v/>
      </c>
      <c r="F95" s="52"/>
      <c r="G95" s="53"/>
      <c r="H95" s="212"/>
      <c r="I95" s="55"/>
      <c r="J95" s="54"/>
      <c r="K95" s="54"/>
      <c r="L95" s="54"/>
      <c r="M95" s="54"/>
      <c r="N95" s="54"/>
      <c r="O95" s="54"/>
      <c r="P95" s="54"/>
      <c r="Q95" s="55"/>
      <c r="R95" s="54"/>
      <c r="S95" s="56">
        <f t="shared" si="17"/>
        <v>0</v>
      </c>
      <c r="T95" s="56">
        <f t="shared" si="14"/>
        <v>0</v>
      </c>
      <c r="U95" s="56">
        <f t="shared" si="18"/>
        <v>0</v>
      </c>
      <c r="V95" s="56">
        <f t="shared" si="15"/>
        <v>0</v>
      </c>
      <c r="W95" s="64" t="str">
        <f t="shared" si="16"/>
        <v/>
      </c>
      <c r="X95" s="56" t="str">
        <f t="shared" si="19"/>
        <v>T</v>
      </c>
      <c r="Y95" s="20"/>
      <c r="Z95" s="19"/>
      <c r="AA95" s="20"/>
      <c r="AB95" s="19"/>
      <c r="AC95" s="21"/>
      <c r="AJ95" s="22"/>
      <c r="AK95" s="22"/>
      <c r="AL95" s="22"/>
      <c r="AM95" s="22"/>
      <c r="AN95" s="20"/>
      <c r="AO95" s="20"/>
      <c r="AP95" s="20"/>
      <c r="AQ95" s="20"/>
      <c r="AR95" s="20"/>
    </row>
    <row r="96" spans="1:44" s="17" customFormat="1" ht="30.75" customHeight="1" x14ac:dyDescent="0.2">
      <c r="A96" s="150"/>
      <c r="C96" s="63"/>
      <c r="D96" s="66" t="str">
        <f t="shared" si="13"/>
        <v/>
      </c>
      <c r="E96" s="69" t="str">
        <f>IFERROR(VLOOKUP(J96,Causa!$A$2:$F$15,6,0),"")</f>
        <v/>
      </c>
      <c r="F96" s="52"/>
      <c r="G96" s="53"/>
      <c r="H96" s="212"/>
      <c r="I96" s="55"/>
      <c r="J96" s="54"/>
      <c r="K96" s="54"/>
      <c r="L96" s="54"/>
      <c r="M96" s="54"/>
      <c r="N96" s="54"/>
      <c r="O96" s="54"/>
      <c r="P96" s="54"/>
      <c r="Q96" s="55"/>
      <c r="R96" s="54"/>
      <c r="S96" s="56">
        <f t="shared" si="17"/>
        <v>0</v>
      </c>
      <c r="T96" s="56">
        <f t="shared" si="14"/>
        <v>0</v>
      </c>
      <c r="U96" s="56">
        <f t="shared" si="18"/>
        <v>0</v>
      </c>
      <c r="V96" s="56">
        <f t="shared" si="15"/>
        <v>0</v>
      </c>
      <c r="W96" s="64" t="str">
        <f t="shared" si="16"/>
        <v/>
      </c>
      <c r="X96" s="56" t="str">
        <f t="shared" si="19"/>
        <v>T</v>
      </c>
      <c r="Y96" s="20"/>
      <c r="Z96" s="19"/>
      <c r="AA96" s="20"/>
      <c r="AB96" s="19"/>
      <c r="AC96" s="21"/>
      <c r="AJ96" s="22"/>
      <c r="AK96" s="22"/>
      <c r="AL96" s="22"/>
      <c r="AM96" s="22"/>
      <c r="AN96" s="20"/>
      <c r="AO96" s="20"/>
      <c r="AP96" s="20"/>
      <c r="AQ96" s="20"/>
      <c r="AR96" s="20"/>
    </row>
    <row r="97" spans="1:44" s="17" customFormat="1" ht="30.75" customHeight="1" x14ac:dyDescent="0.2">
      <c r="A97" s="150"/>
      <c r="C97" s="63"/>
      <c r="D97" s="66" t="str">
        <f t="shared" si="13"/>
        <v/>
      </c>
      <c r="E97" s="69" t="str">
        <f>IFERROR(VLOOKUP(J97,Causa!$A$2:$F$15,6,0),"")</f>
        <v/>
      </c>
      <c r="F97" s="52"/>
      <c r="G97" s="53"/>
      <c r="H97" s="212"/>
      <c r="I97" s="55"/>
      <c r="J97" s="54"/>
      <c r="K97" s="54"/>
      <c r="L97" s="54"/>
      <c r="M97" s="54"/>
      <c r="N97" s="54"/>
      <c r="O97" s="54"/>
      <c r="P97" s="54"/>
      <c r="Q97" s="55"/>
      <c r="R97" s="54"/>
      <c r="S97" s="56">
        <f t="shared" si="17"/>
        <v>0</v>
      </c>
      <c r="T97" s="56">
        <f t="shared" si="14"/>
        <v>0</v>
      </c>
      <c r="U97" s="56">
        <f t="shared" si="18"/>
        <v>0</v>
      </c>
      <c r="V97" s="56">
        <f t="shared" si="15"/>
        <v>0</v>
      </c>
      <c r="W97" s="64" t="str">
        <f t="shared" si="16"/>
        <v/>
      </c>
      <c r="X97" s="56" t="str">
        <f t="shared" si="19"/>
        <v>T</v>
      </c>
      <c r="Y97" s="20"/>
      <c r="Z97" s="19"/>
      <c r="AA97" s="20"/>
      <c r="AB97" s="19"/>
      <c r="AC97" s="21"/>
      <c r="AJ97" s="22"/>
      <c r="AK97" s="22"/>
      <c r="AL97" s="22"/>
      <c r="AM97" s="22"/>
      <c r="AN97" s="20"/>
      <c r="AO97" s="20"/>
      <c r="AP97" s="20"/>
      <c r="AQ97" s="20"/>
      <c r="AR97" s="20"/>
    </row>
    <row r="98" spans="1:44" s="17" customFormat="1" ht="30.75" customHeight="1" x14ac:dyDescent="0.2">
      <c r="A98" s="150"/>
      <c r="C98" s="63"/>
      <c r="D98" s="66" t="str">
        <f t="shared" si="13"/>
        <v/>
      </c>
      <c r="E98" s="69" t="str">
        <f>IFERROR(VLOOKUP(J98,Causa!$A$2:$F$15,6,0),"")</f>
        <v/>
      </c>
      <c r="F98" s="52"/>
      <c r="G98" s="53"/>
      <c r="H98" s="212"/>
      <c r="I98" s="55"/>
      <c r="J98" s="54"/>
      <c r="K98" s="54"/>
      <c r="L98" s="54"/>
      <c r="M98" s="54"/>
      <c r="N98" s="54"/>
      <c r="O98" s="54"/>
      <c r="P98" s="54"/>
      <c r="Q98" s="55"/>
      <c r="R98" s="54"/>
      <c r="S98" s="56">
        <f t="shared" si="17"/>
        <v>0</v>
      </c>
      <c r="T98" s="56">
        <f t="shared" si="14"/>
        <v>0</v>
      </c>
      <c r="U98" s="56">
        <f t="shared" si="18"/>
        <v>0</v>
      </c>
      <c r="V98" s="56">
        <f t="shared" si="15"/>
        <v>0</v>
      </c>
      <c r="W98" s="64" t="str">
        <f t="shared" si="16"/>
        <v/>
      </c>
      <c r="X98" s="56" t="str">
        <f t="shared" si="19"/>
        <v>T</v>
      </c>
      <c r="Y98" s="20"/>
      <c r="Z98" s="19"/>
      <c r="AA98" s="20"/>
      <c r="AB98" s="19"/>
      <c r="AC98" s="21"/>
      <c r="AJ98" s="22"/>
      <c r="AK98" s="22"/>
      <c r="AL98" s="22"/>
      <c r="AM98" s="22"/>
      <c r="AN98" s="20"/>
      <c r="AO98" s="20"/>
      <c r="AP98" s="20"/>
      <c r="AQ98" s="20"/>
      <c r="AR98" s="20"/>
    </row>
    <row r="99" spans="1:44" s="17" customFormat="1" ht="30.75" customHeight="1" x14ac:dyDescent="0.2">
      <c r="A99" s="150"/>
      <c r="C99" s="63"/>
      <c r="D99" s="66" t="str">
        <f t="shared" ref="D99:D162" si="20">IF(E99="","",IF(E99=1,IF(COUNTA(F99:P99)=9,1,0),IF(J99="OPERACIO",IF(COUNTA(F99:P99)=7,1,0),IF(COUNTA(F99:P99)=7,1,0))))</f>
        <v/>
      </c>
      <c r="E99" s="69" t="str">
        <f>IFERROR(VLOOKUP(J99,Causa!$A$2:$F$15,6,0),"")</f>
        <v/>
      </c>
      <c r="F99" s="52"/>
      <c r="G99" s="53"/>
      <c r="H99" s="212"/>
      <c r="I99" s="55"/>
      <c r="J99" s="54"/>
      <c r="K99" s="54"/>
      <c r="L99" s="54"/>
      <c r="M99" s="54"/>
      <c r="N99" s="54"/>
      <c r="O99" s="54"/>
      <c r="P99" s="54"/>
      <c r="Q99" s="55"/>
      <c r="R99" s="54"/>
      <c r="S99" s="56">
        <f t="shared" si="17"/>
        <v>0</v>
      </c>
      <c r="T99" s="56">
        <f t="shared" ref="T99:T162" si="21">IF(J99="Programa",P99,0)-S99</f>
        <v>0</v>
      </c>
      <c r="U99" s="56">
        <f t="shared" si="18"/>
        <v>0</v>
      </c>
      <c r="V99" s="56">
        <f t="shared" ref="V99:V162" si="22">IF(J99="ELECTRIC",P99,0)+IF(J99="INSTRUME",P99,0)+IF(J99="MECANICA",P99,0)+IF(J99="OPERACIO",P99,0)+IF(J99="AUTOMATI",P99,0)</f>
        <v>0</v>
      </c>
      <c r="W99" s="64" t="str">
        <f t="shared" ref="W99:W162" si="23">IF(F99="","",HOUR(F99))</f>
        <v/>
      </c>
      <c r="X99" s="56" t="str">
        <f t="shared" si="19"/>
        <v>T</v>
      </c>
      <c r="Y99" s="20"/>
      <c r="Z99" s="19"/>
      <c r="AA99" s="20"/>
      <c r="AB99" s="19"/>
      <c r="AC99" s="21"/>
      <c r="AJ99" s="22"/>
      <c r="AK99" s="22"/>
      <c r="AL99" s="22"/>
      <c r="AM99" s="22"/>
      <c r="AN99" s="20"/>
      <c r="AO99" s="20"/>
      <c r="AP99" s="20"/>
      <c r="AQ99" s="20"/>
      <c r="AR99" s="20"/>
    </row>
    <row r="100" spans="1:44" s="17" customFormat="1" ht="30.75" customHeight="1" x14ac:dyDescent="0.2">
      <c r="A100" s="150"/>
      <c r="C100" s="63"/>
      <c r="D100" s="66" t="str">
        <f t="shared" si="20"/>
        <v/>
      </c>
      <c r="E100" s="69" t="str">
        <f>IFERROR(VLOOKUP(J100,Causa!$A$2:$F$15,6,0),"")</f>
        <v/>
      </c>
      <c r="F100" s="52"/>
      <c r="G100" s="53"/>
      <c r="H100" s="212"/>
      <c r="I100" s="55"/>
      <c r="J100" s="54"/>
      <c r="K100" s="54"/>
      <c r="L100" s="54"/>
      <c r="M100" s="54"/>
      <c r="N100" s="54"/>
      <c r="O100" s="54"/>
      <c r="P100" s="54"/>
      <c r="Q100" s="55"/>
      <c r="R100" s="54"/>
      <c r="S100" s="56">
        <f t="shared" ref="S100:S163" si="24">IF(K100="tiempo no programado",P100,0)</f>
        <v>0</v>
      </c>
      <c r="T100" s="56">
        <f t="shared" si="21"/>
        <v>0</v>
      </c>
      <c r="U100" s="56">
        <f t="shared" ref="U100:U163" si="25">IF(J100="CALIDAD",P100,0)+IF(J100="LOGISTIC",P100,0)+IF(J100="REPUESTO",P100,0)+IF(J100="SALAMAQ",P100,0)</f>
        <v>0</v>
      </c>
      <c r="V100" s="56">
        <f t="shared" si="22"/>
        <v>0</v>
      </c>
      <c r="W100" s="64" t="str">
        <f t="shared" si="23"/>
        <v/>
      </c>
      <c r="X100" s="56" t="str">
        <f t="shared" ref="X100:X163" si="26">IF(OR(W100=23,W100&lt;7),"N",IF(AND(W100&gt;=7,W100&lt;15),"M","T"))</f>
        <v>T</v>
      </c>
      <c r="Y100" s="20"/>
      <c r="Z100" s="19"/>
      <c r="AA100" s="20"/>
      <c r="AB100" s="19"/>
      <c r="AC100" s="21"/>
      <c r="AJ100" s="22"/>
      <c r="AK100" s="22"/>
      <c r="AL100" s="22"/>
      <c r="AM100" s="22"/>
      <c r="AN100" s="20"/>
      <c r="AO100" s="20"/>
      <c r="AP100" s="20"/>
      <c r="AQ100" s="20"/>
      <c r="AR100" s="20"/>
    </row>
    <row r="101" spans="1:44" s="17" customFormat="1" ht="30.75" customHeight="1" x14ac:dyDescent="0.2">
      <c r="A101" s="150"/>
      <c r="C101" s="63"/>
      <c r="D101" s="66" t="str">
        <f t="shared" si="20"/>
        <v/>
      </c>
      <c r="E101" s="69" t="str">
        <f>IFERROR(VLOOKUP(J101,Causa!$A$2:$F$15,6,0),"")</f>
        <v/>
      </c>
      <c r="F101" s="52"/>
      <c r="G101" s="53"/>
      <c r="H101" s="212"/>
      <c r="I101" s="55"/>
      <c r="J101" s="54"/>
      <c r="K101" s="54"/>
      <c r="L101" s="54"/>
      <c r="M101" s="54"/>
      <c r="N101" s="54"/>
      <c r="O101" s="54"/>
      <c r="P101" s="54"/>
      <c r="Q101" s="55"/>
      <c r="R101" s="54"/>
      <c r="S101" s="56">
        <f t="shared" si="24"/>
        <v>0</v>
      </c>
      <c r="T101" s="56">
        <f t="shared" si="21"/>
        <v>0</v>
      </c>
      <c r="U101" s="56">
        <f t="shared" si="25"/>
        <v>0</v>
      </c>
      <c r="V101" s="56">
        <f t="shared" si="22"/>
        <v>0</v>
      </c>
      <c r="W101" s="64" t="str">
        <f t="shared" si="23"/>
        <v/>
      </c>
      <c r="X101" s="56" t="str">
        <f t="shared" si="26"/>
        <v>T</v>
      </c>
      <c r="Y101" s="20"/>
      <c r="Z101" s="19"/>
      <c r="AA101" s="20"/>
      <c r="AB101" s="19"/>
      <c r="AC101" s="21"/>
      <c r="AJ101" s="22"/>
      <c r="AK101" s="22"/>
      <c r="AL101" s="22"/>
      <c r="AM101" s="22"/>
      <c r="AN101" s="20"/>
      <c r="AO101" s="20"/>
      <c r="AP101" s="20"/>
      <c r="AQ101" s="20"/>
      <c r="AR101" s="20"/>
    </row>
    <row r="102" spans="1:44" s="17" customFormat="1" ht="30.75" customHeight="1" x14ac:dyDescent="0.2">
      <c r="A102" s="150"/>
      <c r="C102" s="63"/>
      <c r="D102" s="66" t="str">
        <f t="shared" si="20"/>
        <v/>
      </c>
      <c r="E102" s="69" t="str">
        <f>IFERROR(VLOOKUP(J102,Causa!$A$2:$F$15,6,0),"")</f>
        <v/>
      </c>
      <c r="F102" s="52"/>
      <c r="G102" s="53"/>
      <c r="H102" s="212"/>
      <c r="I102" s="55"/>
      <c r="J102" s="54"/>
      <c r="K102" s="54"/>
      <c r="L102" s="54"/>
      <c r="M102" s="54"/>
      <c r="N102" s="54"/>
      <c r="O102" s="54"/>
      <c r="P102" s="54"/>
      <c r="Q102" s="55"/>
      <c r="R102" s="54"/>
      <c r="S102" s="56">
        <f t="shared" si="24"/>
        <v>0</v>
      </c>
      <c r="T102" s="56">
        <f t="shared" si="21"/>
        <v>0</v>
      </c>
      <c r="U102" s="56">
        <f t="shared" si="25"/>
        <v>0</v>
      </c>
      <c r="V102" s="56">
        <f t="shared" si="22"/>
        <v>0</v>
      </c>
      <c r="W102" s="64" t="str">
        <f t="shared" si="23"/>
        <v/>
      </c>
      <c r="X102" s="56" t="str">
        <f t="shared" si="26"/>
        <v>T</v>
      </c>
      <c r="Y102" s="20"/>
      <c r="Z102" s="19"/>
      <c r="AA102" s="20"/>
      <c r="AB102" s="19"/>
      <c r="AC102" s="21"/>
      <c r="AJ102" s="22"/>
      <c r="AK102" s="22"/>
      <c r="AL102" s="22"/>
      <c r="AM102" s="22"/>
      <c r="AN102" s="20"/>
      <c r="AO102" s="20"/>
      <c r="AP102" s="20"/>
      <c r="AQ102" s="20"/>
      <c r="AR102" s="20"/>
    </row>
    <row r="103" spans="1:44" s="17" customFormat="1" ht="30.75" customHeight="1" x14ac:dyDescent="0.2">
      <c r="A103" s="150"/>
      <c r="C103" s="63"/>
      <c r="D103" s="66" t="str">
        <f t="shared" si="20"/>
        <v/>
      </c>
      <c r="E103" s="69" t="str">
        <f>IFERROR(VLOOKUP(J103,Causa!$A$2:$F$15,6,0),"")</f>
        <v/>
      </c>
      <c r="F103" s="52"/>
      <c r="G103" s="53"/>
      <c r="H103" s="212"/>
      <c r="I103" s="55"/>
      <c r="J103" s="54"/>
      <c r="K103" s="54"/>
      <c r="L103" s="54"/>
      <c r="M103" s="54"/>
      <c r="N103" s="54"/>
      <c r="O103" s="54"/>
      <c r="P103" s="54"/>
      <c r="Q103" s="55"/>
      <c r="R103" s="54"/>
      <c r="S103" s="56">
        <f t="shared" si="24"/>
        <v>0</v>
      </c>
      <c r="T103" s="56">
        <f t="shared" si="21"/>
        <v>0</v>
      </c>
      <c r="U103" s="56">
        <f t="shared" si="25"/>
        <v>0</v>
      </c>
      <c r="V103" s="56">
        <f t="shared" si="22"/>
        <v>0</v>
      </c>
      <c r="W103" s="64" t="str">
        <f t="shared" si="23"/>
        <v/>
      </c>
      <c r="X103" s="56" t="str">
        <f t="shared" si="26"/>
        <v>T</v>
      </c>
      <c r="Y103" s="20"/>
      <c r="Z103" s="19"/>
      <c r="AA103" s="20"/>
      <c r="AB103" s="19"/>
      <c r="AC103" s="21"/>
      <c r="AJ103" s="22"/>
      <c r="AK103" s="22"/>
      <c r="AL103" s="22"/>
      <c r="AM103" s="22"/>
      <c r="AN103" s="20"/>
      <c r="AO103" s="20"/>
      <c r="AP103" s="20"/>
      <c r="AQ103" s="20"/>
      <c r="AR103" s="20"/>
    </row>
    <row r="104" spans="1:44" s="17" customFormat="1" ht="30.75" customHeight="1" x14ac:dyDescent="0.2">
      <c r="A104" s="150"/>
      <c r="C104" s="63"/>
      <c r="D104" s="66" t="str">
        <f t="shared" si="20"/>
        <v/>
      </c>
      <c r="E104" s="69" t="str">
        <f>IFERROR(VLOOKUP(J104,Causa!$A$2:$F$15,6,0),"")</f>
        <v/>
      </c>
      <c r="F104" s="52"/>
      <c r="G104" s="53"/>
      <c r="H104" s="212"/>
      <c r="I104" s="55"/>
      <c r="J104" s="54"/>
      <c r="K104" s="54"/>
      <c r="L104" s="54"/>
      <c r="M104" s="54"/>
      <c r="N104" s="54"/>
      <c r="O104" s="54"/>
      <c r="P104" s="54"/>
      <c r="Q104" s="55"/>
      <c r="R104" s="54"/>
      <c r="S104" s="56">
        <f t="shared" si="24"/>
        <v>0</v>
      </c>
      <c r="T104" s="56">
        <f t="shared" si="21"/>
        <v>0</v>
      </c>
      <c r="U104" s="56">
        <f t="shared" si="25"/>
        <v>0</v>
      </c>
      <c r="V104" s="56">
        <f t="shared" si="22"/>
        <v>0</v>
      </c>
      <c r="W104" s="64" t="str">
        <f t="shared" si="23"/>
        <v/>
      </c>
      <c r="X104" s="56" t="str">
        <f t="shared" si="26"/>
        <v>T</v>
      </c>
      <c r="Y104" s="20"/>
      <c r="Z104" s="19"/>
      <c r="AA104" s="20"/>
      <c r="AB104" s="19"/>
      <c r="AC104" s="21"/>
      <c r="AJ104" s="22"/>
      <c r="AK104" s="22"/>
      <c r="AL104" s="22"/>
      <c r="AM104" s="22"/>
      <c r="AN104" s="20"/>
      <c r="AO104" s="20"/>
      <c r="AP104" s="20"/>
      <c r="AQ104" s="20"/>
      <c r="AR104" s="20"/>
    </row>
    <row r="105" spans="1:44" s="17" customFormat="1" ht="30.75" customHeight="1" x14ac:dyDescent="0.2">
      <c r="A105" s="150"/>
      <c r="C105" s="63"/>
      <c r="D105" s="66" t="str">
        <f t="shared" si="20"/>
        <v/>
      </c>
      <c r="E105" s="69" t="str">
        <f>IFERROR(VLOOKUP(J105,Causa!$A$2:$F$15,6,0),"")</f>
        <v/>
      </c>
      <c r="F105" s="52"/>
      <c r="G105" s="53"/>
      <c r="H105" s="212"/>
      <c r="I105" s="55"/>
      <c r="J105" s="54"/>
      <c r="K105" s="54"/>
      <c r="L105" s="54"/>
      <c r="M105" s="54"/>
      <c r="N105" s="54"/>
      <c r="O105" s="54"/>
      <c r="P105" s="54"/>
      <c r="Q105" s="55"/>
      <c r="R105" s="54"/>
      <c r="S105" s="56">
        <f t="shared" si="24"/>
        <v>0</v>
      </c>
      <c r="T105" s="56">
        <f t="shared" si="21"/>
        <v>0</v>
      </c>
      <c r="U105" s="56">
        <f t="shared" si="25"/>
        <v>0</v>
      </c>
      <c r="V105" s="56">
        <f t="shared" si="22"/>
        <v>0</v>
      </c>
      <c r="W105" s="64" t="str">
        <f t="shared" si="23"/>
        <v/>
      </c>
      <c r="X105" s="56" t="str">
        <f t="shared" si="26"/>
        <v>T</v>
      </c>
      <c r="Y105" s="20"/>
      <c r="Z105" s="19"/>
      <c r="AA105" s="20"/>
      <c r="AB105" s="19"/>
      <c r="AC105" s="21"/>
      <c r="AJ105" s="22"/>
      <c r="AK105" s="22"/>
      <c r="AL105" s="22"/>
      <c r="AM105" s="22"/>
      <c r="AN105" s="20"/>
      <c r="AO105" s="20"/>
      <c r="AP105" s="20"/>
      <c r="AQ105" s="20"/>
      <c r="AR105" s="20"/>
    </row>
    <row r="106" spans="1:44" s="17" customFormat="1" ht="30.75" customHeight="1" x14ac:dyDescent="0.2">
      <c r="A106" s="150"/>
      <c r="C106" s="63"/>
      <c r="D106" s="66" t="str">
        <f t="shared" si="20"/>
        <v/>
      </c>
      <c r="E106" s="69" t="str">
        <f>IFERROR(VLOOKUP(J106,Causa!$A$2:$F$15,6,0),"")</f>
        <v/>
      </c>
      <c r="F106" s="52"/>
      <c r="G106" s="53"/>
      <c r="H106" s="212"/>
      <c r="I106" s="55"/>
      <c r="J106" s="54"/>
      <c r="K106" s="54"/>
      <c r="L106" s="54"/>
      <c r="M106" s="54"/>
      <c r="N106" s="54"/>
      <c r="O106" s="54"/>
      <c r="P106" s="54"/>
      <c r="Q106" s="55"/>
      <c r="R106" s="54"/>
      <c r="S106" s="56">
        <f t="shared" si="24"/>
        <v>0</v>
      </c>
      <c r="T106" s="56">
        <f t="shared" si="21"/>
        <v>0</v>
      </c>
      <c r="U106" s="56">
        <f t="shared" si="25"/>
        <v>0</v>
      </c>
      <c r="V106" s="56">
        <f t="shared" si="22"/>
        <v>0</v>
      </c>
      <c r="W106" s="64" t="str">
        <f t="shared" si="23"/>
        <v/>
      </c>
      <c r="X106" s="56" t="str">
        <f t="shared" si="26"/>
        <v>T</v>
      </c>
      <c r="Y106" s="20"/>
      <c r="Z106" s="19"/>
      <c r="AA106" s="20"/>
      <c r="AB106" s="19"/>
      <c r="AC106" s="21"/>
      <c r="AJ106" s="22"/>
      <c r="AK106" s="22"/>
      <c r="AL106" s="22"/>
      <c r="AM106" s="22"/>
      <c r="AN106" s="20"/>
      <c r="AO106" s="20"/>
      <c r="AP106" s="20"/>
      <c r="AQ106" s="20"/>
      <c r="AR106" s="20"/>
    </row>
    <row r="107" spans="1:44" s="17" customFormat="1" ht="30.75" customHeight="1" x14ac:dyDescent="0.2">
      <c r="A107" s="150"/>
      <c r="C107" s="63"/>
      <c r="D107" s="66" t="str">
        <f t="shared" si="20"/>
        <v/>
      </c>
      <c r="E107" s="69" t="str">
        <f>IFERROR(VLOOKUP(J107,Causa!$A$2:$F$15,6,0),"")</f>
        <v/>
      </c>
      <c r="F107" s="52"/>
      <c r="G107" s="53"/>
      <c r="H107" s="212"/>
      <c r="I107" s="55"/>
      <c r="J107" s="54"/>
      <c r="K107" s="54"/>
      <c r="L107" s="54"/>
      <c r="M107" s="54"/>
      <c r="N107" s="54"/>
      <c r="O107" s="54"/>
      <c r="P107" s="54"/>
      <c r="Q107" s="55"/>
      <c r="R107" s="54"/>
      <c r="S107" s="56">
        <f t="shared" si="24"/>
        <v>0</v>
      </c>
      <c r="T107" s="56">
        <f t="shared" si="21"/>
        <v>0</v>
      </c>
      <c r="U107" s="56">
        <f t="shared" si="25"/>
        <v>0</v>
      </c>
      <c r="V107" s="56">
        <f t="shared" si="22"/>
        <v>0</v>
      </c>
      <c r="W107" s="64" t="str">
        <f t="shared" si="23"/>
        <v/>
      </c>
      <c r="X107" s="56" t="str">
        <f t="shared" si="26"/>
        <v>T</v>
      </c>
      <c r="Y107" s="20"/>
      <c r="Z107" s="19"/>
      <c r="AA107" s="20"/>
      <c r="AB107" s="19"/>
      <c r="AC107" s="21"/>
      <c r="AJ107" s="22"/>
      <c r="AK107" s="22"/>
      <c r="AL107" s="22"/>
      <c r="AM107" s="22"/>
      <c r="AN107" s="20"/>
      <c r="AO107" s="20"/>
      <c r="AP107" s="20"/>
      <c r="AQ107" s="20"/>
      <c r="AR107" s="20"/>
    </row>
    <row r="108" spans="1:44" s="17" customFormat="1" ht="30.75" customHeight="1" x14ac:dyDescent="0.2">
      <c r="A108" s="150"/>
      <c r="C108" s="63"/>
      <c r="D108" s="66" t="str">
        <f t="shared" si="20"/>
        <v/>
      </c>
      <c r="E108" s="69" t="str">
        <f>IFERROR(VLOOKUP(J108,Causa!$A$2:$F$15,6,0),"")</f>
        <v/>
      </c>
      <c r="F108" s="52"/>
      <c r="G108" s="53"/>
      <c r="H108" s="212"/>
      <c r="I108" s="55"/>
      <c r="J108" s="54"/>
      <c r="K108" s="54"/>
      <c r="L108" s="54"/>
      <c r="M108" s="54"/>
      <c r="N108" s="54"/>
      <c r="O108" s="54"/>
      <c r="P108" s="54"/>
      <c r="Q108" s="55"/>
      <c r="R108" s="54"/>
      <c r="S108" s="56">
        <f t="shared" si="24"/>
        <v>0</v>
      </c>
      <c r="T108" s="56">
        <f t="shared" si="21"/>
        <v>0</v>
      </c>
      <c r="U108" s="56">
        <f t="shared" si="25"/>
        <v>0</v>
      </c>
      <c r="V108" s="56">
        <f t="shared" si="22"/>
        <v>0</v>
      </c>
      <c r="W108" s="64" t="str">
        <f t="shared" si="23"/>
        <v/>
      </c>
      <c r="X108" s="56" t="str">
        <f t="shared" si="26"/>
        <v>T</v>
      </c>
      <c r="Y108" s="20"/>
      <c r="Z108" s="19"/>
      <c r="AA108" s="20"/>
      <c r="AB108" s="19"/>
      <c r="AC108" s="21"/>
      <c r="AJ108" s="22"/>
      <c r="AK108" s="22"/>
      <c r="AL108" s="22"/>
      <c r="AM108" s="22"/>
      <c r="AN108" s="20"/>
      <c r="AO108" s="20"/>
      <c r="AP108" s="20"/>
      <c r="AQ108" s="20"/>
      <c r="AR108" s="20"/>
    </row>
    <row r="109" spans="1:44" s="17" customFormat="1" ht="30.75" customHeight="1" x14ac:dyDescent="0.2">
      <c r="A109" s="150"/>
      <c r="C109" s="63"/>
      <c r="D109" s="66" t="str">
        <f t="shared" si="20"/>
        <v/>
      </c>
      <c r="E109" s="69" t="str">
        <f>IFERROR(VLOOKUP(J109,Causa!$A$2:$F$15,6,0),"")</f>
        <v/>
      </c>
      <c r="F109" s="52"/>
      <c r="G109" s="53"/>
      <c r="H109" s="212"/>
      <c r="I109" s="55"/>
      <c r="J109" s="54"/>
      <c r="K109" s="54"/>
      <c r="L109" s="54"/>
      <c r="M109" s="54"/>
      <c r="N109" s="54"/>
      <c r="O109" s="54"/>
      <c r="P109" s="54"/>
      <c r="Q109" s="55"/>
      <c r="R109" s="54"/>
      <c r="S109" s="56">
        <f t="shared" si="24"/>
        <v>0</v>
      </c>
      <c r="T109" s="56">
        <f t="shared" si="21"/>
        <v>0</v>
      </c>
      <c r="U109" s="56">
        <f t="shared" si="25"/>
        <v>0</v>
      </c>
      <c r="V109" s="56">
        <f t="shared" si="22"/>
        <v>0</v>
      </c>
      <c r="W109" s="64" t="str">
        <f t="shared" si="23"/>
        <v/>
      </c>
      <c r="X109" s="56" t="str">
        <f t="shared" si="26"/>
        <v>T</v>
      </c>
      <c r="Y109" s="20"/>
      <c r="Z109" s="19"/>
      <c r="AA109" s="20"/>
      <c r="AB109" s="19"/>
      <c r="AC109" s="21"/>
      <c r="AJ109" s="22"/>
      <c r="AK109" s="22"/>
      <c r="AL109" s="22"/>
      <c r="AM109" s="22"/>
      <c r="AN109" s="20"/>
      <c r="AO109" s="20"/>
      <c r="AP109" s="20"/>
      <c r="AQ109" s="20"/>
      <c r="AR109" s="20"/>
    </row>
    <row r="110" spans="1:44" s="17" customFormat="1" ht="30.75" customHeight="1" x14ac:dyDescent="0.2">
      <c r="A110" s="150"/>
      <c r="C110" s="63"/>
      <c r="D110" s="66" t="str">
        <f t="shared" si="20"/>
        <v/>
      </c>
      <c r="E110" s="69" t="str">
        <f>IFERROR(VLOOKUP(J110,Causa!$A$2:$F$15,6,0),"")</f>
        <v/>
      </c>
      <c r="F110" s="52"/>
      <c r="G110" s="53"/>
      <c r="H110" s="212"/>
      <c r="I110" s="55"/>
      <c r="J110" s="54"/>
      <c r="K110" s="54"/>
      <c r="L110" s="54"/>
      <c r="M110" s="54"/>
      <c r="N110" s="54"/>
      <c r="O110" s="54"/>
      <c r="P110" s="54"/>
      <c r="Q110" s="55"/>
      <c r="R110" s="54"/>
      <c r="S110" s="56">
        <f t="shared" si="24"/>
        <v>0</v>
      </c>
      <c r="T110" s="56">
        <f t="shared" si="21"/>
        <v>0</v>
      </c>
      <c r="U110" s="56">
        <f t="shared" si="25"/>
        <v>0</v>
      </c>
      <c r="V110" s="56">
        <f t="shared" si="22"/>
        <v>0</v>
      </c>
      <c r="W110" s="64" t="str">
        <f t="shared" si="23"/>
        <v/>
      </c>
      <c r="X110" s="56" t="str">
        <f t="shared" si="26"/>
        <v>T</v>
      </c>
      <c r="Y110" s="20"/>
      <c r="Z110" s="19"/>
      <c r="AA110" s="20"/>
      <c r="AB110" s="19"/>
      <c r="AC110" s="21"/>
      <c r="AJ110" s="22"/>
      <c r="AK110" s="22"/>
      <c r="AL110" s="22"/>
      <c r="AM110" s="22"/>
      <c r="AN110" s="20"/>
      <c r="AO110" s="20"/>
      <c r="AP110" s="20"/>
      <c r="AQ110" s="20"/>
      <c r="AR110" s="20"/>
    </row>
    <row r="111" spans="1:44" s="17" customFormat="1" ht="30.75" customHeight="1" x14ac:dyDescent="0.2">
      <c r="A111" s="150"/>
      <c r="C111" s="63"/>
      <c r="D111" s="66" t="str">
        <f t="shared" si="20"/>
        <v/>
      </c>
      <c r="E111" s="69" t="str">
        <f>IFERROR(VLOOKUP(J111,Causa!$A$2:$F$15,6,0),"")</f>
        <v/>
      </c>
      <c r="F111" s="52"/>
      <c r="G111" s="53"/>
      <c r="H111" s="212"/>
      <c r="I111" s="55"/>
      <c r="J111" s="54"/>
      <c r="K111" s="54"/>
      <c r="L111" s="54"/>
      <c r="M111" s="54"/>
      <c r="N111" s="54"/>
      <c r="O111" s="54"/>
      <c r="P111" s="54"/>
      <c r="Q111" s="55"/>
      <c r="R111" s="54"/>
      <c r="S111" s="56">
        <f t="shared" si="24"/>
        <v>0</v>
      </c>
      <c r="T111" s="56">
        <f t="shared" si="21"/>
        <v>0</v>
      </c>
      <c r="U111" s="56">
        <f t="shared" si="25"/>
        <v>0</v>
      </c>
      <c r="V111" s="56">
        <f t="shared" si="22"/>
        <v>0</v>
      </c>
      <c r="W111" s="64" t="str">
        <f t="shared" si="23"/>
        <v/>
      </c>
      <c r="X111" s="56" t="str">
        <f t="shared" si="26"/>
        <v>T</v>
      </c>
      <c r="Y111" s="20"/>
      <c r="Z111" s="19"/>
      <c r="AA111" s="20"/>
      <c r="AB111" s="19"/>
      <c r="AC111" s="21"/>
      <c r="AJ111" s="22"/>
      <c r="AK111" s="22"/>
      <c r="AL111" s="22"/>
      <c r="AM111" s="22"/>
      <c r="AN111" s="20"/>
      <c r="AO111" s="20"/>
      <c r="AP111" s="20"/>
      <c r="AQ111" s="20"/>
      <c r="AR111" s="20"/>
    </row>
    <row r="112" spans="1:44" s="17" customFormat="1" ht="30.75" customHeight="1" x14ac:dyDescent="0.2">
      <c r="A112" s="150"/>
      <c r="C112" s="63"/>
      <c r="D112" s="66" t="str">
        <f t="shared" si="20"/>
        <v/>
      </c>
      <c r="E112" s="69" t="str">
        <f>IFERROR(VLOOKUP(J112,Causa!$A$2:$F$15,6,0),"")</f>
        <v/>
      </c>
      <c r="F112" s="52"/>
      <c r="G112" s="53"/>
      <c r="H112" s="212"/>
      <c r="I112" s="55"/>
      <c r="J112" s="54"/>
      <c r="K112" s="54"/>
      <c r="L112" s="54"/>
      <c r="M112" s="54"/>
      <c r="N112" s="54"/>
      <c r="O112" s="54"/>
      <c r="P112" s="54"/>
      <c r="Q112" s="55"/>
      <c r="R112" s="54"/>
      <c r="S112" s="56">
        <f t="shared" si="24"/>
        <v>0</v>
      </c>
      <c r="T112" s="56">
        <f t="shared" si="21"/>
        <v>0</v>
      </c>
      <c r="U112" s="56">
        <f t="shared" si="25"/>
        <v>0</v>
      </c>
      <c r="V112" s="56">
        <f t="shared" si="22"/>
        <v>0</v>
      </c>
      <c r="W112" s="64" t="str">
        <f t="shared" si="23"/>
        <v/>
      </c>
      <c r="X112" s="56" t="str">
        <f t="shared" si="26"/>
        <v>T</v>
      </c>
      <c r="Y112" s="20"/>
      <c r="Z112" s="19"/>
      <c r="AA112" s="20"/>
      <c r="AB112" s="19"/>
      <c r="AC112" s="21"/>
      <c r="AJ112" s="22"/>
      <c r="AK112" s="22"/>
      <c r="AL112" s="22"/>
      <c r="AM112" s="22"/>
      <c r="AN112" s="20"/>
      <c r="AO112" s="20"/>
      <c r="AP112" s="20"/>
      <c r="AQ112" s="20"/>
      <c r="AR112" s="20"/>
    </row>
    <row r="113" spans="1:39" s="91" customFormat="1" ht="13.2" x14ac:dyDescent="0.25">
      <c r="A113" s="151"/>
      <c r="C113" s="63"/>
      <c r="D113" s="66" t="str">
        <f t="shared" si="20"/>
        <v/>
      </c>
      <c r="E113" s="69" t="str">
        <f>IFERROR(VLOOKUP(J113,Causa!$A$2:$F$15,6,0),"")</f>
        <v/>
      </c>
      <c r="F113" s="52"/>
      <c r="G113" s="53"/>
      <c r="H113" s="212"/>
      <c r="I113" s="55"/>
      <c r="J113" s="54"/>
      <c r="K113" s="54"/>
      <c r="L113" s="54"/>
      <c r="M113" s="54"/>
      <c r="N113" s="54"/>
      <c r="O113" s="54"/>
      <c r="P113" s="54"/>
      <c r="Q113" s="55"/>
      <c r="R113" s="54"/>
      <c r="S113" s="56">
        <f t="shared" si="24"/>
        <v>0</v>
      </c>
      <c r="T113" s="56">
        <f t="shared" si="21"/>
        <v>0</v>
      </c>
      <c r="U113" s="56">
        <f t="shared" si="25"/>
        <v>0</v>
      </c>
      <c r="V113" s="56">
        <f t="shared" si="22"/>
        <v>0</v>
      </c>
      <c r="W113" s="64" t="str">
        <f t="shared" si="23"/>
        <v/>
      </c>
      <c r="X113" s="56" t="str">
        <f t="shared" si="26"/>
        <v>T</v>
      </c>
      <c r="Y113" s="251"/>
      <c r="Z113" s="251"/>
      <c r="AB113" s="116"/>
      <c r="AC113" s="117"/>
      <c r="AJ113" s="118"/>
      <c r="AK113" s="118"/>
      <c r="AL113" s="118"/>
      <c r="AM113" s="118"/>
    </row>
    <row r="114" spans="1:39" s="91" customFormat="1" ht="13.2" x14ac:dyDescent="0.25">
      <c r="A114" s="151"/>
      <c r="C114" s="63"/>
      <c r="D114" s="66" t="str">
        <f t="shared" si="20"/>
        <v/>
      </c>
      <c r="E114" s="69" t="str">
        <f>IFERROR(VLOOKUP(J114,Causa!$A$2:$F$15,6,0),"")</f>
        <v/>
      </c>
      <c r="F114" s="52"/>
      <c r="G114" s="53"/>
      <c r="H114" s="212"/>
      <c r="I114" s="55"/>
      <c r="J114" s="54"/>
      <c r="K114" s="54"/>
      <c r="L114" s="54"/>
      <c r="M114" s="54"/>
      <c r="N114" s="54"/>
      <c r="O114" s="54"/>
      <c r="P114" s="54"/>
      <c r="Q114" s="55"/>
      <c r="R114" s="54"/>
      <c r="S114" s="56">
        <f t="shared" si="24"/>
        <v>0</v>
      </c>
      <c r="T114" s="56">
        <f t="shared" si="21"/>
        <v>0</v>
      </c>
      <c r="U114" s="56">
        <f t="shared" si="25"/>
        <v>0</v>
      </c>
      <c r="V114" s="56">
        <f t="shared" si="22"/>
        <v>0</v>
      </c>
      <c r="W114" s="64" t="str">
        <f t="shared" si="23"/>
        <v/>
      </c>
      <c r="X114" s="56" t="str">
        <f t="shared" si="26"/>
        <v>T</v>
      </c>
      <c r="Y114" s="218"/>
      <c r="Z114" s="218"/>
      <c r="AB114" s="116"/>
      <c r="AC114" s="117"/>
      <c r="AJ114" s="118"/>
      <c r="AK114" s="118"/>
      <c r="AL114" s="118"/>
      <c r="AM114" s="118"/>
    </row>
    <row r="115" spans="1:39" ht="21.75" customHeight="1" x14ac:dyDescent="0.25">
      <c r="C115" s="63"/>
      <c r="D115" s="66" t="str">
        <f t="shared" si="20"/>
        <v/>
      </c>
      <c r="E115" s="69" t="str">
        <f>IFERROR(VLOOKUP(J115,Causa!$A$2:$F$15,6,0),"")</f>
        <v/>
      </c>
      <c r="F115" s="52"/>
      <c r="G115" s="53"/>
      <c r="H115" s="212"/>
      <c r="I115" s="55"/>
      <c r="J115" s="54"/>
      <c r="K115" s="54"/>
      <c r="L115" s="54"/>
      <c r="M115" s="54"/>
      <c r="N115" s="54"/>
      <c r="O115" s="54"/>
      <c r="P115" s="54"/>
      <c r="Q115" s="55"/>
      <c r="R115" s="54"/>
      <c r="S115" s="56">
        <f t="shared" si="24"/>
        <v>0</v>
      </c>
      <c r="T115" s="56">
        <f t="shared" si="21"/>
        <v>0</v>
      </c>
      <c r="U115" s="56">
        <f t="shared" si="25"/>
        <v>0</v>
      </c>
      <c r="V115" s="56">
        <f t="shared" si="22"/>
        <v>0</v>
      </c>
      <c r="W115" s="64" t="str">
        <f t="shared" si="23"/>
        <v/>
      </c>
      <c r="X115" s="56" t="str">
        <f t="shared" si="26"/>
        <v>T</v>
      </c>
    </row>
    <row r="116" spans="1:39" ht="21.75" customHeight="1" x14ac:dyDescent="0.25">
      <c r="C116" s="63"/>
      <c r="D116" s="66" t="str">
        <f t="shared" si="20"/>
        <v/>
      </c>
      <c r="E116" s="69" t="str">
        <f>IFERROR(VLOOKUP(J116,Causa!$A$2:$F$15,6,0),"")</f>
        <v/>
      </c>
      <c r="F116" s="52"/>
      <c r="G116" s="53"/>
      <c r="H116" s="212"/>
      <c r="I116" s="55"/>
      <c r="J116" s="54"/>
      <c r="K116" s="54"/>
      <c r="L116" s="54"/>
      <c r="M116" s="54"/>
      <c r="N116" s="54"/>
      <c r="O116" s="54"/>
      <c r="P116" s="54"/>
      <c r="Q116" s="55"/>
      <c r="R116" s="54"/>
      <c r="S116" s="56">
        <f t="shared" si="24"/>
        <v>0</v>
      </c>
      <c r="T116" s="56">
        <f t="shared" si="21"/>
        <v>0</v>
      </c>
      <c r="U116" s="56">
        <f t="shared" si="25"/>
        <v>0</v>
      </c>
      <c r="V116" s="56">
        <f t="shared" si="22"/>
        <v>0</v>
      </c>
      <c r="W116" s="64" t="str">
        <f t="shared" si="23"/>
        <v/>
      </c>
      <c r="X116" s="56" t="str">
        <f t="shared" si="26"/>
        <v>T</v>
      </c>
    </row>
    <row r="117" spans="1:39" ht="21.75" customHeight="1" x14ac:dyDescent="0.25">
      <c r="C117" s="63"/>
      <c r="D117" s="66" t="str">
        <f t="shared" si="20"/>
        <v/>
      </c>
      <c r="E117" s="69" t="str">
        <f>IFERROR(VLOOKUP(J117,Causa!$A$2:$F$15,6,0),"")</f>
        <v/>
      </c>
      <c r="F117" s="52"/>
      <c r="G117" s="53"/>
      <c r="H117" s="212"/>
      <c r="I117" s="55"/>
      <c r="J117" s="54"/>
      <c r="K117" s="54"/>
      <c r="L117" s="54"/>
      <c r="M117" s="54"/>
      <c r="N117" s="54"/>
      <c r="O117" s="54"/>
      <c r="P117" s="54"/>
      <c r="Q117" s="55"/>
      <c r="R117" s="54"/>
      <c r="S117" s="56">
        <f t="shared" si="24"/>
        <v>0</v>
      </c>
      <c r="T117" s="56">
        <f t="shared" si="21"/>
        <v>0</v>
      </c>
      <c r="U117" s="56">
        <f t="shared" si="25"/>
        <v>0</v>
      </c>
      <c r="V117" s="56">
        <f t="shared" si="22"/>
        <v>0</v>
      </c>
      <c r="W117" s="64" t="str">
        <f t="shared" si="23"/>
        <v/>
      </c>
      <c r="X117" s="56" t="str">
        <f t="shared" si="26"/>
        <v>T</v>
      </c>
    </row>
    <row r="118" spans="1:39" ht="21.75" customHeight="1" x14ac:dyDescent="0.25">
      <c r="C118" s="63"/>
      <c r="D118" s="66" t="str">
        <f t="shared" si="20"/>
        <v/>
      </c>
      <c r="E118" s="69" t="str">
        <f>IFERROR(VLOOKUP(J118,Causa!$A$2:$F$15,6,0),"")</f>
        <v/>
      </c>
      <c r="F118" s="52"/>
      <c r="G118" s="53"/>
      <c r="H118" s="212"/>
      <c r="I118" s="55"/>
      <c r="J118" s="54"/>
      <c r="K118" s="54"/>
      <c r="L118" s="54"/>
      <c r="M118" s="54"/>
      <c r="N118" s="54"/>
      <c r="O118" s="54"/>
      <c r="P118" s="54"/>
      <c r="Q118" s="55"/>
      <c r="R118" s="54"/>
      <c r="S118" s="56">
        <f t="shared" si="24"/>
        <v>0</v>
      </c>
      <c r="T118" s="56">
        <f t="shared" si="21"/>
        <v>0</v>
      </c>
      <c r="U118" s="56">
        <f t="shared" si="25"/>
        <v>0</v>
      </c>
      <c r="V118" s="56">
        <f t="shared" si="22"/>
        <v>0</v>
      </c>
      <c r="W118" s="64" t="str">
        <f t="shared" si="23"/>
        <v/>
      </c>
      <c r="X118" s="56" t="str">
        <f t="shared" si="26"/>
        <v>T</v>
      </c>
    </row>
    <row r="119" spans="1:39" ht="21.75" customHeight="1" x14ac:dyDescent="0.25">
      <c r="C119" s="63"/>
      <c r="D119" s="66" t="str">
        <f t="shared" si="20"/>
        <v/>
      </c>
      <c r="E119" s="69" t="str">
        <f>IFERROR(VLOOKUP(J119,Causa!$A$2:$F$15,6,0),"")</f>
        <v/>
      </c>
      <c r="F119" s="52"/>
      <c r="G119" s="53"/>
      <c r="H119" s="212"/>
      <c r="I119" s="55"/>
      <c r="J119" s="54"/>
      <c r="K119" s="54"/>
      <c r="L119" s="54"/>
      <c r="M119" s="54"/>
      <c r="N119" s="54"/>
      <c r="O119" s="54"/>
      <c r="P119" s="54"/>
      <c r="Q119" s="55"/>
      <c r="R119" s="54"/>
      <c r="S119" s="56">
        <f t="shared" si="24"/>
        <v>0</v>
      </c>
      <c r="T119" s="56">
        <f t="shared" si="21"/>
        <v>0</v>
      </c>
      <c r="U119" s="56">
        <f t="shared" si="25"/>
        <v>0</v>
      </c>
      <c r="V119" s="56">
        <f t="shared" si="22"/>
        <v>0</v>
      </c>
      <c r="W119" s="64" t="str">
        <f t="shared" si="23"/>
        <v/>
      </c>
      <c r="X119" s="56" t="str">
        <f t="shared" si="26"/>
        <v>T</v>
      </c>
    </row>
    <row r="120" spans="1:39" ht="21.75" customHeight="1" x14ac:dyDescent="0.25">
      <c r="C120" s="63"/>
      <c r="D120" s="66" t="str">
        <f t="shared" si="20"/>
        <v/>
      </c>
      <c r="E120" s="69" t="str">
        <f>IFERROR(VLOOKUP(J120,Causa!$A$2:$F$15,6,0),"")</f>
        <v/>
      </c>
      <c r="F120" s="52"/>
      <c r="G120" s="53"/>
      <c r="H120" s="212"/>
      <c r="I120" s="55"/>
      <c r="J120" s="54"/>
      <c r="K120" s="54"/>
      <c r="L120" s="54"/>
      <c r="M120" s="54"/>
      <c r="N120" s="54"/>
      <c r="O120" s="54"/>
      <c r="P120" s="54"/>
      <c r="Q120" s="55"/>
      <c r="R120" s="54"/>
      <c r="S120" s="56">
        <f t="shared" si="24"/>
        <v>0</v>
      </c>
      <c r="T120" s="56">
        <f t="shared" si="21"/>
        <v>0</v>
      </c>
      <c r="U120" s="56">
        <f t="shared" si="25"/>
        <v>0</v>
      </c>
      <c r="V120" s="56">
        <f t="shared" si="22"/>
        <v>0</v>
      </c>
      <c r="W120" s="64" t="str">
        <f t="shared" si="23"/>
        <v/>
      </c>
      <c r="X120" s="56" t="str">
        <f t="shared" si="26"/>
        <v>T</v>
      </c>
    </row>
    <row r="121" spans="1:39" ht="21.75" customHeight="1" x14ac:dyDescent="0.25">
      <c r="C121" s="63"/>
      <c r="D121" s="66" t="str">
        <f t="shared" si="20"/>
        <v/>
      </c>
      <c r="E121" s="69" t="str">
        <f>IFERROR(VLOOKUP(J121,Causa!$A$2:$F$15,6,0),"")</f>
        <v/>
      </c>
      <c r="F121" s="52"/>
      <c r="G121" s="53"/>
      <c r="H121" s="212"/>
      <c r="I121" s="55"/>
      <c r="J121" s="54"/>
      <c r="K121" s="54"/>
      <c r="L121" s="54"/>
      <c r="M121" s="54"/>
      <c r="N121" s="54"/>
      <c r="O121" s="54"/>
      <c r="P121" s="54"/>
      <c r="Q121" s="55"/>
      <c r="R121" s="54"/>
      <c r="S121" s="56">
        <f t="shared" si="24"/>
        <v>0</v>
      </c>
      <c r="T121" s="56">
        <f t="shared" si="21"/>
        <v>0</v>
      </c>
      <c r="U121" s="56">
        <f t="shared" si="25"/>
        <v>0</v>
      </c>
      <c r="V121" s="56">
        <f t="shared" si="22"/>
        <v>0</v>
      </c>
      <c r="W121" s="64" t="str">
        <f t="shared" si="23"/>
        <v/>
      </c>
      <c r="X121" s="56" t="str">
        <f t="shared" si="26"/>
        <v>T</v>
      </c>
    </row>
    <row r="122" spans="1:39" ht="21.75" customHeight="1" x14ac:dyDescent="0.25">
      <c r="C122" s="63"/>
      <c r="D122" s="66" t="str">
        <f t="shared" si="20"/>
        <v/>
      </c>
      <c r="E122" s="69" t="str">
        <f>IFERROR(VLOOKUP(J122,Causa!$A$2:$F$15,6,0),"")</f>
        <v/>
      </c>
      <c r="F122" s="52"/>
      <c r="G122" s="53"/>
      <c r="H122" s="212"/>
      <c r="I122" s="55"/>
      <c r="J122" s="54"/>
      <c r="K122" s="54"/>
      <c r="L122" s="54"/>
      <c r="M122" s="54"/>
      <c r="N122" s="54"/>
      <c r="O122" s="54"/>
      <c r="P122" s="54"/>
      <c r="Q122" s="55"/>
      <c r="R122" s="54"/>
      <c r="S122" s="56">
        <f t="shared" si="24"/>
        <v>0</v>
      </c>
      <c r="T122" s="56">
        <f t="shared" si="21"/>
        <v>0</v>
      </c>
      <c r="U122" s="56">
        <f t="shared" si="25"/>
        <v>0</v>
      </c>
      <c r="V122" s="56">
        <f t="shared" si="22"/>
        <v>0</v>
      </c>
      <c r="W122" s="64" t="str">
        <f t="shared" si="23"/>
        <v/>
      </c>
      <c r="X122" s="56" t="str">
        <f t="shared" si="26"/>
        <v>T</v>
      </c>
    </row>
    <row r="123" spans="1:39" ht="21.75" customHeight="1" x14ac:dyDescent="0.25">
      <c r="C123" s="63"/>
      <c r="D123" s="66" t="str">
        <f t="shared" si="20"/>
        <v/>
      </c>
      <c r="E123" s="69" t="str">
        <f>IFERROR(VLOOKUP(J123,Causa!$A$2:$F$15,6,0),"")</f>
        <v/>
      </c>
      <c r="F123" s="52"/>
      <c r="G123" s="53"/>
      <c r="H123" s="212"/>
      <c r="I123" s="55"/>
      <c r="J123" s="54"/>
      <c r="K123" s="54"/>
      <c r="L123" s="54"/>
      <c r="M123" s="54"/>
      <c r="N123" s="54"/>
      <c r="O123" s="54"/>
      <c r="P123" s="54"/>
      <c r="Q123" s="55"/>
      <c r="R123" s="54"/>
      <c r="S123" s="56">
        <f t="shared" si="24"/>
        <v>0</v>
      </c>
      <c r="T123" s="56">
        <f t="shared" si="21"/>
        <v>0</v>
      </c>
      <c r="U123" s="56">
        <f t="shared" si="25"/>
        <v>0</v>
      </c>
      <c r="V123" s="56">
        <f t="shared" si="22"/>
        <v>0</v>
      </c>
      <c r="W123" s="64" t="str">
        <f t="shared" si="23"/>
        <v/>
      </c>
      <c r="X123" s="56" t="str">
        <f t="shared" si="26"/>
        <v>T</v>
      </c>
    </row>
    <row r="124" spans="1:39" ht="21.75" customHeight="1" x14ac:dyDescent="0.25">
      <c r="C124" s="63"/>
      <c r="D124" s="66" t="str">
        <f t="shared" si="20"/>
        <v/>
      </c>
      <c r="E124" s="69" t="str">
        <f>IFERROR(VLOOKUP(J124,Causa!$A$2:$F$15,6,0),"")</f>
        <v/>
      </c>
      <c r="F124" s="52"/>
      <c r="G124" s="53"/>
      <c r="H124" s="212"/>
      <c r="I124" s="55"/>
      <c r="J124" s="54"/>
      <c r="K124" s="54"/>
      <c r="L124" s="54"/>
      <c r="M124" s="54"/>
      <c r="N124" s="54"/>
      <c r="O124" s="54"/>
      <c r="P124" s="54"/>
      <c r="Q124" s="55"/>
      <c r="R124" s="54"/>
      <c r="S124" s="56">
        <f t="shared" si="24"/>
        <v>0</v>
      </c>
      <c r="T124" s="56">
        <f t="shared" si="21"/>
        <v>0</v>
      </c>
      <c r="U124" s="56">
        <f t="shared" si="25"/>
        <v>0</v>
      </c>
      <c r="V124" s="56">
        <f t="shared" si="22"/>
        <v>0</v>
      </c>
      <c r="W124" s="64" t="str">
        <f t="shared" si="23"/>
        <v/>
      </c>
      <c r="X124" s="56" t="str">
        <f t="shared" si="26"/>
        <v>T</v>
      </c>
    </row>
    <row r="125" spans="1:39" ht="21.75" customHeight="1" x14ac:dyDescent="0.25">
      <c r="C125" s="63"/>
      <c r="D125" s="66" t="str">
        <f t="shared" si="20"/>
        <v/>
      </c>
      <c r="E125" s="69" t="str">
        <f>IFERROR(VLOOKUP(J125,Causa!$A$2:$F$15,6,0),"")</f>
        <v/>
      </c>
      <c r="F125" s="52"/>
      <c r="G125" s="53"/>
      <c r="H125" s="212"/>
      <c r="I125" s="55"/>
      <c r="J125" s="54"/>
      <c r="K125" s="54"/>
      <c r="L125" s="54"/>
      <c r="M125" s="54"/>
      <c r="N125" s="54"/>
      <c r="O125" s="54"/>
      <c r="P125" s="54"/>
      <c r="Q125" s="55"/>
      <c r="R125" s="54"/>
      <c r="S125" s="56">
        <f t="shared" si="24"/>
        <v>0</v>
      </c>
      <c r="T125" s="56">
        <f t="shared" si="21"/>
        <v>0</v>
      </c>
      <c r="U125" s="56">
        <f t="shared" si="25"/>
        <v>0</v>
      </c>
      <c r="V125" s="56">
        <f t="shared" si="22"/>
        <v>0</v>
      </c>
      <c r="W125" s="64" t="str">
        <f t="shared" si="23"/>
        <v/>
      </c>
      <c r="X125" s="56" t="str">
        <f t="shared" si="26"/>
        <v>T</v>
      </c>
    </row>
    <row r="126" spans="1:39" ht="21.75" customHeight="1" x14ac:dyDescent="0.25">
      <c r="C126" s="63"/>
      <c r="D126" s="66" t="str">
        <f t="shared" si="20"/>
        <v/>
      </c>
      <c r="E126" s="69" t="str">
        <f>IFERROR(VLOOKUP(J126,Causa!$A$2:$F$15,6,0),"")</f>
        <v/>
      </c>
      <c r="F126" s="52"/>
      <c r="G126" s="53"/>
      <c r="H126" s="212"/>
      <c r="I126" s="55"/>
      <c r="J126" s="54"/>
      <c r="K126" s="54"/>
      <c r="L126" s="54"/>
      <c r="M126" s="54"/>
      <c r="N126" s="54"/>
      <c r="O126" s="54"/>
      <c r="P126" s="54"/>
      <c r="Q126" s="55"/>
      <c r="R126" s="54"/>
      <c r="S126" s="56">
        <f t="shared" si="24"/>
        <v>0</v>
      </c>
      <c r="T126" s="56">
        <f t="shared" si="21"/>
        <v>0</v>
      </c>
      <c r="U126" s="56">
        <f t="shared" si="25"/>
        <v>0</v>
      </c>
      <c r="V126" s="56">
        <f t="shared" si="22"/>
        <v>0</v>
      </c>
      <c r="W126" s="64" t="str">
        <f t="shared" si="23"/>
        <v/>
      </c>
      <c r="X126" s="56" t="str">
        <f t="shared" si="26"/>
        <v>T</v>
      </c>
    </row>
    <row r="127" spans="1:39" ht="21.75" customHeight="1" x14ac:dyDescent="0.25">
      <c r="C127" s="63"/>
      <c r="D127" s="66" t="str">
        <f t="shared" si="20"/>
        <v/>
      </c>
      <c r="E127" s="69" t="str">
        <f>IFERROR(VLOOKUP(J127,Causa!$A$2:$F$15,6,0),"")</f>
        <v/>
      </c>
      <c r="F127" s="52"/>
      <c r="G127" s="53"/>
      <c r="H127" s="212"/>
      <c r="I127" s="55"/>
      <c r="J127" s="54"/>
      <c r="K127" s="54"/>
      <c r="L127" s="54"/>
      <c r="M127" s="54"/>
      <c r="N127" s="54"/>
      <c r="O127" s="54"/>
      <c r="P127" s="54"/>
      <c r="Q127" s="55"/>
      <c r="R127" s="54"/>
      <c r="S127" s="56">
        <f t="shared" si="24"/>
        <v>0</v>
      </c>
      <c r="T127" s="56">
        <f t="shared" si="21"/>
        <v>0</v>
      </c>
      <c r="U127" s="56">
        <f t="shared" si="25"/>
        <v>0</v>
      </c>
      <c r="V127" s="56">
        <f t="shared" si="22"/>
        <v>0</v>
      </c>
      <c r="W127" s="64" t="str">
        <f t="shared" si="23"/>
        <v/>
      </c>
      <c r="X127" s="56" t="str">
        <f t="shared" si="26"/>
        <v>T</v>
      </c>
    </row>
    <row r="128" spans="1:39" ht="21.75" customHeight="1" x14ac:dyDescent="0.25">
      <c r="C128" s="63"/>
      <c r="D128" s="66" t="str">
        <f t="shared" si="20"/>
        <v/>
      </c>
      <c r="E128" s="69" t="str">
        <f>IFERROR(VLOOKUP(J128,Causa!$A$2:$F$15,6,0),"")</f>
        <v/>
      </c>
      <c r="F128" s="52"/>
      <c r="G128" s="53"/>
      <c r="H128" s="212"/>
      <c r="I128" s="55"/>
      <c r="J128" s="54"/>
      <c r="K128" s="54"/>
      <c r="L128" s="54"/>
      <c r="M128" s="54"/>
      <c r="N128" s="54"/>
      <c r="O128" s="54"/>
      <c r="P128" s="54"/>
      <c r="Q128" s="55"/>
      <c r="R128" s="54"/>
      <c r="S128" s="56">
        <f t="shared" si="24"/>
        <v>0</v>
      </c>
      <c r="T128" s="56">
        <f t="shared" si="21"/>
        <v>0</v>
      </c>
      <c r="U128" s="56">
        <f t="shared" si="25"/>
        <v>0</v>
      </c>
      <c r="V128" s="56">
        <f t="shared" si="22"/>
        <v>0</v>
      </c>
      <c r="W128" s="64" t="str">
        <f t="shared" si="23"/>
        <v/>
      </c>
      <c r="X128" s="56" t="str">
        <f t="shared" si="26"/>
        <v>T</v>
      </c>
    </row>
    <row r="129" spans="3:24" ht="21.75" customHeight="1" x14ac:dyDescent="0.25">
      <c r="C129" s="63"/>
      <c r="D129" s="66" t="str">
        <f t="shared" si="20"/>
        <v/>
      </c>
      <c r="E129" s="69" t="str">
        <f>IFERROR(VLOOKUP(J129,Causa!$A$2:$F$15,6,0),"")</f>
        <v/>
      </c>
      <c r="F129" s="52"/>
      <c r="G129" s="53"/>
      <c r="H129" s="212"/>
      <c r="I129" s="55"/>
      <c r="J129" s="54"/>
      <c r="K129" s="54"/>
      <c r="L129" s="54"/>
      <c r="M129" s="54"/>
      <c r="N129" s="54"/>
      <c r="O129" s="54"/>
      <c r="P129" s="54"/>
      <c r="Q129" s="55"/>
      <c r="R129" s="54"/>
      <c r="S129" s="56">
        <f t="shared" si="24"/>
        <v>0</v>
      </c>
      <c r="T129" s="56">
        <f t="shared" si="21"/>
        <v>0</v>
      </c>
      <c r="U129" s="56">
        <f t="shared" si="25"/>
        <v>0</v>
      </c>
      <c r="V129" s="56">
        <f t="shared" si="22"/>
        <v>0</v>
      </c>
      <c r="W129" s="64" t="str">
        <f t="shared" si="23"/>
        <v/>
      </c>
      <c r="X129" s="56" t="str">
        <f t="shared" si="26"/>
        <v>T</v>
      </c>
    </row>
    <row r="130" spans="3:24" ht="21.75" customHeight="1" x14ac:dyDescent="0.25">
      <c r="C130" s="63"/>
      <c r="D130" s="66" t="str">
        <f t="shared" si="20"/>
        <v/>
      </c>
      <c r="E130" s="69" t="str">
        <f>IFERROR(VLOOKUP(J130,Causa!$A$2:$F$15,6,0),"")</f>
        <v/>
      </c>
      <c r="F130" s="52"/>
      <c r="G130" s="53"/>
      <c r="H130" s="212"/>
      <c r="I130" s="55"/>
      <c r="J130" s="54"/>
      <c r="K130" s="54"/>
      <c r="L130" s="54"/>
      <c r="M130" s="54"/>
      <c r="N130" s="54"/>
      <c r="O130" s="54"/>
      <c r="P130" s="54"/>
      <c r="Q130" s="55"/>
      <c r="R130" s="54"/>
      <c r="S130" s="56">
        <f t="shared" si="24"/>
        <v>0</v>
      </c>
      <c r="T130" s="56">
        <f t="shared" si="21"/>
        <v>0</v>
      </c>
      <c r="U130" s="56">
        <f t="shared" si="25"/>
        <v>0</v>
      </c>
      <c r="V130" s="56">
        <f t="shared" si="22"/>
        <v>0</v>
      </c>
      <c r="W130" s="64" t="str">
        <f t="shared" si="23"/>
        <v/>
      </c>
      <c r="X130" s="56" t="str">
        <f t="shared" si="26"/>
        <v>T</v>
      </c>
    </row>
    <row r="131" spans="3:24" ht="21.75" customHeight="1" x14ac:dyDescent="0.25">
      <c r="C131" s="63"/>
      <c r="D131" s="66" t="str">
        <f t="shared" si="20"/>
        <v/>
      </c>
      <c r="E131" s="69" t="str">
        <f>IFERROR(VLOOKUP(J131,Causa!$A$2:$F$15,6,0),"")</f>
        <v/>
      </c>
      <c r="F131" s="52"/>
      <c r="G131" s="53"/>
      <c r="H131" s="212"/>
      <c r="I131" s="55"/>
      <c r="J131" s="54"/>
      <c r="K131" s="54"/>
      <c r="L131" s="54"/>
      <c r="M131" s="54"/>
      <c r="N131" s="54"/>
      <c r="O131" s="54"/>
      <c r="P131" s="54"/>
      <c r="Q131" s="55"/>
      <c r="R131" s="54"/>
      <c r="S131" s="56">
        <f t="shared" si="24"/>
        <v>0</v>
      </c>
      <c r="T131" s="56">
        <f t="shared" si="21"/>
        <v>0</v>
      </c>
      <c r="U131" s="56">
        <f t="shared" si="25"/>
        <v>0</v>
      </c>
      <c r="V131" s="56">
        <f t="shared" si="22"/>
        <v>0</v>
      </c>
      <c r="W131" s="64" t="str">
        <f t="shared" si="23"/>
        <v/>
      </c>
      <c r="X131" s="56" t="str">
        <f t="shared" si="26"/>
        <v>T</v>
      </c>
    </row>
    <row r="132" spans="3:24" ht="21.75" customHeight="1" x14ac:dyDescent="0.25">
      <c r="C132" s="63"/>
      <c r="D132" s="66" t="str">
        <f t="shared" si="20"/>
        <v/>
      </c>
      <c r="E132" s="69" t="str">
        <f>IFERROR(VLOOKUP(J132,Causa!$A$2:$F$15,6,0),"")</f>
        <v/>
      </c>
      <c r="F132" s="52"/>
      <c r="G132" s="53"/>
      <c r="H132" s="212"/>
      <c r="I132" s="55"/>
      <c r="J132" s="54"/>
      <c r="K132" s="54"/>
      <c r="L132" s="54"/>
      <c r="M132" s="54"/>
      <c r="N132" s="54"/>
      <c r="O132" s="54"/>
      <c r="P132" s="54"/>
      <c r="Q132" s="55"/>
      <c r="R132" s="54"/>
      <c r="S132" s="56">
        <f t="shared" si="24"/>
        <v>0</v>
      </c>
      <c r="T132" s="56">
        <f t="shared" si="21"/>
        <v>0</v>
      </c>
      <c r="U132" s="56">
        <f t="shared" si="25"/>
        <v>0</v>
      </c>
      <c r="V132" s="56">
        <f t="shared" si="22"/>
        <v>0</v>
      </c>
      <c r="W132" s="64" t="str">
        <f t="shared" si="23"/>
        <v/>
      </c>
      <c r="X132" s="56" t="str">
        <f t="shared" si="26"/>
        <v>T</v>
      </c>
    </row>
    <row r="133" spans="3:24" ht="21.75" customHeight="1" x14ac:dyDescent="0.25">
      <c r="C133" s="63"/>
      <c r="D133" s="66" t="str">
        <f t="shared" si="20"/>
        <v/>
      </c>
      <c r="E133" s="69" t="str">
        <f>IFERROR(VLOOKUP(J133,Causa!$A$2:$F$15,6,0),"")</f>
        <v/>
      </c>
      <c r="F133" s="52"/>
      <c r="G133" s="53"/>
      <c r="H133" s="212"/>
      <c r="I133" s="55"/>
      <c r="J133" s="54"/>
      <c r="K133" s="54"/>
      <c r="L133" s="54"/>
      <c r="M133" s="54"/>
      <c r="N133" s="54"/>
      <c r="O133" s="54"/>
      <c r="P133" s="54"/>
      <c r="Q133" s="55"/>
      <c r="R133" s="54"/>
      <c r="S133" s="56">
        <f t="shared" si="24"/>
        <v>0</v>
      </c>
      <c r="T133" s="56">
        <f t="shared" si="21"/>
        <v>0</v>
      </c>
      <c r="U133" s="56">
        <f t="shared" si="25"/>
        <v>0</v>
      </c>
      <c r="V133" s="56">
        <f t="shared" si="22"/>
        <v>0</v>
      </c>
      <c r="W133" s="64" t="str">
        <f t="shared" si="23"/>
        <v/>
      </c>
      <c r="X133" s="56" t="str">
        <f t="shared" si="26"/>
        <v>T</v>
      </c>
    </row>
    <row r="134" spans="3:24" ht="21.75" customHeight="1" x14ac:dyDescent="0.25">
      <c r="C134" s="63"/>
      <c r="D134" s="66" t="str">
        <f t="shared" si="20"/>
        <v/>
      </c>
      <c r="E134" s="69" t="str">
        <f>IFERROR(VLOOKUP(J134,Causa!$A$2:$F$15,6,0),"")</f>
        <v/>
      </c>
      <c r="F134" s="52"/>
      <c r="G134" s="53"/>
      <c r="H134" s="212"/>
      <c r="I134" s="55"/>
      <c r="J134" s="54"/>
      <c r="K134" s="54"/>
      <c r="L134" s="54"/>
      <c r="M134" s="54"/>
      <c r="N134" s="54"/>
      <c r="O134" s="54"/>
      <c r="P134" s="54"/>
      <c r="Q134" s="55"/>
      <c r="R134" s="54"/>
      <c r="S134" s="56">
        <f t="shared" si="24"/>
        <v>0</v>
      </c>
      <c r="T134" s="56">
        <f t="shared" si="21"/>
        <v>0</v>
      </c>
      <c r="U134" s="56">
        <f t="shared" si="25"/>
        <v>0</v>
      </c>
      <c r="V134" s="56">
        <f t="shared" si="22"/>
        <v>0</v>
      </c>
      <c r="W134" s="64" t="str">
        <f t="shared" si="23"/>
        <v/>
      </c>
      <c r="X134" s="56" t="str">
        <f t="shared" si="26"/>
        <v>T</v>
      </c>
    </row>
    <row r="135" spans="3:24" ht="21.75" customHeight="1" x14ac:dyDescent="0.25">
      <c r="C135" s="63"/>
      <c r="D135" s="66" t="str">
        <f t="shared" si="20"/>
        <v/>
      </c>
      <c r="E135" s="69" t="str">
        <f>IFERROR(VLOOKUP(J135,Causa!$A$2:$F$15,6,0),"")</f>
        <v/>
      </c>
      <c r="F135" s="52"/>
      <c r="G135" s="53"/>
      <c r="H135" s="212"/>
      <c r="I135" s="55"/>
      <c r="J135" s="54"/>
      <c r="K135" s="54"/>
      <c r="L135" s="54"/>
      <c r="M135" s="54"/>
      <c r="N135" s="54"/>
      <c r="O135" s="54"/>
      <c r="P135" s="54"/>
      <c r="Q135" s="55"/>
      <c r="R135" s="54"/>
      <c r="S135" s="56">
        <f t="shared" si="24"/>
        <v>0</v>
      </c>
      <c r="T135" s="56">
        <f t="shared" si="21"/>
        <v>0</v>
      </c>
      <c r="U135" s="56">
        <f t="shared" si="25"/>
        <v>0</v>
      </c>
      <c r="V135" s="56">
        <f t="shared" si="22"/>
        <v>0</v>
      </c>
      <c r="W135" s="64" t="str">
        <f t="shared" si="23"/>
        <v/>
      </c>
      <c r="X135" s="56" t="str">
        <f t="shared" si="26"/>
        <v>T</v>
      </c>
    </row>
    <row r="136" spans="3:24" ht="21.75" customHeight="1" x14ac:dyDescent="0.25">
      <c r="C136" s="63"/>
      <c r="D136" s="66" t="str">
        <f t="shared" si="20"/>
        <v/>
      </c>
      <c r="E136" s="69" t="str">
        <f>IFERROR(VLOOKUP(J136,Causa!$A$2:$F$15,6,0),"")</f>
        <v/>
      </c>
      <c r="F136" s="52"/>
      <c r="G136" s="53"/>
      <c r="H136" s="212"/>
      <c r="I136" s="55"/>
      <c r="J136" s="54"/>
      <c r="K136" s="54"/>
      <c r="L136" s="54"/>
      <c r="M136" s="54"/>
      <c r="N136" s="54"/>
      <c r="O136" s="54"/>
      <c r="P136" s="54"/>
      <c r="Q136" s="55"/>
      <c r="R136" s="54"/>
      <c r="S136" s="56">
        <f t="shared" si="24"/>
        <v>0</v>
      </c>
      <c r="T136" s="56">
        <f t="shared" si="21"/>
        <v>0</v>
      </c>
      <c r="U136" s="56">
        <f t="shared" si="25"/>
        <v>0</v>
      </c>
      <c r="V136" s="56">
        <f t="shared" si="22"/>
        <v>0</v>
      </c>
      <c r="W136" s="64" t="str">
        <f t="shared" si="23"/>
        <v/>
      </c>
      <c r="X136" s="56" t="str">
        <f t="shared" si="26"/>
        <v>T</v>
      </c>
    </row>
    <row r="137" spans="3:24" ht="21.75" customHeight="1" x14ac:dyDescent="0.25">
      <c r="C137" s="63"/>
      <c r="D137" s="66" t="str">
        <f t="shared" si="20"/>
        <v/>
      </c>
      <c r="E137" s="69" t="str">
        <f>IFERROR(VLOOKUP(J137,Causa!$A$2:$F$15,6,0),"")</f>
        <v/>
      </c>
      <c r="F137" s="52"/>
      <c r="G137" s="53"/>
      <c r="H137" s="212"/>
      <c r="I137" s="55"/>
      <c r="J137" s="54"/>
      <c r="K137" s="54"/>
      <c r="L137" s="54"/>
      <c r="M137" s="54"/>
      <c r="N137" s="54"/>
      <c r="O137" s="54"/>
      <c r="P137" s="54"/>
      <c r="Q137" s="55"/>
      <c r="R137" s="54"/>
      <c r="S137" s="56">
        <f t="shared" si="24"/>
        <v>0</v>
      </c>
      <c r="T137" s="56">
        <f t="shared" si="21"/>
        <v>0</v>
      </c>
      <c r="U137" s="56">
        <f t="shared" si="25"/>
        <v>0</v>
      </c>
      <c r="V137" s="56">
        <f t="shared" si="22"/>
        <v>0</v>
      </c>
      <c r="W137" s="64" t="str">
        <f t="shared" si="23"/>
        <v/>
      </c>
      <c r="X137" s="56" t="str">
        <f t="shared" si="26"/>
        <v>T</v>
      </c>
    </row>
    <row r="138" spans="3:24" ht="21.75" customHeight="1" x14ac:dyDescent="0.25">
      <c r="C138" s="63"/>
      <c r="D138" s="66" t="str">
        <f t="shared" si="20"/>
        <v/>
      </c>
      <c r="E138" s="69" t="str">
        <f>IFERROR(VLOOKUP(J138,Causa!$A$2:$F$15,6,0),"")</f>
        <v/>
      </c>
      <c r="F138" s="52"/>
      <c r="G138" s="53"/>
      <c r="H138" s="212"/>
      <c r="I138" s="55"/>
      <c r="J138" s="54"/>
      <c r="K138" s="54"/>
      <c r="L138" s="54"/>
      <c r="M138" s="54"/>
      <c r="N138" s="54"/>
      <c r="O138" s="54"/>
      <c r="P138" s="54"/>
      <c r="Q138" s="55"/>
      <c r="R138" s="54"/>
      <c r="S138" s="56">
        <f t="shared" si="24"/>
        <v>0</v>
      </c>
      <c r="T138" s="56">
        <f t="shared" si="21"/>
        <v>0</v>
      </c>
      <c r="U138" s="56">
        <f t="shared" si="25"/>
        <v>0</v>
      </c>
      <c r="V138" s="56">
        <f t="shared" si="22"/>
        <v>0</v>
      </c>
      <c r="W138" s="64" t="str">
        <f t="shared" si="23"/>
        <v/>
      </c>
      <c r="X138" s="56" t="str">
        <f t="shared" si="26"/>
        <v>T</v>
      </c>
    </row>
    <row r="139" spans="3:24" ht="21.75" customHeight="1" x14ac:dyDescent="0.25">
      <c r="C139" s="63"/>
      <c r="D139" s="66" t="str">
        <f t="shared" si="20"/>
        <v/>
      </c>
      <c r="E139" s="69" t="str">
        <f>IFERROR(VLOOKUP(J139,Causa!$A$2:$F$15,6,0),"")</f>
        <v/>
      </c>
      <c r="F139" s="52"/>
      <c r="G139" s="53"/>
      <c r="H139" s="212"/>
      <c r="I139" s="55"/>
      <c r="J139" s="54"/>
      <c r="K139" s="54"/>
      <c r="L139" s="54"/>
      <c r="M139" s="54"/>
      <c r="N139" s="54"/>
      <c r="O139" s="54"/>
      <c r="P139" s="54"/>
      <c r="Q139" s="55"/>
      <c r="R139" s="54"/>
      <c r="S139" s="56">
        <f t="shared" si="24"/>
        <v>0</v>
      </c>
      <c r="T139" s="56">
        <f t="shared" si="21"/>
        <v>0</v>
      </c>
      <c r="U139" s="56">
        <f t="shared" si="25"/>
        <v>0</v>
      </c>
      <c r="V139" s="56">
        <f t="shared" si="22"/>
        <v>0</v>
      </c>
      <c r="W139" s="64" t="str">
        <f t="shared" si="23"/>
        <v/>
      </c>
      <c r="X139" s="56" t="str">
        <f t="shared" si="26"/>
        <v>T</v>
      </c>
    </row>
    <row r="140" spans="3:24" ht="21.75" customHeight="1" x14ac:dyDescent="0.25">
      <c r="C140" s="63"/>
      <c r="D140" s="66" t="str">
        <f t="shared" si="20"/>
        <v/>
      </c>
      <c r="E140" s="69" t="str">
        <f>IFERROR(VLOOKUP(J140,Causa!$A$2:$F$15,6,0),"")</f>
        <v/>
      </c>
      <c r="F140" s="52"/>
      <c r="G140" s="53"/>
      <c r="H140" s="212"/>
      <c r="I140" s="55"/>
      <c r="J140" s="54"/>
      <c r="K140" s="54"/>
      <c r="L140" s="54"/>
      <c r="M140" s="54"/>
      <c r="N140" s="54"/>
      <c r="O140" s="54"/>
      <c r="P140" s="54"/>
      <c r="Q140" s="55"/>
      <c r="R140" s="54"/>
      <c r="S140" s="56">
        <f t="shared" si="24"/>
        <v>0</v>
      </c>
      <c r="T140" s="56">
        <f t="shared" si="21"/>
        <v>0</v>
      </c>
      <c r="U140" s="56">
        <f t="shared" si="25"/>
        <v>0</v>
      </c>
      <c r="V140" s="56">
        <f t="shared" si="22"/>
        <v>0</v>
      </c>
      <c r="W140" s="64" t="str">
        <f t="shared" si="23"/>
        <v/>
      </c>
      <c r="X140" s="56" t="str">
        <f t="shared" si="26"/>
        <v>T</v>
      </c>
    </row>
    <row r="141" spans="3:24" ht="21.75" customHeight="1" x14ac:dyDescent="0.25">
      <c r="C141" s="63"/>
      <c r="D141" s="66" t="str">
        <f t="shared" si="20"/>
        <v/>
      </c>
      <c r="E141" s="69" t="str">
        <f>IFERROR(VLOOKUP(J141,Causa!$A$2:$F$15,6,0),"")</f>
        <v/>
      </c>
      <c r="F141" s="52"/>
      <c r="G141" s="53"/>
      <c r="H141" s="212"/>
      <c r="I141" s="55"/>
      <c r="J141" s="54"/>
      <c r="K141" s="54"/>
      <c r="L141" s="54"/>
      <c r="M141" s="54"/>
      <c r="N141" s="54"/>
      <c r="O141" s="54"/>
      <c r="P141" s="54"/>
      <c r="Q141" s="55"/>
      <c r="R141" s="54"/>
      <c r="S141" s="56">
        <f t="shared" si="24"/>
        <v>0</v>
      </c>
      <c r="T141" s="56">
        <f t="shared" si="21"/>
        <v>0</v>
      </c>
      <c r="U141" s="56">
        <f t="shared" si="25"/>
        <v>0</v>
      </c>
      <c r="V141" s="56">
        <f t="shared" si="22"/>
        <v>0</v>
      </c>
      <c r="W141" s="64" t="str">
        <f t="shared" si="23"/>
        <v/>
      </c>
      <c r="X141" s="56" t="str">
        <f t="shared" si="26"/>
        <v>T</v>
      </c>
    </row>
    <row r="142" spans="3:24" ht="21.75" customHeight="1" x14ac:dyDescent="0.25">
      <c r="C142" s="63"/>
      <c r="D142" s="66" t="str">
        <f t="shared" si="20"/>
        <v/>
      </c>
      <c r="E142" s="69" t="str">
        <f>IFERROR(VLOOKUP(J142,Causa!$A$2:$F$15,6,0),"")</f>
        <v/>
      </c>
      <c r="F142" s="52"/>
      <c r="G142" s="53"/>
      <c r="H142" s="212"/>
      <c r="I142" s="55"/>
      <c r="J142" s="54"/>
      <c r="K142" s="54"/>
      <c r="L142" s="54"/>
      <c r="M142" s="54"/>
      <c r="N142" s="54"/>
      <c r="O142" s="54"/>
      <c r="P142" s="54"/>
      <c r="Q142" s="55"/>
      <c r="R142" s="54"/>
      <c r="S142" s="56">
        <f t="shared" si="24"/>
        <v>0</v>
      </c>
      <c r="T142" s="56">
        <f t="shared" si="21"/>
        <v>0</v>
      </c>
      <c r="U142" s="56">
        <f t="shared" si="25"/>
        <v>0</v>
      </c>
      <c r="V142" s="56">
        <f t="shared" si="22"/>
        <v>0</v>
      </c>
      <c r="W142" s="64" t="str">
        <f t="shared" si="23"/>
        <v/>
      </c>
      <c r="X142" s="56" t="str">
        <f t="shared" si="26"/>
        <v>T</v>
      </c>
    </row>
    <row r="143" spans="3:24" ht="21.75" customHeight="1" x14ac:dyDescent="0.25">
      <c r="C143" s="63"/>
      <c r="D143" s="66" t="str">
        <f t="shared" si="20"/>
        <v/>
      </c>
      <c r="E143" s="69" t="str">
        <f>IFERROR(VLOOKUP(J143,Causa!$A$2:$F$15,6,0),"")</f>
        <v/>
      </c>
      <c r="F143" s="52"/>
      <c r="G143" s="53"/>
      <c r="H143" s="212"/>
      <c r="I143" s="55"/>
      <c r="J143" s="54"/>
      <c r="K143" s="54"/>
      <c r="L143" s="54"/>
      <c r="M143" s="54"/>
      <c r="N143" s="54"/>
      <c r="O143" s="54"/>
      <c r="P143" s="54"/>
      <c r="Q143" s="55"/>
      <c r="R143" s="54"/>
      <c r="S143" s="56">
        <f t="shared" si="24"/>
        <v>0</v>
      </c>
      <c r="T143" s="56">
        <f t="shared" si="21"/>
        <v>0</v>
      </c>
      <c r="U143" s="56">
        <f t="shared" si="25"/>
        <v>0</v>
      </c>
      <c r="V143" s="56">
        <f t="shared" si="22"/>
        <v>0</v>
      </c>
      <c r="W143" s="64" t="str">
        <f t="shared" si="23"/>
        <v/>
      </c>
      <c r="X143" s="56" t="str">
        <f t="shared" si="26"/>
        <v>T</v>
      </c>
    </row>
    <row r="144" spans="3:24" ht="21.75" customHeight="1" x14ac:dyDescent="0.25">
      <c r="C144" s="63"/>
      <c r="D144" s="66" t="str">
        <f t="shared" si="20"/>
        <v/>
      </c>
      <c r="E144" s="69" t="str">
        <f>IFERROR(VLOOKUP(J144,Causa!$A$2:$F$15,6,0),"")</f>
        <v/>
      </c>
      <c r="F144" s="52"/>
      <c r="G144" s="53"/>
      <c r="H144" s="212"/>
      <c r="I144" s="55"/>
      <c r="J144" s="54"/>
      <c r="K144" s="54"/>
      <c r="L144" s="54"/>
      <c r="M144" s="54"/>
      <c r="N144" s="54"/>
      <c r="O144" s="54"/>
      <c r="P144" s="54"/>
      <c r="Q144" s="55"/>
      <c r="R144" s="54"/>
      <c r="S144" s="56">
        <f t="shared" si="24"/>
        <v>0</v>
      </c>
      <c r="T144" s="56">
        <f t="shared" si="21"/>
        <v>0</v>
      </c>
      <c r="U144" s="56">
        <f t="shared" si="25"/>
        <v>0</v>
      </c>
      <c r="V144" s="56">
        <f t="shared" si="22"/>
        <v>0</v>
      </c>
      <c r="W144" s="64" t="str">
        <f t="shared" si="23"/>
        <v/>
      </c>
      <c r="X144" s="56" t="str">
        <f t="shared" si="26"/>
        <v>T</v>
      </c>
    </row>
    <row r="145" spans="3:24" ht="21.75" customHeight="1" x14ac:dyDescent="0.25">
      <c r="C145" s="63"/>
      <c r="D145" s="66" t="str">
        <f t="shared" si="20"/>
        <v/>
      </c>
      <c r="E145" s="69" t="str">
        <f>IFERROR(VLOOKUP(J145,Causa!$A$2:$F$15,6,0),"")</f>
        <v/>
      </c>
      <c r="F145" s="52"/>
      <c r="G145" s="53"/>
      <c r="H145" s="212"/>
      <c r="I145" s="55"/>
      <c r="J145" s="54"/>
      <c r="K145" s="54"/>
      <c r="L145" s="54"/>
      <c r="M145" s="54"/>
      <c r="N145" s="54"/>
      <c r="O145" s="54"/>
      <c r="P145" s="54"/>
      <c r="Q145" s="55"/>
      <c r="R145" s="54"/>
      <c r="S145" s="56">
        <f t="shared" si="24"/>
        <v>0</v>
      </c>
      <c r="T145" s="56">
        <f t="shared" si="21"/>
        <v>0</v>
      </c>
      <c r="U145" s="56">
        <f t="shared" si="25"/>
        <v>0</v>
      </c>
      <c r="V145" s="56">
        <f t="shared" si="22"/>
        <v>0</v>
      </c>
      <c r="W145" s="64" t="str">
        <f t="shared" si="23"/>
        <v/>
      </c>
      <c r="X145" s="56" t="str">
        <f t="shared" si="26"/>
        <v>T</v>
      </c>
    </row>
    <row r="146" spans="3:24" ht="21.75" customHeight="1" x14ac:dyDescent="0.25">
      <c r="C146" s="63"/>
      <c r="D146" s="66" t="str">
        <f t="shared" si="20"/>
        <v/>
      </c>
      <c r="E146" s="69" t="str">
        <f>IFERROR(VLOOKUP(J146,Causa!$A$2:$F$15,6,0),"")</f>
        <v/>
      </c>
      <c r="F146" s="52"/>
      <c r="G146" s="53"/>
      <c r="H146" s="212"/>
      <c r="I146" s="55"/>
      <c r="J146" s="54"/>
      <c r="K146" s="54"/>
      <c r="L146" s="54"/>
      <c r="M146" s="54"/>
      <c r="N146" s="54"/>
      <c r="O146" s="54"/>
      <c r="P146" s="54"/>
      <c r="Q146" s="55"/>
      <c r="R146" s="54"/>
      <c r="S146" s="56">
        <f t="shared" si="24"/>
        <v>0</v>
      </c>
      <c r="T146" s="56">
        <f t="shared" si="21"/>
        <v>0</v>
      </c>
      <c r="U146" s="56">
        <f t="shared" si="25"/>
        <v>0</v>
      </c>
      <c r="V146" s="56">
        <f t="shared" si="22"/>
        <v>0</v>
      </c>
      <c r="W146" s="64" t="str">
        <f t="shared" si="23"/>
        <v/>
      </c>
      <c r="X146" s="56" t="str">
        <f t="shared" si="26"/>
        <v>T</v>
      </c>
    </row>
    <row r="147" spans="3:24" ht="21.75" customHeight="1" x14ac:dyDescent="0.25">
      <c r="C147" s="63"/>
      <c r="D147" s="66" t="str">
        <f t="shared" si="20"/>
        <v/>
      </c>
      <c r="E147" s="69" t="str">
        <f>IFERROR(VLOOKUP(J147,Causa!$A$2:$F$15,6,0),"")</f>
        <v/>
      </c>
      <c r="F147" s="52"/>
      <c r="G147" s="53"/>
      <c r="H147" s="212"/>
      <c r="I147" s="55"/>
      <c r="J147" s="54"/>
      <c r="K147" s="54"/>
      <c r="L147" s="54"/>
      <c r="M147" s="54"/>
      <c r="N147" s="54"/>
      <c r="O147" s="54"/>
      <c r="P147" s="54"/>
      <c r="Q147" s="55"/>
      <c r="R147" s="54"/>
      <c r="S147" s="56">
        <f t="shared" si="24"/>
        <v>0</v>
      </c>
      <c r="T147" s="56">
        <f t="shared" si="21"/>
        <v>0</v>
      </c>
      <c r="U147" s="56">
        <f t="shared" si="25"/>
        <v>0</v>
      </c>
      <c r="V147" s="56">
        <f t="shared" si="22"/>
        <v>0</v>
      </c>
      <c r="W147" s="64" t="str">
        <f t="shared" si="23"/>
        <v/>
      </c>
      <c r="X147" s="56" t="str">
        <f t="shared" si="26"/>
        <v>T</v>
      </c>
    </row>
    <row r="148" spans="3:24" ht="21.75" customHeight="1" x14ac:dyDescent="0.25">
      <c r="C148" s="63"/>
      <c r="D148" s="66" t="str">
        <f t="shared" si="20"/>
        <v/>
      </c>
      <c r="E148" s="69" t="str">
        <f>IFERROR(VLOOKUP(J148,Causa!$A$2:$F$15,6,0),"")</f>
        <v/>
      </c>
      <c r="F148" s="52"/>
      <c r="G148" s="53"/>
      <c r="H148" s="212"/>
      <c r="I148" s="55"/>
      <c r="J148" s="54"/>
      <c r="K148" s="54"/>
      <c r="L148" s="54"/>
      <c r="M148" s="54"/>
      <c r="N148" s="54"/>
      <c r="O148" s="54"/>
      <c r="P148" s="54"/>
      <c r="Q148" s="55"/>
      <c r="R148" s="54"/>
      <c r="S148" s="56">
        <f t="shared" si="24"/>
        <v>0</v>
      </c>
      <c r="T148" s="56">
        <f t="shared" si="21"/>
        <v>0</v>
      </c>
      <c r="U148" s="56">
        <f t="shared" si="25"/>
        <v>0</v>
      </c>
      <c r="V148" s="56">
        <f t="shared" si="22"/>
        <v>0</v>
      </c>
      <c r="W148" s="64" t="str">
        <f t="shared" si="23"/>
        <v/>
      </c>
      <c r="X148" s="56" t="str">
        <f t="shared" si="26"/>
        <v>T</v>
      </c>
    </row>
    <row r="149" spans="3:24" ht="21.75" customHeight="1" x14ac:dyDescent="0.25">
      <c r="C149" s="63"/>
      <c r="D149" s="66" t="str">
        <f t="shared" si="20"/>
        <v/>
      </c>
      <c r="E149" s="69" t="str">
        <f>IFERROR(VLOOKUP(J149,Causa!$A$2:$F$15,6,0),"")</f>
        <v/>
      </c>
      <c r="F149" s="52"/>
      <c r="G149" s="53"/>
      <c r="H149" s="212"/>
      <c r="I149" s="55"/>
      <c r="J149" s="54"/>
      <c r="K149" s="54"/>
      <c r="L149" s="54"/>
      <c r="M149" s="54"/>
      <c r="N149" s="54"/>
      <c r="O149" s="54"/>
      <c r="P149" s="54"/>
      <c r="Q149" s="55"/>
      <c r="R149" s="54"/>
      <c r="S149" s="56">
        <f t="shared" si="24"/>
        <v>0</v>
      </c>
      <c r="T149" s="56">
        <f t="shared" si="21"/>
        <v>0</v>
      </c>
      <c r="U149" s="56">
        <f t="shared" si="25"/>
        <v>0</v>
      </c>
      <c r="V149" s="56">
        <f t="shared" si="22"/>
        <v>0</v>
      </c>
      <c r="W149" s="64" t="str">
        <f t="shared" si="23"/>
        <v/>
      </c>
      <c r="X149" s="56" t="str">
        <f t="shared" si="26"/>
        <v>T</v>
      </c>
    </row>
    <row r="150" spans="3:24" ht="21.75" customHeight="1" x14ac:dyDescent="0.25">
      <c r="C150" s="63"/>
      <c r="D150" s="66" t="str">
        <f t="shared" si="20"/>
        <v/>
      </c>
      <c r="E150" s="69" t="str">
        <f>IFERROR(VLOOKUP(J150,Causa!$A$2:$F$15,6,0),"")</f>
        <v/>
      </c>
      <c r="F150" s="52"/>
      <c r="G150" s="53"/>
      <c r="H150" s="212"/>
      <c r="I150" s="55"/>
      <c r="J150" s="54"/>
      <c r="K150" s="54"/>
      <c r="L150" s="54"/>
      <c r="M150" s="54"/>
      <c r="N150" s="54"/>
      <c r="O150" s="54"/>
      <c r="P150" s="54"/>
      <c r="Q150" s="55"/>
      <c r="R150" s="54"/>
      <c r="S150" s="56">
        <f t="shared" si="24"/>
        <v>0</v>
      </c>
      <c r="T150" s="56">
        <f t="shared" si="21"/>
        <v>0</v>
      </c>
      <c r="U150" s="56">
        <f t="shared" si="25"/>
        <v>0</v>
      </c>
      <c r="V150" s="56">
        <f t="shared" si="22"/>
        <v>0</v>
      </c>
      <c r="W150" s="64" t="str">
        <f t="shared" si="23"/>
        <v/>
      </c>
      <c r="X150" s="56" t="str">
        <f t="shared" si="26"/>
        <v>T</v>
      </c>
    </row>
    <row r="151" spans="3:24" ht="21.75" customHeight="1" x14ac:dyDescent="0.25">
      <c r="C151" s="63"/>
      <c r="D151" s="66" t="str">
        <f t="shared" si="20"/>
        <v/>
      </c>
      <c r="E151" s="69" t="str">
        <f>IFERROR(VLOOKUP(J151,Causa!$A$2:$F$15,6,0),"")</f>
        <v/>
      </c>
      <c r="F151" s="52"/>
      <c r="G151" s="53"/>
      <c r="H151" s="212"/>
      <c r="I151" s="55"/>
      <c r="J151" s="54"/>
      <c r="K151" s="54"/>
      <c r="L151" s="54"/>
      <c r="M151" s="54"/>
      <c r="N151" s="54"/>
      <c r="O151" s="54"/>
      <c r="P151" s="54"/>
      <c r="Q151" s="55"/>
      <c r="R151" s="54"/>
      <c r="S151" s="56">
        <f t="shared" si="24"/>
        <v>0</v>
      </c>
      <c r="T151" s="56">
        <f t="shared" si="21"/>
        <v>0</v>
      </c>
      <c r="U151" s="56">
        <f t="shared" si="25"/>
        <v>0</v>
      </c>
      <c r="V151" s="56">
        <f t="shared" si="22"/>
        <v>0</v>
      </c>
      <c r="W151" s="64" t="str">
        <f t="shared" si="23"/>
        <v/>
      </c>
      <c r="X151" s="56" t="str">
        <f t="shared" si="26"/>
        <v>T</v>
      </c>
    </row>
    <row r="152" spans="3:24" ht="21.75" customHeight="1" x14ac:dyDescent="0.25">
      <c r="C152" s="63"/>
      <c r="D152" s="66" t="str">
        <f t="shared" si="20"/>
        <v/>
      </c>
      <c r="E152" s="69" t="str">
        <f>IFERROR(VLOOKUP(J152,Causa!$A$2:$F$15,6,0),"")</f>
        <v/>
      </c>
      <c r="F152" s="52"/>
      <c r="G152" s="53"/>
      <c r="H152" s="212"/>
      <c r="I152" s="55"/>
      <c r="J152" s="54"/>
      <c r="K152" s="54"/>
      <c r="L152" s="54"/>
      <c r="M152" s="54"/>
      <c r="N152" s="54"/>
      <c r="O152" s="54"/>
      <c r="P152" s="54"/>
      <c r="Q152" s="55"/>
      <c r="R152" s="54"/>
      <c r="S152" s="56">
        <f t="shared" si="24"/>
        <v>0</v>
      </c>
      <c r="T152" s="56">
        <f t="shared" si="21"/>
        <v>0</v>
      </c>
      <c r="U152" s="56">
        <f t="shared" si="25"/>
        <v>0</v>
      </c>
      <c r="V152" s="56">
        <f t="shared" si="22"/>
        <v>0</v>
      </c>
      <c r="W152" s="64" t="str">
        <f t="shared" si="23"/>
        <v/>
      </c>
      <c r="X152" s="56" t="str">
        <f t="shared" si="26"/>
        <v>T</v>
      </c>
    </row>
    <row r="153" spans="3:24" ht="21.75" customHeight="1" x14ac:dyDescent="0.25">
      <c r="C153" s="63"/>
      <c r="D153" s="66" t="str">
        <f t="shared" si="20"/>
        <v/>
      </c>
      <c r="E153" s="69" t="str">
        <f>IFERROR(VLOOKUP(J153,Causa!$A$2:$F$15,6,0),"")</f>
        <v/>
      </c>
      <c r="F153" s="52"/>
      <c r="G153" s="53"/>
      <c r="H153" s="212"/>
      <c r="I153" s="55"/>
      <c r="J153" s="54"/>
      <c r="K153" s="54"/>
      <c r="L153" s="54"/>
      <c r="M153" s="54"/>
      <c r="N153" s="54"/>
      <c r="O153" s="54"/>
      <c r="P153" s="54"/>
      <c r="Q153" s="55"/>
      <c r="R153" s="54"/>
      <c r="S153" s="56">
        <f t="shared" si="24"/>
        <v>0</v>
      </c>
      <c r="T153" s="56">
        <f t="shared" si="21"/>
        <v>0</v>
      </c>
      <c r="U153" s="56">
        <f t="shared" si="25"/>
        <v>0</v>
      </c>
      <c r="V153" s="56">
        <f t="shared" si="22"/>
        <v>0</v>
      </c>
      <c r="W153" s="64" t="str">
        <f t="shared" si="23"/>
        <v/>
      </c>
      <c r="X153" s="56" t="str">
        <f t="shared" si="26"/>
        <v>T</v>
      </c>
    </row>
    <row r="154" spans="3:24" ht="21.75" customHeight="1" x14ac:dyDescent="0.25">
      <c r="C154" s="63"/>
      <c r="D154" s="66" t="str">
        <f t="shared" si="20"/>
        <v/>
      </c>
      <c r="E154" s="69" t="str">
        <f>IFERROR(VLOOKUP(J154,Causa!$A$2:$F$15,6,0),"")</f>
        <v/>
      </c>
      <c r="F154" s="52"/>
      <c r="G154" s="53"/>
      <c r="H154" s="212"/>
      <c r="I154" s="55"/>
      <c r="J154" s="54"/>
      <c r="K154" s="54"/>
      <c r="L154" s="54"/>
      <c r="M154" s="54"/>
      <c r="N154" s="54"/>
      <c r="O154" s="54"/>
      <c r="P154" s="54"/>
      <c r="Q154" s="55"/>
      <c r="R154" s="54"/>
      <c r="S154" s="56">
        <f t="shared" si="24"/>
        <v>0</v>
      </c>
      <c r="T154" s="56">
        <f t="shared" si="21"/>
        <v>0</v>
      </c>
      <c r="U154" s="56">
        <f t="shared" si="25"/>
        <v>0</v>
      </c>
      <c r="V154" s="56">
        <f t="shared" si="22"/>
        <v>0</v>
      </c>
      <c r="W154" s="64" t="str">
        <f t="shared" si="23"/>
        <v/>
      </c>
      <c r="X154" s="56" t="str">
        <f t="shared" si="26"/>
        <v>T</v>
      </c>
    </row>
    <row r="155" spans="3:24" ht="21.75" customHeight="1" x14ac:dyDescent="0.25">
      <c r="C155" s="63"/>
      <c r="D155" s="66" t="str">
        <f t="shared" si="20"/>
        <v/>
      </c>
      <c r="E155" s="69" t="str">
        <f>IFERROR(VLOOKUP(J155,Causa!$A$2:$F$15,6,0),"")</f>
        <v/>
      </c>
      <c r="F155" s="52"/>
      <c r="G155" s="53"/>
      <c r="H155" s="212"/>
      <c r="I155" s="55"/>
      <c r="J155" s="54"/>
      <c r="K155" s="54"/>
      <c r="L155" s="54"/>
      <c r="M155" s="54"/>
      <c r="N155" s="54"/>
      <c r="O155" s="54"/>
      <c r="P155" s="54"/>
      <c r="Q155" s="55"/>
      <c r="R155" s="54"/>
      <c r="S155" s="56">
        <f t="shared" si="24"/>
        <v>0</v>
      </c>
      <c r="T155" s="56">
        <f t="shared" si="21"/>
        <v>0</v>
      </c>
      <c r="U155" s="56">
        <f t="shared" si="25"/>
        <v>0</v>
      </c>
      <c r="V155" s="56">
        <f t="shared" si="22"/>
        <v>0</v>
      </c>
      <c r="W155" s="64" t="str">
        <f t="shared" si="23"/>
        <v/>
      </c>
      <c r="X155" s="56" t="str">
        <f t="shared" si="26"/>
        <v>T</v>
      </c>
    </row>
    <row r="156" spans="3:24" ht="21.75" customHeight="1" x14ac:dyDescent="0.25">
      <c r="C156" s="63"/>
      <c r="D156" s="66" t="str">
        <f t="shared" si="20"/>
        <v/>
      </c>
      <c r="E156" s="69" t="str">
        <f>IFERROR(VLOOKUP(J156,Causa!$A$2:$F$15,6,0),"")</f>
        <v/>
      </c>
      <c r="F156" s="52"/>
      <c r="G156" s="53"/>
      <c r="H156" s="212"/>
      <c r="I156" s="55"/>
      <c r="J156" s="54"/>
      <c r="K156" s="54"/>
      <c r="L156" s="54"/>
      <c r="M156" s="54"/>
      <c r="N156" s="54"/>
      <c r="O156" s="54"/>
      <c r="P156" s="54"/>
      <c r="Q156" s="55"/>
      <c r="R156" s="54"/>
      <c r="S156" s="56">
        <f t="shared" si="24"/>
        <v>0</v>
      </c>
      <c r="T156" s="56">
        <f t="shared" si="21"/>
        <v>0</v>
      </c>
      <c r="U156" s="56">
        <f t="shared" si="25"/>
        <v>0</v>
      </c>
      <c r="V156" s="56">
        <f t="shared" si="22"/>
        <v>0</v>
      </c>
      <c r="W156" s="64" t="str">
        <f t="shared" si="23"/>
        <v/>
      </c>
      <c r="X156" s="56" t="str">
        <f t="shared" si="26"/>
        <v>T</v>
      </c>
    </row>
    <row r="157" spans="3:24" ht="21.75" customHeight="1" x14ac:dyDescent="0.25">
      <c r="C157" s="63"/>
      <c r="D157" s="66" t="str">
        <f t="shared" si="20"/>
        <v/>
      </c>
      <c r="E157" s="69" t="str">
        <f>IFERROR(VLOOKUP(J157,Causa!$A$2:$F$15,6,0),"")</f>
        <v/>
      </c>
      <c r="F157" s="52"/>
      <c r="G157" s="53"/>
      <c r="H157" s="212"/>
      <c r="I157" s="55"/>
      <c r="J157" s="54"/>
      <c r="K157" s="54"/>
      <c r="L157" s="54"/>
      <c r="M157" s="54"/>
      <c r="N157" s="54"/>
      <c r="O157" s="54"/>
      <c r="P157" s="54"/>
      <c r="Q157" s="55"/>
      <c r="R157" s="54"/>
      <c r="S157" s="56">
        <f t="shared" si="24"/>
        <v>0</v>
      </c>
      <c r="T157" s="56">
        <f t="shared" si="21"/>
        <v>0</v>
      </c>
      <c r="U157" s="56">
        <f t="shared" si="25"/>
        <v>0</v>
      </c>
      <c r="V157" s="56">
        <f t="shared" si="22"/>
        <v>0</v>
      </c>
      <c r="W157" s="64" t="str">
        <f t="shared" si="23"/>
        <v/>
      </c>
      <c r="X157" s="56" t="str">
        <f t="shared" si="26"/>
        <v>T</v>
      </c>
    </row>
    <row r="158" spans="3:24" ht="21.75" customHeight="1" x14ac:dyDescent="0.25">
      <c r="C158" s="63"/>
      <c r="D158" s="66" t="str">
        <f t="shared" si="20"/>
        <v/>
      </c>
      <c r="E158" s="69" t="str">
        <f>IFERROR(VLOOKUP(J158,Causa!$A$2:$F$15,6,0),"")</f>
        <v/>
      </c>
      <c r="F158" s="52"/>
      <c r="G158" s="53"/>
      <c r="H158" s="212"/>
      <c r="I158" s="55"/>
      <c r="J158" s="54"/>
      <c r="K158" s="54"/>
      <c r="L158" s="54"/>
      <c r="M158" s="54"/>
      <c r="N158" s="54"/>
      <c r="O158" s="54"/>
      <c r="P158" s="54"/>
      <c r="Q158" s="55"/>
      <c r="R158" s="54"/>
      <c r="S158" s="56">
        <f t="shared" si="24"/>
        <v>0</v>
      </c>
      <c r="T158" s="56">
        <f t="shared" si="21"/>
        <v>0</v>
      </c>
      <c r="U158" s="56">
        <f t="shared" si="25"/>
        <v>0</v>
      </c>
      <c r="V158" s="56">
        <f t="shared" si="22"/>
        <v>0</v>
      </c>
      <c r="W158" s="64" t="str">
        <f t="shared" si="23"/>
        <v/>
      </c>
      <c r="X158" s="56" t="str">
        <f t="shared" si="26"/>
        <v>T</v>
      </c>
    </row>
    <row r="159" spans="3:24" ht="21.75" customHeight="1" x14ac:dyDescent="0.25">
      <c r="C159" s="63"/>
      <c r="D159" s="66" t="str">
        <f t="shared" si="20"/>
        <v/>
      </c>
      <c r="E159" s="69" t="str">
        <f>IFERROR(VLOOKUP(J159,Causa!$A$2:$F$15,6,0),"")</f>
        <v/>
      </c>
      <c r="F159" s="52"/>
      <c r="G159" s="53"/>
      <c r="H159" s="212"/>
      <c r="I159" s="55"/>
      <c r="J159" s="54"/>
      <c r="K159" s="54"/>
      <c r="L159" s="54"/>
      <c r="M159" s="54"/>
      <c r="N159" s="54"/>
      <c r="O159" s="54"/>
      <c r="P159" s="54"/>
      <c r="Q159" s="55"/>
      <c r="R159" s="54"/>
      <c r="S159" s="56">
        <f t="shared" si="24"/>
        <v>0</v>
      </c>
      <c r="T159" s="56">
        <f t="shared" si="21"/>
        <v>0</v>
      </c>
      <c r="U159" s="56">
        <f t="shared" si="25"/>
        <v>0</v>
      </c>
      <c r="V159" s="56">
        <f t="shared" si="22"/>
        <v>0</v>
      </c>
      <c r="W159" s="64" t="str">
        <f t="shared" si="23"/>
        <v/>
      </c>
      <c r="X159" s="56" t="str">
        <f t="shared" si="26"/>
        <v>T</v>
      </c>
    </row>
    <row r="160" spans="3:24" ht="21.75" customHeight="1" x14ac:dyDescent="0.25">
      <c r="C160" s="63"/>
      <c r="D160" s="66" t="str">
        <f t="shared" si="20"/>
        <v/>
      </c>
      <c r="E160" s="69" t="str">
        <f>IFERROR(VLOOKUP(J160,Causa!$A$2:$F$15,6,0),"")</f>
        <v/>
      </c>
      <c r="F160" s="52"/>
      <c r="G160" s="53"/>
      <c r="H160" s="212"/>
      <c r="I160" s="55"/>
      <c r="J160" s="54"/>
      <c r="K160" s="54"/>
      <c r="L160" s="54"/>
      <c r="M160" s="54"/>
      <c r="N160" s="54"/>
      <c r="O160" s="54"/>
      <c r="P160" s="54"/>
      <c r="Q160" s="55"/>
      <c r="R160" s="54"/>
      <c r="S160" s="56">
        <f t="shared" si="24"/>
        <v>0</v>
      </c>
      <c r="T160" s="56">
        <f t="shared" si="21"/>
        <v>0</v>
      </c>
      <c r="U160" s="56">
        <f t="shared" si="25"/>
        <v>0</v>
      </c>
      <c r="V160" s="56">
        <f t="shared" si="22"/>
        <v>0</v>
      </c>
      <c r="W160" s="64" t="str">
        <f t="shared" si="23"/>
        <v/>
      </c>
      <c r="X160" s="56" t="str">
        <f t="shared" si="26"/>
        <v>T</v>
      </c>
    </row>
    <row r="161" spans="3:24" ht="21.75" customHeight="1" x14ac:dyDescent="0.25">
      <c r="C161" s="63"/>
      <c r="D161" s="66" t="str">
        <f t="shared" si="20"/>
        <v/>
      </c>
      <c r="E161" s="69" t="str">
        <f>IFERROR(VLOOKUP(J161,Causa!$A$2:$F$15,6,0),"")</f>
        <v/>
      </c>
      <c r="F161" s="52"/>
      <c r="G161" s="53"/>
      <c r="H161" s="212"/>
      <c r="I161" s="55"/>
      <c r="J161" s="54"/>
      <c r="K161" s="54"/>
      <c r="L161" s="54"/>
      <c r="M161" s="54"/>
      <c r="N161" s="54"/>
      <c r="O161" s="54"/>
      <c r="P161" s="54"/>
      <c r="Q161" s="55"/>
      <c r="R161" s="54"/>
      <c r="S161" s="56">
        <f t="shared" si="24"/>
        <v>0</v>
      </c>
      <c r="T161" s="56">
        <f t="shared" si="21"/>
        <v>0</v>
      </c>
      <c r="U161" s="56">
        <f t="shared" si="25"/>
        <v>0</v>
      </c>
      <c r="V161" s="56">
        <f t="shared" si="22"/>
        <v>0</v>
      </c>
      <c r="W161" s="64" t="str">
        <f t="shared" si="23"/>
        <v/>
      </c>
      <c r="X161" s="56" t="str">
        <f t="shared" si="26"/>
        <v>T</v>
      </c>
    </row>
    <row r="162" spans="3:24" ht="21.75" customHeight="1" x14ac:dyDescent="0.25">
      <c r="C162" s="63"/>
      <c r="D162" s="66" t="str">
        <f t="shared" si="20"/>
        <v/>
      </c>
      <c r="E162" s="69" t="str">
        <f>IFERROR(VLOOKUP(J162,Causa!$A$2:$F$15,6,0),"")</f>
        <v/>
      </c>
      <c r="F162" s="52"/>
      <c r="G162" s="53"/>
      <c r="H162" s="212"/>
      <c r="I162" s="55"/>
      <c r="J162" s="54"/>
      <c r="K162" s="54"/>
      <c r="L162" s="54"/>
      <c r="M162" s="54"/>
      <c r="N162" s="54"/>
      <c r="O162" s="54"/>
      <c r="P162" s="54"/>
      <c r="Q162" s="55"/>
      <c r="R162" s="54"/>
      <c r="S162" s="56">
        <f t="shared" si="24"/>
        <v>0</v>
      </c>
      <c r="T162" s="56">
        <f t="shared" si="21"/>
        <v>0</v>
      </c>
      <c r="U162" s="56">
        <f t="shared" si="25"/>
        <v>0</v>
      </c>
      <c r="V162" s="56">
        <f t="shared" si="22"/>
        <v>0</v>
      </c>
      <c r="W162" s="64" t="str">
        <f t="shared" si="23"/>
        <v/>
      </c>
      <c r="X162" s="56" t="str">
        <f t="shared" si="26"/>
        <v>T</v>
      </c>
    </row>
    <row r="163" spans="3:24" ht="21.75" customHeight="1" x14ac:dyDescent="0.25">
      <c r="C163" s="63"/>
      <c r="D163" s="66" t="str">
        <f t="shared" ref="D163:D188" si="27">IF(E163="","",IF(E163=1,IF(COUNTA(F163:P163)=9,1,0),IF(J163="OPERACIO",IF(COUNTA(F163:P163)=7,1,0),IF(COUNTA(F163:P163)=7,1,0))))</f>
        <v/>
      </c>
      <c r="E163" s="69" t="str">
        <f>IFERROR(VLOOKUP(J163,Causa!$A$2:$F$15,6,0),"")</f>
        <v/>
      </c>
      <c r="F163" s="52"/>
      <c r="G163" s="53"/>
      <c r="H163" s="212"/>
      <c r="I163" s="55"/>
      <c r="J163" s="54"/>
      <c r="K163" s="54"/>
      <c r="L163" s="54"/>
      <c r="M163" s="54"/>
      <c r="N163" s="54"/>
      <c r="O163" s="54"/>
      <c r="P163" s="54"/>
      <c r="Q163" s="55"/>
      <c r="R163" s="54"/>
      <c r="S163" s="56">
        <f t="shared" si="24"/>
        <v>0</v>
      </c>
      <c r="T163" s="56">
        <f t="shared" ref="T163:T188" si="28">IF(J163="Programa",P163,0)-S163</f>
        <v>0</v>
      </c>
      <c r="U163" s="56">
        <f t="shared" si="25"/>
        <v>0</v>
      </c>
      <c r="V163" s="56">
        <f t="shared" ref="V163:V188" si="29">IF(J163="ELECTRIC",P163,0)+IF(J163="INSTRUME",P163,0)+IF(J163="MECANICA",P163,0)+IF(J163="OPERACIO",P163,0)+IF(J163="AUTOMATI",P163,0)</f>
        <v>0</v>
      </c>
      <c r="W163" s="64" t="str">
        <f t="shared" ref="W163:W188" si="30">IF(F163="","",HOUR(F163))</f>
        <v/>
      </c>
      <c r="X163" s="56" t="str">
        <f t="shared" si="26"/>
        <v>T</v>
      </c>
    </row>
    <row r="164" spans="3:24" ht="21.75" customHeight="1" x14ac:dyDescent="0.25">
      <c r="C164" s="63"/>
      <c r="D164" s="66" t="str">
        <f t="shared" si="27"/>
        <v/>
      </c>
      <c r="E164" s="69" t="str">
        <f>IFERROR(VLOOKUP(J164,Causa!$A$2:$F$15,6,0),"")</f>
        <v/>
      </c>
      <c r="F164" s="52"/>
      <c r="G164" s="53"/>
      <c r="H164" s="212"/>
      <c r="I164" s="55"/>
      <c r="J164" s="54"/>
      <c r="K164" s="54"/>
      <c r="L164" s="54"/>
      <c r="M164" s="54"/>
      <c r="N164" s="54"/>
      <c r="O164" s="54"/>
      <c r="P164" s="54"/>
      <c r="Q164" s="55"/>
      <c r="R164" s="54"/>
      <c r="S164" s="56">
        <f t="shared" ref="S164:S188" si="31">IF(K164="tiempo no programado",P164,0)</f>
        <v>0</v>
      </c>
      <c r="T164" s="56">
        <f t="shared" si="28"/>
        <v>0</v>
      </c>
      <c r="U164" s="56">
        <f t="shared" ref="U164:U188" si="32">IF(J164="CALIDAD",P164,0)+IF(J164="LOGISTIC",P164,0)+IF(J164="REPUESTO",P164,0)+IF(J164="SALAMAQ",P164,0)</f>
        <v>0</v>
      </c>
      <c r="V164" s="56">
        <f t="shared" si="29"/>
        <v>0</v>
      </c>
      <c r="W164" s="64" t="str">
        <f t="shared" si="30"/>
        <v/>
      </c>
      <c r="X164" s="56" t="str">
        <f t="shared" ref="X164:X188" si="33">IF(OR(W164=23,W164&lt;7),"N",IF(AND(W164&gt;=7,W164&lt;15),"M","T"))</f>
        <v>T</v>
      </c>
    </row>
    <row r="165" spans="3:24" ht="21.75" customHeight="1" x14ac:dyDescent="0.25">
      <c r="C165" s="63"/>
      <c r="D165" s="66" t="str">
        <f t="shared" si="27"/>
        <v/>
      </c>
      <c r="E165" s="69" t="str">
        <f>IFERROR(VLOOKUP(J165,Causa!$A$2:$F$15,6,0),"")</f>
        <v/>
      </c>
      <c r="F165" s="52"/>
      <c r="G165" s="53"/>
      <c r="H165" s="212"/>
      <c r="I165" s="55"/>
      <c r="J165" s="54"/>
      <c r="K165" s="54"/>
      <c r="L165" s="54"/>
      <c r="M165" s="54"/>
      <c r="N165" s="54"/>
      <c r="O165" s="54"/>
      <c r="P165" s="54"/>
      <c r="Q165" s="55"/>
      <c r="R165" s="54"/>
      <c r="S165" s="56">
        <f t="shared" si="31"/>
        <v>0</v>
      </c>
      <c r="T165" s="56">
        <f t="shared" si="28"/>
        <v>0</v>
      </c>
      <c r="U165" s="56">
        <f t="shared" si="32"/>
        <v>0</v>
      </c>
      <c r="V165" s="56">
        <f t="shared" si="29"/>
        <v>0</v>
      </c>
      <c r="W165" s="64" t="str">
        <f t="shared" si="30"/>
        <v/>
      </c>
      <c r="X165" s="56" t="str">
        <f t="shared" si="33"/>
        <v>T</v>
      </c>
    </row>
    <row r="166" spans="3:24" ht="21.75" customHeight="1" x14ac:dyDescent="0.25">
      <c r="C166" s="63"/>
      <c r="D166" s="66" t="str">
        <f t="shared" si="27"/>
        <v/>
      </c>
      <c r="E166" s="69" t="str">
        <f>IFERROR(VLOOKUP(J166,Causa!$A$2:$F$15,6,0),"")</f>
        <v/>
      </c>
      <c r="F166" s="52"/>
      <c r="G166" s="53"/>
      <c r="H166" s="212"/>
      <c r="I166" s="55"/>
      <c r="J166" s="54"/>
      <c r="K166" s="54"/>
      <c r="L166" s="54"/>
      <c r="M166" s="54"/>
      <c r="N166" s="54"/>
      <c r="O166" s="54"/>
      <c r="P166" s="54"/>
      <c r="Q166" s="55"/>
      <c r="R166" s="54"/>
      <c r="S166" s="56">
        <f t="shared" si="31"/>
        <v>0</v>
      </c>
      <c r="T166" s="56">
        <f t="shared" si="28"/>
        <v>0</v>
      </c>
      <c r="U166" s="56">
        <f t="shared" si="32"/>
        <v>0</v>
      </c>
      <c r="V166" s="56">
        <f t="shared" si="29"/>
        <v>0</v>
      </c>
      <c r="W166" s="64" t="str">
        <f t="shared" si="30"/>
        <v/>
      </c>
      <c r="X166" s="56" t="str">
        <f t="shared" si="33"/>
        <v>T</v>
      </c>
    </row>
    <row r="167" spans="3:24" ht="21.75" customHeight="1" x14ac:dyDescent="0.25">
      <c r="C167" s="63"/>
      <c r="D167" s="66" t="str">
        <f t="shared" si="27"/>
        <v/>
      </c>
      <c r="E167" s="69" t="str">
        <f>IFERROR(VLOOKUP(J167,Causa!$A$2:$F$15,6,0),"")</f>
        <v/>
      </c>
      <c r="F167" s="52"/>
      <c r="G167" s="53"/>
      <c r="H167" s="212"/>
      <c r="I167" s="55"/>
      <c r="J167" s="54"/>
      <c r="K167" s="54"/>
      <c r="L167" s="54"/>
      <c r="M167" s="54"/>
      <c r="N167" s="54"/>
      <c r="O167" s="54"/>
      <c r="P167" s="54"/>
      <c r="Q167" s="55"/>
      <c r="R167" s="54"/>
      <c r="S167" s="56">
        <f t="shared" si="31"/>
        <v>0</v>
      </c>
      <c r="T167" s="56">
        <f t="shared" si="28"/>
        <v>0</v>
      </c>
      <c r="U167" s="56">
        <f t="shared" si="32"/>
        <v>0</v>
      </c>
      <c r="V167" s="56">
        <f t="shared" si="29"/>
        <v>0</v>
      </c>
      <c r="W167" s="64" t="str">
        <f t="shared" si="30"/>
        <v/>
      </c>
      <c r="X167" s="56" t="str">
        <f t="shared" si="33"/>
        <v>T</v>
      </c>
    </row>
    <row r="168" spans="3:24" ht="21.75" customHeight="1" x14ac:dyDescent="0.25">
      <c r="C168" s="63"/>
      <c r="D168" s="66" t="str">
        <f t="shared" si="27"/>
        <v/>
      </c>
      <c r="E168" s="69" t="str">
        <f>IFERROR(VLOOKUP(J168,Causa!$A$2:$F$15,6,0),"")</f>
        <v/>
      </c>
      <c r="F168" s="52"/>
      <c r="G168" s="53"/>
      <c r="H168" s="212"/>
      <c r="I168" s="55"/>
      <c r="J168" s="54"/>
      <c r="K168" s="54"/>
      <c r="L168" s="54"/>
      <c r="M168" s="54"/>
      <c r="N168" s="54"/>
      <c r="O168" s="54"/>
      <c r="P168" s="54"/>
      <c r="Q168" s="55"/>
      <c r="R168" s="54"/>
      <c r="S168" s="56">
        <f t="shared" si="31"/>
        <v>0</v>
      </c>
      <c r="T168" s="56">
        <f t="shared" si="28"/>
        <v>0</v>
      </c>
      <c r="U168" s="56">
        <f t="shared" si="32"/>
        <v>0</v>
      </c>
      <c r="V168" s="56">
        <f t="shared" si="29"/>
        <v>0</v>
      </c>
      <c r="W168" s="64" t="str">
        <f t="shared" si="30"/>
        <v/>
      </c>
      <c r="X168" s="56" t="str">
        <f t="shared" si="33"/>
        <v>T</v>
      </c>
    </row>
    <row r="169" spans="3:24" ht="21.75" customHeight="1" x14ac:dyDescent="0.25">
      <c r="C169" s="63"/>
      <c r="D169" s="66" t="str">
        <f t="shared" si="27"/>
        <v/>
      </c>
      <c r="E169" s="69" t="str">
        <f>IFERROR(VLOOKUP(J169,Causa!$A$2:$F$15,6,0),"")</f>
        <v/>
      </c>
      <c r="F169" s="52"/>
      <c r="G169" s="53"/>
      <c r="H169" s="212"/>
      <c r="I169" s="55"/>
      <c r="J169" s="54"/>
      <c r="K169" s="54"/>
      <c r="L169" s="54"/>
      <c r="M169" s="54"/>
      <c r="N169" s="54"/>
      <c r="O169" s="54"/>
      <c r="P169" s="54"/>
      <c r="Q169" s="55"/>
      <c r="R169" s="54"/>
      <c r="S169" s="56">
        <f t="shared" si="31"/>
        <v>0</v>
      </c>
      <c r="T169" s="56">
        <f t="shared" si="28"/>
        <v>0</v>
      </c>
      <c r="U169" s="56">
        <f t="shared" si="32"/>
        <v>0</v>
      </c>
      <c r="V169" s="56">
        <f t="shared" si="29"/>
        <v>0</v>
      </c>
      <c r="W169" s="64" t="str">
        <f t="shared" si="30"/>
        <v/>
      </c>
      <c r="X169" s="56" t="str">
        <f t="shared" si="33"/>
        <v>T</v>
      </c>
    </row>
    <row r="170" spans="3:24" ht="21.75" customHeight="1" x14ac:dyDescent="0.25">
      <c r="C170" s="63"/>
      <c r="D170" s="66" t="str">
        <f t="shared" si="27"/>
        <v/>
      </c>
      <c r="E170" s="69" t="str">
        <f>IFERROR(VLOOKUP(J170,Causa!$A$2:$F$15,6,0),"")</f>
        <v/>
      </c>
      <c r="F170" s="52"/>
      <c r="G170" s="53"/>
      <c r="H170" s="212"/>
      <c r="I170" s="55"/>
      <c r="J170" s="54"/>
      <c r="K170" s="54"/>
      <c r="L170" s="54"/>
      <c r="M170" s="54"/>
      <c r="N170" s="54"/>
      <c r="O170" s="54"/>
      <c r="P170" s="54"/>
      <c r="Q170" s="55"/>
      <c r="R170" s="54"/>
      <c r="S170" s="56">
        <f t="shared" si="31"/>
        <v>0</v>
      </c>
      <c r="T170" s="56">
        <f t="shared" si="28"/>
        <v>0</v>
      </c>
      <c r="U170" s="56">
        <f t="shared" si="32"/>
        <v>0</v>
      </c>
      <c r="V170" s="56">
        <f t="shared" si="29"/>
        <v>0</v>
      </c>
      <c r="W170" s="64" t="str">
        <f t="shared" si="30"/>
        <v/>
      </c>
      <c r="X170" s="56" t="str">
        <f t="shared" si="33"/>
        <v>T</v>
      </c>
    </row>
    <row r="171" spans="3:24" ht="21.75" customHeight="1" x14ac:dyDescent="0.25">
      <c r="C171" s="63"/>
      <c r="D171" s="66" t="str">
        <f t="shared" si="27"/>
        <v/>
      </c>
      <c r="E171" s="69" t="str">
        <f>IFERROR(VLOOKUP(J171,Causa!$A$2:$F$15,6,0),"")</f>
        <v/>
      </c>
      <c r="F171" s="52"/>
      <c r="G171" s="53"/>
      <c r="H171" s="212"/>
      <c r="I171" s="55"/>
      <c r="J171" s="54"/>
      <c r="K171" s="54"/>
      <c r="L171" s="54"/>
      <c r="M171" s="54"/>
      <c r="N171" s="54"/>
      <c r="O171" s="54"/>
      <c r="P171" s="54"/>
      <c r="Q171" s="55"/>
      <c r="R171" s="54"/>
      <c r="S171" s="56">
        <f t="shared" si="31"/>
        <v>0</v>
      </c>
      <c r="T171" s="56">
        <f t="shared" si="28"/>
        <v>0</v>
      </c>
      <c r="U171" s="56">
        <f t="shared" si="32"/>
        <v>0</v>
      </c>
      <c r="V171" s="56">
        <f t="shared" si="29"/>
        <v>0</v>
      </c>
      <c r="W171" s="64" t="str">
        <f t="shared" si="30"/>
        <v/>
      </c>
      <c r="X171" s="56" t="str">
        <f t="shared" si="33"/>
        <v>T</v>
      </c>
    </row>
    <row r="172" spans="3:24" ht="21.75" customHeight="1" x14ac:dyDescent="0.25">
      <c r="C172" s="63"/>
      <c r="D172" s="66" t="str">
        <f t="shared" si="27"/>
        <v/>
      </c>
      <c r="E172" s="69" t="str">
        <f>IFERROR(VLOOKUP(J172,Causa!$A$2:$F$15,6,0),"")</f>
        <v/>
      </c>
      <c r="F172" s="52"/>
      <c r="G172" s="53"/>
      <c r="H172" s="212"/>
      <c r="I172" s="55"/>
      <c r="J172" s="54"/>
      <c r="K172" s="54"/>
      <c r="L172" s="54"/>
      <c r="M172" s="54"/>
      <c r="N172" s="54"/>
      <c r="O172" s="54"/>
      <c r="P172" s="54"/>
      <c r="Q172" s="55"/>
      <c r="R172" s="54"/>
      <c r="S172" s="56">
        <f t="shared" si="31"/>
        <v>0</v>
      </c>
      <c r="T172" s="56">
        <f t="shared" si="28"/>
        <v>0</v>
      </c>
      <c r="U172" s="56">
        <f t="shared" si="32"/>
        <v>0</v>
      </c>
      <c r="V172" s="56">
        <f t="shared" si="29"/>
        <v>0</v>
      </c>
      <c r="W172" s="64" t="str">
        <f t="shared" si="30"/>
        <v/>
      </c>
      <c r="X172" s="56" t="str">
        <f t="shared" si="33"/>
        <v>T</v>
      </c>
    </row>
    <row r="173" spans="3:24" ht="21.75" customHeight="1" x14ac:dyDescent="0.25">
      <c r="C173" s="63"/>
      <c r="D173" s="66" t="str">
        <f t="shared" si="27"/>
        <v/>
      </c>
      <c r="E173" s="69" t="str">
        <f>IFERROR(VLOOKUP(J173,Causa!$A$2:$F$15,6,0),"")</f>
        <v/>
      </c>
      <c r="F173" s="52"/>
      <c r="G173" s="53"/>
      <c r="H173" s="212"/>
      <c r="I173" s="55"/>
      <c r="J173" s="54"/>
      <c r="K173" s="54"/>
      <c r="L173" s="54"/>
      <c r="M173" s="54"/>
      <c r="N173" s="54"/>
      <c r="O173" s="54"/>
      <c r="P173" s="54"/>
      <c r="Q173" s="55"/>
      <c r="R173" s="54"/>
      <c r="S173" s="56">
        <f t="shared" si="31"/>
        <v>0</v>
      </c>
      <c r="T173" s="56">
        <f t="shared" si="28"/>
        <v>0</v>
      </c>
      <c r="U173" s="56">
        <f t="shared" si="32"/>
        <v>0</v>
      </c>
      <c r="V173" s="56">
        <f t="shared" si="29"/>
        <v>0</v>
      </c>
      <c r="W173" s="64" t="str">
        <f t="shared" si="30"/>
        <v/>
      </c>
      <c r="X173" s="56" t="str">
        <f t="shared" si="33"/>
        <v>T</v>
      </c>
    </row>
    <row r="174" spans="3:24" ht="21.75" customHeight="1" x14ac:dyDescent="0.25">
      <c r="C174" s="63"/>
      <c r="D174" s="66" t="str">
        <f t="shared" si="27"/>
        <v/>
      </c>
      <c r="E174" s="69" t="str">
        <f>IFERROR(VLOOKUP(J174,Causa!$A$2:$F$15,6,0),"")</f>
        <v/>
      </c>
      <c r="F174" s="52"/>
      <c r="G174" s="53"/>
      <c r="H174" s="212"/>
      <c r="I174" s="55"/>
      <c r="J174" s="54"/>
      <c r="K174" s="54"/>
      <c r="L174" s="54"/>
      <c r="M174" s="54"/>
      <c r="N174" s="54"/>
      <c r="O174" s="54"/>
      <c r="P174" s="54"/>
      <c r="Q174" s="55"/>
      <c r="R174" s="54"/>
      <c r="S174" s="56">
        <f t="shared" si="31"/>
        <v>0</v>
      </c>
      <c r="T174" s="56">
        <f t="shared" si="28"/>
        <v>0</v>
      </c>
      <c r="U174" s="56">
        <f t="shared" si="32"/>
        <v>0</v>
      </c>
      <c r="V174" s="56">
        <f t="shared" si="29"/>
        <v>0</v>
      </c>
      <c r="W174" s="64" t="str">
        <f t="shared" si="30"/>
        <v/>
      </c>
      <c r="X174" s="56" t="str">
        <f t="shared" si="33"/>
        <v>T</v>
      </c>
    </row>
    <row r="175" spans="3:24" ht="21.75" customHeight="1" x14ac:dyDescent="0.25">
      <c r="C175" s="63"/>
      <c r="D175" s="66" t="str">
        <f t="shared" si="27"/>
        <v/>
      </c>
      <c r="E175" s="69" t="str">
        <f>IFERROR(VLOOKUP(J175,Causa!$A$2:$F$15,6,0),"")</f>
        <v/>
      </c>
      <c r="F175" s="52"/>
      <c r="G175" s="53"/>
      <c r="H175" s="212"/>
      <c r="I175" s="55"/>
      <c r="J175" s="54"/>
      <c r="K175" s="54"/>
      <c r="L175" s="54"/>
      <c r="M175" s="54"/>
      <c r="N175" s="54"/>
      <c r="O175" s="54"/>
      <c r="P175" s="54"/>
      <c r="Q175" s="55"/>
      <c r="R175" s="54"/>
      <c r="S175" s="56">
        <f t="shared" si="31"/>
        <v>0</v>
      </c>
      <c r="T175" s="56">
        <f t="shared" si="28"/>
        <v>0</v>
      </c>
      <c r="U175" s="56">
        <f t="shared" si="32"/>
        <v>0</v>
      </c>
      <c r="V175" s="56">
        <f t="shared" si="29"/>
        <v>0</v>
      </c>
      <c r="W175" s="64" t="str">
        <f t="shared" si="30"/>
        <v/>
      </c>
      <c r="X175" s="56" t="str">
        <f t="shared" si="33"/>
        <v>T</v>
      </c>
    </row>
    <row r="176" spans="3:24" ht="21.75" customHeight="1" x14ac:dyDescent="0.25">
      <c r="C176" s="63"/>
      <c r="D176" s="66" t="str">
        <f t="shared" si="27"/>
        <v/>
      </c>
      <c r="E176" s="69" t="str">
        <f>IFERROR(VLOOKUP(J176,Causa!$A$2:$F$15,6,0),"")</f>
        <v/>
      </c>
      <c r="F176" s="52"/>
      <c r="G176" s="53"/>
      <c r="H176" s="212"/>
      <c r="I176" s="55"/>
      <c r="J176" s="54"/>
      <c r="K176" s="54"/>
      <c r="L176" s="54"/>
      <c r="M176" s="54"/>
      <c r="N176" s="54"/>
      <c r="O176" s="54"/>
      <c r="P176" s="54"/>
      <c r="Q176" s="55"/>
      <c r="R176" s="54"/>
      <c r="S176" s="56">
        <f t="shared" si="31"/>
        <v>0</v>
      </c>
      <c r="T176" s="56">
        <f t="shared" si="28"/>
        <v>0</v>
      </c>
      <c r="U176" s="56">
        <f t="shared" si="32"/>
        <v>0</v>
      </c>
      <c r="V176" s="56">
        <f t="shared" si="29"/>
        <v>0</v>
      </c>
      <c r="W176" s="64" t="str">
        <f t="shared" si="30"/>
        <v/>
      </c>
      <c r="X176" s="56" t="str">
        <f t="shared" si="33"/>
        <v>T</v>
      </c>
    </row>
    <row r="177" spans="3:24" ht="21.75" customHeight="1" x14ac:dyDescent="0.25">
      <c r="C177" s="63"/>
      <c r="D177" s="66" t="str">
        <f t="shared" si="27"/>
        <v/>
      </c>
      <c r="E177" s="69" t="str">
        <f>IFERROR(VLOOKUP(J177,Causa!$A$2:$F$15,6,0),"")</f>
        <v/>
      </c>
      <c r="F177" s="52"/>
      <c r="G177" s="53"/>
      <c r="H177" s="212"/>
      <c r="I177" s="55"/>
      <c r="J177" s="54"/>
      <c r="K177" s="54"/>
      <c r="L177" s="54"/>
      <c r="M177" s="54"/>
      <c r="N177" s="54"/>
      <c r="O177" s="54"/>
      <c r="P177" s="54"/>
      <c r="Q177" s="55"/>
      <c r="R177" s="54"/>
      <c r="S177" s="56">
        <f t="shared" si="31"/>
        <v>0</v>
      </c>
      <c r="T177" s="56">
        <f t="shared" si="28"/>
        <v>0</v>
      </c>
      <c r="U177" s="56">
        <f t="shared" si="32"/>
        <v>0</v>
      </c>
      <c r="V177" s="56">
        <f t="shared" si="29"/>
        <v>0</v>
      </c>
      <c r="W177" s="64" t="str">
        <f t="shared" si="30"/>
        <v/>
      </c>
      <c r="X177" s="56" t="str">
        <f t="shared" si="33"/>
        <v>T</v>
      </c>
    </row>
    <row r="178" spans="3:24" ht="21.75" customHeight="1" x14ac:dyDescent="0.25">
      <c r="C178" s="63"/>
      <c r="D178" s="66" t="str">
        <f t="shared" si="27"/>
        <v/>
      </c>
      <c r="E178" s="69" t="str">
        <f>IFERROR(VLOOKUP(J178,Causa!$A$2:$F$15,6,0),"")</f>
        <v/>
      </c>
      <c r="F178" s="52"/>
      <c r="G178" s="53"/>
      <c r="H178" s="212"/>
      <c r="I178" s="55"/>
      <c r="J178" s="54"/>
      <c r="K178" s="54"/>
      <c r="L178" s="54"/>
      <c r="M178" s="54"/>
      <c r="N178" s="54"/>
      <c r="O178" s="54"/>
      <c r="P178" s="54"/>
      <c r="Q178" s="55"/>
      <c r="R178" s="54"/>
      <c r="S178" s="56">
        <f t="shared" si="31"/>
        <v>0</v>
      </c>
      <c r="T178" s="56">
        <f t="shared" si="28"/>
        <v>0</v>
      </c>
      <c r="U178" s="56">
        <f t="shared" si="32"/>
        <v>0</v>
      </c>
      <c r="V178" s="56">
        <f t="shared" si="29"/>
        <v>0</v>
      </c>
      <c r="W178" s="64" t="str">
        <f t="shared" si="30"/>
        <v/>
      </c>
      <c r="X178" s="56" t="str">
        <f t="shared" si="33"/>
        <v>T</v>
      </c>
    </row>
    <row r="179" spans="3:24" ht="21.75" customHeight="1" x14ac:dyDescent="0.25">
      <c r="C179" s="63"/>
      <c r="D179" s="66" t="str">
        <f t="shared" si="27"/>
        <v/>
      </c>
      <c r="E179" s="69" t="str">
        <f>IFERROR(VLOOKUP(J179,Causa!$A$2:$F$15,6,0),"")</f>
        <v/>
      </c>
      <c r="F179" s="52"/>
      <c r="G179" s="53"/>
      <c r="H179" s="212"/>
      <c r="I179" s="55"/>
      <c r="J179" s="54"/>
      <c r="K179" s="54"/>
      <c r="L179" s="54"/>
      <c r="M179" s="54"/>
      <c r="N179" s="54"/>
      <c r="O179" s="54"/>
      <c r="P179" s="54"/>
      <c r="Q179" s="55"/>
      <c r="R179" s="54"/>
      <c r="S179" s="56">
        <f t="shared" si="31"/>
        <v>0</v>
      </c>
      <c r="T179" s="56">
        <f t="shared" si="28"/>
        <v>0</v>
      </c>
      <c r="U179" s="56">
        <f t="shared" si="32"/>
        <v>0</v>
      </c>
      <c r="V179" s="56">
        <f t="shared" si="29"/>
        <v>0</v>
      </c>
      <c r="W179" s="64" t="str">
        <f t="shared" si="30"/>
        <v/>
      </c>
      <c r="X179" s="56" t="str">
        <f t="shared" si="33"/>
        <v>T</v>
      </c>
    </row>
    <row r="180" spans="3:24" ht="21.75" customHeight="1" x14ac:dyDescent="0.25">
      <c r="C180" s="63"/>
      <c r="D180" s="66" t="str">
        <f t="shared" si="27"/>
        <v/>
      </c>
      <c r="E180" s="69" t="str">
        <f>IFERROR(VLOOKUP(J180,Causa!$A$2:$F$15,6,0),"")</f>
        <v/>
      </c>
      <c r="F180" s="52"/>
      <c r="G180" s="53"/>
      <c r="H180" s="212"/>
      <c r="I180" s="55"/>
      <c r="J180" s="54"/>
      <c r="K180" s="54"/>
      <c r="L180" s="54"/>
      <c r="M180" s="54"/>
      <c r="N180" s="54"/>
      <c r="O180" s="54"/>
      <c r="P180" s="54"/>
      <c r="Q180" s="55"/>
      <c r="R180" s="54"/>
      <c r="S180" s="56">
        <f t="shared" si="31"/>
        <v>0</v>
      </c>
      <c r="T180" s="56">
        <f t="shared" si="28"/>
        <v>0</v>
      </c>
      <c r="U180" s="56">
        <f t="shared" si="32"/>
        <v>0</v>
      </c>
      <c r="V180" s="56">
        <f t="shared" si="29"/>
        <v>0</v>
      </c>
      <c r="W180" s="64" t="str">
        <f t="shared" si="30"/>
        <v/>
      </c>
      <c r="X180" s="56" t="str">
        <f t="shared" si="33"/>
        <v>T</v>
      </c>
    </row>
    <row r="181" spans="3:24" ht="21.75" customHeight="1" x14ac:dyDescent="0.25">
      <c r="C181" s="63"/>
      <c r="D181" s="66" t="str">
        <f t="shared" si="27"/>
        <v/>
      </c>
      <c r="E181" s="69" t="str">
        <f>IFERROR(VLOOKUP(J181,Causa!$A$2:$F$15,6,0),"")</f>
        <v/>
      </c>
      <c r="F181" s="52"/>
      <c r="G181" s="53"/>
      <c r="H181" s="212"/>
      <c r="I181" s="55"/>
      <c r="J181" s="54"/>
      <c r="K181" s="54"/>
      <c r="L181" s="54"/>
      <c r="M181" s="54"/>
      <c r="N181" s="54"/>
      <c r="O181" s="54"/>
      <c r="P181" s="54"/>
      <c r="Q181" s="55"/>
      <c r="R181" s="54"/>
      <c r="S181" s="56">
        <f t="shared" si="31"/>
        <v>0</v>
      </c>
      <c r="T181" s="56">
        <f t="shared" si="28"/>
        <v>0</v>
      </c>
      <c r="U181" s="56">
        <f t="shared" si="32"/>
        <v>0</v>
      </c>
      <c r="V181" s="56">
        <f t="shared" si="29"/>
        <v>0</v>
      </c>
      <c r="W181" s="64" t="str">
        <f t="shared" si="30"/>
        <v/>
      </c>
      <c r="X181" s="56" t="str">
        <f t="shared" si="33"/>
        <v>T</v>
      </c>
    </row>
    <row r="182" spans="3:24" ht="21.75" customHeight="1" x14ac:dyDescent="0.25">
      <c r="C182" s="63"/>
      <c r="D182" s="66" t="str">
        <f t="shared" si="27"/>
        <v/>
      </c>
      <c r="E182" s="69" t="str">
        <f>IFERROR(VLOOKUP(J182,Causa!$A$2:$F$15,6,0),"")</f>
        <v/>
      </c>
      <c r="F182" s="52"/>
      <c r="G182" s="53"/>
      <c r="H182" s="212"/>
      <c r="I182" s="55"/>
      <c r="J182" s="54"/>
      <c r="K182" s="54"/>
      <c r="L182" s="54"/>
      <c r="M182" s="54"/>
      <c r="N182" s="54"/>
      <c r="O182" s="54"/>
      <c r="P182" s="54"/>
      <c r="Q182" s="55"/>
      <c r="R182" s="54"/>
      <c r="S182" s="56">
        <f t="shared" si="31"/>
        <v>0</v>
      </c>
      <c r="T182" s="56">
        <f t="shared" si="28"/>
        <v>0</v>
      </c>
      <c r="U182" s="56">
        <f t="shared" si="32"/>
        <v>0</v>
      </c>
      <c r="V182" s="56">
        <f t="shared" si="29"/>
        <v>0</v>
      </c>
      <c r="W182" s="64" t="str">
        <f t="shared" si="30"/>
        <v/>
      </c>
      <c r="X182" s="56" t="str">
        <f t="shared" si="33"/>
        <v>T</v>
      </c>
    </row>
    <row r="183" spans="3:24" ht="21.75" customHeight="1" x14ac:dyDescent="0.25">
      <c r="C183" s="63"/>
      <c r="D183" s="66" t="str">
        <f t="shared" si="27"/>
        <v/>
      </c>
      <c r="E183" s="69" t="str">
        <f>IFERROR(VLOOKUP(J183,Causa!$A$2:$F$15,6,0),"")</f>
        <v/>
      </c>
      <c r="F183" s="52"/>
      <c r="G183" s="53"/>
      <c r="H183" s="212"/>
      <c r="I183" s="55"/>
      <c r="J183" s="54"/>
      <c r="K183" s="54"/>
      <c r="L183" s="54"/>
      <c r="M183" s="54"/>
      <c r="N183" s="54"/>
      <c r="O183" s="54"/>
      <c r="P183" s="54"/>
      <c r="Q183" s="55"/>
      <c r="R183" s="54"/>
      <c r="S183" s="56">
        <f t="shared" si="31"/>
        <v>0</v>
      </c>
      <c r="T183" s="56">
        <f t="shared" si="28"/>
        <v>0</v>
      </c>
      <c r="U183" s="56">
        <f t="shared" si="32"/>
        <v>0</v>
      </c>
      <c r="V183" s="56">
        <f t="shared" si="29"/>
        <v>0</v>
      </c>
      <c r="W183" s="64" t="str">
        <f t="shared" si="30"/>
        <v/>
      </c>
      <c r="X183" s="56" t="str">
        <f t="shared" si="33"/>
        <v>T</v>
      </c>
    </row>
    <row r="184" spans="3:24" ht="21.75" customHeight="1" x14ac:dyDescent="0.25">
      <c r="C184" s="63"/>
      <c r="D184" s="66" t="str">
        <f t="shared" si="27"/>
        <v/>
      </c>
      <c r="E184" s="69" t="str">
        <f>IFERROR(VLOOKUP(J184,Causa!$A$2:$F$15,6,0),"")</f>
        <v/>
      </c>
      <c r="F184" s="52"/>
      <c r="G184" s="53"/>
      <c r="H184" s="212"/>
      <c r="I184" s="55"/>
      <c r="J184" s="54"/>
      <c r="K184" s="54"/>
      <c r="L184" s="54"/>
      <c r="M184" s="54"/>
      <c r="N184" s="54"/>
      <c r="O184" s="54"/>
      <c r="P184" s="54"/>
      <c r="Q184" s="55"/>
      <c r="R184" s="54"/>
      <c r="S184" s="56">
        <f t="shared" si="31"/>
        <v>0</v>
      </c>
      <c r="T184" s="56">
        <f t="shared" si="28"/>
        <v>0</v>
      </c>
      <c r="U184" s="56">
        <f t="shared" si="32"/>
        <v>0</v>
      </c>
      <c r="V184" s="56">
        <f t="shared" si="29"/>
        <v>0</v>
      </c>
      <c r="W184" s="64" t="str">
        <f t="shared" si="30"/>
        <v/>
      </c>
      <c r="X184" s="56" t="str">
        <f t="shared" si="33"/>
        <v>T</v>
      </c>
    </row>
    <row r="185" spans="3:24" ht="21.75" customHeight="1" x14ac:dyDescent="0.25">
      <c r="C185" s="63"/>
      <c r="D185" s="66" t="str">
        <f t="shared" si="27"/>
        <v/>
      </c>
      <c r="E185" s="69" t="str">
        <f>IFERROR(VLOOKUP(J185,Causa!$A$2:$F$15,6,0),"")</f>
        <v/>
      </c>
      <c r="F185" s="52"/>
      <c r="G185" s="53"/>
      <c r="H185" s="212"/>
      <c r="I185" s="55"/>
      <c r="J185" s="54"/>
      <c r="K185" s="54"/>
      <c r="L185" s="54"/>
      <c r="M185" s="54"/>
      <c r="N185" s="54"/>
      <c r="O185" s="54"/>
      <c r="P185" s="54"/>
      <c r="Q185" s="55"/>
      <c r="R185" s="54"/>
      <c r="S185" s="56">
        <f t="shared" si="31"/>
        <v>0</v>
      </c>
      <c r="T185" s="56">
        <f t="shared" si="28"/>
        <v>0</v>
      </c>
      <c r="U185" s="56">
        <f t="shared" si="32"/>
        <v>0</v>
      </c>
      <c r="V185" s="56">
        <f t="shared" si="29"/>
        <v>0</v>
      </c>
      <c r="W185" s="64" t="str">
        <f t="shared" si="30"/>
        <v/>
      </c>
      <c r="X185" s="56" t="str">
        <f t="shared" si="33"/>
        <v>T</v>
      </c>
    </row>
    <row r="186" spans="3:24" ht="21.75" customHeight="1" x14ac:dyDescent="0.25">
      <c r="C186" s="63"/>
      <c r="D186" s="66" t="str">
        <f t="shared" si="27"/>
        <v/>
      </c>
      <c r="E186" s="69" t="str">
        <f>IFERROR(VLOOKUP(J186,Causa!$A$2:$F$15,6,0),"")</f>
        <v/>
      </c>
      <c r="F186" s="52"/>
      <c r="G186" s="53"/>
      <c r="H186" s="212"/>
      <c r="I186" s="55"/>
      <c r="J186" s="54"/>
      <c r="K186" s="54"/>
      <c r="L186" s="54"/>
      <c r="M186" s="54"/>
      <c r="N186" s="54"/>
      <c r="O186" s="54"/>
      <c r="P186" s="54"/>
      <c r="Q186" s="55"/>
      <c r="R186" s="54"/>
      <c r="S186" s="56">
        <f t="shared" si="31"/>
        <v>0</v>
      </c>
      <c r="T186" s="56">
        <f t="shared" si="28"/>
        <v>0</v>
      </c>
      <c r="U186" s="56">
        <f t="shared" si="32"/>
        <v>0</v>
      </c>
      <c r="V186" s="56">
        <f t="shared" si="29"/>
        <v>0</v>
      </c>
      <c r="W186" s="64" t="str">
        <f t="shared" si="30"/>
        <v/>
      </c>
      <c r="X186" s="56" t="str">
        <f t="shared" si="33"/>
        <v>T</v>
      </c>
    </row>
    <row r="187" spans="3:24" ht="21.75" customHeight="1" x14ac:dyDescent="0.25">
      <c r="C187" s="63"/>
      <c r="D187" s="66" t="str">
        <f t="shared" si="27"/>
        <v/>
      </c>
      <c r="E187" s="69" t="str">
        <f>IFERROR(VLOOKUP(J187,Causa!$A$2:$F$15,6,0),"")</f>
        <v/>
      </c>
      <c r="F187" s="52"/>
      <c r="G187" s="53"/>
      <c r="H187" s="212"/>
      <c r="I187" s="55"/>
      <c r="J187" s="54"/>
      <c r="K187" s="54"/>
      <c r="L187" s="54"/>
      <c r="M187" s="54"/>
      <c r="N187" s="54"/>
      <c r="O187" s="54"/>
      <c r="P187" s="54"/>
      <c r="Q187" s="55"/>
      <c r="R187" s="54"/>
      <c r="S187" s="56">
        <f t="shared" si="31"/>
        <v>0</v>
      </c>
      <c r="T187" s="56">
        <f t="shared" si="28"/>
        <v>0</v>
      </c>
      <c r="U187" s="56">
        <f t="shared" si="32"/>
        <v>0</v>
      </c>
      <c r="V187" s="56">
        <f t="shared" si="29"/>
        <v>0</v>
      </c>
      <c r="W187" s="64" t="str">
        <f t="shared" si="30"/>
        <v/>
      </c>
      <c r="X187" s="56" t="str">
        <f t="shared" si="33"/>
        <v>T</v>
      </c>
    </row>
    <row r="188" spans="3:24" ht="21.75" customHeight="1" x14ac:dyDescent="0.25">
      <c r="C188" s="63"/>
      <c r="D188" s="66" t="str">
        <f t="shared" si="27"/>
        <v/>
      </c>
      <c r="E188" s="69" t="str">
        <f>IFERROR(VLOOKUP(J188,Causa!$A$2:$F$15,6,0),"")</f>
        <v/>
      </c>
      <c r="F188" s="52"/>
      <c r="G188" s="53"/>
      <c r="H188" s="212"/>
      <c r="I188" s="55"/>
      <c r="J188" s="54"/>
      <c r="K188" s="54"/>
      <c r="L188" s="54"/>
      <c r="M188" s="54"/>
      <c r="N188" s="54"/>
      <c r="O188" s="54"/>
      <c r="P188" s="54"/>
      <c r="Q188" s="55"/>
      <c r="R188" s="54"/>
      <c r="S188" s="56">
        <f t="shared" si="31"/>
        <v>0</v>
      </c>
      <c r="T188" s="56">
        <f t="shared" si="28"/>
        <v>0</v>
      </c>
      <c r="U188" s="56">
        <f t="shared" si="32"/>
        <v>0</v>
      </c>
      <c r="V188" s="56">
        <f t="shared" si="29"/>
        <v>0</v>
      </c>
      <c r="W188" s="64" t="str">
        <f t="shared" si="30"/>
        <v/>
      </c>
      <c r="X188" s="56" t="str">
        <f t="shared" si="33"/>
        <v>T</v>
      </c>
    </row>
  </sheetData>
  <mergeCells count="15">
    <mergeCell ref="C33:D33"/>
    <mergeCell ref="T33:W33"/>
    <mergeCell ref="Y113:Z113"/>
    <mergeCell ref="AD7:AD8"/>
    <mergeCell ref="Q8:S8"/>
    <mergeCell ref="T7:Z7"/>
    <mergeCell ref="AA7:AB7"/>
    <mergeCell ref="AC7:AC8"/>
    <mergeCell ref="A9:A15"/>
    <mergeCell ref="R9:S15"/>
    <mergeCell ref="A16:A23"/>
    <mergeCell ref="A24:A31"/>
    <mergeCell ref="G3:L3"/>
    <mergeCell ref="F4:G4"/>
    <mergeCell ref="C7:S7"/>
  </mergeCells>
  <conditionalFormatting sqref="R9:S15">
    <cfRule type="cellIs" priority="42" stopIfTrue="1" operator="equal">
      <formula>0</formula>
    </cfRule>
    <cfRule type="cellIs" dxfId="620" priority="54" stopIfTrue="1" operator="lessThan">
      <formula>0.8477</formula>
    </cfRule>
    <cfRule type="cellIs" dxfId="619" priority="55" stopIfTrue="1" operator="greaterThanOrEqual">
      <formula>0.8477</formula>
    </cfRule>
  </conditionalFormatting>
  <conditionalFormatting sqref="R24">
    <cfRule type="cellIs" dxfId="618" priority="52" stopIfTrue="1" operator="lessThan">
      <formula>0.8477</formula>
    </cfRule>
    <cfRule type="cellIs" dxfId="617" priority="53" stopIfTrue="1" operator="greaterThanOrEqual">
      <formula>0.8477</formula>
    </cfRule>
  </conditionalFormatting>
  <conditionalFormatting sqref="G5">
    <cfRule type="cellIs" priority="45" stopIfTrue="1" operator="equal">
      <formula>0</formula>
    </cfRule>
    <cfRule type="cellIs" dxfId="616" priority="50" stopIfTrue="1" operator="lessThan">
      <formula>0.635</formula>
    </cfRule>
    <cfRule type="cellIs" dxfId="615" priority="51" stopIfTrue="1" operator="greaterThanOrEqual">
      <formula>0.635</formula>
    </cfRule>
  </conditionalFormatting>
  <conditionalFormatting sqref="I5">
    <cfRule type="cellIs" priority="44" stopIfTrue="1" operator="equal">
      <formula>0</formula>
    </cfRule>
    <cfRule type="cellIs" dxfId="614" priority="48" stopIfTrue="1" operator="lessThan">
      <formula>0.8477</formula>
    </cfRule>
    <cfRule type="cellIs" dxfId="613" priority="49" stopIfTrue="1" operator="greaterThanOrEqual">
      <formula>0.8477</formula>
    </cfRule>
  </conditionalFormatting>
  <conditionalFormatting sqref="E5">
    <cfRule type="cellIs" priority="43" stopIfTrue="1" operator="equal">
      <formula>0</formula>
    </cfRule>
    <cfRule type="cellIs" dxfId="612" priority="46" stopIfTrue="1" operator="lessThan">
      <formula>0.8898</formula>
    </cfRule>
    <cfRule type="cellIs" dxfId="611" priority="47" stopIfTrue="1" operator="greaterThanOrEqual">
      <formula>0.8898</formula>
    </cfRule>
  </conditionalFormatting>
  <conditionalFormatting sqref="R24:S30">
    <cfRule type="cellIs" priority="41" stopIfTrue="1" operator="equal">
      <formula>0</formula>
    </cfRule>
  </conditionalFormatting>
  <conditionalFormatting sqref="L9">
    <cfRule type="cellIs" priority="38" stopIfTrue="1" operator="equal">
      <formula>0</formula>
    </cfRule>
    <cfRule type="cellIs" dxfId="610" priority="39" stopIfTrue="1" operator="lessThan">
      <formula>0.635</formula>
    </cfRule>
    <cfRule type="cellIs" dxfId="609" priority="40" stopIfTrue="1" operator="greaterThanOrEqual">
      <formula>0.635</formula>
    </cfRule>
  </conditionalFormatting>
  <conditionalFormatting sqref="O9:P32 M9:M32">
    <cfRule type="cellIs" priority="35" stopIfTrue="1" operator="equal">
      <formula>0</formula>
    </cfRule>
    <cfRule type="cellIs" dxfId="608" priority="36" stopIfTrue="1" operator="lessThan">
      <formula>0.8477</formula>
    </cfRule>
    <cfRule type="cellIs" dxfId="607" priority="37" stopIfTrue="1" operator="greaterThanOrEqual">
      <formula>0.8477</formula>
    </cfRule>
  </conditionalFormatting>
  <conditionalFormatting sqref="L10:L32">
    <cfRule type="cellIs" priority="32" stopIfTrue="1" operator="equal">
      <formula>0</formula>
    </cfRule>
    <cfRule type="cellIs" dxfId="606" priority="33" stopIfTrue="1" operator="lessThan">
      <formula>0.635</formula>
    </cfRule>
    <cfRule type="cellIs" dxfId="605" priority="34" stopIfTrue="1" operator="greaterThanOrEqual">
      <formula>0.635</formula>
    </cfRule>
  </conditionalFormatting>
  <conditionalFormatting sqref="M10:M32">
    <cfRule type="cellIs" priority="29" stopIfTrue="1" operator="equal">
      <formula>0</formula>
    </cfRule>
    <cfRule type="cellIs" dxfId="604" priority="30" stopIfTrue="1" operator="lessThan">
      <formula>0.8477</formula>
    </cfRule>
    <cfRule type="cellIs" dxfId="603" priority="31" stopIfTrue="1" operator="greaterThanOrEqual">
      <formula>0.8477</formula>
    </cfRule>
  </conditionalFormatting>
  <conditionalFormatting sqref="R16">
    <cfRule type="cellIs" priority="26" stopIfTrue="1" operator="equal">
      <formula>0</formula>
    </cfRule>
    <cfRule type="cellIs" dxfId="602" priority="27" stopIfTrue="1" operator="lessThan">
      <formula>0.8477</formula>
    </cfRule>
    <cfRule type="cellIs" dxfId="601" priority="28" stopIfTrue="1" operator="greaterThanOrEqual">
      <formula>0.8477</formula>
    </cfRule>
  </conditionalFormatting>
  <conditionalFormatting sqref="N9">
    <cfRule type="containsText" dxfId="600" priority="24" stopIfTrue="1" operator="containsText" text="Avisar al planner">
      <formula>NOT(ISERROR(SEARCH("Avisar al planner",N9)))</formula>
    </cfRule>
    <cfRule type="containsText" dxfId="599" priority="25" stopIfTrue="1" operator="containsText" text="OK">
      <formula>NOT(ISERROR(SEARCH("OK",N9)))</formula>
    </cfRule>
  </conditionalFormatting>
  <conditionalFormatting sqref="N9:N32">
    <cfRule type="cellIs" dxfId="598" priority="21" stopIfTrue="1" operator="lessThanOrEqual">
      <formula>155</formula>
    </cfRule>
    <cfRule type="cellIs" dxfId="597" priority="22" stopIfTrue="1" operator="between">
      <formula>155</formula>
      <formula>185</formula>
    </cfRule>
    <cfRule type="cellIs" dxfId="596" priority="23" stopIfTrue="1" operator="greaterThanOrEqual">
      <formula>185</formula>
    </cfRule>
  </conditionalFormatting>
  <conditionalFormatting sqref="N10:N32">
    <cfRule type="containsText" dxfId="595" priority="19" stopIfTrue="1" operator="containsText" text="Avisar al planner">
      <formula>NOT(ISERROR(SEARCH("Avisar al planner",N10)))</formula>
    </cfRule>
    <cfRule type="containsText" dxfId="594" priority="20" stopIfTrue="1" operator="containsText" text="OK">
      <formula>NOT(ISERROR(SEARCH("OK",N10)))</formula>
    </cfRule>
  </conditionalFormatting>
  <conditionalFormatting sqref="N10:N32">
    <cfRule type="containsText" dxfId="593" priority="17" stopIfTrue="1" operator="containsText" text="Avisar al planner">
      <formula>NOT(ISERROR(SEARCH("Avisar al planner",N10)))</formula>
    </cfRule>
    <cfRule type="containsText" dxfId="592" priority="18" stopIfTrue="1" operator="containsText" text="OK">
      <formula>NOT(ISERROR(SEARCH("OK",N10)))</formula>
    </cfRule>
  </conditionalFormatting>
  <conditionalFormatting sqref="N10:N32">
    <cfRule type="containsText" dxfId="591" priority="15" stopIfTrue="1" operator="containsText" text="Avisar al planner">
      <formula>NOT(ISERROR(SEARCH("Avisar al planner",N10)))</formula>
    </cfRule>
    <cfRule type="containsText" dxfId="590" priority="16" stopIfTrue="1" operator="containsText" text="OK">
      <formula>NOT(ISERROR(SEARCH("OK",N10)))</formula>
    </cfRule>
  </conditionalFormatting>
  <conditionalFormatting sqref="D35:D188">
    <cfRule type="cellIs" dxfId="589" priority="13" operator="equal">
      <formula>0</formula>
    </cfRule>
    <cfRule type="cellIs" dxfId="588" priority="14" operator="equal">
      <formula>1</formula>
    </cfRule>
  </conditionalFormatting>
  <conditionalFormatting sqref="C9:C32">
    <cfRule type="cellIs" dxfId="587" priority="11" operator="equal">
      <formula>0</formula>
    </cfRule>
    <cfRule type="cellIs" dxfId="586" priority="12" operator="notEqual">
      <formula>0</formula>
    </cfRule>
  </conditionalFormatting>
  <conditionalFormatting sqref="C9:C32">
    <cfRule type="cellIs" priority="10" operator="equal">
      <formula>""""""</formula>
    </cfRule>
  </conditionalFormatting>
  <conditionalFormatting sqref="G6">
    <cfRule type="cellIs" priority="3" stopIfTrue="1" operator="equal">
      <formula>0</formula>
    </cfRule>
    <cfRule type="cellIs" dxfId="585" priority="8" stopIfTrue="1" operator="lessThan">
      <formula>0.635</formula>
    </cfRule>
    <cfRule type="cellIs" dxfId="584" priority="9" stopIfTrue="1" operator="greaterThanOrEqual">
      <formula>0.635</formula>
    </cfRule>
  </conditionalFormatting>
  <conditionalFormatting sqref="I6">
    <cfRule type="cellIs" priority="2" stopIfTrue="1" operator="equal">
      <formula>0</formula>
    </cfRule>
    <cfRule type="cellIs" dxfId="583" priority="6" stopIfTrue="1" operator="lessThan">
      <formula>0.8477</formula>
    </cfRule>
    <cfRule type="cellIs" dxfId="582" priority="7" stopIfTrue="1" operator="greaterThanOrEqual">
      <formula>0.8477</formula>
    </cfRule>
  </conditionalFormatting>
  <conditionalFormatting sqref="E6">
    <cfRule type="cellIs" priority="1" stopIfTrue="1" operator="equal">
      <formula>0</formula>
    </cfRule>
    <cfRule type="cellIs" dxfId="581" priority="4" stopIfTrue="1" operator="lessThan">
      <formula>0.8898</formula>
    </cfRule>
    <cfRule type="cellIs" dxfId="580" priority="5" stopIfTrue="1" operator="greaterThanOrEqual">
      <formula>0.8898</formula>
    </cfRule>
  </conditionalFormatting>
  <dataValidations xWindow="1277" yWindow="207" count="4">
    <dataValidation allowBlank="1" showErrorMessage="1" promptTitle="Numero de Orden" sqref="G35:G188 G9:G32" xr:uid="{2E885730-FCB1-4146-B968-2E127FD3BEA3}"/>
    <dataValidation type="time" allowBlank="1" showInputMessage="1" showErrorMessage="1" error="POR FAVOR INGRESE DATOS EN FORMATO DE HORA_x000a_" sqref="F35:F188" xr:uid="{EA4D7599-8401-483C-83E7-82F62D9C5270}">
      <formula1>0</formula1>
      <formula2>0.999988425925926</formula2>
    </dataValidation>
    <dataValidation type="decimal" allowBlank="1" showInputMessage="1" showErrorMessage="1" error="POR FAVOR INGRESE DATOS EN FORMATO DE NUMEROS_x000a_" promptTitle="Producción Acumulada" prompt="Ingrese la producción Acumulada (contometro Llenadora por hora)" sqref="E9:E32" xr:uid="{72B3F18D-A63E-48AA-A03A-3652ECC3793B}">
      <formula1>0</formula1>
      <formula2>10000000000</formula2>
    </dataValidation>
    <dataValidation type="list" allowBlank="1" showInputMessage="1" showErrorMessage="1" sqref="AB9:AB32" xr:uid="{FD9AFC7E-392C-4C86-BA75-44C136CDD4DA}">
      <formula1>"P,T,A,  "</formula1>
    </dataValidation>
  </dataValidations>
  <pageMargins left="0.75" right="0.75" top="1" bottom="1" header="0" footer="0"/>
  <pageSetup paperSize="9" orientation="portrait" r:id="rId1"/>
  <headerFooter alignWithMargins="0"/>
  <drawing r:id="rId2"/>
  <extLst>
    <ext xmlns:x14="http://schemas.microsoft.com/office/spreadsheetml/2009/9/main" uri="{CCE6A557-97BC-4b89-ADB6-D9C93CAAB3DF}">
      <x14:dataValidations xmlns:xm="http://schemas.microsoft.com/office/excel/2006/main" xWindow="1277" yWindow="207" count="10">
        <x14:dataValidation type="list" allowBlank="1" showInputMessage="1" showErrorMessage="1" xr:uid="{12E74F5A-BB2F-425B-9CFD-B477A7CC161E}">
          <x14:formula1>
            <xm:f>INDIRECT(VLOOKUP(J35,Causa!$A$2:$E$15,5,0))</xm:f>
          </x14:formula1>
          <xm:sqref>K35:K188</xm:sqref>
        </x14:dataValidation>
        <x14:dataValidation type="list" allowBlank="1" showInputMessage="1" showErrorMessage="1" xr:uid="{A7423871-314E-48B4-8E69-32DF375A5D17}">
          <x14:formula1>
            <xm:f>Causa!$A$97:$A$107</xm:f>
          </x14:formula1>
          <xm:sqref>F4</xm:sqref>
        </x14:dataValidation>
        <x14:dataValidation type="list" allowBlank="1" showInputMessage="1" showErrorMessage="1" promptTitle="Ingreso de Turnos" prompt="PMTURNOA_x000a_PMTURNOB_x000a_PMTURNOC_x000a_PMTURNOD_x000a_" xr:uid="{D44A2542-EE84-4D19-BF20-0A9581602CFA}">
          <x14:formula1>
            <xm:f>Causa!$A$71:$A$74</xm:f>
          </x14:formula1>
          <xm:sqref>I9:I32</xm:sqref>
        </x14:dataValidation>
        <x14:dataValidation type="list" allowBlank="1" showInputMessage="1" showErrorMessage="1" xr:uid="{EAE82E22-3207-4056-8DA9-5503F1835FC0}">
          <x14:formula1>
            <xm:f>Causa!$A$78:$A$81</xm:f>
          </x14:formula1>
          <xm:sqref>J9:J32</xm:sqref>
        </x14:dataValidation>
        <x14:dataValidation type="list" allowBlank="1" showInputMessage="1" showErrorMessage="1" xr:uid="{A0C1437B-B8D6-42F7-8BE9-D1A52033AF2B}">
          <x14:formula1>
            <xm:f>Causa!$A$71:$A$74</xm:f>
          </x14:formula1>
          <xm:sqref>I35:I188</xm:sqref>
        </x14:dataValidation>
        <x14:dataValidation type="list" allowBlank="1" showInputMessage="1" showErrorMessage="1" xr:uid="{C11CB95E-DB81-41F8-A624-682C8CC8125C}">
          <x14:formula1>
            <xm:f>Causa!$A$2:$A$15</xm:f>
          </x14:formula1>
          <xm:sqref>J35:J188</xm:sqref>
        </x14:dataValidation>
        <x14:dataValidation type="list" allowBlank="1" showInputMessage="1" showErrorMessage="1" xr:uid="{E5A12ED9-82D2-4CEC-A3DE-893017A25AD0}">
          <x14:formula1>
            <xm:f>IF(OR(E35=1,E35=2),Causa!$A$28:$A$61,Causa!$A$28)</xm:f>
          </x14:formula1>
          <xm:sqref>L35:L188</xm:sqref>
        </x14:dataValidation>
        <x14:dataValidation type="list" allowBlank="1" showInputMessage="1" showErrorMessage="1" xr:uid="{FB94A61D-A5B3-42F7-BE24-0202C1D7C7DC}">
          <x14:formula1>
            <xm:f>IF(E35=1,INDIRECT(VLOOKUP(N35,Causa!$AA:$AE,5,0)),INDIRECT(VLOOKUP(J35,Causa!$X:$AE,8,0)))</xm:f>
          </x14:formula1>
          <xm:sqref>O35:O188</xm:sqref>
        </x14:dataValidation>
        <x14:dataValidation type="list" allowBlank="1" showInputMessage="1" showErrorMessage="1" xr:uid="{92DAACFA-527C-4A7C-89A0-177383FC6263}">
          <x14:formula1>
            <xm:f>INDIRECT(VLOOKUP(M35,Causa!$T$2:$U$16,2,0))</xm:f>
          </x14:formula1>
          <xm:sqref>N35:N188</xm:sqref>
        </x14:dataValidation>
        <x14:dataValidation type="list" allowBlank="1" showInputMessage="1" showErrorMessage="1" xr:uid="{142E7C90-E238-415E-950F-DC48FA90D4F2}">
          <x14:formula1>
            <xm:f>IF(E35=1,Causa!$T$2:$T$16,Causa!$W$1)</xm:f>
          </x14:formula1>
          <xm:sqref>M35:M188</xm:sqref>
        </x14:dataValidation>
      </x14:dataValidation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AA408-6A9C-4058-BFED-7DFF9E730327}">
  <sheetPr codeName="Hoja53"/>
  <dimension ref="A1:AR188"/>
  <sheetViews>
    <sheetView showGridLines="0" topLeftCell="B14" zoomScale="103" zoomScaleNormal="40" workbookViewId="0">
      <selection activeCell="K13" sqref="K13"/>
    </sheetView>
  </sheetViews>
  <sheetFormatPr baseColWidth="10" defaultColWidth="7.77734375" defaultRowHeight="21.75" customHeight="1" x14ac:dyDescent="0.25"/>
  <cols>
    <col min="1" max="1" width="8.77734375" style="148" hidden="1" customWidth="1"/>
    <col min="2" max="2" width="11.21875" style="87" customWidth="1"/>
    <col min="3" max="3" width="8.77734375" style="87" customWidth="1"/>
    <col min="4" max="4" width="13.77734375" style="87" customWidth="1"/>
    <col min="5" max="5" width="10.21875" style="87" customWidth="1"/>
    <col min="6" max="6" width="13.77734375" style="87" customWidth="1"/>
    <col min="7" max="7" width="15.77734375" style="87" customWidth="1"/>
    <col min="8" max="8" width="13.21875" style="87" bestFit="1" customWidth="1"/>
    <col min="9" max="9" width="13.21875" style="87" customWidth="1"/>
    <col min="10" max="10" width="13.77734375" style="87" customWidth="1"/>
    <col min="11" max="11" width="12" style="87" customWidth="1"/>
    <col min="12" max="12" width="22.77734375" style="87" customWidth="1"/>
    <col min="13" max="13" width="18.21875" style="87" customWidth="1"/>
    <col min="14" max="15" width="15.77734375" style="87" customWidth="1"/>
    <col min="16" max="16" width="15.21875" style="87" customWidth="1"/>
    <col min="17" max="17" width="39.77734375" style="87" customWidth="1"/>
    <col min="18" max="18" width="34.21875" style="87" customWidth="1"/>
    <col min="19" max="19" width="16.77734375" style="87" customWidth="1"/>
    <col min="20" max="21" width="13.77734375" style="87" customWidth="1"/>
    <col min="22" max="22" width="17.77734375" style="87" bestFit="1" customWidth="1"/>
    <col min="23" max="24" width="13.77734375" style="87" customWidth="1"/>
    <col min="25" max="25" width="9.21875" style="87" bestFit="1" customWidth="1"/>
    <col min="26" max="26" width="9.44140625" style="87" customWidth="1"/>
    <col min="27" max="27" width="15.21875" style="87" customWidth="1"/>
    <col min="28" max="28" width="20.77734375" style="87" bestFit="1" customWidth="1"/>
    <col min="29" max="29" width="14.77734375" style="87" customWidth="1"/>
    <col min="30" max="30" width="19" style="87" bestFit="1" customWidth="1"/>
    <col min="31" max="31" width="5.21875" style="87" customWidth="1"/>
    <col min="32" max="32" width="21.77734375" style="87" bestFit="1" customWidth="1"/>
    <col min="33" max="33" width="14.21875" style="87" customWidth="1"/>
    <col min="34" max="34" width="18.77734375" style="87" bestFit="1" customWidth="1"/>
    <col min="35" max="41" width="15.77734375" style="87" customWidth="1"/>
    <col min="42" max="42" width="30.5546875" style="87" bestFit="1" customWidth="1"/>
    <col min="43" max="44" width="15.77734375" style="87" customWidth="1"/>
    <col min="45" max="16384" width="7.77734375" style="87"/>
  </cols>
  <sheetData>
    <row r="1" spans="1:44" ht="6.75" hidden="1" customHeight="1" x14ac:dyDescent="0.25">
      <c r="A1" s="147"/>
      <c r="B1" s="89"/>
      <c r="C1" s="89"/>
      <c r="D1" s="89"/>
      <c r="E1" s="89"/>
      <c r="F1" s="89"/>
      <c r="G1" s="89"/>
      <c r="H1" s="89"/>
      <c r="I1" s="89"/>
      <c r="J1" s="89"/>
      <c r="K1" s="89"/>
      <c r="L1" s="89"/>
      <c r="M1" s="195" t="s">
        <v>1770</v>
      </c>
      <c r="N1" s="89"/>
      <c r="O1" s="89"/>
      <c r="P1" s="89"/>
      <c r="Q1" s="89"/>
      <c r="R1" s="89"/>
      <c r="S1" s="89"/>
      <c r="T1" s="89"/>
      <c r="U1" s="89"/>
      <c r="V1" s="89"/>
      <c r="W1" s="89"/>
      <c r="X1" s="89"/>
      <c r="Y1" s="89"/>
      <c r="Z1" s="89"/>
      <c r="AA1" s="89"/>
      <c r="AE1" s="88"/>
    </row>
    <row r="2" spans="1:44" ht="3.75" customHeight="1" thickBot="1" x14ac:dyDescent="0.3">
      <c r="AE2" s="88"/>
    </row>
    <row r="3" spans="1:44" ht="21" customHeight="1" thickBot="1" x14ac:dyDescent="0.45">
      <c r="E3" s="217" t="s">
        <v>0</v>
      </c>
      <c r="F3" s="37"/>
      <c r="G3" s="268" t="s">
        <v>1759</v>
      </c>
      <c r="H3" s="263"/>
      <c r="I3" s="263"/>
      <c r="J3" s="263"/>
      <c r="K3" s="263"/>
      <c r="L3" s="269"/>
      <c r="M3" s="202" t="s">
        <v>1848</v>
      </c>
      <c r="N3" s="202" t="s">
        <v>1849</v>
      </c>
      <c r="O3" s="91"/>
      <c r="P3" s="91"/>
      <c r="Q3" s="91"/>
      <c r="R3" s="91"/>
      <c r="S3" s="39"/>
      <c r="AE3" s="88"/>
    </row>
    <row r="4" spans="1:44" ht="18.75" customHeight="1" thickBot="1" x14ac:dyDescent="0.3">
      <c r="D4" s="90"/>
      <c r="E4" s="217" t="s">
        <v>1762</v>
      </c>
      <c r="F4" s="264"/>
      <c r="G4" s="265"/>
      <c r="H4" s="28">
        <f>IFERROR(VLOOKUP(F4,Causa!$A$97:$B$108,2,0),0)</f>
        <v>0</v>
      </c>
      <c r="I4" s="90"/>
      <c r="J4" s="92"/>
      <c r="K4" s="92"/>
      <c r="L4" s="201" t="s">
        <v>1845</v>
      </c>
      <c r="M4" s="203">
        <f>+SUMIFS(P:P,L:L,$M$1,X:X,"M")</f>
        <v>0</v>
      </c>
      <c r="N4" s="203">
        <f>COUNTIFS(N7:N30,"&gt;180",AA7:AA30,"M")</f>
        <v>0</v>
      </c>
      <c r="O4" s="91"/>
      <c r="P4" s="91"/>
      <c r="Q4" s="90"/>
      <c r="R4" s="94"/>
      <c r="AE4" s="88"/>
    </row>
    <row r="5" spans="1:44" ht="18.75" customHeight="1" x14ac:dyDescent="0.25">
      <c r="D5" s="95" t="s">
        <v>1752</v>
      </c>
      <c r="E5" s="78">
        <f>IFERROR(SUM(T9:T32)/(SUM(Y9:Y32)-SUM(U9:U32)-SUM(V9:V32)-SUM(W9:W32)),0)</f>
        <v>0</v>
      </c>
      <c r="F5" s="95" t="s">
        <v>1751</v>
      </c>
      <c r="G5" s="27">
        <f>IFERROR(SUM(T9:T32)/(SUM(Y9:Y32)-SUM(U9:U32)),0)</f>
        <v>0</v>
      </c>
      <c r="H5" s="95" t="s">
        <v>1753</v>
      </c>
      <c r="I5" s="78">
        <f>IFERROR(SUM(T9:T32)/(SUM(Y9:Y32)-SUM(U9:U32)-SUM(V9:V32)),0)</f>
        <v>0</v>
      </c>
      <c r="J5" s="93"/>
      <c r="K5" s="93"/>
      <c r="L5" s="201" t="s">
        <v>1846</v>
      </c>
      <c r="M5" s="203">
        <f>+SUMIFS(P:P,L:L,$M$1,X:X,"T")</f>
        <v>0</v>
      </c>
      <c r="N5" s="203">
        <f>COUNTIFS(N8:N31,"&gt;180",AA8:AA31,"t")</f>
        <v>0</v>
      </c>
      <c r="O5" s="95"/>
      <c r="P5" s="95"/>
      <c r="T5" s="192" t="s">
        <v>11</v>
      </c>
      <c r="U5" s="192" t="s">
        <v>12</v>
      </c>
      <c r="V5" s="192" t="s">
        <v>13</v>
      </c>
      <c r="W5" s="192" t="s">
        <v>14</v>
      </c>
      <c r="X5" s="192" t="s">
        <v>15</v>
      </c>
      <c r="Y5" s="192" t="s">
        <v>16</v>
      </c>
      <c r="AE5" s="97"/>
      <c r="AF5" s="98"/>
    </row>
    <row r="6" spans="1:44" ht="18.75" customHeight="1" thickBot="1" x14ac:dyDescent="0.3">
      <c r="C6" s="87" t="s">
        <v>1799</v>
      </c>
      <c r="D6" s="95" t="s">
        <v>1752</v>
      </c>
      <c r="E6" s="78">
        <f>IFERROR(SUM(T9:T16)/(SUM(Y9:Y16)-SUM(U9:U16)-SUM(V9:V16)-SUM(W9:W16)),0)</f>
        <v>0</v>
      </c>
      <c r="F6" s="95" t="s">
        <v>1751</v>
      </c>
      <c r="G6" s="27">
        <f>IFERROR(SUM(T9:T16)/(SUM(Y9:Y16)-SUM(U9:U16)),0)</f>
        <v>0</v>
      </c>
      <c r="H6" s="95" t="s">
        <v>1753</v>
      </c>
      <c r="I6" s="78">
        <f>IFERROR(SUM(T9:T16)/(SUM(Y9:Y16)-SUM(U9:U16)-SUM(V9:V16)),0)</f>
        <v>0</v>
      </c>
      <c r="J6" s="99"/>
      <c r="K6" s="99"/>
      <c r="L6" s="201" t="s">
        <v>1847</v>
      </c>
      <c r="M6" s="204">
        <f>+SUMIFS(P:P,L:L,$M$1,X:X,"N")</f>
        <v>0</v>
      </c>
      <c r="N6" s="204">
        <f>COUNTIFS(N9:N32,"&gt;180",AA9:AA32,"n")</f>
        <v>0</v>
      </c>
      <c r="O6" s="99"/>
      <c r="P6" s="99"/>
      <c r="T6" s="191">
        <f>SUM(T9:T32)</f>
        <v>0</v>
      </c>
      <c r="U6" s="191">
        <f t="shared" ref="U6:Y6" si="0">SUM(U9:U32)</f>
        <v>0</v>
      </c>
      <c r="V6" s="191">
        <f t="shared" si="0"/>
        <v>0</v>
      </c>
      <c r="W6" s="191">
        <f t="shared" si="0"/>
        <v>0</v>
      </c>
      <c r="X6" s="191">
        <f t="shared" si="0"/>
        <v>0</v>
      </c>
      <c r="Y6" s="191">
        <f t="shared" si="0"/>
        <v>0</v>
      </c>
      <c r="Z6" s="100"/>
      <c r="AA6" s="119"/>
      <c r="AB6" s="119"/>
      <c r="AC6" s="119"/>
      <c r="AD6" s="96"/>
      <c r="AE6" s="97"/>
      <c r="AF6" s="98"/>
    </row>
    <row r="7" spans="1:44" ht="26.25" customHeight="1" thickBot="1" x14ac:dyDescent="0.3">
      <c r="C7" s="266" t="s">
        <v>1</v>
      </c>
      <c r="D7" s="257"/>
      <c r="E7" s="257"/>
      <c r="F7" s="257"/>
      <c r="G7" s="257"/>
      <c r="H7" s="257"/>
      <c r="I7" s="257"/>
      <c r="J7" s="257"/>
      <c r="K7" s="257"/>
      <c r="L7" s="257"/>
      <c r="M7" s="270"/>
      <c r="N7" s="270"/>
      <c r="O7" s="257"/>
      <c r="P7" s="257"/>
      <c r="Q7" s="257"/>
      <c r="R7" s="257"/>
      <c r="S7" s="267"/>
      <c r="T7" s="256" t="s">
        <v>2</v>
      </c>
      <c r="U7" s="257"/>
      <c r="V7" s="257"/>
      <c r="W7" s="257"/>
      <c r="X7" s="257"/>
      <c r="Y7" s="257"/>
      <c r="Z7" s="258"/>
      <c r="AA7" s="252"/>
      <c r="AB7" s="252"/>
      <c r="AC7" s="252"/>
      <c r="AD7" s="252"/>
      <c r="AE7" s="97"/>
      <c r="AF7" s="98"/>
    </row>
    <row r="8" spans="1:44" s="104" customFormat="1" ht="42" customHeight="1" thickBot="1" x14ac:dyDescent="0.3">
      <c r="A8" s="149"/>
      <c r="B8" s="77" t="s">
        <v>1738</v>
      </c>
      <c r="C8" s="23" t="s">
        <v>1737</v>
      </c>
      <c r="D8" s="132" t="s">
        <v>1742</v>
      </c>
      <c r="E8" s="132" t="s">
        <v>3</v>
      </c>
      <c r="F8" s="132" t="s">
        <v>4</v>
      </c>
      <c r="G8" s="132" t="s">
        <v>6</v>
      </c>
      <c r="H8" s="132" t="s">
        <v>7</v>
      </c>
      <c r="I8" s="132" t="s">
        <v>8</v>
      </c>
      <c r="J8" s="132" t="s">
        <v>5</v>
      </c>
      <c r="K8" s="144" t="s">
        <v>1745</v>
      </c>
      <c r="L8" s="132" t="s">
        <v>9</v>
      </c>
      <c r="M8" s="132" t="s">
        <v>1746</v>
      </c>
      <c r="N8" s="132" t="s">
        <v>119</v>
      </c>
      <c r="O8" s="132" t="s">
        <v>1743</v>
      </c>
      <c r="P8" s="132" t="s">
        <v>1744</v>
      </c>
      <c r="Q8" s="253" t="s">
        <v>10</v>
      </c>
      <c r="R8" s="254"/>
      <c r="S8" s="255"/>
      <c r="T8" s="132" t="s">
        <v>11</v>
      </c>
      <c r="U8" s="132" t="s">
        <v>12</v>
      </c>
      <c r="V8" s="132" t="s">
        <v>13</v>
      </c>
      <c r="W8" s="144" t="s">
        <v>14</v>
      </c>
      <c r="X8" s="144" t="s">
        <v>15</v>
      </c>
      <c r="Y8" s="132" t="s">
        <v>16</v>
      </c>
      <c r="Z8" s="145" t="s">
        <v>4</v>
      </c>
      <c r="AA8" s="101"/>
      <c r="AB8" s="219"/>
      <c r="AC8" s="252"/>
      <c r="AD8" s="252"/>
      <c r="AE8" s="102"/>
      <c r="AF8" s="103"/>
    </row>
    <row r="9" spans="1:44" s="108" customFormat="1" ht="17.25" customHeight="1" x14ac:dyDescent="0.25">
      <c r="A9" s="259" t="s">
        <v>1761</v>
      </c>
      <c r="B9" s="46"/>
      <c r="C9" s="48" t="str">
        <f>IF(D9="","",Y9-60)</f>
        <v/>
      </c>
      <c r="D9" s="40" t="str">
        <f>IFERROR(IF(H9="","",(1-(H9/(VLOOKUP(J9,Causa!$A$78:$B$80,2,0))))*60),"FALTA CALIBRE")</f>
        <v/>
      </c>
      <c r="E9" s="41"/>
      <c r="F9" s="42">
        <v>4.0972222222222222E-2</v>
      </c>
      <c r="G9" s="133"/>
      <c r="H9" s="122" t="str">
        <f>IF(E9="","",E9)</f>
        <v/>
      </c>
      <c r="I9" s="146"/>
      <c r="J9" s="43"/>
      <c r="K9" s="159" t="str">
        <f>IFERROR("Promedio Vol. De 00:00 a 08:00: " &amp; ROUND(AVERAGE(N9:N16),1) &amp; "  - GLY Promedio: " &amp; ROUND(AVERAGE(L9:L16),3)*100,"")</f>
        <v/>
      </c>
      <c r="L9" s="123">
        <f t="shared" ref="L9:L32" si="1">IF(T9=0,0,ROUND((T9/(60-U9)),3))</f>
        <v>0</v>
      </c>
      <c r="M9" s="123">
        <f t="shared" ref="M9:M32" si="2">IF(T9=0,0,ROUND((T9/(60-U9-V9-W9)),3))</f>
        <v>0</v>
      </c>
      <c r="N9" s="44" t="str">
        <f>IF(E9="","",H9/12*VLOOKUP(J9,Causa!$A$78:$C$80,3,0))</f>
        <v/>
      </c>
      <c r="O9" s="44">
        <f t="shared" ref="O9:O32" si="3">+X9</f>
        <v>0</v>
      </c>
      <c r="P9" s="44">
        <f t="shared" ref="P9:P32" si="4">+W9</f>
        <v>0</v>
      </c>
      <c r="Q9" s="160"/>
      <c r="R9" s="262">
        <f>IFERROR(SUM(T9:T15)/(SUM(Y9:Y15)-SUM(U9:U15)-SUM(V9:V15)),0)</f>
        <v>0</v>
      </c>
      <c r="S9" s="262"/>
      <c r="T9" s="161">
        <f>IF(H9="",0,ROUND(H9/VLOOKUP(J9,Causa!$A$78:$B$80,2,0)*60,2))</f>
        <v>0</v>
      </c>
      <c r="U9" s="161">
        <f>SUMIF($W$35:$W$188,Z9,$S$35:$S$188)</f>
        <v>0</v>
      </c>
      <c r="V9" s="161">
        <f>SUMIF($W$35:$W$188,Z9,$T$35:$T$188)</f>
        <v>0</v>
      </c>
      <c r="W9" s="161">
        <f>SUMIF($W$35:$W$188,Z9,$U$35:$U$188)</f>
        <v>0</v>
      </c>
      <c r="X9" s="161">
        <f>SUMIF($W$35:$W$188,Z9,$V$35:$V$188)</f>
        <v>0</v>
      </c>
      <c r="Y9" s="161">
        <f t="shared" ref="Y9:Y32" si="5">SUM(T9:X9)</f>
        <v>0</v>
      </c>
      <c r="Z9" s="162">
        <v>0</v>
      </c>
      <c r="AA9" s="105" t="s">
        <v>517</v>
      </c>
      <c r="AB9" s="106"/>
      <c r="AC9" s="106"/>
      <c r="AD9" s="106"/>
      <c r="AE9" s="107">
        <v>0</v>
      </c>
      <c r="AP9" s="87"/>
      <c r="AQ9" s="87"/>
      <c r="AR9" s="87"/>
    </row>
    <row r="10" spans="1:44" s="108" customFormat="1" ht="17.25" customHeight="1" x14ac:dyDescent="0.25">
      <c r="A10" s="260"/>
      <c r="B10" s="47"/>
      <c r="C10" s="49" t="str">
        <f t="shared" ref="C10:C32" si="6">IF(D10="","",Y10-60)</f>
        <v/>
      </c>
      <c r="D10" s="40" t="str">
        <f>IFERROR(IF(H10="","",(1-(H10/(VLOOKUP(J10,Causa!$A$78:$B$80,2,0))))*60),"FALTA CALIBRE")</f>
        <v/>
      </c>
      <c r="E10" s="41"/>
      <c r="F10" s="42">
        <v>8.2638888888888887E-2</v>
      </c>
      <c r="G10" s="133"/>
      <c r="H10" s="122" t="str">
        <f t="shared" ref="H10:H32" si="7">IF(E10=0,"",(E10-E9))</f>
        <v/>
      </c>
      <c r="I10" s="146"/>
      <c r="J10" s="43"/>
      <c r="K10" s="159"/>
      <c r="L10" s="123">
        <f t="shared" si="1"/>
        <v>0</v>
      </c>
      <c r="M10" s="123">
        <f t="shared" si="2"/>
        <v>0</v>
      </c>
      <c r="N10" s="44" t="str">
        <f>IF(E10="","",H10/12*VLOOKUP(J10,Causa!$A$78:$C$80,3,0))</f>
        <v/>
      </c>
      <c r="O10" s="44">
        <f t="shared" si="3"/>
        <v>0</v>
      </c>
      <c r="P10" s="44">
        <f t="shared" si="4"/>
        <v>0</v>
      </c>
      <c r="Q10" s="160"/>
      <c r="R10" s="262"/>
      <c r="S10" s="262"/>
      <c r="T10" s="161">
        <f>IF(H10="",0,ROUND(H10/VLOOKUP(J10,Causa!$A$78:$B$80,2,0)*60,2))</f>
        <v>0</v>
      </c>
      <c r="U10" s="161">
        <f t="shared" ref="U10:U32" si="8">SUMIF($W$35:$W$188,Z10,$S$35:$S$188)</f>
        <v>0</v>
      </c>
      <c r="V10" s="161">
        <f t="shared" ref="V10:V32" si="9">SUMIF($W$35:$W$188,Z10,$T$35:$T$188)</f>
        <v>0</v>
      </c>
      <c r="W10" s="161">
        <f t="shared" ref="W10:W32" si="10">SUMIF($W$35:$W$188,Z10,$U$35:$U$188)</f>
        <v>0</v>
      </c>
      <c r="X10" s="161">
        <f t="shared" ref="X10:X32" si="11">SUMIF($W$35:$W$188,Z10,$V$35:$V$188)</f>
        <v>0</v>
      </c>
      <c r="Y10" s="161">
        <f t="shared" si="5"/>
        <v>0</v>
      </c>
      <c r="Z10" s="162">
        <v>1</v>
      </c>
      <c r="AA10" s="105" t="s">
        <v>517</v>
      </c>
      <c r="AB10" s="106"/>
      <c r="AC10" s="106"/>
      <c r="AD10" s="106"/>
      <c r="AE10" s="107">
        <f t="shared" ref="AE10:AE32" si="12">+AE9+1</f>
        <v>1</v>
      </c>
      <c r="AP10" s="109"/>
      <c r="AQ10" s="109"/>
      <c r="AR10" s="109"/>
    </row>
    <row r="11" spans="1:44" s="108" customFormat="1" ht="17.25" customHeight="1" x14ac:dyDescent="0.25">
      <c r="A11" s="260"/>
      <c r="B11" s="47"/>
      <c r="C11" s="49" t="str">
        <f t="shared" si="6"/>
        <v/>
      </c>
      <c r="D11" s="40" t="str">
        <f>IFERROR(IF(H11="","",(1-(H11/(VLOOKUP(J11,Causa!$A$78:$B$80,2,0))))*60),"FALTA CALIBRE")</f>
        <v/>
      </c>
      <c r="E11" s="41"/>
      <c r="F11" s="42">
        <v>0.124305555555556</v>
      </c>
      <c r="G11" s="133"/>
      <c r="H11" s="122" t="str">
        <f t="shared" si="7"/>
        <v/>
      </c>
      <c r="I11" s="146"/>
      <c r="J11" s="43"/>
      <c r="K11" s="159"/>
      <c r="L11" s="123">
        <f t="shared" si="1"/>
        <v>0</v>
      </c>
      <c r="M11" s="123">
        <f t="shared" si="2"/>
        <v>0</v>
      </c>
      <c r="N11" s="44" t="str">
        <f>IF(E11="","",H11/12*VLOOKUP(J11,Causa!$A$78:$C$80,3,0))</f>
        <v/>
      </c>
      <c r="O11" s="44">
        <f t="shared" si="3"/>
        <v>0</v>
      </c>
      <c r="P11" s="44">
        <f t="shared" si="4"/>
        <v>0</v>
      </c>
      <c r="Q11" s="160"/>
      <c r="R11" s="262"/>
      <c r="S11" s="262"/>
      <c r="T11" s="161">
        <f>IF(H11="",0,ROUND(H11/VLOOKUP(J11,Causa!$A$78:$B$80,2,0)*60,2))</f>
        <v>0</v>
      </c>
      <c r="U11" s="161">
        <f t="shared" si="8"/>
        <v>0</v>
      </c>
      <c r="V11" s="161">
        <f t="shared" si="9"/>
        <v>0</v>
      </c>
      <c r="W11" s="161">
        <f t="shared" si="10"/>
        <v>0</v>
      </c>
      <c r="X11" s="161">
        <f t="shared" si="11"/>
        <v>0</v>
      </c>
      <c r="Y11" s="161">
        <f t="shared" si="5"/>
        <v>0</v>
      </c>
      <c r="Z11" s="162">
        <v>2</v>
      </c>
      <c r="AA11" s="105" t="s">
        <v>517</v>
      </c>
      <c r="AB11" s="106"/>
      <c r="AC11" s="106"/>
      <c r="AD11" s="106"/>
      <c r="AE11" s="107">
        <f t="shared" si="12"/>
        <v>2</v>
      </c>
      <c r="AP11" s="87"/>
      <c r="AQ11" s="87"/>
      <c r="AR11" s="87"/>
    </row>
    <row r="12" spans="1:44" s="108" customFormat="1" ht="17.25" customHeight="1" x14ac:dyDescent="0.25">
      <c r="A12" s="260"/>
      <c r="B12" s="47"/>
      <c r="C12" s="49" t="str">
        <f t="shared" si="6"/>
        <v/>
      </c>
      <c r="D12" s="40" t="str">
        <f>IFERROR(IF(H12="","",(1-(H12/(VLOOKUP(J12,Causa!$A$78:$B$80,2,0))))*60),"FALTA CALIBRE")</f>
        <v/>
      </c>
      <c r="E12" s="41"/>
      <c r="F12" s="42">
        <v>0.16597222222222199</v>
      </c>
      <c r="G12" s="133"/>
      <c r="H12" s="122" t="str">
        <f t="shared" si="7"/>
        <v/>
      </c>
      <c r="I12" s="146"/>
      <c r="J12" s="43"/>
      <c r="K12" s="159"/>
      <c r="L12" s="123">
        <f t="shared" si="1"/>
        <v>0</v>
      </c>
      <c r="M12" s="123">
        <f t="shared" si="2"/>
        <v>0</v>
      </c>
      <c r="N12" s="44" t="str">
        <f>IF(E12="","",H12/12*VLOOKUP(J12,Causa!$A$78:$C$80,3,0))</f>
        <v/>
      </c>
      <c r="O12" s="44">
        <f t="shared" si="3"/>
        <v>0</v>
      </c>
      <c r="P12" s="44">
        <f t="shared" si="4"/>
        <v>0</v>
      </c>
      <c r="Q12" s="160"/>
      <c r="R12" s="262"/>
      <c r="S12" s="262"/>
      <c r="T12" s="161">
        <f>IF(H12="",0,ROUND(H12/VLOOKUP(J12,Causa!$A$78:$B$80,2,0)*60,2))</f>
        <v>0</v>
      </c>
      <c r="U12" s="161">
        <f t="shared" si="8"/>
        <v>0</v>
      </c>
      <c r="V12" s="161">
        <f t="shared" si="9"/>
        <v>0</v>
      </c>
      <c r="W12" s="161">
        <f t="shared" si="10"/>
        <v>0</v>
      </c>
      <c r="X12" s="161">
        <f t="shared" si="11"/>
        <v>0</v>
      </c>
      <c r="Y12" s="161">
        <f t="shared" si="5"/>
        <v>0</v>
      </c>
      <c r="Z12" s="162">
        <v>3</v>
      </c>
      <c r="AA12" s="105" t="s">
        <v>517</v>
      </c>
      <c r="AB12" s="106"/>
      <c r="AC12" s="106"/>
      <c r="AD12" s="106"/>
      <c r="AE12" s="107">
        <f t="shared" si="12"/>
        <v>3</v>
      </c>
      <c r="AP12" s="87"/>
      <c r="AQ12" s="87"/>
      <c r="AR12" s="87"/>
    </row>
    <row r="13" spans="1:44" s="108" customFormat="1" ht="17.25" customHeight="1" x14ac:dyDescent="0.25">
      <c r="A13" s="260"/>
      <c r="B13" s="47"/>
      <c r="C13" s="49" t="str">
        <f t="shared" si="6"/>
        <v/>
      </c>
      <c r="D13" s="40" t="str">
        <f>IFERROR(IF(H13="","",(1-(H13/(VLOOKUP(J13,Causa!$A$78:$B$80,2,0))))*60),"FALTA CALIBRE")</f>
        <v/>
      </c>
      <c r="E13" s="41"/>
      <c r="F13" s="42">
        <v>0.20763888888888901</v>
      </c>
      <c r="G13" s="133"/>
      <c r="H13" s="122" t="str">
        <f t="shared" si="7"/>
        <v/>
      </c>
      <c r="I13" s="146"/>
      <c r="J13" s="43"/>
      <c r="K13" s="159"/>
      <c r="L13" s="123">
        <f t="shared" si="1"/>
        <v>0</v>
      </c>
      <c r="M13" s="123">
        <f t="shared" si="2"/>
        <v>0</v>
      </c>
      <c r="N13" s="44" t="str">
        <f>IF(E13="","",H13/12*VLOOKUP(J13,Causa!$A$78:$C$80,3,0))</f>
        <v/>
      </c>
      <c r="O13" s="44">
        <f t="shared" si="3"/>
        <v>0</v>
      </c>
      <c r="P13" s="44">
        <f t="shared" si="4"/>
        <v>0</v>
      </c>
      <c r="Q13" s="160"/>
      <c r="R13" s="262"/>
      <c r="S13" s="262"/>
      <c r="T13" s="161">
        <f>IF(H13="",0,ROUND(H13/VLOOKUP(J13,Causa!$A$78:$B$80,2,0)*60,2))</f>
        <v>0</v>
      </c>
      <c r="U13" s="161">
        <f t="shared" si="8"/>
        <v>0</v>
      </c>
      <c r="V13" s="161">
        <f t="shared" si="9"/>
        <v>0</v>
      </c>
      <c r="W13" s="161">
        <f t="shared" si="10"/>
        <v>0</v>
      </c>
      <c r="X13" s="161">
        <f t="shared" si="11"/>
        <v>0</v>
      </c>
      <c r="Y13" s="161">
        <f t="shared" si="5"/>
        <v>0</v>
      </c>
      <c r="Z13" s="162">
        <v>4</v>
      </c>
      <c r="AA13" s="105" t="s">
        <v>517</v>
      </c>
      <c r="AB13" s="106"/>
      <c r="AC13" s="106"/>
      <c r="AD13" s="106"/>
      <c r="AE13" s="107">
        <f t="shared" si="12"/>
        <v>4</v>
      </c>
      <c r="AP13" s="87"/>
      <c r="AQ13" s="87"/>
      <c r="AR13" s="87"/>
    </row>
    <row r="14" spans="1:44" s="108" customFormat="1" ht="17.25" customHeight="1" x14ac:dyDescent="0.25">
      <c r="A14" s="260"/>
      <c r="B14" s="47"/>
      <c r="C14" s="49" t="str">
        <f t="shared" si="6"/>
        <v/>
      </c>
      <c r="D14" s="40" t="str">
        <f>IFERROR(IF(H14="","",(1-(H14/(VLOOKUP(J14,Causa!$A$78:$B$80,2,0))))*60),"FALTA CALIBRE")</f>
        <v/>
      </c>
      <c r="E14" s="41"/>
      <c r="F14" s="42">
        <v>0.249305555555556</v>
      </c>
      <c r="G14" s="133"/>
      <c r="H14" s="122" t="str">
        <f t="shared" si="7"/>
        <v/>
      </c>
      <c r="I14" s="146"/>
      <c r="J14" s="43"/>
      <c r="K14" s="159"/>
      <c r="L14" s="123">
        <f t="shared" si="1"/>
        <v>0</v>
      </c>
      <c r="M14" s="123">
        <f t="shared" si="2"/>
        <v>0</v>
      </c>
      <c r="N14" s="44" t="str">
        <f>IF(E14="","",H14/12*VLOOKUP(J14,Causa!$A$78:$C$80,3,0))</f>
        <v/>
      </c>
      <c r="O14" s="44">
        <f t="shared" si="3"/>
        <v>0</v>
      </c>
      <c r="P14" s="44">
        <f t="shared" si="4"/>
        <v>0</v>
      </c>
      <c r="Q14" s="160"/>
      <c r="R14" s="262"/>
      <c r="S14" s="262"/>
      <c r="T14" s="161">
        <f>IF(H14="",0,ROUND(H14/VLOOKUP(J14,Causa!$A$78:$B$80,2,0)*60,2))</f>
        <v>0</v>
      </c>
      <c r="U14" s="161">
        <f t="shared" si="8"/>
        <v>0</v>
      </c>
      <c r="V14" s="161">
        <f t="shared" si="9"/>
        <v>0</v>
      </c>
      <c r="W14" s="161">
        <f t="shared" si="10"/>
        <v>0</v>
      </c>
      <c r="X14" s="161">
        <f t="shared" si="11"/>
        <v>0</v>
      </c>
      <c r="Y14" s="161">
        <f t="shared" si="5"/>
        <v>0</v>
      </c>
      <c r="Z14" s="162">
        <v>5</v>
      </c>
      <c r="AA14" s="105" t="s">
        <v>517</v>
      </c>
      <c r="AB14" s="106"/>
      <c r="AC14" s="106"/>
      <c r="AD14" s="106"/>
      <c r="AE14" s="107">
        <f t="shared" si="12"/>
        <v>5</v>
      </c>
      <c r="AP14" s="87"/>
      <c r="AQ14" s="87"/>
      <c r="AR14" s="87"/>
    </row>
    <row r="15" spans="1:44" s="108" customFormat="1" ht="17.25" customHeight="1" thickBot="1" x14ac:dyDescent="0.3">
      <c r="A15" s="261"/>
      <c r="B15" s="47"/>
      <c r="C15" s="50" t="str">
        <f t="shared" si="6"/>
        <v/>
      </c>
      <c r="D15" s="40" t="str">
        <f>IFERROR(IF(H15="","",(1-(H15/(VLOOKUP(J15,Causa!$A$78:$B$80,2,0))))*60),"FALTA CALIBRE")</f>
        <v/>
      </c>
      <c r="E15" s="41"/>
      <c r="F15" s="42">
        <v>0.29097222222222202</v>
      </c>
      <c r="G15" s="133"/>
      <c r="H15" s="122" t="str">
        <f t="shared" si="7"/>
        <v/>
      </c>
      <c r="I15" s="146"/>
      <c r="J15" s="43"/>
      <c r="K15" s="159"/>
      <c r="L15" s="123">
        <f t="shared" si="1"/>
        <v>0</v>
      </c>
      <c r="M15" s="123">
        <f t="shared" si="2"/>
        <v>0</v>
      </c>
      <c r="N15" s="44" t="str">
        <f>IF(E15="","",H15/12*VLOOKUP(J15,Causa!$A$78:$C$80,3,0))</f>
        <v/>
      </c>
      <c r="O15" s="44">
        <f t="shared" si="3"/>
        <v>0</v>
      </c>
      <c r="P15" s="44">
        <f t="shared" si="4"/>
        <v>0</v>
      </c>
      <c r="Q15" s="160"/>
      <c r="R15" s="262"/>
      <c r="S15" s="262"/>
      <c r="T15" s="161">
        <f>IF(H15="",0,ROUND(H15/VLOOKUP(J15,Causa!$A$78:$B$80,2,0)*60,2))</f>
        <v>0</v>
      </c>
      <c r="U15" s="161">
        <f t="shared" si="8"/>
        <v>0</v>
      </c>
      <c r="V15" s="161">
        <f t="shared" si="9"/>
        <v>0</v>
      </c>
      <c r="W15" s="161">
        <f t="shared" si="10"/>
        <v>0</v>
      </c>
      <c r="X15" s="161">
        <f t="shared" si="11"/>
        <v>0</v>
      </c>
      <c r="Y15" s="161">
        <f t="shared" si="5"/>
        <v>0</v>
      </c>
      <c r="Z15" s="162">
        <v>6</v>
      </c>
      <c r="AA15" s="105" t="s">
        <v>517</v>
      </c>
      <c r="AB15" s="106"/>
      <c r="AC15" s="106"/>
      <c r="AD15" s="106"/>
      <c r="AE15" s="107">
        <f t="shared" si="12"/>
        <v>6</v>
      </c>
      <c r="AP15" s="87"/>
      <c r="AQ15" s="87"/>
      <c r="AR15" s="87"/>
    </row>
    <row r="16" spans="1:44" s="108" customFormat="1" ht="21" customHeight="1" x14ac:dyDescent="0.25">
      <c r="A16" s="259" t="s">
        <v>1763</v>
      </c>
      <c r="B16" s="47"/>
      <c r="C16" s="48" t="str">
        <f t="shared" si="6"/>
        <v/>
      </c>
      <c r="D16" s="40" t="str">
        <f>IFERROR(IF(H16="","",(1-(H16/(VLOOKUP(J16,Causa!$A$78:$B$80,2,0))))*60),"FALTA CALIBRE")</f>
        <v/>
      </c>
      <c r="E16" s="41"/>
      <c r="F16" s="42">
        <v>0.33263888888888898</v>
      </c>
      <c r="G16" s="133"/>
      <c r="H16" s="122" t="str">
        <f t="shared" si="7"/>
        <v/>
      </c>
      <c r="I16" s="146"/>
      <c r="J16" s="43"/>
      <c r="K16" s="159"/>
      <c r="L16" s="123">
        <f t="shared" si="1"/>
        <v>0</v>
      </c>
      <c r="M16" s="123">
        <f t="shared" si="2"/>
        <v>0</v>
      </c>
      <c r="N16" s="44" t="str">
        <f>IF(E16="","",H16/12*VLOOKUP(J16,Causa!$A$78:$C$80,3,0))</f>
        <v/>
      </c>
      <c r="O16" s="44">
        <f t="shared" si="3"/>
        <v>0</v>
      </c>
      <c r="P16" s="44">
        <f t="shared" si="4"/>
        <v>0</v>
      </c>
      <c r="Q16" s="160"/>
      <c r="R16" s="45">
        <f>IFERROR(SUM(T16:T23)/(SUM(Y16:Y23)-SUM(U16:U23)-SUM(V16:V23)),0)</f>
        <v>0</v>
      </c>
      <c r="S16" s="45"/>
      <c r="T16" s="161">
        <f>IF(H16="",0,ROUND(H16/VLOOKUP(J16,Causa!$A$78:$B$80,2,0)*60,2))</f>
        <v>0</v>
      </c>
      <c r="U16" s="161">
        <f t="shared" si="8"/>
        <v>0</v>
      </c>
      <c r="V16" s="161">
        <f t="shared" si="9"/>
        <v>0</v>
      </c>
      <c r="W16" s="161">
        <f t="shared" si="10"/>
        <v>0</v>
      </c>
      <c r="X16" s="161">
        <f t="shared" si="11"/>
        <v>0</v>
      </c>
      <c r="Y16" s="161">
        <f t="shared" si="5"/>
        <v>0</v>
      </c>
      <c r="Z16" s="162">
        <v>7</v>
      </c>
      <c r="AA16" s="105" t="s">
        <v>515</v>
      </c>
      <c r="AB16" s="106"/>
      <c r="AC16" s="106"/>
      <c r="AD16" s="106"/>
      <c r="AE16" s="107">
        <f t="shared" si="12"/>
        <v>7</v>
      </c>
      <c r="AP16" s="87"/>
      <c r="AQ16" s="87"/>
      <c r="AR16" s="87"/>
    </row>
    <row r="17" spans="1:44" s="108" customFormat="1" ht="24.75" customHeight="1" x14ac:dyDescent="0.25">
      <c r="A17" s="260"/>
      <c r="B17" s="47"/>
      <c r="C17" s="49" t="str">
        <f t="shared" si="6"/>
        <v/>
      </c>
      <c r="D17" s="40" t="str">
        <f>IFERROR(IF(H17="","",(1-(H17/(VLOOKUP(J17,Causa!$A$78:$B$80,2,0))))*60),"FALTA CALIBRE")</f>
        <v/>
      </c>
      <c r="E17" s="41"/>
      <c r="F17" s="42">
        <v>0.374305555555556</v>
      </c>
      <c r="G17" s="133"/>
      <c r="H17" s="122" t="str">
        <f t="shared" si="7"/>
        <v/>
      </c>
      <c r="I17" s="146"/>
      <c r="J17" s="43"/>
      <c r="K17" s="159" t="str">
        <f>IFERROR("Promedio Vol. De 00:00 a 08:00: " &amp; ROUND(AVERAGE(N17:N24),1) &amp; "  - GLY Promedio: " &amp; ROUND(AVERAGE(L17:L24),3)*100,"")</f>
        <v/>
      </c>
      <c r="L17" s="123">
        <f t="shared" si="1"/>
        <v>0</v>
      </c>
      <c r="M17" s="123">
        <f t="shared" si="2"/>
        <v>0</v>
      </c>
      <c r="N17" s="44" t="str">
        <f>IF(E17="","",H17/12*VLOOKUP(J17,Causa!$A$78:$C$80,3,0))</f>
        <v/>
      </c>
      <c r="O17" s="44">
        <f t="shared" si="3"/>
        <v>0</v>
      </c>
      <c r="P17" s="44">
        <f t="shared" si="4"/>
        <v>0</v>
      </c>
      <c r="Q17" s="160"/>
      <c r="R17" s="45"/>
      <c r="S17" s="45"/>
      <c r="T17" s="161">
        <f>IF(H17="",0,ROUND(H17/VLOOKUP(J17,Causa!$A$78:$B$80,2,0)*60,2))</f>
        <v>0</v>
      </c>
      <c r="U17" s="161">
        <f t="shared" si="8"/>
        <v>0</v>
      </c>
      <c r="V17" s="161">
        <f t="shared" si="9"/>
        <v>0</v>
      </c>
      <c r="W17" s="161">
        <f t="shared" si="10"/>
        <v>0</v>
      </c>
      <c r="X17" s="161">
        <f t="shared" si="11"/>
        <v>0</v>
      </c>
      <c r="Y17" s="161">
        <f t="shared" si="5"/>
        <v>0</v>
      </c>
      <c r="Z17" s="162">
        <v>8</v>
      </c>
      <c r="AA17" s="105" t="s">
        <v>515</v>
      </c>
      <c r="AB17" s="106"/>
      <c r="AC17" s="106"/>
      <c r="AD17" s="106"/>
      <c r="AE17" s="107">
        <f t="shared" si="12"/>
        <v>8</v>
      </c>
      <c r="AP17" s="87"/>
      <c r="AQ17" s="87"/>
      <c r="AR17" s="87"/>
    </row>
    <row r="18" spans="1:44" s="108" customFormat="1" ht="24.75" customHeight="1" x14ac:dyDescent="0.25">
      <c r="A18" s="260"/>
      <c r="B18" s="47"/>
      <c r="C18" s="49" t="str">
        <f t="shared" si="6"/>
        <v/>
      </c>
      <c r="D18" s="40" t="str">
        <f>IFERROR(IF(H18="","",(1-(H18/(VLOOKUP(J18,Causa!$A$78:$B$80,2,0))))*60),"FALTA CALIBRE")</f>
        <v/>
      </c>
      <c r="E18" s="41"/>
      <c r="F18" s="42">
        <v>0.41597222222222202</v>
      </c>
      <c r="G18" s="133"/>
      <c r="H18" s="122" t="str">
        <f t="shared" si="7"/>
        <v/>
      </c>
      <c r="I18" s="146"/>
      <c r="J18" s="43"/>
      <c r="K18" s="159"/>
      <c r="L18" s="123">
        <f t="shared" si="1"/>
        <v>0</v>
      </c>
      <c r="M18" s="123">
        <f t="shared" si="2"/>
        <v>0</v>
      </c>
      <c r="N18" s="44" t="str">
        <f>IF(E18="","",H18/12*VLOOKUP(J18,Causa!$A$78:$C$80,3,0))</f>
        <v/>
      </c>
      <c r="O18" s="44">
        <f t="shared" si="3"/>
        <v>0</v>
      </c>
      <c r="P18" s="44">
        <f t="shared" si="4"/>
        <v>0</v>
      </c>
      <c r="Q18" s="160"/>
      <c r="R18" s="45"/>
      <c r="S18" s="45"/>
      <c r="T18" s="161">
        <f>IF(H18="",0,ROUND(H18/VLOOKUP(J18,Causa!$A$78:$B$80,2,0)*60,2))</f>
        <v>0</v>
      </c>
      <c r="U18" s="161">
        <f t="shared" si="8"/>
        <v>0</v>
      </c>
      <c r="V18" s="161">
        <f t="shared" si="9"/>
        <v>0</v>
      </c>
      <c r="W18" s="161">
        <f t="shared" si="10"/>
        <v>0</v>
      </c>
      <c r="X18" s="161">
        <f t="shared" si="11"/>
        <v>0</v>
      </c>
      <c r="Y18" s="161">
        <f t="shared" si="5"/>
        <v>0</v>
      </c>
      <c r="Z18" s="162">
        <v>9</v>
      </c>
      <c r="AA18" s="105" t="s">
        <v>515</v>
      </c>
      <c r="AB18" s="106"/>
      <c r="AC18" s="106"/>
      <c r="AD18" s="106"/>
      <c r="AE18" s="107">
        <f t="shared" si="12"/>
        <v>9</v>
      </c>
      <c r="AP18" s="87"/>
      <c r="AQ18" s="87"/>
      <c r="AR18" s="87"/>
    </row>
    <row r="19" spans="1:44" s="108" customFormat="1" ht="24.75" customHeight="1" x14ac:dyDescent="0.25">
      <c r="A19" s="260"/>
      <c r="B19" s="47"/>
      <c r="C19" s="49" t="str">
        <f t="shared" si="6"/>
        <v/>
      </c>
      <c r="D19" s="40" t="str">
        <f>IFERROR(IF(H19="","",(1-(H19/(VLOOKUP(J19,Causa!$A$78:$B$80,2,0))))*60),"FALTA CALIBRE")</f>
        <v/>
      </c>
      <c r="E19" s="41"/>
      <c r="F19" s="42">
        <v>0.45763888888888898</v>
      </c>
      <c r="G19" s="133"/>
      <c r="H19" s="122" t="str">
        <f t="shared" si="7"/>
        <v/>
      </c>
      <c r="I19" s="146"/>
      <c r="J19" s="43"/>
      <c r="K19" s="159"/>
      <c r="L19" s="123">
        <f t="shared" si="1"/>
        <v>0</v>
      </c>
      <c r="M19" s="123">
        <f t="shared" si="2"/>
        <v>0</v>
      </c>
      <c r="N19" s="44" t="str">
        <f>IF(E19="","",H19/12*VLOOKUP(J19,Causa!$A$78:$C$80,3,0))</f>
        <v/>
      </c>
      <c r="O19" s="44">
        <f t="shared" si="3"/>
        <v>0</v>
      </c>
      <c r="P19" s="44">
        <f t="shared" si="4"/>
        <v>0</v>
      </c>
      <c r="Q19" s="160"/>
      <c r="R19" s="45"/>
      <c r="S19" s="45"/>
      <c r="T19" s="161">
        <f>IF(H19="",0,ROUND(H19/VLOOKUP(J19,Causa!$A$78:$B$80,2,0)*60,2))</f>
        <v>0</v>
      </c>
      <c r="U19" s="161">
        <f t="shared" si="8"/>
        <v>0</v>
      </c>
      <c r="V19" s="161">
        <f t="shared" si="9"/>
        <v>0</v>
      </c>
      <c r="W19" s="161">
        <f t="shared" si="10"/>
        <v>0</v>
      </c>
      <c r="X19" s="161">
        <f t="shared" si="11"/>
        <v>0</v>
      </c>
      <c r="Y19" s="161">
        <f t="shared" si="5"/>
        <v>0</v>
      </c>
      <c r="Z19" s="162">
        <v>10</v>
      </c>
      <c r="AA19" s="105" t="s">
        <v>515</v>
      </c>
      <c r="AB19" s="106"/>
      <c r="AC19" s="106"/>
      <c r="AD19" s="106"/>
      <c r="AE19" s="107">
        <f t="shared" si="12"/>
        <v>10</v>
      </c>
      <c r="AP19" s="87"/>
      <c r="AQ19" s="87"/>
      <c r="AR19" s="87"/>
    </row>
    <row r="20" spans="1:44" s="108" customFormat="1" ht="24.75" customHeight="1" x14ac:dyDescent="0.25">
      <c r="A20" s="260"/>
      <c r="B20" s="47"/>
      <c r="C20" s="49" t="str">
        <f t="shared" si="6"/>
        <v/>
      </c>
      <c r="D20" s="40" t="str">
        <f>IFERROR(IF(H20="","",(1-(H20/(VLOOKUP(J20,Causa!$A$78:$B$80,2,0))))*60),"FALTA CALIBRE")</f>
        <v/>
      </c>
      <c r="E20" s="41"/>
      <c r="F20" s="42">
        <v>0.499305555555556</v>
      </c>
      <c r="G20" s="133"/>
      <c r="H20" s="122" t="str">
        <f t="shared" si="7"/>
        <v/>
      </c>
      <c r="I20" s="146"/>
      <c r="J20" s="43"/>
      <c r="K20" s="159"/>
      <c r="L20" s="123">
        <f t="shared" si="1"/>
        <v>0</v>
      </c>
      <c r="M20" s="123">
        <f t="shared" si="2"/>
        <v>0</v>
      </c>
      <c r="N20" s="44" t="str">
        <f>IF(E20="","",H20/12*VLOOKUP(J20,Causa!$A$78:$C$80,3,0))</f>
        <v/>
      </c>
      <c r="O20" s="44">
        <f t="shared" si="3"/>
        <v>0</v>
      </c>
      <c r="P20" s="44">
        <f t="shared" si="4"/>
        <v>0</v>
      </c>
      <c r="Q20" s="160"/>
      <c r="R20" s="45"/>
      <c r="S20" s="45"/>
      <c r="T20" s="161">
        <f>IF(H20="",0,ROUND(H20/VLOOKUP(J20,Causa!$A$78:$B$80,2,0)*60,2))</f>
        <v>0</v>
      </c>
      <c r="U20" s="161">
        <f t="shared" si="8"/>
        <v>0</v>
      </c>
      <c r="V20" s="161">
        <f t="shared" si="9"/>
        <v>0</v>
      </c>
      <c r="W20" s="161">
        <f t="shared" si="10"/>
        <v>0</v>
      </c>
      <c r="X20" s="161">
        <f t="shared" si="11"/>
        <v>0</v>
      </c>
      <c r="Y20" s="161">
        <f t="shared" si="5"/>
        <v>0</v>
      </c>
      <c r="Z20" s="162">
        <v>11</v>
      </c>
      <c r="AA20" s="105" t="s">
        <v>515</v>
      </c>
      <c r="AB20" s="106"/>
      <c r="AC20" s="106"/>
      <c r="AD20" s="106"/>
      <c r="AE20" s="107">
        <f t="shared" si="12"/>
        <v>11</v>
      </c>
      <c r="AP20" s="87"/>
      <c r="AQ20" s="87"/>
      <c r="AR20" s="87"/>
    </row>
    <row r="21" spans="1:44" s="108" customFormat="1" ht="24.75" customHeight="1" x14ac:dyDescent="0.25">
      <c r="A21" s="260"/>
      <c r="B21" s="47"/>
      <c r="C21" s="49" t="str">
        <f t="shared" si="6"/>
        <v/>
      </c>
      <c r="D21" s="40" t="str">
        <f>IFERROR(IF(H21="","",(1-(H21/(VLOOKUP(J21,Causa!$A$78:$B$80,2,0))))*60),"FALTA CALIBRE")</f>
        <v/>
      </c>
      <c r="E21" s="41"/>
      <c r="F21" s="42">
        <v>0.54097222222222197</v>
      </c>
      <c r="G21" s="133"/>
      <c r="H21" s="122" t="str">
        <f t="shared" si="7"/>
        <v/>
      </c>
      <c r="I21" s="146"/>
      <c r="J21" s="43"/>
      <c r="K21" s="159"/>
      <c r="L21" s="123">
        <f t="shared" si="1"/>
        <v>0</v>
      </c>
      <c r="M21" s="123">
        <f t="shared" si="2"/>
        <v>0</v>
      </c>
      <c r="N21" s="44" t="str">
        <f>IF(E21="","",H21/12*VLOOKUP(J21,Causa!$A$78:$C$80,3,0))</f>
        <v/>
      </c>
      <c r="O21" s="44">
        <f t="shared" si="3"/>
        <v>0</v>
      </c>
      <c r="P21" s="44">
        <f t="shared" si="4"/>
        <v>0</v>
      </c>
      <c r="Q21" s="160"/>
      <c r="R21" s="45"/>
      <c r="S21" s="45"/>
      <c r="T21" s="161">
        <f>IF(H21="",0,ROUND(H21/VLOOKUP(J21,Causa!$A$78:$B$80,2,0)*60,2))</f>
        <v>0</v>
      </c>
      <c r="U21" s="161">
        <f t="shared" si="8"/>
        <v>0</v>
      </c>
      <c r="V21" s="161">
        <f t="shared" si="9"/>
        <v>0</v>
      </c>
      <c r="W21" s="161">
        <f t="shared" si="10"/>
        <v>0</v>
      </c>
      <c r="X21" s="161">
        <f t="shared" si="11"/>
        <v>0</v>
      </c>
      <c r="Y21" s="161">
        <f t="shared" si="5"/>
        <v>0</v>
      </c>
      <c r="Z21" s="162">
        <v>12</v>
      </c>
      <c r="AA21" s="110" t="s">
        <v>515</v>
      </c>
      <c r="AB21" s="106"/>
      <c r="AC21" s="106"/>
      <c r="AD21" s="106"/>
      <c r="AE21" s="107">
        <f t="shared" si="12"/>
        <v>12</v>
      </c>
      <c r="AP21" s="87"/>
      <c r="AQ21" s="87"/>
      <c r="AR21" s="87"/>
    </row>
    <row r="22" spans="1:44" s="108" customFormat="1" ht="24.75" customHeight="1" x14ac:dyDescent="0.25">
      <c r="A22" s="260"/>
      <c r="B22" s="47"/>
      <c r="C22" s="49" t="str">
        <f t="shared" si="6"/>
        <v/>
      </c>
      <c r="D22" s="40" t="str">
        <f>IFERROR(IF(H22="","",(1-(H22/(VLOOKUP(J22,Causa!$A$78:$B$80,2,0))))*60),"FALTA CALIBRE")</f>
        <v/>
      </c>
      <c r="E22" s="41"/>
      <c r="F22" s="42">
        <v>0.58263888888888904</v>
      </c>
      <c r="G22" s="133"/>
      <c r="H22" s="122" t="str">
        <f t="shared" si="7"/>
        <v/>
      </c>
      <c r="I22" s="146"/>
      <c r="J22" s="43"/>
      <c r="K22" s="159"/>
      <c r="L22" s="123">
        <f t="shared" si="1"/>
        <v>0</v>
      </c>
      <c r="M22" s="123">
        <f t="shared" si="2"/>
        <v>0</v>
      </c>
      <c r="N22" s="44" t="str">
        <f>IF(E22="","",H22/12*VLOOKUP(J22,Causa!$A$78:$C$80,3,0))</f>
        <v/>
      </c>
      <c r="O22" s="44">
        <f t="shared" si="3"/>
        <v>0</v>
      </c>
      <c r="P22" s="44">
        <f t="shared" si="4"/>
        <v>0</v>
      </c>
      <c r="Q22" s="160"/>
      <c r="R22" s="45"/>
      <c r="S22" s="45"/>
      <c r="T22" s="161">
        <f>IF(H22="",0,ROUND(H22/VLOOKUP(J22,Causa!$A$78:$B$80,2,0)*60,2))</f>
        <v>0</v>
      </c>
      <c r="U22" s="161">
        <f t="shared" si="8"/>
        <v>0</v>
      </c>
      <c r="V22" s="161">
        <f t="shared" si="9"/>
        <v>0</v>
      </c>
      <c r="W22" s="161">
        <f t="shared" si="10"/>
        <v>0</v>
      </c>
      <c r="X22" s="161">
        <f t="shared" si="11"/>
        <v>0</v>
      </c>
      <c r="Y22" s="161">
        <f t="shared" si="5"/>
        <v>0</v>
      </c>
      <c r="Z22" s="162">
        <v>13</v>
      </c>
      <c r="AA22" s="110" t="s">
        <v>515</v>
      </c>
      <c r="AB22" s="106"/>
      <c r="AC22" s="106"/>
      <c r="AD22" s="106"/>
      <c r="AE22" s="107">
        <f t="shared" si="12"/>
        <v>13</v>
      </c>
      <c r="AP22" s="87"/>
      <c r="AQ22" s="87"/>
      <c r="AR22" s="87"/>
    </row>
    <row r="23" spans="1:44" s="108" customFormat="1" ht="24.75" customHeight="1" thickBot="1" x14ac:dyDescent="0.3">
      <c r="A23" s="261"/>
      <c r="B23" s="47"/>
      <c r="C23" s="50" t="str">
        <f t="shared" si="6"/>
        <v/>
      </c>
      <c r="D23" s="40" t="str">
        <f>IFERROR(IF(H23="","",(1-(H23/(VLOOKUP(J23,Causa!$A$78:$B$80,2,0))))*60),"FALTA CALIBRE")</f>
        <v/>
      </c>
      <c r="E23" s="41"/>
      <c r="F23" s="42">
        <v>0.624305555555556</v>
      </c>
      <c r="G23" s="133"/>
      <c r="H23" s="122" t="str">
        <f t="shared" si="7"/>
        <v/>
      </c>
      <c r="I23" s="146"/>
      <c r="J23" s="43"/>
      <c r="K23" s="159"/>
      <c r="L23" s="123">
        <f t="shared" si="1"/>
        <v>0</v>
      </c>
      <c r="M23" s="123">
        <f t="shared" si="2"/>
        <v>0</v>
      </c>
      <c r="N23" s="44" t="str">
        <f>IF(E23="","",H23/12*VLOOKUP(J23,Causa!$A$78:$C$80,3,0))</f>
        <v/>
      </c>
      <c r="O23" s="44">
        <f t="shared" si="3"/>
        <v>0</v>
      </c>
      <c r="P23" s="44">
        <f t="shared" si="4"/>
        <v>0</v>
      </c>
      <c r="Q23" s="160"/>
      <c r="R23" s="45"/>
      <c r="S23" s="45"/>
      <c r="T23" s="161">
        <f>IF(H23="",0,ROUND(H23/VLOOKUP(J23,Causa!$A$78:$B$80,2,0)*60,2))</f>
        <v>0</v>
      </c>
      <c r="U23" s="161">
        <f t="shared" si="8"/>
        <v>0</v>
      </c>
      <c r="V23" s="161">
        <f t="shared" si="9"/>
        <v>0</v>
      </c>
      <c r="W23" s="161">
        <f t="shared" si="10"/>
        <v>0</v>
      </c>
      <c r="X23" s="161">
        <f t="shared" si="11"/>
        <v>0</v>
      </c>
      <c r="Y23" s="161">
        <f t="shared" si="5"/>
        <v>0</v>
      </c>
      <c r="Z23" s="162">
        <v>14</v>
      </c>
      <c r="AA23" s="110" t="s">
        <v>515</v>
      </c>
      <c r="AB23" s="106"/>
      <c r="AC23" s="106"/>
      <c r="AD23" s="106"/>
      <c r="AE23" s="107">
        <f t="shared" si="12"/>
        <v>14</v>
      </c>
      <c r="AP23" s="87"/>
      <c r="AQ23" s="87"/>
      <c r="AR23" s="87"/>
    </row>
    <row r="24" spans="1:44" s="108" customFormat="1" ht="24.75" customHeight="1" x14ac:dyDescent="0.25">
      <c r="A24" s="259" t="s">
        <v>1764</v>
      </c>
      <c r="B24" s="47"/>
      <c r="C24" s="48" t="str">
        <f t="shared" si="6"/>
        <v/>
      </c>
      <c r="D24" s="40" t="str">
        <f>IFERROR(IF(H24="","",(1-(H24/(VLOOKUP(J24,Causa!$A$78:$B$80,2,0))))*60),"FALTA CALIBRE")</f>
        <v/>
      </c>
      <c r="E24" s="41"/>
      <c r="F24" s="42">
        <v>0.66597222222222197</v>
      </c>
      <c r="G24" s="133"/>
      <c r="H24" s="122" t="str">
        <f t="shared" si="7"/>
        <v/>
      </c>
      <c r="I24" s="146"/>
      <c r="J24" s="43"/>
      <c r="K24" s="159"/>
      <c r="L24" s="123">
        <f t="shared" si="1"/>
        <v>0</v>
      </c>
      <c r="M24" s="123">
        <f t="shared" si="2"/>
        <v>0</v>
      </c>
      <c r="N24" s="44" t="str">
        <f>IF(E24="","",H24/12*VLOOKUP(J24,Causa!$A$78:$C$80,3,0))</f>
        <v/>
      </c>
      <c r="O24" s="44">
        <f t="shared" si="3"/>
        <v>0</v>
      </c>
      <c r="P24" s="44">
        <f t="shared" si="4"/>
        <v>0</v>
      </c>
      <c r="Q24" s="160"/>
      <c r="R24" s="45">
        <f>IFERROR(SUM(T24:T32)/(SUM(Y24:Y32)-SUM(U24:U32)-SUM(V24:V32)),0)</f>
        <v>0</v>
      </c>
      <c r="S24" s="45"/>
      <c r="T24" s="161">
        <f>IF(H24="",0,ROUND(H24/VLOOKUP(J24,Causa!$A$78:$B$80,2,0)*60,2))</f>
        <v>0</v>
      </c>
      <c r="U24" s="161">
        <f t="shared" si="8"/>
        <v>0</v>
      </c>
      <c r="V24" s="161">
        <f t="shared" si="9"/>
        <v>0</v>
      </c>
      <c r="W24" s="161">
        <f t="shared" si="10"/>
        <v>0</v>
      </c>
      <c r="X24" s="161">
        <f t="shared" si="11"/>
        <v>0</v>
      </c>
      <c r="Y24" s="161">
        <f t="shared" si="5"/>
        <v>0</v>
      </c>
      <c r="Z24" s="162">
        <v>15</v>
      </c>
      <c r="AA24" s="110" t="s">
        <v>1850</v>
      </c>
      <c r="AB24" s="106"/>
      <c r="AC24" s="106"/>
      <c r="AD24" s="106"/>
      <c r="AE24" s="107">
        <f t="shared" si="12"/>
        <v>15</v>
      </c>
      <c r="AP24" s="111"/>
      <c r="AQ24" s="111"/>
      <c r="AR24" s="111"/>
    </row>
    <row r="25" spans="1:44" s="108" customFormat="1" ht="24.75" customHeight="1" x14ac:dyDescent="0.25">
      <c r="A25" s="260"/>
      <c r="B25" s="47"/>
      <c r="C25" s="49" t="str">
        <f t="shared" si="6"/>
        <v/>
      </c>
      <c r="D25" s="40" t="str">
        <f>IFERROR(IF(H25="","",(1-(H25/(VLOOKUP(J25,Causa!$A$78:$B$80,2,0))))*60),"FALTA CALIBRE")</f>
        <v/>
      </c>
      <c r="E25" s="41"/>
      <c r="F25" s="42">
        <v>0.70763888888888904</v>
      </c>
      <c r="G25" s="133"/>
      <c r="H25" s="122" t="str">
        <f t="shared" si="7"/>
        <v/>
      </c>
      <c r="I25" s="146"/>
      <c r="J25" s="43"/>
      <c r="K25" s="159" t="str">
        <f>IFERROR("Promedio Vol. De 00:00 a 08:00: " &amp; ROUND(AVERAGE(N25:N32),1) &amp; "  - GLY Promedio: " &amp; ROUND(AVERAGE(L25:L32),3)*100,"")</f>
        <v/>
      </c>
      <c r="L25" s="123">
        <f t="shared" si="1"/>
        <v>0</v>
      </c>
      <c r="M25" s="123">
        <f t="shared" si="2"/>
        <v>0</v>
      </c>
      <c r="N25" s="44" t="str">
        <f>IF(E25="","",H25/12*VLOOKUP(J25,Causa!$A$78:$C$80,3,0))</f>
        <v/>
      </c>
      <c r="O25" s="44">
        <f t="shared" si="3"/>
        <v>0</v>
      </c>
      <c r="P25" s="44">
        <f t="shared" si="4"/>
        <v>0</v>
      </c>
      <c r="Q25" s="160"/>
      <c r="R25" s="45"/>
      <c r="S25" s="45"/>
      <c r="T25" s="161">
        <f>IF(H25="",0,ROUND(H25/VLOOKUP(J25,Causa!$A$78:$B$80,2,0)*60,2))</f>
        <v>0</v>
      </c>
      <c r="U25" s="161">
        <f t="shared" si="8"/>
        <v>0</v>
      </c>
      <c r="V25" s="161">
        <f t="shared" si="9"/>
        <v>0</v>
      </c>
      <c r="W25" s="161">
        <f t="shared" si="10"/>
        <v>0</v>
      </c>
      <c r="X25" s="161">
        <f t="shared" si="11"/>
        <v>0</v>
      </c>
      <c r="Y25" s="161">
        <f t="shared" si="5"/>
        <v>0</v>
      </c>
      <c r="Z25" s="162">
        <v>16</v>
      </c>
      <c r="AA25" s="110" t="s">
        <v>1850</v>
      </c>
      <c r="AB25" s="106"/>
      <c r="AC25" s="106"/>
      <c r="AD25" s="106"/>
      <c r="AE25" s="107">
        <f t="shared" si="12"/>
        <v>16</v>
      </c>
      <c r="AP25" s="91"/>
      <c r="AQ25" s="91"/>
      <c r="AR25" s="91"/>
    </row>
    <row r="26" spans="1:44" s="108" customFormat="1" ht="24.75" customHeight="1" x14ac:dyDescent="0.25">
      <c r="A26" s="260"/>
      <c r="B26" s="47"/>
      <c r="C26" s="49" t="str">
        <f t="shared" si="6"/>
        <v/>
      </c>
      <c r="D26" s="40" t="str">
        <f>IFERROR(IF(H26="","",(1-(H26/(VLOOKUP(J26,Causa!$A$78:$B$80,2,0))))*60),"FALTA CALIBRE")</f>
        <v/>
      </c>
      <c r="E26" s="41"/>
      <c r="F26" s="42">
        <v>0.749305555555556</v>
      </c>
      <c r="G26" s="133"/>
      <c r="H26" s="122" t="str">
        <f t="shared" si="7"/>
        <v/>
      </c>
      <c r="I26" s="146"/>
      <c r="J26" s="43"/>
      <c r="K26" s="159"/>
      <c r="L26" s="123">
        <f t="shared" si="1"/>
        <v>0</v>
      </c>
      <c r="M26" s="123">
        <f t="shared" si="2"/>
        <v>0</v>
      </c>
      <c r="N26" s="44" t="str">
        <f>IF(E26="","",H26/12*VLOOKUP(J26,Causa!$A$78:$C$80,3,0))</f>
        <v/>
      </c>
      <c r="O26" s="44">
        <f t="shared" si="3"/>
        <v>0</v>
      </c>
      <c r="P26" s="44">
        <f t="shared" si="4"/>
        <v>0</v>
      </c>
      <c r="Q26" s="160"/>
      <c r="R26" s="45"/>
      <c r="S26" s="45"/>
      <c r="T26" s="161">
        <f>IF(H26="",0,ROUND(H26/VLOOKUP(J26,Causa!$A$78:$B$80,2,0)*60,2))</f>
        <v>0</v>
      </c>
      <c r="U26" s="161">
        <f t="shared" si="8"/>
        <v>0</v>
      </c>
      <c r="V26" s="161">
        <f t="shared" si="9"/>
        <v>0</v>
      </c>
      <c r="W26" s="161">
        <f t="shared" si="10"/>
        <v>0</v>
      </c>
      <c r="X26" s="161">
        <f t="shared" si="11"/>
        <v>0</v>
      </c>
      <c r="Y26" s="161">
        <f t="shared" si="5"/>
        <v>0</v>
      </c>
      <c r="Z26" s="162">
        <v>17</v>
      </c>
      <c r="AA26" s="110" t="s">
        <v>1850</v>
      </c>
      <c r="AB26" s="106"/>
      <c r="AC26" s="106"/>
      <c r="AD26" s="106"/>
      <c r="AE26" s="107">
        <f t="shared" si="12"/>
        <v>17</v>
      </c>
      <c r="AP26" s="91"/>
      <c r="AQ26" s="91"/>
      <c r="AR26" s="91"/>
    </row>
    <row r="27" spans="1:44" s="108" customFormat="1" ht="24.75" customHeight="1" x14ac:dyDescent="0.25">
      <c r="A27" s="260"/>
      <c r="B27" s="47"/>
      <c r="C27" s="49" t="str">
        <f t="shared" si="6"/>
        <v/>
      </c>
      <c r="D27" s="40" t="str">
        <f>IFERROR(IF(H27="","",(1-(H27/(VLOOKUP(J27,Causa!$A$78:$B$80,2,0))))*60),"FALTA CALIBRE")</f>
        <v/>
      </c>
      <c r="E27" s="41"/>
      <c r="F27" s="42">
        <v>0.79097222222222197</v>
      </c>
      <c r="G27" s="133"/>
      <c r="H27" s="122" t="str">
        <f t="shared" si="7"/>
        <v/>
      </c>
      <c r="I27" s="146"/>
      <c r="J27" s="43"/>
      <c r="K27" s="159"/>
      <c r="L27" s="123">
        <f t="shared" si="1"/>
        <v>0</v>
      </c>
      <c r="M27" s="123">
        <f t="shared" si="2"/>
        <v>0</v>
      </c>
      <c r="N27" s="44" t="str">
        <f>IF(E27="","",H27/12*VLOOKUP(J27,Causa!$A$78:$C$80,3,0))</f>
        <v/>
      </c>
      <c r="O27" s="44">
        <f t="shared" si="3"/>
        <v>0</v>
      </c>
      <c r="P27" s="44">
        <f t="shared" si="4"/>
        <v>0</v>
      </c>
      <c r="Q27" s="160"/>
      <c r="R27" s="45"/>
      <c r="S27" s="45"/>
      <c r="T27" s="161">
        <f>IF(H27="",0,ROUND(H27/VLOOKUP(J27,Causa!$A$78:$B$80,2,0)*60,2))</f>
        <v>0</v>
      </c>
      <c r="U27" s="161">
        <f t="shared" si="8"/>
        <v>0</v>
      </c>
      <c r="V27" s="161">
        <f t="shared" si="9"/>
        <v>0</v>
      </c>
      <c r="W27" s="161">
        <f t="shared" si="10"/>
        <v>0</v>
      </c>
      <c r="X27" s="161">
        <f t="shared" si="11"/>
        <v>0</v>
      </c>
      <c r="Y27" s="161">
        <f t="shared" si="5"/>
        <v>0</v>
      </c>
      <c r="Z27" s="162">
        <v>18</v>
      </c>
      <c r="AA27" s="106" t="s">
        <v>1850</v>
      </c>
      <c r="AB27" s="106"/>
      <c r="AC27" s="106"/>
      <c r="AD27" s="106"/>
      <c r="AE27" s="107">
        <f t="shared" si="12"/>
        <v>18</v>
      </c>
      <c r="AP27" s="91"/>
      <c r="AQ27" s="91"/>
      <c r="AR27" s="91"/>
    </row>
    <row r="28" spans="1:44" s="108" customFormat="1" ht="24.75" customHeight="1" x14ac:dyDescent="0.25">
      <c r="A28" s="260"/>
      <c r="B28" s="47"/>
      <c r="C28" s="49" t="str">
        <f t="shared" si="6"/>
        <v/>
      </c>
      <c r="D28" s="40" t="str">
        <f>IFERROR(IF(H28="","",(1-(H28/(VLOOKUP(J28,Causa!$A$78:$B$80,2,0))))*60),"FALTA CALIBRE")</f>
        <v/>
      </c>
      <c r="E28" s="41"/>
      <c r="F28" s="42">
        <v>0.83263888888888904</v>
      </c>
      <c r="G28" s="133"/>
      <c r="H28" s="122" t="str">
        <f t="shared" si="7"/>
        <v/>
      </c>
      <c r="I28" s="146"/>
      <c r="J28" s="43"/>
      <c r="K28" s="159"/>
      <c r="L28" s="123">
        <f t="shared" si="1"/>
        <v>0</v>
      </c>
      <c r="M28" s="123">
        <f t="shared" si="2"/>
        <v>0</v>
      </c>
      <c r="N28" s="44" t="str">
        <f>IF(E28="","",H28/12*VLOOKUP(J28,Causa!$A$78:$C$80,3,0))</f>
        <v/>
      </c>
      <c r="O28" s="44">
        <f t="shared" si="3"/>
        <v>0</v>
      </c>
      <c r="P28" s="44">
        <f t="shared" si="4"/>
        <v>0</v>
      </c>
      <c r="Q28" s="160"/>
      <c r="R28" s="45"/>
      <c r="S28" s="45"/>
      <c r="T28" s="161">
        <f>IF(H28="",0,ROUND(H28/VLOOKUP(J28,Causa!$A$78:$B$80,2,0)*60,2))</f>
        <v>0</v>
      </c>
      <c r="U28" s="161">
        <f t="shared" si="8"/>
        <v>0</v>
      </c>
      <c r="V28" s="161">
        <f t="shared" si="9"/>
        <v>0</v>
      </c>
      <c r="W28" s="161">
        <f t="shared" si="10"/>
        <v>0</v>
      </c>
      <c r="X28" s="161">
        <f t="shared" si="11"/>
        <v>0</v>
      </c>
      <c r="Y28" s="161">
        <f t="shared" si="5"/>
        <v>0</v>
      </c>
      <c r="Z28" s="162">
        <v>19</v>
      </c>
      <c r="AA28" s="106" t="s">
        <v>1850</v>
      </c>
      <c r="AB28" s="106"/>
      <c r="AC28" s="106"/>
      <c r="AD28" s="106"/>
      <c r="AE28" s="107">
        <f t="shared" si="12"/>
        <v>19</v>
      </c>
      <c r="AP28" s="91"/>
      <c r="AQ28" s="91"/>
      <c r="AR28" s="91"/>
    </row>
    <row r="29" spans="1:44" s="108" customFormat="1" ht="24.75" customHeight="1" x14ac:dyDescent="0.25">
      <c r="A29" s="260"/>
      <c r="B29" s="47"/>
      <c r="C29" s="49" t="str">
        <f t="shared" si="6"/>
        <v/>
      </c>
      <c r="D29" s="40" t="str">
        <f>IFERROR(IF(H29="","",(1-(H29/(VLOOKUP(J29,Causa!$A$78:$B$80,2,0))))*60),"FALTA CALIBRE")</f>
        <v/>
      </c>
      <c r="E29" s="41"/>
      <c r="F29" s="42">
        <v>0.874305555555556</v>
      </c>
      <c r="G29" s="133"/>
      <c r="H29" s="122" t="str">
        <f t="shared" si="7"/>
        <v/>
      </c>
      <c r="I29" s="146"/>
      <c r="J29" s="43"/>
      <c r="K29" s="159"/>
      <c r="L29" s="123">
        <f t="shared" si="1"/>
        <v>0</v>
      </c>
      <c r="M29" s="123">
        <f t="shared" si="2"/>
        <v>0</v>
      </c>
      <c r="N29" s="44" t="str">
        <f>IF(E29="","",H29/12*VLOOKUP(J29,Causa!$A$78:$C$80,3,0))</f>
        <v/>
      </c>
      <c r="O29" s="44">
        <f t="shared" si="3"/>
        <v>0</v>
      </c>
      <c r="P29" s="44">
        <f t="shared" si="4"/>
        <v>0</v>
      </c>
      <c r="Q29" s="160"/>
      <c r="R29" s="45"/>
      <c r="S29" s="45"/>
      <c r="T29" s="161">
        <f>IF(H29="",0,ROUND(H29/VLOOKUP(J29,Causa!$A$78:$B$80,2,0)*60,2))</f>
        <v>0</v>
      </c>
      <c r="U29" s="161">
        <f t="shared" si="8"/>
        <v>0</v>
      </c>
      <c r="V29" s="161">
        <f t="shared" si="9"/>
        <v>0</v>
      </c>
      <c r="W29" s="161">
        <f t="shared" si="10"/>
        <v>0</v>
      </c>
      <c r="X29" s="161">
        <f t="shared" si="11"/>
        <v>0</v>
      </c>
      <c r="Y29" s="161">
        <f t="shared" si="5"/>
        <v>0</v>
      </c>
      <c r="Z29" s="162">
        <v>20</v>
      </c>
      <c r="AA29" s="106" t="s">
        <v>1850</v>
      </c>
      <c r="AB29" s="106"/>
      <c r="AC29" s="106"/>
      <c r="AD29" s="106"/>
      <c r="AE29" s="107">
        <f t="shared" si="12"/>
        <v>20</v>
      </c>
      <c r="AP29" s="91"/>
      <c r="AQ29" s="91"/>
      <c r="AR29" s="91"/>
    </row>
    <row r="30" spans="1:44" s="108" customFormat="1" ht="24.75" customHeight="1" x14ac:dyDescent="0.25">
      <c r="A30" s="260"/>
      <c r="B30" s="47"/>
      <c r="C30" s="49" t="str">
        <f t="shared" si="6"/>
        <v/>
      </c>
      <c r="D30" s="40" t="str">
        <f>IFERROR(IF(H30="","",(1-(H30/(VLOOKUP(J30,Causa!$A$78:$B$80,2,0))))*60),"FALTA CALIBRE")</f>
        <v/>
      </c>
      <c r="E30" s="41"/>
      <c r="F30" s="42">
        <v>0.91597222222222197</v>
      </c>
      <c r="G30" s="133"/>
      <c r="H30" s="122" t="str">
        <f t="shared" si="7"/>
        <v/>
      </c>
      <c r="I30" s="146"/>
      <c r="J30" s="43"/>
      <c r="K30" s="159"/>
      <c r="L30" s="123">
        <f t="shared" si="1"/>
        <v>0</v>
      </c>
      <c r="M30" s="123">
        <f t="shared" si="2"/>
        <v>0</v>
      </c>
      <c r="N30" s="44" t="str">
        <f>IF(E30="","",H30/12*VLOOKUP(J30,Causa!$A$78:$C$80,3,0))</f>
        <v/>
      </c>
      <c r="O30" s="44">
        <f t="shared" si="3"/>
        <v>0</v>
      </c>
      <c r="P30" s="44">
        <f t="shared" si="4"/>
        <v>0</v>
      </c>
      <c r="Q30" s="160"/>
      <c r="R30" s="45"/>
      <c r="S30" s="45"/>
      <c r="T30" s="161">
        <f>IF(H30="",0,ROUND(H30/VLOOKUP(J30,Causa!$A$78:$B$80,2,0)*60,2))</f>
        <v>0</v>
      </c>
      <c r="U30" s="161">
        <f t="shared" si="8"/>
        <v>0</v>
      </c>
      <c r="V30" s="161">
        <f t="shared" si="9"/>
        <v>0</v>
      </c>
      <c r="W30" s="161">
        <f t="shared" si="10"/>
        <v>0</v>
      </c>
      <c r="X30" s="161">
        <f t="shared" si="11"/>
        <v>0</v>
      </c>
      <c r="Y30" s="161">
        <f t="shared" si="5"/>
        <v>0</v>
      </c>
      <c r="Z30" s="162">
        <v>21</v>
      </c>
      <c r="AA30" s="106" t="s">
        <v>1850</v>
      </c>
      <c r="AB30" s="106"/>
      <c r="AC30" s="106"/>
      <c r="AD30" s="106"/>
      <c r="AE30" s="107">
        <f t="shared" si="12"/>
        <v>21</v>
      </c>
      <c r="AP30" s="91"/>
      <c r="AQ30" s="91"/>
      <c r="AR30" s="91"/>
    </row>
    <row r="31" spans="1:44" s="108" customFormat="1" ht="24.75" customHeight="1" thickBot="1" x14ac:dyDescent="0.3">
      <c r="A31" s="261"/>
      <c r="B31" s="47"/>
      <c r="C31" s="50" t="str">
        <f t="shared" si="6"/>
        <v/>
      </c>
      <c r="D31" s="40" t="str">
        <f>IFERROR(IF(H31="","",(1-(H31/(VLOOKUP(J31,Causa!$A$78:$B$80,2,0))))*60),"FALTA CALIBRE")</f>
        <v/>
      </c>
      <c r="E31" s="41"/>
      <c r="F31" s="42">
        <v>0.95763888888888904</v>
      </c>
      <c r="G31" s="133"/>
      <c r="H31" s="122" t="str">
        <f t="shared" si="7"/>
        <v/>
      </c>
      <c r="I31" s="146"/>
      <c r="J31" s="43"/>
      <c r="K31" s="159"/>
      <c r="L31" s="123">
        <f t="shared" si="1"/>
        <v>0</v>
      </c>
      <c r="M31" s="123">
        <f t="shared" si="2"/>
        <v>0</v>
      </c>
      <c r="N31" s="44" t="str">
        <f>IF(E31="","",H31/12*VLOOKUP(J31,Causa!$A$78:$C$80,3,0))</f>
        <v/>
      </c>
      <c r="O31" s="44">
        <f t="shared" si="3"/>
        <v>0</v>
      </c>
      <c r="P31" s="44">
        <f t="shared" si="4"/>
        <v>0</v>
      </c>
      <c r="Q31" s="160"/>
      <c r="R31" s="45"/>
      <c r="S31" s="45"/>
      <c r="T31" s="161">
        <f>IF(H31="",0,ROUND(H31/VLOOKUP(J31,Causa!$A$78:$B$80,2,0)*60,2))</f>
        <v>0</v>
      </c>
      <c r="U31" s="161">
        <f t="shared" si="8"/>
        <v>0</v>
      </c>
      <c r="V31" s="161">
        <f t="shared" si="9"/>
        <v>0</v>
      </c>
      <c r="W31" s="161">
        <f t="shared" si="10"/>
        <v>0</v>
      </c>
      <c r="X31" s="161">
        <f t="shared" si="11"/>
        <v>0</v>
      </c>
      <c r="Y31" s="161">
        <f t="shared" si="5"/>
        <v>0</v>
      </c>
      <c r="Z31" s="162">
        <v>22</v>
      </c>
      <c r="AA31" s="106" t="s">
        <v>1850</v>
      </c>
      <c r="AB31" s="106"/>
      <c r="AC31" s="106"/>
      <c r="AD31" s="106"/>
      <c r="AE31" s="107">
        <f t="shared" si="12"/>
        <v>22</v>
      </c>
      <c r="AP31" s="91"/>
      <c r="AQ31" s="91"/>
      <c r="AR31" s="91"/>
    </row>
    <row r="32" spans="1:44" s="108" customFormat="1" ht="24.75" customHeight="1" thickBot="1" x14ac:dyDescent="0.3">
      <c r="A32" s="51" t="s">
        <v>1795</v>
      </c>
      <c r="B32" s="47"/>
      <c r="C32" s="134" t="str">
        <f t="shared" si="6"/>
        <v/>
      </c>
      <c r="D32" s="135" t="str">
        <f>IFERROR(IF(H32="","",(1-(H32/(VLOOKUP(J32,Causa!$A$78:$B$80,2,0))))*60),"FALTA CALIBRE")</f>
        <v/>
      </c>
      <c r="E32" s="136"/>
      <c r="F32" s="137">
        <v>0.999305555555556</v>
      </c>
      <c r="G32" s="133"/>
      <c r="H32" s="138" t="str">
        <f t="shared" si="7"/>
        <v/>
      </c>
      <c r="I32" s="146"/>
      <c r="J32" s="43"/>
      <c r="K32" s="184"/>
      <c r="L32" s="123">
        <f t="shared" si="1"/>
        <v>0</v>
      </c>
      <c r="M32" s="123">
        <f t="shared" si="2"/>
        <v>0</v>
      </c>
      <c r="N32" s="44" t="str">
        <f>IF(E32="","",H32/12*VLOOKUP(J32,Causa!$A$78:$C$80,3,0))</f>
        <v/>
      </c>
      <c r="O32" s="44">
        <f t="shared" si="3"/>
        <v>0</v>
      </c>
      <c r="P32" s="44">
        <f t="shared" si="4"/>
        <v>0</v>
      </c>
      <c r="Q32" s="160"/>
      <c r="R32" s="45"/>
      <c r="S32" s="45"/>
      <c r="T32" s="161">
        <f>IF(H32="",0,ROUND(H32/VLOOKUP(J32,Causa!$A$78:$B$80,2,0)*60,2))</f>
        <v>0</v>
      </c>
      <c r="U32" s="161">
        <f t="shared" si="8"/>
        <v>0</v>
      </c>
      <c r="V32" s="161">
        <f t="shared" si="9"/>
        <v>0</v>
      </c>
      <c r="W32" s="161">
        <f t="shared" si="10"/>
        <v>0</v>
      </c>
      <c r="X32" s="161">
        <f t="shared" si="11"/>
        <v>0</v>
      </c>
      <c r="Y32" s="161">
        <f t="shared" si="5"/>
        <v>0</v>
      </c>
      <c r="Z32" s="162">
        <v>23</v>
      </c>
      <c r="AA32" s="106" t="s">
        <v>517</v>
      </c>
      <c r="AB32" s="106"/>
      <c r="AC32" s="106"/>
      <c r="AD32" s="106"/>
      <c r="AE32" s="107">
        <f t="shared" si="12"/>
        <v>23</v>
      </c>
      <c r="AP32" s="91"/>
      <c r="AQ32" s="91"/>
      <c r="AR32" s="91"/>
    </row>
    <row r="33" spans="1:44" s="108" customFormat="1" ht="26.25" customHeight="1" thickBot="1" x14ac:dyDescent="0.3">
      <c r="A33" s="152"/>
      <c r="B33" s="139" t="s">
        <v>1750</v>
      </c>
      <c r="C33" s="247">
        <f>+F33+H33+J33</f>
        <v>0</v>
      </c>
      <c r="D33" s="248"/>
      <c r="E33" s="140" t="s">
        <v>1747</v>
      </c>
      <c r="F33" s="141">
        <f>SUM(N9:N15,N32)</f>
        <v>0</v>
      </c>
      <c r="G33" s="140" t="s">
        <v>1748</v>
      </c>
      <c r="H33" s="142">
        <f>SUM(N16:N23)</f>
        <v>0</v>
      </c>
      <c r="I33" s="140" t="s">
        <v>1749</v>
      </c>
      <c r="J33" s="143">
        <f>SUM(N24:N31)</f>
        <v>0</v>
      </c>
      <c r="K33" s="143">
        <f>COUNTIF($M$9:$M$32,"100%")</f>
        <v>0</v>
      </c>
      <c r="L33" s="156"/>
      <c r="M33" s="157"/>
      <c r="N33" s="157"/>
      <c r="O33" s="157"/>
      <c r="P33" s="157"/>
      <c r="Q33" s="157"/>
      <c r="R33" s="157"/>
      <c r="S33" s="158"/>
      <c r="T33" s="249" t="s">
        <v>2</v>
      </c>
      <c r="U33" s="250"/>
      <c r="V33" s="250"/>
      <c r="W33" s="250"/>
      <c r="X33" s="18"/>
      <c r="Y33" s="124"/>
      <c r="Z33" s="124"/>
      <c r="AA33" s="112"/>
      <c r="AB33" s="112"/>
      <c r="AJ33" s="113"/>
      <c r="AK33" s="114"/>
      <c r="AL33" s="114"/>
      <c r="AM33" s="114"/>
      <c r="AN33" s="91"/>
      <c r="AO33" s="91"/>
      <c r="AP33" s="91"/>
      <c r="AQ33" s="91"/>
      <c r="AR33" s="91"/>
    </row>
    <row r="34" spans="1:44" s="108" customFormat="1" ht="35.25" customHeight="1" thickBot="1" x14ac:dyDescent="0.3">
      <c r="A34" s="150"/>
      <c r="C34" s="23" t="s">
        <v>1739</v>
      </c>
      <c r="D34" s="210" t="s">
        <v>1736</v>
      </c>
      <c r="E34" s="210" t="s">
        <v>1740</v>
      </c>
      <c r="F34" s="210" t="s">
        <v>4</v>
      </c>
      <c r="G34" s="210" t="s">
        <v>6</v>
      </c>
      <c r="H34" s="210" t="s">
        <v>7</v>
      </c>
      <c r="I34" s="132" t="s">
        <v>8</v>
      </c>
      <c r="J34" s="132" t="s">
        <v>17</v>
      </c>
      <c r="K34" s="144" t="s">
        <v>18</v>
      </c>
      <c r="L34" s="213" t="s">
        <v>19</v>
      </c>
      <c r="M34" s="214" t="s">
        <v>116</v>
      </c>
      <c r="N34" s="132" t="s">
        <v>117</v>
      </c>
      <c r="O34" s="132" t="s">
        <v>118</v>
      </c>
      <c r="P34" s="132" t="s">
        <v>20</v>
      </c>
      <c r="Q34" s="132" t="s">
        <v>21</v>
      </c>
      <c r="R34" s="215" t="s">
        <v>22</v>
      </c>
      <c r="S34" s="221" t="s">
        <v>12</v>
      </c>
      <c r="T34" s="120" t="s">
        <v>13</v>
      </c>
      <c r="U34" s="220" t="s">
        <v>14</v>
      </c>
      <c r="V34" s="220" t="s">
        <v>15</v>
      </c>
      <c r="W34" s="120" t="s">
        <v>4</v>
      </c>
      <c r="X34" s="120" t="s">
        <v>8</v>
      </c>
      <c r="Y34" s="125"/>
      <c r="Z34" s="126"/>
      <c r="AA34" s="91"/>
      <c r="AB34" s="115"/>
      <c r="AJ34" s="113"/>
      <c r="AK34" s="114"/>
      <c r="AL34" s="114"/>
      <c r="AM34" s="114"/>
      <c r="AN34" s="91"/>
      <c r="AO34" s="91"/>
      <c r="AP34" s="91"/>
      <c r="AQ34" s="91"/>
      <c r="AR34" s="91"/>
    </row>
    <row r="35" spans="1:44" s="17" customFormat="1" ht="20.25" customHeight="1" x14ac:dyDescent="0.2">
      <c r="A35" s="150"/>
      <c r="C35" s="205"/>
      <c r="D35" s="206" t="str">
        <f t="shared" ref="D35:D98" si="13">IF(E35="","",IF(E35=1,IF(COUNTA(F35:P35)=9,1,0),IF(J35="OPERACIO",IF(COUNTA(F35:P35)=7,1,0),IF(COUNTA(F35:P35)=7,1,0))))</f>
        <v/>
      </c>
      <c r="E35" s="207" t="str">
        <f>IFERROR(VLOOKUP(J35,Causa!$A$2:$F$15,6,0),"")</f>
        <v/>
      </c>
      <c r="F35" s="208"/>
      <c r="G35" s="209"/>
      <c r="H35" s="211"/>
      <c r="I35" s="55"/>
      <c r="J35" s="54"/>
      <c r="K35" s="54"/>
      <c r="L35" s="54"/>
      <c r="M35" s="54"/>
      <c r="N35" s="54"/>
      <c r="O35" s="54"/>
      <c r="P35" s="54"/>
      <c r="Q35" s="55"/>
      <c r="R35" s="54"/>
      <c r="S35" s="61">
        <f>IF(K35="tiempo no programado",P35,0)</f>
        <v>0</v>
      </c>
      <c r="T35" s="61">
        <f t="shared" ref="T35:T98" si="14">IF(J35="Programa",P35,0)-S35</f>
        <v>0</v>
      </c>
      <c r="U35" s="61">
        <f>IF(J35="CALIDAD",P35,0)+IF(J35="LOGISTIC",P35,0)+IF(J35="REPUESTO",P35,0)+IF(J35="SALAMAQ",P35,0)+IF(J35="PROCESO",P35,0)</f>
        <v>0</v>
      </c>
      <c r="V35" s="61">
        <f t="shared" ref="V35:V98" si="15">IF(J35="ELECTRIC",P35,0)+IF(J35="INSTRUME",P35,0)+IF(J35="MECANICA",P35,0)+IF(J35="OPERACIO",P35,0)+IF(J35="AUTOMATI",P35,0)</f>
        <v>0</v>
      </c>
      <c r="W35" s="62" t="str">
        <f t="shared" ref="W35:W98" si="16">IF(F35="","",HOUR(F35))</f>
        <v/>
      </c>
      <c r="X35" s="61" t="str">
        <f>IF(OR(W35=23,W35&lt;7),"N",IF(AND(W35&gt;=7,W35&lt;15),"M","T"))</f>
        <v>T</v>
      </c>
      <c r="Y35" s="18"/>
      <c r="Z35" s="19"/>
      <c r="AA35" s="20"/>
      <c r="AB35" s="19"/>
      <c r="AC35" s="21"/>
      <c r="AJ35" s="22"/>
      <c r="AK35" s="22"/>
      <c r="AL35" s="22"/>
      <c r="AM35" s="22"/>
      <c r="AN35" s="20"/>
      <c r="AO35" s="20"/>
      <c r="AP35" s="20"/>
      <c r="AQ35" s="20"/>
      <c r="AR35" s="20"/>
    </row>
    <row r="36" spans="1:44" s="17" customFormat="1" ht="20.25" customHeight="1" x14ac:dyDescent="0.2">
      <c r="A36" s="150"/>
      <c r="C36" s="63"/>
      <c r="D36" s="66" t="str">
        <f t="shared" si="13"/>
        <v/>
      </c>
      <c r="E36" s="69" t="str">
        <f>IFERROR(VLOOKUP(J36,Causa!$A$2:$F$15,6,0),"")</f>
        <v/>
      </c>
      <c r="F36" s="52"/>
      <c r="G36" s="53"/>
      <c r="H36" s="212"/>
      <c r="I36" s="55"/>
      <c r="J36" s="54"/>
      <c r="K36" s="54"/>
      <c r="L36" s="54"/>
      <c r="M36" s="54"/>
      <c r="N36" s="54"/>
      <c r="O36" s="54"/>
      <c r="P36" s="54"/>
      <c r="Q36" s="55"/>
      <c r="R36" s="54"/>
      <c r="S36" s="56">
        <f t="shared" ref="S36:S99" si="17">IF(K36="tiempo no programado",P36,0)</f>
        <v>0</v>
      </c>
      <c r="T36" s="56">
        <f t="shared" si="14"/>
        <v>0</v>
      </c>
      <c r="U36" s="56">
        <f t="shared" ref="U36:U99" si="18">IF(J36="CALIDAD",P36,0)+IF(J36="LOGISTIC",P36,0)+IF(J36="REPUESTO",P36,0)+IF(J36="SALAMAQ",P36,0)</f>
        <v>0</v>
      </c>
      <c r="V36" s="56">
        <f t="shared" si="15"/>
        <v>0</v>
      </c>
      <c r="W36" s="64" t="str">
        <f t="shared" si="16"/>
        <v/>
      </c>
      <c r="X36" s="56" t="str">
        <f t="shared" ref="X36:X99" si="19">IF(OR(W36=23,W36&lt;7),"N",IF(AND(W36&gt;=7,W36&lt;15),"M","T"))</f>
        <v>T</v>
      </c>
      <c r="Y36" s="18"/>
      <c r="Z36" s="19"/>
      <c r="AA36" s="20"/>
      <c r="AB36" s="19"/>
      <c r="AC36" s="21"/>
      <c r="AJ36" s="22"/>
      <c r="AK36" s="22"/>
      <c r="AL36" s="22"/>
      <c r="AM36" s="22"/>
      <c r="AN36" s="20"/>
      <c r="AO36" s="20"/>
      <c r="AP36" s="20"/>
      <c r="AQ36" s="20"/>
      <c r="AR36" s="20"/>
    </row>
    <row r="37" spans="1:44" s="17" customFormat="1" ht="20.25" customHeight="1" x14ac:dyDescent="0.2">
      <c r="A37" s="150"/>
      <c r="C37" s="63"/>
      <c r="D37" s="66" t="str">
        <f t="shared" si="13"/>
        <v/>
      </c>
      <c r="E37" s="69" t="str">
        <f>IFERROR(VLOOKUP(J37,Causa!$A$2:$F$15,6,0),"")</f>
        <v/>
      </c>
      <c r="F37" s="52"/>
      <c r="G37" s="53"/>
      <c r="H37" s="212"/>
      <c r="I37" s="55"/>
      <c r="J37" s="54"/>
      <c r="K37" s="54"/>
      <c r="L37" s="54"/>
      <c r="M37" s="54"/>
      <c r="N37" s="54"/>
      <c r="O37" s="54"/>
      <c r="P37" s="54"/>
      <c r="Q37" s="55"/>
      <c r="R37" s="54"/>
      <c r="S37" s="56">
        <f t="shared" si="17"/>
        <v>0</v>
      </c>
      <c r="T37" s="56">
        <f t="shared" si="14"/>
        <v>0</v>
      </c>
      <c r="U37" s="56">
        <f t="shared" si="18"/>
        <v>0</v>
      </c>
      <c r="V37" s="56">
        <f t="shared" si="15"/>
        <v>0</v>
      </c>
      <c r="W37" s="64" t="str">
        <f t="shared" si="16"/>
        <v/>
      </c>
      <c r="X37" s="56" t="str">
        <f t="shared" si="19"/>
        <v>T</v>
      </c>
      <c r="Y37" s="18"/>
      <c r="Z37" s="19"/>
      <c r="AA37" s="20"/>
      <c r="AB37" s="19"/>
      <c r="AC37" s="21"/>
      <c r="AJ37" s="22"/>
      <c r="AK37" s="22"/>
      <c r="AL37" s="22"/>
      <c r="AM37" s="22"/>
      <c r="AN37" s="20"/>
      <c r="AO37" s="20"/>
      <c r="AP37" s="20"/>
      <c r="AQ37" s="20"/>
      <c r="AR37" s="20"/>
    </row>
    <row r="38" spans="1:44" s="17" customFormat="1" ht="20.25" customHeight="1" x14ac:dyDescent="0.2">
      <c r="A38" s="150"/>
      <c r="C38" s="63"/>
      <c r="D38" s="66" t="str">
        <f t="shared" si="13"/>
        <v/>
      </c>
      <c r="E38" s="69" t="str">
        <f>IFERROR(VLOOKUP(J38,Causa!$A$2:$F$15,6,0),"")</f>
        <v/>
      </c>
      <c r="F38" s="52"/>
      <c r="G38" s="53"/>
      <c r="H38" s="212"/>
      <c r="I38" s="55"/>
      <c r="J38" s="54"/>
      <c r="K38" s="54"/>
      <c r="L38" s="54"/>
      <c r="M38" s="54"/>
      <c r="N38" s="54"/>
      <c r="O38" s="54"/>
      <c r="P38" s="54"/>
      <c r="Q38" s="55"/>
      <c r="R38" s="54"/>
      <c r="S38" s="56">
        <f t="shared" si="17"/>
        <v>0</v>
      </c>
      <c r="T38" s="56">
        <f t="shared" si="14"/>
        <v>0</v>
      </c>
      <c r="U38" s="56">
        <f t="shared" si="18"/>
        <v>0</v>
      </c>
      <c r="V38" s="56">
        <f t="shared" si="15"/>
        <v>0</v>
      </c>
      <c r="W38" s="64" t="str">
        <f t="shared" si="16"/>
        <v/>
      </c>
      <c r="X38" s="56" t="str">
        <f t="shared" si="19"/>
        <v>T</v>
      </c>
      <c r="Y38" s="18"/>
      <c r="Z38" s="19"/>
      <c r="AA38" s="20"/>
      <c r="AB38" s="19"/>
      <c r="AC38" s="21"/>
      <c r="AJ38" s="22"/>
      <c r="AK38" s="22"/>
      <c r="AL38" s="22"/>
      <c r="AM38" s="22"/>
      <c r="AN38" s="20"/>
      <c r="AO38" s="20"/>
      <c r="AP38" s="20"/>
      <c r="AQ38" s="20"/>
      <c r="AR38" s="20"/>
    </row>
    <row r="39" spans="1:44" s="17" customFormat="1" ht="20.25" customHeight="1" x14ac:dyDescent="0.2">
      <c r="A39" s="150"/>
      <c r="C39" s="63"/>
      <c r="D39" s="66" t="str">
        <f t="shared" si="13"/>
        <v/>
      </c>
      <c r="E39" s="69" t="str">
        <f>IFERROR(VLOOKUP(J39,Causa!$A$2:$F$15,6,0),"")</f>
        <v/>
      </c>
      <c r="F39" s="52"/>
      <c r="G39" s="53"/>
      <c r="H39" s="212"/>
      <c r="I39" s="55"/>
      <c r="J39" s="54"/>
      <c r="K39" s="54"/>
      <c r="L39" s="54"/>
      <c r="M39" s="54"/>
      <c r="N39" s="54"/>
      <c r="O39" s="54"/>
      <c r="P39" s="54"/>
      <c r="Q39" s="55"/>
      <c r="R39" s="54"/>
      <c r="S39" s="56">
        <f t="shared" si="17"/>
        <v>0</v>
      </c>
      <c r="T39" s="56">
        <f t="shared" si="14"/>
        <v>0</v>
      </c>
      <c r="U39" s="56">
        <f t="shared" si="18"/>
        <v>0</v>
      </c>
      <c r="V39" s="56">
        <f t="shared" si="15"/>
        <v>0</v>
      </c>
      <c r="W39" s="64" t="str">
        <f t="shared" si="16"/>
        <v/>
      </c>
      <c r="X39" s="56" t="str">
        <f t="shared" si="19"/>
        <v>T</v>
      </c>
      <c r="Y39" s="18"/>
      <c r="Z39" s="19"/>
      <c r="AA39" s="20"/>
      <c r="AB39" s="19"/>
      <c r="AC39" s="21"/>
      <c r="AJ39" s="22"/>
      <c r="AK39" s="22"/>
      <c r="AL39" s="22"/>
      <c r="AM39" s="22"/>
      <c r="AN39" s="20"/>
      <c r="AO39" s="20"/>
      <c r="AP39" s="20"/>
      <c r="AQ39" s="20"/>
      <c r="AR39" s="20"/>
    </row>
    <row r="40" spans="1:44" s="17" customFormat="1" ht="20.25" customHeight="1" x14ac:dyDescent="0.2">
      <c r="A40" s="150"/>
      <c r="C40" s="63"/>
      <c r="D40" s="66" t="str">
        <f t="shared" si="13"/>
        <v/>
      </c>
      <c r="E40" s="69" t="str">
        <f>IFERROR(VLOOKUP(J40,Causa!$A$2:$F$15,6,0),"")</f>
        <v/>
      </c>
      <c r="F40" s="52"/>
      <c r="G40" s="53"/>
      <c r="H40" s="212"/>
      <c r="I40" s="55"/>
      <c r="J40" s="54"/>
      <c r="K40" s="54"/>
      <c r="L40" s="54"/>
      <c r="M40" s="54"/>
      <c r="N40" s="54"/>
      <c r="O40" s="54"/>
      <c r="P40" s="54"/>
      <c r="Q40" s="55"/>
      <c r="R40" s="54"/>
      <c r="S40" s="56">
        <f t="shared" si="17"/>
        <v>0</v>
      </c>
      <c r="T40" s="56">
        <f t="shared" si="14"/>
        <v>0</v>
      </c>
      <c r="U40" s="56">
        <f t="shared" si="18"/>
        <v>0</v>
      </c>
      <c r="V40" s="56">
        <f t="shared" si="15"/>
        <v>0</v>
      </c>
      <c r="W40" s="64" t="str">
        <f t="shared" si="16"/>
        <v/>
      </c>
      <c r="X40" s="56" t="str">
        <f t="shared" si="19"/>
        <v>T</v>
      </c>
      <c r="Y40" s="18"/>
      <c r="Z40" s="19"/>
      <c r="AA40" s="20"/>
      <c r="AB40" s="19"/>
      <c r="AC40" s="21"/>
      <c r="AJ40" s="22"/>
      <c r="AK40" s="22"/>
      <c r="AL40" s="22"/>
      <c r="AM40" s="22"/>
      <c r="AN40" s="20"/>
      <c r="AO40" s="20"/>
      <c r="AP40" s="20"/>
      <c r="AQ40" s="20"/>
      <c r="AR40" s="20"/>
    </row>
    <row r="41" spans="1:44" s="17" customFormat="1" ht="20.25" customHeight="1" x14ac:dyDescent="0.2">
      <c r="A41" s="150"/>
      <c r="C41" s="63"/>
      <c r="D41" s="66" t="str">
        <f t="shared" si="13"/>
        <v/>
      </c>
      <c r="E41" s="69" t="str">
        <f>IFERROR(VLOOKUP(J41,Causa!$A$2:$F$15,6,0),"")</f>
        <v/>
      </c>
      <c r="F41" s="52"/>
      <c r="G41" s="53"/>
      <c r="H41" s="212"/>
      <c r="I41" s="55"/>
      <c r="J41" s="54"/>
      <c r="K41" s="54"/>
      <c r="L41" s="54"/>
      <c r="M41" s="54"/>
      <c r="N41" s="54"/>
      <c r="O41" s="54"/>
      <c r="P41" s="54"/>
      <c r="Q41" s="55"/>
      <c r="R41" s="54"/>
      <c r="S41" s="56">
        <f t="shared" si="17"/>
        <v>0</v>
      </c>
      <c r="T41" s="56">
        <f t="shared" si="14"/>
        <v>0</v>
      </c>
      <c r="U41" s="56">
        <f t="shared" si="18"/>
        <v>0</v>
      </c>
      <c r="V41" s="56">
        <f t="shared" si="15"/>
        <v>0</v>
      </c>
      <c r="W41" s="64" t="str">
        <f t="shared" si="16"/>
        <v/>
      </c>
      <c r="X41" s="56" t="str">
        <f t="shared" si="19"/>
        <v>T</v>
      </c>
      <c r="Y41" s="18"/>
      <c r="Z41" s="19"/>
      <c r="AA41" s="20"/>
      <c r="AB41" s="19"/>
      <c r="AC41" s="21"/>
      <c r="AJ41" s="22"/>
      <c r="AK41" s="22"/>
      <c r="AL41" s="22"/>
      <c r="AM41" s="22"/>
      <c r="AN41" s="20"/>
      <c r="AO41" s="20"/>
      <c r="AP41" s="20"/>
      <c r="AQ41" s="20"/>
      <c r="AR41" s="20"/>
    </row>
    <row r="42" spans="1:44" s="17" customFormat="1" ht="20.25" customHeight="1" x14ac:dyDescent="0.2">
      <c r="A42" s="150"/>
      <c r="C42" s="63"/>
      <c r="D42" s="66" t="str">
        <f t="shared" si="13"/>
        <v/>
      </c>
      <c r="E42" s="69" t="str">
        <f>IFERROR(VLOOKUP(J42,Causa!$A$2:$F$15,6,0),"")</f>
        <v/>
      </c>
      <c r="F42" s="52"/>
      <c r="G42" s="53"/>
      <c r="H42" s="212"/>
      <c r="I42" s="55"/>
      <c r="J42" s="54"/>
      <c r="K42" s="54"/>
      <c r="L42" s="54"/>
      <c r="M42" s="54"/>
      <c r="N42" s="54"/>
      <c r="O42" s="54"/>
      <c r="P42" s="54"/>
      <c r="Q42" s="55"/>
      <c r="R42" s="54"/>
      <c r="S42" s="56">
        <f t="shared" si="17"/>
        <v>0</v>
      </c>
      <c r="T42" s="56">
        <f t="shared" si="14"/>
        <v>0</v>
      </c>
      <c r="U42" s="56">
        <f t="shared" si="18"/>
        <v>0</v>
      </c>
      <c r="V42" s="56">
        <f t="shared" si="15"/>
        <v>0</v>
      </c>
      <c r="W42" s="64" t="str">
        <f t="shared" si="16"/>
        <v/>
      </c>
      <c r="X42" s="56" t="str">
        <f t="shared" si="19"/>
        <v>T</v>
      </c>
      <c r="Y42" s="18"/>
      <c r="Z42" s="19"/>
      <c r="AA42" s="20"/>
      <c r="AB42" s="19"/>
      <c r="AC42" s="21"/>
      <c r="AJ42" s="22"/>
      <c r="AK42" s="22"/>
      <c r="AL42" s="22"/>
      <c r="AM42" s="22"/>
      <c r="AN42" s="20"/>
      <c r="AO42" s="20"/>
      <c r="AP42" s="20"/>
      <c r="AQ42" s="20"/>
      <c r="AR42" s="20"/>
    </row>
    <row r="43" spans="1:44" s="17" customFormat="1" ht="20.25" customHeight="1" x14ac:dyDescent="0.2">
      <c r="A43" s="150"/>
      <c r="C43" s="63"/>
      <c r="D43" s="66" t="str">
        <f t="shared" si="13"/>
        <v/>
      </c>
      <c r="E43" s="69" t="str">
        <f>IFERROR(VLOOKUP(J43,Causa!$A$2:$F$15,6,0),"")</f>
        <v/>
      </c>
      <c r="F43" s="52"/>
      <c r="G43" s="53"/>
      <c r="H43" s="212"/>
      <c r="I43" s="55"/>
      <c r="J43" s="54"/>
      <c r="K43" s="54"/>
      <c r="L43" s="54"/>
      <c r="M43" s="54"/>
      <c r="N43" s="54"/>
      <c r="O43" s="54"/>
      <c r="P43" s="54"/>
      <c r="Q43" s="55"/>
      <c r="R43" s="54"/>
      <c r="S43" s="56">
        <f t="shared" si="17"/>
        <v>0</v>
      </c>
      <c r="T43" s="56">
        <f t="shared" si="14"/>
        <v>0</v>
      </c>
      <c r="U43" s="56">
        <f t="shared" si="18"/>
        <v>0</v>
      </c>
      <c r="V43" s="56">
        <f t="shared" si="15"/>
        <v>0</v>
      </c>
      <c r="W43" s="64" t="str">
        <f t="shared" si="16"/>
        <v/>
      </c>
      <c r="X43" s="56" t="str">
        <f t="shared" si="19"/>
        <v>T</v>
      </c>
      <c r="Y43" s="18"/>
      <c r="Z43" s="19"/>
      <c r="AA43" s="20"/>
      <c r="AB43" s="19"/>
      <c r="AC43" s="21"/>
      <c r="AJ43" s="22"/>
      <c r="AK43" s="22"/>
      <c r="AL43" s="22"/>
      <c r="AM43" s="22"/>
      <c r="AN43" s="20"/>
      <c r="AO43" s="20"/>
      <c r="AP43" s="20"/>
      <c r="AQ43" s="20"/>
      <c r="AR43" s="20"/>
    </row>
    <row r="44" spans="1:44" s="17" customFormat="1" ht="20.25" customHeight="1" x14ac:dyDescent="0.2">
      <c r="A44" s="150"/>
      <c r="C44" s="63"/>
      <c r="D44" s="66" t="str">
        <f t="shared" si="13"/>
        <v/>
      </c>
      <c r="E44" s="69" t="str">
        <f>IFERROR(VLOOKUP(J44,Causa!$A$2:$F$15,6,0),"")</f>
        <v/>
      </c>
      <c r="F44" s="52"/>
      <c r="G44" s="53"/>
      <c r="H44" s="212"/>
      <c r="I44" s="55"/>
      <c r="J44" s="54"/>
      <c r="K44" s="54"/>
      <c r="L44" s="54"/>
      <c r="M44" s="54"/>
      <c r="N44" s="54"/>
      <c r="O44" s="54"/>
      <c r="P44" s="54"/>
      <c r="Q44" s="55"/>
      <c r="R44" s="54"/>
      <c r="S44" s="56">
        <f t="shared" si="17"/>
        <v>0</v>
      </c>
      <c r="T44" s="56">
        <f t="shared" si="14"/>
        <v>0</v>
      </c>
      <c r="U44" s="56">
        <f t="shared" si="18"/>
        <v>0</v>
      </c>
      <c r="V44" s="56">
        <f t="shared" si="15"/>
        <v>0</v>
      </c>
      <c r="W44" s="64" t="str">
        <f t="shared" si="16"/>
        <v/>
      </c>
      <c r="X44" s="56" t="str">
        <f t="shared" si="19"/>
        <v>T</v>
      </c>
      <c r="Y44" s="18"/>
      <c r="Z44" s="19"/>
      <c r="AA44" s="20"/>
      <c r="AB44" s="19"/>
      <c r="AC44" s="21"/>
      <c r="AJ44" s="22"/>
      <c r="AK44" s="22"/>
      <c r="AL44" s="22"/>
      <c r="AM44" s="22"/>
      <c r="AN44" s="20"/>
      <c r="AO44" s="20"/>
      <c r="AP44" s="20"/>
      <c r="AQ44" s="20"/>
      <c r="AR44" s="20"/>
    </row>
    <row r="45" spans="1:44" s="17" customFormat="1" ht="20.25" customHeight="1" x14ac:dyDescent="0.2">
      <c r="A45" s="150"/>
      <c r="C45" s="63"/>
      <c r="D45" s="66" t="str">
        <f t="shared" si="13"/>
        <v/>
      </c>
      <c r="E45" s="69" t="str">
        <f>IFERROR(VLOOKUP(J45,Causa!$A$2:$F$15,6,0),"")</f>
        <v/>
      </c>
      <c r="F45" s="52"/>
      <c r="G45" s="53"/>
      <c r="H45" s="212"/>
      <c r="I45" s="55"/>
      <c r="J45" s="54"/>
      <c r="K45" s="54"/>
      <c r="L45" s="54"/>
      <c r="M45" s="54"/>
      <c r="N45" s="54"/>
      <c r="O45" s="54"/>
      <c r="P45" s="54"/>
      <c r="Q45" s="55"/>
      <c r="R45" s="54"/>
      <c r="S45" s="56">
        <f t="shared" si="17"/>
        <v>0</v>
      </c>
      <c r="T45" s="56">
        <f t="shared" si="14"/>
        <v>0</v>
      </c>
      <c r="U45" s="56">
        <f t="shared" si="18"/>
        <v>0</v>
      </c>
      <c r="V45" s="56">
        <f t="shared" si="15"/>
        <v>0</v>
      </c>
      <c r="W45" s="64" t="str">
        <f t="shared" si="16"/>
        <v/>
      </c>
      <c r="X45" s="56" t="str">
        <f t="shared" si="19"/>
        <v>T</v>
      </c>
      <c r="Y45" s="18"/>
      <c r="Z45" s="19"/>
      <c r="AA45" s="20"/>
      <c r="AB45" s="19"/>
      <c r="AC45" s="21"/>
      <c r="AJ45" s="22"/>
      <c r="AK45" s="22"/>
      <c r="AL45" s="22"/>
      <c r="AM45" s="22"/>
      <c r="AN45" s="20"/>
      <c r="AO45" s="20"/>
      <c r="AP45" s="20"/>
      <c r="AQ45" s="20"/>
      <c r="AR45" s="20"/>
    </row>
    <row r="46" spans="1:44" s="17" customFormat="1" ht="20.25" customHeight="1" x14ac:dyDescent="0.2">
      <c r="A46" s="150"/>
      <c r="C46" s="63"/>
      <c r="D46" s="66" t="str">
        <f t="shared" si="13"/>
        <v/>
      </c>
      <c r="E46" s="69" t="str">
        <f>IFERROR(VLOOKUP(J46,Causa!$A$2:$F$15,6,0),"")</f>
        <v/>
      </c>
      <c r="F46" s="52"/>
      <c r="G46" s="53"/>
      <c r="H46" s="212"/>
      <c r="I46" s="55"/>
      <c r="J46" s="54"/>
      <c r="K46" s="54"/>
      <c r="L46" s="54"/>
      <c r="M46" s="54"/>
      <c r="N46" s="54"/>
      <c r="O46" s="54"/>
      <c r="P46" s="54"/>
      <c r="Q46" s="55"/>
      <c r="R46" s="54"/>
      <c r="S46" s="56">
        <f t="shared" si="17"/>
        <v>0</v>
      </c>
      <c r="T46" s="56">
        <f t="shared" si="14"/>
        <v>0</v>
      </c>
      <c r="U46" s="56">
        <f t="shared" si="18"/>
        <v>0</v>
      </c>
      <c r="V46" s="56">
        <f t="shared" si="15"/>
        <v>0</v>
      </c>
      <c r="W46" s="64" t="str">
        <f t="shared" si="16"/>
        <v/>
      </c>
      <c r="X46" s="56" t="str">
        <f t="shared" si="19"/>
        <v>T</v>
      </c>
      <c r="Y46" s="18"/>
      <c r="Z46" s="19"/>
      <c r="AA46" s="20"/>
      <c r="AB46" s="19"/>
      <c r="AC46" s="21"/>
      <c r="AJ46" s="22"/>
      <c r="AK46" s="22"/>
      <c r="AL46" s="22"/>
      <c r="AM46" s="22"/>
      <c r="AN46" s="20"/>
      <c r="AO46" s="20"/>
      <c r="AP46" s="20"/>
      <c r="AQ46" s="20"/>
      <c r="AR46" s="20"/>
    </row>
    <row r="47" spans="1:44" s="17" customFormat="1" ht="20.25" customHeight="1" x14ac:dyDescent="0.2">
      <c r="A47" s="150"/>
      <c r="C47" s="63"/>
      <c r="D47" s="66" t="str">
        <f t="shared" si="13"/>
        <v/>
      </c>
      <c r="E47" s="69" t="str">
        <f>IFERROR(VLOOKUP(J47,Causa!$A$2:$F$15,6,0),"")</f>
        <v/>
      </c>
      <c r="F47" s="52"/>
      <c r="G47" s="53"/>
      <c r="H47" s="212"/>
      <c r="I47" s="55"/>
      <c r="J47" s="54"/>
      <c r="K47" s="54"/>
      <c r="L47" s="54"/>
      <c r="M47" s="54"/>
      <c r="N47" s="54"/>
      <c r="O47" s="54"/>
      <c r="P47" s="54"/>
      <c r="Q47" s="55"/>
      <c r="R47" s="54"/>
      <c r="S47" s="56">
        <f t="shared" si="17"/>
        <v>0</v>
      </c>
      <c r="T47" s="56">
        <f t="shared" si="14"/>
        <v>0</v>
      </c>
      <c r="U47" s="56">
        <f t="shared" si="18"/>
        <v>0</v>
      </c>
      <c r="V47" s="56">
        <f t="shared" si="15"/>
        <v>0</v>
      </c>
      <c r="W47" s="64" t="str">
        <f t="shared" si="16"/>
        <v/>
      </c>
      <c r="X47" s="56" t="str">
        <f t="shared" si="19"/>
        <v>T</v>
      </c>
      <c r="Y47" s="18"/>
      <c r="Z47" s="19"/>
      <c r="AA47" s="20"/>
      <c r="AB47" s="19"/>
      <c r="AC47" s="21"/>
      <c r="AJ47" s="22"/>
      <c r="AK47" s="22"/>
      <c r="AL47" s="22"/>
      <c r="AM47" s="22"/>
      <c r="AN47" s="20"/>
      <c r="AO47" s="20"/>
      <c r="AP47" s="20"/>
      <c r="AQ47" s="20"/>
      <c r="AR47" s="20"/>
    </row>
    <row r="48" spans="1:44" s="17" customFormat="1" ht="20.25" customHeight="1" x14ac:dyDescent="0.2">
      <c r="A48" s="150"/>
      <c r="C48" s="63"/>
      <c r="D48" s="66" t="str">
        <f t="shared" si="13"/>
        <v/>
      </c>
      <c r="E48" s="69" t="str">
        <f>IFERROR(VLOOKUP(J48,Causa!$A$2:$F$15,6,0),"")</f>
        <v/>
      </c>
      <c r="F48" s="52"/>
      <c r="G48" s="53"/>
      <c r="H48" s="212"/>
      <c r="I48" s="55"/>
      <c r="J48" s="54"/>
      <c r="K48" s="54"/>
      <c r="L48" s="54"/>
      <c r="M48" s="54"/>
      <c r="N48" s="54"/>
      <c r="O48" s="54"/>
      <c r="P48" s="54"/>
      <c r="Q48" s="55"/>
      <c r="R48" s="54"/>
      <c r="S48" s="56">
        <f t="shared" si="17"/>
        <v>0</v>
      </c>
      <c r="T48" s="56">
        <f t="shared" si="14"/>
        <v>0</v>
      </c>
      <c r="U48" s="56">
        <f t="shared" si="18"/>
        <v>0</v>
      </c>
      <c r="V48" s="56">
        <f t="shared" si="15"/>
        <v>0</v>
      </c>
      <c r="W48" s="64" t="str">
        <f t="shared" si="16"/>
        <v/>
      </c>
      <c r="X48" s="56" t="str">
        <f t="shared" si="19"/>
        <v>T</v>
      </c>
      <c r="Y48" s="18"/>
      <c r="Z48" s="19"/>
      <c r="AA48" s="20"/>
      <c r="AB48" s="19"/>
      <c r="AC48" s="21"/>
      <c r="AJ48" s="22"/>
      <c r="AK48" s="22"/>
      <c r="AL48" s="22"/>
      <c r="AM48" s="22"/>
      <c r="AN48" s="20"/>
      <c r="AO48" s="20"/>
      <c r="AP48" s="20"/>
      <c r="AQ48" s="20"/>
      <c r="AR48" s="20"/>
    </row>
    <row r="49" spans="1:44" s="17" customFormat="1" ht="20.25" customHeight="1" x14ac:dyDescent="0.2">
      <c r="A49" s="150"/>
      <c r="C49" s="63"/>
      <c r="D49" s="66" t="str">
        <f t="shared" si="13"/>
        <v/>
      </c>
      <c r="E49" s="69" t="str">
        <f>IFERROR(VLOOKUP(J49,Causa!$A$2:$F$15,6,0),"")</f>
        <v/>
      </c>
      <c r="F49" s="52"/>
      <c r="G49" s="53"/>
      <c r="H49" s="212"/>
      <c r="I49" s="55"/>
      <c r="J49" s="54"/>
      <c r="K49" s="54"/>
      <c r="L49" s="54"/>
      <c r="M49" s="54"/>
      <c r="N49" s="54"/>
      <c r="O49" s="54"/>
      <c r="P49" s="54"/>
      <c r="Q49" s="55"/>
      <c r="R49" s="54"/>
      <c r="S49" s="56">
        <f t="shared" si="17"/>
        <v>0</v>
      </c>
      <c r="T49" s="56">
        <f t="shared" si="14"/>
        <v>0</v>
      </c>
      <c r="U49" s="56">
        <f t="shared" si="18"/>
        <v>0</v>
      </c>
      <c r="V49" s="56">
        <f t="shared" si="15"/>
        <v>0</v>
      </c>
      <c r="W49" s="64" t="str">
        <f t="shared" si="16"/>
        <v/>
      </c>
      <c r="X49" s="56" t="str">
        <f t="shared" si="19"/>
        <v>T</v>
      </c>
      <c r="Y49" s="18"/>
      <c r="Z49" s="19"/>
      <c r="AA49" s="20"/>
      <c r="AB49" s="19"/>
      <c r="AC49" s="21"/>
      <c r="AJ49" s="22"/>
      <c r="AK49" s="22"/>
      <c r="AL49" s="22"/>
      <c r="AM49" s="22"/>
      <c r="AN49" s="20"/>
      <c r="AO49" s="20"/>
      <c r="AP49" s="20"/>
      <c r="AQ49" s="20"/>
      <c r="AR49" s="20"/>
    </row>
    <row r="50" spans="1:44" s="17" customFormat="1" ht="20.25" customHeight="1" x14ac:dyDescent="0.2">
      <c r="A50" s="150"/>
      <c r="C50" s="63"/>
      <c r="D50" s="66" t="str">
        <f t="shared" si="13"/>
        <v/>
      </c>
      <c r="E50" s="69" t="str">
        <f>IFERROR(VLOOKUP(J50,Causa!$A$2:$F$15,6,0),"")</f>
        <v/>
      </c>
      <c r="F50" s="52"/>
      <c r="G50" s="53"/>
      <c r="H50" s="212"/>
      <c r="I50" s="55"/>
      <c r="J50" s="54"/>
      <c r="K50" s="54"/>
      <c r="L50" s="54"/>
      <c r="M50" s="54"/>
      <c r="N50" s="54"/>
      <c r="O50" s="54"/>
      <c r="P50" s="54"/>
      <c r="Q50" s="55"/>
      <c r="R50" s="54"/>
      <c r="S50" s="56">
        <f t="shared" si="17"/>
        <v>0</v>
      </c>
      <c r="T50" s="56">
        <f t="shared" si="14"/>
        <v>0</v>
      </c>
      <c r="U50" s="56">
        <f t="shared" si="18"/>
        <v>0</v>
      </c>
      <c r="V50" s="56">
        <f t="shared" si="15"/>
        <v>0</v>
      </c>
      <c r="W50" s="64" t="str">
        <f t="shared" si="16"/>
        <v/>
      </c>
      <c r="X50" s="56" t="str">
        <f t="shared" si="19"/>
        <v>T</v>
      </c>
      <c r="Y50" s="20"/>
      <c r="Z50" s="19"/>
      <c r="AA50" s="20"/>
      <c r="AB50" s="19"/>
      <c r="AC50" s="21"/>
      <c r="AJ50" s="22"/>
      <c r="AK50" s="22"/>
      <c r="AL50" s="22"/>
      <c r="AM50" s="22"/>
      <c r="AN50" s="20"/>
      <c r="AO50" s="20"/>
      <c r="AP50" s="20"/>
      <c r="AQ50" s="20"/>
      <c r="AR50" s="20"/>
    </row>
    <row r="51" spans="1:44" s="17" customFormat="1" ht="20.25" customHeight="1" x14ac:dyDescent="0.2">
      <c r="A51" s="150"/>
      <c r="C51" s="63"/>
      <c r="D51" s="66" t="str">
        <f t="shared" si="13"/>
        <v/>
      </c>
      <c r="E51" s="69" t="str">
        <f>IFERROR(VLOOKUP(J51,Causa!$A$2:$F$15,6,0),"")</f>
        <v/>
      </c>
      <c r="F51" s="52"/>
      <c r="G51" s="53"/>
      <c r="H51" s="212"/>
      <c r="I51" s="55"/>
      <c r="J51" s="54"/>
      <c r="K51" s="54"/>
      <c r="L51" s="54"/>
      <c r="M51" s="54"/>
      <c r="N51" s="54"/>
      <c r="O51" s="54"/>
      <c r="P51" s="54"/>
      <c r="Q51" s="55"/>
      <c r="R51" s="54"/>
      <c r="S51" s="56">
        <f t="shared" si="17"/>
        <v>0</v>
      </c>
      <c r="T51" s="56">
        <f t="shared" si="14"/>
        <v>0</v>
      </c>
      <c r="U51" s="56">
        <f t="shared" si="18"/>
        <v>0</v>
      </c>
      <c r="V51" s="56">
        <f t="shared" si="15"/>
        <v>0</v>
      </c>
      <c r="W51" s="64" t="str">
        <f t="shared" si="16"/>
        <v/>
      </c>
      <c r="X51" s="56" t="str">
        <f t="shared" si="19"/>
        <v>T</v>
      </c>
      <c r="Y51" s="20"/>
      <c r="Z51" s="19"/>
      <c r="AA51" s="20"/>
      <c r="AB51" s="19"/>
      <c r="AC51" s="21"/>
      <c r="AJ51" s="22"/>
      <c r="AK51" s="22"/>
      <c r="AL51" s="22"/>
      <c r="AM51" s="22"/>
      <c r="AN51" s="20"/>
      <c r="AO51" s="20"/>
      <c r="AP51" s="20"/>
      <c r="AQ51" s="20"/>
      <c r="AR51" s="20"/>
    </row>
    <row r="52" spans="1:44" s="17" customFormat="1" ht="20.25" customHeight="1" x14ac:dyDescent="0.2">
      <c r="A52" s="150"/>
      <c r="C52" s="63"/>
      <c r="D52" s="66" t="str">
        <f t="shared" si="13"/>
        <v/>
      </c>
      <c r="E52" s="69" t="str">
        <f>IFERROR(VLOOKUP(J52,Causa!$A$2:$F$15,6,0),"")</f>
        <v/>
      </c>
      <c r="F52" s="52"/>
      <c r="G52" s="53"/>
      <c r="H52" s="212"/>
      <c r="I52" s="55"/>
      <c r="J52" s="54"/>
      <c r="K52" s="54"/>
      <c r="L52" s="54"/>
      <c r="M52" s="54"/>
      <c r="N52" s="54"/>
      <c r="O52" s="54"/>
      <c r="P52" s="54"/>
      <c r="Q52" s="55"/>
      <c r="R52" s="54"/>
      <c r="S52" s="56">
        <f t="shared" si="17"/>
        <v>0</v>
      </c>
      <c r="T52" s="56">
        <f t="shared" si="14"/>
        <v>0</v>
      </c>
      <c r="U52" s="56">
        <f t="shared" si="18"/>
        <v>0</v>
      </c>
      <c r="V52" s="56">
        <f t="shared" si="15"/>
        <v>0</v>
      </c>
      <c r="W52" s="64" t="str">
        <f t="shared" si="16"/>
        <v/>
      </c>
      <c r="X52" s="56" t="str">
        <f t="shared" si="19"/>
        <v>T</v>
      </c>
      <c r="Y52" s="20"/>
      <c r="Z52" s="19"/>
      <c r="AA52" s="20"/>
      <c r="AB52" s="19"/>
      <c r="AC52" s="21"/>
      <c r="AJ52" s="22"/>
      <c r="AK52" s="22"/>
      <c r="AL52" s="22"/>
      <c r="AM52" s="22"/>
      <c r="AN52" s="20"/>
      <c r="AO52" s="20"/>
      <c r="AP52" s="20"/>
      <c r="AQ52" s="20"/>
      <c r="AR52" s="20"/>
    </row>
    <row r="53" spans="1:44" s="17" customFormat="1" ht="20.25" customHeight="1" x14ac:dyDescent="0.2">
      <c r="A53" s="150"/>
      <c r="C53" s="63"/>
      <c r="D53" s="66" t="str">
        <f t="shared" si="13"/>
        <v/>
      </c>
      <c r="E53" s="69" t="str">
        <f>IFERROR(VLOOKUP(J53,Causa!$A$2:$F$15,6,0),"")</f>
        <v/>
      </c>
      <c r="F53" s="52"/>
      <c r="G53" s="53"/>
      <c r="H53" s="212"/>
      <c r="I53" s="55"/>
      <c r="J53" s="54"/>
      <c r="K53" s="54"/>
      <c r="L53" s="54"/>
      <c r="M53" s="54"/>
      <c r="N53" s="54"/>
      <c r="O53" s="54"/>
      <c r="P53" s="54"/>
      <c r="Q53" s="55"/>
      <c r="R53" s="54"/>
      <c r="S53" s="56">
        <f t="shared" si="17"/>
        <v>0</v>
      </c>
      <c r="T53" s="56">
        <f t="shared" si="14"/>
        <v>0</v>
      </c>
      <c r="U53" s="56">
        <f t="shared" si="18"/>
        <v>0</v>
      </c>
      <c r="V53" s="56">
        <f t="shared" si="15"/>
        <v>0</v>
      </c>
      <c r="W53" s="64" t="str">
        <f t="shared" si="16"/>
        <v/>
      </c>
      <c r="X53" s="56" t="str">
        <f t="shared" si="19"/>
        <v>T</v>
      </c>
      <c r="Y53" s="20"/>
      <c r="Z53" s="19"/>
      <c r="AA53" s="20"/>
      <c r="AB53" s="19"/>
      <c r="AC53" s="21"/>
      <c r="AJ53" s="22"/>
      <c r="AK53" s="22"/>
      <c r="AL53" s="22"/>
      <c r="AM53" s="22"/>
      <c r="AN53" s="20"/>
      <c r="AO53" s="20"/>
      <c r="AP53" s="20"/>
      <c r="AQ53" s="20"/>
      <c r="AR53" s="20"/>
    </row>
    <row r="54" spans="1:44" s="17" customFormat="1" ht="20.25" customHeight="1" x14ac:dyDescent="0.2">
      <c r="A54" s="150"/>
      <c r="C54" s="63"/>
      <c r="D54" s="66" t="str">
        <f t="shared" si="13"/>
        <v/>
      </c>
      <c r="E54" s="69" t="str">
        <f>IFERROR(VLOOKUP(J54,Causa!$A$2:$F$15,6,0),"")</f>
        <v/>
      </c>
      <c r="F54" s="52"/>
      <c r="G54" s="53"/>
      <c r="H54" s="212"/>
      <c r="I54" s="55"/>
      <c r="J54" s="54"/>
      <c r="K54" s="54"/>
      <c r="L54" s="54"/>
      <c r="M54" s="54"/>
      <c r="N54" s="54"/>
      <c r="O54" s="54"/>
      <c r="P54" s="54"/>
      <c r="Q54" s="55"/>
      <c r="R54" s="54"/>
      <c r="S54" s="56">
        <f t="shared" si="17"/>
        <v>0</v>
      </c>
      <c r="T54" s="56">
        <f t="shared" si="14"/>
        <v>0</v>
      </c>
      <c r="U54" s="56">
        <f t="shared" si="18"/>
        <v>0</v>
      </c>
      <c r="V54" s="56">
        <f t="shared" si="15"/>
        <v>0</v>
      </c>
      <c r="W54" s="64" t="str">
        <f t="shared" si="16"/>
        <v/>
      </c>
      <c r="X54" s="56" t="str">
        <f t="shared" si="19"/>
        <v>T</v>
      </c>
      <c r="Y54" s="20"/>
      <c r="Z54" s="19"/>
      <c r="AA54" s="20"/>
      <c r="AB54" s="19"/>
      <c r="AC54" s="21"/>
      <c r="AJ54" s="22"/>
      <c r="AK54" s="22"/>
      <c r="AL54" s="22"/>
      <c r="AM54" s="22"/>
      <c r="AN54" s="20"/>
      <c r="AO54" s="20"/>
      <c r="AP54" s="20"/>
      <c r="AQ54" s="20"/>
      <c r="AR54" s="20"/>
    </row>
    <row r="55" spans="1:44" s="17" customFormat="1" ht="20.25" customHeight="1" x14ac:dyDescent="0.2">
      <c r="A55" s="150"/>
      <c r="C55" s="63"/>
      <c r="D55" s="66" t="str">
        <f t="shared" si="13"/>
        <v/>
      </c>
      <c r="E55" s="69" t="str">
        <f>IFERROR(VLOOKUP(J55,Causa!$A$2:$F$15,6,0),"")</f>
        <v/>
      </c>
      <c r="F55" s="52"/>
      <c r="G55" s="53"/>
      <c r="H55" s="212"/>
      <c r="I55" s="55"/>
      <c r="J55" s="54"/>
      <c r="K55" s="54"/>
      <c r="L55" s="54"/>
      <c r="M55" s="54"/>
      <c r="N55" s="54"/>
      <c r="O55" s="54"/>
      <c r="P55" s="54"/>
      <c r="Q55" s="55"/>
      <c r="R55" s="54"/>
      <c r="S55" s="56">
        <f t="shared" si="17"/>
        <v>0</v>
      </c>
      <c r="T55" s="56">
        <f t="shared" si="14"/>
        <v>0</v>
      </c>
      <c r="U55" s="56">
        <f t="shared" si="18"/>
        <v>0</v>
      </c>
      <c r="V55" s="56">
        <f t="shared" si="15"/>
        <v>0</v>
      </c>
      <c r="W55" s="64" t="str">
        <f t="shared" si="16"/>
        <v/>
      </c>
      <c r="X55" s="56" t="str">
        <f t="shared" si="19"/>
        <v>T</v>
      </c>
      <c r="Y55" s="20"/>
      <c r="Z55" s="19"/>
      <c r="AA55" s="20"/>
      <c r="AB55" s="19"/>
      <c r="AC55" s="21"/>
      <c r="AJ55" s="22"/>
      <c r="AK55" s="22"/>
      <c r="AL55" s="22"/>
      <c r="AM55" s="22"/>
      <c r="AN55" s="20"/>
      <c r="AO55" s="20"/>
      <c r="AP55" s="20"/>
      <c r="AQ55" s="20"/>
      <c r="AR55" s="20"/>
    </row>
    <row r="56" spans="1:44" s="17" customFormat="1" ht="20.25" customHeight="1" x14ac:dyDescent="0.2">
      <c r="A56" s="150"/>
      <c r="C56" s="63"/>
      <c r="D56" s="66" t="str">
        <f t="shared" si="13"/>
        <v/>
      </c>
      <c r="E56" s="69" t="str">
        <f>IFERROR(VLOOKUP(J56,Causa!$A$2:$F$15,6,0),"")</f>
        <v/>
      </c>
      <c r="F56" s="52"/>
      <c r="G56" s="53"/>
      <c r="H56" s="212"/>
      <c r="I56" s="55"/>
      <c r="J56" s="54"/>
      <c r="K56" s="54"/>
      <c r="L56" s="54"/>
      <c r="M56" s="54"/>
      <c r="N56" s="54"/>
      <c r="O56" s="54"/>
      <c r="P56" s="54"/>
      <c r="Q56" s="55"/>
      <c r="R56" s="54"/>
      <c r="S56" s="56">
        <f t="shared" si="17"/>
        <v>0</v>
      </c>
      <c r="T56" s="56">
        <f t="shared" si="14"/>
        <v>0</v>
      </c>
      <c r="U56" s="56">
        <f t="shared" si="18"/>
        <v>0</v>
      </c>
      <c r="V56" s="56">
        <f t="shared" si="15"/>
        <v>0</v>
      </c>
      <c r="W56" s="64" t="str">
        <f t="shared" si="16"/>
        <v/>
      </c>
      <c r="X56" s="56" t="str">
        <f t="shared" si="19"/>
        <v>T</v>
      </c>
      <c r="Y56" s="20"/>
      <c r="Z56" s="19"/>
      <c r="AA56" s="20"/>
      <c r="AB56" s="19"/>
      <c r="AC56" s="21"/>
      <c r="AJ56" s="22"/>
      <c r="AK56" s="22"/>
      <c r="AL56" s="22"/>
      <c r="AM56" s="22"/>
      <c r="AN56" s="20"/>
      <c r="AO56" s="20"/>
      <c r="AP56" s="20"/>
      <c r="AQ56" s="20"/>
      <c r="AR56" s="20"/>
    </row>
    <row r="57" spans="1:44" s="17" customFormat="1" ht="20.25" customHeight="1" x14ac:dyDescent="0.2">
      <c r="A57" s="150"/>
      <c r="C57" s="63"/>
      <c r="D57" s="66" t="str">
        <f t="shared" si="13"/>
        <v/>
      </c>
      <c r="E57" s="69" t="str">
        <f>IFERROR(VLOOKUP(J57,Causa!$A$2:$F$15,6,0),"")</f>
        <v/>
      </c>
      <c r="F57" s="52"/>
      <c r="G57" s="53"/>
      <c r="H57" s="212"/>
      <c r="I57" s="55"/>
      <c r="J57" s="54"/>
      <c r="K57" s="54"/>
      <c r="L57" s="54"/>
      <c r="M57" s="54"/>
      <c r="N57" s="54"/>
      <c r="O57" s="54"/>
      <c r="P57" s="54"/>
      <c r="Q57" s="55"/>
      <c r="R57" s="54"/>
      <c r="S57" s="56">
        <f t="shared" si="17"/>
        <v>0</v>
      </c>
      <c r="T57" s="56">
        <f t="shared" si="14"/>
        <v>0</v>
      </c>
      <c r="U57" s="56">
        <f t="shared" si="18"/>
        <v>0</v>
      </c>
      <c r="V57" s="56">
        <f t="shared" si="15"/>
        <v>0</v>
      </c>
      <c r="W57" s="64" t="str">
        <f t="shared" si="16"/>
        <v/>
      </c>
      <c r="X57" s="56" t="str">
        <f t="shared" si="19"/>
        <v>T</v>
      </c>
      <c r="Y57" s="20"/>
      <c r="Z57" s="19"/>
      <c r="AA57" s="20"/>
      <c r="AB57" s="19"/>
      <c r="AC57" s="21"/>
      <c r="AJ57" s="22"/>
      <c r="AK57" s="22"/>
      <c r="AL57" s="22"/>
      <c r="AM57" s="22"/>
      <c r="AN57" s="20"/>
      <c r="AO57" s="20"/>
      <c r="AP57" s="20"/>
      <c r="AQ57" s="20"/>
      <c r="AR57" s="20"/>
    </row>
    <row r="58" spans="1:44" s="17" customFormat="1" ht="20.25" customHeight="1" x14ac:dyDescent="0.2">
      <c r="A58" s="150"/>
      <c r="C58" s="63"/>
      <c r="D58" s="66" t="str">
        <f t="shared" si="13"/>
        <v/>
      </c>
      <c r="E58" s="69" t="str">
        <f>IFERROR(VLOOKUP(J58,Causa!$A$2:$F$15,6,0),"")</f>
        <v/>
      </c>
      <c r="F58" s="52"/>
      <c r="G58" s="53"/>
      <c r="H58" s="212"/>
      <c r="I58" s="55"/>
      <c r="J58" s="54"/>
      <c r="K58" s="54"/>
      <c r="L58" s="54"/>
      <c r="M58" s="54"/>
      <c r="N58" s="54"/>
      <c r="O58" s="54"/>
      <c r="P58" s="54"/>
      <c r="Q58" s="55"/>
      <c r="R58" s="54"/>
      <c r="S58" s="56">
        <f t="shared" si="17"/>
        <v>0</v>
      </c>
      <c r="T58" s="56">
        <f t="shared" si="14"/>
        <v>0</v>
      </c>
      <c r="U58" s="56">
        <f t="shared" si="18"/>
        <v>0</v>
      </c>
      <c r="V58" s="56">
        <f t="shared" si="15"/>
        <v>0</v>
      </c>
      <c r="W58" s="64" t="str">
        <f t="shared" si="16"/>
        <v/>
      </c>
      <c r="X58" s="56" t="str">
        <f t="shared" si="19"/>
        <v>T</v>
      </c>
      <c r="Y58" s="20"/>
      <c r="Z58" s="19"/>
      <c r="AA58" s="20"/>
      <c r="AB58" s="19"/>
      <c r="AC58" s="21"/>
      <c r="AJ58" s="22"/>
      <c r="AK58" s="22"/>
      <c r="AL58" s="22"/>
      <c r="AM58" s="22"/>
      <c r="AN58" s="20"/>
      <c r="AO58" s="20"/>
      <c r="AP58" s="20"/>
      <c r="AQ58" s="20"/>
      <c r="AR58" s="20"/>
    </row>
    <row r="59" spans="1:44" s="17" customFormat="1" ht="20.25" customHeight="1" x14ac:dyDescent="0.2">
      <c r="A59" s="150"/>
      <c r="C59" s="63"/>
      <c r="D59" s="66" t="str">
        <f t="shared" si="13"/>
        <v/>
      </c>
      <c r="E59" s="69" t="str">
        <f>IFERROR(VLOOKUP(J59,Causa!$A$2:$F$15,6,0),"")</f>
        <v/>
      </c>
      <c r="F59" s="52"/>
      <c r="G59" s="53"/>
      <c r="H59" s="212"/>
      <c r="I59" s="55"/>
      <c r="J59" s="54"/>
      <c r="K59" s="54"/>
      <c r="L59" s="54"/>
      <c r="M59" s="54"/>
      <c r="N59" s="54"/>
      <c r="O59" s="54"/>
      <c r="P59" s="54"/>
      <c r="Q59" s="55"/>
      <c r="R59" s="54"/>
      <c r="S59" s="56">
        <f t="shared" si="17"/>
        <v>0</v>
      </c>
      <c r="T59" s="56">
        <f t="shared" si="14"/>
        <v>0</v>
      </c>
      <c r="U59" s="56">
        <f t="shared" si="18"/>
        <v>0</v>
      </c>
      <c r="V59" s="56">
        <f t="shared" si="15"/>
        <v>0</v>
      </c>
      <c r="W59" s="64" t="str">
        <f t="shared" si="16"/>
        <v/>
      </c>
      <c r="X59" s="56" t="str">
        <f t="shared" si="19"/>
        <v>T</v>
      </c>
      <c r="Y59" s="20"/>
      <c r="Z59" s="19"/>
      <c r="AA59" s="20"/>
      <c r="AB59" s="19"/>
      <c r="AC59" s="21"/>
      <c r="AJ59" s="22"/>
      <c r="AK59" s="22"/>
      <c r="AL59" s="22"/>
      <c r="AM59" s="22"/>
      <c r="AN59" s="20"/>
      <c r="AO59" s="20"/>
      <c r="AP59" s="20"/>
      <c r="AQ59" s="20"/>
      <c r="AR59" s="20"/>
    </row>
    <row r="60" spans="1:44" s="17" customFormat="1" ht="20.25" customHeight="1" x14ac:dyDescent="0.2">
      <c r="A60" s="150"/>
      <c r="C60" s="63"/>
      <c r="D60" s="66" t="str">
        <f t="shared" si="13"/>
        <v/>
      </c>
      <c r="E60" s="69" t="str">
        <f>IFERROR(VLOOKUP(J60,Causa!$A$2:$F$15,6,0),"")</f>
        <v/>
      </c>
      <c r="F60" s="52"/>
      <c r="G60" s="53"/>
      <c r="H60" s="212"/>
      <c r="I60" s="55"/>
      <c r="J60" s="54"/>
      <c r="K60" s="54"/>
      <c r="L60" s="54"/>
      <c r="M60" s="54"/>
      <c r="N60" s="54"/>
      <c r="O60" s="54"/>
      <c r="P60" s="54"/>
      <c r="Q60" s="55"/>
      <c r="R60" s="54"/>
      <c r="S60" s="56">
        <f t="shared" si="17"/>
        <v>0</v>
      </c>
      <c r="T60" s="56">
        <f t="shared" si="14"/>
        <v>0</v>
      </c>
      <c r="U60" s="56">
        <f t="shared" si="18"/>
        <v>0</v>
      </c>
      <c r="V60" s="56">
        <f t="shared" si="15"/>
        <v>0</v>
      </c>
      <c r="W60" s="64" t="str">
        <f t="shared" si="16"/>
        <v/>
      </c>
      <c r="X60" s="56" t="str">
        <f t="shared" si="19"/>
        <v>T</v>
      </c>
      <c r="Y60" s="20"/>
      <c r="Z60" s="19"/>
      <c r="AA60" s="20"/>
      <c r="AB60" s="19"/>
      <c r="AC60" s="21"/>
      <c r="AJ60" s="22"/>
      <c r="AK60" s="22"/>
      <c r="AL60" s="22"/>
      <c r="AM60" s="22"/>
      <c r="AN60" s="20"/>
      <c r="AO60" s="20"/>
      <c r="AP60" s="20"/>
      <c r="AQ60" s="20"/>
      <c r="AR60" s="20"/>
    </row>
    <row r="61" spans="1:44" s="17" customFormat="1" ht="30.75" customHeight="1" x14ac:dyDescent="0.2">
      <c r="A61" s="150"/>
      <c r="C61" s="63"/>
      <c r="D61" s="66" t="str">
        <f t="shared" si="13"/>
        <v/>
      </c>
      <c r="E61" s="69" t="str">
        <f>IFERROR(VLOOKUP(J61,Causa!$A$2:$F$15,6,0),"")</f>
        <v/>
      </c>
      <c r="F61" s="52"/>
      <c r="G61" s="53"/>
      <c r="H61" s="212"/>
      <c r="I61" s="55"/>
      <c r="J61" s="54"/>
      <c r="K61" s="54"/>
      <c r="L61" s="54"/>
      <c r="M61" s="54"/>
      <c r="N61" s="54"/>
      <c r="O61" s="54"/>
      <c r="P61" s="54"/>
      <c r="Q61" s="55"/>
      <c r="R61" s="54"/>
      <c r="S61" s="56">
        <f t="shared" si="17"/>
        <v>0</v>
      </c>
      <c r="T61" s="56">
        <f t="shared" si="14"/>
        <v>0</v>
      </c>
      <c r="U61" s="56">
        <f t="shared" si="18"/>
        <v>0</v>
      </c>
      <c r="V61" s="56">
        <f t="shared" si="15"/>
        <v>0</v>
      </c>
      <c r="W61" s="64" t="str">
        <f t="shared" si="16"/>
        <v/>
      </c>
      <c r="X61" s="56" t="str">
        <f t="shared" si="19"/>
        <v>T</v>
      </c>
      <c r="Y61" s="20"/>
      <c r="Z61" s="19"/>
      <c r="AA61" s="20"/>
      <c r="AB61" s="19"/>
      <c r="AC61" s="21"/>
      <c r="AJ61" s="22"/>
      <c r="AK61" s="22"/>
      <c r="AL61" s="22"/>
      <c r="AM61" s="22"/>
      <c r="AN61" s="20"/>
      <c r="AO61" s="20"/>
      <c r="AP61" s="20"/>
      <c r="AQ61" s="20"/>
      <c r="AR61" s="20"/>
    </row>
    <row r="62" spans="1:44" s="17" customFormat="1" ht="30.75" customHeight="1" x14ac:dyDescent="0.2">
      <c r="A62" s="150"/>
      <c r="C62" s="63"/>
      <c r="D62" s="66" t="str">
        <f t="shared" si="13"/>
        <v/>
      </c>
      <c r="E62" s="69" t="str">
        <f>IFERROR(VLOOKUP(J62,Causa!$A$2:$F$15,6,0),"")</f>
        <v/>
      </c>
      <c r="F62" s="52"/>
      <c r="G62" s="53"/>
      <c r="H62" s="212"/>
      <c r="I62" s="55"/>
      <c r="J62" s="54"/>
      <c r="K62" s="54"/>
      <c r="L62" s="54"/>
      <c r="M62" s="54"/>
      <c r="N62" s="54"/>
      <c r="O62" s="54"/>
      <c r="P62" s="54"/>
      <c r="Q62" s="55"/>
      <c r="R62" s="54"/>
      <c r="S62" s="56">
        <f t="shared" si="17"/>
        <v>0</v>
      </c>
      <c r="T62" s="56">
        <f t="shared" si="14"/>
        <v>0</v>
      </c>
      <c r="U62" s="56">
        <f t="shared" si="18"/>
        <v>0</v>
      </c>
      <c r="V62" s="56">
        <f t="shared" si="15"/>
        <v>0</v>
      </c>
      <c r="W62" s="64" t="str">
        <f t="shared" si="16"/>
        <v/>
      </c>
      <c r="X62" s="56" t="str">
        <f t="shared" si="19"/>
        <v>T</v>
      </c>
      <c r="Y62" s="20"/>
      <c r="Z62" s="19"/>
      <c r="AA62" s="20"/>
      <c r="AB62" s="19"/>
      <c r="AC62" s="21"/>
      <c r="AJ62" s="22"/>
      <c r="AK62" s="22"/>
      <c r="AL62" s="22"/>
      <c r="AM62" s="22"/>
      <c r="AN62" s="20"/>
      <c r="AO62" s="20"/>
      <c r="AP62" s="20"/>
      <c r="AQ62" s="20"/>
      <c r="AR62" s="20"/>
    </row>
    <row r="63" spans="1:44" s="17" customFormat="1" ht="30.75" customHeight="1" x14ac:dyDescent="0.2">
      <c r="A63" s="150"/>
      <c r="C63" s="63"/>
      <c r="D63" s="66" t="str">
        <f t="shared" si="13"/>
        <v/>
      </c>
      <c r="E63" s="69" t="str">
        <f>IFERROR(VLOOKUP(J63,Causa!$A$2:$F$15,6,0),"")</f>
        <v/>
      </c>
      <c r="F63" s="52"/>
      <c r="G63" s="53"/>
      <c r="H63" s="212"/>
      <c r="I63" s="55"/>
      <c r="J63" s="54"/>
      <c r="K63" s="54"/>
      <c r="L63" s="54"/>
      <c r="M63" s="54"/>
      <c r="N63" s="54"/>
      <c r="O63" s="54"/>
      <c r="P63" s="54"/>
      <c r="Q63" s="55"/>
      <c r="R63" s="54"/>
      <c r="S63" s="56">
        <f t="shared" si="17"/>
        <v>0</v>
      </c>
      <c r="T63" s="56">
        <f t="shared" si="14"/>
        <v>0</v>
      </c>
      <c r="U63" s="56">
        <f t="shared" si="18"/>
        <v>0</v>
      </c>
      <c r="V63" s="56">
        <f t="shared" si="15"/>
        <v>0</v>
      </c>
      <c r="W63" s="64" t="str">
        <f t="shared" si="16"/>
        <v/>
      </c>
      <c r="X63" s="56" t="str">
        <f t="shared" si="19"/>
        <v>T</v>
      </c>
      <c r="Y63" s="20"/>
      <c r="Z63" s="19"/>
      <c r="AA63" s="20"/>
      <c r="AB63" s="19"/>
      <c r="AC63" s="21"/>
      <c r="AJ63" s="22"/>
      <c r="AK63" s="22"/>
      <c r="AL63" s="22"/>
      <c r="AM63" s="22"/>
      <c r="AN63" s="20"/>
      <c r="AO63" s="20"/>
      <c r="AP63" s="20"/>
      <c r="AQ63" s="20"/>
      <c r="AR63" s="20"/>
    </row>
    <row r="64" spans="1:44" s="17" customFormat="1" ht="30.75" customHeight="1" x14ac:dyDescent="0.2">
      <c r="A64" s="150"/>
      <c r="C64" s="63"/>
      <c r="D64" s="66" t="str">
        <f t="shared" si="13"/>
        <v/>
      </c>
      <c r="E64" s="69" t="str">
        <f>IFERROR(VLOOKUP(J64,Causa!$A$2:$F$15,6,0),"")</f>
        <v/>
      </c>
      <c r="F64" s="52"/>
      <c r="G64" s="53"/>
      <c r="H64" s="212"/>
      <c r="I64" s="55"/>
      <c r="J64" s="54"/>
      <c r="K64" s="54"/>
      <c r="L64" s="54"/>
      <c r="M64" s="54"/>
      <c r="N64" s="54"/>
      <c r="O64" s="54"/>
      <c r="P64" s="54"/>
      <c r="Q64" s="55"/>
      <c r="R64" s="54"/>
      <c r="S64" s="56">
        <f t="shared" si="17"/>
        <v>0</v>
      </c>
      <c r="T64" s="56">
        <f t="shared" si="14"/>
        <v>0</v>
      </c>
      <c r="U64" s="56">
        <f t="shared" si="18"/>
        <v>0</v>
      </c>
      <c r="V64" s="56">
        <f t="shared" si="15"/>
        <v>0</v>
      </c>
      <c r="W64" s="64" t="str">
        <f t="shared" si="16"/>
        <v/>
      </c>
      <c r="X64" s="56" t="str">
        <f t="shared" si="19"/>
        <v>T</v>
      </c>
      <c r="Y64" s="20"/>
      <c r="Z64" s="19"/>
      <c r="AA64" s="20"/>
      <c r="AB64" s="19"/>
      <c r="AC64" s="21"/>
      <c r="AJ64" s="22"/>
      <c r="AK64" s="22"/>
      <c r="AL64" s="22"/>
      <c r="AM64" s="22"/>
      <c r="AN64" s="20"/>
      <c r="AO64" s="20"/>
      <c r="AP64" s="20"/>
      <c r="AQ64" s="20"/>
      <c r="AR64" s="20"/>
    </row>
    <row r="65" spans="1:44" s="17" customFormat="1" ht="30.75" customHeight="1" x14ac:dyDescent="0.2">
      <c r="A65" s="150"/>
      <c r="C65" s="63"/>
      <c r="D65" s="66" t="str">
        <f t="shared" si="13"/>
        <v/>
      </c>
      <c r="E65" s="69" t="str">
        <f>IFERROR(VLOOKUP(J65,Causa!$A$2:$F$15,6,0),"")</f>
        <v/>
      </c>
      <c r="F65" s="52"/>
      <c r="G65" s="53"/>
      <c r="H65" s="212"/>
      <c r="I65" s="55"/>
      <c r="J65" s="54"/>
      <c r="K65" s="54"/>
      <c r="L65" s="54"/>
      <c r="M65" s="54"/>
      <c r="N65" s="54"/>
      <c r="O65" s="54"/>
      <c r="P65" s="54"/>
      <c r="Q65" s="55"/>
      <c r="R65" s="54"/>
      <c r="S65" s="56">
        <f t="shared" si="17"/>
        <v>0</v>
      </c>
      <c r="T65" s="56">
        <f t="shared" si="14"/>
        <v>0</v>
      </c>
      <c r="U65" s="56">
        <f t="shared" si="18"/>
        <v>0</v>
      </c>
      <c r="V65" s="56">
        <f t="shared" si="15"/>
        <v>0</v>
      </c>
      <c r="W65" s="64" t="str">
        <f t="shared" si="16"/>
        <v/>
      </c>
      <c r="X65" s="56" t="str">
        <f t="shared" si="19"/>
        <v>T</v>
      </c>
      <c r="Y65" s="20"/>
      <c r="Z65" s="19"/>
      <c r="AA65" s="20"/>
      <c r="AB65" s="19"/>
      <c r="AC65" s="21"/>
      <c r="AJ65" s="22"/>
      <c r="AK65" s="22"/>
      <c r="AL65" s="22"/>
      <c r="AM65" s="22"/>
      <c r="AN65" s="20"/>
      <c r="AO65" s="20"/>
      <c r="AP65" s="20"/>
      <c r="AQ65" s="20"/>
      <c r="AR65" s="20"/>
    </row>
    <row r="66" spans="1:44" s="17" customFormat="1" ht="30.75" customHeight="1" x14ac:dyDescent="0.2">
      <c r="A66" s="150"/>
      <c r="C66" s="63"/>
      <c r="D66" s="66" t="str">
        <f t="shared" si="13"/>
        <v/>
      </c>
      <c r="E66" s="69" t="str">
        <f>IFERROR(VLOOKUP(J66,Causa!$A$2:$F$15,6,0),"")</f>
        <v/>
      </c>
      <c r="F66" s="52"/>
      <c r="G66" s="53"/>
      <c r="H66" s="212"/>
      <c r="I66" s="55"/>
      <c r="J66" s="54"/>
      <c r="K66" s="54"/>
      <c r="L66" s="54"/>
      <c r="M66" s="54"/>
      <c r="N66" s="54"/>
      <c r="O66" s="54"/>
      <c r="P66" s="54"/>
      <c r="Q66" s="55"/>
      <c r="R66" s="54"/>
      <c r="S66" s="56">
        <f t="shared" si="17"/>
        <v>0</v>
      </c>
      <c r="T66" s="56">
        <f t="shared" si="14"/>
        <v>0</v>
      </c>
      <c r="U66" s="56">
        <f t="shared" si="18"/>
        <v>0</v>
      </c>
      <c r="V66" s="56">
        <f t="shared" si="15"/>
        <v>0</v>
      </c>
      <c r="W66" s="64" t="str">
        <f t="shared" si="16"/>
        <v/>
      </c>
      <c r="X66" s="56" t="str">
        <f t="shared" si="19"/>
        <v>T</v>
      </c>
      <c r="Y66" s="20"/>
      <c r="Z66" s="19"/>
      <c r="AA66" s="20"/>
      <c r="AB66" s="19"/>
      <c r="AC66" s="21"/>
      <c r="AJ66" s="22"/>
      <c r="AK66" s="22"/>
      <c r="AL66" s="22"/>
      <c r="AM66" s="22"/>
      <c r="AN66" s="20"/>
      <c r="AO66" s="20"/>
      <c r="AP66" s="20"/>
      <c r="AQ66" s="20"/>
      <c r="AR66" s="20"/>
    </row>
    <row r="67" spans="1:44" s="17" customFormat="1" ht="30.75" customHeight="1" x14ac:dyDescent="0.2">
      <c r="A67" s="150"/>
      <c r="C67" s="63"/>
      <c r="D67" s="66" t="str">
        <f t="shared" si="13"/>
        <v/>
      </c>
      <c r="E67" s="69" t="str">
        <f>IFERROR(VLOOKUP(J67,Causa!$A$2:$F$15,6,0),"")</f>
        <v/>
      </c>
      <c r="F67" s="52"/>
      <c r="G67" s="53"/>
      <c r="H67" s="212"/>
      <c r="I67" s="55"/>
      <c r="J67" s="54"/>
      <c r="K67" s="54"/>
      <c r="L67" s="54"/>
      <c r="M67" s="54"/>
      <c r="N67" s="54"/>
      <c r="O67" s="54"/>
      <c r="P67" s="54"/>
      <c r="Q67" s="55"/>
      <c r="R67" s="54"/>
      <c r="S67" s="56">
        <f t="shared" si="17"/>
        <v>0</v>
      </c>
      <c r="T67" s="56">
        <f t="shared" si="14"/>
        <v>0</v>
      </c>
      <c r="U67" s="56">
        <f t="shared" si="18"/>
        <v>0</v>
      </c>
      <c r="V67" s="56">
        <f t="shared" si="15"/>
        <v>0</v>
      </c>
      <c r="W67" s="64" t="str">
        <f t="shared" si="16"/>
        <v/>
      </c>
      <c r="X67" s="56" t="str">
        <f t="shared" si="19"/>
        <v>T</v>
      </c>
      <c r="Y67" s="20"/>
      <c r="Z67" s="19"/>
      <c r="AA67" s="20"/>
      <c r="AB67" s="19"/>
      <c r="AC67" s="21"/>
      <c r="AJ67" s="22"/>
      <c r="AK67" s="22"/>
      <c r="AL67" s="22"/>
      <c r="AM67" s="22"/>
      <c r="AN67" s="20"/>
      <c r="AO67" s="20"/>
      <c r="AP67" s="20"/>
      <c r="AQ67" s="20"/>
      <c r="AR67" s="20"/>
    </row>
    <row r="68" spans="1:44" s="17" customFormat="1" ht="30.75" customHeight="1" x14ac:dyDescent="0.2">
      <c r="A68" s="150"/>
      <c r="C68" s="63"/>
      <c r="D68" s="66" t="str">
        <f t="shared" si="13"/>
        <v/>
      </c>
      <c r="E68" s="69" t="str">
        <f>IFERROR(VLOOKUP(J68,Causa!$A$2:$F$15,6,0),"")</f>
        <v/>
      </c>
      <c r="F68" s="52"/>
      <c r="G68" s="53"/>
      <c r="H68" s="212"/>
      <c r="I68" s="55"/>
      <c r="J68" s="54"/>
      <c r="K68" s="54"/>
      <c r="L68" s="54"/>
      <c r="M68" s="54"/>
      <c r="N68" s="54"/>
      <c r="O68" s="54"/>
      <c r="P68" s="54"/>
      <c r="Q68" s="55"/>
      <c r="R68" s="54"/>
      <c r="S68" s="56">
        <f t="shared" si="17"/>
        <v>0</v>
      </c>
      <c r="T68" s="56">
        <f t="shared" si="14"/>
        <v>0</v>
      </c>
      <c r="U68" s="56">
        <f t="shared" si="18"/>
        <v>0</v>
      </c>
      <c r="V68" s="56">
        <f t="shared" si="15"/>
        <v>0</v>
      </c>
      <c r="W68" s="64" t="str">
        <f t="shared" si="16"/>
        <v/>
      </c>
      <c r="X68" s="56" t="str">
        <f t="shared" si="19"/>
        <v>T</v>
      </c>
      <c r="Y68" s="20"/>
      <c r="Z68" s="19"/>
      <c r="AA68" s="20"/>
      <c r="AB68" s="19"/>
      <c r="AC68" s="21"/>
      <c r="AJ68" s="22"/>
      <c r="AK68" s="22"/>
      <c r="AL68" s="22"/>
      <c r="AM68" s="22"/>
      <c r="AN68" s="20"/>
      <c r="AO68" s="20"/>
      <c r="AP68" s="20"/>
      <c r="AQ68" s="20"/>
      <c r="AR68" s="20"/>
    </row>
    <row r="69" spans="1:44" s="17" customFormat="1" ht="30.75" customHeight="1" x14ac:dyDescent="0.2">
      <c r="A69" s="150"/>
      <c r="C69" s="63"/>
      <c r="D69" s="66" t="str">
        <f t="shared" si="13"/>
        <v/>
      </c>
      <c r="E69" s="69" t="str">
        <f>IFERROR(VLOOKUP(J69,Causa!$A$2:$F$15,6,0),"")</f>
        <v/>
      </c>
      <c r="F69" s="52"/>
      <c r="G69" s="53"/>
      <c r="H69" s="212"/>
      <c r="I69" s="55"/>
      <c r="J69" s="54"/>
      <c r="K69" s="54"/>
      <c r="L69" s="54"/>
      <c r="M69" s="54"/>
      <c r="N69" s="54"/>
      <c r="O69" s="54"/>
      <c r="P69" s="54"/>
      <c r="Q69" s="55"/>
      <c r="R69" s="54"/>
      <c r="S69" s="56">
        <f t="shared" si="17"/>
        <v>0</v>
      </c>
      <c r="T69" s="56">
        <f t="shared" si="14"/>
        <v>0</v>
      </c>
      <c r="U69" s="56">
        <f t="shared" si="18"/>
        <v>0</v>
      </c>
      <c r="V69" s="56">
        <f t="shared" si="15"/>
        <v>0</v>
      </c>
      <c r="W69" s="64" t="str">
        <f t="shared" si="16"/>
        <v/>
      </c>
      <c r="X69" s="56" t="str">
        <f t="shared" si="19"/>
        <v>T</v>
      </c>
      <c r="Y69" s="20"/>
      <c r="Z69" s="19"/>
      <c r="AA69" s="20"/>
      <c r="AB69" s="19"/>
      <c r="AC69" s="21"/>
      <c r="AJ69" s="22"/>
      <c r="AK69" s="22"/>
      <c r="AL69" s="22"/>
      <c r="AM69" s="22"/>
      <c r="AN69" s="20"/>
      <c r="AO69" s="20"/>
      <c r="AP69" s="20"/>
      <c r="AQ69" s="20"/>
      <c r="AR69" s="20"/>
    </row>
    <row r="70" spans="1:44" s="17" customFormat="1" ht="30.75" customHeight="1" x14ac:dyDescent="0.2">
      <c r="A70" s="150"/>
      <c r="C70" s="63"/>
      <c r="D70" s="66" t="str">
        <f t="shared" si="13"/>
        <v/>
      </c>
      <c r="E70" s="69" t="str">
        <f>IFERROR(VLOOKUP(J70,Causa!$A$2:$F$15,6,0),"")</f>
        <v/>
      </c>
      <c r="F70" s="52"/>
      <c r="G70" s="53"/>
      <c r="H70" s="212"/>
      <c r="I70" s="55"/>
      <c r="J70" s="54"/>
      <c r="K70" s="54"/>
      <c r="L70" s="54"/>
      <c r="M70" s="54"/>
      <c r="N70" s="54"/>
      <c r="O70" s="54"/>
      <c r="P70" s="54"/>
      <c r="Q70" s="55"/>
      <c r="R70" s="54"/>
      <c r="S70" s="56">
        <f t="shared" si="17"/>
        <v>0</v>
      </c>
      <c r="T70" s="56">
        <f t="shared" si="14"/>
        <v>0</v>
      </c>
      <c r="U70" s="56">
        <f t="shared" si="18"/>
        <v>0</v>
      </c>
      <c r="V70" s="56">
        <f t="shared" si="15"/>
        <v>0</v>
      </c>
      <c r="W70" s="64" t="str">
        <f t="shared" si="16"/>
        <v/>
      </c>
      <c r="X70" s="56" t="str">
        <f t="shared" si="19"/>
        <v>T</v>
      </c>
      <c r="Y70" s="20"/>
      <c r="Z70" s="19"/>
      <c r="AA70" s="20"/>
      <c r="AB70" s="19"/>
      <c r="AC70" s="21"/>
      <c r="AJ70" s="22"/>
      <c r="AK70" s="22"/>
      <c r="AL70" s="22"/>
      <c r="AM70" s="22"/>
      <c r="AN70" s="20"/>
      <c r="AO70" s="20"/>
      <c r="AP70" s="20"/>
      <c r="AQ70" s="20"/>
      <c r="AR70" s="20"/>
    </row>
    <row r="71" spans="1:44" s="17" customFormat="1" ht="30.75" customHeight="1" x14ac:dyDescent="0.2">
      <c r="A71" s="150"/>
      <c r="C71" s="63"/>
      <c r="D71" s="66" t="str">
        <f t="shared" si="13"/>
        <v/>
      </c>
      <c r="E71" s="69" t="str">
        <f>IFERROR(VLOOKUP(J71,Causa!$A$2:$F$15,6,0),"")</f>
        <v/>
      </c>
      <c r="F71" s="52"/>
      <c r="G71" s="53"/>
      <c r="H71" s="212"/>
      <c r="I71" s="55"/>
      <c r="J71" s="54"/>
      <c r="K71" s="54"/>
      <c r="L71" s="54"/>
      <c r="M71" s="54"/>
      <c r="N71" s="54"/>
      <c r="O71" s="54"/>
      <c r="P71" s="54"/>
      <c r="Q71" s="55"/>
      <c r="R71" s="54"/>
      <c r="S71" s="56">
        <f t="shared" si="17"/>
        <v>0</v>
      </c>
      <c r="T71" s="56">
        <f t="shared" si="14"/>
        <v>0</v>
      </c>
      <c r="U71" s="56">
        <f t="shared" si="18"/>
        <v>0</v>
      </c>
      <c r="V71" s="56">
        <f t="shared" si="15"/>
        <v>0</v>
      </c>
      <c r="W71" s="64" t="str">
        <f t="shared" si="16"/>
        <v/>
      </c>
      <c r="X71" s="56" t="str">
        <f t="shared" si="19"/>
        <v>T</v>
      </c>
      <c r="Y71" s="20"/>
      <c r="Z71" s="19"/>
      <c r="AA71" s="20"/>
      <c r="AB71" s="19"/>
      <c r="AC71" s="21"/>
      <c r="AJ71" s="22"/>
      <c r="AK71" s="22"/>
      <c r="AL71" s="22"/>
      <c r="AM71" s="22"/>
      <c r="AN71" s="20"/>
      <c r="AO71" s="20"/>
      <c r="AP71" s="20"/>
      <c r="AQ71" s="20"/>
      <c r="AR71" s="20"/>
    </row>
    <row r="72" spans="1:44" s="17" customFormat="1" ht="30.75" customHeight="1" x14ac:dyDescent="0.2">
      <c r="A72" s="150"/>
      <c r="C72" s="63"/>
      <c r="D72" s="66" t="str">
        <f t="shared" si="13"/>
        <v/>
      </c>
      <c r="E72" s="69" t="str">
        <f>IFERROR(VLOOKUP(J72,Causa!$A$2:$F$15,6,0),"")</f>
        <v/>
      </c>
      <c r="F72" s="52"/>
      <c r="G72" s="53"/>
      <c r="H72" s="212"/>
      <c r="I72" s="55"/>
      <c r="J72" s="54"/>
      <c r="K72" s="54"/>
      <c r="L72" s="54"/>
      <c r="M72" s="54"/>
      <c r="N72" s="54"/>
      <c r="O72" s="54"/>
      <c r="P72" s="54"/>
      <c r="Q72" s="55"/>
      <c r="R72" s="54"/>
      <c r="S72" s="56">
        <f t="shared" si="17"/>
        <v>0</v>
      </c>
      <c r="T72" s="56">
        <f t="shared" si="14"/>
        <v>0</v>
      </c>
      <c r="U72" s="56">
        <f t="shared" si="18"/>
        <v>0</v>
      </c>
      <c r="V72" s="56">
        <f t="shared" si="15"/>
        <v>0</v>
      </c>
      <c r="W72" s="64" t="str">
        <f t="shared" si="16"/>
        <v/>
      </c>
      <c r="X72" s="56" t="str">
        <f t="shared" si="19"/>
        <v>T</v>
      </c>
      <c r="Y72" s="20"/>
      <c r="Z72" s="19"/>
      <c r="AA72" s="20"/>
      <c r="AB72" s="19"/>
      <c r="AC72" s="21"/>
      <c r="AJ72" s="22"/>
      <c r="AK72" s="22"/>
      <c r="AL72" s="22"/>
      <c r="AM72" s="22"/>
      <c r="AN72" s="20"/>
      <c r="AO72" s="20"/>
      <c r="AP72" s="20"/>
      <c r="AQ72" s="20"/>
      <c r="AR72" s="20"/>
    </row>
    <row r="73" spans="1:44" s="17" customFormat="1" ht="30.75" customHeight="1" x14ac:dyDescent="0.2">
      <c r="A73" s="150"/>
      <c r="C73" s="63"/>
      <c r="D73" s="66" t="str">
        <f t="shared" si="13"/>
        <v/>
      </c>
      <c r="E73" s="69" t="str">
        <f>IFERROR(VLOOKUP(J73,Causa!$A$2:$F$15,6,0),"")</f>
        <v/>
      </c>
      <c r="F73" s="52"/>
      <c r="G73" s="53"/>
      <c r="H73" s="212"/>
      <c r="I73" s="55"/>
      <c r="J73" s="54"/>
      <c r="K73" s="54"/>
      <c r="L73" s="54"/>
      <c r="M73" s="54"/>
      <c r="N73" s="54"/>
      <c r="O73" s="54"/>
      <c r="P73" s="54"/>
      <c r="Q73" s="55"/>
      <c r="R73" s="54"/>
      <c r="S73" s="56">
        <f t="shared" si="17"/>
        <v>0</v>
      </c>
      <c r="T73" s="56">
        <f t="shared" si="14"/>
        <v>0</v>
      </c>
      <c r="U73" s="56">
        <f t="shared" si="18"/>
        <v>0</v>
      </c>
      <c r="V73" s="56">
        <f t="shared" si="15"/>
        <v>0</v>
      </c>
      <c r="W73" s="64" t="str">
        <f t="shared" si="16"/>
        <v/>
      </c>
      <c r="X73" s="56" t="str">
        <f t="shared" si="19"/>
        <v>T</v>
      </c>
      <c r="Y73" s="20"/>
      <c r="Z73" s="19"/>
      <c r="AA73" s="20"/>
      <c r="AB73" s="19"/>
      <c r="AC73" s="21"/>
      <c r="AJ73" s="22"/>
      <c r="AK73" s="22"/>
      <c r="AL73" s="22"/>
      <c r="AM73" s="22"/>
      <c r="AN73" s="20"/>
      <c r="AO73" s="20"/>
      <c r="AP73" s="20"/>
      <c r="AQ73" s="20"/>
      <c r="AR73" s="20"/>
    </row>
    <row r="74" spans="1:44" s="17" customFormat="1" ht="30.75" customHeight="1" x14ac:dyDescent="0.2">
      <c r="A74" s="150"/>
      <c r="C74" s="63"/>
      <c r="D74" s="66" t="str">
        <f t="shared" si="13"/>
        <v/>
      </c>
      <c r="E74" s="69" t="str">
        <f>IFERROR(VLOOKUP(J74,Causa!$A$2:$F$15,6,0),"")</f>
        <v/>
      </c>
      <c r="F74" s="52"/>
      <c r="G74" s="53"/>
      <c r="H74" s="212"/>
      <c r="I74" s="55"/>
      <c r="J74" s="54"/>
      <c r="K74" s="54"/>
      <c r="L74" s="54"/>
      <c r="M74" s="54"/>
      <c r="N74" s="54"/>
      <c r="O74" s="54"/>
      <c r="P74" s="54"/>
      <c r="Q74" s="55"/>
      <c r="R74" s="54"/>
      <c r="S74" s="56">
        <f t="shared" si="17"/>
        <v>0</v>
      </c>
      <c r="T74" s="56">
        <f t="shared" si="14"/>
        <v>0</v>
      </c>
      <c r="U74" s="56">
        <f t="shared" si="18"/>
        <v>0</v>
      </c>
      <c r="V74" s="56">
        <f t="shared" si="15"/>
        <v>0</v>
      </c>
      <c r="W74" s="64" t="str">
        <f t="shared" si="16"/>
        <v/>
      </c>
      <c r="X74" s="56" t="str">
        <f t="shared" si="19"/>
        <v>T</v>
      </c>
      <c r="Y74" s="20"/>
      <c r="Z74" s="19"/>
      <c r="AA74" s="20"/>
      <c r="AB74" s="19"/>
      <c r="AC74" s="21"/>
      <c r="AJ74" s="22"/>
      <c r="AK74" s="22"/>
      <c r="AL74" s="22"/>
      <c r="AM74" s="22"/>
      <c r="AN74" s="20"/>
      <c r="AO74" s="20"/>
      <c r="AP74" s="20"/>
      <c r="AQ74" s="20"/>
      <c r="AR74" s="20"/>
    </row>
    <row r="75" spans="1:44" s="17" customFormat="1" ht="30.75" customHeight="1" x14ac:dyDescent="0.2">
      <c r="A75" s="150"/>
      <c r="C75" s="63"/>
      <c r="D75" s="66" t="str">
        <f t="shared" si="13"/>
        <v/>
      </c>
      <c r="E75" s="69" t="str">
        <f>IFERROR(VLOOKUP(J75,Causa!$A$2:$F$15,6,0),"")</f>
        <v/>
      </c>
      <c r="F75" s="52"/>
      <c r="G75" s="53"/>
      <c r="H75" s="212"/>
      <c r="I75" s="55"/>
      <c r="J75" s="54"/>
      <c r="K75" s="54"/>
      <c r="L75" s="54"/>
      <c r="M75" s="54"/>
      <c r="N75" s="54"/>
      <c r="O75" s="54"/>
      <c r="P75" s="54"/>
      <c r="Q75" s="55"/>
      <c r="R75" s="54"/>
      <c r="S75" s="56">
        <f t="shared" si="17"/>
        <v>0</v>
      </c>
      <c r="T75" s="56">
        <f t="shared" si="14"/>
        <v>0</v>
      </c>
      <c r="U75" s="56">
        <f t="shared" si="18"/>
        <v>0</v>
      </c>
      <c r="V75" s="56">
        <f t="shared" si="15"/>
        <v>0</v>
      </c>
      <c r="W75" s="64" t="str">
        <f t="shared" si="16"/>
        <v/>
      </c>
      <c r="X75" s="56" t="str">
        <f t="shared" si="19"/>
        <v>T</v>
      </c>
      <c r="Y75" s="20"/>
      <c r="Z75" s="19"/>
      <c r="AA75" s="20"/>
      <c r="AB75" s="19"/>
      <c r="AC75" s="21"/>
      <c r="AJ75" s="22"/>
      <c r="AK75" s="22"/>
      <c r="AL75" s="22"/>
      <c r="AM75" s="22"/>
      <c r="AN75" s="20"/>
      <c r="AO75" s="20"/>
      <c r="AP75" s="20"/>
      <c r="AQ75" s="20"/>
      <c r="AR75" s="20"/>
    </row>
    <row r="76" spans="1:44" s="17" customFormat="1" ht="30.75" customHeight="1" x14ac:dyDescent="0.2">
      <c r="A76" s="150"/>
      <c r="C76" s="63"/>
      <c r="D76" s="66" t="str">
        <f t="shared" si="13"/>
        <v/>
      </c>
      <c r="E76" s="69" t="str">
        <f>IFERROR(VLOOKUP(J76,Causa!$A$2:$F$15,6,0),"")</f>
        <v/>
      </c>
      <c r="F76" s="52"/>
      <c r="G76" s="53"/>
      <c r="H76" s="212"/>
      <c r="I76" s="55"/>
      <c r="J76" s="54"/>
      <c r="K76" s="54"/>
      <c r="L76" s="54"/>
      <c r="M76" s="54"/>
      <c r="N76" s="54"/>
      <c r="O76" s="54"/>
      <c r="P76" s="54"/>
      <c r="Q76" s="55"/>
      <c r="R76" s="54"/>
      <c r="S76" s="56">
        <f t="shared" si="17"/>
        <v>0</v>
      </c>
      <c r="T76" s="56">
        <f t="shared" si="14"/>
        <v>0</v>
      </c>
      <c r="U76" s="56">
        <f t="shared" si="18"/>
        <v>0</v>
      </c>
      <c r="V76" s="56">
        <f t="shared" si="15"/>
        <v>0</v>
      </c>
      <c r="W76" s="64" t="str">
        <f t="shared" si="16"/>
        <v/>
      </c>
      <c r="X76" s="56" t="str">
        <f t="shared" si="19"/>
        <v>T</v>
      </c>
      <c r="Y76" s="20"/>
      <c r="Z76" s="19"/>
      <c r="AA76" s="20"/>
      <c r="AB76" s="19"/>
      <c r="AC76" s="21"/>
      <c r="AJ76" s="22"/>
      <c r="AK76" s="22"/>
      <c r="AL76" s="22"/>
      <c r="AM76" s="22"/>
      <c r="AN76" s="20"/>
      <c r="AO76" s="20"/>
      <c r="AP76" s="20"/>
      <c r="AQ76" s="20"/>
      <c r="AR76" s="20"/>
    </row>
    <row r="77" spans="1:44" s="17" customFormat="1" ht="30.75" customHeight="1" x14ac:dyDescent="0.2">
      <c r="A77" s="150"/>
      <c r="C77" s="63"/>
      <c r="D77" s="66" t="str">
        <f t="shared" si="13"/>
        <v/>
      </c>
      <c r="E77" s="69" t="str">
        <f>IFERROR(VLOOKUP(J77,Causa!$A$2:$F$15,6,0),"")</f>
        <v/>
      </c>
      <c r="F77" s="52"/>
      <c r="G77" s="53"/>
      <c r="H77" s="212"/>
      <c r="I77" s="55"/>
      <c r="J77" s="54"/>
      <c r="K77" s="54"/>
      <c r="L77" s="54"/>
      <c r="M77" s="54"/>
      <c r="N77" s="54"/>
      <c r="O77" s="54"/>
      <c r="P77" s="54"/>
      <c r="Q77" s="55"/>
      <c r="R77" s="54"/>
      <c r="S77" s="56">
        <f t="shared" si="17"/>
        <v>0</v>
      </c>
      <c r="T77" s="56">
        <f t="shared" si="14"/>
        <v>0</v>
      </c>
      <c r="U77" s="56">
        <f t="shared" si="18"/>
        <v>0</v>
      </c>
      <c r="V77" s="56">
        <f t="shared" si="15"/>
        <v>0</v>
      </c>
      <c r="W77" s="64" t="str">
        <f t="shared" si="16"/>
        <v/>
      </c>
      <c r="X77" s="56" t="str">
        <f t="shared" si="19"/>
        <v>T</v>
      </c>
      <c r="Y77" s="20"/>
      <c r="Z77" s="19"/>
      <c r="AA77" s="20"/>
      <c r="AB77" s="19"/>
      <c r="AC77" s="21"/>
      <c r="AJ77" s="22"/>
      <c r="AK77" s="22"/>
      <c r="AL77" s="22"/>
      <c r="AM77" s="22"/>
      <c r="AN77" s="20"/>
      <c r="AO77" s="20"/>
      <c r="AP77" s="20"/>
      <c r="AQ77" s="20"/>
      <c r="AR77" s="20"/>
    </row>
    <row r="78" spans="1:44" s="17" customFormat="1" ht="30.75" customHeight="1" x14ac:dyDescent="0.2">
      <c r="A78" s="150"/>
      <c r="C78" s="63"/>
      <c r="D78" s="66" t="str">
        <f t="shared" si="13"/>
        <v/>
      </c>
      <c r="E78" s="69" t="str">
        <f>IFERROR(VLOOKUP(J78,Causa!$A$2:$F$15,6,0),"")</f>
        <v/>
      </c>
      <c r="F78" s="52"/>
      <c r="G78" s="53"/>
      <c r="H78" s="212"/>
      <c r="I78" s="55"/>
      <c r="J78" s="54"/>
      <c r="K78" s="54"/>
      <c r="L78" s="54"/>
      <c r="M78" s="54"/>
      <c r="N78" s="54"/>
      <c r="O78" s="54"/>
      <c r="P78" s="54"/>
      <c r="Q78" s="55"/>
      <c r="R78" s="54"/>
      <c r="S78" s="56">
        <f t="shared" si="17"/>
        <v>0</v>
      </c>
      <c r="T78" s="56">
        <f t="shared" si="14"/>
        <v>0</v>
      </c>
      <c r="U78" s="56">
        <f t="shared" si="18"/>
        <v>0</v>
      </c>
      <c r="V78" s="56">
        <f t="shared" si="15"/>
        <v>0</v>
      </c>
      <c r="W78" s="64" t="str">
        <f t="shared" si="16"/>
        <v/>
      </c>
      <c r="X78" s="56" t="str">
        <f t="shared" si="19"/>
        <v>T</v>
      </c>
      <c r="Y78" s="20"/>
      <c r="Z78" s="19"/>
      <c r="AA78" s="20"/>
      <c r="AB78" s="19"/>
      <c r="AC78" s="21"/>
      <c r="AJ78" s="22"/>
      <c r="AK78" s="22"/>
      <c r="AL78" s="22"/>
      <c r="AM78" s="22"/>
      <c r="AN78" s="20"/>
      <c r="AO78" s="20"/>
      <c r="AP78" s="20"/>
      <c r="AQ78" s="20"/>
      <c r="AR78" s="20"/>
    </row>
    <row r="79" spans="1:44" s="17" customFormat="1" ht="30.75" customHeight="1" x14ac:dyDescent="0.2">
      <c r="A79" s="150"/>
      <c r="C79" s="63"/>
      <c r="D79" s="66" t="str">
        <f t="shared" si="13"/>
        <v/>
      </c>
      <c r="E79" s="69" t="str">
        <f>IFERROR(VLOOKUP(J79,Causa!$A$2:$F$15,6,0),"")</f>
        <v/>
      </c>
      <c r="F79" s="52"/>
      <c r="G79" s="53"/>
      <c r="H79" s="212"/>
      <c r="I79" s="55"/>
      <c r="J79" s="54"/>
      <c r="K79" s="54"/>
      <c r="L79" s="54"/>
      <c r="M79" s="54"/>
      <c r="N79" s="54"/>
      <c r="O79" s="54"/>
      <c r="P79" s="54"/>
      <c r="Q79" s="55"/>
      <c r="R79" s="54"/>
      <c r="S79" s="56">
        <f t="shared" si="17"/>
        <v>0</v>
      </c>
      <c r="T79" s="56">
        <f t="shared" si="14"/>
        <v>0</v>
      </c>
      <c r="U79" s="56">
        <f t="shared" si="18"/>
        <v>0</v>
      </c>
      <c r="V79" s="56">
        <f t="shared" si="15"/>
        <v>0</v>
      </c>
      <c r="W79" s="64" t="str">
        <f t="shared" si="16"/>
        <v/>
      </c>
      <c r="X79" s="56" t="str">
        <f t="shared" si="19"/>
        <v>T</v>
      </c>
      <c r="Y79" s="20"/>
      <c r="Z79" s="19"/>
      <c r="AA79" s="20"/>
      <c r="AB79" s="19"/>
      <c r="AC79" s="21"/>
      <c r="AJ79" s="22"/>
      <c r="AK79" s="22"/>
      <c r="AL79" s="22"/>
      <c r="AM79" s="22"/>
      <c r="AN79" s="20"/>
      <c r="AO79" s="20"/>
      <c r="AP79" s="20"/>
      <c r="AQ79" s="20"/>
      <c r="AR79" s="20"/>
    </row>
    <row r="80" spans="1:44" s="17" customFormat="1" ht="30.75" customHeight="1" x14ac:dyDescent="0.2">
      <c r="A80" s="150"/>
      <c r="C80" s="63"/>
      <c r="D80" s="66" t="str">
        <f t="shared" si="13"/>
        <v/>
      </c>
      <c r="E80" s="69" t="str">
        <f>IFERROR(VLOOKUP(J80,Causa!$A$2:$F$15,6,0),"")</f>
        <v/>
      </c>
      <c r="F80" s="52"/>
      <c r="G80" s="53"/>
      <c r="H80" s="212"/>
      <c r="I80" s="55"/>
      <c r="J80" s="54"/>
      <c r="K80" s="54"/>
      <c r="L80" s="54"/>
      <c r="M80" s="54"/>
      <c r="N80" s="54"/>
      <c r="O80" s="54"/>
      <c r="P80" s="54"/>
      <c r="Q80" s="55"/>
      <c r="R80" s="54"/>
      <c r="S80" s="56">
        <f t="shared" si="17"/>
        <v>0</v>
      </c>
      <c r="T80" s="56">
        <f t="shared" si="14"/>
        <v>0</v>
      </c>
      <c r="U80" s="56">
        <f t="shared" si="18"/>
        <v>0</v>
      </c>
      <c r="V80" s="56">
        <f t="shared" si="15"/>
        <v>0</v>
      </c>
      <c r="W80" s="64" t="str">
        <f t="shared" si="16"/>
        <v/>
      </c>
      <c r="X80" s="56" t="str">
        <f t="shared" si="19"/>
        <v>T</v>
      </c>
      <c r="Y80" s="20"/>
      <c r="Z80" s="19"/>
      <c r="AA80" s="20"/>
      <c r="AB80" s="19"/>
      <c r="AC80" s="21"/>
      <c r="AJ80" s="22"/>
      <c r="AK80" s="22"/>
      <c r="AL80" s="22"/>
      <c r="AM80" s="22"/>
      <c r="AN80" s="20"/>
      <c r="AO80" s="20"/>
      <c r="AP80" s="20"/>
      <c r="AQ80" s="20"/>
      <c r="AR80" s="20"/>
    </row>
    <row r="81" spans="1:44" s="17" customFormat="1" ht="30.75" customHeight="1" x14ac:dyDescent="0.2">
      <c r="A81" s="150"/>
      <c r="C81" s="63"/>
      <c r="D81" s="66" t="str">
        <f t="shared" si="13"/>
        <v/>
      </c>
      <c r="E81" s="69" t="str">
        <f>IFERROR(VLOOKUP(J81,Causa!$A$2:$F$15,6,0),"")</f>
        <v/>
      </c>
      <c r="F81" s="52"/>
      <c r="G81" s="53"/>
      <c r="H81" s="212"/>
      <c r="I81" s="55"/>
      <c r="J81" s="54"/>
      <c r="K81" s="54"/>
      <c r="L81" s="54"/>
      <c r="M81" s="54"/>
      <c r="N81" s="54"/>
      <c r="O81" s="54"/>
      <c r="P81" s="54"/>
      <c r="Q81" s="55"/>
      <c r="R81" s="54"/>
      <c r="S81" s="56">
        <f t="shared" si="17"/>
        <v>0</v>
      </c>
      <c r="T81" s="56">
        <f t="shared" si="14"/>
        <v>0</v>
      </c>
      <c r="U81" s="56">
        <f t="shared" si="18"/>
        <v>0</v>
      </c>
      <c r="V81" s="56">
        <f t="shared" si="15"/>
        <v>0</v>
      </c>
      <c r="W81" s="64" t="str">
        <f t="shared" si="16"/>
        <v/>
      </c>
      <c r="X81" s="56" t="str">
        <f t="shared" si="19"/>
        <v>T</v>
      </c>
      <c r="Y81" s="20"/>
      <c r="Z81" s="19"/>
      <c r="AA81" s="20"/>
      <c r="AB81" s="19"/>
      <c r="AC81" s="21"/>
      <c r="AJ81" s="22"/>
      <c r="AK81" s="22"/>
      <c r="AL81" s="22"/>
      <c r="AM81" s="22"/>
      <c r="AN81" s="20"/>
      <c r="AO81" s="20"/>
      <c r="AP81" s="20"/>
      <c r="AQ81" s="20"/>
      <c r="AR81" s="20"/>
    </row>
    <row r="82" spans="1:44" s="17" customFormat="1" ht="30.75" customHeight="1" x14ac:dyDescent="0.2">
      <c r="A82" s="150"/>
      <c r="C82" s="63"/>
      <c r="D82" s="66" t="str">
        <f t="shared" si="13"/>
        <v/>
      </c>
      <c r="E82" s="69" t="str">
        <f>IFERROR(VLOOKUP(J82,Causa!$A$2:$F$15,6,0),"")</f>
        <v/>
      </c>
      <c r="F82" s="52"/>
      <c r="G82" s="53"/>
      <c r="H82" s="212"/>
      <c r="I82" s="55"/>
      <c r="J82" s="54"/>
      <c r="K82" s="54"/>
      <c r="L82" s="54"/>
      <c r="M82" s="54"/>
      <c r="N82" s="54"/>
      <c r="O82" s="54"/>
      <c r="P82" s="54"/>
      <c r="Q82" s="55"/>
      <c r="R82" s="54"/>
      <c r="S82" s="56">
        <f t="shared" si="17"/>
        <v>0</v>
      </c>
      <c r="T82" s="56">
        <f t="shared" si="14"/>
        <v>0</v>
      </c>
      <c r="U82" s="56">
        <f t="shared" si="18"/>
        <v>0</v>
      </c>
      <c r="V82" s="56">
        <f t="shared" si="15"/>
        <v>0</v>
      </c>
      <c r="W82" s="64" t="str">
        <f t="shared" si="16"/>
        <v/>
      </c>
      <c r="X82" s="56" t="str">
        <f t="shared" si="19"/>
        <v>T</v>
      </c>
      <c r="Y82" s="20"/>
      <c r="Z82" s="19"/>
      <c r="AA82" s="20"/>
      <c r="AB82" s="19"/>
      <c r="AC82" s="21"/>
      <c r="AJ82" s="22"/>
      <c r="AK82" s="22"/>
      <c r="AL82" s="22"/>
      <c r="AM82" s="22"/>
      <c r="AN82" s="20"/>
      <c r="AO82" s="20"/>
      <c r="AP82" s="20"/>
      <c r="AQ82" s="20"/>
      <c r="AR82" s="20"/>
    </row>
    <row r="83" spans="1:44" s="17" customFormat="1" ht="30.75" customHeight="1" x14ac:dyDescent="0.2">
      <c r="A83" s="150"/>
      <c r="C83" s="63"/>
      <c r="D83" s="66" t="str">
        <f t="shared" si="13"/>
        <v/>
      </c>
      <c r="E83" s="69" t="str">
        <f>IFERROR(VLOOKUP(J83,Causa!$A$2:$F$15,6,0),"")</f>
        <v/>
      </c>
      <c r="F83" s="52"/>
      <c r="G83" s="53"/>
      <c r="H83" s="212"/>
      <c r="I83" s="55"/>
      <c r="J83" s="54"/>
      <c r="K83" s="54"/>
      <c r="L83" s="54"/>
      <c r="M83" s="54"/>
      <c r="N83" s="54"/>
      <c r="O83" s="54"/>
      <c r="P83" s="54"/>
      <c r="Q83" s="55"/>
      <c r="R83" s="54"/>
      <c r="S83" s="56">
        <f t="shared" si="17"/>
        <v>0</v>
      </c>
      <c r="T83" s="56">
        <f t="shared" si="14"/>
        <v>0</v>
      </c>
      <c r="U83" s="56">
        <f t="shared" si="18"/>
        <v>0</v>
      </c>
      <c r="V83" s="56">
        <f t="shared" si="15"/>
        <v>0</v>
      </c>
      <c r="W83" s="64" t="str">
        <f t="shared" si="16"/>
        <v/>
      </c>
      <c r="X83" s="56" t="str">
        <f t="shared" si="19"/>
        <v>T</v>
      </c>
      <c r="Y83" s="20"/>
      <c r="Z83" s="19"/>
      <c r="AA83" s="20"/>
      <c r="AB83" s="19"/>
      <c r="AC83" s="21"/>
      <c r="AJ83" s="22"/>
      <c r="AK83" s="22"/>
      <c r="AL83" s="22"/>
      <c r="AM83" s="22"/>
      <c r="AN83" s="20"/>
      <c r="AO83" s="20"/>
      <c r="AP83" s="20"/>
      <c r="AQ83" s="20"/>
      <c r="AR83" s="20"/>
    </row>
    <row r="84" spans="1:44" s="17" customFormat="1" ht="30.75" customHeight="1" x14ac:dyDescent="0.2">
      <c r="A84" s="150"/>
      <c r="C84" s="63"/>
      <c r="D84" s="66" t="str">
        <f t="shared" si="13"/>
        <v/>
      </c>
      <c r="E84" s="69" t="str">
        <f>IFERROR(VLOOKUP(J84,Causa!$A$2:$F$15,6,0),"")</f>
        <v/>
      </c>
      <c r="F84" s="52"/>
      <c r="G84" s="53"/>
      <c r="H84" s="212"/>
      <c r="I84" s="55"/>
      <c r="J84" s="54"/>
      <c r="K84" s="54"/>
      <c r="L84" s="54"/>
      <c r="M84" s="54"/>
      <c r="N84" s="54"/>
      <c r="O84" s="54"/>
      <c r="P84" s="54"/>
      <c r="Q84" s="55"/>
      <c r="R84" s="54"/>
      <c r="S84" s="56">
        <f t="shared" si="17"/>
        <v>0</v>
      </c>
      <c r="T84" s="56">
        <f t="shared" si="14"/>
        <v>0</v>
      </c>
      <c r="U84" s="56">
        <f t="shared" si="18"/>
        <v>0</v>
      </c>
      <c r="V84" s="56">
        <f t="shared" si="15"/>
        <v>0</v>
      </c>
      <c r="W84" s="64" t="str">
        <f t="shared" si="16"/>
        <v/>
      </c>
      <c r="X84" s="56" t="str">
        <f t="shared" si="19"/>
        <v>T</v>
      </c>
      <c r="Y84" s="20"/>
      <c r="Z84" s="19"/>
      <c r="AA84" s="20"/>
      <c r="AB84" s="19"/>
      <c r="AC84" s="21"/>
      <c r="AJ84" s="22"/>
      <c r="AK84" s="22"/>
      <c r="AL84" s="22"/>
      <c r="AM84" s="22"/>
      <c r="AN84" s="20"/>
      <c r="AO84" s="20"/>
      <c r="AP84" s="20"/>
      <c r="AQ84" s="20"/>
      <c r="AR84" s="20"/>
    </row>
    <row r="85" spans="1:44" s="17" customFormat="1" ht="30.75" customHeight="1" x14ac:dyDescent="0.2">
      <c r="A85" s="150"/>
      <c r="C85" s="63"/>
      <c r="D85" s="66" t="str">
        <f t="shared" si="13"/>
        <v/>
      </c>
      <c r="E85" s="69" t="str">
        <f>IFERROR(VLOOKUP(J85,Causa!$A$2:$F$15,6,0),"")</f>
        <v/>
      </c>
      <c r="F85" s="52"/>
      <c r="G85" s="53"/>
      <c r="H85" s="212"/>
      <c r="I85" s="55"/>
      <c r="J85" s="54"/>
      <c r="K85" s="54"/>
      <c r="L85" s="54"/>
      <c r="M85" s="54"/>
      <c r="N85" s="54"/>
      <c r="O85" s="54"/>
      <c r="P85" s="54"/>
      <c r="Q85" s="55"/>
      <c r="R85" s="54"/>
      <c r="S85" s="56">
        <f t="shared" si="17"/>
        <v>0</v>
      </c>
      <c r="T85" s="56">
        <f t="shared" si="14"/>
        <v>0</v>
      </c>
      <c r="U85" s="56">
        <f t="shared" si="18"/>
        <v>0</v>
      </c>
      <c r="V85" s="56">
        <f t="shared" si="15"/>
        <v>0</v>
      </c>
      <c r="W85" s="64" t="str">
        <f t="shared" si="16"/>
        <v/>
      </c>
      <c r="X85" s="56" t="str">
        <f t="shared" si="19"/>
        <v>T</v>
      </c>
      <c r="Y85" s="20"/>
      <c r="Z85" s="19"/>
      <c r="AA85" s="20"/>
      <c r="AB85" s="19"/>
      <c r="AC85" s="21"/>
      <c r="AJ85" s="22"/>
      <c r="AK85" s="22"/>
      <c r="AL85" s="22"/>
      <c r="AM85" s="22"/>
      <c r="AN85" s="20"/>
      <c r="AO85" s="20"/>
      <c r="AP85" s="20"/>
      <c r="AQ85" s="20"/>
      <c r="AR85" s="20"/>
    </row>
    <row r="86" spans="1:44" s="17" customFormat="1" ht="30.75" customHeight="1" x14ac:dyDescent="0.2">
      <c r="A86" s="150"/>
      <c r="C86" s="63"/>
      <c r="D86" s="66" t="str">
        <f t="shared" si="13"/>
        <v/>
      </c>
      <c r="E86" s="69" t="str">
        <f>IFERROR(VLOOKUP(J86,Causa!$A$2:$F$15,6,0),"")</f>
        <v/>
      </c>
      <c r="F86" s="52"/>
      <c r="G86" s="53"/>
      <c r="H86" s="212"/>
      <c r="I86" s="55"/>
      <c r="J86" s="54"/>
      <c r="K86" s="54"/>
      <c r="L86" s="54"/>
      <c r="M86" s="54"/>
      <c r="N86" s="54"/>
      <c r="O86" s="54"/>
      <c r="P86" s="54"/>
      <c r="Q86" s="55"/>
      <c r="R86" s="54"/>
      <c r="S86" s="56">
        <f t="shared" si="17"/>
        <v>0</v>
      </c>
      <c r="T86" s="56">
        <f t="shared" si="14"/>
        <v>0</v>
      </c>
      <c r="U86" s="56">
        <f t="shared" si="18"/>
        <v>0</v>
      </c>
      <c r="V86" s="56">
        <f t="shared" si="15"/>
        <v>0</v>
      </c>
      <c r="W86" s="64" t="str">
        <f t="shared" si="16"/>
        <v/>
      </c>
      <c r="X86" s="56" t="str">
        <f t="shared" si="19"/>
        <v>T</v>
      </c>
      <c r="Y86" s="20"/>
      <c r="Z86" s="19"/>
      <c r="AA86" s="20"/>
      <c r="AB86" s="19"/>
      <c r="AC86" s="21"/>
      <c r="AJ86" s="22"/>
      <c r="AK86" s="22"/>
      <c r="AL86" s="22"/>
      <c r="AM86" s="22"/>
      <c r="AN86" s="20"/>
      <c r="AO86" s="20"/>
      <c r="AP86" s="20"/>
      <c r="AQ86" s="20"/>
      <c r="AR86" s="20"/>
    </row>
    <row r="87" spans="1:44" s="17" customFormat="1" ht="30.75" customHeight="1" x14ac:dyDescent="0.2">
      <c r="A87" s="150"/>
      <c r="C87" s="63"/>
      <c r="D87" s="66" t="str">
        <f t="shared" si="13"/>
        <v/>
      </c>
      <c r="E87" s="69" t="str">
        <f>IFERROR(VLOOKUP(J87,Causa!$A$2:$F$15,6,0),"")</f>
        <v/>
      </c>
      <c r="F87" s="52"/>
      <c r="G87" s="53"/>
      <c r="H87" s="212"/>
      <c r="I87" s="55"/>
      <c r="J87" s="54"/>
      <c r="K87" s="54"/>
      <c r="L87" s="54"/>
      <c r="M87" s="54"/>
      <c r="N87" s="54"/>
      <c r="O87" s="54"/>
      <c r="P87" s="54"/>
      <c r="Q87" s="55"/>
      <c r="R87" s="54"/>
      <c r="S87" s="56">
        <f t="shared" si="17"/>
        <v>0</v>
      </c>
      <c r="T87" s="56">
        <f t="shared" si="14"/>
        <v>0</v>
      </c>
      <c r="U87" s="56">
        <f t="shared" si="18"/>
        <v>0</v>
      </c>
      <c r="V87" s="56">
        <f t="shared" si="15"/>
        <v>0</v>
      </c>
      <c r="W87" s="64" t="str">
        <f t="shared" si="16"/>
        <v/>
      </c>
      <c r="X87" s="56" t="str">
        <f t="shared" si="19"/>
        <v>T</v>
      </c>
      <c r="Y87" s="20"/>
      <c r="Z87" s="19"/>
      <c r="AA87" s="20"/>
      <c r="AB87" s="19"/>
      <c r="AC87" s="21"/>
      <c r="AJ87" s="22"/>
      <c r="AK87" s="22"/>
      <c r="AL87" s="22"/>
      <c r="AM87" s="22"/>
      <c r="AN87" s="20"/>
      <c r="AO87" s="20"/>
      <c r="AP87" s="20"/>
      <c r="AQ87" s="20"/>
      <c r="AR87" s="20"/>
    </row>
    <row r="88" spans="1:44" s="17" customFormat="1" ht="30.75" customHeight="1" x14ac:dyDescent="0.2">
      <c r="A88" s="150"/>
      <c r="C88" s="63"/>
      <c r="D88" s="66" t="str">
        <f t="shared" si="13"/>
        <v/>
      </c>
      <c r="E88" s="69" t="str">
        <f>IFERROR(VLOOKUP(J88,Causa!$A$2:$F$15,6,0),"")</f>
        <v/>
      </c>
      <c r="F88" s="52"/>
      <c r="G88" s="53"/>
      <c r="H88" s="212"/>
      <c r="I88" s="55"/>
      <c r="J88" s="54"/>
      <c r="K88" s="54"/>
      <c r="L88" s="54"/>
      <c r="M88" s="54"/>
      <c r="N88" s="54"/>
      <c r="O88" s="54"/>
      <c r="P88" s="54"/>
      <c r="Q88" s="55"/>
      <c r="R88" s="54"/>
      <c r="S88" s="56">
        <f t="shared" si="17"/>
        <v>0</v>
      </c>
      <c r="T88" s="56">
        <f t="shared" si="14"/>
        <v>0</v>
      </c>
      <c r="U88" s="56">
        <f t="shared" si="18"/>
        <v>0</v>
      </c>
      <c r="V88" s="56">
        <f t="shared" si="15"/>
        <v>0</v>
      </c>
      <c r="W88" s="64" t="str">
        <f t="shared" si="16"/>
        <v/>
      </c>
      <c r="X88" s="56" t="str">
        <f t="shared" si="19"/>
        <v>T</v>
      </c>
      <c r="Y88" s="20"/>
      <c r="Z88" s="19"/>
      <c r="AA88" s="20"/>
      <c r="AB88" s="19"/>
      <c r="AC88" s="21"/>
      <c r="AJ88" s="22"/>
      <c r="AK88" s="22"/>
      <c r="AL88" s="22"/>
      <c r="AM88" s="22"/>
      <c r="AN88" s="20"/>
      <c r="AO88" s="20"/>
      <c r="AP88" s="20"/>
      <c r="AQ88" s="20"/>
      <c r="AR88" s="20"/>
    </row>
    <row r="89" spans="1:44" s="17" customFormat="1" ht="30.75" customHeight="1" x14ac:dyDescent="0.2">
      <c r="A89" s="150"/>
      <c r="C89" s="63"/>
      <c r="D89" s="66" t="str">
        <f t="shared" si="13"/>
        <v/>
      </c>
      <c r="E89" s="69" t="str">
        <f>IFERROR(VLOOKUP(J89,Causa!$A$2:$F$15,6,0),"")</f>
        <v/>
      </c>
      <c r="F89" s="52"/>
      <c r="G89" s="53"/>
      <c r="H89" s="212"/>
      <c r="I89" s="55"/>
      <c r="J89" s="54"/>
      <c r="K89" s="54"/>
      <c r="L89" s="54"/>
      <c r="M89" s="54"/>
      <c r="N89" s="54"/>
      <c r="O89" s="54"/>
      <c r="P89" s="54"/>
      <c r="Q89" s="55"/>
      <c r="R89" s="54"/>
      <c r="S89" s="56">
        <f t="shared" si="17"/>
        <v>0</v>
      </c>
      <c r="T89" s="56">
        <f t="shared" si="14"/>
        <v>0</v>
      </c>
      <c r="U89" s="56">
        <f t="shared" si="18"/>
        <v>0</v>
      </c>
      <c r="V89" s="56">
        <f t="shared" si="15"/>
        <v>0</v>
      </c>
      <c r="W89" s="64" t="str">
        <f t="shared" si="16"/>
        <v/>
      </c>
      <c r="X89" s="56" t="str">
        <f t="shared" si="19"/>
        <v>T</v>
      </c>
      <c r="Y89" s="20"/>
      <c r="Z89" s="19"/>
      <c r="AA89" s="20"/>
      <c r="AB89" s="19"/>
      <c r="AC89" s="21"/>
      <c r="AJ89" s="22"/>
      <c r="AK89" s="22"/>
      <c r="AL89" s="22"/>
      <c r="AM89" s="22"/>
      <c r="AN89" s="20"/>
      <c r="AO89" s="20"/>
      <c r="AP89" s="20"/>
      <c r="AQ89" s="20"/>
      <c r="AR89" s="20"/>
    </row>
    <row r="90" spans="1:44" s="17" customFormat="1" ht="30.75" customHeight="1" x14ac:dyDescent="0.2">
      <c r="A90" s="150"/>
      <c r="C90" s="63"/>
      <c r="D90" s="66" t="str">
        <f t="shared" si="13"/>
        <v/>
      </c>
      <c r="E90" s="69" t="str">
        <f>IFERROR(VLOOKUP(J90,Causa!$A$2:$F$15,6,0),"")</f>
        <v/>
      </c>
      <c r="F90" s="52"/>
      <c r="G90" s="53"/>
      <c r="H90" s="212"/>
      <c r="I90" s="55"/>
      <c r="J90" s="54"/>
      <c r="K90" s="54"/>
      <c r="L90" s="54"/>
      <c r="M90" s="54"/>
      <c r="N90" s="54"/>
      <c r="O90" s="54"/>
      <c r="P90" s="54"/>
      <c r="Q90" s="55"/>
      <c r="R90" s="54"/>
      <c r="S90" s="56">
        <f t="shared" si="17"/>
        <v>0</v>
      </c>
      <c r="T90" s="56">
        <f t="shared" si="14"/>
        <v>0</v>
      </c>
      <c r="U90" s="56">
        <f t="shared" si="18"/>
        <v>0</v>
      </c>
      <c r="V90" s="56">
        <f t="shared" si="15"/>
        <v>0</v>
      </c>
      <c r="W90" s="64" t="str">
        <f t="shared" si="16"/>
        <v/>
      </c>
      <c r="X90" s="56" t="str">
        <f t="shared" si="19"/>
        <v>T</v>
      </c>
      <c r="Y90" s="20"/>
      <c r="Z90" s="19"/>
      <c r="AA90" s="20"/>
      <c r="AB90" s="19"/>
      <c r="AC90" s="21"/>
      <c r="AJ90" s="22"/>
      <c r="AK90" s="22"/>
      <c r="AL90" s="22"/>
      <c r="AM90" s="22"/>
      <c r="AN90" s="20"/>
      <c r="AO90" s="20"/>
      <c r="AP90" s="20"/>
      <c r="AQ90" s="20"/>
      <c r="AR90" s="20"/>
    </row>
    <row r="91" spans="1:44" s="17" customFormat="1" ht="30.75" customHeight="1" x14ac:dyDescent="0.2">
      <c r="A91" s="150"/>
      <c r="C91" s="63"/>
      <c r="D91" s="66" t="str">
        <f t="shared" si="13"/>
        <v/>
      </c>
      <c r="E91" s="69" t="str">
        <f>IFERROR(VLOOKUP(J91,Causa!$A$2:$F$15,6,0),"")</f>
        <v/>
      </c>
      <c r="F91" s="52"/>
      <c r="G91" s="53"/>
      <c r="H91" s="212"/>
      <c r="I91" s="55"/>
      <c r="J91" s="54"/>
      <c r="K91" s="54"/>
      <c r="L91" s="54"/>
      <c r="M91" s="54"/>
      <c r="N91" s="54"/>
      <c r="O91" s="54"/>
      <c r="P91" s="54"/>
      <c r="Q91" s="55"/>
      <c r="R91" s="54"/>
      <c r="S91" s="56">
        <f t="shared" si="17"/>
        <v>0</v>
      </c>
      <c r="T91" s="56">
        <f t="shared" si="14"/>
        <v>0</v>
      </c>
      <c r="U91" s="56">
        <f t="shared" si="18"/>
        <v>0</v>
      </c>
      <c r="V91" s="56">
        <f t="shared" si="15"/>
        <v>0</v>
      </c>
      <c r="W91" s="64" t="str">
        <f t="shared" si="16"/>
        <v/>
      </c>
      <c r="X91" s="56" t="str">
        <f t="shared" si="19"/>
        <v>T</v>
      </c>
      <c r="Y91" s="20"/>
      <c r="Z91" s="19"/>
      <c r="AA91" s="20"/>
      <c r="AB91" s="19"/>
      <c r="AC91" s="21"/>
      <c r="AJ91" s="22"/>
      <c r="AK91" s="22"/>
      <c r="AL91" s="22"/>
      <c r="AM91" s="22"/>
      <c r="AN91" s="20"/>
      <c r="AO91" s="20"/>
      <c r="AP91" s="20"/>
      <c r="AQ91" s="20"/>
      <c r="AR91" s="20"/>
    </row>
    <row r="92" spans="1:44" s="17" customFormat="1" ht="30.75" customHeight="1" x14ac:dyDescent="0.2">
      <c r="A92" s="150"/>
      <c r="C92" s="63"/>
      <c r="D92" s="66" t="str">
        <f t="shared" si="13"/>
        <v/>
      </c>
      <c r="E92" s="69" t="str">
        <f>IFERROR(VLOOKUP(J92,Causa!$A$2:$F$15,6,0),"")</f>
        <v/>
      </c>
      <c r="F92" s="52"/>
      <c r="G92" s="53"/>
      <c r="H92" s="212"/>
      <c r="I92" s="55"/>
      <c r="J92" s="54"/>
      <c r="K92" s="54"/>
      <c r="L92" s="54"/>
      <c r="M92" s="54"/>
      <c r="N92" s="54"/>
      <c r="O92" s="54"/>
      <c r="P92" s="54"/>
      <c r="Q92" s="55"/>
      <c r="R92" s="54"/>
      <c r="S92" s="56">
        <f t="shared" si="17"/>
        <v>0</v>
      </c>
      <c r="T92" s="56">
        <f t="shared" si="14"/>
        <v>0</v>
      </c>
      <c r="U92" s="56">
        <f t="shared" si="18"/>
        <v>0</v>
      </c>
      <c r="V92" s="56">
        <f t="shared" si="15"/>
        <v>0</v>
      </c>
      <c r="W92" s="64" t="str">
        <f t="shared" si="16"/>
        <v/>
      </c>
      <c r="X92" s="56" t="str">
        <f t="shared" si="19"/>
        <v>T</v>
      </c>
      <c r="Y92" s="20"/>
      <c r="Z92" s="19"/>
      <c r="AA92" s="20"/>
      <c r="AB92" s="19"/>
      <c r="AC92" s="21"/>
      <c r="AJ92" s="22"/>
      <c r="AK92" s="22"/>
      <c r="AL92" s="22"/>
      <c r="AM92" s="22"/>
      <c r="AN92" s="20"/>
      <c r="AO92" s="20"/>
      <c r="AP92" s="20"/>
      <c r="AQ92" s="20"/>
      <c r="AR92" s="20"/>
    </row>
    <row r="93" spans="1:44" s="17" customFormat="1" ht="30.75" customHeight="1" x14ac:dyDescent="0.2">
      <c r="A93" s="150"/>
      <c r="C93" s="63"/>
      <c r="D93" s="66" t="str">
        <f t="shared" si="13"/>
        <v/>
      </c>
      <c r="E93" s="69" t="str">
        <f>IFERROR(VLOOKUP(J93,Causa!$A$2:$F$15,6,0),"")</f>
        <v/>
      </c>
      <c r="F93" s="52"/>
      <c r="G93" s="53"/>
      <c r="H93" s="212"/>
      <c r="I93" s="55"/>
      <c r="J93" s="54"/>
      <c r="K93" s="54"/>
      <c r="L93" s="54"/>
      <c r="M93" s="54"/>
      <c r="N93" s="54"/>
      <c r="O93" s="54"/>
      <c r="P93" s="54"/>
      <c r="Q93" s="55"/>
      <c r="R93" s="54"/>
      <c r="S93" s="56">
        <f t="shared" si="17"/>
        <v>0</v>
      </c>
      <c r="T93" s="56">
        <f t="shared" si="14"/>
        <v>0</v>
      </c>
      <c r="U93" s="56">
        <f t="shared" si="18"/>
        <v>0</v>
      </c>
      <c r="V93" s="56">
        <f t="shared" si="15"/>
        <v>0</v>
      </c>
      <c r="W93" s="64" t="str">
        <f t="shared" si="16"/>
        <v/>
      </c>
      <c r="X93" s="56" t="str">
        <f t="shared" si="19"/>
        <v>T</v>
      </c>
      <c r="Y93" s="20"/>
      <c r="Z93" s="19"/>
      <c r="AA93" s="20"/>
      <c r="AB93" s="19"/>
      <c r="AC93" s="21"/>
      <c r="AJ93" s="22"/>
      <c r="AK93" s="22"/>
      <c r="AL93" s="22"/>
      <c r="AM93" s="22"/>
      <c r="AN93" s="20"/>
      <c r="AO93" s="20"/>
      <c r="AP93" s="20"/>
      <c r="AQ93" s="20"/>
      <c r="AR93" s="20"/>
    </row>
    <row r="94" spans="1:44" s="17" customFormat="1" ht="30.75" customHeight="1" x14ac:dyDescent="0.2">
      <c r="A94" s="150"/>
      <c r="C94" s="63"/>
      <c r="D94" s="66" t="str">
        <f t="shared" si="13"/>
        <v/>
      </c>
      <c r="E94" s="69" t="str">
        <f>IFERROR(VLOOKUP(J94,Causa!$A$2:$F$15,6,0),"")</f>
        <v/>
      </c>
      <c r="F94" s="52"/>
      <c r="G94" s="53"/>
      <c r="H94" s="212"/>
      <c r="I94" s="55"/>
      <c r="J94" s="54"/>
      <c r="K94" s="54"/>
      <c r="L94" s="54"/>
      <c r="M94" s="54"/>
      <c r="N94" s="54"/>
      <c r="O94" s="54"/>
      <c r="P94" s="54"/>
      <c r="Q94" s="55"/>
      <c r="R94" s="54"/>
      <c r="S94" s="56">
        <f t="shared" si="17"/>
        <v>0</v>
      </c>
      <c r="T94" s="56">
        <f t="shared" si="14"/>
        <v>0</v>
      </c>
      <c r="U94" s="56">
        <f t="shared" si="18"/>
        <v>0</v>
      </c>
      <c r="V94" s="56">
        <f t="shared" si="15"/>
        <v>0</v>
      </c>
      <c r="W94" s="64" t="str">
        <f t="shared" si="16"/>
        <v/>
      </c>
      <c r="X94" s="56" t="str">
        <f t="shared" si="19"/>
        <v>T</v>
      </c>
      <c r="Y94" s="20"/>
      <c r="Z94" s="19"/>
      <c r="AA94" s="20"/>
      <c r="AB94" s="19"/>
      <c r="AC94" s="21"/>
      <c r="AJ94" s="22"/>
      <c r="AK94" s="22"/>
      <c r="AL94" s="22"/>
      <c r="AM94" s="22"/>
      <c r="AN94" s="20"/>
      <c r="AO94" s="20"/>
      <c r="AP94" s="20"/>
      <c r="AQ94" s="20"/>
      <c r="AR94" s="20"/>
    </row>
    <row r="95" spans="1:44" s="17" customFormat="1" ht="30.75" customHeight="1" x14ac:dyDescent="0.2">
      <c r="A95" s="150"/>
      <c r="C95" s="63"/>
      <c r="D95" s="66" t="str">
        <f t="shared" si="13"/>
        <v/>
      </c>
      <c r="E95" s="69" t="str">
        <f>IFERROR(VLOOKUP(J95,Causa!$A$2:$F$15,6,0),"")</f>
        <v/>
      </c>
      <c r="F95" s="52"/>
      <c r="G95" s="53"/>
      <c r="H95" s="212"/>
      <c r="I95" s="55"/>
      <c r="J95" s="54"/>
      <c r="K95" s="54"/>
      <c r="L95" s="54"/>
      <c r="M95" s="54"/>
      <c r="N95" s="54"/>
      <c r="O95" s="54"/>
      <c r="P95" s="54"/>
      <c r="Q95" s="55"/>
      <c r="R95" s="54"/>
      <c r="S95" s="56">
        <f t="shared" si="17"/>
        <v>0</v>
      </c>
      <c r="T95" s="56">
        <f t="shared" si="14"/>
        <v>0</v>
      </c>
      <c r="U95" s="56">
        <f t="shared" si="18"/>
        <v>0</v>
      </c>
      <c r="V95" s="56">
        <f t="shared" si="15"/>
        <v>0</v>
      </c>
      <c r="W95" s="64" t="str">
        <f t="shared" si="16"/>
        <v/>
      </c>
      <c r="X95" s="56" t="str">
        <f t="shared" si="19"/>
        <v>T</v>
      </c>
      <c r="Y95" s="20"/>
      <c r="Z95" s="19"/>
      <c r="AA95" s="20"/>
      <c r="AB95" s="19"/>
      <c r="AC95" s="21"/>
      <c r="AJ95" s="22"/>
      <c r="AK95" s="22"/>
      <c r="AL95" s="22"/>
      <c r="AM95" s="22"/>
      <c r="AN95" s="20"/>
      <c r="AO95" s="20"/>
      <c r="AP95" s="20"/>
      <c r="AQ95" s="20"/>
      <c r="AR95" s="20"/>
    </row>
    <row r="96" spans="1:44" s="17" customFormat="1" ht="30.75" customHeight="1" x14ac:dyDescent="0.2">
      <c r="A96" s="150"/>
      <c r="C96" s="63"/>
      <c r="D96" s="66" t="str">
        <f t="shared" si="13"/>
        <v/>
      </c>
      <c r="E96" s="69" t="str">
        <f>IFERROR(VLOOKUP(J96,Causa!$A$2:$F$15,6,0),"")</f>
        <v/>
      </c>
      <c r="F96" s="52"/>
      <c r="G96" s="53"/>
      <c r="H96" s="212"/>
      <c r="I96" s="55"/>
      <c r="J96" s="54"/>
      <c r="K96" s="54"/>
      <c r="L96" s="54"/>
      <c r="M96" s="54"/>
      <c r="N96" s="54"/>
      <c r="O96" s="54"/>
      <c r="P96" s="54"/>
      <c r="Q96" s="55"/>
      <c r="R96" s="54"/>
      <c r="S96" s="56">
        <f t="shared" si="17"/>
        <v>0</v>
      </c>
      <c r="T96" s="56">
        <f t="shared" si="14"/>
        <v>0</v>
      </c>
      <c r="U96" s="56">
        <f t="shared" si="18"/>
        <v>0</v>
      </c>
      <c r="V96" s="56">
        <f t="shared" si="15"/>
        <v>0</v>
      </c>
      <c r="W96" s="64" t="str">
        <f t="shared" si="16"/>
        <v/>
      </c>
      <c r="X96" s="56" t="str">
        <f t="shared" si="19"/>
        <v>T</v>
      </c>
      <c r="Y96" s="20"/>
      <c r="Z96" s="19"/>
      <c r="AA96" s="20"/>
      <c r="AB96" s="19"/>
      <c r="AC96" s="21"/>
      <c r="AJ96" s="22"/>
      <c r="AK96" s="22"/>
      <c r="AL96" s="22"/>
      <c r="AM96" s="22"/>
      <c r="AN96" s="20"/>
      <c r="AO96" s="20"/>
      <c r="AP96" s="20"/>
      <c r="AQ96" s="20"/>
      <c r="AR96" s="20"/>
    </row>
    <row r="97" spans="1:44" s="17" customFormat="1" ht="30.75" customHeight="1" x14ac:dyDescent="0.2">
      <c r="A97" s="150"/>
      <c r="C97" s="63"/>
      <c r="D97" s="66" t="str">
        <f t="shared" si="13"/>
        <v/>
      </c>
      <c r="E97" s="69" t="str">
        <f>IFERROR(VLOOKUP(J97,Causa!$A$2:$F$15,6,0),"")</f>
        <v/>
      </c>
      <c r="F97" s="52"/>
      <c r="G97" s="53"/>
      <c r="H97" s="212"/>
      <c r="I97" s="55"/>
      <c r="J97" s="54"/>
      <c r="K97" s="54"/>
      <c r="L97" s="54"/>
      <c r="M97" s="54"/>
      <c r="N97" s="54"/>
      <c r="O97" s="54"/>
      <c r="P97" s="54"/>
      <c r="Q97" s="55"/>
      <c r="R97" s="54"/>
      <c r="S97" s="56">
        <f t="shared" si="17"/>
        <v>0</v>
      </c>
      <c r="T97" s="56">
        <f t="shared" si="14"/>
        <v>0</v>
      </c>
      <c r="U97" s="56">
        <f t="shared" si="18"/>
        <v>0</v>
      </c>
      <c r="V97" s="56">
        <f t="shared" si="15"/>
        <v>0</v>
      </c>
      <c r="W97" s="64" t="str">
        <f t="shared" si="16"/>
        <v/>
      </c>
      <c r="X97" s="56" t="str">
        <f t="shared" si="19"/>
        <v>T</v>
      </c>
      <c r="Y97" s="20"/>
      <c r="Z97" s="19"/>
      <c r="AA97" s="20"/>
      <c r="AB97" s="19"/>
      <c r="AC97" s="21"/>
      <c r="AJ97" s="22"/>
      <c r="AK97" s="22"/>
      <c r="AL97" s="22"/>
      <c r="AM97" s="22"/>
      <c r="AN97" s="20"/>
      <c r="AO97" s="20"/>
      <c r="AP97" s="20"/>
      <c r="AQ97" s="20"/>
      <c r="AR97" s="20"/>
    </row>
    <row r="98" spans="1:44" s="17" customFormat="1" ht="30.75" customHeight="1" x14ac:dyDescent="0.2">
      <c r="A98" s="150"/>
      <c r="C98" s="63"/>
      <c r="D98" s="66" t="str">
        <f t="shared" si="13"/>
        <v/>
      </c>
      <c r="E98" s="69" t="str">
        <f>IFERROR(VLOOKUP(J98,Causa!$A$2:$F$15,6,0),"")</f>
        <v/>
      </c>
      <c r="F98" s="52"/>
      <c r="G98" s="53"/>
      <c r="H98" s="212"/>
      <c r="I98" s="55"/>
      <c r="J98" s="54"/>
      <c r="K98" s="54"/>
      <c r="L98" s="54"/>
      <c r="M98" s="54"/>
      <c r="N98" s="54"/>
      <c r="O98" s="54"/>
      <c r="P98" s="54"/>
      <c r="Q98" s="55"/>
      <c r="R98" s="54"/>
      <c r="S98" s="56">
        <f t="shared" si="17"/>
        <v>0</v>
      </c>
      <c r="T98" s="56">
        <f t="shared" si="14"/>
        <v>0</v>
      </c>
      <c r="U98" s="56">
        <f t="shared" si="18"/>
        <v>0</v>
      </c>
      <c r="V98" s="56">
        <f t="shared" si="15"/>
        <v>0</v>
      </c>
      <c r="W98" s="64" t="str">
        <f t="shared" si="16"/>
        <v/>
      </c>
      <c r="X98" s="56" t="str">
        <f t="shared" si="19"/>
        <v>T</v>
      </c>
      <c r="Y98" s="20"/>
      <c r="Z98" s="19"/>
      <c r="AA98" s="20"/>
      <c r="AB98" s="19"/>
      <c r="AC98" s="21"/>
      <c r="AJ98" s="22"/>
      <c r="AK98" s="22"/>
      <c r="AL98" s="22"/>
      <c r="AM98" s="22"/>
      <c r="AN98" s="20"/>
      <c r="AO98" s="20"/>
      <c r="AP98" s="20"/>
      <c r="AQ98" s="20"/>
      <c r="AR98" s="20"/>
    </row>
    <row r="99" spans="1:44" s="17" customFormat="1" ht="30.75" customHeight="1" x14ac:dyDescent="0.2">
      <c r="A99" s="150"/>
      <c r="C99" s="63"/>
      <c r="D99" s="66" t="str">
        <f t="shared" ref="D99:D162" si="20">IF(E99="","",IF(E99=1,IF(COUNTA(F99:P99)=9,1,0),IF(J99="OPERACIO",IF(COUNTA(F99:P99)=7,1,0),IF(COUNTA(F99:P99)=7,1,0))))</f>
        <v/>
      </c>
      <c r="E99" s="69" t="str">
        <f>IFERROR(VLOOKUP(J99,Causa!$A$2:$F$15,6,0),"")</f>
        <v/>
      </c>
      <c r="F99" s="52"/>
      <c r="G99" s="53"/>
      <c r="H99" s="212"/>
      <c r="I99" s="55"/>
      <c r="J99" s="54"/>
      <c r="K99" s="54"/>
      <c r="L99" s="54"/>
      <c r="M99" s="54"/>
      <c r="N99" s="54"/>
      <c r="O99" s="54"/>
      <c r="P99" s="54"/>
      <c r="Q99" s="55"/>
      <c r="R99" s="54"/>
      <c r="S99" s="56">
        <f t="shared" si="17"/>
        <v>0</v>
      </c>
      <c r="T99" s="56">
        <f t="shared" ref="T99:T162" si="21">IF(J99="Programa",P99,0)-S99</f>
        <v>0</v>
      </c>
      <c r="U99" s="56">
        <f t="shared" si="18"/>
        <v>0</v>
      </c>
      <c r="V99" s="56">
        <f t="shared" ref="V99:V162" si="22">IF(J99="ELECTRIC",P99,0)+IF(J99="INSTRUME",P99,0)+IF(J99="MECANICA",P99,0)+IF(J99="OPERACIO",P99,0)+IF(J99="AUTOMATI",P99,0)</f>
        <v>0</v>
      </c>
      <c r="W99" s="64" t="str">
        <f t="shared" ref="W99:W162" si="23">IF(F99="","",HOUR(F99))</f>
        <v/>
      </c>
      <c r="X99" s="56" t="str">
        <f t="shared" si="19"/>
        <v>T</v>
      </c>
      <c r="Y99" s="20"/>
      <c r="Z99" s="19"/>
      <c r="AA99" s="20"/>
      <c r="AB99" s="19"/>
      <c r="AC99" s="21"/>
      <c r="AJ99" s="22"/>
      <c r="AK99" s="22"/>
      <c r="AL99" s="22"/>
      <c r="AM99" s="22"/>
      <c r="AN99" s="20"/>
      <c r="AO99" s="20"/>
      <c r="AP99" s="20"/>
      <c r="AQ99" s="20"/>
      <c r="AR99" s="20"/>
    </row>
    <row r="100" spans="1:44" s="17" customFormat="1" ht="30.75" customHeight="1" x14ac:dyDescent="0.2">
      <c r="A100" s="150"/>
      <c r="C100" s="63"/>
      <c r="D100" s="66" t="str">
        <f t="shared" si="20"/>
        <v/>
      </c>
      <c r="E100" s="69" t="str">
        <f>IFERROR(VLOOKUP(J100,Causa!$A$2:$F$15,6,0),"")</f>
        <v/>
      </c>
      <c r="F100" s="52"/>
      <c r="G100" s="53"/>
      <c r="H100" s="212"/>
      <c r="I100" s="55"/>
      <c r="J100" s="54"/>
      <c r="K100" s="54"/>
      <c r="L100" s="54"/>
      <c r="M100" s="54"/>
      <c r="N100" s="54"/>
      <c r="O100" s="54"/>
      <c r="P100" s="54"/>
      <c r="Q100" s="55"/>
      <c r="R100" s="54"/>
      <c r="S100" s="56">
        <f t="shared" ref="S100:S163" si="24">IF(K100="tiempo no programado",P100,0)</f>
        <v>0</v>
      </c>
      <c r="T100" s="56">
        <f t="shared" si="21"/>
        <v>0</v>
      </c>
      <c r="U100" s="56">
        <f t="shared" ref="U100:U163" si="25">IF(J100="CALIDAD",P100,0)+IF(J100="LOGISTIC",P100,0)+IF(J100="REPUESTO",P100,0)+IF(J100="SALAMAQ",P100,0)</f>
        <v>0</v>
      </c>
      <c r="V100" s="56">
        <f t="shared" si="22"/>
        <v>0</v>
      </c>
      <c r="W100" s="64" t="str">
        <f t="shared" si="23"/>
        <v/>
      </c>
      <c r="X100" s="56" t="str">
        <f t="shared" ref="X100:X163" si="26">IF(OR(W100=23,W100&lt;7),"N",IF(AND(W100&gt;=7,W100&lt;15),"M","T"))</f>
        <v>T</v>
      </c>
      <c r="Y100" s="20"/>
      <c r="Z100" s="19"/>
      <c r="AA100" s="20"/>
      <c r="AB100" s="19"/>
      <c r="AC100" s="21"/>
      <c r="AJ100" s="22"/>
      <c r="AK100" s="22"/>
      <c r="AL100" s="22"/>
      <c r="AM100" s="22"/>
      <c r="AN100" s="20"/>
      <c r="AO100" s="20"/>
      <c r="AP100" s="20"/>
      <c r="AQ100" s="20"/>
      <c r="AR100" s="20"/>
    </row>
    <row r="101" spans="1:44" s="17" customFormat="1" ht="30.75" customHeight="1" x14ac:dyDescent="0.2">
      <c r="A101" s="150"/>
      <c r="C101" s="63"/>
      <c r="D101" s="66" t="str">
        <f t="shared" si="20"/>
        <v/>
      </c>
      <c r="E101" s="69" t="str">
        <f>IFERROR(VLOOKUP(J101,Causa!$A$2:$F$15,6,0),"")</f>
        <v/>
      </c>
      <c r="F101" s="52"/>
      <c r="G101" s="53"/>
      <c r="H101" s="212"/>
      <c r="I101" s="55"/>
      <c r="J101" s="54"/>
      <c r="K101" s="54"/>
      <c r="L101" s="54"/>
      <c r="M101" s="54"/>
      <c r="N101" s="54"/>
      <c r="O101" s="54"/>
      <c r="P101" s="54"/>
      <c r="Q101" s="55"/>
      <c r="R101" s="54"/>
      <c r="S101" s="56">
        <f t="shared" si="24"/>
        <v>0</v>
      </c>
      <c r="T101" s="56">
        <f t="shared" si="21"/>
        <v>0</v>
      </c>
      <c r="U101" s="56">
        <f t="shared" si="25"/>
        <v>0</v>
      </c>
      <c r="V101" s="56">
        <f t="shared" si="22"/>
        <v>0</v>
      </c>
      <c r="W101" s="64" t="str">
        <f t="shared" si="23"/>
        <v/>
      </c>
      <c r="X101" s="56" t="str">
        <f t="shared" si="26"/>
        <v>T</v>
      </c>
      <c r="Y101" s="20"/>
      <c r="Z101" s="19"/>
      <c r="AA101" s="20"/>
      <c r="AB101" s="19"/>
      <c r="AC101" s="21"/>
      <c r="AJ101" s="22"/>
      <c r="AK101" s="22"/>
      <c r="AL101" s="22"/>
      <c r="AM101" s="22"/>
      <c r="AN101" s="20"/>
      <c r="AO101" s="20"/>
      <c r="AP101" s="20"/>
      <c r="AQ101" s="20"/>
      <c r="AR101" s="20"/>
    </row>
    <row r="102" spans="1:44" s="17" customFormat="1" ht="30.75" customHeight="1" x14ac:dyDescent="0.2">
      <c r="A102" s="150"/>
      <c r="C102" s="63"/>
      <c r="D102" s="66" t="str">
        <f t="shared" si="20"/>
        <v/>
      </c>
      <c r="E102" s="69" t="str">
        <f>IFERROR(VLOOKUP(J102,Causa!$A$2:$F$15,6,0),"")</f>
        <v/>
      </c>
      <c r="F102" s="52"/>
      <c r="G102" s="53"/>
      <c r="H102" s="212"/>
      <c r="I102" s="55"/>
      <c r="J102" s="54"/>
      <c r="K102" s="54"/>
      <c r="L102" s="54"/>
      <c r="M102" s="54"/>
      <c r="N102" s="54"/>
      <c r="O102" s="54"/>
      <c r="P102" s="54"/>
      <c r="Q102" s="55"/>
      <c r="R102" s="54"/>
      <c r="S102" s="56">
        <f t="shared" si="24"/>
        <v>0</v>
      </c>
      <c r="T102" s="56">
        <f t="shared" si="21"/>
        <v>0</v>
      </c>
      <c r="U102" s="56">
        <f t="shared" si="25"/>
        <v>0</v>
      </c>
      <c r="V102" s="56">
        <f t="shared" si="22"/>
        <v>0</v>
      </c>
      <c r="W102" s="64" t="str">
        <f t="shared" si="23"/>
        <v/>
      </c>
      <c r="X102" s="56" t="str">
        <f t="shared" si="26"/>
        <v>T</v>
      </c>
      <c r="Y102" s="20"/>
      <c r="Z102" s="19"/>
      <c r="AA102" s="20"/>
      <c r="AB102" s="19"/>
      <c r="AC102" s="21"/>
      <c r="AJ102" s="22"/>
      <c r="AK102" s="22"/>
      <c r="AL102" s="22"/>
      <c r="AM102" s="22"/>
      <c r="AN102" s="20"/>
      <c r="AO102" s="20"/>
      <c r="AP102" s="20"/>
      <c r="AQ102" s="20"/>
      <c r="AR102" s="20"/>
    </row>
    <row r="103" spans="1:44" s="17" customFormat="1" ht="30.75" customHeight="1" x14ac:dyDescent="0.2">
      <c r="A103" s="150"/>
      <c r="C103" s="63"/>
      <c r="D103" s="66" t="str">
        <f t="shared" si="20"/>
        <v/>
      </c>
      <c r="E103" s="69" t="str">
        <f>IFERROR(VLOOKUP(J103,Causa!$A$2:$F$15,6,0),"")</f>
        <v/>
      </c>
      <c r="F103" s="52"/>
      <c r="G103" s="53"/>
      <c r="H103" s="212"/>
      <c r="I103" s="55"/>
      <c r="J103" s="54"/>
      <c r="K103" s="54"/>
      <c r="L103" s="54"/>
      <c r="M103" s="54"/>
      <c r="N103" s="54"/>
      <c r="O103" s="54"/>
      <c r="P103" s="54"/>
      <c r="Q103" s="55"/>
      <c r="R103" s="54"/>
      <c r="S103" s="56">
        <f t="shared" si="24"/>
        <v>0</v>
      </c>
      <c r="T103" s="56">
        <f t="shared" si="21"/>
        <v>0</v>
      </c>
      <c r="U103" s="56">
        <f t="shared" si="25"/>
        <v>0</v>
      </c>
      <c r="V103" s="56">
        <f t="shared" si="22"/>
        <v>0</v>
      </c>
      <c r="W103" s="64" t="str">
        <f t="shared" si="23"/>
        <v/>
      </c>
      <c r="X103" s="56" t="str">
        <f t="shared" si="26"/>
        <v>T</v>
      </c>
      <c r="Y103" s="20"/>
      <c r="Z103" s="19"/>
      <c r="AA103" s="20"/>
      <c r="AB103" s="19"/>
      <c r="AC103" s="21"/>
      <c r="AJ103" s="22"/>
      <c r="AK103" s="22"/>
      <c r="AL103" s="22"/>
      <c r="AM103" s="22"/>
      <c r="AN103" s="20"/>
      <c r="AO103" s="20"/>
      <c r="AP103" s="20"/>
      <c r="AQ103" s="20"/>
      <c r="AR103" s="20"/>
    </row>
    <row r="104" spans="1:44" s="17" customFormat="1" ht="30.75" customHeight="1" x14ac:dyDescent="0.2">
      <c r="A104" s="150"/>
      <c r="C104" s="63"/>
      <c r="D104" s="66" t="str">
        <f t="shared" si="20"/>
        <v/>
      </c>
      <c r="E104" s="69" t="str">
        <f>IFERROR(VLOOKUP(J104,Causa!$A$2:$F$15,6,0),"")</f>
        <v/>
      </c>
      <c r="F104" s="52"/>
      <c r="G104" s="53"/>
      <c r="H104" s="212"/>
      <c r="I104" s="55"/>
      <c r="J104" s="54"/>
      <c r="K104" s="54"/>
      <c r="L104" s="54"/>
      <c r="M104" s="54"/>
      <c r="N104" s="54"/>
      <c r="O104" s="54"/>
      <c r="P104" s="54"/>
      <c r="Q104" s="55"/>
      <c r="R104" s="54"/>
      <c r="S104" s="56">
        <f t="shared" si="24"/>
        <v>0</v>
      </c>
      <c r="T104" s="56">
        <f t="shared" si="21"/>
        <v>0</v>
      </c>
      <c r="U104" s="56">
        <f t="shared" si="25"/>
        <v>0</v>
      </c>
      <c r="V104" s="56">
        <f t="shared" si="22"/>
        <v>0</v>
      </c>
      <c r="W104" s="64" t="str">
        <f t="shared" si="23"/>
        <v/>
      </c>
      <c r="X104" s="56" t="str">
        <f t="shared" si="26"/>
        <v>T</v>
      </c>
      <c r="Y104" s="20"/>
      <c r="Z104" s="19"/>
      <c r="AA104" s="20"/>
      <c r="AB104" s="19"/>
      <c r="AC104" s="21"/>
      <c r="AJ104" s="22"/>
      <c r="AK104" s="22"/>
      <c r="AL104" s="22"/>
      <c r="AM104" s="22"/>
      <c r="AN104" s="20"/>
      <c r="AO104" s="20"/>
      <c r="AP104" s="20"/>
      <c r="AQ104" s="20"/>
      <c r="AR104" s="20"/>
    </row>
    <row r="105" spans="1:44" s="17" customFormat="1" ht="30.75" customHeight="1" x14ac:dyDescent="0.2">
      <c r="A105" s="150"/>
      <c r="C105" s="63"/>
      <c r="D105" s="66" t="str">
        <f t="shared" si="20"/>
        <v/>
      </c>
      <c r="E105" s="69" t="str">
        <f>IFERROR(VLOOKUP(J105,Causa!$A$2:$F$15,6,0),"")</f>
        <v/>
      </c>
      <c r="F105" s="52"/>
      <c r="G105" s="53"/>
      <c r="H105" s="212"/>
      <c r="I105" s="55"/>
      <c r="J105" s="54"/>
      <c r="K105" s="54"/>
      <c r="L105" s="54"/>
      <c r="M105" s="54"/>
      <c r="N105" s="54"/>
      <c r="O105" s="54"/>
      <c r="P105" s="54"/>
      <c r="Q105" s="55"/>
      <c r="R105" s="54"/>
      <c r="S105" s="56">
        <f t="shared" si="24"/>
        <v>0</v>
      </c>
      <c r="T105" s="56">
        <f t="shared" si="21"/>
        <v>0</v>
      </c>
      <c r="U105" s="56">
        <f t="shared" si="25"/>
        <v>0</v>
      </c>
      <c r="V105" s="56">
        <f t="shared" si="22"/>
        <v>0</v>
      </c>
      <c r="W105" s="64" t="str">
        <f t="shared" si="23"/>
        <v/>
      </c>
      <c r="X105" s="56" t="str">
        <f t="shared" si="26"/>
        <v>T</v>
      </c>
      <c r="Y105" s="20"/>
      <c r="Z105" s="19"/>
      <c r="AA105" s="20"/>
      <c r="AB105" s="19"/>
      <c r="AC105" s="21"/>
      <c r="AJ105" s="22"/>
      <c r="AK105" s="22"/>
      <c r="AL105" s="22"/>
      <c r="AM105" s="22"/>
      <c r="AN105" s="20"/>
      <c r="AO105" s="20"/>
      <c r="AP105" s="20"/>
      <c r="AQ105" s="20"/>
      <c r="AR105" s="20"/>
    </row>
    <row r="106" spans="1:44" s="17" customFormat="1" ht="30.75" customHeight="1" x14ac:dyDescent="0.2">
      <c r="A106" s="150"/>
      <c r="C106" s="63"/>
      <c r="D106" s="66" t="str">
        <f t="shared" si="20"/>
        <v/>
      </c>
      <c r="E106" s="69" t="str">
        <f>IFERROR(VLOOKUP(J106,Causa!$A$2:$F$15,6,0),"")</f>
        <v/>
      </c>
      <c r="F106" s="52"/>
      <c r="G106" s="53"/>
      <c r="H106" s="212"/>
      <c r="I106" s="55"/>
      <c r="J106" s="54"/>
      <c r="K106" s="54"/>
      <c r="L106" s="54"/>
      <c r="M106" s="54"/>
      <c r="N106" s="54"/>
      <c r="O106" s="54"/>
      <c r="P106" s="54"/>
      <c r="Q106" s="55"/>
      <c r="R106" s="54"/>
      <c r="S106" s="56">
        <f t="shared" si="24"/>
        <v>0</v>
      </c>
      <c r="T106" s="56">
        <f t="shared" si="21"/>
        <v>0</v>
      </c>
      <c r="U106" s="56">
        <f t="shared" si="25"/>
        <v>0</v>
      </c>
      <c r="V106" s="56">
        <f t="shared" si="22"/>
        <v>0</v>
      </c>
      <c r="W106" s="64" t="str">
        <f t="shared" si="23"/>
        <v/>
      </c>
      <c r="X106" s="56" t="str">
        <f t="shared" si="26"/>
        <v>T</v>
      </c>
      <c r="Y106" s="20"/>
      <c r="Z106" s="19"/>
      <c r="AA106" s="20"/>
      <c r="AB106" s="19"/>
      <c r="AC106" s="21"/>
      <c r="AJ106" s="22"/>
      <c r="AK106" s="22"/>
      <c r="AL106" s="22"/>
      <c r="AM106" s="22"/>
      <c r="AN106" s="20"/>
      <c r="AO106" s="20"/>
      <c r="AP106" s="20"/>
      <c r="AQ106" s="20"/>
      <c r="AR106" s="20"/>
    </row>
    <row r="107" spans="1:44" s="17" customFormat="1" ht="30.75" customHeight="1" x14ac:dyDescent="0.2">
      <c r="A107" s="150"/>
      <c r="C107" s="63"/>
      <c r="D107" s="66" t="str">
        <f t="shared" si="20"/>
        <v/>
      </c>
      <c r="E107" s="69" t="str">
        <f>IFERROR(VLOOKUP(J107,Causa!$A$2:$F$15,6,0),"")</f>
        <v/>
      </c>
      <c r="F107" s="52"/>
      <c r="G107" s="53"/>
      <c r="H107" s="212"/>
      <c r="I107" s="55"/>
      <c r="J107" s="54"/>
      <c r="K107" s="54"/>
      <c r="L107" s="54"/>
      <c r="M107" s="54"/>
      <c r="N107" s="54"/>
      <c r="O107" s="54"/>
      <c r="P107" s="54"/>
      <c r="Q107" s="55"/>
      <c r="R107" s="54"/>
      <c r="S107" s="56">
        <f t="shared" si="24"/>
        <v>0</v>
      </c>
      <c r="T107" s="56">
        <f t="shared" si="21"/>
        <v>0</v>
      </c>
      <c r="U107" s="56">
        <f t="shared" si="25"/>
        <v>0</v>
      </c>
      <c r="V107" s="56">
        <f t="shared" si="22"/>
        <v>0</v>
      </c>
      <c r="W107" s="64" t="str">
        <f t="shared" si="23"/>
        <v/>
      </c>
      <c r="X107" s="56" t="str">
        <f t="shared" si="26"/>
        <v>T</v>
      </c>
      <c r="Y107" s="20"/>
      <c r="Z107" s="19"/>
      <c r="AA107" s="20"/>
      <c r="AB107" s="19"/>
      <c r="AC107" s="21"/>
      <c r="AJ107" s="22"/>
      <c r="AK107" s="22"/>
      <c r="AL107" s="22"/>
      <c r="AM107" s="22"/>
      <c r="AN107" s="20"/>
      <c r="AO107" s="20"/>
      <c r="AP107" s="20"/>
      <c r="AQ107" s="20"/>
      <c r="AR107" s="20"/>
    </row>
    <row r="108" spans="1:44" s="17" customFormat="1" ht="30.75" customHeight="1" x14ac:dyDescent="0.2">
      <c r="A108" s="150"/>
      <c r="C108" s="63"/>
      <c r="D108" s="66" t="str">
        <f t="shared" si="20"/>
        <v/>
      </c>
      <c r="E108" s="69" t="str">
        <f>IFERROR(VLOOKUP(J108,Causa!$A$2:$F$15,6,0),"")</f>
        <v/>
      </c>
      <c r="F108" s="52"/>
      <c r="G108" s="53"/>
      <c r="H108" s="212"/>
      <c r="I108" s="55"/>
      <c r="J108" s="54"/>
      <c r="K108" s="54"/>
      <c r="L108" s="54"/>
      <c r="M108" s="54"/>
      <c r="N108" s="54"/>
      <c r="O108" s="54"/>
      <c r="P108" s="54"/>
      <c r="Q108" s="55"/>
      <c r="R108" s="54"/>
      <c r="S108" s="56">
        <f t="shared" si="24"/>
        <v>0</v>
      </c>
      <c r="T108" s="56">
        <f t="shared" si="21"/>
        <v>0</v>
      </c>
      <c r="U108" s="56">
        <f t="shared" si="25"/>
        <v>0</v>
      </c>
      <c r="V108" s="56">
        <f t="shared" si="22"/>
        <v>0</v>
      </c>
      <c r="W108" s="64" t="str">
        <f t="shared" si="23"/>
        <v/>
      </c>
      <c r="X108" s="56" t="str">
        <f t="shared" si="26"/>
        <v>T</v>
      </c>
      <c r="Y108" s="20"/>
      <c r="Z108" s="19"/>
      <c r="AA108" s="20"/>
      <c r="AB108" s="19"/>
      <c r="AC108" s="21"/>
      <c r="AJ108" s="22"/>
      <c r="AK108" s="22"/>
      <c r="AL108" s="22"/>
      <c r="AM108" s="22"/>
      <c r="AN108" s="20"/>
      <c r="AO108" s="20"/>
      <c r="AP108" s="20"/>
      <c r="AQ108" s="20"/>
      <c r="AR108" s="20"/>
    </row>
    <row r="109" spans="1:44" s="17" customFormat="1" ht="30.75" customHeight="1" x14ac:dyDescent="0.2">
      <c r="A109" s="150"/>
      <c r="C109" s="63"/>
      <c r="D109" s="66" t="str">
        <f t="shared" si="20"/>
        <v/>
      </c>
      <c r="E109" s="69" t="str">
        <f>IFERROR(VLOOKUP(J109,Causa!$A$2:$F$15,6,0),"")</f>
        <v/>
      </c>
      <c r="F109" s="52"/>
      <c r="G109" s="53"/>
      <c r="H109" s="212"/>
      <c r="I109" s="55"/>
      <c r="J109" s="54"/>
      <c r="K109" s="54"/>
      <c r="L109" s="54"/>
      <c r="M109" s="54"/>
      <c r="N109" s="54"/>
      <c r="O109" s="54"/>
      <c r="P109" s="54"/>
      <c r="Q109" s="55"/>
      <c r="R109" s="54"/>
      <c r="S109" s="56">
        <f t="shared" si="24"/>
        <v>0</v>
      </c>
      <c r="T109" s="56">
        <f t="shared" si="21"/>
        <v>0</v>
      </c>
      <c r="U109" s="56">
        <f t="shared" si="25"/>
        <v>0</v>
      </c>
      <c r="V109" s="56">
        <f t="shared" si="22"/>
        <v>0</v>
      </c>
      <c r="W109" s="64" t="str">
        <f t="shared" si="23"/>
        <v/>
      </c>
      <c r="X109" s="56" t="str">
        <f t="shared" si="26"/>
        <v>T</v>
      </c>
      <c r="Y109" s="20"/>
      <c r="Z109" s="19"/>
      <c r="AA109" s="20"/>
      <c r="AB109" s="19"/>
      <c r="AC109" s="21"/>
      <c r="AJ109" s="22"/>
      <c r="AK109" s="22"/>
      <c r="AL109" s="22"/>
      <c r="AM109" s="22"/>
      <c r="AN109" s="20"/>
      <c r="AO109" s="20"/>
      <c r="AP109" s="20"/>
      <c r="AQ109" s="20"/>
      <c r="AR109" s="20"/>
    </row>
    <row r="110" spans="1:44" s="17" customFormat="1" ht="30.75" customHeight="1" x14ac:dyDescent="0.2">
      <c r="A110" s="150"/>
      <c r="C110" s="63"/>
      <c r="D110" s="66" t="str">
        <f t="shared" si="20"/>
        <v/>
      </c>
      <c r="E110" s="69" t="str">
        <f>IFERROR(VLOOKUP(J110,Causa!$A$2:$F$15,6,0),"")</f>
        <v/>
      </c>
      <c r="F110" s="52"/>
      <c r="G110" s="53"/>
      <c r="H110" s="212"/>
      <c r="I110" s="55"/>
      <c r="J110" s="54"/>
      <c r="K110" s="54"/>
      <c r="L110" s="54"/>
      <c r="M110" s="54"/>
      <c r="N110" s="54"/>
      <c r="O110" s="54"/>
      <c r="P110" s="54"/>
      <c r="Q110" s="55"/>
      <c r="R110" s="54"/>
      <c r="S110" s="56">
        <f t="shared" si="24"/>
        <v>0</v>
      </c>
      <c r="T110" s="56">
        <f t="shared" si="21"/>
        <v>0</v>
      </c>
      <c r="U110" s="56">
        <f t="shared" si="25"/>
        <v>0</v>
      </c>
      <c r="V110" s="56">
        <f t="shared" si="22"/>
        <v>0</v>
      </c>
      <c r="W110" s="64" t="str">
        <f t="shared" si="23"/>
        <v/>
      </c>
      <c r="X110" s="56" t="str">
        <f t="shared" si="26"/>
        <v>T</v>
      </c>
      <c r="Y110" s="20"/>
      <c r="Z110" s="19"/>
      <c r="AA110" s="20"/>
      <c r="AB110" s="19"/>
      <c r="AC110" s="21"/>
      <c r="AJ110" s="22"/>
      <c r="AK110" s="22"/>
      <c r="AL110" s="22"/>
      <c r="AM110" s="22"/>
      <c r="AN110" s="20"/>
      <c r="AO110" s="20"/>
      <c r="AP110" s="20"/>
      <c r="AQ110" s="20"/>
      <c r="AR110" s="20"/>
    </row>
    <row r="111" spans="1:44" s="17" customFormat="1" ht="30.75" customHeight="1" x14ac:dyDescent="0.2">
      <c r="A111" s="150"/>
      <c r="C111" s="63"/>
      <c r="D111" s="66" t="str">
        <f t="shared" si="20"/>
        <v/>
      </c>
      <c r="E111" s="69" t="str">
        <f>IFERROR(VLOOKUP(J111,Causa!$A$2:$F$15,6,0),"")</f>
        <v/>
      </c>
      <c r="F111" s="52"/>
      <c r="G111" s="53"/>
      <c r="H111" s="212"/>
      <c r="I111" s="55"/>
      <c r="J111" s="54"/>
      <c r="K111" s="54"/>
      <c r="L111" s="54"/>
      <c r="M111" s="54"/>
      <c r="N111" s="54"/>
      <c r="O111" s="54"/>
      <c r="P111" s="54"/>
      <c r="Q111" s="55"/>
      <c r="R111" s="54"/>
      <c r="S111" s="56">
        <f t="shared" si="24"/>
        <v>0</v>
      </c>
      <c r="T111" s="56">
        <f t="shared" si="21"/>
        <v>0</v>
      </c>
      <c r="U111" s="56">
        <f t="shared" si="25"/>
        <v>0</v>
      </c>
      <c r="V111" s="56">
        <f t="shared" si="22"/>
        <v>0</v>
      </c>
      <c r="W111" s="64" t="str">
        <f t="shared" si="23"/>
        <v/>
      </c>
      <c r="X111" s="56" t="str">
        <f t="shared" si="26"/>
        <v>T</v>
      </c>
      <c r="Y111" s="20"/>
      <c r="Z111" s="19"/>
      <c r="AA111" s="20"/>
      <c r="AB111" s="19"/>
      <c r="AC111" s="21"/>
      <c r="AJ111" s="22"/>
      <c r="AK111" s="22"/>
      <c r="AL111" s="22"/>
      <c r="AM111" s="22"/>
      <c r="AN111" s="20"/>
      <c r="AO111" s="20"/>
      <c r="AP111" s="20"/>
      <c r="AQ111" s="20"/>
      <c r="AR111" s="20"/>
    </row>
    <row r="112" spans="1:44" s="17" customFormat="1" ht="30.75" customHeight="1" x14ac:dyDescent="0.2">
      <c r="A112" s="150"/>
      <c r="C112" s="63"/>
      <c r="D112" s="66" t="str">
        <f t="shared" si="20"/>
        <v/>
      </c>
      <c r="E112" s="69" t="str">
        <f>IFERROR(VLOOKUP(J112,Causa!$A$2:$F$15,6,0),"")</f>
        <v/>
      </c>
      <c r="F112" s="52"/>
      <c r="G112" s="53"/>
      <c r="H112" s="212"/>
      <c r="I112" s="55"/>
      <c r="J112" s="54"/>
      <c r="K112" s="54"/>
      <c r="L112" s="54"/>
      <c r="M112" s="54"/>
      <c r="N112" s="54"/>
      <c r="O112" s="54"/>
      <c r="P112" s="54"/>
      <c r="Q112" s="55"/>
      <c r="R112" s="54"/>
      <c r="S112" s="56">
        <f t="shared" si="24"/>
        <v>0</v>
      </c>
      <c r="T112" s="56">
        <f t="shared" si="21"/>
        <v>0</v>
      </c>
      <c r="U112" s="56">
        <f t="shared" si="25"/>
        <v>0</v>
      </c>
      <c r="V112" s="56">
        <f t="shared" si="22"/>
        <v>0</v>
      </c>
      <c r="W112" s="64" t="str">
        <f t="shared" si="23"/>
        <v/>
      </c>
      <c r="X112" s="56" t="str">
        <f t="shared" si="26"/>
        <v>T</v>
      </c>
      <c r="Y112" s="20"/>
      <c r="Z112" s="19"/>
      <c r="AA112" s="20"/>
      <c r="AB112" s="19"/>
      <c r="AC112" s="21"/>
      <c r="AJ112" s="22"/>
      <c r="AK112" s="22"/>
      <c r="AL112" s="22"/>
      <c r="AM112" s="22"/>
      <c r="AN112" s="20"/>
      <c r="AO112" s="20"/>
      <c r="AP112" s="20"/>
      <c r="AQ112" s="20"/>
      <c r="AR112" s="20"/>
    </row>
    <row r="113" spans="1:39" s="91" customFormat="1" ht="13.2" x14ac:dyDescent="0.25">
      <c r="A113" s="151"/>
      <c r="C113" s="63"/>
      <c r="D113" s="66" t="str">
        <f t="shared" si="20"/>
        <v/>
      </c>
      <c r="E113" s="69" t="str">
        <f>IFERROR(VLOOKUP(J113,Causa!$A$2:$F$15,6,0),"")</f>
        <v/>
      </c>
      <c r="F113" s="52"/>
      <c r="G113" s="53"/>
      <c r="H113" s="212"/>
      <c r="I113" s="55"/>
      <c r="J113" s="54"/>
      <c r="K113" s="54"/>
      <c r="L113" s="54"/>
      <c r="M113" s="54"/>
      <c r="N113" s="54"/>
      <c r="O113" s="54"/>
      <c r="P113" s="54"/>
      <c r="Q113" s="55"/>
      <c r="R113" s="54"/>
      <c r="S113" s="56">
        <f t="shared" si="24"/>
        <v>0</v>
      </c>
      <c r="T113" s="56">
        <f t="shared" si="21"/>
        <v>0</v>
      </c>
      <c r="U113" s="56">
        <f t="shared" si="25"/>
        <v>0</v>
      </c>
      <c r="V113" s="56">
        <f t="shared" si="22"/>
        <v>0</v>
      </c>
      <c r="W113" s="64" t="str">
        <f t="shared" si="23"/>
        <v/>
      </c>
      <c r="X113" s="56" t="str">
        <f t="shared" si="26"/>
        <v>T</v>
      </c>
      <c r="Y113" s="251"/>
      <c r="Z113" s="251"/>
      <c r="AB113" s="116"/>
      <c r="AC113" s="117"/>
      <c r="AJ113" s="118"/>
      <c r="AK113" s="118"/>
      <c r="AL113" s="118"/>
      <c r="AM113" s="118"/>
    </row>
    <row r="114" spans="1:39" s="91" customFormat="1" ht="13.2" x14ac:dyDescent="0.25">
      <c r="A114" s="151"/>
      <c r="C114" s="63"/>
      <c r="D114" s="66" t="str">
        <f t="shared" si="20"/>
        <v/>
      </c>
      <c r="E114" s="69" t="str">
        <f>IFERROR(VLOOKUP(J114,Causa!$A$2:$F$15,6,0),"")</f>
        <v/>
      </c>
      <c r="F114" s="52"/>
      <c r="G114" s="53"/>
      <c r="H114" s="212"/>
      <c r="I114" s="55"/>
      <c r="J114" s="54"/>
      <c r="K114" s="54"/>
      <c r="L114" s="54"/>
      <c r="M114" s="54"/>
      <c r="N114" s="54"/>
      <c r="O114" s="54"/>
      <c r="P114" s="54"/>
      <c r="Q114" s="55"/>
      <c r="R114" s="54"/>
      <c r="S114" s="56">
        <f t="shared" si="24"/>
        <v>0</v>
      </c>
      <c r="T114" s="56">
        <f t="shared" si="21"/>
        <v>0</v>
      </c>
      <c r="U114" s="56">
        <f t="shared" si="25"/>
        <v>0</v>
      </c>
      <c r="V114" s="56">
        <f t="shared" si="22"/>
        <v>0</v>
      </c>
      <c r="W114" s="64" t="str">
        <f t="shared" si="23"/>
        <v/>
      </c>
      <c r="X114" s="56" t="str">
        <f t="shared" si="26"/>
        <v>T</v>
      </c>
      <c r="Y114" s="218"/>
      <c r="Z114" s="218"/>
      <c r="AB114" s="116"/>
      <c r="AC114" s="117"/>
      <c r="AJ114" s="118"/>
      <c r="AK114" s="118"/>
      <c r="AL114" s="118"/>
      <c r="AM114" s="118"/>
    </row>
    <row r="115" spans="1:39" ht="21.75" customHeight="1" x14ac:dyDescent="0.25">
      <c r="C115" s="63"/>
      <c r="D115" s="66" t="str">
        <f t="shared" si="20"/>
        <v/>
      </c>
      <c r="E115" s="69" t="str">
        <f>IFERROR(VLOOKUP(J115,Causa!$A$2:$F$15,6,0),"")</f>
        <v/>
      </c>
      <c r="F115" s="52"/>
      <c r="G115" s="53"/>
      <c r="H115" s="212"/>
      <c r="I115" s="55"/>
      <c r="J115" s="54"/>
      <c r="K115" s="54"/>
      <c r="L115" s="54"/>
      <c r="M115" s="54"/>
      <c r="N115" s="54"/>
      <c r="O115" s="54"/>
      <c r="P115" s="54"/>
      <c r="Q115" s="55"/>
      <c r="R115" s="54"/>
      <c r="S115" s="56">
        <f t="shared" si="24"/>
        <v>0</v>
      </c>
      <c r="T115" s="56">
        <f t="shared" si="21"/>
        <v>0</v>
      </c>
      <c r="U115" s="56">
        <f t="shared" si="25"/>
        <v>0</v>
      </c>
      <c r="V115" s="56">
        <f t="shared" si="22"/>
        <v>0</v>
      </c>
      <c r="W115" s="64" t="str">
        <f t="shared" si="23"/>
        <v/>
      </c>
      <c r="X115" s="56" t="str">
        <f t="shared" si="26"/>
        <v>T</v>
      </c>
    </row>
    <row r="116" spans="1:39" ht="21.75" customHeight="1" x14ac:dyDescent="0.25">
      <c r="C116" s="63"/>
      <c r="D116" s="66" t="str">
        <f t="shared" si="20"/>
        <v/>
      </c>
      <c r="E116" s="69" t="str">
        <f>IFERROR(VLOOKUP(J116,Causa!$A$2:$F$15,6,0),"")</f>
        <v/>
      </c>
      <c r="F116" s="52"/>
      <c r="G116" s="53"/>
      <c r="H116" s="212"/>
      <c r="I116" s="55"/>
      <c r="J116" s="54"/>
      <c r="K116" s="54"/>
      <c r="L116" s="54"/>
      <c r="M116" s="54"/>
      <c r="N116" s="54"/>
      <c r="O116" s="54"/>
      <c r="P116" s="54"/>
      <c r="Q116" s="55"/>
      <c r="R116" s="54"/>
      <c r="S116" s="56">
        <f t="shared" si="24"/>
        <v>0</v>
      </c>
      <c r="T116" s="56">
        <f t="shared" si="21"/>
        <v>0</v>
      </c>
      <c r="U116" s="56">
        <f t="shared" si="25"/>
        <v>0</v>
      </c>
      <c r="V116" s="56">
        <f t="shared" si="22"/>
        <v>0</v>
      </c>
      <c r="W116" s="64" t="str">
        <f t="shared" si="23"/>
        <v/>
      </c>
      <c r="X116" s="56" t="str">
        <f t="shared" si="26"/>
        <v>T</v>
      </c>
    </row>
    <row r="117" spans="1:39" ht="21.75" customHeight="1" x14ac:dyDescent="0.25">
      <c r="C117" s="63"/>
      <c r="D117" s="66" t="str">
        <f t="shared" si="20"/>
        <v/>
      </c>
      <c r="E117" s="69" t="str">
        <f>IFERROR(VLOOKUP(J117,Causa!$A$2:$F$15,6,0),"")</f>
        <v/>
      </c>
      <c r="F117" s="52"/>
      <c r="G117" s="53"/>
      <c r="H117" s="212"/>
      <c r="I117" s="55"/>
      <c r="J117" s="54"/>
      <c r="K117" s="54"/>
      <c r="L117" s="54"/>
      <c r="M117" s="54"/>
      <c r="N117" s="54"/>
      <c r="O117" s="54"/>
      <c r="P117" s="54"/>
      <c r="Q117" s="55"/>
      <c r="R117" s="54"/>
      <c r="S117" s="56">
        <f t="shared" si="24"/>
        <v>0</v>
      </c>
      <c r="T117" s="56">
        <f t="shared" si="21"/>
        <v>0</v>
      </c>
      <c r="U117" s="56">
        <f t="shared" si="25"/>
        <v>0</v>
      </c>
      <c r="V117" s="56">
        <f t="shared" si="22"/>
        <v>0</v>
      </c>
      <c r="W117" s="64" t="str">
        <f t="shared" si="23"/>
        <v/>
      </c>
      <c r="X117" s="56" t="str">
        <f t="shared" si="26"/>
        <v>T</v>
      </c>
    </row>
    <row r="118" spans="1:39" ht="21.75" customHeight="1" x14ac:dyDescent="0.25">
      <c r="C118" s="63"/>
      <c r="D118" s="66" t="str">
        <f t="shared" si="20"/>
        <v/>
      </c>
      <c r="E118" s="69" t="str">
        <f>IFERROR(VLOOKUP(J118,Causa!$A$2:$F$15,6,0),"")</f>
        <v/>
      </c>
      <c r="F118" s="52"/>
      <c r="G118" s="53"/>
      <c r="H118" s="212"/>
      <c r="I118" s="55"/>
      <c r="J118" s="54"/>
      <c r="K118" s="54"/>
      <c r="L118" s="54"/>
      <c r="M118" s="54"/>
      <c r="N118" s="54"/>
      <c r="O118" s="54"/>
      <c r="P118" s="54"/>
      <c r="Q118" s="55"/>
      <c r="R118" s="54"/>
      <c r="S118" s="56">
        <f t="shared" si="24"/>
        <v>0</v>
      </c>
      <c r="T118" s="56">
        <f t="shared" si="21"/>
        <v>0</v>
      </c>
      <c r="U118" s="56">
        <f t="shared" si="25"/>
        <v>0</v>
      </c>
      <c r="V118" s="56">
        <f t="shared" si="22"/>
        <v>0</v>
      </c>
      <c r="W118" s="64" t="str">
        <f t="shared" si="23"/>
        <v/>
      </c>
      <c r="X118" s="56" t="str">
        <f t="shared" si="26"/>
        <v>T</v>
      </c>
    </row>
    <row r="119" spans="1:39" ht="21.75" customHeight="1" x14ac:dyDescent="0.25">
      <c r="C119" s="63"/>
      <c r="D119" s="66" t="str">
        <f t="shared" si="20"/>
        <v/>
      </c>
      <c r="E119" s="69" t="str">
        <f>IFERROR(VLOOKUP(J119,Causa!$A$2:$F$15,6,0),"")</f>
        <v/>
      </c>
      <c r="F119" s="52"/>
      <c r="G119" s="53"/>
      <c r="H119" s="212"/>
      <c r="I119" s="55"/>
      <c r="J119" s="54"/>
      <c r="K119" s="54"/>
      <c r="L119" s="54"/>
      <c r="M119" s="54"/>
      <c r="N119" s="54"/>
      <c r="O119" s="54"/>
      <c r="P119" s="54"/>
      <c r="Q119" s="55"/>
      <c r="R119" s="54"/>
      <c r="S119" s="56">
        <f t="shared" si="24"/>
        <v>0</v>
      </c>
      <c r="T119" s="56">
        <f t="shared" si="21"/>
        <v>0</v>
      </c>
      <c r="U119" s="56">
        <f t="shared" si="25"/>
        <v>0</v>
      </c>
      <c r="V119" s="56">
        <f t="shared" si="22"/>
        <v>0</v>
      </c>
      <c r="W119" s="64" t="str">
        <f t="shared" si="23"/>
        <v/>
      </c>
      <c r="X119" s="56" t="str">
        <f t="shared" si="26"/>
        <v>T</v>
      </c>
    </row>
    <row r="120" spans="1:39" ht="21.75" customHeight="1" x14ac:dyDescent="0.25">
      <c r="C120" s="63"/>
      <c r="D120" s="66" t="str">
        <f t="shared" si="20"/>
        <v/>
      </c>
      <c r="E120" s="69" t="str">
        <f>IFERROR(VLOOKUP(J120,Causa!$A$2:$F$15,6,0),"")</f>
        <v/>
      </c>
      <c r="F120" s="52"/>
      <c r="G120" s="53"/>
      <c r="H120" s="212"/>
      <c r="I120" s="55"/>
      <c r="J120" s="54"/>
      <c r="K120" s="54"/>
      <c r="L120" s="54"/>
      <c r="M120" s="54"/>
      <c r="N120" s="54"/>
      <c r="O120" s="54"/>
      <c r="P120" s="54"/>
      <c r="Q120" s="55"/>
      <c r="R120" s="54"/>
      <c r="S120" s="56">
        <f t="shared" si="24"/>
        <v>0</v>
      </c>
      <c r="T120" s="56">
        <f t="shared" si="21"/>
        <v>0</v>
      </c>
      <c r="U120" s="56">
        <f t="shared" si="25"/>
        <v>0</v>
      </c>
      <c r="V120" s="56">
        <f t="shared" si="22"/>
        <v>0</v>
      </c>
      <c r="W120" s="64" t="str">
        <f t="shared" si="23"/>
        <v/>
      </c>
      <c r="X120" s="56" t="str">
        <f t="shared" si="26"/>
        <v>T</v>
      </c>
    </row>
    <row r="121" spans="1:39" ht="21.75" customHeight="1" x14ac:dyDescent="0.25">
      <c r="C121" s="63"/>
      <c r="D121" s="66" t="str">
        <f t="shared" si="20"/>
        <v/>
      </c>
      <c r="E121" s="69" t="str">
        <f>IFERROR(VLOOKUP(J121,Causa!$A$2:$F$15,6,0),"")</f>
        <v/>
      </c>
      <c r="F121" s="52"/>
      <c r="G121" s="53"/>
      <c r="H121" s="212"/>
      <c r="I121" s="55"/>
      <c r="J121" s="54"/>
      <c r="K121" s="54"/>
      <c r="L121" s="54"/>
      <c r="M121" s="54"/>
      <c r="N121" s="54"/>
      <c r="O121" s="54"/>
      <c r="P121" s="54"/>
      <c r="Q121" s="55"/>
      <c r="R121" s="54"/>
      <c r="S121" s="56">
        <f t="shared" si="24"/>
        <v>0</v>
      </c>
      <c r="T121" s="56">
        <f t="shared" si="21"/>
        <v>0</v>
      </c>
      <c r="U121" s="56">
        <f t="shared" si="25"/>
        <v>0</v>
      </c>
      <c r="V121" s="56">
        <f t="shared" si="22"/>
        <v>0</v>
      </c>
      <c r="W121" s="64" t="str">
        <f t="shared" si="23"/>
        <v/>
      </c>
      <c r="X121" s="56" t="str">
        <f t="shared" si="26"/>
        <v>T</v>
      </c>
    </row>
    <row r="122" spans="1:39" ht="21.75" customHeight="1" x14ac:dyDescent="0.25">
      <c r="C122" s="63"/>
      <c r="D122" s="66" t="str">
        <f t="shared" si="20"/>
        <v/>
      </c>
      <c r="E122" s="69" t="str">
        <f>IFERROR(VLOOKUP(J122,Causa!$A$2:$F$15,6,0),"")</f>
        <v/>
      </c>
      <c r="F122" s="52"/>
      <c r="G122" s="53"/>
      <c r="H122" s="212"/>
      <c r="I122" s="55"/>
      <c r="J122" s="54"/>
      <c r="K122" s="54"/>
      <c r="L122" s="54"/>
      <c r="M122" s="54"/>
      <c r="N122" s="54"/>
      <c r="O122" s="54"/>
      <c r="P122" s="54"/>
      <c r="Q122" s="55"/>
      <c r="R122" s="54"/>
      <c r="S122" s="56">
        <f t="shared" si="24"/>
        <v>0</v>
      </c>
      <c r="T122" s="56">
        <f t="shared" si="21"/>
        <v>0</v>
      </c>
      <c r="U122" s="56">
        <f t="shared" si="25"/>
        <v>0</v>
      </c>
      <c r="V122" s="56">
        <f t="shared" si="22"/>
        <v>0</v>
      </c>
      <c r="W122" s="64" t="str">
        <f t="shared" si="23"/>
        <v/>
      </c>
      <c r="X122" s="56" t="str">
        <f t="shared" si="26"/>
        <v>T</v>
      </c>
    </row>
    <row r="123" spans="1:39" ht="21.75" customHeight="1" x14ac:dyDescent="0.25">
      <c r="C123" s="63"/>
      <c r="D123" s="66" t="str">
        <f t="shared" si="20"/>
        <v/>
      </c>
      <c r="E123" s="69" t="str">
        <f>IFERROR(VLOOKUP(J123,Causa!$A$2:$F$15,6,0),"")</f>
        <v/>
      </c>
      <c r="F123" s="52"/>
      <c r="G123" s="53"/>
      <c r="H123" s="212"/>
      <c r="I123" s="55"/>
      <c r="J123" s="54"/>
      <c r="K123" s="54"/>
      <c r="L123" s="54"/>
      <c r="M123" s="54"/>
      <c r="N123" s="54"/>
      <c r="O123" s="54"/>
      <c r="P123" s="54"/>
      <c r="Q123" s="55"/>
      <c r="R123" s="54"/>
      <c r="S123" s="56">
        <f t="shared" si="24"/>
        <v>0</v>
      </c>
      <c r="T123" s="56">
        <f t="shared" si="21"/>
        <v>0</v>
      </c>
      <c r="U123" s="56">
        <f t="shared" si="25"/>
        <v>0</v>
      </c>
      <c r="V123" s="56">
        <f t="shared" si="22"/>
        <v>0</v>
      </c>
      <c r="W123" s="64" t="str">
        <f t="shared" si="23"/>
        <v/>
      </c>
      <c r="X123" s="56" t="str">
        <f t="shared" si="26"/>
        <v>T</v>
      </c>
    </row>
    <row r="124" spans="1:39" ht="21.75" customHeight="1" x14ac:dyDescent="0.25">
      <c r="C124" s="63"/>
      <c r="D124" s="66" t="str">
        <f t="shared" si="20"/>
        <v/>
      </c>
      <c r="E124" s="69" t="str">
        <f>IFERROR(VLOOKUP(J124,Causa!$A$2:$F$15,6,0),"")</f>
        <v/>
      </c>
      <c r="F124" s="52"/>
      <c r="G124" s="53"/>
      <c r="H124" s="212"/>
      <c r="I124" s="55"/>
      <c r="J124" s="54"/>
      <c r="K124" s="54"/>
      <c r="L124" s="54"/>
      <c r="M124" s="54"/>
      <c r="N124" s="54"/>
      <c r="O124" s="54"/>
      <c r="P124" s="54"/>
      <c r="Q124" s="55"/>
      <c r="R124" s="54"/>
      <c r="S124" s="56">
        <f t="shared" si="24"/>
        <v>0</v>
      </c>
      <c r="T124" s="56">
        <f t="shared" si="21"/>
        <v>0</v>
      </c>
      <c r="U124" s="56">
        <f t="shared" si="25"/>
        <v>0</v>
      </c>
      <c r="V124" s="56">
        <f t="shared" si="22"/>
        <v>0</v>
      </c>
      <c r="W124" s="64" t="str">
        <f t="shared" si="23"/>
        <v/>
      </c>
      <c r="X124" s="56" t="str">
        <f t="shared" si="26"/>
        <v>T</v>
      </c>
    </row>
    <row r="125" spans="1:39" ht="21.75" customHeight="1" x14ac:dyDescent="0.25">
      <c r="C125" s="63"/>
      <c r="D125" s="66" t="str">
        <f t="shared" si="20"/>
        <v/>
      </c>
      <c r="E125" s="69" t="str">
        <f>IFERROR(VLOOKUP(J125,Causa!$A$2:$F$15,6,0),"")</f>
        <v/>
      </c>
      <c r="F125" s="52"/>
      <c r="G125" s="53"/>
      <c r="H125" s="212"/>
      <c r="I125" s="55"/>
      <c r="J125" s="54"/>
      <c r="K125" s="54"/>
      <c r="L125" s="54"/>
      <c r="M125" s="54"/>
      <c r="N125" s="54"/>
      <c r="O125" s="54"/>
      <c r="P125" s="54"/>
      <c r="Q125" s="55"/>
      <c r="R125" s="54"/>
      <c r="S125" s="56">
        <f t="shared" si="24"/>
        <v>0</v>
      </c>
      <c r="T125" s="56">
        <f t="shared" si="21"/>
        <v>0</v>
      </c>
      <c r="U125" s="56">
        <f t="shared" si="25"/>
        <v>0</v>
      </c>
      <c r="V125" s="56">
        <f t="shared" si="22"/>
        <v>0</v>
      </c>
      <c r="W125" s="64" t="str">
        <f t="shared" si="23"/>
        <v/>
      </c>
      <c r="X125" s="56" t="str">
        <f t="shared" si="26"/>
        <v>T</v>
      </c>
    </row>
    <row r="126" spans="1:39" ht="21.75" customHeight="1" x14ac:dyDescent="0.25">
      <c r="C126" s="63"/>
      <c r="D126" s="66" t="str">
        <f t="shared" si="20"/>
        <v/>
      </c>
      <c r="E126" s="69" t="str">
        <f>IFERROR(VLOOKUP(J126,Causa!$A$2:$F$15,6,0),"")</f>
        <v/>
      </c>
      <c r="F126" s="52"/>
      <c r="G126" s="53"/>
      <c r="H126" s="212"/>
      <c r="I126" s="55"/>
      <c r="J126" s="54"/>
      <c r="K126" s="54"/>
      <c r="L126" s="54"/>
      <c r="M126" s="54"/>
      <c r="N126" s="54"/>
      <c r="O126" s="54"/>
      <c r="P126" s="54"/>
      <c r="Q126" s="55"/>
      <c r="R126" s="54"/>
      <c r="S126" s="56">
        <f t="shared" si="24"/>
        <v>0</v>
      </c>
      <c r="T126" s="56">
        <f t="shared" si="21"/>
        <v>0</v>
      </c>
      <c r="U126" s="56">
        <f t="shared" si="25"/>
        <v>0</v>
      </c>
      <c r="V126" s="56">
        <f t="shared" si="22"/>
        <v>0</v>
      </c>
      <c r="W126" s="64" t="str">
        <f t="shared" si="23"/>
        <v/>
      </c>
      <c r="X126" s="56" t="str">
        <f t="shared" si="26"/>
        <v>T</v>
      </c>
    </row>
    <row r="127" spans="1:39" ht="21.75" customHeight="1" x14ac:dyDescent="0.25">
      <c r="C127" s="63"/>
      <c r="D127" s="66" t="str">
        <f t="shared" si="20"/>
        <v/>
      </c>
      <c r="E127" s="69" t="str">
        <f>IFERROR(VLOOKUP(J127,Causa!$A$2:$F$15,6,0),"")</f>
        <v/>
      </c>
      <c r="F127" s="52"/>
      <c r="G127" s="53"/>
      <c r="H127" s="212"/>
      <c r="I127" s="55"/>
      <c r="J127" s="54"/>
      <c r="K127" s="54"/>
      <c r="L127" s="54"/>
      <c r="M127" s="54"/>
      <c r="N127" s="54"/>
      <c r="O127" s="54"/>
      <c r="P127" s="54"/>
      <c r="Q127" s="55"/>
      <c r="R127" s="54"/>
      <c r="S127" s="56">
        <f t="shared" si="24"/>
        <v>0</v>
      </c>
      <c r="T127" s="56">
        <f t="shared" si="21"/>
        <v>0</v>
      </c>
      <c r="U127" s="56">
        <f t="shared" si="25"/>
        <v>0</v>
      </c>
      <c r="V127" s="56">
        <f t="shared" si="22"/>
        <v>0</v>
      </c>
      <c r="W127" s="64" t="str">
        <f t="shared" si="23"/>
        <v/>
      </c>
      <c r="X127" s="56" t="str">
        <f t="shared" si="26"/>
        <v>T</v>
      </c>
    </row>
    <row r="128" spans="1:39" ht="21.75" customHeight="1" x14ac:dyDescent="0.25">
      <c r="C128" s="63"/>
      <c r="D128" s="66" t="str">
        <f t="shared" si="20"/>
        <v/>
      </c>
      <c r="E128" s="69" t="str">
        <f>IFERROR(VLOOKUP(J128,Causa!$A$2:$F$15,6,0),"")</f>
        <v/>
      </c>
      <c r="F128" s="52"/>
      <c r="G128" s="53"/>
      <c r="H128" s="212"/>
      <c r="I128" s="55"/>
      <c r="J128" s="54"/>
      <c r="K128" s="54"/>
      <c r="L128" s="54"/>
      <c r="M128" s="54"/>
      <c r="N128" s="54"/>
      <c r="O128" s="54"/>
      <c r="P128" s="54"/>
      <c r="Q128" s="55"/>
      <c r="R128" s="54"/>
      <c r="S128" s="56">
        <f t="shared" si="24"/>
        <v>0</v>
      </c>
      <c r="T128" s="56">
        <f t="shared" si="21"/>
        <v>0</v>
      </c>
      <c r="U128" s="56">
        <f t="shared" si="25"/>
        <v>0</v>
      </c>
      <c r="V128" s="56">
        <f t="shared" si="22"/>
        <v>0</v>
      </c>
      <c r="W128" s="64" t="str">
        <f t="shared" si="23"/>
        <v/>
      </c>
      <c r="X128" s="56" t="str">
        <f t="shared" si="26"/>
        <v>T</v>
      </c>
    </row>
    <row r="129" spans="3:24" ht="21.75" customHeight="1" x14ac:dyDescent="0.25">
      <c r="C129" s="63"/>
      <c r="D129" s="66" t="str">
        <f t="shared" si="20"/>
        <v/>
      </c>
      <c r="E129" s="69" t="str">
        <f>IFERROR(VLOOKUP(J129,Causa!$A$2:$F$15,6,0),"")</f>
        <v/>
      </c>
      <c r="F129" s="52"/>
      <c r="G129" s="53"/>
      <c r="H129" s="212"/>
      <c r="I129" s="55"/>
      <c r="J129" s="54"/>
      <c r="K129" s="54"/>
      <c r="L129" s="54"/>
      <c r="M129" s="54"/>
      <c r="N129" s="54"/>
      <c r="O129" s="54"/>
      <c r="P129" s="54"/>
      <c r="Q129" s="55"/>
      <c r="R129" s="54"/>
      <c r="S129" s="56">
        <f t="shared" si="24"/>
        <v>0</v>
      </c>
      <c r="T129" s="56">
        <f t="shared" si="21"/>
        <v>0</v>
      </c>
      <c r="U129" s="56">
        <f t="shared" si="25"/>
        <v>0</v>
      </c>
      <c r="V129" s="56">
        <f t="shared" si="22"/>
        <v>0</v>
      </c>
      <c r="W129" s="64" t="str">
        <f t="shared" si="23"/>
        <v/>
      </c>
      <c r="X129" s="56" t="str">
        <f t="shared" si="26"/>
        <v>T</v>
      </c>
    </row>
    <row r="130" spans="3:24" ht="21.75" customHeight="1" x14ac:dyDescent="0.25">
      <c r="C130" s="63"/>
      <c r="D130" s="66" t="str">
        <f t="shared" si="20"/>
        <v/>
      </c>
      <c r="E130" s="69" t="str">
        <f>IFERROR(VLOOKUP(J130,Causa!$A$2:$F$15,6,0),"")</f>
        <v/>
      </c>
      <c r="F130" s="52"/>
      <c r="G130" s="53"/>
      <c r="H130" s="212"/>
      <c r="I130" s="55"/>
      <c r="J130" s="54"/>
      <c r="K130" s="54"/>
      <c r="L130" s="54"/>
      <c r="M130" s="54"/>
      <c r="N130" s="54"/>
      <c r="O130" s="54"/>
      <c r="P130" s="54"/>
      <c r="Q130" s="55"/>
      <c r="R130" s="54"/>
      <c r="S130" s="56">
        <f t="shared" si="24"/>
        <v>0</v>
      </c>
      <c r="T130" s="56">
        <f t="shared" si="21"/>
        <v>0</v>
      </c>
      <c r="U130" s="56">
        <f t="shared" si="25"/>
        <v>0</v>
      </c>
      <c r="V130" s="56">
        <f t="shared" si="22"/>
        <v>0</v>
      </c>
      <c r="W130" s="64" t="str">
        <f t="shared" si="23"/>
        <v/>
      </c>
      <c r="X130" s="56" t="str">
        <f t="shared" si="26"/>
        <v>T</v>
      </c>
    </row>
    <row r="131" spans="3:24" ht="21.75" customHeight="1" x14ac:dyDescent="0.25">
      <c r="C131" s="63"/>
      <c r="D131" s="66" t="str">
        <f t="shared" si="20"/>
        <v/>
      </c>
      <c r="E131" s="69" t="str">
        <f>IFERROR(VLOOKUP(J131,Causa!$A$2:$F$15,6,0),"")</f>
        <v/>
      </c>
      <c r="F131" s="52"/>
      <c r="G131" s="53"/>
      <c r="H131" s="212"/>
      <c r="I131" s="55"/>
      <c r="J131" s="54"/>
      <c r="K131" s="54"/>
      <c r="L131" s="54"/>
      <c r="M131" s="54"/>
      <c r="N131" s="54"/>
      <c r="O131" s="54"/>
      <c r="P131" s="54"/>
      <c r="Q131" s="55"/>
      <c r="R131" s="54"/>
      <c r="S131" s="56">
        <f t="shared" si="24"/>
        <v>0</v>
      </c>
      <c r="T131" s="56">
        <f t="shared" si="21"/>
        <v>0</v>
      </c>
      <c r="U131" s="56">
        <f t="shared" si="25"/>
        <v>0</v>
      </c>
      <c r="V131" s="56">
        <f t="shared" si="22"/>
        <v>0</v>
      </c>
      <c r="W131" s="64" t="str">
        <f t="shared" si="23"/>
        <v/>
      </c>
      <c r="X131" s="56" t="str">
        <f t="shared" si="26"/>
        <v>T</v>
      </c>
    </row>
    <row r="132" spans="3:24" ht="21.75" customHeight="1" x14ac:dyDescent="0.25">
      <c r="C132" s="63"/>
      <c r="D132" s="66" t="str">
        <f t="shared" si="20"/>
        <v/>
      </c>
      <c r="E132" s="69" t="str">
        <f>IFERROR(VLOOKUP(J132,Causa!$A$2:$F$15,6,0),"")</f>
        <v/>
      </c>
      <c r="F132" s="52"/>
      <c r="G132" s="53"/>
      <c r="H132" s="212"/>
      <c r="I132" s="55"/>
      <c r="J132" s="54"/>
      <c r="K132" s="54"/>
      <c r="L132" s="54"/>
      <c r="M132" s="54"/>
      <c r="N132" s="54"/>
      <c r="O132" s="54"/>
      <c r="P132" s="54"/>
      <c r="Q132" s="55"/>
      <c r="R132" s="54"/>
      <c r="S132" s="56">
        <f t="shared" si="24"/>
        <v>0</v>
      </c>
      <c r="T132" s="56">
        <f t="shared" si="21"/>
        <v>0</v>
      </c>
      <c r="U132" s="56">
        <f t="shared" si="25"/>
        <v>0</v>
      </c>
      <c r="V132" s="56">
        <f t="shared" si="22"/>
        <v>0</v>
      </c>
      <c r="W132" s="64" t="str">
        <f t="shared" si="23"/>
        <v/>
      </c>
      <c r="X132" s="56" t="str">
        <f t="shared" si="26"/>
        <v>T</v>
      </c>
    </row>
    <row r="133" spans="3:24" ht="21.75" customHeight="1" x14ac:dyDescent="0.25">
      <c r="C133" s="63"/>
      <c r="D133" s="66" t="str">
        <f t="shared" si="20"/>
        <v/>
      </c>
      <c r="E133" s="69" t="str">
        <f>IFERROR(VLOOKUP(J133,Causa!$A$2:$F$15,6,0),"")</f>
        <v/>
      </c>
      <c r="F133" s="52"/>
      <c r="G133" s="53"/>
      <c r="H133" s="212"/>
      <c r="I133" s="55"/>
      <c r="J133" s="54"/>
      <c r="K133" s="54"/>
      <c r="L133" s="54"/>
      <c r="M133" s="54"/>
      <c r="N133" s="54"/>
      <c r="O133" s="54"/>
      <c r="P133" s="54"/>
      <c r="Q133" s="55"/>
      <c r="R133" s="54"/>
      <c r="S133" s="56">
        <f t="shared" si="24"/>
        <v>0</v>
      </c>
      <c r="T133" s="56">
        <f t="shared" si="21"/>
        <v>0</v>
      </c>
      <c r="U133" s="56">
        <f t="shared" si="25"/>
        <v>0</v>
      </c>
      <c r="V133" s="56">
        <f t="shared" si="22"/>
        <v>0</v>
      </c>
      <c r="W133" s="64" t="str">
        <f t="shared" si="23"/>
        <v/>
      </c>
      <c r="X133" s="56" t="str">
        <f t="shared" si="26"/>
        <v>T</v>
      </c>
    </row>
    <row r="134" spans="3:24" ht="21.75" customHeight="1" x14ac:dyDescent="0.25">
      <c r="C134" s="63"/>
      <c r="D134" s="66" t="str">
        <f t="shared" si="20"/>
        <v/>
      </c>
      <c r="E134" s="69" t="str">
        <f>IFERROR(VLOOKUP(J134,Causa!$A$2:$F$15,6,0),"")</f>
        <v/>
      </c>
      <c r="F134" s="52"/>
      <c r="G134" s="53"/>
      <c r="H134" s="212"/>
      <c r="I134" s="55"/>
      <c r="J134" s="54"/>
      <c r="K134" s="54"/>
      <c r="L134" s="54"/>
      <c r="M134" s="54"/>
      <c r="N134" s="54"/>
      <c r="O134" s="54"/>
      <c r="P134" s="54"/>
      <c r="Q134" s="55"/>
      <c r="R134" s="54"/>
      <c r="S134" s="56">
        <f t="shared" si="24"/>
        <v>0</v>
      </c>
      <c r="T134" s="56">
        <f t="shared" si="21"/>
        <v>0</v>
      </c>
      <c r="U134" s="56">
        <f t="shared" si="25"/>
        <v>0</v>
      </c>
      <c r="V134" s="56">
        <f t="shared" si="22"/>
        <v>0</v>
      </c>
      <c r="W134" s="64" t="str">
        <f t="shared" si="23"/>
        <v/>
      </c>
      <c r="X134" s="56" t="str">
        <f t="shared" si="26"/>
        <v>T</v>
      </c>
    </row>
    <row r="135" spans="3:24" ht="21.75" customHeight="1" x14ac:dyDescent="0.25">
      <c r="C135" s="63"/>
      <c r="D135" s="66" t="str">
        <f t="shared" si="20"/>
        <v/>
      </c>
      <c r="E135" s="69" t="str">
        <f>IFERROR(VLOOKUP(J135,Causa!$A$2:$F$15,6,0),"")</f>
        <v/>
      </c>
      <c r="F135" s="52"/>
      <c r="G135" s="53"/>
      <c r="H135" s="212"/>
      <c r="I135" s="55"/>
      <c r="J135" s="54"/>
      <c r="K135" s="54"/>
      <c r="L135" s="54"/>
      <c r="M135" s="54"/>
      <c r="N135" s="54"/>
      <c r="O135" s="54"/>
      <c r="P135" s="54"/>
      <c r="Q135" s="55"/>
      <c r="R135" s="54"/>
      <c r="S135" s="56">
        <f t="shared" si="24"/>
        <v>0</v>
      </c>
      <c r="T135" s="56">
        <f t="shared" si="21"/>
        <v>0</v>
      </c>
      <c r="U135" s="56">
        <f t="shared" si="25"/>
        <v>0</v>
      </c>
      <c r="V135" s="56">
        <f t="shared" si="22"/>
        <v>0</v>
      </c>
      <c r="W135" s="64" t="str">
        <f t="shared" si="23"/>
        <v/>
      </c>
      <c r="X135" s="56" t="str">
        <f t="shared" si="26"/>
        <v>T</v>
      </c>
    </row>
    <row r="136" spans="3:24" ht="21.75" customHeight="1" x14ac:dyDescent="0.25">
      <c r="C136" s="63"/>
      <c r="D136" s="66" t="str">
        <f t="shared" si="20"/>
        <v/>
      </c>
      <c r="E136" s="69" t="str">
        <f>IFERROR(VLOOKUP(J136,Causa!$A$2:$F$15,6,0),"")</f>
        <v/>
      </c>
      <c r="F136" s="52"/>
      <c r="G136" s="53"/>
      <c r="H136" s="212"/>
      <c r="I136" s="55"/>
      <c r="J136" s="54"/>
      <c r="K136" s="54"/>
      <c r="L136" s="54"/>
      <c r="M136" s="54"/>
      <c r="N136" s="54"/>
      <c r="O136" s="54"/>
      <c r="P136" s="54"/>
      <c r="Q136" s="55"/>
      <c r="R136" s="54"/>
      <c r="S136" s="56">
        <f t="shared" si="24"/>
        <v>0</v>
      </c>
      <c r="T136" s="56">
        <f t="shared" si="21"/>
        <v>0</v>
      </c>
      <c r="U136" s="56">
        <f t="shared" si="25"/>
        <v>0</v>
      </c>
      <c r="V136" s="56">
        <f t="shared" si="22"/>
        <v>0</v>
      </c>
      <c r="W136" s="64" t="str">
        <f t="shared" si="23"/>
        <v/>
      </c>
      <c r="X136" s="56" t="str">
        <f t="shared" si="26"/>
        <v>T</v>
      </c>
    </row>
    <row r="137" spans="3:24" ht="21.75" customHeight="1" x14ac:dyDescent="0.25">
      <c r="C137" s="63"/>
      <c r="D137" s="66" t="str">
        <f t="shared" si="20"/>
        <v/>
      </c>
      <c r="E137" s="69" t="str">
        <f>IFERROR(VLOOKUP(J137,Causa!$A$2:$F$15,6,0),"")</f>
        <v/>
      </c>
      <c r="F137" s="52"/>
      <c r="G137" s="53"/>
      <c r="H137" s="212"/>
      <c r="I137" s="55"/>
      <c r="J137" s="54"/>
      <c r="K137" s="54"/>
      <c r="L137" s="54"/>
      <c r="M137" s="54"/>
      <c r="N137" s="54"/>
      <c r="O137" s="54"/>
      <c r="P137" s="54"/>
      <c r="Q137" s="55"/>
      <c r="R137" s="54"/>
      <c r="S137" s="56">
        <f t="shared" si="24"/>
        <v>0</v>
      </c>
      <c r="T137" s="56">
        <f t="shared" si="21"/>
        <v>0</v>
      </c>
      <c r="U137" s="56">
        <f t="shared" si="25"/>
        <v>0</v>
      </c>
      <c r="V137" s="56">
        <f t="shared" si="22"/>
        <v>0</v>
      </c>
      <c r="W137" s="64" t="str">
        <f t="shared" si="23"/>
        <v/>
      </c>
      <c r="X137" s="56" t="str">
        <f t="shared" si="26"/>
        <v>T</v>
      </c>
    </row>
    <row r="138" spans="3:24" ht="21.75" customHeight="1" x14ac:dyDescent="0.25">
      <c r="C138" s="63"/>
      <c r="D138" s="66" t="str">
        <f t="shared" si="20"/>
        <v/>
      </c>
      <c r="E138" s="69" t="str">
        <f>IFERROR(VLOOKUP(J138,Causa!$A$2:$F$15,6,0),"")</f>
        <v/>
      </c>
      <c r="F138" s="52"/>
      <c r="G138" s="53"/>
      <c r="H138" s="212"/>
      <c r="I138" s="55"/>
      <c r="J138" s="54"/>
      <c r="K138" s="54"/>
      <c r="L138" s="54"/>
      <c r="M138" s="54"/>
      <c r="N138" s="54"/>
      <c r="O138" s="54"/>
      <c r="P138" s="54"/>
      <c r="Q138" s="55"/>
      <c r="R138" s="54"/>
      <c r="S138" s="56">
        <f t="shared" si="24"/>
        <v>0</v>
      </c>
      <c r="T138" s="56">
        <f t="shared" si="21"/>
        <v>0</v>
      </c>
      <c r="U138" s="56">
        <f t="shared" si="25"/>
        <v>0</v>
      </c>
      <c r="V138" s="56">
        <f t="shared" si="22"/>
        <v>0</v>
      </c>
      <c r="W138" s="64" t="str">
        <f t="shared" si="23"/>
        <v/>
      </c>
      <c r="X138" s="56" t="str">
        <f t="shared" si="26"/>
        <v>T</v>
      </c>
    </row>
    <row r="139" spans="3:24" ht="21.75" customHeight="1" x14ac:dyDescent="0.25">
      <c r="C139" s="63"/>
      <c r="D139" s="66" t="str">
        <f t="shared" si="20"/>
        <v/>
      </c>
      <c r="E139" s="69" t="str">
        <f>IFERROR(VLOOKUP(J139,Causa!$A$2:$F$15,6,0),"")</f>
        <v/>
      </c>
      <c r="F139" s="52"/>
      <c r="G139" s="53"/>
      <c r="H139" s="212"/>
      <c r="I139" s="55"/>
      <c r="J139" s="54"/>
      <c r="K139" s="54"/>
      <c r="L139" s="54"/>
      <c r="M139" s="54"/>
      <c r="N139" s="54"/>
      <c r="O139" s="54"/>
      <c r="P139" s="54"/>
      <c r="Q139" s="55"/>
      <c r="R139" s="54"/>
      <c r="S139" s="56">
        <f t="shared" si="24"/>
        <v>0</v>
      </c>
      <c r="T139" s="56">
        <f t="shared" si="21"/>
        <v>0</v>
      </c>
      <c r="U139" s="56">
        <f t="shared" si="25"/>
        <v>0</v>
      </c>
      <c r="V139" s="56">
        <f t="shared" si="22"/>
        <v>0</v>
      </c>
      <c r="W139" s="64" t="str">
        <f t="shared" si="23"/>
        <v/>
      </c>
      <c r="X139" s="56" t="str">
        <f t="shared" si="26"/>
        <v>T</v>
      </c>
    </row>
    <row r="140" spans="3:24" ht="21.75" customHeight="1" x14ac:dyDescent="0.25">
      <c r="C140" s="63"/>
      <c r="D140" s="66" t="str">
        <f t="shared" si="20"/>
        <v/>
      </c>
      <c r="E140" s="69" t="str">
        <f>IFERROR(VLOOKUP(J140,Causa!$A$2:$F$15,6,0),"")</f>
        <v/>
      </c>
      <c r="F140" s="52"/>
      <c r="G140" s="53"/>
      <c r="H140" s="212"/>
      <c r="I140" s="55"/>
      <c r="J140" s="54"/>
      <c r="K140" s="54"/>
      <c r="L140" s="54"/>
      <c r="M140" s="54"/>
      <c r="N140" s="54"/>
      <c r="O140" s="54"/>
      <c r="P140" s="54"/>
      <c r="Q140" s="55"/>
      <c r="R140" s="54"/>
      <c r="S140" s="56">
        <f t="shared" si="24"/>
        <v>0</v>
      </c>
      <c r="T140" s="56">
        <f t="shared" si="21"/>
        <v>0</v>
      </c>
      <c r="U140" s="56">
        <f t="shared" si="25"/>
        <v>0</v>
      </c>
      <c r="V140" s="56">
        <f t="shared" si="22"/>
        <v>0</v>
      </c>
      <c r="W140" s="64" t="str">
        <f t="shared" si="23"/>
        <v/>
      </c>
      <c r="X140" s="56" t="str">
        <f t="shared" si="26"/>
        <v>T</v>
      </c>
    </row>
    <row r="141" spans="3:24" ht="21.75" customHeight="1" x14ac:dyDescent="0.25">
      <c r="C141" s="63"/>
      <c r="D141" s="66" t="str">
        <f t="shared" si="20"/>
        <v/>
      </c>
      <c r="E141" s="69" t="str">
        <f>IFERROR(VLOOKUP(J141,Causa!$A$2:$F$15,6,0),"")</f>
        <v/>
      </c>
      <c r="F141" s="52"/>
      <c r="G141" s="53"/>
      <c r="H141" s="212"/>
      <c r="I141" s="55"/>
      <c r="J141" s="54"/>
      <c r="K141" s="54"/>
      <c r="L141" s="54"/>
      <c r="M141" s="54"/>
      <c r="N141" s="54"/>
      <c r="O141" s="54"/>
      <c r="P141" s="54"/>
      <c r="Q141" s="55"/>
      <c r="R141" s="54"/>
      <c r="S141" s="56">
        <f t="shared" si="24"/>
        <v>0</v>
      </c>
      <c r="T141" s="56">
        <f t="shared" si="21"/>
        <v>0</v>
      </c>
      <c r="U141" s="56">
        <f t="shared" si="25"/>
        <v>0</v>
      </c>
      <c r="V141" s="56">
        <f t="shared" si="22"/>
        <v>0</v>
      </c>
      <c r="W141" s="64" t="str">
        <f t="shared" si="23"/>
        <v/>
      </c>
      <c r="X141" s="56" t="str">
        <f t="shared" si="26"/>
        <v>T</v>
      </c>
    </row>
    <row r="142" spans="3:24" ht="21.75" customHeight="1" x14ac:dyDescent="0.25">
      <c r="C142" s="63"/>
      <c r="D142" s="66" t="str">
        <f t="shared" si="20"/>
        <v/>
      </c>
      <c r="E142" s="69" t="str">
        <f>IFERROR(VLOOKUP(J142,Causa!$A$2:$F$15,6,0),"")</f>
        <v/>
      </c>
      <c r="F142" s="52"/>
      <c r="G142" s="53"/>
      <c r="H142" s="212"/>
      <c r="I142" s="55"/>
      <c r="J142" s="54"/>
      <c r="K142" s="54"/>
      <c r="L142" s="54"/>
      <c r="M142" s="54"/>
      <c r="N142" s="54"/>
      <c r="O142" s="54"/>
      <c r="P142" s="54"/>
      <c r="Q142" s="55"/>
      <c r="R142" s="54"/>
      <c r="S142" s="56">
        <f t="shared" si="24"/>
        <v>0</v>
      </c>
      <c r="T142" s="56">
        <f t="shared" si="21"/>
        <v>0</v>
      </c>
      <c r="U142" s="56">
        <f t="shared" si="25"/>
        <v>0</v>
      </c>
      <c r="V142" s="56">
        <f t="shared" si="22"/>
        <v>0</v>
      </c>
      <c r="W142" s="64" t="str">
        <f t="shared" si="23"/>
        <v/>
      </c>
      <c r="X142" s="56" t="str">
        <f t="shared" si="26"/>
        <v>T</v>
      </c>
    </row>
    <row r="143" spans="3:24" ht="21.75" customHeight="1" x14ac:dyDescent="0.25">
      <c r="C143" s="63"/>
      <c r="D143" s="66" t="str">
        <f t="shared" si="20"/>
        <v/>
      </c>
      <c r="E143" s="69" t="str">
        <f>IFERROR(VLOOKUP(J143,Causa!$A$2:$F$15,6,0),"")</f>
        <v/>
      </c>
      <c r="F143" s="52"/>
      <c r="G143" s="53"/>
      <c r="H143" s="212"/>
      <c r="I143" s="55"/>
      <c r="J143" s="54"/>
      <c r="K143" s="54"/>
      <c r="L143" s="54"/>
      <c r="M143" s="54"/>
      <c r="N143" s="54"/>
      <c r="O143" s="54"/>
      <c r="P143" s="54"/>
      <c r="Q143" s="55"/>
      <c r="R143" s="54"/>
      <c r="S143" s="56">
        <f t="shared" si="24"/>
        <v>0</v>
      </c>
      <c r="T143" s="56">
        <f t="shared" si="21"/>
        <v>0</v>
      </c>
      <c r="U143" s="56">
        <f t="shared" si="25"/>
        <v>0</v>
      </c>
      <c r="V143" s="56">
        <f t="shared" si="22"/>
        <v>0</v>
      </c>
      <c r="W143" s="64" t="str">
        <f t="shared" si="23"/>
        <v/>
      </c>
      <c r="X143" s="56" t="str">
        <f t="shared" si="26"/>
        <v>T</v>
      </c>
    </row>
    <row r="144" spans="3:24" ht="21.75" customHeight="1" x14ac:dyDescent="0.25">
      <c r="C144" s="63"/>
      <c r="D144" s="66" t="str">
        <f t="shared" si="20"/>
        <v/>
      </c>
      <c r="E144" s="69" t="str">
        <f>IFERROR(VLOOKUP(J144,Causa!$A$2:$F$15,6,0),"")</f>
        <v/>
      </c>
      <c r="F144" s="52"/>
      <c r="G144" s="53"/>
      <c r="H144" s="212"/>
      <c r="I144" s="55"/>
      <c r="J144" s="54"/>
      <c r="K144" s="54"/>
      <c r="L144" s="54"/>
      <c r="M144" s="54"/>
      <c r="N144" s="54"/>
      <c r="O144" s="54"/>
      <c r="P144" s="54"/>
      <c r="Q144" s="55"/>
      <c r="R144" s="54"/>
      <c r="S144" s="56">
        <f t="shared" si="24"/>
        <v>0</v>
      </c>
      <c r="T144" s="56">
        <f t="shared" si="21"/>
        <v>0</v>
      </c>
      <c r="U144" s="56">
        <f t="shared" si="25"/>
        <v>0</v>
      </c>
      <c r="V144" s="56">
        <f t="shared" si="22"/>
        <v>0</v>
      </c>
      <c r="W144" s="64" t="str">
        <f t="shared" si="23"/>
        <v/>
      </c>
      <c r="X144" s="56" t="str">
        <f t="shared" si="26"/>
        <v>T</v>
      </c>
    </row>
    <row r="145" spans="3:24" ht="21.75" customHeight="1" x14ac:dyDescent="0.25">
      <c r="C145" s="63"/>
      <c r="D145" s="66" t="str">
        <f t="shared" si="20"/>
        <v/>
      </c>
      <c r="E145" s="69" t="str">
        <f>IFERROR(VLOOKUP(J145,Causa!$A$2:$F$15,6,0),"")</f>
        <v/>
      </c>
      <c r="F145" s="52"/>
      <c r="G145" s="53"/>
      <c r="H145" s="212"/>
      <c r="I145" s="55"/>
      <c r="J145" s="54"/>
      <c r="K145" s="54"/>
      <c r="L145" s="54"/>
      <c r="M145" s="54"/>
      <c r="N145" s="54"/>
      <c r="O145" s="54"/>
      <c r="P145" s="54"/>
      <c r="Q145" s="55"/>
      <c r="R145" s="54"/>
      <c r="S145" s="56">
        <f t="shared" si="24"/>
        <v>0</v>
      </c>
      <c r="T145" s="56">
        <f t="shared" si="21"/>
        <v>0</v>
      </c>
      <c r="U145" s="56">
        <f t="shared" si="25"/>
        <v>0</v>
      </c>
      <c r="V145" s="56">
        <f t="shared" si="22"/>
        <v>0</v>
      </c>
      <c r="W145" s="64" t="str">
        <f t="shared" si="23"/>
        <v/>
      </c>
      <c r="X145" s="56" t="str">
        <f t="shared" si="26"/>
        <v>T</v>
      </c>
    </row>
    <row r="146" spans="3:24" ht="21.75" customHeight="1" x14ac:dyDescent="0.25">
      <c r="C146" s="63"/>
      <c r="D146" s="66" t="str">
        <f t="shared" si="20"/>
        <v/>
      </c>
      <c r="E146" s="69" t="str">
        <f>IFERROR(VLOOKUP(J146,Causa!$A$2:$F$15,6,0),"")</f>
        <v/>
      </c>
      <c r="F146" s="52"/>
      <c r="G146" s="53"/>
      <c r="H146" s="212"/>
      <c r="I146" s="55"/>
      <c r="J146" s="54"/>
      <c r="K146" s="54"/>
      <c r="L146" s="54"/>
      <c r="M146" s="54"/>
      <c r="N146" s="54"/>
      <c r="O146" s="54"/>
      <c r="P146" s="54"/>
      <c r="Q146" s="55"/>
      <c r="R146" s="54"/>
      <c r="S146" s="56">
        <f t="shared" si="24"/>
        <v>0</v>
      </c>
      <c r="T146" s="56">
        <f t="shared" si="21"/>
        <v>0</v>
      </c>
      <c r="U146" s="56">
        <f t="shared" si="25"/>
        <v>0</v>
      </c>
      <c r="V146" s="56">
        <f t="shared" si="22"/>
        <v>0</v>
      </c>
      <c r="W146" s="64" t="str">
        <f t="shared" si="23"/>
        <v/>
      </c>
      <c r="X146" s="56" t="str">
        <f t="shared" si="26"/>
        <v>T</v>
      </c>
    </row>
    <row r="147" spans="3:24" ht="21.75" customHeight="1" x14ac:dyDescent="0.25">
      <c r="C147" s="63"/>
      <c r="D147" s="66" t="str">
        <f t="shared" si="20"/>
        <v/>
      </c>
      <c r="E147" s="69" t="str">
        <f>IFERROR(VLOOKUP(J147,Causa!$A$2:$F$15,6,0),"")</f>
        <v/>
      </c>
      <c r="F147" s="52"/>
      <c r="G147" s="53"/>
      <c r="H147" s="212"/>
      <c r="I147" s="55"/>
      <c r="J147" s="54"/>
      <c r="K147" s="54"/>
      <c r="L147" s="54"/>
      <c r="M147" s="54"/>
      <c r="N147" s="54"/>
      <c r="O147" s="54"/>
      <c r="P147" s="54"/>
      <c r="Q147" s="55"/>
      <c r="R147" s="54"/>
      <c r="S147" s="56">
        <f t="shared" si="24"/>
        <v>0</v>
      </c>
      <c r="T147" s="56">
        <f t="shared" si="21"/>
        <v>0</v>
      </c>
      <c r="U147" s="56">
        <f t="shared" si="25"/>
        <v>0</v>
      </c>
      <c r="V147" s="56">
        <f t="shared" si="22"/>
        <v>0</v>
      </c>
      <c r="W147" s="64" t="str">
        <f t="shared" si="23"/>
        <v/>
      </c>
      <c r="X147" s="56" t="str">
        <f t="shared" si="26"/>
        <v>T</v>
      </c>
    </row>
    <row r="148" spans="3:24" ht="21.75" customHeight="1" x14ac:dyDescent="0.25">
      <c r="C148" s="63"/>
      <c r="D148" s="66" t="str">
        <f t="shared" si="20"/>
        <v/>
      </c>
      <c r="E148" s="69" t="str">
        <f>IFERROR(VLOOKUP(J148,Causa!$A$2:$F$15,6,0),"")</f>
        <v/>
      </c>
      <c r="F148" s="52"/>
      <c r="G148" s="53"/>
      <c r="H148" s="212"/>
      <c r="I148" s="55"/>
      <c r="J148" s="54"/>
      <c r="K148" s="54"/>
      <c r="L148" s="54"/>
      <c r="M148" s="54"/>
      <c r="N148" s="54"/>
      <c r="O148" s="54"/>
      <c r="P148" s="54"/>
      <c r="Q148" s="55"/>
      <c r="R148" s="54"/>
      <c r="S148" s="56">
        <f t="shared" si="24"/>
        <v>0</v>
      </c>
      <c r="T148" s="56">
        <f t="shared" si="21"/>
        <v>0</v>
      </c>
      <c r="U148" s="56">
        <f t="shared" si="25"/>
        <v>0</v>
      </c>
      <c r="V148" s="56">
        <f t="shared" si="22"/>
        <v>0</v>
      </c>
      <c r="W148" s="64" t="str">
        <f t="shared" si="23"/>
        <v/>
      </c>
      <c r="X148" s="56" t="str">
        <f t="shared" si="26"/>
        <v>T</v>
      </c>
    </row>
    <row r="149" spans="3:24" ht="21.75" customHeight="1" x14ac:dyDescent="0.25">
      <c r="C149" s="63"/>
      <c r="D149" s="66" t="str">
        <f t="shared" si="20"/>
        <v/>
      </c>
      <c r="E149" s="69" t="str">
        <f>IFERROR(VLOOKUP(J149,Causa!$A$2:$F$15,6,0),"")</f>
        <v/>
      </c>
      <c r="F149" s="52"/>
      <c r="G149" s="53"/>
      <c r="H149" s="212"/>
      <c r="I149" s="55"/>
      <c r="J149" s="54"/>
      <c r="K149" s="54"/>
      <c r="L149" s="54"/>
      <c r="M149" s="54"/>
      <c r="N149" s="54"/>
      <c r="O149" s="54"/>
      <c r="P149" s="54"/>
      <c r="Q149" s="55"/>
      <c r="R149" s="54"/>
      <c r="S149" s="56">
        <f t="shared" si="24"/>
        <v>0</v>
      </c>
      <c r="T149" s="56">
        <f t="shared" si="21"/>
        <v>0</v>
      </c>
      <c r="U149" s="56">
        <f t="shared" si="25"/>
        <v>0</v>
      </c>
      <c r="V149" s="56">
        <f t="shared" si="22"/>
        <v>0</v>
      </c>
      <c r="W149" s="64" t="str">
        <f t="shared" si="23"/>
        <v/>
      </c>
      <c r="X149" s="56" t="str">
        <f t="shared" si="26"/>
        <v>T</v>
      </c>
    </row>
    <row r="150" spans="3:24" ht="21.75" customHeight="1" x14ac:dyDescent="0.25">
      <c r="C150" s="63"/>
      <c r="D150" s="66" t="str">
        <f t="shared" si="20"/>
        <v/>
      </c>
      <c r="E150" s="69" t="str">
        <f>IFERROR(VLOOKUP(J150,Causa!$A$2:$F$15,6,0),"")</f>
        <v/>
      </c>
      <c r="F150" s="52"/>
      <c r="G150" s="53"/>
      <c r="H150" s="212"/>
      <c r="I150" s="55"/>
      <c r="J150" s="54"/>
      <c r="K150" s="54"/>
      <c r="L150" s="54"/>
      <c r="M150" s="54"/>
      <c r="N150" s="54"/>
      <c r="O150" s="54"/>
      <c r="P150" s="54"/>
      <c r="Q150" s="55"/>
      <c r="R150" s="54"/>
      <c r="S150" s="56">
        <f t="shared" si="24"/>
        <v>0</v>
      </c>
      <c r="T150" s="56">
        <f t="shared" si="21"/>
        <v>0</v>
      </c>
      <c r="U150" s="56">
        <f t="shared" si="25"/>
        <v>0</v>
      </c>
      <c r="V150" s="56">
        <f t="shared" si="22"/>
        <v>0</v>
      </c>
      <c r="W150" s="64" t="str">
        <f t="shared" si="23"/>
        <v/>
      </c>
      <c r="X150" s="56" t="str">
        <f t="shared" si="26"/>
        <v>T</v>
      </c>
    </row>
    <row r="151" spans="3:24" ht="21.75" customHeight="1" x14ac:dyDescent="0.25">
      <c r="C151" s="63"/>
      <c r="D151" s="66" t="str">
        <f t="shared" si="20"/>
        <v/>
      </c>
      <c r="E151" s="69" t="str">
        <f>IFERROR(VLOOKUP(J151,Causa!$A$2:$F$15,6,0),"")</f>
        <v/>
      </c>
      <c r="F151" s="52"/>
      <c r="G151" s="53"/>
      <c r="H151" s="212"/>
      <c r="I151" s="55"/>
      <c r="J151" s="54"/>
      <c r="K151" s="54"/>
      <c r="L151" s="54"/>
      <c r="M151" s="54"/>
      <c r="N151" s="54"/>
      <c r="O151" s="54"/>
      <c r="P151" s="54"/>
      <c r="Q151" s="55"/>
      <c r="R151" s="54"/>
      <c r="S151" s="56">
        <f t="shared" si="24"/>
        <v>0</v>
      </c>
      <c r="T151" s="56">
        <f t="shared" si="21"/>
        <v>0</v>
      </c>
      <c r="U151" s="56">
        <f t="shared" si="25"/>
        <v>0</v>
      </c>
      <c r="V151" s="56">
        <f t="shared" si="22"/>
        <v>0</v>
      </c>
      <c r="W151" s="64" t="str">
        <f t="shared" si="23"/>
        <v/>
      </c>
      <c r="X151" s="56" t="str">
        <f t="shared" si="26"/>
        <v>T</v>
      </c>
    </row>
    <row r="152" spans="3:24" ht="21.75" customHeight="1" x14ac:dyDescent="0.25">
      <c r="C152" s="63"/>
      <c r="D152" s="66" t="str">
        <f t="shared" si="20"/>
        <v/>
      </c>
      <c r="E152" s="69" t="str">
        <f>IFERROR(VLOOKUP(J152,Causa!$A$2:$F$15,6,0),"")</f>
        <v/>
      </c>
      <c r="F152" s="52"/>
      <c r="G152" s="53"/>
      <c r="H152" s="212"/>
      <c r="I152" s="55"/>
      <c r="J152" s="54"/>
      <c r="K152" s="54"/>
      <c r="L152" s="54"/>
      <c r="M152" s="54"/>
      <c r="N152" s="54"/>
      <c r="O152" s="54"/>
      <c r="P152" s="54"/>
      <c r="Q152" s="55"/>
      <c r="R152" s="54"/>
      <c r="S152" s="56">
        <f t="shared" si="24"/>
        <v>0</v>
      </c>
      <c r="T152" s="56">
        <f t="shared" si="21"/>
        <v>0</v>
      </c>
      <c r="U152" s="56">
        <f t="shared" si="25"/>
        <v>0</v>
      </c>
      <c r="V152" s="56">
        <f t="shared" si="22"/>
        <v>0</v>
      </c>
      <c r="W152" s="64" t="str">
        <f t="shared" si="23"/>
        <v/>
      </c>
      <c r="X152" s="56" t="str">
        <f t="shared" si="26"/>
        <v>T</v>
      </c>
    </row>
    <row r="153" spans="3:24" ht="21.75" customHeight="1" x14ac:dyDescent="0.25">
      <c r="C153" s="63"/>
      <c r="D153" s="66" t="str">
        <f t="shared" si="20"/>
        <v/>
      </c>
      <c r="E153" s="69" t="str">
        <f>IFERROR(VLOOKUP(J153,Causa!$A$2:$F$15,6,0),"")</f>
        <v/>
      </c>
      <c r="F153" s="52"/>
      <c r="G153" s="53"/>
      <c r="H153" s="212"/>
      <c r="I153" s="55"/>
      <c r="J153" s="54"/>
      <c r="K153" s="54"/>
      <c r="L153" s="54"/>
      <c r="M153" s="54"/>
      <c r="N153" s="54"/>
      <c r="O153" s="54"/>
      <c r="P153" s="54"/>
      <c r="Q153" s="55"/>
      <c r="R153" s="54"/>
      <c r="S153" s="56">
        <f t="shared" si="24"/>
        <v>0</v>
      </c>
      <c r="T153" s="56">
        <f t="shared" si="21"/>
        <v>0</v>
      </c>
      <c r="U153" s="56">
        <f t="shared" si="25"/>
        <v>0</v>
      </c>
      <c r="V153" s="56">
        <f t="shared" si="22"/>
        <v>0</v>
      </c>
      <c r="W153" s="64" t="str">
        <f t="shared" si="23"/>
        <v/>
      </c>
      <c r="X153" s="56" t="str">
        <f t="shared" si="26"/>
        <v>T</v>
      </c>
    </row>
    <row r="154" spans="3:24" ht="21.75" customHeight="1" x14ac:dyDescent="0.25">
      <c r="C154" s="63"/>
      <c r="D154" s="66" t="str">
        <f t="shared" si="20"/>
        <v/>
      </c>
      <c r="E154" s="69" t="str">
        <f>IFERROR(VLOOKUP(J154,Causa!$A$2:$F$15,6,0),"")</f>
        <v/>
      </c>
      <c r="F154" s="52"/>
      <c r="G154" s="53"/>
      <c r="H154" s="212"/>
      <c r="I154" s="55"/>
      <c r="J154" s="54"/>
      <c r="K154" s="54"/>
      <c r="L154" s="54"/>
      <c r="M154" s="54"/>
      <c r="N154" s="54"/>
      <c r="O154" s="54"/>
      <c r="P154" s="54"/>
      <c r="Q154" s="55"/>
      <c r="R154" s="54"/>
      <c r="S154" s="56">
        <f t="shared" si="24"/>
        <v>0</v>
      </c>
      <c r="T154" s="56">
        <f t="shared" si="21"/>
        <v>0</v>
      </c>
      <c r="U154" s="56">
        <f t="shared" si="25"/>
        <v>0</v>
      </c>
      <c r="V154" s="56">
        <f t="shared" si="22"/>
        <v>0</v>
      </c>
      <c r="W154" s="64" t="str">
        <f t="shared" si="23"/>
        <v/>
      </c>
      <c r="X154" s="56" t="str">
        <f t="shared" si="26"/>
        <v>T</v>
      </c>
    </row>
    <row r="155" spans="3:24" ht="21.75" customHeight="1" x14ac:dyDescent="0.25">
      <c r="C155" s="63"/>
      <c r="D155" s="66" t="str">
        <f t="shared" si="20"/>
        <v/>
      </c>
      <c r="E155" s="69" t="str">
        <f>IFERROR(VLOOKUP(J155,Causa!$A$2:$F$15,6,0),"")</f>
        <v/>
      </c>
      <c r="F155" s="52"/>
      <c r="G155" s="53"/>
      <c r="H155" s="212"/>
      <c r="I155" s="55"/>
      <c r="J155" s="54"/>
      <c r="K155" s="54"/>
      <c r="L155" s="54"/>
      <c r="M155" s="54"/>
      <c r="N155" s="54"/>
      <c r="O155" s="54"/>
      <c r="P155" s="54"/>
      <c r="Q155" s="55"/>
      <c r="R155" s="54"/>
      <c r="S155" s="56">
        <f t="shared" si="24"/>
        <v>0</v>
      </c>
      <c r="T155" s="56">
        <f t="shared" si="21"/>
        <v>0</v>
      </c>
      <c r="U155" s="56">
        <f t="shared" si="25"/>
        <v>0</v>
      </c>
      <c r="V155" s="56">
        <f t="shared" si="22"/>
        <v>0</v>
      </c>
      <c r="W155" s="64" t="str">
        <f t="shared" si="23"/>
        <v/>
      </c>
      <c r="X155" s="56" t="str">
        <f t="shared" si="26"/>
        <v>T</v>
      </c>
    </row>
    <row r="156" spans="3:24" ht="21.75" customHeight="1" x14ac:dyDescent="0.25">
      <c r="C156" s="63"/>
      <c r="D156" s="66" t="str">
        <f t="shared" si="20"/>
        <v/>
      </c>
      <c r="E156" s="69" t="str">
        <f>IFERROR(VLOOKUP(J156,Causa!$A$2:$F$15,6,0),"")</f>
        <v/>
      </c>
      <c r="F156" s="52"/>
      <c r="G156" s="53"/>
      <c r="H156" s="212"/>
      <c r="I156" s="55"/>
      <c r="J156" s="54"/>
      <c r="K156" s="54"/>
      <c r="L156" s="54"/>
      <c r="M156" s="54"/>
      <c r="N156" s="54"/>
      <c r="O156" s="54"/>
      <c r="P156" s="54"/>
      <c r="Q156" s="55"/>
      <c r="R156" s="54"/>
      <c r="S156" s="56">
        <f t="shared" si="24"/>
        <v>0</v>
      </c>
      <c r="T156" s="56">
        <f t="shared" si="21"/>
        <v>0</v>
      </c>
      <c r="U156" s="56">
        <f t="shared" si="25"/>
        <v>0</v>
      </c>
      <c r="V156" s="56">
        <f t="shared" si="22"/>
        <v>0</v>
      </c>
      <c r="W156" s="64" t="str">
        <f t="shared" si="23"/>
        <v/>
      </c>
      <c r="X156" s="56" t="str">
        <f t="shared" si="26"/>
        <v>T</v>
      </c>
    </row>
    <row r="157" spans="3:24" ht="21.75" customHeight="1" x14ac:dyDescent="0.25">
      <c r="C157" s="63"/>
      <c r="D157" s="66" t="str">
        <f t="shared" si="20"/>
        <v/>
      </c>
      <c r="E157" s="69" t="str">
        <f>IFERROR(VLOOKUP(J157,Causa!$A$2:$F$15,6,0),"")</f>
        <v/>
      </c>
      <c r="F157" s="52"/>
      <c r="G157" s="53"/>
      <c r="H157" s="212"/>
      <c r="I157" s="55"/>
      <c r="J157" s="54"/>
      <c r="K157" s="54"/>
      <c r="L157" s="54"/>
      <c r="M157" s="54"/>
      <c r="N157" s="54"/>
      <c r="O157" s="54"/>
      <c r="P157" s="54"/>
      <c r="Q157" s="55"/>
      <c r="R157" s="54"/>
      <c r="S157" s="56">
        <f t="shared" si="24"/>
        <v>0</v>
      </c>
      <c r="T157" s="56">
        <f t="shared" si="21"/>
        <v>0</v>
      </c>
      <c r="U157" s="56">
        <f t="shared" si="25"/>
        <v>0</v>
      </c>
      <c r="V157" s="56">
        <f t="shared" si="22"/>
        <v>0</v>
      </c>
      <c r="W157" s="64" t="str">
        <f t="shared" si="23"/>
        <v/>
      </c>
      <c r="X157" s="56" t="str">
        <f t="shared" si="26"/>
        <v>T</v>
      </c>
    </row>
    <row r="158" spans="3:24" ht="21.75" customHeight="1" x14ac:dyDescent="0.25">
      <c r="C158" s="63"/>
      <c r="D158" s="66" t="str">
        <f t="shared" si="20"/>
        <v/>
      </c>
      <c r="E158" s="69" t="str">
        <f>IFERROR(VLOOKUP(J158,Causa!$A$2:$F$15,6,0),"")</f>
        <v/>
      </c>
      <c r="F158" s="52"/>
      <c r="G158" s="53"/>
      <c r="H158" s="212"/>
      <c r="I158" s="55"/>
      <c r="J158" s="54"/>
      <c r="K158" s="54"/>
      <c r="L158" s="54"/>
      <c r="M158" s="54"/>
      <c r="N158" s="54"/>
      <c r="O158" s="54"/>
      <c r="P158" s="54"/>
      <c r="Q158" s="55"/>
      <c r="R158" s="54"/>
      <c r="S158" s="56">
        <f t="shared" si="24"/>
        <v>0</v>
      </c>
      <c r="T158" s="56">
        <f t="shared" si="21"/>
        <v>0</v>
      </c>
      <c r="U158" s="56">
        <f t="shared" si="25"/>
        <v>0</v>
      </c>
      <c r="V158" s="56">
        <f t="shared" si="22"/>
        <v>0</v>
      </c>
      <c r="W158" s="64" t="str">
        <f t="shared" si="23"/>
        <v/>
      </c>
      <c r="X158" s="56" t="str">
        <f t="shared" si="26"/>
        <v>T</v>
      </c>
    </row>
    <row r="159" spans="3:24" ht="21.75" customHeight="1" x14ac:dyDescent="0.25">
      <c r="C159" s="63"/>
      <c r="D159" s="66" t="str">
        <f t="shared" si="20"/>
        <v/>
      </c>
      <c r="E159" s="69" t="str">
        <f>IFERROR(VLOOKUP(J159,Causa!$A$2:$F$15,6,0),"")</f>
        <v/>
      </c>
      <c r="F159" s="52"/>
      <c r="G159" s="53"/>
      <c r="H159" s="212"/>
      <c r="I159" s="55"/>
      <c r="J159" s="54"/>
      <c r="K159" s="54"/>
      <c r="L159" s="54"/>
      <c r="M159" s="54"/>
      <c r="N159" s="54"/>
      <c r="O159" s="54"/>
      <c r="P159" s="54"/>
      <c r="Q159" s="55"/>
      <c r="R159" s="54"/>
      <c r="S159" s="56">
        <f t="shared" si="24"/>
        <v>0</v>
      </c>
      <c r="T159" s="56">
        <f t="shared" si="21"/>
        <v>0</v>
      </c>
      <c r="U159" s="56">
        <f t="shared" si="25"/>
        <v>0</v>
      </c>
      <c r="V159" s="56">
        <f t="shared" si="22"/>
        <v>0</v>
      </c>
      <c r="W159" s="64" t="str">
        <f t="shared" si="23"/>
        <v/>
      </c>
      <c r="X159" s="56" t="str">
        <f t="shared" si="26"/>
        <v>T</v>
      </c>
    </row>
    <row r="160" spans="3:24" ht="21.75" customHeight="1" x14ac:dyDescent="0.25">
      <c r="C160" s="63"/>
      <c r="D160" s="66" t="str">
        <f t="shared" si="20"/>
        <v/>
      </c>
      <c r="E160" s="69" t="str">
        <f>IFERROR(VLOOKUP(J160,Causa!$A$2:$F$15,6,0),"")</f>
        <v/>
      </c>
      <c r="F160" s="52"/>
      <c r="G160" s="53"/>
      <c r="H160" s="212"/>
      <c r="I160" s="55"/>
      <c r="J160" s="54"/>
      <c r="K160" s="54"/>
      <c r="L160" s="54"/>
      <c r="M160" s="54"/>
      <c r="N160" s="54"/>
      <c r="O160" s="54"/>
      <c r="P160" s="54"/>
      <c r="Q160" s="55"/>
      <c r="R160" s="54"/>
      <c r="S160" s="56">
        <f t="shared" si="24"/>
        <v>0</v>
      </c>
      <c r="T160" s="56">
        <f t="shared" si="21"/>
        <v>0</v>
      </c>
      <c r="U160" s="56">
        <f t="shared" si="25"/>
        <v>0</v>
      </c>
      <c r="V160" s="56">
        <f t="shared" si="22"/>
        <v>0</v>
      </c>
      <c r="W160" s="64" t="str">
        <f t="shared" si="23"/>
        <v/>
      </c>
      <c r="X160" s="56" t="str">
        <f t="shared" si="26"/>
        <v>T</v>
      </c>
    </row>
    <row r="161" spans="3:24" ht="21.75" customHeight="1" x14ac:dyDescent="0.25">
      <c r="C161" s="63"/>
      <c r="D161" s="66" t="str">
        <f t="shared" si="20"/>
        <v/>
      </c>
      <c r="E161" s="69" t="str">
        <f>IFERROR(VLOOKUP(J161,Causa!$A$2:$F$15,6,0),"")</f>
        <v/>
      </c>
      <c r="F161" s="52"/>
      <c r="G161" s="53"/>
      <c r="H161" s="212"/>
      <c r="I161" s="55"/>
      <c r="J161" s="54"/>
      <c r="K161" s="54"/>
      <c r="L161" s="54"/>
      <c r="M161" s="54"/>
      <c r="N161" s="54"/>
      <c r="O161" s="54"/>
      <c r="P161" s="54"/>
      <c r="Q161" s="55"/>
      <c r="R161" s="54"/>
      <c r="S161" s="56">
        <f t="shared" si="24"/>
        <v>0</v>
      </c>
      <c r="T161" s="56">
        <f t="shared" si="21"/>
        <v>0</v>
      </c>
      <c r="U161" s="56">
        <f t="shared" si="25"/>
        <v>0</v>
      </c>
      <c r="V161" s="56">
        <f t="shared" si="22"/>
        <v>0</v>
      </c>
      <c r="W161" s="64" t="str">
        <f t="shared" si="23"/>
        <v/>
      </c>
      <c r="X161" s="56" t="str">
        <f t="shared" si="26"/>
        <v>T</v>
      </c>
    </row>
    <row r="162" spans="3:24" ht="21.75" customHeight="1" x14ac:dyDescent="0.25">
      <c r="C162" s="63"/>
      <c r="D162" s="66" t="str">
        <f t="shared" si="20"/>
        <v/>
      </c>
      <c r="E162" s="69" t="str">
        <f>IFERROR(VLOOKUP(J162,Causa!$A$2:$F$15,6,0),"")</f>
        <v/>
      </c>
      <c r="F162" s="52"/>
      <c r="G162" s="53"/>
      <c r="H162" s="212"/>
      <c r="I162" s="55"/>
      <c r="J162" s="54"/>
      <c r="K162" s="54"/>
      <c r="L162" s="54"/>
      <c r="M162" s="54"/>
      <c r="N162" s="54"/>
      <c r="O162" s="54"/>
      <c r="P162" s="54"/>
      <c r="Q162" s="55"/>
      <c r="R162" s="54"/>
      <c r="S162" s="56">
        <f t="shared" si="24"/>
        <v>0</v>
      </c>
      <c r="T162" s="56">
        <f t="shared" si="21"/>
        <v>0</v>
      </c>
      <c r="U162" s="56">
        <f t="shared" si="25"/>
        <v>0</v>
      </c>
      <c r="V162" s="56">
        <f t="shared" si="22"/>
        <v>0</v>
      </c>
      <c r="W162" s="64" t="str">
        <f t="shared" si="23"/>
        <v/>
      </c>
      <c r="X162" s="56" t="str">
        <f t="shared" si="26"/>
        <v>T</v>
      </c>
    </row>
    <row r="163" spans="3:24" ht="21.75" customHeight="1" x14ac:dyDescent="0.25">
      <c r="C163" s="63"/>
      <c r="D163" s="66" t="str">
        <f t="shared" ref="D163:D188" si="27">IF(E163="","",IF(E163=1,IF(COUNTA(F163:P163)=9,1,0),IF(J163="OPERACIO",IF(COUNTA(F163:P163)=7,1,0),IF(COUNTA(F163:P163)=7,1,0))))</f>
        <v/>
      </c>
      <c r="E163" s="69" t="str">
        <f>IFERROR(VLOOKUP(J163,Causa!$A$2:$F$15,6,0),"")</f>
        <v/>
      </c>
      <c r="F163" s="52"/>
      <c r="G163" s="53"/>
      <c r="H163" s="212"/>
      <c r="I163" s="55"/>
      <c r="J163" s="54"/>
      <c r="K163" s="54"/>
      <c r="L163" s="54"/>
      <c r="M163" s="54"/>
      <c r="N163" s="54"/>
      <c r="O163" s="54"/>
      <c r="P163" s="54"/>
      <c r="Q163" s="55"/>
      <c r="R163" s="54"/>
      <c r="S163" s="56">
        <f t="shared" si="24"/>
        <v>0</v>
      </c>
      <c r="T163" s="56">
        <f t="shared" ref="T163:T188" si="28">IF(J163="Programa",P163,0)-S163</f>
        <v>0</v>
      </c>
      <c r="U163" s="56">
        <f t="shared" si="25"/>
        <v>0</v>
      </c>
      <c r="V163" s="56">
        <f t="shared" ref="V163:V188" si="29">IF(J163="ELECTRIC",P163,0)+IF(J163="INSTRUME",P163,0)+IF(J163="MECANICA",P163,0)+IF(J163="OPERACIO",P163,0)+IF(J163="AUTOMATI",P163,0)</f>
        <v>0</v>
      </c>
      <c r="W163" s="64" t="str">
        <f t="shared" ref="W163:W188" si="30">IF(F163="","",HOUR(F163))</f>
        <v/>
      </c>
      <c r="X163" s="56" t="str">
        <f t="shared" si="26"/>
        <v>T</v>
      </c>
    </row>
    <row r="164" spans="3:24" ht="21.75" customHeight="1" x14ac:dyDescent="0.25">
      <c r="C164" s="63"/>
      <c r="D164" s="66" t="str">
        <f t="shared" si="27"/>
        <v/>
      </c>
      <c r="E164" s="69" t="str">
        <f>IFERROR(VLOOKUP(J164,Causa!$A$2:$F$15,6,0),"")</f>
        <v/>
      </c>
      <c r="F164" s="52"/>
      <c r="G164" s="53"/>
      <c r="H164" s="212"/>
      <c r="I164" s="55"/>
      <c r="J164" s="54"/>
      <c r="K164" s="54"/>
      <c r="L164" s="54"/>
      <c r="M164" s="54"/>
      <c r="N164" s="54"/>
      <c r="O164" s="54"/>
      <c r="P164" s="54"/>
      <c r="Q164" s="55"/>
      <c r="R164" s="54"/>
      <c r="S164" s="56">
        <f t="shared" ref="S164:S188" si="31">IF(K164="tiempo no programado",P164,0)</f>
        <v>0</v>
      </c>
      <c r="T164" s="56">
        <f t="shared" si="28"/>
        <v>0</v>
      </c>
      <c r="U164" s="56">
        <f t="shared" ref="U164:U188" si="32">IF(J164="CALIDAD",P164,0)+IF(J164="LOGISTIC",P164,0)+IF(J164="REPUESTO",P164,0)+IF(J164="SALAMAQ",P164,0)</f>
        <v>0</v>
      </c>
      <c r="V164" s="56">
        <f t="shared" si="29"/>
        <v>0</v>
      </c>
      <c r="W164" s="64" t="str">
        <f t="shared" si="30"/>
        <v/>
      </c>
      <c r="X164" s="56" t="str">
        <f t="shared" ref="X164:X188" si="33">IF(OR(W164=23,W164&lt;7),"N",IF(AND(W164&gt;=7,W164&lt;15),"M","T"))</f>
        <v>T</v>
      </c>
    </row>
    <row r="165" spans="3:24" ht="21.75" customHeight="1" x14ac:dyDescent="0.25">
      <c r="C165" s="63"/>
      <c r="D165" s="66" t="str">
        <f t="shared" si="27"/>
        <v/>
      </c>
      <c r="E165" s="69" t="str">
        <f>IFERROR(VLOOKUP(J165,Causa!$A$2:$F$15,6,0),"")</f>
        <v/>
      </c>
      <c r="F165" s="52"/>
      <c r="G165" s="53"/>
      <c r="H165" s="212"/>
      <c r="I165" s="55"/>
      <c r="J165" s="54"/>
      <c r="K165" s="54"/>
      <c r="L165" s="54"/>
      <c r="M165" s="54"/>
      <c r="N165" s="54"/>
      <c r="O165" s="54"/>
      <c r="P165" s="54"/>
      <c r="Q165" s="55"/>
      <c r="R165" s="54"/>
      <c r="S165" s="56">
        <f t="shared" si="31"/>
        <v>0</v>
      </c>
      <c r="T165" s="56">
        <f t="shared" si="28"/>
        <v>0</v>
      </c>
      <c r="U165" s="56">
        <f t="shared" si="32"/>
        <v>0</v>
      </c>
      <c r="V165" s="56">
        <f t="shared" si="29"/>
        <v>0</v>
      </c>
      <c r="W165" s="64" t="str">
        <f t="shared" si="30"/>
        <v/>
      </c>
      <c r="X165" s="56" t="str">
        <f t="shared" si="33"/>
        <v>T</v>
      </c>
    </row>
    <row r="166" spans="3:24" ht="21.75" customHeight="1" x14ac:dyDescent="0.25">
      <c r="C166" s="63"/>
      <c r="D166" s="66" t="str">
        <f t="shared" si="27"/>
        <v/>
      </c>
      <c r="E166" s="69" t="str">
        <f>IFERROR(VLOOKUP(J166,Causa!$A$2:$F$15,6,0),"")</f>
        <v/>
      </c>
      <c r="F166" s="52"/>
      <c r="G166" s="53"/>
      <c r="H166" s="212"/>
      <c r="I166" s="55"/>
      <c r="J166" s="54"/>
      <c r="K166" s="54"/>
      <c r="L166" s="54"/>
      <c r="M166" s="54"/>
      <c r="N166" s="54"/>
      <c r="O166" s="54"/>
      <c r="P166" s="54"/>
      <c r="Q166" s="55"/>
      <c r="R166" s="54"/>
      <c r="S166" s="56">
        <f t="shared" si="31"/>
        <v>0</v>
      </c>
      <c r="T166" s="56">
        <f t="shared" si="28"/>
        <v>0</v>
      </c>
      <c r="U166" s="56">
        <f t="shared" si="32"/>
        <v>0</v>
      </c>
      <c r="V166" s="56">
        <f t="shared" si="29"/>
        <v>0</v>
      </c>
      <c r="W166" s="64" t="str">
        <f t="shared" si="30"/>
        <v/>
      </c>
      <c r="X166" s="56" t="str">
        <f t="shared" si="33"/>
        <v>T</v>
      </c>
    </row>
    <row r="167" spans="3:24" ht="21.75" customHeight="1" x14ac:dyDescent="0.25">
      <c r="C167" s="63"/>
      <c r="D167" s="66" t="str">
        <f t="shared" si="27"/>
        <v/>
      </c>
      <c r="E167" s="69" t="str">
        <f>IFERROR(VLOOKUP(J167,Causa!$A$2:$F$15,6,0),"")</f>
        <v/>
      </c>
      <c r="F167" s="52"/>
      <c r="G167" s="53"/>
      <c r="H167" s="212"/>
      <c r="I167" s="55"/>
      <c r="J167" s="54"/>
      <c r="K167" s="54"/>
      <c r="L167" s="54"/>
      <c r="M167" s="54"/>
      <c r="N167" s="54"/>
      <c r="O167" s="54"/>
      <c r="P167" s="54"/>
      <c r="Q167" s="55"/>
      <c r="R167" s="54"/>
      <c r="S167" s="56">
        <f t="shared" si="31"/>
        <v>0</v>
      </c>
      <c r="T167" s="56">
        <f t="shared" si="28"/>
        <v>0</v>
      </c>
      <c r="U167" s="56">
        <f t="shared" si="32"/>
        <v>0</v>
      </c>
      <c r="V167" s="56">
        <f t="shared" si="29"/>
        <v>0</v>
      </c>
      <c r="W167" s="64" t="str">
        <f t="shared" si="30"/>
        <v/>
      </c>
      <c r="X167" s="56" t="str">
        <f t="shared" si="33"/>
        <v>T</v>
      </c>
    </row>
    <row r="168" spans="3:24" ht="21.75" customHeight="1" x14ac:dyDescent="0.25">
      <c r="C168" s="63"/>
      <c r="D168" s="66" t="str">
        <f t="shared" si="27"/>
        <v/>
      </c>
      <c r="E168" s="69" t="str">
        <f>IFERROR(VLOOKUP(J168,Causa!$A$2:$F$15,6,0),"")</f>
        <v/>
      </c>
      <c r="F168" s="52"/>
      <c r="G168" s="53"/>
      <c r="H168" s="212"/>
      <c r="I168" s="55"/>
      <c r="J168" s="54"/>
      <c r="K168" s="54"/>
      <c r="L168" s="54"/>
      <c r="M168" s="54"/>
      <c r="N168" s="54"/>
      <c r="O168" s="54"/>
      <c r="P168" s="54"/>
      <c r="Q168" s="55"/>
      <c r="R168" s="54"/>
      <c r="S168" s="56">
        <f t="shared" si="31"/>
        <v>0</v>
      </c>
      <c r="T168" s="56">
        <f t="shared" si="28"/>
        <v>0</v>
      </c>
      <c r="U168" s="56">
        <f t="shared" si="32"/>
        <v>0</v>
      </c>
      <c r="V168" s="56">
        <f t="shared" si="29"/>
        <v>0</v>
      </c>
      <c r="W168" s="64" t="str">
        <f t="shared" si="30"/>
        <v/>
      </c>
      <c r="X168" s="56" t="str">
        <f t="shared" si="33"/>
        <v>T</v>
      </c>
    </row>
    <row r="169" spans="3:24" ht="21.75" customHeight="1" x14ac:dyDescent="0.25">
      <c r="C169" s="63"/>
      <c r="D169" s="66" t="str">
        <f t="shared" si="27"/>
        <v/>
      </c>
      <c r="E169" s="69" t="str">
        <f>IFERROR(VLOOKUP(J169,Causa!$A$2:$F$15,6,0),"")</f>
        <v/>
      </c>
      <c r="F169" s="52"/>
      <c r="G169" s="53"/>
      <c r="H169" s="212"/>
      <c r="I169" s="55"/>
      <c r="J169" s="54"/>
      <c r="K169" s="54"/>
      <c r="L169" s="54"/>
      <c r="M169" s="54"/>
      <c r="N169" s="54"/>
      <c r="O169" s="54"/>
      <c r="P169" s="54"/>
      <c r="Q169" s="55"/>
      <c r="R169" s="54"/>
      <c r="S169" s="56">
        <f t="shared" si="31"/>
        <v>0</v>
      </c>
      <c r="T169" s="56">
        <f t="shared" si="28"/>
        <v>0</v>
      </c>
      <c r="U169" s="56">
        <f t="shared" si="32"/>
        <v>0</v>
      </c>
      <c r="V169" s="56">
        <f t="shared" si="29"/>
        <v>0</v>
      </c>
      <c r="W169" s="64" t="str">
        <f t="shared" si="30"/>
        <v/>
      </c>
      <c r="X169" s="56" t="str">
        <f t="shared" si="33"/>
        <v>T</v>
      </c>
    </row>
    <row r="170" spans="3:24" ht="21.75" customHeight="1" x14ac:dyDescent="0.25">
      <c r="C170" s="63"/>
      <c r="D170" s="66" t="str">
        <f t="shared" si="27"/>
        <v/>
      </c>
      <c r="E170" s="69" t="str">
        <f>IFERROR(VLOOKUP(J170,Causa!$A$2:$F$15,6,0),"")</f>
        <v/>
      </c>
      <c r="F170" s="52"/>
      <c r="G170" s="53"/>
      <c r="H170" s="212"/>
      <c r="I170" s="55"/>
      <c r="J170" s="54"/>
      <c r="K170" s="54"/>
      <c r="L170" s="54"/>
      <c r="M170" s="54"/>
      <c r="N170" s="54"/>
      <c r="O170" s="54"/>
      <c r="P170" s="54"/>
      <c r="Q170" s="55"/>
      <c r="R170" s="54"/>
      <c r="S170" s="56">
        <f t="shared" si="31"/>
        <v>0</v>
      </c>
      <c r="T170" s="56">
        <f t="shared" si="28"/>
        <v>0</v>
      </c>
      <c r="U170" s="56">
        <f t="shared" si="32"/>
        <v>0</v>
      </c>
      <c r="V170" s="56">
        <f t="shared" si="29"/>
        <v>0</v>
      </c>
      <c r="W170" s="64" t="str">
        <f t="shared" si="30"/>
        <v/>
      </c>
      <c r="X170" s="56" t="str">
        <f t="shared" si="33"/>
        <v>T</v>
      </c>
    </row>
    <row r="171" spans="3:24" ht="21.75" customHeight="1" x14ac:dyDescent="0.25">
      <c r="C171" s="63"/>
      <c r="D171" s="66" t="str">
        <f t="shared" si="27"/>
        <v/>
      </c>
      <c r="E171" s="69" t="str">
        <f>IFERROR(VLOOKUP(J171,Causa!$A$2:$F$15,6,0),"")</f>
        <v/>
      </c>
      <c r="F171" s="52"/>
      <c r="G171" s="53"/>
      <c r="H171" s="212"/>
      <c r="I171" s="55"/>
      <c r="J171" s="54"/>
      <c r="K171" s="54"/>
      <c r="L171" s="54"/>
      <c r="M171" s="54"/>
      <c r="N171" s="54"/>
      <c r="O171" s="54"/>
      <c r="P171" s="54"/>
      <c r="Q171" s="55"/>
      <c r="R171" s="54"/>
      <c r="S171" s="56">
        <f t="shared" si="31"/>
        <v>0</v>
      </c>
      <c r="T171" s="56">
        <f t="shared" si="28"/>
        <v>0</v>
      </c>
      <c r="U171" s="56">
        <f t="shared" si="32"/>
        <v>0</v>
      </c>
      <c r="V171" s="56">
        <f t="shared" si="29"/>
        <v>0</v>
      </c>
      <c r="W171" s="64" t="str">
        <f t="shared" si="30"/>
        <v/>
      </c>
      <c r="X171" s="56" t="str">
        <f t="shared" si="33"/>
        <v>T</v>
      </c>
    </row>
    <row r="172" spans="3:24" ht="21.75" customHeight="1" x14ac:dyDescent="0.25">
      <c r="C172" s="63"/>
      <c r="D172" s="66" t="str">
        <f t="shared" si="27"/>
        <v/>
      </c>
      <c r="E172" s="69" t="str">
        <f>IFERROR(VLOOKUP(J172,Causa!$A$2:$F$15,6,0),"")</f>
        <v/>
      </c>
      <c r="F172" s="52"/>
      <c r="G172" s="53"/>
      <c r="H172" s="212"/>
      <c r="I172" s="55"/>
      <c r="J172" s="54"/>
      <c r="K172" s="54"/>
      <c r="L172" s="54"/>
      <c r="M172" s="54"/>
      <c r="N172" s="54"/>
      <c r="O172" s="54"/>
      <c r="P172" s="54"/>
      <c r="Q172" s="55"/>
      <c r="R172" s="54"/>
      <c r="S172" s="56">
        <f t="shared" si="31"/>
        <v>0</v>
      </c>
      <c r="T172" s="56">
        <f t="shared" si="28"/>
        <v>0</v>
      </c>
      <c r="U172" s="56">
        <f t="shared" si="32"/>
        <v>0</v>
      </c>
      <c r="V172" s="56">
        <f t="shared" si="29"/>
        <v>0</v>
      </c>
      <c r="W172" s="64" t="str">
        <f t="shared" si="30"/>
        <v/>
      </c>
      <c r="X172" s="56" t="str">
        <f t="shared" si="33"/>
        <v>T</v>
      </c>
    </row>
    <row r="173" spans="3:24" ht="21.75" customHeight="1" x14ac:dyDescent="0.25">
      <c r="C173" s="63"/>
      <c r="D173" s="66" t="str">
        <f t="shared" si="27"/>
        <v/>
      </c>
      <c r="E173" s="69" t="str">
        <f>IFERROR(VLOOKUP(J173,Causa!$A$2:$F$15,6,0),"")</f>
        <v/>
      </c>
      <c r="F173" s="52"/>
      <c r="G173" s="53"/>
      <c r="H173" s="212"/>
      <c r="I173" s="55"/>
      <c r="J173" s="54"/>
      <c r="K173" s="54"/>
      <c r="L173" s="54"/>
      <c r="M173" s="54"/>
      <c r="N173" s="54"/>
      <c r="O173" s="54"/>
      <c r="P173" s="54"/>
      <c r="Q173" s="55"/>
      <c r="R173" s="54"/>
      <c r="S173" s="56">
        <f t="shared" si="31"/>
        <v>0</v>
      </c>
      <c r="T173" s="56">
        <f t="shared" si="28"/>
        <v>0</v>
      </c>
      <c r="U173" s="56">
        <f t="shared" si="32"/>
        <v>0</v>
      </c>
      <c r="V173" s="56">
        <f t="shared" si="29"/>
        <v>0</v>
      </c>
      <c r="W173" s="64" t="str">
        <f t="shared" si="30"/>
        <v/>
      </c>
      <c r="X173" s="56" t="str">
        <f t="shared" si="33"/>
        <v>T</v>
      </c>
    </row>
    <row r="174" spans="3:24" ht="21.75" customHeight="1" x14ac:dyDescent="0.25">
      <c r="C174" s="63"/>
      <c r="D174" s="66" t="str">
        <f t="shared" si="27"/>
        <v/>
      </c>
      <c r="E174" s="69" t="str">
        <f>IFERROR(VLOOKUP(J174,Causa!$A$2:$F$15,6,0),"")</f>
        <v/>
      </c>
      <c r="F174" s="52"/>
      <c r="G174" s="53"/>
      <c r="H174" s="212"/>
      <c r="I174" s="55"/>
      <c r="J174" s="54"/>
      <c r="K174" s="54"/>
      <c r="L174" s="54"/>
      <c r="M174" s="54"/>
      <c r="N174" s="54"/>
      <c r="O174" s="54"/>
      <c r="P174" s="54"/>
      <c r="Q174" s="55"/>
      <c r="R174" s="54"/>
      <c r="S174" s="56">
        <f t="shared" si="31"/>
        <v>0</v>
      </c>
      <c r="T174" s="56">
        <f t="shared" si="28"/>
        <v>0</v>
      </c>
      <c r="U174" s="56">
        <f t="shared" si="32"/>
        <v>0</v>
      </c>
      <c r="V174" s="56">
        <f t="shared" si="29"/>
        <v>0</v>
      </c>
      <c r="W174" s="64" t="str">
        <f t="shared" si="30"/>
        <v/>
      </c>
      <c r="X174" s="56" t="str">
        <f t="shared" si="33"/>
        <v>T</v>
      </c>
    </row>
    <row r="175" spans="3:24" ht="21.75" customHeight="1" x14ac:dyDescent="0.25">
      <c r="C175" s="63"/>
      <c r="D175" s="66" t="str">
        <f t="shared" si="27"/>
        <v/>
      </c>
      <c r="E175" s="69" t="str">
        <f>IFERROR(VLOOKUP(J175,Causa!$A$2:$F$15,6,0),"")</f>
        <v/>
      </c>
      <c r="F175" s="52"/>
      <c r="G175" s="53"/>
      <c r="H175" s="212"/>
      <c r="I175" s="55"/>
      <c r="J175" s="54"/>
      <c r="K175" s="54"/>
      <c r="L175" s="54"/>
      <c r="M175" s="54"/>
      <c r="N175" s="54"/>
      <c r="O175" s="54"/>
      <c r="P175" s="54"/>
      <c r="Q175" s="55"/>
      <c r="R175" s="54"/>
      <c r="S175" s="56">
        <f t="shared" si="31"/>
        <v>0</v>
      </c>
      <c r="T175" s="56">
        <f t="shared" si="28"/>
        <v>0</v>
      </c>
      <c r="U175" s="56">
        <f t="shared" si="32"/>
        <v>0</v>
      </c>
      <c r="V175" s="56">
        <f t="shared" si="29"/>
        <v>0</v>
      </c>
      <c r="W175" s="64" t="str">
        <f t="shared" si="30"/>
        <v/>
      </c>
      <c r="X175" s="56" t="str">
        <f t="shared" si="33"/>
        <v>T</v>
      </c>
    </row>
    <row r="176" spans="3:24" ht="21.75" customHeight="1" x14ac:dyDescent="0.25">
      <c r="C176" s="63"/>
      <c r="D176" s="66" t="str">
        <f t="shared" si="27"/>
        <v/>
      </c>
      <c r="E176" s="69" t="str">
        <f>IFERROR(VLOOKUP(J176,Causa!$A$2:$F$15,6,0),"")</f>
        <v/>
      </c>
      <c r="F176" s="52"/>
      <c r="G176" s="53"/>
      <c r="H176" s="212"/>
      <c r="I176" s="55"/>
      <c r="J176" s="54"/>
      <c r="K176" s="54"/>
      <c r="L176" s="54"/>
      <c r="M176" s="54"/>
      <c r="N176" s="54"/>
      <c r="O176" s="54"/>
      <c r="P176" s="54"/>
      <c r="Q176" s="55"/>
      <c r="R176" s="54"/>
      <c r="S176" s="56">
        <f t="shared" si="31"/>
        <v>0</v>
      </c>
      <c r="T176" s="56">
        <f t="shared" si="28"/>
        <v>0</v>
      </c>
      <c r="U176" s="56">
        <f t="shared" si="32"/>
        <v>0</v>
      </c>
      <c r="V176" s="56">
        <f t="shared" si="29"/>
        <v>0</v>
      </c>
      <c r="W176" s="64" t="str">
        <f t="shared" si="30"/>
        <v/>
      </c>
      <c r="X176" s="56" t="str">
        <f t="shared" si="33"/>
        <v>T</v>
      </c>
    </row>
    <row r="177" spans="3:24" ht="21.75" customHeight="1" x14ac:dyDescent="0.25">
      <c r="C177" s="63"/>
      <c r="D177" s="66" t="str">
        <f t="shared" si="27"/>
        <v/>
      </c>
      <c r="E177" s="69" t="str">
        <f>IFERROR(VLOOKUP(J177,Causa!$A$2:$F$15,6,0),"")</f>
        <v/>
      </c>
      <c r="F177" s="52"/>
      <c r="G177" s="53"/>
      <c r="H177" s="212"/>
      <c r="I177" s="55"/>
      <c r="J177" s="54"/>
      <c r="K177" s="54"/>
      <c r="L177" s="54"/>
      <c r="M177" s="54"/>
      <c r="N177" s="54"/>
      <c r="O177" s="54"/>
      <c r="P177" s="54"/>
      <c r="Q177" s="55"/>
      <c r="R177" s="54"/>
      <c r="S177" s="56">
        <f t="shared" si="31"/>
        <v>0</v>
      </c>
      <c r="T177" s="56">
        <f t="shared" si="28"/>
        <v>0</v>
      </c>
      <c r="U177" s="56">
        <f t="shared" si="32"/>
        <v>0</v>
      </c>
      <c r="V177" s="56">
        <f t="shared" si="29"/>
        <v>0</v>
      </c>
      <c r="W177" s="64" t="str">
        <f t="shared" si="30"/>
        <v/>
      </c>
      <c r="X177" s="56" t="str">
        <f t="shared" si="33"/>
        <v>T</v>
      </c>
    </row>
    <row r="178" spans="3:24" ht="21.75" customHeight="1" x14ac:dyDescent="0.25">
      <c r="C178" s="63"/>
      <c r="D178" s="66" t="str">
        <f t="shared" si="27"/>
        <v/>
      </c>
      <c r="E178" s="69" t="str">
        <f>IFERROR(VLOOKUP(J178,Causa!$A$2:$F$15,6,0),"")</f>
        <v/>
      </c>
      <c r="F178" s="52"/>
      <c r="G178" s="53"/>
      <c r="H178" s="212"/>
      <c r="I178" s="55"/>
      <c r="J178" s="54"/>
      <c r="K178" s="54"/>
      <c r="L178" s="54"/>
      <c r="M178" s="54"/>
      <c r="N178" s="54"/>
      <c r="O178" s="54"/>
      <c r="P178" s="54"/>
      <c r="Q178" s="55"/>
      <c r="R178" s="54"/>
      <c r="S178" s="56">
        <f t="shared" si="31"/>
        <v>0</v>
      </c>
      <c r="T178" s="56">
        <f t="shared" si="28"/>
        <v>0</v>
      </c>
      <c r="U178" s="56">
        <f t="shared" si="32"/>
        <v>0</v>
      </c>
      <c r="V178" s="56">
        <f t="shared" si="29"/>
        <v>0</v>
      </c>
      <c r="W178" s="64" t="str">
        <f t="shared" si="30"/>
        <v/>
      </c>
      <c r="X178" s="56" t="str">
        <f t="shared" si="33"/>
        <v>T</v>
      </c>
    </row>
    <row r="179" spans="3:24" ht="21.75" customHeight="1" x14ac:dyDescent="0.25">
      <c r="C179" s="63"/>
      <c r="D179" s="66" t="str">
        <f t="shared" si="27"/>
        <v/>
      </c>
      <c r="E179" s="69" t="str">
        <f>IFERROR(VLOOKUP(J179,Causa!$A$2:$F$15,6,0),"")</f>
        <v/>
      </c>
      <c r="F179" s="52"/>
      <c r="G179" s="53"/>
      <c r="H179" s="212"/>
      <c r="I179" s="55"/>
      <c r="J179" s="54"/>
      <c r="K179" s="54"/>
      <c r="L179" s="54"/>
      <c r="M179" s="54"/>
      <c r="N179" s="54"/>
      <c r="O179" s="54"/>
      <c r="P179" s="54"/>
      <c r="Q179" s="55"/>
      <c r="R179" s="54"/>
      <c r="S179" s="56">
        <f t="shared" si="31"/>
        <v>0</v>
      </c>
      <c r="T179" s="56">
        <f t="shared" si="28"/>
        <v>0</v>
      </c>
      <c r="U179" s="56">
        <f t="shared" si="32"/>
        <v>0</v>
      </c>
      <c r="V179" s="56">
        <f t="shared" si="29"/>
        <v>0</v>
      </c>
      <c r="W179" s="64" t="str">
        <f t="shared" si="30"/>
        <v/>
      </c>
      <c r="X179" s="56" t="str">
        <f t="shared" si="33"/>
        <v>T</v>
      </c>
    </row>
    <row r="180" spans="3:24" ht="21.75" customHeight="1" x14ac:dyDescent="0.25">
      <c r="C180" s="63"/>
      <c r="D180" s="66" t="str">
        <f t="shared" si="27"/>
        <v/>
      </c>
      <c r="E180" s="69" t="str">
        <f>IFERROR(VLOOKUP(J180,Causa!$A$2:$F$15,6,0),"")</f>
        <v/>
      </c>
      <c r="F180" s="52"/>
      <c r="G180" s="53"/>
      <c r="H180" s="212"/>
      <c r="I180" s="55"/>
      <c r="J180" s="54"/>
      <c r="K180" s="54"/>
      <c r="L180" s="54"/>
      <c r="M180" s="54"/>
      <c r="N180" s="54"/>
      <c r="O180" s="54"/>
      <c r="P180" s="54"/>
      <c r="Q180" s="55"/>
      <c r="R180" s="54"/>
      <c r="S180" s="56">
        <f t="shared" si="31"/>
        <v>0</v>
      </c>
      <c r="T180" s="56">
        <f t="shared" si="28"/>
        <v>0</v>
      </c>
      <c r="U180" s="56">
        <f t="shared" si="32"/>
        <v>0</v>
      </c>
      <c r="V180" s="56">
        <f t="shared" si="29"/>
        <v>0</v>
      </c>
      <c r="W180" s="64" t="str">
        <f t="shared" si="30"/>
        <v/>
      </c>
      <c r="X180" s="56" t="str">
        <f t="shared" si="33"/>
        <v>T</v>
      </c>
    </row>
    <row r="181" spans="3:24" ht="21.75" customHeight="1" x14ac:dyDescent="0.25">
      <c r="C181" s="63"/>
      <c r="D181" s="66" t="str">
        <f t="shared" si="27"/>
        <v/>
      </c>
      <c r="E181" s="69" t="str">
        <f>IFERROR(VLOOKUP(J181,Causa!$A$2:$F$15,6,0),"")</f>
        <v/>
      </c>
      <c r="F181" s="52"/>
      <c r="G181" s="53"/>
      <c r="H181" s="212"/>
      <c r="I181" s="55"/>
      <c r="J181" s="54"/>
      <c r="K181" s="54"/>
      <c r="L181" s="54"/>
      <c r="M181" s="54"/>
      <c r="N181" s="54"/>
      <c r="O181" s="54"/>
      <c r="P181" s="54"/>
      <c r="Q181" s="55"/>
      <c r="R181" s="54"/>
      <c r="S181" s="56">
        <f t="shared" si="31"/>
        <v>0</v>
      </c>
      <c r="T181" s="56">
        <f t="shared" si="28"/>
        <v>0</v>
      </c>
      <c r="U181" s="56">
        <f t="shared" si="32"/>
        <v>0</v>
      </c>
      <c r="V181" s="56">
        <f t="shared" si="29"/>
        <v>0</v>
      </c>
      <c r="W181" s="64" t="str">
        <f t="shared" si="30"/>
        <v/>
      </c>
      <c r="X181" s="56" t="str">
        <f t="shared" si="33"/>
        <v>T</v>
      </c>
    </row>
    <row r="182" spans="3:24" ht="21.75" customHeight="1" x14ac:dyDescent="0.25">
      <c r="C182" s="63"/>
      <c r="D182" s="66" t="str">
        <f t="shared" si="27"/>
        <v/>
      </c>
      <c r="E182" s="69" t="str">
        <f>IFERROR(VLOOKUP(J182,Causa!$A$2:$F$15,6,0),"")</f>
        <v/>
      </c>
      <c r="F182" s="52"/>
      <c r="G182" s="53"/>
      <c r="H182" s="212"/>
      <c r="I182" s="55"/>
      <c r="J182" s="54"/>
      <c r="K182" s="54"/>
      <c r="L182" s="54"/>
      <c r="M182" s="54"/>
      <c r="N182" s="54"/>
      <c r="O182" s="54"/>
      <c r="P182" s="54"/>
      <c r="Q182" s="55"/>
      <c r="R182" s="54"/>
      <c r="S182" s="56">
        <f t="shared" si="31"/>
        <v>0</v>
      </c>
      <c r="T182" s="56">
        <f t="shared" si="28"/>
        <v>0</v>
      </c>
      <c r="U182" s="56">
        <f t="shared" si="32"/>
        <v>0</v>
      </c>
      <c r="V182" s="56">
        <f t="shared" si="29"/>
        <v>0</v>
      </c>
      <c r="W182" s="64" t="str">
        <f t="shared" si="30"/>
        <v/>
      </c>
      <c r="X182" s="56" t="str">
        <f t="shared" si="33"/>
        <v>T</v>
      </c>
    </row>
    <row r="183" spans="3:24" ht="21.75" customHeight="1" x14ac:dyDescent="0.25">
      <c r="C183" s="63"/>
      <c r="D183" s="66" t="str">
        <f t="shared" si="27"/>
        <v/>
      </c>
      <c r="E183" s="69" t="str">
        <f>IFERROR(VLOOKUP(J183,Causa!$A$2:$F$15,6,0),"")</f>
        <v/>
      </c>
      <c r="F183" s="52"/>
      <c r="G183" s="53"/>
      <c r="H183" s="212"/>
      <c r="I183" s="55"/>
      <c r="J183" s="54"/>
      <c r="K183" s="54"/>
      <c r="L183" s="54"/>
      <c r="M183" s="54"/>
      <c r="N183" s="54"/>
      <c r="O183" s="54"/>
      <c r="P183" s="54"/>
      <c r="Q183" s="55"/>
      <c r="R183" s="54"/>
      <c r="S183" s="56">
        <f t="shared" si="31"/>
        <v>0</v>
      </c>
      <c r="T183" s="56">
        <f t="shared" si="28"/>
        <v>0</v>
      </c>
      <c r="U183" s="56">
        <f t="shared" si="32"/>
        <v>0</v>
      </c>
      <c r="V183" s="56">
        <f t="shared" si="29"/>
        <v>0</v>
      </c>
      <c r="W183" s="64" t="str">
        <f t="shared" si="30"/>
        <v/>
      </c>
      <c r="X183" s="56" t="str">
        <f t="shared" si="33"/>
        <v>T</v>
      </c>
    </row>
    <row r="184" spans="3:24" ht="21.75" customHeight="1" x14ac:dyDescent="0.25">
      <c r="C184" s="63"/>
      <c r="D184" s="66" t="str">
        <f t="shared" si="27"/>
        <v/>
      </c>
      <c r="E184" s="69" t="str">
        <f>IFERROR(VLOOKUP(J184,Causa!$A$2:$F$15,6,0),"")</f>
        <v/>
      </c>
      <c r="F184" s="52"/>
      <c r="G184" s="53"/>
      <c r="H184" s="212"/>
      <c r="I184" s="55"/>
      <c r="J184" s="54"/>
      <c r="K184" s="54"/>
      <c r="L184" s="54"/>
      <c r="M184" s="54"/>
      <c r="N184" s="54"/>
      <c r="O184" s="54"/>
      <c r="P184" s="54"/>
      <c r="Q184" s="55"/>
      <c r="R184" s="54"/>
      <c r="S184" s="56">
        <f t="shared" si="31"/>
        <v>0</v>
      </c>
      <c r="T184" s="56">
        <f t="shared" si="28"/>
        <v>0</v>
      </c>
      <c r="U184" s="56">
        <f t="shared" si="32"/>
        <v>0</v>
      </c>
      <c r="V184" s="56">
        <f t="shared" si="29"/>
        <v>0</v>
      </c>
      <c r="W184" s="64" t="str">
        <f t="shared" si="30"/>
        <v/>
      </c>
      <c r="X184" s="56" t="str">
        <f t="shared" si="33"/>
        <v>T</v>
      </c>
    </row>
    <row r="185" spans="3:24" ht="21.75" customHeight="1" x14ac:dyDescent="0.25">
      <c r="C185" s="63"/>
      <c r="D185" s="66" t="str">
        <f t="shared" si="27"/>
        <v/>
      </c>
      <c r="E185" s="69" t="str">
        <f>IFERROR(VLOOKUP(J185,Causa!$A$2:$F$15,6,0),"")</f>
        <v/>
      </c>
      <c r="F185" s="52"/>
      <c r="G185" s="53"/>
      <c r="H185" s="212"/>
      <c r="I185" s="55"/>
      <c r="J185" s="54"/>
      <c r="K185" s="54"/>
      <c r="L185" s="54"/>
      <c r="M185" s="54"/>
      <c r="N185" s="54"/>
      <c r="O185" s="54"/>
      <c r="P185" s="54"/>
      <c r="Q185" s="55"/>
      <c r="R185" s="54"/>
      <c r="S185" s="56">
        <f t="shared" si="31"/>
        <v>0</v>
      </c>
      <c r="T185" s="56">
        <f t="shared" si="28"/>
        <v>0</v>
      </c>
      <c r="U185" s="56">
        <f t="shared" si="32"/>
        <v>0</v>
      </c>
      <c r="V185" s="56">
        <f t="shared" si="29"/>
        <v>0</v>
      </c>
      <c r="W185" s="64" t="str">
        <f t="shared" si="30"/>
        <v/>
      </c>
      <c r="X185" s="56" t="str">
        <f t="shared" si="33"/>
        <v>T</v>
      </c>
    </row>
    <row r="186" spans="3:24" ht="21.75" customHeight="1" x14ac:dyDescent="0.25">
      <c r="C186" s="63"/>
      <c r="D186" s="66" t="str">
        <f t="shared" si="27"/>
        <v/>
      </c>
      <c r="E186" s="69" t="str">
        <f>IFERROR(VLOOKUP(J186,Causa!$A$2:$F$15,6,0),"")</f>
        <v/>
      </c>
      <c r="F186" s="52"/>
      <c r="G186" s="53"/>
      <c r="H186" s="212"/>
      <c r="I186" s="55"/>
      <c r="J186" s="54"/>
      <c r="K186" s="54"/>
      <c r="L186" s="54"/>
      <c r="M186" s="54"/>
      <c r="N186" s="54"/>
      <c r="O186" s="54"/>
      <c r="P186" s="54"/>
      <c r="Q186" s="55"/>
      <c r="R186" s="54"/>
      <c r="S186" s="56">
        <f t="shared" si="31"/>
        <v>0</v>
      </c>
      <c r="T186" s="56">
        <f t="shared" si="28"/>
        <v>0</v>
      </c>
      <c r="U186" s="56">
        <f t="shared" si="32"/>
        <v>0</v>
      </c>
      <c r="V186" s="56">
        <f t="shared" si="29"/>
        <v>0</v>
      </c>
      <c r="W186" s="64" t="str">
        <f t="shared" si="30"/>
        <v/>
      </c>
      <c r="X186" s="56" t="str">
        <f t="shared" si="33"/>
        <v>T</v>
      </c>
    </row>
    <row r="187" spans="3:24" ht="21.75" customHeight="1" x14ac:dyDescent="0.25">
      <c r="C187" s="63"/>
      <c r="D187" s="66" t="str">
        <f t="shared" si="27"/>
        <v/>
      </c>
      <c r="E187" s="69" t="str">
        <f>IFERROR(VLOOKUP(J187,Causa!$A$2:$F$15,6,0),"")</f>
        <v/>
      </c>
      <c r="F187" s="52"/>
      <c r="G187" s="53"/>
      <c r="H187" s="212"/>
      <c r="I187" s="55"/>
      <c r="J187" s="54"/>
      <c r="K187" s="54"/>
      <c r="L187" s="54"/>
      <c r="M187" s="54"/>
      <c r="N187" s="54"/>
      <c r="O187" s="54"/>
      <c r="P187" s="54"/>
      <c r="Q187" s="55"/>
      <c r="R187" s="54"/>
      <c r="S187" s="56">
        <f t="shared" si="31"/>
        <v>0</v>
      </c>
      <c r="T187" s="56">
        <f t="shared" si="28"/>
        <v>0</v>
      </c>
      <c r="U187" s="56">
        <f t="shared" si="32"/>
        <v>0</v>
      </c>
      <c r="V187" s="56">
        <f t="shared" si="29"/>
        <v>0</v>
      </c>
      <c r="W187" s="64" t="str">
        <f t="shared" si="30"/>
        <v/>
      </c>
      <c r="X187" s="56" t="str">
        <f t="shared" si="33"/>
        <v>T</v>
      </c>
    </row>
    <row r="188" spans="3:24" ht="21.75" customHeight="1" x14ac:dyDescent="0.25">
      <c r="C188" s="63"/>
      <c r="D188" s="66" t="str">
        <f t="shared" si="27"/>
        <v/>
      </c>
      <c r="E188" s="69" t="str">
        <f>IFERROR(VLOOKUP(J188,Causa!$A$2:$F$15,6,0),"")</f>
        <v/>
      </c>
      <c r="F188" s="52"/>
      <c r="G188" s="53"/>
      <c r="H188" s="212"/>
      <c r="I188" s="55"/>
      <c r="J188" s="54"/>
      <c r="K188" s="54"/>
      <c r="L188" s="54"/>
      <c r="M188" s="54"/>
      <c r="N188" s="54"/>
      <c r="O188" s="54"/>
      <c r="P188" s="54"/>
      <c r="Q188" s="55"/>
      <c r="R188" s="54"/>
      <c r="S188" s="56">
        <f t="shared" si="31"/>
        <v>0</v>
      </c>
      <c r="T188" s="56">
        <f t="shared" si="28"/>
        <v>0</v>
      </c>
      <c r="U188" s="56">
        <f t="shared" si="32"/>
        <v>0</v>
      </c>
      <c r="V188" s="56">
        <f t="shared" si="29"/>
        <v>0</v>
      </c>
      <c r="W188" s="64" t="str">
        <f t="shared" si="30"/>
        <v/>
      </c>
      <c r="X188" s="56" t="str">
        <f t="shared" si="33"/>
        <v>T</v>
      </c>
    </row>
  </sheetData>
  <mergeCells count="15">
    <mergeCell ref="C33:D33"/>
    <mergeCell ref="T33:W33"/>
    <mergeCell ref="Y113:Z113"/>
    <mergeCell ref="AD7:AD8"/>
    <mergeCell ref="Q8:S8"/>
    <mergeCell ref="T7:Z7"/>
    <mergeCell ref="AA7:AB7"/>
    <mergeCell ref="AC7:AC8"/>
    <mergeCell ref="A9:A15"/>
    <mergeCell ref="R9:S15"/>
    <mergeCell ref="A16:A23"/>
    <mergeCell ref="A24:A31"/>
    <mergeCell ref="G3:L3"/>
    <mergeCell ref="F4:G4"/>
    <mergeCell ref="C7:S7"/>
  </mergeCells>
  <conditionalFormatting sqref="R9:S15">
    <cfRule type="cellIs" priority="42" stopIfTrue="1" operator="equal">
      <formula>0</formula>
    </cfRule>
    <cfRule type="cellIs" dxfId="579" priority="54" stopIfTrue="1" operator="lessThan">
      <formula>0.8477</formula>
    </cfRule>
    <cfRule type="cellIs" dxfId="578" priority="55" stopIfTrue="1" operator="greaterThanOrEqual">
      <formula>0.8477</formula>
    </cfRule>
  </conditionalFormatting>
  <conditionalFormatting sqref="R24">
    <cfRule type="cellIs" dxfId="577" priority="52" stopIfTrue="1" operator="lessThan">
      <formula>0.8477</formula>
    </cfRule>
    <cfRule type="cellIs" dxfId="576" priority="53" stopIfTrue="1" operator="greaterThanOrEqual">
      <formula>0.8477</formula>
    </cfRule>
  </conditionalFormatting>
  <conditionalFormatting sqref="G5">
    <cfRule type="cellIs" priority="45" stopIfTrue="1" operator="equal">
      <formula>0</formula>
    </cfRule>
    <cfRule type="cellIs" dxfId="575" priority="50" stopIfTrue="1" operator="lessThan">
      <formula>0.635</formula>
    </cfRule>
    <cfRule type="cellIs" dxfId="574" priority="51" stopIfTrue="1" operator="greaterThanOrEqual">
      <formula>0.635</formula>
    </cfRule>
  </conditionalFormatting>
  <conditionalFormatting sqref="I5">
    <cfRule type="cellIs" priority="44" stopIfTrue="1" operator="equal">
      <formula>0</formula>
    </cfRule>
    <cfRule type="cellIs" dxfId="573" priority="48" stopIfTrue="1" operator="lessThan">
      <formula>0.8477</formula>
    </cfRule>
    <cfRule type="cellIs" dxfId="572" priority="49" stopIfTrue="1" operator="greaterThanOrEqual">
      <formula>0.8477</formula>
    </cfRule>
  </conditionalFormatting>
  <conditionalFormatting sqref="E5">
    <cfRule type="cellIs" priority="43" stopIfTrue="1" operator="equal">
      <formula>0</formula>
    </cfRule>
    <cfRule type="cellIs" dxfId="571" priority="46" stopIfTrue="1" operator="lessThan">
      <formula>0.8898</formula>
    </cfRule>
    <cfRule type="cellIs" dxfId="570" priority="47" stopIfTrue="1" operator="greaterThanOrEqual">
      <formula>0.8898</formula>
    </cfRule>
  </conditionalFormatting>
  <conditionalFormatting sqref="R24:S30">
    <cfRule type="cellIs" priority="41" stopIfTrue="1" operator="equal">
      <formula>0</formula>
    </cfRule>
  </conditionalFormatting>
  <conditionalFormatting sqref="L9">
    <cfRule type="cellIs" priority="38" stopIfTrue="1" operator="equal">
      <formula>0</formula>
    </cfRule>
    <cfRule type="cellIs" dxfId="569" priority="39" stopIfTrue="1" operator="lessThan">
      <formula>0.635</formula>
    </cfRule>
    <cfRule type="cellIs" dxfId="568" priority="40" stopIfTrue="1" operator="greaterThanOrEqual">
      <formula>0.635</formula>
    </cfRule>
  </conditionalFormatting>
  <conditionalFormatting sqref="O9:P32 M9:M32">
    <cfRule type="cellIs" priority="35" stopIfTrue="1" operator="equal">
      <formula>0</formula>
    </cfRule>
    <cfRule type="cellIs" dxfId="567" priority="36" stopIfTrue="1" operator="lessThan">
      <formula>0.8477</formula>
    </cfRule>
    <cfRule type="cellIs" dxfId="566" priority="37" stopIfTrue="1" operator="greaterThanOrEqual">
      <formula>0.8477</formula>
    </cfRule>
  </conditionalFormatting>
  <conditionalFormatting sqref="L10:L32">
    <cfRule type="cellIs" priority="32" stopIfTrue="1" operator="equal">
      <formula>0</formula>
    </cfRule>
    <cfRule type="cellIs" dxfId="565" priority="33" stopIfTrue="1" operator="lessThan">
      <formula>0.635</formula>
    </cfRule>
    <cfRule type="cellIs" dxfId="564" priority="34" stopIfTrue="1" operator="greaterThanOrEqual">
      <formula>0.635</formula>
    </cfRule>
  </conditionalFormatting>
  <conditionalFormatting sqref="M10:M32">
    <cfRule type="cellIs" priority="29" stopIfTrue="1" operator="equal">
      <formula>0</formula>
    </cfRule>
    <cfRule type="cellIs" dxfId="563" priority="30" stopIfTrue="1" operator="lessThan">
      <formula>0.8477</formula>
    </cfRule>
    <cfRule type="cellIs" dxfId="562" priority="31" stopIfTrue="1" operator="greaterThanOrEqual">
      <formula>0.8477</formula>
    </cfRule>
  </conditionalFormatting>
  <conditionalFormatting sqref="R16">
    <cfRule type="cellIs" priority="26" stopIfTrue="1" operator="equal">
      <formula>0</formula>
    </cfRule>
    <cfRule type="cellIs" dxfId="561" priority="27" stopIfTrue="1" operator="lessThan">
      <formula>0.8477</formula>
    </cfRule>
    <cfRule type="cellIs" dxfId="560" priority="28" stopIfTrue="1" operator="greaterThanOrEqual">
      <formula>0.8477</formula>
    </cfRule>
  </conditionalFormatting>
  <conditionalFormatting sqref="N9">
    <cfRule type="containsText" dxfId="559" priority="24" stopIfTrue="1" operator="containsText" text="Avisar al planner">
      <formula>NOT(ISERROR(SEARCH("Avisar al planner",N9)))</formula>
    </cfRule>
    <cfRule type="containsText" dxfId="558" priority="25" stopIfTrue="1" operator="containsText" text="OK">
      <formula>NOT(ISERROR(SEARCH("OK",N9)))</formula>
    </cfRule>
  </conditionalFormatting>
  <conditionalFormatting sqref="N9:N32">
    <cfRule type="cellIs" dxfId="557" priority="21" stopIfTrue="1" operator="lessThanOrEqual">
      <formula>155</formula>
    </cfRule>
    <cfRule type="cellIs" dxfId="556" priority="22" stopIfTrue="1" operator="between">
      <formula>155</formula>
      <formula>185</formula>
    </cfRule>
    <cfRule type="cellIs" dxfId="555" priority="23" stopIfTrue="1" operator="greaterThanOrEqual">
      <formula>185</formula>
    </cfRule>
  </conditionalFormatting>
  <conditionalFormatting sqref="N10:N32">
    <cfRule type="containsText" dxfId="554" priority="19" stopIfTrue="1" operator="containsText" text="Avisar al planner">
      <formula>NOT(ISERROR(SEARCH("Avisar al planner",N10)))</formula>
    </cfRule>
    <cfRule type="containsText" dxfId="553" priority="20" stopIfTrue="1" operator="containsText" text="OK">
      <formula>NOT(ISERROR(SEARCH("OK",N10)))</formula>
    </cfRule>
  </conditionalFormatting>
  <conditionalFormatting sqref="N10:N32">
    <cfRule type="containsText" dxfId="552" priority="17" stopIfTrue="1" operator="containsText" text="Avisar al planner">
      <formula>NOT(ISERROR(SEARCH("Avisar al planner",N10)))</formula>
    </cfRule>
    <cfRule type="containsText" dxfId="551" priority="18" stopIfTrue="1" operator="containsText" text="OK">
      <formula>NOT(ISERROR(SEARCH("OK",N10)))</formula>
    </cfRule>
  </conditionalFormatting>
  <conditionalFormatting sqref="N10:N32">
    <cfRule type="containsText" dxfId="550" priority="15" stopIfTrue="1" operator="containsText" text="Avisar al planner">
      <formula>NOT(ISERROR(SEARCH("Avisar al planner",N10)))</formula>
    </cfRule>
    <cfRule type="containsText" dxfId="549" priority="16" stopIfTrue="1" operator="containsText" text="OK">
      <formula>NOT(ISERROR(SEARCH("OK",N10)))</formula>
    </cfRule>
  </conditionalFormatting>
  <conditionalFormatting sqref="D35:D188">
    <cfRule type="cellIs" dxfId="548" priority="13" operator="equal">
      <formula>0</formula>
    </cfRule>
    <cfRule type="cellIs" dxfId="547" priority="14" operator="equal">
      <formula>1</formula>
    </cfRule>
  </conditionalFormatting>
  <conditionalFormatting sqref="C9:C32">
    <cfRule type="cellIs" dxfId="546" priority="11" operator="equal">
      <formula>0</formula>
    </cfRule>
    <cfRule type="cellIs" dxfId="545" priority="12" operator="notEqual">
      <formula>0</formula>
    </cfRule>
  </conditionalFormatting>
  <conditionalFormatting sqref="C9:C32">
    <cfRule type="cellIs" priority="10" operator="equal">
      <formula>""""""</formula>
    </cfRule>
  </conditionalFormatting>
  <conditionalFormatting sqref="G6">
    <cfRule type="cellIs" priority="3" stopIfTrue="1" operator="equal">
      <formula>0</formula>
    </cfRule>
    <cfRule type="cellIs" dxfId="544" priority="8" stopIfTrue="1" operator="lessThan">
      <formula>0.635</formula>
    </cfRule>
    <cfRule type="cellIs" dxfId="543" priority="9" stopIfTrue="1" operator="greaterThanOrEqual">
      <formula>0.635</formula>
    </cfRule>
  </conditionalFormatting>
  <conditionalFormatting sqref="I6">
    <cfRule type="cellIs" priority="2" stopIfTrue="1" operator="equal">
      <formula>0</formula>
    </cfRule>
    <cfRule type="cellIs" dxfId="542" priority="6" stopIfTrue="1" operator="lessThan">
      <formula>0.8477</formula>
    </cfRule>
    <cfRule type="cellIs" dxfId="541" priority="7" stopIfTrue="1" operator="greaterThanOrEqual">
      <formula>0.8477</formula>
    </cfRule>
  </conditionalFormatting>
  <conditionalFormatting sqref="E6">
    <cfRule type="cellIs" priority="1" stopIfTrue="1" operator="equal">
      <formula>0</formula>
    </cfRule>
    <cfRule type="cellIs" dxfId="540" priority="4" stopIfTrue="1" operator="lessThan">
      <formula>0.8898</formula>
    </cfRule>
    <cfRule type="cellIs" dxfId="539" priority="5" stopIfTrue="1" operator="greaterThanOrEqual">
      <formula>0.8898</formula>
    </cfRule>
  </conditionalFormatting>
  <dataValidations count="4">
    <dataValidation allowBlank="1" showErrorMessage="1" promptTitle="Numero de Orden" sqref="G9:G32 G35:G188" xr:uid="{5925F353-BDE7-4CE0-B891-6D676E596545}"/>
    <dataValidation type="time" allowBlank="1" showInputMessage="1" showErrorMessage="1" error="POR FAVOR INGRESE DATOS EN FORMATO DE HORA_x000a_" sqref="F35:F188" xr:uid="{4E8E10E2-B08C-4E02-A57D-B6E1D76C07CB}">
      <formula1>0</formula1>
      <formula2>0.999988425925926</formula2>
    </dataValidation>
    <dataValidation type="decimal" allowBlank="1" showInputMessage="1" showErrorMessage="1" error="POR FAVOR INGRESE DATOS EN FORMATO DE NUMEROS_x000a_" promptTitle="Producción Acumulada" prompt="Ingrese la producción Acumulada (contometro Llenadora por hora)" sqref="E9:E32" xr:uid="{0586593E-3D2B-4B74-B809-6A9D86F96C67}">
      <formula1>0</formula1>
      <formula2>10000000000</formula2>
    </dataValidation>
    <dataValidation type="list" allowBlank="1" showInputMessage="1" showErrorMessage="1" sqref="AB9:AB32" xr:uid="{B3359E1B-4263-4E94-B2BC-78C9C41A3F6A}">
      <formula1>"P,T,A,  "</formula1>
    </dataValidation>
  </dataValidations>
  <pageMargins left="0.75" right="0.75" top="1" bottom="1" header="0" footer="0"/>
  <pageSetup paperSize="9" orientation="portrait" r:id="rId1"/>
  <headerFooter alignWithMargins="0"/>
  <drawing r:id="rId2"/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xr:uid="{694EA37F-0E0A-45B8-8838-2299C9B379BC}">
          <x14:formula1>
            <xm:f>INDIRECT(VLOOKUP(J35,Causa!$A$2:$E$15,5,0))</xm:f>
          </x14:formula1>
          <xm:sqref>K35:K188</xm:sqref>
        </x14:dataValidation>
        <x14:dataValidation type="list" allowBlank="1" showInputMessage="1" showErrorMessage="1" xr:uid="{16FE3868-4D16-49FD-BA73-9C3189489AD9}">
          <x14:formula1>
            <xm:f>Causa!$A$97:$A$107</xm:f>
          </x14:formula1>
          <xm:sqref>F4</xm:sqref>
        </x14:dataValidation>
        <x14:dataValidation type="list" allowBlank="1" showInputMessage="1" showErrorMessage="1" promptTitle="Ingreso de Turnos" prompt="PMTURNOA_x000a_PMTURNOB_x000a_PMTURNOC_x000a_PMTURNOD_x000a_" xr:uid="{4F1809C7-C1D7-43F4-A4F6-6F8BED7A7697}">
          <x14:formula1>
            <xm:f>Causa!$A$71:$A$74</xm:f>
          </x14:formula1>
          <xm:sqref>I9:I32</xm:sqref>
        </x14:dataValidation>
        <x14:dataValidation type="list" allowBlank="1" showInputMessage="1" showErrorMessage="1" xr:uid="{56F913CB-D54E-47E1-BFEB-2D670FE32603}">
          <x14:formula1>
            <xm:f>Causa!$A$78:$A$81</xm:f>
          </x14:formula1>
          <xm:sqref>J9:J32</xm:sqref>
        </x14:dataValidation>
        <x14:dataValidation type="list" allowBlank="1" showInputMessage="1" showErrorMessage="1" xr:uid="{A2F7ECA7-EE74-496E-A186-8D7635044A9D}">
          <x14:formula1>
            <xm:f>Causa!$A$71:$A$74</xm:f>
          </x14:formula1>
          <xm:sqref>I35:I188</xm:sqref>
        </x14:dataValidation>
        <x14:dataValidation type="list" allowBlank="1" showInputMessage="1" showErrorMessage="1" xr:uid="{160C1E53-2C95-420F-951E-4AD81A2F3410}">
          <x14:formula1>
            <xm:f>Causa!$A$2:$A$15</xm:f>
          </x14:formula1>
          <xm:sqref>J35:J188</xm:sqref>
        </x14:dataValidation>
        <x14:dataValidation type="list" allowBlank="1" showInputMessage="1" showErrorMessage="1" xr:uid="{86502BD5-1AAF-432F-9FF3-9F39098BBC5E}">
          <x14:formula1>
            <xm:f>IF(OR(E35=1,E35=2),Causa!$A$28:$A$61,Causa!$A$28)</xm:f>
          </x14:formula1>
          <xm:sqref>L35:L188</xm:sqref>
        </x14:dataValidation>
        <x14:dataValidation type="list" allowBlank="1" showInputMessage="1" showErrorMessage="1" xr:uid="{D36F2AF0-3CDB-476F-A99B-20F2D03180CA}">
          <x14:formula1>
            <xm:f>IF(E35=1,INDIRECT(VLOOKUP(N35,Causa!$AA:$AE,5,0)),INDIRECT(VLOOKUP(J35,Causa!$X:$AE,8,0)))</xm:f>
          </x14:formula1>
          <xm:sqref>O35:O188</xm:sqref>
        </x14:dataValidation>
        <x14:dataValidation type="list" allowBlank="1" showInputMessage="1" showErrorMessage="1" xr:uid="{85EF2293-F2FB-4551-899B-EF02898D19BF}">
          <x14:formula1>
            <xm:f>INDIRECT(VLOOKUP(M35,Causa!$T$2:$U$16,2,0))</xm:f>
          </x14:formula1>
          <xm:sqref>N35:N188</xm:sqref>
        </x14:dataValidation>
        <x14:dataValidation type="list" allowBlank="1" showInputMessage="1" showErrorMessage="1" xr:uid="{E88CE519-AD7B-4060-87A4-D452C6CE43A3}">
          <x14:formula1>
            <xm:f>IF(E35=1,Causa!$T$2:$T$16,Causa!$W$1)</xm:f>
          </x14:formula1>
          <xm:sqref>M35:M188</xm:sqref>
        </x14:dataValidation>
      </x14:dataValidation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208CE2-EC7F-4F0E-BED5-3B064094CD32}">
  <sheetPr codeName="Hoja52"/>
  <dimension ref="A1:AR188"/>
  <sheetViews>
    <sheetView showGridLines="0" topLeftCell="B14" zoomScale="103" zoomScaleNormal="40" workbookViewId="0">
      <selection activeCell="K13" sqref="K13"/>
    </sheetView>
  </sheetViews>
  <sheetFormatPr baseColWidth="10" defaultColWidth="7.77734375" defaultRowHeight="21.75" customHeight="1" x14ac:dyDescent="0.25"/>
  <cols>
    <col min="1" max="1" width="8.77734375" style="148" hidden="1" customWidth="1"/>
    <col min="2" max="2" width="11.21875" style="87" customWidth="1"/>
    <col min="3" max="3" width="8.77734375" style="87" customWidth="1"/>
    <col min="4" max="4" width="13.77734375" style="87" customWidth="1"/>
    <col min="5" max="5" width="10.21875" style="87" customWidth="1"/>
    <col min="6" max="6" width="13.77734375" style="87" customWidth="1"/>
    <col min="7" max="7" width="15.77734375" style="87" customWidth="1"/>
    <col min="8" max="8" width="13.21875" style="87" bestFit="1" customWidth="1"/>
    <col min="9" max="9" width="13.21875" style="87" customWidth="1"/>
    <col min="10" max="10" width="13.77734375" style="87" customWidth="1"/>
    <col min="11" max="11" width="12" style="87" customWidth="1"/>
    <col min="12" max="12" width="22.77734375" style="87" customWidth="1"/>
    <col min="13" max="13" width="18.21875" style="87" customWidth="1"/>
    <col min="14" max="15" width="15.77734375" style="87" customWidth="1"/>
    <col min="16" max="16" width="15.21875" style="87" customWidth="1"/>
    <col min="17" max="17" width="39.77734375" style="87" customWidth="1"/>
    <col min="18" max="18" width="34.21875" style="87" customWidth="1"/>
    <col min="19" max="19" width="16.77734375" style="87" customWidth="1"/>
    <col min="20" max="21" width="13.77734375" style="87" customWidth="1"/>
    <col min="22" max="22" width="17.77734375" style="87" bestFit="1" customWidth="1"/>
    <col min="23" max="24" width="13.77734375" style="87" customWidth="1"/>
    <col min="25" max="25" width="9.21875" style="87" bestFit="1" customWidth="1"/>
    <col min="26" max="26" width="9.44140625" style="87" customWidth="1"/>
    <col min="27" max="27" width="15.21875" style="87" customWidth="1"/>
    <col min="28" max="28" width="20.77734375" style="87" bestFit="1" customWidth="1"/>
    <col min="29" max="29" width="14.77734375" style="87" customWidth="1"/>
    <col min="30" max="30" width="19" style="87" bestFit="1" customWidth="1"/>
    <col min="31" max="31" width="5.21875" style="87" customWidth="1"/>
    <col min="32" max="32" width="21.77734375" style="87" bestFit="1" customWidth="1"/>
    <col min="33" max="33" width="14.21875" style="87" customWidth="1"/>
    <col min="34" max="34" width="18.77734375" style="87" bestFit="1" customWidth="1"/>
    <col min="35" max="41" width="15.77734375" style="87" customWidth="1"/>
    <col min="42" max="42" width="30.5546875" style="87" bestFit="1" customWidth="1"/>
    <col min="43" max="44" width="15.77734375" style="87" customWidth="1"/>
    <col min="45" max="16384" width="7.77734375" style="87"/>
  </cols>
  <sheetData>
    <row r="1" spans="1:44" ht="6.75" hidden="1" customHeight="1" x14ac:dyDescent="0.25">
      <c r="A1" s="147"/>
      <c r="B1" s="89"/>
      <c r="C1" s="89"/>
      <c r="D1" s="89"/>
      <c r="E1" s="89"/>
      <c r="F1" s="89"/>
      <c r="G1" s="89"/>
      <c r="H1" s="89"/>
      <c r="I1" s="89"/>
      <c r="J1" s="89"/>
      <c r="K1" s="89"/>
      <c r="L1" s="89"/>
      <c r="M1" s="195" t="s">
        <v>1770</v>
      </c>
      <c r="N1" s="89"/>
      <c r="O1" s="89"/>
      <c r="P1" s="89"/>
      <c r="Q1" s="89"/>
      <c r="R1" s="89"/>
      <c r="S1" s="89"/>
      <c r="T1" s="89"/>
      <c r="U1" s="89"/>
      <c r="V1" s="89"/>
      <c r="W1" s="89"/>
      <c r="X1" s="89"/>
      <c r="Y1" s="89"/>
      <c r="Z1" s="89"/>
      <c r="AA1" s="89"/>
      <c r="AE1" s="88"/>
    </row>
    <row r="2" spans="1:44" ht="3.75" customHeight="1" thickBot="1" x14ac:dyDescent="0.3">
      <c r="AE2" s="88"/>
    </row>
    <row r="3" spans="1:44" ht="21" customHeight="1" thickBot="1" x14ac:dyDescent="0.45">
      <c r="E3" s="217" t="s">
        <v>0</v>
      </c>
      <c r="F3" s="37"/>
      <c r="G3" s="268" t="s">
        <v>1759</v>
      </c>
      <c r="H3" s="263"/>
      <c r="I3" s="263"/>
      <c r="J3" s="263"/>
      <c r="K3" s="263"/>
      <c r="L3" s="269"/>
      <c r="M3" s="202" t="s">
        <v>1848</v>
      </c>
      <c r="N3" s="202" t="s">
        <v>1849</v>
      </c>
      <c r="O3" s="91"/>
      <c r="P3" s="91"/>
      <c r="Q3" s="91"/>
      <c r="R3" s="91"/>
      <c r="S3" s="39"/>
      <c r="AE3" s="88"/>
    </row>
    <row r="4" spans="1:44" ht="18.75" customHeight="1" thickBot="1" x14ac:dyDescent="0.3">
      <c r="D4" s="90"/>
      <c r="E4" s="217" t="s">
        <v>1762</v>
      </c>
      <c r="F4" s="264"/>
      <c r="G4" s="265"/>
      <c r="H4" s="28">
        <f>IFERROR(VLOOKUP(F4,Causa!$A$97:$B$108,2,0),0)</f>
        <v>0</v>
      </c>
      <c r="I4" s="90"/>
      <c r="J4" s="92"/>
      <c r="K4" s="92"/>
      <c r="L4" s="201" t="s">
        <v>1845</v>
      </c>
      <c r="M4" s="203">
        <f>+SUMIFS(P:P,L:L,$M$1,X:X,"M")</f>
        <v>0</v>
      </c>
      <c r="N4" s="203">
        <f>COUNTIFS(N7:N30,"&gt;180",AA7:AA30,"M")</f>
        <v>0</v>
      </c>
      <c r="O4" s="91"/>
      <c r="P4" s="91"/>
      <c r="Q4" s="90"/>
      <c r="R4" s="94"/>
      <c r="AE4" s="88"/>
    </row>
    <row r="5" spans="1:44" ht="18.75" customHeight="1" x14ac:dyDescent="0.25">
      <c r="D5" s="95" t="s">
        <v>1752</v>
      </c>
      <c r="E5" s="78">
        <f>IFERROR(SUM(T9:T32)/(SUM(Y9:Y32)-SUM(U9:U32)-SUM(V9:V32)-SUM(W9:W32)),0)</f>
        <v>0</v>
      </c>
      <c r="F5" s="95" t="s">
        <v>1751</v>
      </c>
      <c r="G5" s="27">
        <f>IFERROR(SUM(T9:T32)/(SUM(Y9:Y32)-SUM(U9:U32)),0)</f>
        <v>0</v>
      </c>
      <c r="H5" s="95" t="s">
        <v>1753</v>
      </c>
      <c r="I5" s="78">
        <f>IFERROR(SUM(T9:T32)/(SUM(Y9:Y32)-SUM(U9:U32)-SUM(V9:V32)),0)</f>
        <v>0</v>
      </c>
      <c r="J5" s="93"/>
      <c r="K5" s="93"/>
      <c r="L5" s="201" t="s">
        <v>1846</v>
      </c>
      <c r="M5" s="203">
        <f>+SUMIFS(P:P,L:L,$M$1,X:X,"T")</f>
        <v>0</v>
      </c>
      <c r="N5" s="203">
        <f>COUNTIFS(N8:N31,"&gt;180",AA8:AA31,"t")</f>
        <v>0</v>
      </c>
      <c r="O5" s="95"/>
      <c r="P5" s="95"/>
      <c r="T5" s="192" t="s">
        <v>11</v>
      </c>
      <c r="U5" s="192" t="s">
        <v>12</v>
      </c>
      <c r="V5" s="192" t="s">
        <v>13</v>
      </c>
      <c r="W5" s="192" t="s">
        <v>14</v>
      </c>
      <c r="X5" s="192" t="s">
        <v>15</v>
      </c>
      <c r="Y5" s="192" t="s">
        <v>16</v>
      </c>
      <c r="AE5" s="97"/>
      <c r="AF5" s="98"/>
    </row>
    <row r="6" spans="1:44" ht="18.75" customHeight="1" thickBot="1" x14ac:dyDescent="0.3">
      <c r="C6" s="87" t="s">
        <v>1799</v>
      </c>
      <c r="D6" s="95" t="s">
        <v>1752</v>
      </c>
      <c r="E6" s="78">
        <f>IFERROR(SUM(T9:T16)/(SUM(Y9:Y16)-SUM(U9:U16)-SUM(V9:V16)-SUM(W9:W16)),0)</f>
        <v>0</v>
      </c>
      <c r="F6" s="95" t="s">
        <v>1751</v>
      </c>
      <c r="G6" s="27">
        <f>IFERROR(SUM(T9:T16)/(SUM(Y9:Y16)-SUM(U9:U16)),0)</f>
        <v>0</v>
      </c>
      <c r="H6" s="95" t="s">
        <v>1753</v>
      </c>
      <c r="I6" s="78">
        <f>IFERROR(SUM(T9:T16)/(SUM(Y9:Y16)-SUM(U9:U16)-SUM(V9:V16)),0)</f>
        <v>0</v>
      </c>
      <c r="J6" s="99"/>
      <c r="K6" s="99"/>
      <c r="L6" s="201" t="s">
        <v>1847</v>
      </c>
      <c r="M6" s="204">
        <f>+SUMIFS(P:P,L:L,$M$1,X:X,"N")</f>
        <v>0</v>
      </c>
      <c r="N6" s="204">
        <f>COUNTIFS(N9:N32,"&gt;180",AA9:AA32,"n")</f>
        <v>0</v>
      </c>
      <c r="O6" s="99"/>
      <c r="P6" s="99"/>
      <c r="T6" s="191">
        <f>SUM(T9:T32)</f>
        <v>0</v>
      </c>
      <c r="U6" s="191">
        <f t="shared" ref="U6:Y6" si="0">SUM(U9:U32)</f>
        <v>0</v>
      </c>
      <c r="V6" s="191">
        <f t="shared" si="0"/>
        <v>0</v>
      </c>
      <c r="W6" s="191">
        <f t="shared" si="0"/>
        <v>0</v>
      </c>
      <c r="X6" s="191">
        <f t="shared" si="0"/>
        <v>0</v>
      </c>
      <c r="Y6" s="191">
        <f t="shared" si="0"/>
        <v>0</v>
      </c>
      <c r="Z6" s="100"/>
      <c r="AA6" s="119"/>
      <c r="AB6" s="119"/>
      <c r="AC6" s="119"/>
      <c r="AD6" s="96"/>
      <c r="AE6" s="97"/>
      <c r="AF6" s="98"/>
    </row>
    <row r="7" spans="1:44" ht="26.25" customHeight="1" thickBot="1" x14ac:dyDescent="0.3">
      <c r="C7" s="266" t="s">
        <v>1</v>
      </c>
      <c r="D7" s="257"/>
      <c r="E7" s="257"/>
      <c r="F7" s="257"/>
      <c r="G7" s="257"/>
      <c r="H7" s="257"/>
      <c r="I7" s="257"/>
      <c r="J7" s="257"/>
      <c r="K7" s="257"/>
      <c r="L7" s="257"/>
      <c r="M7" s="270"/>
      <c r="N7" s="270"/>
      <c r="O7" s="257"/>
      <c r="P7" s="257"/>
      <c r="Q7" s="257"/>
      <c r="R7" s="257"/>
      <c r="S7" s="267"/>
      <c r="T7" s="256" t="s">
        <v>2</v>
      </c>
      <c r="U7" s="257"/>
      <c r="V7" s="257"/>
      <c r="W7" s="257"/>
      <c r="X7" s="257"/>
      <c r="Y7" s="257"/>
      <c r="Z7" s="258"/>
      <c r="AA7" s="252"/>
      <c r="AB7" s="252"/>
      <c r="AC7" s="252"/>
      <c r="AD7" s="252"/>
      <c r="AE7" s="97"/>
      <c r="AF7" s="98"/>
    </row>
    <row r="8" spans="1:44" s="104" customFormat="1" ht="42" customHeight="1" thickBot="1" x14ac:dyDescent="0.3">
      <c r="A8" s="149"/>
      <c r="B8" s="77" t="s">
        <v>1738</v>
      </c>
      <c r="C8" s="23" t="s">
        <v>1737</v>
      </c>
      <c r="D8" s="132" t="s">
        <v>1742</v>
      </c>
      <c r="E8" s="132" t="s">
        <v>3</v>
      </c>
      <c r="F8" s="132" t="s">
        <v>4</v>
      </c>
      <c r="G8" s="132" t="s">
        <v>6</v>
      </c>
      <c r="H8" s="132" t="s">
        <v>7</v>
      </c>
      <c r="I8" s="132" t="s">
        <v>8</v>
      </c>
      <c r="J8" s="132" t="s">
        <v>5</v>
      </c>
      <c r="K8" s="144" t="s">
        <v>1745</v>
      </c>
      <c r="L8" s="132" t="s">
        <v>9</v>
      </c>
      <c r="M8" s="132" t="s">
        <v>1746</v>
      </c>
      <c r="N8" s="132" t="s">
        <v>119</v>
      </c>
      <c r="O8" s="132" t="s">
        <v>1743</v>
      </c>
      <c r="P8" s="132" t="s">
        <v>1744</v>
      </c>
      <c r="Q8" s="253" t="s">
        <v>10</v>
      </c>
      <c r="R8" s="254"/>
      <c r="S8" s="255"/>
      <c r="T8" s="132" t="s">
        <v>11</v>
      </c>
      <c r="U8" s="132" t="s">
        <v>12</v>
      </c>
      <c r="V8" s="132" t="s">
        <v>13</v>
      </c>
      <c r="W8" s="144" t="s">
        <v>14</v>
      </c>
      <c r="X8" s="144" t="s">
        <v>15</v>
      </c>
      <c r="Y8" s="132" t="s">
        <v>16</v>
      </c>
      <c r="Z8" s="145" t="s">
        <v>4</v>
      </c>
      <c r="AA8" s="101"/>
      <c r="AB8" s="219"/>
      <c r="AC8" s="252"/>
      <c r="AD8" s="252"/>
      <c r="AE8" s="102"/>
      <c r="AF8" s="103"/>
    </row>
    <row r="9" spans="1:44" s="108" customFormat="1" ht="17.25" customHeight="1" x14ac:dyDescent="0.25">
      <c r="A9" s="259" t="s">
        <v>1761</v>
      </c>
      <c r="B9" s="46"/>
      <c r="C9" s="48" t="str">
        <f>IF(D9="","",Y9-60)</f>
        <v/>
      </c>
      <c r="D9" s="40" t="str">
        <f>IFERROR(IF(H9="","",(1-(H9/(VLOOKUP(J9,Causa!$A$78:$B$80,2,0))))*60),"FALTA CALIBRE")</f>
        <v/>
      </c>
      <c r="E9" s="41"/>
      <c r="F9" s="42">
        <v>4.0972222222222222E-2</v>
      </c>
      <c r="G9" s="133"/>
      <c r="H9" s="122" t="str">
        <f>IF(E9="","",E9)</f>
        <v/>
      </c>
      <c r="I9" s="146"/>
      <c r="J9" s="43"/>
      <c r="K9" s="159" t="str">
        <f>IFERROR("Promedio Vol. De 00:00 a 08:00: " &amp; ROUND(AVERAGE(N9:N16),1) &amp; "  - GLY Promedio: " &amp; ROUND(AVERAGE(L9:L16),3)*100,"")</f>
        <v/>
      </c>
      <c r="L9" s="123">
        <f t="shared" ref="L9:L32" si="1">IF(T9=0,0,ROUND((T9/(60-U9)),3))</f>
        <v>0</v>
      </c>
      <c r="M9" s="123">
        <f t="shared" ref="M9:M32" si="2">IF(T9=0,0,ROUND((T9/(60-U9-V9-W9)),3))</f>
        <v>0</v>
      </c>
      <c r="N9" s="44" t="str">
        <f>IF(E9="","",H9/12*VLOOKUP(J9,Causa!$A$78:$C$80,3,0))</f>
        <v/>
      </c>
      <c r="O9" s="44">
        <f t="shared" ref="O9:O32" si="3">+X9</f>
        <v>0</v>
      </c>
      <c r="P9" s="44">
        <f t="shared" ref="P9:P32" si="4">+W9</f>
        <v>0</v>
      </c>
      <c r="Q9" s="160"/>
      <c r="R9" s="262">
        <f>IFERROR(SUM(T9:T15)/(SUM(Y9:Y15)-SUM(U9:U15)-SUM(V9:V15)),0)</f>
        <v>0</v>
      </c>
      <c r="S9" s="262"/>
      <c r="T9" s="161">
        <f>IF(H9="",0,ROUND(H9/VLOOKUP(J9,Causa!$A$78:$B$80,2,0)*60,2))</f>
        <v>0</v>
      </c>
      <c r="U9" s="161">
        <f>SUMIF($W$35:$W$188,Z9,$S$35:$S$188)</f>
        <v>0</v>
      </c>
      <c r="V9" s="161">
        <f>SUMIF($W$35:$W$188,Z9,$T$35:$T$188)</f>
        <v>0</v>
      </c>
      <c r="W9" s="161">
        <f>SUMIF($W$35:$W$188,Z9,$U$35:$U$188)</f>
        <v>0</v>
      </c>
      <c r="X9" s="161">
        <f>SUMIF($W$35:$W$188,Z9,$V$35:$V$188)</f>
        <v>0</v>
      </c>
      <c r="Y9" s="161">
        <f t="shared" ref="Y9:Y32" si="5">SUM(T9:X9)</f>
        <v>0</v>
      </c>
      <c r="Z9" s="162">
        <v>0</v>
      </c>
      <c r="AA9" s="105" t="s">
        <v>517</v>
      </c>
      <c r="AB9" s="106"/>
      <c r="AC9" s="106"/>
      <c r="AD9" s="106"/>
      <c r="AE9" s="107">
        <v>0</v>
      </c>
      <c r="AP9" s="87"/>
      <c r="AQ9" s="87"/>
      <c r="AR9" s="87"/>
    </row>
    <row r="10" spans="1:44" s="108" customFormat="1" ht="17.25" customHeight="1" x14ac:dyDescent="0.25">
      <c r="A10" s="260"/>
      <c r="B10" s="47"/>
      <c r="C10" s="49" t="str">
        <f t="shared" ref="C10:C32" si="6">IF(D10="","",Y10-60)</f>
        <v/>
      </c>
      <c r="D10" s="40" t="str">
        <f>IFERROR(IF(H10="","",(1-(H10/(VLOOKUP(J10,Causa!$A$78:$B$80,2,0))))*60),"FALTA CALIBRE")</f>
        <v/>
      </c>
      <c r="E10" s="41"/>
      <c r="F10" s="42">
        <v>8.2638888888888887E-2</v>
      </c>
      <c r="G10" s="133"/>
      <c r="H10" s="122" t="str">
        <f t="shared" ref="H10:H32" si="7">IF(E10=0,"",(E10-E9))</f>
        <v/>
      </c>
      <c r="I10" s="146"/>
      <c r="J10" s="43"/>
      <c r="K10" s="159"/>
      <c r="L10" s="123">
        <f t="shared" si="1"/>
        <v>0</v>
      </c>
      <c r="M10" s="123">
        <f t="shared" si="2"/>
        <v>0</v>
      </c>
      <c r="N10" s="44" t="str">
        <f>IF(E10="","",H10/12*VLOOKUP(J10,Causa!$A$78:$C$80,3,0))</f>
        <v/>
      </c>
      <c r="O10" s="44">
        <f t="shared" si="3"/>
        <v>0</v>
      </c>
      <c r="P10" s="44">
        <f t="shared" si="4"/>
        <v>0</v>
      </c>
      <c r="Q10" s="160"/>
      <c r="R10" s="262"/>
      <c r="S10" s="262"/>
      <c r="T10" s="161">
        <f>IF(H10="",0,ROUND(H10/VLOOKUP(J10,Causa!$A$78:$B$80,2,0)*60,2))</f>
        <v>0</v>
      </c>
      <c r="U10" s="161">
        <f t="shared" ref="U10:U32" si="8">SUMIF($W$35:$W$188,Z10,$S$35:$S$188)</f>
        <v>0</v>
      </c>
      <c r="V10" s="161">
        <f t="shared" ref="V10:V32" si="9">SUMIF($W$35:$W$188,Z10,$T$35:$T$188)</f>
        <v>0</v>
      </c>
      <c r="W10" s="161">
        <f t="shared" ref="W10:W32" si="10">SUMIF($W$35:$W$188,Z10,$U$35:$U$188)</f>
        <v>0</v>
      </c>
      <c r="X10" s="161">
        <f t="shared" ref="X10:X32" si="11">SUMIF($W$35:$W$188,Z10,$V$35:$V$188)</f>
        <v>0</v>
      </c>
      <c r="Y10" s="161">
        <f t="shared" si="5"/>
        <v>0</v>
      </c>
      <c r="Z10" s="162">
        <v>1</v>
      </c>
      <c r="AA10" s="105" t="s">
        <v>517</v>
      </c>
      <c r="AB10" s="106"/>
      <c r="AC10" s="106"/>
      <c r="AD10" s="106"/>
      <c r="AE10" s="107">
        <f t="shared" ref="AE10:AE32" si="12">+AE9+1</f>
        <v>1</v>
      </c>
      <c r="AP10" s="109"/>
      <c r="AQ10" s="109"/>
      <c r="AR10" s="109"/>
    </row>
    <row r="11" spans="1:44" s="108" customFormat="1" ht="17.25" customHeight="1" x14ac:dyDescent="0.25">
      <c r="A11" s="260"/>
      <c r="B11" s="47"/>
      <c r="C11" s="49" t="str">
        <f t="shared" si="6"/>
        <v/>
      </c>
      <c r="D11" s="40" t="str">
        <f>IFERROR(IF(H11="","",(1-(H11/(VLOOKUP(J11,Causa!$A$78:$B$80,2,0))))*60),"FALTA CALIBRE")</f>
        <v/>
      </c>
      <c r="E11" s="41"/>
      <c r="F11" s="42">
        <v>0.124305555555556</v>
      </c>
      <c r="G11" s="133"/>
      <c r="H11" s="122" t="str">
        <f t="shared" si="7"/>
        <v/>
      </c>
      <c r="I11" s="146"/>
      <c r="J11" s="43"/>
      <c r="K11" s="159"/>
      <c r="L11" s="123">
        <f t="shared" si="1"/>
        <v>0</v>
      </c>
      <c r="M11" s="123">
        <f t="shared" si="2"/>
        <v>0</v>
      </c>
      <c r="N11" s="44" t="str">
        <f>IF(E11="","",H11/12*VLOOKUP(J11,Causa!$A$78:$C$80,3,0))</f>
        <v/>
      </c>
      <c r="O11" s="44">
        <f t="shared" si="3"/>
        <v>0</v>
      </c>
      <c r="P11" s="44">
        <f t="shared" si="4"/>
        <v>0</v>
      </c>
      <c r="Q11" s="160"/>
      <c r="R11" s="262"/>
      <c r="S11" s="262"/>
      <c r="T11" s="161">
        <f>IF(H11="",0,ROUND(H11/VLOOKUP(J11,Causa!$A$78:$B$80,2,0)*60,2))</f>
        <v>0</v>
      </c>
      <c r="U11" s="161">
        <f t="shared" si="8"/>
        <v>0</v>
      </c>
      <c r="V11" s="161">
        <f t="shared" si="9"/>
        <v>0</v>
      </c>
      <c r="W11" s="161">
        <f t="shared" si="10"/>
        <v>0</v>
      </c>
      <c r="X11" s="161">
        <f t="shared" si="11"/>
        <v>0</v>
      </c>
      <c r="Y11" s="161">
        <f t="shared" si="5"/>
        <v>0</v>
      </c>
      <c r="Z11" s="162">
        <v>2</v>
      </c>
      <c r="AA11" s="105" t="s">
        <v>517</v>
      </c>
      <c r="AB11" s="106"/>
      <c r="AC11" s="106"/>
      <c r="AD11" s="106"/>
      <c r="AE11" s="107">
        <f t="shared" si="12"/>
        <v>2</v>
      </c>
      <c r="AP11" s="87"/>
      <c r="AQ11" s="87"/>
      <c r="AR11" s="87"/>
    </row>
    <row r="12" spans="1:44" s="108" customFormat="1" ht="17.25" customHeight="1" x14ac:dyDescent="0.25">
      <c r="A12" s="260"/>
      <c r="B12" s="47"/>
      <c r="C12" s="49" t="str">
        <f t="shared" si="6"/>
        <v/>
      </c>
      <c r="D12" s="40" t="str">
        <f>IFERROR(IF(H12="","",(1-(H12/(VLOOKUP(J12,Causa!$A$78:$B$80,2,0))))*60),"FALTA CALIBRE")</f>
        <v/>
      </c>
      <c r="E12" s="41"/>
      <c r="F12" s="42">
        <v>0.16597222222222199</v>
      </c>
      <c r="G12" s="133"/>
      <c r="H12" s="122" t="str">
        <f t="shared" si="7"/>
        <v/>
      </c>
      <c r="I12" s="146"/>
      <c r="J12" s="43"/>
      <c r="K12" s="159"/>
      <c r="L12" s="123">
        <f t="shared" si="1"/>
        <v>0</v>
      </c>
      <c r="M12" s="123">
        <f t="shared" si="2"/>
        <v>0</v>
      </c>
      <c r="N12" s="44" t="str">
        <f>IF(E12="","",H12/12*VLOOKUP(J12,Causa!$A$78:$C$80,3,0))</f>
        <v/>
      </c>
      <c r="O12" s="44">
        <f t="shared" si="3"/>
        <v>0</v>
      </c>
      <c r="P12" s="44">
        <f t="shared" si="4"/>
        <v>0</v>
      </c>
      <c r="Q12" s="160"/>
      <c r="R12" s="262"/>
      <c r="S12" s="262"/>
      <c r="T12" s="161">
        <f>IF(H12="",0,ROUND(H12/VLOOKUP(J12,Causa!$A$78:$B$80,2,0)*60,2))</f>
        <v>0</v>
      </c>
      <c r="U12" s="161">
        <f t="shared" si="8"/>
        <v>0</v>
      </c>
      <c r="V12" s="161">
        <f t="shared" si="9"/>
        <v>0</v>
      </c>
      <c r="W12" s="161">
        <f t="shared" si="10"/>
        <v>0</v>
      </c>
      <c r="X12" s="161">
        <f t="shared" si="11"/>
        <v>0</v>
      </c>
      <c r="Y12" s="161">
        <f t="shared" si="5"/>
        <v>0</v>
      </c>
      <c r="Z12" s="162">
        <v>3</v>
      </c>
      <c r="AA12" s="105" t="s">
        <v>517</v>
      </c>
      <c r="AB12" s="106"/>
      <c r="AC12" s="106"/>
      <c r="AD12" s="106"/>
      <c r="AE12" s="107">
        <f t="shared" si="12"/>
        <v>3</v>
      </c>
      <c r="AP12" s="87"/>
      <c r="AQ12" s="87"/>
      <c r="AR12" s="87"/>
    </row>
    <row r="13" spans="1:44" s="108" customFormat="1" ht="17.25" customHeight="1" x14ac:dyDescent="0.25">
      <c r="A13" s="260"/>
      <c r="B13" s="47"/>
      <c r="C13" s="49" t="str">
        <f t="shared" si="6"/>
        <v/>
      </c>
      <c r="D13" s="40" t="str">
        <f>IFERROR(IF(H13="","",(1-(H13/(VLOOKUP(J13,Causa!$A$78:$B$80,2,0))))*60),"FALTA CALIBRE")</f>
        <v/>
      </c>
      <c r="E13" s="41"/>
      <c r="F13" s="42">
        <v>0.20763888888888901</v>
      </c>
      <c r="G13" s="133"/>
      <c r="H13" s="122" t="str">
        <f t="shared" si="7"/>
        <v/>
      </c>
      <c r="I13" s="146"/>
      <c r="J13" s="43"/>
      <c r="K13" s="159"/>
      <c r="L13" s="123">
        <f t="shared" si="1"/>
        <v>0</v>
      </c>
      <c r="M13" s="123">
        <f t="shared" si="2"/>
        <v>0</v>
      </c>
      <c r="N13" s="44" t="str">
        <f>IF(E13="","",H13/12*VLOOKUP(J13,Causa!$A$78:$C$80,3,0))</f>
        <v/>
      </c>
      <c r="O13" s="44">
        <f t="shared" si="3"/>
        <v>0</v>
      </c>
      <c r="P13" s="44">
        <f t="shared" si="4"/>
        <v>0</v>
      </c>
      <c r="Q13" s="160"/>
      <c r="R13" s="262"/>
      <c r="S13" s="262"/>
      <c r="T13" s="161">
        <f>IF(H13="",0,ROUND(H13/VLOOKUP(J13,Causa!$A$78:$B$80,2,0)*60,2))</f>
        <v>0</v>
      </c>
      <c r="U13" s="161">
        <f t="shared" si="8"/>
        <v>0</v>
      </c>
      <c r="V13" s="161">
        <f t="shared" si="9"/>
        <v>0</v>
      </c>
      <c r="W13" s="161">
        <f t="shared" si="10"/>
        <v>0</v>
      </c>
      <c r="X13" s="161">
        <f t="shared" si="11"/>
        <v>0</v>
      </c>
      <c r="Y13" s="161">
        <f t="shared" si="5"/>
        <v>0</v>
      </c>
      <c r="Z13" s="162">
        <v>4</v>
      </c>
      <c r="AA13" s="105" t="s">
        <v>517</v>
      </c>
      <c r="AB13" s="106"/>
      <c r="AC13" s="106"/>
      <c r="AD13" s="106"/>
      <c r="AE13" s="107">
        <f t="shared" si="12"/>
        <v>4</v>
      </c>
      <c r="AP13" s="87"/>
      <c r="AQ13" s="87"/>
      <c r="AR13" s="87"/>
    </row>
    <row r="14" spans="1:44" s="108" customFormat="1" ht="17.25" customHeight="1" x14ac:dyDescent="0.25">
      <c r="A14" s="260"/>
      <c r="B14" s="47"/>
      <c r="C14" s="49" t="str">
        <f t="shared" si="6"/>
        <v/>
      </c>
      <c r="D14" s="40" t="str">
        <f>IFERROR(IF(H14="","",(1-(H14/(VLOOKUP(J14,Causa!$A$78:$B$80,2,0))))*60),"FALTA CALIBRE")</f>
        <v/>
      </c>
      <c r="E14" s="41"/>
      <c r="F14" s="42">
        <v>0.249305555555556</v>
      </c>
      <c r="G14" s="133"/>
      <c r="H14" s="122" t="str">
        <f t="shared" si="7"/>
        <v/>
      </c>
      <c r="I14" s="146"/>
      <c r="J14" s="43"/>
      <c r="K14" s="159"/>
      <c r="L14" s="123">
        <f t="shared" si="1"/>
        <v>0</v>
      </c>
      <c r="M14" s="123">
        <f t="shared" si="2"/>
        <v>0</v>
      </c>
      <c r="N14" s="44" t="str">
        <f>IF(E14="","",H14/12*VLOOKUP(J14,Causa!$A$78:$C$80,3,0))</f>
        <v/>
      </c>
      <c r="O14" s="44">
        <f t="shared" si="3"/>
        <v>0</v>
      </c>
      <c r="P14" s="44">
        <f t="shared" si="4"/>
        <v>0</v>
      </c>
      <c r="Q14" s="160"/>
      <c r="R14" s="262"/>
      <c r="S14" s="262"/>
      <c r="T14" s="161">
        <f>IF(H14="",0,ROUND(H14/VLOOKUP(J14,Causa!$A$78:$B$80,2,0)*60,2))</f>
        <v>0</v>
      </c>
      <c r="U14" s="161">
        <f t="shared" si="8"/>
        <v>0</v>
      </c>
      <c r="V14" s="161">
        <f t="shared" si="9"/>
        <v>0</v>
      </c>
      <c r="W14" s="161">
        <f t="shared" si="10"/>
        <v>0</v>
      </c>
      <c r="X14" s="161">
        <f t="shared" si="11"/>
        <v>0</v>
      </c>
      <c r="Y14" s="161">
        <f t="shared" si="5"/>
        <v>0</v>
      </c>
      <c r="Z14" s="162">
        <v>5</v>
      </c>
      <c r="AA14" s="105" t="s">
        <v>517</v>
      </c>
      <c r="AB14" s="106"/>
      <c r="AC14" s="106"/>
      <c r="AD14" s="106"/>
      <c r="AE14" s="107">
        <f t="shared" si="12"/>
        <v>5</v>
      </c>
      <c r="AP14" s="87"/>
      <c r="AQ14" s="87"/>
      <c r="AR14" s="87"/>
    </row>
    <row r="15" spans="1:44" s="108" customFormat="1" ht="17.25" customHeight="1" thickBot="1" x14ac:dyDescent="0.3">
      <c r="A15" s="261"/>
      <c r="B15" s="47"/>
      <c r="C15" s="50" t="str">
        <f t="shared" si="6"/>
        <v/>
      </c>
      <c r="D15" s="40" t="str">
        <f>IFERROR(IF(H15="","",(1-(H15/(VLOOKUP(J15,Causa!$A$78:$B$80,2,0))))*60),"FALTA CALIBRE")</f>
        <v/>
      </c>
      <c r="E15" s="41"/>
      <c r="F15" s="42">
        <v>0.29097222222222202</v>
      </c>
      <c r="G15" s="133"/>
      <c r="H15" s="122" t="str">
        <f t="shared" si="7"/>
        <v/>
      </c>
      <c r="I15" s="146"/>
      <c r="J15" s="43"/>
      <c r="K15" s="159"/>
      <c r="L15" s="123">
        <f t="shared" si="1"/>
        <v>0</v>
      </c>
      <c r="M15" s="123">
        <f t="shared" si="2"/>
        <v>0</v>
      </c>
      <c r="N15" s="44" t="str">
        <f>IF(E15="","",H15/12*VLOOKUP(J15,Causa!$A$78:$C$80,3,0))</f>
        <v/>
      </c>
      <c r="O15" s="44">
        <f t="shared" si="3"/>
        <v>0</v>
      </c>
      <c r="P15" s="44">
        <f t="shared" si="4"/>
        <v>0</v>
      </c>
      <c r="Q15" s="160"/>
      <c r="R15" s="262"/>
      <c r="S15" s="262"/>
      <c r="T15" s="161">
        <f>IF(H15="",0,ROUND(H15/VLOOKUP(J15,Causa!$A$78:$B$80,2,0)*60,2))</f>
        <v>0</v>
      </c>
      <c r="U15" s="161">
        <f t="shared" si="8"/>
        <v>0</v>
      </c>
      <c r="V15" s="161">
        <f t="shared" si="9"/>
        <v>0</v>
      </c>
      <c r="W15" s="161">
        <f t="shared" si="10"/>
        <v>0</v>
      </c>
      <c r="X15" s="161">
        <f t="shared" si="11"/>
        <v>0</v>
      </c>
      <c r="Y15" s="161">
        <f t="shared" si="5"/>
        <v>0</v>
      </c>
      <c r="Z15" s="162">
        <v>6</v>
      </c>
      <c r="AA15" s="105" t="s">
        <v>517</v>
      </c>
      <c r="AB15" s="106"/>
      <c r="AC15" s="106"/>
      <c r="AD15" s="106"/>
      <c r="AE15" s="107">
        <f t="shared" si="12"/>
        <v>6</v>
      </c>
      <c r="AP15" s="87"/>
      <c r="AQ15" s="87"/>
      <c r="AR15" s="87"/>
    </row>
    <row r="16" spans="1:44" s="108" customFormat="1" ht="21" customHeight="1" x14ac:dyDescent="0.25">
      <c r="A16" s="259" t="s">
        <v>1763</v>
      </c>
      <c r="B16" s="47"/>
      <c r="C16" s="48" t="str">
        <f t="shared" si="6"/>
        <v/>
      </c>
      <c r="D16" s="40" t="str">
        <f>IFERROR(IF(H16="","",(1-(H16/(VLOOKUP(J16,Causa!$A$78:$B$80,2,0))))*60),"FALTA CALIBRE")</f>
        <v/>
      </c>
      <c r="E16" s="41"/>
      <c r="F16" s="42">
        <v>0.33263888888888898</v>
      </c>
      <c r="G16" s="133"/>
      <c r="H16" s="122" t="str">
        <f t="shared" si="7"/>
        <v/>
      </c>
      <c r="I16" s="146"/>
      <c r="J16" s="43"/>
      <c r="K16" s="159"/>
      <c r="L16" s="123">
        <f t="shared" si="1"/>
        <v>0</v>
      </c>
      <c r="M16" s="123">
        <f t="shared" si="2"/>
        <v>0</v>
      </c>
      <c r="N16" s="44" t="str">
        <f>IF(E16="","",H16/12*VLOOKUP(J16,Causa!$A$78:$C$80,3,0))</f>
        <v/>
      </c>
      <c r="O16" s="44">
        <f t="shared" si="3"/>
        <v>0</v>
      </c>
      <c r="P16" s="44">
        <f t="shared" si="4"/>
        <v>0</v>
      </c>
      <c r="Q16" s="160"/>
      <c r="R16" s="45">
        <f>IFERROR(SUM(T16:T23)/(SUM(Y16:Y23)-SUM(U16:U23)-SUM(V16:V23)),0)</f>
        <v>0</v>
      </c>
      <c r="S16" s="45"/>
      <c r="T16" s="161">
        <f>IF(H16="",0,ROUND(H16/VLOOKUP(J16,Causa!$A$78:$B$80,2,0)*60,2))</f>
        <v>0</v>
      </c>
      <c r="U16" s="161">
        <f t="shared" si="8"/>
        <v>0</v>
      </c>
      <c r="V16" s="161">
        <f t="shared" si="9"/>
        <v>0</v>
      </c>
      <c r="W16" s="161">
        <f t="shared" si="10"/>
        <v>0</v>
      </c>
      <c r="X16" s="161">
        <f t="shared" si="11"/>
        <v>0</v>
      </c>
      <c r="Y16" s="161">
        <f t="shared" si="5"/>
        <v>0</v>
      </c>
      <c r="Z16" s="162">
        <v>7</v>
      </c>
      <c r="AA16" s="105" t="s">
        <v>515</v>
      </c>
      <c r="AB16" s="106"/>
      <c r="AC16" s="106"/>
      <c r="AD16" s="106"/>
      <c r="AE16" s="107">
        <f t="shared" si="12"/>
        <v>7</v>
      </c>
      <c r="AP16" s="87"/>
      <c r="AQ16" s="87"/>
      <c r="AR16" s="87"/>
    </row>
    <row r="17" spans="1:44" s="108" customFormat="1" ht="24.75" customHeight="1" x14ac:dyDescent="0.25">
      <c r="A17" s="260"/>
      <c r="B17" s="47"/>
      <c r="C17" s="49" t="str">
        <f t="shared" si="6"/>
        <v/>
      </c>
      <c r="D17" s="40" t="str">
        <f>IFERROR(IF(H17="","",(1-(H17/(VLOOKUP(J17,Causa!$A$78:$B$80,2,0))))*60),"FALTA CALIBRE")</f>
        <v/>
      </c>
      <c r="E17" s="41"/>
      <c r="F17" s="42">
        <v>0.374305555555556</v>
      </c>
      <c r="G17" s="133"/>
      <c r="H17" s="122" t="str">
        <f t="shared" si="7"/>
        <v/>
      </c>
      <c r="I17" s="146"/>
      <c r="J17" s="43"/>
      <c r="K17" s="159" t="str">
        <f>IFERROR("Promedio Vol. De 00:00 a 08:00: " &amp; ROUND(AVERAGE(N17:N24),1) &amp; "  - GLY Promedio: " &amp; ROUND(AVERAGE(L17:L24),3)*100,"")</f>
        <v/>
      </c>
      <c r="L17" s="123">
        <f t="shared" si="1"/>
        <v>0</v>
      </c>
      <c r="M17" s="123">
        <f t="shared" si="2"/>
        <v>0</v>
      </c>
      <c r="N17" s="44" t="str">
        <f>IF(E17="","",H17/12*VLOOKUP(J17,Causa!$A$78:$C$80,3,0))</f>
        <v/>
      </c>
      <c r="O17" s="44">
        <f t="shared" si="3"/>
        <v>0</v>
      </c>
      <c r="P17" s="44">
        <f t="shared" si="4"/>
        <v>0</v>
      </c>
      <c r="Q17" s="160"/>
      <c r="R17" s="45"/>
      <c r="S17" s="45"/>
      <c r="T17" s="161">
        <f>IF(H17="",0,ROUND(H17/VLOOKUP(J17,Causa!$A$78:$B$80,2,0)*60,2))</f>
        <v>0</v>
      </c>
      <c r="U17" s="161">
        <f t="shared" si="8"/>
        <v>0</v>
      </c>
      <c r="V17" s="161">
        <f t="shared" si="9"/>
        <v>0</v>
      </c>
      <c r="W17" s="161">
        <f t="shared" si="10"/>
        <v>0</v>
      </c>
      <c r="X17" s="161">
        <f t="shared" si="11"/>
        <v>0</v>
      </c>
      <c r="Y17" s="161">
        <f t="shared" si="5"/>
        <v>0</v>
      </c>
      <c r="Z17" s="162">
        <v>8</v>
      </c>
      <c r="AA17" s="105" t="s">
        <v>515</v>
      </c>
      <c r="AB17" s="106"/>
      <c r="AC17" s="106"/>
      <c r="AD17" s="106"/>
      <c r="AE17" s="107">
        <f t="shared" si="12"/>
        <v>8</v>
      </c>
      <c r="AP17" s="87"/>
      <c r="AQ17" s="87"/>
      <c r="AR17" s="87"/>
    </row>
    <row r="18" spans="1:44" s="108" customFormat="1" ht="24.75" customHeight="1" x14ac:dyDescent="0.25">
      <c r="A18" s="260"/>
      <c r="B18" s="47"/>
      <c r="C18" s="49" t="str">
        <f t="shared" si="6"/>
        <v/>
      </c>
      <c r="D18" s="40" t="str">
        <f>IFERROR(IF(H18="","",(1-(H18/(VLOOKUP(J18,Causa!$A$78:$B$80,2,0))))*60),"FALTA CALIBRE")</f>
        <v/>
      </c>
      <c r="E18" s="41"/>
      <c r="F18" s="42">
        <v>0.41597222222222202</v>
      </c>
      <c r="G18" s="133"/>
      <c r="H18" s="122" t="str">
        <f t="shared" si="7"/>
        <v/>
      </c>
      <c r="I18" s="146"/>
      <c r="J18" s="43"/>
      <c r="K18" s="159"/>
      <c r="L18" s="123">
        <f t="shared" si="1"/>
        <v>0</v>
      </c>
      <c r="M18" s="123">
        <f t="shared" si="2"/>
        <v>0</v>
      </c>
      <c r="N18" s="44" t="str">
        <f>IF(E18="","",H18/12*VLOOKUP(J18,Causa!$A$78:$C$80,3,0))</f>
        <v/>
      </c>
      <c r="O18" s="44">
        <f t="shared" si="3"/>
        <v>0</v>
      </c>
      <c r="P18" s="44">
        <f t="shared" si="4"/>
        <v>0</v>
      </c>
      <c r="Q18" s="160"/>
      <c r="R18" s="45"/>
      <c r="S18" s="45"/>
      <c r="T18" s="161">
        <f>IF(H18="",0,ROUND(H18/VLOOKUP(J18,Causa!$A$78:$B$80,2,0)*60,2))</f>
        <v>0</v>
      </c>
      <c r="U18" s="161">
        <f t="shared" si="8"/>
        <v>0</v>
      </c>
      <c r="V18" s="161">
        <f t="shared" si="9"/>
        <v>0</v>
      </c>
      <c r="W18" s="161">
        <f t="shared" si="10"/>
        <v>0</v>
      </c>
      <c r="X18" s="161">
        <f t="shared" si="11"/>
        <v>0</v>
      </c>
      <c r="Y18" s="161">
        <f t="shared" si="5"/>
        <v>0</v>
      </c>
      <c r="Z18" s="162">
        <v>9</v>
      </c>
      <c r="AA18" s="105" t="s">
        <v>515</v>
      </c>
      <c r="AB18" s="106"/>
      <c r="AC18" s="106"/>
      <c r="AD18" s="106"/>
      <c r="AE18" s="107">
        <f t="shared" si="12"/>
        <v>9</v>
      </c>
      <c r="AP18" s="87"/>
      <c r="AQ18" s="87"/>
      <c r="AR18" s="87"/>
    </row>
    <row r="19" spans="1:44" s="108" customFormat="1" ht="24.75" customHeight="1" x14ac:dyDescent="0.25">
      <c r="A19" s="260"/>
      <c r="B19" s="47"/>
      <c r="C19" s="49" t="str">
        <f t="shared" si="6"/>
        <v/>
      </c>
      <c r="D19" s="40" t="str">
        <f>IFERROR(IF(H19="","",(1-(H19/(VLOOKUP(J19,Causa!$A$78:$B$80,2,0))))*60),"FALTA CALIBRE")</f>
        <v/>
      </c>
      <c r="E19" s="41"/>
      <c r="F19" s="42">
        <v>0.45763888888888898</v>
      </c>
      <c r="G19" s="133"/>
      <c r="H19" s="122" t="str">
        <f t="shared" si="7"/>
        <v/>
      </c>
      <c r="I19" s="146"/>
      <c r="J19" s="43"/>
      <c r="K19" s="159"/>
      <c r="L19" s="123">
        <f t="shared" si="1"/>
        <v>0</v>
      </c>
      <c r="M19" s="123">
        <f t="shared" si="2"/>
        <v>0</v>
      </c>
      <c r="N19" s="44" t="str">
        <f>IF(E19="","",H19/12*VLOOKUP(J19,Causa!$A$78:$C$80,3,0))</f>
        <v/>
      </c>
      <c r="O19" s="44">
        <f t="shared" si="3"/>
        <v>0</v>
      </c>
      <c r="P19" s="44">
        <f t="shared" si="4"/>
        <v>0</v>
      </c>
      <c r="Q19" s="160"/>
      <c r="R19" s="45"/>
      <c r="S19" s="45"/>
      <c r="T19" s="161">
        <f>IF(H19="",0,ROUND(H19/VLOOKUP(J19,Causa!$A$78:$B$80,2,0)*60,2))</f>
        <v>0</v>
      </c>
      <c r="U19" s="161">
        <f t="shared" si="8"/>
        <v>0</v>
      </c>
      <c r="V19" s="161">
        <f t="shared" si="9"/>
        <v>0</v>
      </c>
      <c r="W19" s="161">
        <f t="shared" si="10"/>
        <v>0</v>
      </c>
      <c r="X19" s="161">
        <f t="shared" si="11"/>
        <v>0</v>
      </c>
      <c r="Y19" s="161">
        <f t="shared" si="5"/>
        <v>0</v>
      </c>
      <c r="Z19" s="162">
        <v>10</v>
      </c>
      <c r="AA19" s="105" t="s">
        <v>515</v>
      </c>
      <c r="AB19" s="106"/>
      <c r="AC19" s="106"/>
      <c r="AD19" s="106"/>
      <c r="AE19" s="107">
        <f t="shared" si="12"/>
        <v>10</v>
      </c>
      <c r="AP19" s="87"/>
      <c r="AQ19" s="87"/>
      <c r="AR19" s="87"/>
    </row>
    <row r="20" spans="1:44" s="108" customFormat="1" ht="24.75" customHeight="1" x14ac:dyDescent="0.25">
      <c r="A20" s="260"/>
      <c r="B20" s="47"/>
      <c r="C20" s="49" t="str">
        <f t="shared" si="6"/>
        <v/>
      </c>
      <c r="D20" s="40" t="str">
        <f>IFERROR(IF(H20="","",(1-(H20/(VLOOKUP(J20,Causa!$A$78:$B$80,2,0))))*60),"FALTA CALIBRE")</f>
        <v/>
      </c>
      <c r="E20" s="41"/>
      <c r="F20" s="42">
        <v>0.499305555555556</v>
      </c>
      <c r="G20" s="133"/>
      <c r="H20" s="122" t="str">
        <f t="shared" si="7"/>
        <v/>
      </c>
      <c r="I20" s="146"/>
      <c r="J20" s="43"/>
      <c r="K20" s="159"/>
      <c r="L20" s="123">
        <f t="shared" si="1"/>
        <v>0</v>
      </c>
      <c r="M20" s="123">
        <f t="shared" si="2"/>
        <v>0</v>
      </c>
      <c r="N20" s="44" t="str">
        <f>IF(E20="","",H20/12*VLOOKUP(J20,Causa!$A$78:$C$80,3,0))</f>
        <v/>
      </c>
      <c r="O20" s="44">
        <f t="shared" si="3"/>
        <v>0</v>
      </c>
      <c r="P20" s="44">
        <f t="shared" si="4"/>
        <v>0</v>
      </c>
      <c r="Q20" s="160"/>
      <c r="R20" s="45"/>
      <c r="S20" s="45"/>
      <c r="T20" s="161">
        <f>IF(H20="",0,ROUND(H20/VLOOKUP(J20,Causa!$A$78:$B$80,2,0)*60,2))</f>
        <v>0</v>
      </c>
      <c r="U20" s="161">
        <f t="shared" si="8"/>
        <v>0</v>
      </c>
      <c r="V20" s="161">
        <f t="shared" si="9"/>
        <v>0</v>
      </c>
      <c r="W20" s="161">
        <f t="shared" si="10"/>
        <v>0</v>
      </c>
      <c r="X20" s="161">
        <f t="shared" si="11"/>
        <v>0</v>
      </c>
      <c r="Y20" s="161">
        <f t="shared" si="5"/>
        <v>0</v>
      </c>
      <c r="Z20" s="162">
        <v>11</v>
      </c>
      <c r="AA20" s="105" t="s">
        <v>515</v>
      </c>
      <c r="AB20" s="106"/>
      <c r="AC20" s="106"/>
      <c r="AD20" s="106"/>
      <c r="AE20" s="107">
        <f t="shared" si="12"/>
        <v>11</v>
      </c>
      <c r="AP20" s="87"/>
      <c r="AQ20" s="87"/>
      <c r="AR20" s="87"/>
    </row>
    <row r="21" spans="1:44" s="108" customFormat="1" ht="24.75" customHeight="1" x14ac:dyDescent="0.25">
      <c r="A21" s="260"/>
      <c r="B21" s="47"/>
      <c r="C21" s="49" t="str">
        <f t="shared" si="6"/>
        <v/>
      </c>
      <c r="D21" s="40" t="str">
        <f>IFERROR(IF(H21="","",(1-(H21/(VLOOKUP(J21,Causa!$A$78:$B$80,2,0))))*60),"FALTA CALIBRE")</f>
        <v/>
      </c>
      <c r="E21" s="41"/>
      <c r="F21" s="42">
        <v>0.54097222222222197</v>
      </c>
      <c r="G21" s="133"/>
      <c r="H21" s="122" t="str">
        <f t="shared" si="7"/>
        <v/>
      </c>
      <c r="I21" s="146"/>
      <c r="J21" s="43"/>
      <c r="K21" s="159"/>
      <c r="L21" s="123">
        <f t="shared" si="1"/>
        <v>0</v>
      </c>
      <c r="M21" s="123">
        <f t="shared" si="2"/>
        <v>0</v>
      </c>
      <c r="N21" s="44" t="str">
        <f>IF(E21="","",H21/12*VLOOKUP(J21,Causa!$A$78:$C$80,3,0))</f>
        <v/>
      </c>
      <c r="O21" s="44">
        <f t="shared" si="3"/>
        <v>0</v>
      </c>
      <c r="P21" s="44">
        <f t="shared" si="4"/>
        <v>0</v>
      </c>
      <c r="Q21" s="160"/>
      <c r="R21" s="45"/>
      <c r="S21" s="45"/>
      <c r="T21" s="161">
        <f>IF(H21="",0,ROUND(H21/VLOOKUP(J21,Causa!$A$78:$B$80,2,0)*60,2))</f>
        <v>0</v>
      </c>
      <c r="U21" s="161">
        <f t="shared" si="8"/>
        <v>0</v>
      </c>
      <c r="V21" s="161">
        <f t="shared" si="9"/>
        <v>0</v>
      </c>
      <c r="W21" s="161">
        <f t="shared" si="10"/>
        <v>0</v>
      </c>
      <c r="X21" s="161">
        <f t="shared" si="11"/>
        <v>0</v>
      </c>
      <c r="Y21" s="161">
        <f t="shared" si="5"/>
        <v>0</v>
      </c>
      <c r="Z21" s="162">
        <v>12</v>
      </c>
      <c r="AA21" s="110" t="s">
        <v>515</v>
      </c>
      <c r="AB21" s="106"/>
      <c r="AC21" s="106"/>
      <c r="AD21" s="106"/>
      <c r="AE21" s="107">
        <f t="shared" si="12"/>
        <v>12</v>
      </c>
      <c r="AP21" s="87"/>
      <c r="AQ21" s="87"/>
      <c r="AR21" s="87"/>
    </row>
    <row r="22" spans="1:44" s="108" customFormat="1" ht="24.75" customHeight="1" x14ac:dyDescent="0.25">
      <c r="A22" s="260"/>
      <c r="B22" s="47"/>
      <c r="C22" s="49" t="str">
        <f t="shared" si="6"/>
        <v/>
      </c>
      <c r="D22" s="40" t="str">
        <f>IFERROR(IF(H22="","",(1-(H22/(VLOOKUP(J22,Causa!$A$78:$B$80,2,0))))*60),"FALTA CALIBRE")</f>
        <v/>
      </c>
      <c r="E22" s="41"/>
      <c r="F22" s="42">
        <v>0.58263888888888904</v>
      </c>
      <c r="G22" s="133"/>
      <c r="H22" s="122" t="str">
        <f t="shared" si="7"/>
        <v/>
      </c>
      <c r="I22" s="146"/>
      <c r="J22" s="43"/>
      <c r="K22" s="159"/>
      <c r="L22" s="123">
        <f t="shared" si="1"/>
        <v>0</v>
      </c>
      <c r="M22" s="123">
        <f t="shared" si="2"/>
        <v>0</v>
      </c>
      <c r="N22" s="44" t="str">
        <f>IF(E22="","",H22/12*VLOOKUP(J22,Causa!$A$78:$C$80,3,0))</f>
        <v/>
      </c>
      <c r="O22" s="44">
        <f t="shared" si="3"/>
        <v>0</v>
      </c>
      <c r="P22" s="44">
        <f t="shared" si="4"/>
        <v>0</v>
      </c>
      <c r="Q22" s="160"/>
      <c r="R22" s="45"/>
      <c r="S22" s="45"/>
      <c r="T22" s="161">
        <f>IF(H22="",0,ROUND(H22/VLOOKUP(J22,Causa!$A$78:$B$80,2,0)*60,2))</f>
        <v>0</v>
      </c>
      <c r="U22" s="161">
        <f t="shared" si="8"/>
        <v>0</v>
      </c>
      <c r="V22" s="161">
        <f t="shared" si="9"/>
        <v>0</v>
      </c>
      <c r="W22" s="161">
        <f t="shared" si="10"/>
        <v>0</v>
      </c>
      <c r="X22" s="161">
        <f t="shared" si="11"/>
        <v>0</v>
      </c>
      <c r="Y22" s="161">
        <f t="shared" si="5"/>
        <v>0</v>
      </c>
      <c r="Z22" s="162">
        <v>13</v>
      </c>
      <c r="AA22" s="110" t="s">
        <v>515</v>
      </c>
      <c r="AB22" s="106"/>
      <c r="AC22" s="106"/>
      <c r="AD22" s="106"/>
      <c r="AE22" s="107">
        <f t="shared" si="12"/>
        <v>13</v>
      </c>
      <c r="AP22" s="87"/>
      <c r="AQ22" s="87"/>
      <c r="AR22" s="87"/>
    </row>
    <row r="23" spans="1:44" s="108" customFormat="1" ht="24.75" customHeight="1" thickBot="1" x14ac:dyDescent="0.3">
      <c r="A23" s="261"/>
      <c r="B23" s="47"/>
      <c r="C23" s="50" t="str">
        <f t="shared" si="6"/>
        <v/>
      </c>
      <c r="D23" s="40" t="str">
        <f>IFERROR(IF(H23="","",(1-(H23/(VLOOKUP(J23,Causa!$A$78:$B$80,2,0))))*60),"FALTA CALIBRE")</f>
        <v/>
      </c>
      <c r="E23" s="41"/>
      <c r="F23" s="42">
        <v>0.624305555555556</v>
      </c>
      <c r="G23" s="133"/>
      <c r="H23" s="122" t="str">
        <f t="shared" si="7"/>
        <v/>
      </c>
      <c r="I23" s="146"/>
      <c r="J23" s="43"/>
      <c r="K23" s="159"/>
      <c r="L23" s="123">
        <f t="shared" si="1"/>
        <v>0</v>
      </c>
      <c r="M23" s="123">
        <f t="shared" si="2"/>
        <v>0</v>
      </c>
      <c r="N23" s="44" t="str">
        <f>IF(E23="","",H23/12*VLOOKUP(J23,Causa!$A$78:$C$80,3,0))</f>
        <v/>
      </c>
      <c r="O23" s="44">
        <f t="shared" si="3"/>
        <v>0</v>
      </c>
      <c r="P23" s="44">
        <f t="shared" si="4"/>
        <v>0</v>
      </c>
      <c r="Q23" s="160"/>
      <c r="R23" s="45"/>
      <c r="S23" s="45"/>
      <c r="T23" s="161">
        <f>IF(H23="",0,ROUND(H23/VLOOKUP(J23,Causa!$A$78:$B$80,2,0)*60,2))</f>
        <v>0</v>
      </c>
      <c r="U23" s="161">
        <f t="shared" si="8"/>
        <v>0</v>
      </c>
      <c r="V23" s="161">
        <f t="shared" si="9"/>
        <v>0</v>
      </c>
      <c r="W23" s="161">
        <f t="shared" si="10"/>
        <v>0</v>
      </c>
      <c r="X23" s="161">
        <f t="shared" si="11"/>
        <v>0</v>
      </c>
      <c r="Y23" s="161">
        <f t="shared" si="5"/>
        <v>0</v>
      </c>
      <c r="Z23" s="162">
        <v>14</v>
      </c>
      <c r="AA23" s="110" t="s">
        <v>515</v>
      </c>
      <c r="AB23" s="106"/>
      <c r="AC23" s="106"/>
      <c r="AD23" s="106"/>
      <c r="AE23" s="107">
        <f t="shared" si="12"/>
        <v>14</v>
      </c>
      <c r="AP23" s="87"/>
      <c r="AQ23" s="87"/>
      <c r="AR23" s="87"/>
    </row>
    <row r="24" spans="1:44" s="108" customFormat="1" ht="24.75" customHeight="1" x14ac:dyDescent="0.25">
      <c r="A24" s="259" t="s">
        <v>1764</v>
      </c>
      <c r="B24" s="47"/>
      <c r="C24" s="48" t="str">
        <f t="shared" si="6"/>
        <v/>
      </c>
      <c r="D24" s="40" t="str">
        <f>IFERROR(IF(H24="","",(1-(H24/(VLOOKUP(J24,Causa!$A$78:$B$80,2,0))))*60),"FALTA CALIBRE")</f>
        <v/>
      </c>
      <c r="E24" s="41"/>
      <c r="F24" s="42">
        <v>0.66597222222222197</v>
      </c>
      <c r="G24" s="133"/>
      <c r="H24" s="122" t="str">
        <f t="shared" si="7"/>
        <v/>
      </c>
      <c r="I24" s="146"/>
      <c r="J24" s="43"/>
      <c r="K24" s="159"/>
      <c r="L24" s="123">
        <f t="shared" si="1"/>
        <v>0</v>
      </c>
      <c r="M24" s="123">
        <f t="shared" si="2"/>
        <v>0</v>
      </c>
      <c r="N24" s="44" t="str">
        <f>IF(E24="","",H24/12*VLOOKUP(J24,Causa!$A$78:$C$80,3,0))</f>
        <v/>
      </c>
      <c r="O24" s="44">
        <f t="shared" si="3"/>
        <v>0</v>
      </c>
      <c r="P24" s="44">
        <f t="shared" si="4"/>
        <v>0</v>
      </c>
      <c r="Q24" s="160"/>
      <c r="R24" s="45">
        <f>IFERROR(SUM(T24:T32)/(SUM(Y24:Y32)-SUM(U24:U32)-SUM(V24:V32)),0)</f>
        <v>0</v>
      </c>
      <c r="S24" s="45"/>
      <c r="T24" s="161">
        <f>IF(H24="",0,ROUND(H24/VLOOKUP(J24,Causa!$A$78:$B$80,2,0)*60,2))</f>
        <v>0</v>
      </c>
      <c r="U24" s="161">
        <f t="shared" si="8"/>
        <v>0</v>
      </c>
      <c r="V24" s="161">
        <f t="shared" si="9"/>
        <v>0</v>
      </c>
      <c r="W24" s="161">
        <f t="shared" si="10"/>
        <v>0</v>
      </c>
      <c r="X24" s="161">
        <f t="shared" si="11"/>
        <v>0</v>
      </c>
      <c r="Y24" s="161">
        <f t="shared" si="5"/>
        <v>0</v>
      </c>
      <c r="Z24" s="162">
        <v>15</v>
      </c>
      <c r="AA24" s="110" t="s">
        <v>1850</v>
      </c>
      <c r="AB24" s="106"/>
      <c r="AC24" s="106"/>
      <c r="AD24" s="106"/>
      <c r="AE24" s="107">
        <f t="shared" si="12"/>
        <v>15</v>
      </c>
      <c r="AP24" s="111"/>
      <c r="AQ24" s="111"/>
      <c r="AR24" s="111"/>
    </row>
    <row r="25" spans="1:44" s="108" customFormat="1" ht="24.75" customHeight="1" x14ac:dyDescent="0.25">
      <c r="A25" s="260"/>
      <c r="B25" s="47"/>
      <c r="C25" s="49" t="str">
        <f t="shared" si="6"/>
        <v/>
      </c>
      <c r="D25" s="40" t="str">
        <f>IFERROR(IF(H25="","",(1-(H25/(VLOOKUP(J25,Causa!$A$78:$B$80,2,0))))*60),"FALTA CALIBRE")</f>
        <v/>
      </c>
      <c r="E25" s="41"/>
      <c r="F25" s="42">
        <v>0.70763888888888904</v>
      </c>
      <c r="G25" s="133"/>
      <c r="H25" s="122" t="str">
        <f t="shared" si="7"/>
        <v/>
      </c>
      <c r="I25" s="146"/>
      <c r="J25" s="43"/>
      <c r="K25" s="159" t="str">
        <f>IFERROR("Promedio Vol. De 00:00 a 08:00: " &amp; ROUND(AVERAGE(N25:N32),1) &amp; "  - GLY Promedio: " &amp; ROUND(AVERAGE(L25:L32),3)*100,"")</f>
        <v/>
      </c>
      <c r="L25" s="123">
        <f t="shared" si="1"/>
        <v>0</v>
      </c>
      <c r="M25" s="123">
        <f t="shared" si="2"/>
        <v>0</v>
      </c>
      <c r="N25" s="44" t="str">
        <f>IF(E25="","",H25/12*VLOOKUP(J25,Causa!$A$78:$C$80,3,0))</f>
        <v/>
      </c>
      <c r="O25" s="44">
        <f t="shared" si="3"/>
        <v>0</v>
      </c>
      <c r="P25" s="44">
        <f t="shared" si="4"/>
        <v>0</v>
      </c>
      <c r="Q25" s="160"/>
      <c r="R25" s="45"/>
      <c r="S25" s="45"/>
      <c r="T25" s="161">
        <f>IF(H25="",0,ROUND(H25/VLOOKUP(J25,Causa!$A$78:$B$80,2,0)*60,2))</f>
        <v>0</v>
      </c>
      <c r="U25" s="161">
        <f t="shared" si="8"/>
        <v>0</v>
      </c>
      <c r="V25" s="161">
        <f t="shared" si="9"/>
        <v>0</v>
      </c>
      <c r="W25" s="161">
        <f t="shared" si="10"/>
        <v>0</v>
      </c>
      <c r="X25" s="161">
        <f t="shared" si="11"/>
        <v>0</v>
      </c>
      <c r="Y25" s="161">
        <f t="shared" si="5"/>
        <v>0</v>
      </c>
      <c r="Z25" s="162">
        <v>16</v>
      </c>
      <c r="AA25" s="110" t="s">
        <v>1850</v>
      </c>
      <c r="AB25" s="106"/>
      <c r="AC25" s="106"/>
      <c r="AD25" s="106"/>
      <c r="AE25" s="107">
        <f t="shared" si="12"/>
        <v>16</v>
      </c>
      <c r="AP25" s="91"/>
      <c r="AQ25" s="91"/>
      <c r="AR25" s="91"/>
    </row>
    <row r="26" spans="1:44" s="108" customFormat="1" ht="24.75" customHeight="1" x14ac:dyDescent="0.25">
      <c r="A26" s="260"/>
      <c r="B26" s="47"/>
      <c r="C26" s="49" t="str">
        <f t="shared" si="6"/>
        <v/>
      </c>
      <c r="D26" s="40" t="str">
        <f>IFERROR(IF(H26="","",(1-(H26/(VLOOKUP(J26,Causa!$A$78:$B$80,2,0))))*60),"FALTA CALIBRE")</f>
        <v/>
      </c>
      <c r="E26" s="41"/>
      <c r="F26" s="42">
        <v>0.749305555555556</v>
      </c>
      <c r="G26" s="133"/>
      <c r="H26" s="122" t="str">
        <f t="shared" si="7"/>
        <v/>
      </c>
      <c r="I26" s="146"/>
      <c r="J26" s="43"/>
      <c r="K26" s="159"/>
      <c r="L26" s="123">
        <f t="shared" si="1"/>
        <v>0</v>
      </c>
      <c r="M26" s="123">
        <f t="shared" si="2"/>
        <v>0</v>
      </c>
      <c r="N26" s="44" t="str">
        <f>IF(E26="","",H26/12*VLOOKUP(J26,Causa!$A$78:$C$80,3,0))</f>
        <v/>
      </c>
      <c r="O26" s="44">
        <f t="shared" si="3"/>
        <v>0</v>
      </c>
      <c r="P26" s="44">
        <f t="shared" si="4"/>
        <v>0</v>
      </c>
      <c r="Q26" s="160"/>
      <c r="R26" s="45"/>
      <c r="S26" s="45"/>
      <c r="T26" s="161">
        <f>IF(H26="",0,ROUND(H26/VLOOKUP(J26,Causa!$A$78:$B$80,2,0)*60,2))</f>
        <v>0</v>
      </c>
      <c r="U26" s="161">
        <f t="shared" si="8"/>
        <v>0</v>
      </c>
      <c r="V26" s="161">
        <f t="shared" si="9"/>
        <v>0</v>
      </c>
      <c r="W26" s="161">
        <f t="shared" si="10"/>
        <v>0</v>
      </c>
      <c r="X26" s="161">
        <f t="shared" si="11"/>
        <v>0</v>
      </c>
      <c r="Y26" s="161">
        <f t="shared" si="5"/>
        <v>0</v>
      </c>
      <c r="Z26" s="162">
        <v>17</v>
      </c>
      <c r="AA26" s="110" t="s">
        <v>1850</v>
      </c>
      <c r="AB26" s="106"/>
      <c r="AC26" s="106"/>
      <c r="AD26" s="106"/>
      <c r="AE26" s="107">
        <f t="shared" si="12"/>
        <v>17</v>
      </c>
      <c r="AP26" s="91"/>
      <c r="AQ26" s="91"/>
      <c r="AR26" s="91"/>
    </row>
    <row r="27" spans="1:44" s="108" customFormat="1" ht="24.75" customHeight="1" x14ac:dyDescent="0.25">
      <c r="A27" s="260"/>
      <c r="B27" s="47"/>
      <c r="C27" s="49" t="str">
        <f t="shared" si="6"/>
        <v/>
      </c>
      <c r="D27" s="40" t="str">
        <f>IFERROR(IF(H27="","",(1-(H27/(VLOOKUP(J27,Causa!$A$78:$B$80,2,0))))*60),"FALTA CALIBRE")</f>
        <v/>
      </c>
      <c r="E27" s="41"/>
      <c r="F27" s="42">
        <v>0.79097222222222197</v>
      </c>
      <c r="G27" s="133"/>
      <c r="H27" s="122" t="str">
        <f t="shared" si="7"/>
        <v/>
      </c>
      <c r="I27" s="146"/>
      <c r="J27" s="43"/>
      <c r="K27" s="159"/>
      <c r="L27" s="123">
        <f t="shared" si="1"/>
        <v>0</v>
      </c>
      <c r="M27" s="123">
        <f t="shared" si="2"/>
        <v>0</v>
      </c>
      <c r="N27" s="44" t="str">
        <f>IF(E27="","",H27/12*VLOOKUP(J27,Causa!$A$78:$C$80,3,0))</f>
        <v/>
      </c>
      <c r="O27" s="44">
        <f t="shared" si="3"/>
        <v>0</v>
      </c>
      <c r="P27" s="44">
        <f t="shared" si="4"/>
        <v>0</v>
      </c>
      <c r="Q27" s="160"/>
      <c r="R27" s="45"/>
      <c r="S27" s="45"/>
      <c r="T27" s="161">
        <f>IF(H27="",0,ROUND(H27/VLOOKUP(J27,Causa!$A$78:$B$80,2,0)*60,2))</f>
        <v>0</v>
      </c>
      <c r="U27" s="161">
        <f t="shared" si="8"/>
        <v>0</v>
      </c>
      <c r="V27" s="161">
        <f t="shared" si="9"/>
        <v>0</v>
      </c>
      <c r="W27" s="161">
        <f t="shared" si="10"/>
        <v>0</v>
      </c>
      <c r="X27" s="161">
        <f t="shared" si="11"/>
        <v>0</v>
      </c>
      <c r="Y27" s="161">
        <f t="shared" si="5"/>
        <v>0</v>
      </c>
      <c r="Z27" s="162">
        <v>18</v>
      </c>
      <c r="AA27" s="106" t="s">
        <v>1850</v>
      </c>
      <c r="AB27" s="106"/>
      <c r="AC27" s="106"/>
      <c r="AD27" s="106"/>
      <c r="AE27" s="107">
        <f t="shared" si="12"/>
        <v>18</v>
      </c>
      <c r="AP27" s="91"/>
      <c r="AQ27" s="91"/>
      <c r="AR27" s="91"/>
    </row>
    <row r="28" spans="1:44" s="108" customFormat="1" ht="24.75" customHeight="1" x14ac:dyDescent="0.25">
      <c r="A28" s="260"/>
      <c r="B28" s="47"/>
      <c r="C28" s="49" t="str">
        <f t="shared" si="6"/>
        <v/>
      </c>
      <c r="D28" s="40" t="str">
        <f>IFERROR(IF(H28="","",(1-(H28/(VLOOKUP(J28,Causa!$A$78:$B$80,2,0))))*60),"FALTA CALIBRE")</f>
        <v/>
      </c>
      <c r="E28" s="41"/>
      <c r="F28" s="42">
        <v>0.83263888888888904</v>
      </c>
      <c r="G28" s="133"/>
      <c r="H28" s="122" t="str">
        <f t="shared" si="7"/>
        <v/>
      </c>
      <c r="I28" s="146"/>
      <c r="J28" s="43"/>
      <c r="K28" s="159"/>
      <c r="L28" s="123">
        <f t="shared" si="1"/>
        <v>0</v>
      </c>
      <c r="M28" s="123">
        <f t="shared" si="2"/>
        <v>0</v>
      </c>
      <c r="N28" s="44" t="str">
        <f>IF(E28="","",H28/12*VLOOKUP(J28,Causa!$A$78:$C$80,3,0))</f>
        <v/>
      </c>
      <c r="O28" s="44">
        <f t="shared" si="3"/>
        <v>0</v>
      </c>
      <c r="P28" s="44">
        <f t="shared" si="4"/>
        <v>0</v>
      </c>
      <c r="Q28" s="160"/>
      <c r="R28" s="45"/>
      <c r="S28" s="45"/>
      <c r="T28" s="161">
        <f>IF(H28="",0,ROUND(H28/VLOOKUP(J28,Causa!$A$78:$B$80,2,0)*60,2))</f>
        <v>0</v>
      </c>
      <c r="U28" s="161">
        <f t="shared" si="8"/>
        <v>0</v>
      </c>
      <c r="V28" s="161">
        <f t="shared" si="9"/>
        <v>0</v>
      </c>
      <c r="W28" s="161">
        <f t="shared" si="10"/>
        <v>0</v>
      </c>
      <c r="X28" s="161">
        <f t="shared" si="11"/>
        <v>0</v>
      </c>
      <c r="Y28" s="161">
        <f t="shared" si="5"/>
        <v>0</v>
      </c>
      <c r="Z28" s="162">
        <v>19</v>
      </c>
      <c r="AA28" s="106" t="s">
        <v>1850</v>
      </c>
      <c r="AB28" s="106"/>
      <c r="AC28" s="106"/>
      <c r="AD28" s="106"/>
      <c r="AE28" s="107">
        <f t="shared" si="12"/>
        <v>19</v>
      </c>
      <c r="AP28" s="91"/>
      <c r="AQ28" s="91"/>
      <c r="AR28" s="91"/>
    </row>
    <row r="29" spans="1:44" s="108" customFormat="1" ht="24.75" customHeight="1" x14ac:dyDescent="0.25">
      <c r="A29" s="260"/>
      <c r="B29" s="47"/>
      <c r="C29" s="49" t="str">
        <f t="shared" si="6"/>
        <v/>
      </c>
      <c r="D29" s="40" t="str">
        <f>IFERROR(IF(H29="","",(1-(H29/(VLOOKUP(J29,Causa!$A$78:$B$80,2,0))))*60),"FALTA CALIBRE")</f>
        <v/>
      </c>
      <c r="E29" s="41"/>
      <c r="F29" s="42">
        <v>0.874305555555556</v>
      </c>
      <c r="G29" s="133"/>
      <c r="H29" s="122" t="str">
        <f t="shared" si="7"/>
        <v/>
      </c>
      <c r="I29" s="146"/>
      <c r="J29" s="43"/>
      <c r="K29" s="159"/>
      <c r="L29" s="123">
        <f t="shared" si="1"/>
        <v>0</v>
      </c>
      <c r="M29" s="123">
        <f t="shared" si="2"/>
        <v>0</v>
      </c>
      <c r="N29" s="44" t="str">
        <f>IF(E29="","",H29/12*VLOOKUP(J29,Causa!$A$78:$C$80,3,0))</f>
        <v/>
      </c>
      <c r="O29" s="44">
        <f t="shared" si="3"/>
        <v>0</v>
      </c>
      <c r="P29" s="44">
        <f t="shared" si="4"/>
        <v>0</v>
      </c>
      <c r="Q29" s="160"/>
      <c r="R29" s="45"/>
      <c r="S29" s="45"/>
      <c r="T29" s="161">
        <f>IF(H29="",0,ROUND(H29/VLOOKUP(J29,Causa!$A$78:$B$80,2,0)*60,2))</f>
        <v>0</v>
      </c>
      <c r="U29" s="161">
        <f t="shared" si="8"/>
        <v>0</v>
      </c>
      <c r="V29" s="161">
        <f t="shared" si="9"/>
        <v>0</v>
      </c>
      <c r="W29" s="161">
        <f t="shared" si="10"/>
        <v>0</v>
      </c>
      <c r="X29" s="161">
        <f t="shared" si="11"/>
        <v>0</v>
      </c>
      <c r="Y29" s="161">
        <f t="shared" si="5"/>
        <v>0</v>
      </c>
      <c r="Z29" s="162">
        <v>20</v>
      </c>
      <c r="AA29" s="106" t="s">
        <v>1850</v>
      </c>
      <c r="AB29" s="106"/>
      <c r="AC29" s="106"/>
      <c r="AD29" s="106"/>
      <c r="AE29" s="107">
        <f t="shared" si="12"/>
        <v>20</v>
      </c>
      <c r="AP29" s="91"/>
      <c r="AQ29" s="91"/>
      <c r="AR29" s="91"/>
    </row>
    <row r="30" spans="1:44" s="108" customFormat="1" ht="24.75" customHeight="1" x14ac:dyDescent="0.25">
      <c r="A30" s="260"/>
      <c r="B30" s="47"/>
      <c r="C30" s="49" t="str">
        <f t="shared" si="6"/>
        <v/>
      </c>
      <c r="D30" s="40" t="str">
        <f>IFERROR(IF(H30="","",(1-(H30/(VLOOKUP(J30,Causa!$A$78:$B$80,2,0))))*60),"FALTA CALIBRE")</f>
        <v/>
      </c>
      <c r="E30" s="41"/>
      <c r="F30" s="42">
        <v>0.91597222222222197</v>
      </c>
      <c r="G30" s="133"/>
      <c r="H30" s="122" t="str">
        <f t="shared" si="7"/>
        <v/>
      </c>
      <c r="I30" s="146"/>
      <c r="J30" s="43"/>
      <c r="K30" s="159"/>
      <c r="L30" s="123">
        <f t="shared" si="1"/>
        <v>0</v>
      </c>
      <c r="M30" s="123">
        <f t="shared" si="2"/>
        <v>0</v>
      </c>
      <c r="N30" s="44" t="str">
        <f>IF(E30="","",H30/12*VLOOKUP(J30,Causa!$A$78:$C$80,3,0))</f>
        <v/>
      </c>
      <c r="O30" s="44">
        <f t="shared" si="3"/>
        <v>0</v>
      </c>
      <c r="P30" s="44">
        <f t="shared" si="4"/>
        <v>0</v>
      </c>
      <c r="Q30" s="160"/>
      <c r="R30" s="45"/>
      <c r="S30" s="45"/>
      <c r="T30" s="161">
        <f>IF(H30="",0,ROUND(H30/VLOOKUP(J30,Causa!$A$78:$B$80,2,0)*60,2))</f>
        <v>0</v>
      </c>
      <c r="U30" s="161">
        <f t="shared" si="8"/>
        <v>0</v>
      </c>
      <c r="V30" s="161">
        <f t="shared" si="9"/>
        <v>0</v>
      </c>
      <c r="W30" s="161">
        <f t="shared" si="10"/>
        <v>0</v>
      </c>
      <c r="X30" s="161">
        <f t="shared" si="11"/>
        <v>0</v>
      </c>
      <c r="Y30" s="161">
        <f t="shared" si="5"/>
        <v>0</v>
      </c>
      <c r="Z30" s="162">
        <v>21</v>
      </c>
      <c r="AA30" s="106" t="s">
        <v>1850</v>
      </c>
      <c r="AB30" s="106"/>
      <c r="AC30" s="106"/>
      <c r="AD30" s="106"/>
      <c r="AE30" s="107">
        <f t="shared" si="12"/>
        <v>21</v>
      </c>
      <c r="AP30" s="91"/>
      <c r="AQ30" s="91"/>
      <c r="AR30" s="91"/>
    </row>
    <row r="31" spans="1:44" s="108" customFormat="1" ht="24.75" customHeight="1" thickBot="1" x14ac:dyDescent="0.3">
      <c r="A31" s="261"/>
      <c r="B31" s="47"/>
      <c r="C31" s="50" t="str">
        <f t="shared" si="6"/>
        <v/>
      </c>
      <c r="D31" s="40" t="str">
        <f>IFERROR(IF(H31="","",(1-(H31/(VLOOKUP(J31,Causa!$A$78:$B$80,2,0))))*60),"FALTA CALIBRE")</f>
        <v/>
      </c>
      <c r="E31" s="41"/>
      <c r="F31" s="42">
        <v>0.95763888888888904</v>
      </c>
      <c r="G31" s="133"/>
      <c r="H31" s="122" t="str">
        <f t="shared" si="7"/>
        <v/>
      </c>
      <c r="I31" s="146"/>
      <c r="J31" s="43"/>
      <c r="K31" s="159"/>
      <c r="L31" s="123">
        <f t="shared" si="1"/>
        <v>0</v>
      </c>
      <c r="M31" s="123">
        <f t="shared" si="2"/>
        <v>0</v>
      </c>
      <c r="N31" s="44" t="str">
        <f>IF(E31="","",H31/12*VLOOKUP(J31,Causa!$A$78:$C$80,3,0))</f>
        <v/>
      </c>
      <c r="O31" s="44">
        <f t="shared" si="3"/>
        <v>0</v>
      </c>
      <c r="P31" s="44">
        <f t="shared" si="4"/>
        <v>0</v>
      </c>
      <c r="Q31" s="160"/>
      <c r="R31" s="45"/>
      <c r="S31" s="45"/>
      <c r="T31" s="161">
        <f>IF(H31="",0,ROUND(H31/VLOOKUP(J31,Causa!$A$78:$B$80,2,0)*60,2))</f>
        <v>0</v>
      </c>
      <c r="U31" s="161">
        <f t="shared" si="8"/>
        <v>0</v>
      </c>
      <c r="V31" s="161">
        <f t="shared" si="9"/>
        <v>0</v>
      </c>
      <c r="W31" s="161">
        <f t="shared" si="10"/>
        <v>0</v>
      </c>
      <c r="X31" s="161">
        <f t="shared" si="11"/>
        <v>0</v>
      </c>
      <c r="Y31" s="161">
        <f t="shared" si="5"/>
        <v>0</v>
      </c>
      <c r="Z31" s="162">
        <v>22</v>
      </c>
      <c r="AA31" s="106" t="s">
        <v>1850</v>
      </c>
      <c r="AB31" s="106"/>
      <c r="AC31" s="106"/>
      <c r="AD31" s="106"/>
      <c r="AE31" s="107">
        <f t="shared" si="12"/>
        <v>22</v>
      </c>
      <c r="AP31" s="91"/>
      <c r="AQ31" s="91"/>
      <c r="AR31" s="91"/>
    </row>
    <row r="32" spans="1:44" s="108" customFormat="1" ht="24.75" customHeight="1" thickBot="1" x14ac:dyDescent="0.3">
      <c r="A32" s="51" t="s">
        <v>1795</v>
      </c>
      <c r="B32" s="47"/>
      <c r="C32" s="134" t="str">
        <f t="shared" si="6"/>
        <v/>
      </c>
      <c r="D32" s="135" t="str">
        <f>IFERROR(IF(H32="","",(1-(H32/(VLOOKUP(J32,Causa!$A$78:$B$80,2,0))))*60),"FALTA CALIBRE")</f>
        <v/>
      </c>
      <c r="E32" s="136"/>
      <c r="F32" s="137">
        <v>0.999305555555556</v>
      </c>
      <c r="G32" s="133"/>
      <c r="H32" s="138" t="str">
        <f t="shared" si="7"/>
        <v/>
      </c>
      <c r="I32" s="146"/>
      <c r="J32" s="43"/>
      <c r="K32" s="184"/>
      <c r="L32" s="123">
        <f t="shared" si="1"/>
        <v>0</v>
      </c>
      <c r="M32" s="123">
        <f t="shared" si="2"/>
        <v>0</v>
      </c>
      <c r="N32" s="44" t="str">
        <f>IF(E32="","",H32/12*VLOOKUP(J32,Causa!$A$78:$C$80,3,0))</f>
        <v/>
      </c>
      <c r="O32" s="44">
        <f t="shared" si="3"/>
        <v>0</v>
      </c>
      <c r="P32" s="44">
        <f t="shared" si="4"/>
        <v>0</v>
      </c>
      <c r="Q32" s="160"/>
      <c r="R32" s="45"/>
      <c r="S32" s="45"/>
      <c r="T32" s="161">
        <f>IF(H32="",0,ROUND(H32/VLOOKUP(J32,Causa!$A$78:$B$80,2,0)*60,2))</f>
        <v>0</v>
      </c>
      <c r="U32" s="161">
        <f t="shared" si="8"/>
        <v>0</v>
      </c>
      <c r="V32" s="161">
        <f t="shared" si="9"/>
        <v>0</v>
      </c>
      <c r="W32" s="161">
        <f t="shared" si="10"/>
        <v>0</v>
      </c>
      <c r="X32" s="161">
        <f t="shared" si="11"/>
        <v>0</v>
      </c>
      <c r="Y32" s="161">
        <f t="shared" si="5"/>
        <v>0</v>
      </c>
      <c r="Z32" s="162">
        <v>23</v>
      </c>
      <c r="AA32" s="106" t="s">
        <v>517</v>
      </c>
      <c r="AB32" s="106"/>
      <c r="AC32" s="106"/>
      <c r="AD32" s="106"/>
      <c r="AE32" s="107">
        <f t="shared" si="12"/>
        <v>23</v>
      </c>
      <c r="AP32" s="91"/>
      <c r="AQ32" s="91"/>
      <c r="AR32" s="91"/>
    </row>
    <row r="33" spans="1:44" s="108" customFormat="1" ht="26.25" customHeight="1" thickBot="1" x14ac:dyDescent="0.3">
      <c r="A33" s="152"/>
      <c r="B33" s="139" t="s">
        <v>1750</v>
      </c>
      <c r="C33" s="247">
        <f>+F33+H33+J33</f>
        <v>0</v>
      </c>
      <c r="D33" s="248"/>
      <c r="E33" s="140" t="s">
        <v>1747</v>
      </c>
      <c r="F33" s="141">
        <f>SUM(N9:N15,N32)</f>
        <v>0</v>
      </c>
      <c r="G33" s="140" t="s">
        <v>1748</v>
      </c>
      <c r="H33" s="142">
        <f>SUM(N16:N23)</f>
        <v>0</v>
      </c>
      <c r="I33" s="140" t="s">
        <v>1749</v>
      </c>
      <c r="J33" s="143">
        <f>SUM(N24:N31)</f>
        <v>0</v>
      </c>
      <c r="K33" s="143">
        <f>COUNTIF($M$9:$M$32,"100%")</f>
        <v>0</v>
      </c>
      <c r="L33" s="156"/>
      <c r="M33" s="157"/>
      <c r="N33" s="157"/>
      <c r="O33" s="157"/>
      <c r="P33" s="157"/>
      <c r="Q33" s="157"/>
      <c r="R33" s="157"/>
      <c r="S33" s="158"/>
      <c r="T33" s="249" t="s">
        <v>2</v>
      </c>
      <c r="U33" s="250"/>
      <c r="V33" s="250"/>
      <c r="W33" s="250"/>
      <c r="X33" s="18"/>
      <c r="Y33" s="124"/>
      <c r="Z33" s="124"/>
      <c r="AA33" s="112"/>
      <c r="AB33" s="112"/>
      <c r="AJ33" s="113"/>
      <c r="AK33" s="114"/>
      <c r="AL33" s="114"/>
      <c r="AM33" s="114"/>
      <c r="AN33" s="91"/>
      <c r="AO33" s="91"/>
      <c r="AP33" s="91"/>
      <c r="AQ33" s="91"/>
      <c r="AR33" s="91"/>
    </row>
    <row r="34" spans="1:44" s="108" customFormat="1" ht="35.25" customHeight="1" thickBot="1" x14ac:dyDescent="0.3">
      <c r="A34" s="150"/>
      <c r="C34" s="23" t="s">
        <v>1739</v>
      </c>
      <c r="D34" s="210" t="s">
        <v>1736</v>
      </c>
      <c r="E34" s="210" t="s">
        <v>1740</v>
      </c>
      <c r="F34" s="210" t="s">
        <v>4</v>
      </c>
      <c r="G34" s="210" t="s">
        <v>6</v>
      </c>
      <c r="H34" s="210" t="s">
        <v>7</v>
      </c>
      <c r="I34" s="132" t="s">
        <v>8</v>
      </c>
      <c r="J34" s="132" t="s">
        <v>17</v>
      </c>
      <c r="K34" s="144" t="s">
        <v>18</v>
      </c>
      <c r="L34" s="213" t="s">
        <v>19</v>
      </c>
      <c r="M34" s="214" t="s">
        <v>116</v>
      </c>
      <c r="N34" s="132" t="s">
        <v>117</v>
      </c>
      <c r="O34" s="132" t="s">
        <v>118</v>
      </c>
      <c r="P34" s="132" t="s">
        <v>20</v>
      </c>
      <c r="Q34" s="132" t="s">
        <v>21</v>
      </c>
      <c r="R34" s="215" t="s">
        <v>22</v>
      </c>
      <c r="S34" s="221" t="s">
        <v>12</v>
      </c>
      <c r="T34" s="120" t="s">
        <v>13</v>
      </c>
      <c r="U34" s="220" t="s">
        <v>14</v>
      </c>
      <c r="V34" s="220" t="s">
        <v>15</v>
      </c>
      <c r="W34" s="120" t="s">
        <v>4</v>
      </c>
      <c r="X34" s="120" t="s">
        <v>8</v>
      </c>
      <c r="Y34" s="125"/>
      <c r="Z34" s="126"/>
      <c r="AA34" s="91"/>
      <c r="AB34" s="115"/>
      <c r="AJ34" s="113"/>
      <c r="AK34" s="114"/>
      <c r="AL34" s="114"/>
      <c r="AM34" s="114"/>
      <c r="AN34" s="91"/>
      <c r="AO34" s="91"/>
      <c r="AP34" s="91"/>
      <c r="AQ34" s="91"/>
      <c r="AR34" s="91"/>
    </row>
    <row r="35" spans="1:44" s="17" customFormat="1" ht="20.25" customHeight="1" x14ac:dyDescent="0.2">
      <c r="A35" s="150"/>
      <c r="C35" s="205"/>
      <c r="D35" s="206" t="str">
        <f t="shared" ref="D35:D98" si="13">IF(E35="","",IF(E35=1,IF(COUNTA(F35:P35)=9,1,0),IF(J35="OPERACIO",IF(COUNTA(F35:P35)=7,1,0),IF(COUNTA(F35:P35)=7,1,0))))</f>
        <v/>
      </c>
      <c r="E35" s="207" t="str">
        <f>IFERROR(VLOOKUP(J35,Causa!$A$2:$F$15,6,0),"")</f>
        <v/>
      </c>
      <c r="F35" s="208"/>
      <c r="G35" s="209"/>
      <c r="H35" s="211"/>
      <c r="I35" s="55"/>
      <c r="J35" s="54"/>
      <c r="K35" s="54"/>
      <c r="L35" s="54"/>
      <c r="M35" s="54"/>
      <c r="N35" s="54"/>
      <c r="O35" s="54"/>
      <c r="P35" s="54"/>
      <c r="Q35" s="55"/>
      <c r="R35" s="54"/>
      <c r="S35" s="61">
        <f>IF(K35="tiempo no programado",P35,0)</f>
        <v>0</v>
      </c>
      <c r="T35" s="61">
        <f t="shared" ref="T35:T98" si="14">IF(J35="Programa",P35,0)-S35</f>
        <v>0</v>
      </c>
      <c r="U35" s="61">
        <f>IF(J35="CALIDAD",P35,0)+IF(J35="LOGISTIC",P35,0)+IF(J35="REPUESTO",P35,0)+IF(J35="SALAMAQ",P35,0)+IF(J35="PROCESO",P35,0)</f>
        <v>0</v>
      </c>
      <c r="V35" s="61">
        <f t="shared" ref="V35:V98" si="15">IF(J35="ELECTRIC",P35,0)+IF(J35="INSTRUME",P35,0)+IF(J35="MECANICA",P35,0)+IF(J35="OPERACIO",P35,0)+IF(J35="AUTOMATI",P35,0)</f>
        <v>0</v>
      </c>
      <c r="W35" s="62" t="str">
        <f t="shared" ref="W35:W98" si="16">IF(F35="","",HOUR(F35))</f>
        <v/>
      </c>
      <c r="X35" s="61" t="str">
        <f>IF(OR(W35=23,W35&lt;7),"N",IF(AND(W35&gt;=7,W35&lt;15),"M","T"))</f>
        <v>T</v>
      </c>
      <c r="Y35" s="18"/>
      <c r="Z35" s="19"/>
      <c r="AA35" s="20"/>
      <c r="AB35" s="19"/>
      <c r="AC35" s="21"/>
      <c r="AJ35" s="22"/>
      <c r="AK35" s="22"/>
      <c r="AL35" s="22"/>
      <c r="AM35" s="22"/>
      <c r="AN35" s="20"/>
      <c r="AO35" s="20"/>
      <c r="AP35" s="20"/>
      <c r="AQ35" s="20"/>
      <c r="AR35" s="20"/>
    </row>
    <row r="36" spans="1:44" s="17" customFormat="1" ht="20.25" customHeight="1" x14ac:dyDescent="0.2">
      <c r="A36" s="150"/>
      <c r="C36" s="63"/>
      <c r="D36" s="66" t="str">
        <f t="shared" si="13"/>
        <v/>
      </c>
      <c r="E36" s="69" t="str">
        <f>IFERROR(VLOOKUP(J36,Causa!$A$2:$F$15,6,0),"")</f>
        <v/>
      </c>
      <c r="F36" s="52"/>
      <c r="G36" s="53"/>
      <c r="H36" s="212"/>
      <c r="I36" s="55"/>
      <c r="J36" s="54"/>
      <c r="K36" s="54"/>
      <c r="L36" s="54"/>
      <c r="M36" s="54"/>
      <c r="N36" s="54"/>
      <c r="O36" s="54"/>
      <c r="P36" s="54"/>
      <c r="Q36" s="55"/>
      <c r="R36" s="54"/>
      <c r="S36" s="56">
        <f t="shared" ref="S36:S99" si="17">IF(K36="tiempo no programado",P36,0)</f>
        <v>0</v>
      </c>
      <c r="T36" s="56">
        <f t="shared" si="14"/>
        <v>0</v>
      </c>
      <c r="U36" s="56">
        <f t="shared" ref="U36:U99" si="18">IF(J36="CALIDAD",P36,0)+IF(J36="LOGISTIC",P36,0)+IF(J36="REPUESTO",P36,0)+IF(J36="SALAMAQ",P36,0)</f>
        <v>0</v>
      </c>
      <c r="V36" s="56">
        <f t="shared" si="15"/>
        <v>0</v>
      </c>
      <c r="W36" s="64" t="str">
        <f t="shared" si="16"/>
        <v/>
      </c>
      <c r="X36" s="56" t="str">
        <f t="shared" ref="X36:X99" si="19">IF(OR(W36=23,W36&lt;7),"N",IF(AND(W36&gt;=7,W36&lt;15),"M","T"))</f>
        <v>T</v>
      </c>
      <c r="Y36" s="18"/>
      <c r="Z36" s="19"/>
      <c r="AA36" s="20"/>
      <c r="AB36" s="19"/>
      <c r="AC36" s="21"/>
      <c r="AJ36" s="22"/>
      <c r="AK36" s="22"/>
      <c r="AL36" s="22"/>
      <c r="AM36" s="22"/>
      <c r="AN36" s="20"/>
      <c r="AO36" s="20"/>
      <c r="AP36" s="20"/>
      <c r="AQ36" s="20"/>
      <c r="AR36" s="20"/>
    </row>
    <row r="37" spans="1:44" s="17" customFormat="1" ht="20.25" customHeight="1" x14ac:dyDescent="0.2">
      <c r="A37" s="150"/>
      <c r="C37" s="63"/>
      <c r="D37" s="66" t="str">
        <f t="shared" si="13"/>
        <v/>
      </c>
      <c r="E37" s="69" t="str">
        <f>IFERROR(VLOOKUP(J37,Causa!$A$2:$F$15,6,0),"")</f>
        <v/>
      </c>
      <c r="F37" s="52"/>
      <c r="G37" s="53"/>
      <c r="H37" s="212"/>
      <c r="I37" s="55"/>
      <c r="J37" s="54"/>
      <c r="K37" s="54"/>
      <c r="L37" s="54"/>
      <c r="M37" s="54"/>
      <c r="N37" s="54"/>
      <c r="O37" s="54"/>
      <c r="P37" s="54"/>
      <c r="Q37" s="55"/>
      <c r="R37" s="54"/>
      <c r="S37" s="56">
        <f t="shared" si="17"/>
        <v>0</v>
      </c>
      <c r="T37" s="56">
        <f t="shared" si="14"/>
        <v>0</v>
      </c>
      <c r="U37" s="56">
        <f t="shared" si="18"/>
        <v>0</v>
      </c>
      <c r="V37" s="56">
        <f t="shared" si="15"/>
        <v>0</v>
      </c>
      <c r="W37" s="64" t="str">
        <f t="shared" si="16"/>
        <v/>
      </c>
      <c r="X37" s="56" t="str">
        <f t="shared" si="19"/>
        <v>T</v>
      </c>
      <c r="Y37" s="18"/>
      <c r="Z37" s="19"/>
      <c r="AA37" s="20"/>
      <c r="AB37" s="19"/>
      <c r="AC37" s="21"/>
      <c r="AJ37" s="22"/>
      <c r="AK37" s="22"/>
      <c r="AL37" s="22"/>
      <c r="AM37" s="22"/>
      <c r="AN37" s="20"/>
      <c r="AO37" s="20"/>
      <c r="AP37" s="20"/>
      <c r="AQ37" s="20"/>
      <c r="AR37" s="20"/>
    </row>
    <row r="38" spans="1:44" s="17" customFormat="1" ht="20.25" customHeight="1" x14ac:dyDescent="0.2">
      <c r="A38" s="150"/>
      <c r="C38" s="63"/>
      <c r="D38" s="66" t="str">
        <f t="shared" si="13"/>
        <v/>
      </c>
      <c r="E38" s="69" t="str">
        <f>IFERROR(VLOOKUP(J38,Causa!$A$2:$F$15,6,0),"")</f>
        <v/>
      </c>
      <c r="F38" s="52"/>
      <c r="G38" s="53"/>
      <c r="H38" s="212"/>
      <c r="I38" s="55"/>
      <c r="J38" s="54"/>
      <c r="K38" s="54"/>
      <c r="L38" s="54"/>
      <c r="M38" s="54"/>
      <c r="N38" s="54"/>
      <c r="O38" s="54"/>
      <c r="P38" s="54"/>
      <c r="Q38" s="55"/>
      <c r="R38" s="54"/>
      <c r="S38" s="56">
        <f t="shared" si="17"/>
        <v>0</v>
      </c>
      <c r="T38" s="56">
        <f t="shared" si="14"/>
        <v>0</v>
      </c>
      <c r="U38" s="56">
        <f t="shared" si="18"/>
        <v>0</v>
      </c>
      <c r="V38" s="56">
        <f t="shared" si="15"/>
        <v>0</v>
      </c>
      <c r="W38" s="64" t="str">
        <f t="shared" si="16"/>
        <v/>
      </c>
      <c r="X38" s="56" t="str">
        <f t="shared" si="19"/>
        <v>T</v>
      </c>
      <c r="Y38" s="18"/>
      <c r="Z38" s="19"/>
      <c r="AA38" s="20"/>
      <c r="AB38" s="19"/>
      <c r="AC38" s="21"/>
      <c r="AJ38" s="22"/>
      <c r="AK38" s="22"/>
      <c r="AL38" s="22"/>
      <c r="AM38" s="22"/>
      <c r="AN38" s="20"/>
      <c r="AO38" s="20"/>
      <c r="AP38" s="20"/>
      <c r="AQ38" s="20"/>
      <c r="AR38" s="20"/>
    </row>
    <row r="39" spans="1:44" s="17" customFormat="1" ht="20.25" customHeight="1" x14ac:dyDescent="0.2">
      <c r="A39" s="150"/>
      <c r="C39" s="63"/>
      <c r="D39" s="66" t="str">
        <f t="shared" si="13"/>
        <v/>
      </c>
      <c r="E39" s="69" t="str">
        <f>IFERROR(VLOOKUP(J39,Causa!$A$2:$F$15,6,0),"")</f>
        <v/>
      </c>
      <c r="F39" s="52"/>
      <c r="G39" s="53"/>
      <c r="H39" s="212"/>
      <c r="I39" s="55"/>
      <c r="J39" s="54"/>
      <c r="K39" s="54"/>
      <c r="L39" s="54"/>
      <c r="M39" s="54"/>
      <c r="N39" s="54"/>
      <c r="O39" s="54"/>
      <c r="P39" s="54"/>
      <c r="Q39" s="55"/>
      <c r="R39" s="54"/>
      <c r="S39" s="56">
        <f t="shared" si="17"/>
        <v>0</v>
      </c>
      <c r="T39" s="56">
        <f t="shared" si="14"/>
        <v>0</v>
      </c>
      <c r="U39" s="56">
        <f t="shared" si="18"/>
        <v>0</v>
      </c>
      <c r="V39" s="56">
        <f t="shared" si="15"/>
        <v>0</v>
      </c>
      <c r="W39" s="64" t="str">
        <f t="shared" si="16"/>
        <v/>
      </c>
      <c r="X39" s="56" t="str">
        <f t="shared" si="19"/>
        <v>T</v>
      </c>
      <c r="Y39" s="18"/>
      <c r="Z39" s="19"/>
      <c r="AA39" s="20"/>
      <c r="AB39" s="19"/>
      <c r="AC39" s="21"/>
      <c r="AJ39" s="22"/>
      <c r="AK39" s="22"/>
      <c r="AL39" s="22"/>
      <c r="AM39" s="22"/>
      <c r="AN39" s="20"/>
      <c r="AO39" s="20"/>
      <c r="AP39" s="20"/>
      <c r="AQ39" s="20"/>
      <c r="AR39" s="20"/>
    </row>
    <row r="40" spans="1:44" s="17" customFormat="1" ht="20.25" customHeight="1" x14ac:dyDescent="0.2">
      <c r="A40" s="150"/>
      <c r="C40" s="63"/>
      <c r="D40" s="66" t="str">
        <f t="shared" si="13"/>
        <v/>
      </c>
      <c r="E40" s="69" t="str">
        <f>IFERROR(VLOOKUP(J40,Causa!$A$2:$F$15,6,0),"")</f>
        <v/>
      </c>
      <c r="F40" s="52"/>
      <c r="G40" s="53"/>
      <c r="H40" s="212"/>
      <c r="I40" s="55"/>
      <c r="J40" s="54"/>
      <c r="K40" s="54"/>
      <c r="L40" s="54"/>
      <c r="M40" s="54"/>
      <c r="N40" s="54"/>
      <c r="O40" s="54"/>
      <c r="P40" s="54"/>
      <c r="Q40" s="55"/>
      <c r="R40" s="54"/>
      <c r="S40" s="56">
        <f t="shared" si="17"/>
        <v>0</v>
      </c>
      <c r="T40" s="56">
        <f t="shared" si="14"/>
        <v>0</v>
      </c>
      <c r="U40" s="56">
        <f t="shared" si="18"/>
        <v>0</v>
      </c>
      <c r="V40" s="56">
        <f t="shared" si="15"/>
        <v>0</v>
      </c>
      <c r="W40" s="64" t="str">
        <f t="shared" si="16"/>
        <v/>
      </c>
      <c r="X40" s="56" t="str">
        <f t="shared" si="19"/>
        <v>T</v>
      </c>
      <c r="Y40" s="18"/>
      <c r="Z40" s="19"/>
      <c r="AA40" s="20"/>
      <c r="AB40" s="19"/>
      <c r="AC40" s="21"/>
      <c r="AJ40" s="22"/>
      <c r="AK40" s="22"/>
      <c r="AL40" s="22"/>
      <c r="AM40" s="22"/>
      <c r="AN40" s="20"/>
      <c r="AO40" s="20"/>
      <c r="AP40" s="20"/>
      <c r="AQ40" s="20"/>
      <c r="AR40" s="20"/>
    </row>
    <row r="41" spans="1:44" s="17" customFormat="1" ht="20.25" customHeight="1" x14ac:dyDescent="0.2">
      <c r="A41" s="150"/>
      <c r="C41" s="63"/>
      <c r="D41" s="66" t="str">
        <f t="shared" si="13"/>
        <v/>
      </c>
      <c r="E41" s="69" t="str">
        <f>IFERROR(VLOOKUP(J41,Causa!$A$2:$F$15,6,0),"")</f>
        <v/>
      </c>
      <c r="F41" s="52"/>
      <c r="G41" s="53"/>
      <c r="H41" s="212"/>
      <c r="I41" s="55"/>
      <c r="J41" s="54"/>
      <c r="K41" s="54"/>
      <c r="L41" s="54"/>
      <c r="M41" s="54"/>
      <c r="N41" s="54"/>
      <c r="O41" s="54"/>
      <c r="P41" s="54"/>
      <c r="Q41" s="55"/>
      <c r="R41" s="54"/>
      <c r="S41" s="56">
        <f t="shared" si="17"/>
        <v>0</v>
      </c>
      <c r="T41" s="56">
        <f t="shared" si="14"/>
        <v>0</v>
      </c>
      <c r="U41" s="56">
        <f t="shared" si="18"/>
        <v>0</v>
      </c>
      <c r="V41" s="56">
        <f t="shared" si="15"/>
        <v>0</v>
      </c>
      <c r="W41" s="64" t="str">
        <f t="shared" si="16"/>
        <v/>
      </c>
      <c r="X41" s="56" t="str">
        <f t="shared" si="19"/>
        <v>T</v>
      </c>
      <c r="Y41" s="18"/>
      <c r="Z41" s="19"/>
      <c r="AA41" s="20"/>
      <c r="AB41" s="19"/>
      <c r="AC41" s="21"/>
      <c r="AJ41" s="22"/>
      <c r="AK41" s="22"/>
      <c r="AL41" s="22"/>
      <c r="AM41" s="22"/>
      <c r="AN41" s="20"/>
      <c r="AO41" s="20"/>
      <c r="AP41" s="20"/>
      <c r="AQ41" s="20"/>
      <c r="AR41" s="20"/>
    </row>
    <row r="42" spans="1:44" s="17" customFormat="1" ht="20.25" customHeight="1" x14ac:dyDescent="0.2">
      <c r="A42" s="150"/>
      <c r="C42" s="63"/>
      <c r="D42" s="66" t="str">
        <f t="shared" si="13"/>
        <v/>
      </c>
      <c r="E42" s="69" t="str">
        <f>IFERROR(VLOOKUP(J42,Causa!$A$2:$F$15,6,0),"")</f>
        <v/>
      </c>
      <c r="F42" s="52"/>
      <c r="G42" s="53"/>
      <c r="H42" s="212"/>
      <c r="I42" s="55"/>
      <c r="J42" s="54"/>
      <c r="K42" s="54"/>
      <c r="L42" s="54"/>
      <c r="M42" s="54"/>
      <c r="N42" s="54"/>
      <c r="O42" s="54"/>
      <c r="P42" s="54"/>
      <c r="Q42" s="55"/>
      <c r="R42" s="54"/>
      <c r="S42" s="56">
        <f t="shared" si="17"/>
        <v>0</v>
      </c>
      <c r="T42" s="56">
        <f t="shared" si="14"/>
        <v>0</v>
      </c>
      <c r="U42" s="56">
        <f t="shared" si="18"/>
        <v>0</v>
      </c>
      <c r="V42" s="56">
        <f t="shared" si="15"/>
        <v>0</v>
      </c>
      <c r="W42" s="64" t="str">
        <f t="shared" si="16"/>
        <v/>
      </c>
      <c r="X42" s="56" t="str">
        <f t="shared" si="19"/>
        <v>T</v>
      </c>
      <c r="Y42" s="18"/>
      <c r="Z42" s="19"/>
      <c r="AA42" s="20"/>
      <c r="AB42" s="19"/>
      <c r="AC42" s="21"/>
      <c r="AJ42" s="22"/>
      <c r="AK42" s="22"/>
      <c r="AL42" s="22"/>
      <c r="AM42" s="22"/>
      <c r="AN42" s="20"/>
      <c r="AO42" s="20"/>
      <c r="AP42" s="20"/>
      <c r="AQ42" s="20"/>
      <c r="AR42" s="20"/>
    </row>
    <row r="43" spans="1:44" s="17" customFormat="1" ht="20.25" customHeight="1" x14ac:dyDescent="0.2">
      <c r="A43" s="150"/>
      <c r="C43" s="63"/>
      <c r="D43" s="66" t="str">
        <f t="shared" si="13"/>
        <v/>
      </c>
      <c r="E43" s="69" t="str">
        <f>IFERROR(VLOOKUP(J43,Causa!$A$2:$F$15,6,0),"")</f>
        <v/>
      </c>
      <c r="F43" s="52"/>
      <c r="G43" s="53"/>
      <c r="H43" s="212"/>
      <c r="I43" s="55"/>
      <c r="J43" s="54"/>
      <c r="K43" s="54"/>
      <c r="L43" s="54"/>
      <c r="M43" s="54"/>
      <c r="N43" s="54"/>
      <c r="O43" s="54"/>
      <c r="P43" s="54"/>
      <c r="Q43" s="55"/>
      <c r="R43" s="54"/>
      <c r="S43" s="56">
        <f t="shared" si="17"/>
        <v>0</v>
      </c>
      <c r="T43" s="56">
        <f t="shared" si="14"/>
        <v>0</v>
      </c>
      <c r="U43" s="56">
        <f t="shared" si="18"/>
        <v>0</v>
      </c>
      <c r="V43" s="56">
        <f t="shared" si="15"/>
        <v>0</v>
      </c>
      <c r="W43" s="64" t="str">
        <f t="shared" si="16"/>
        <v/>
      </c>
      <c r="X43" s="56" t="str">
        <f t="shared" si="19"/>
        <v>T</v>
      </c>
      <c r="Y43" s="18"/>
      <c r="Z43" s="19"/>
      <c r="AA43" s="20"/>
      <c r="AB43" s="19"/>
      <c r="AC43" s="21"/>
      <c r="AJ43" s="22"/>
      <c r="AK43" s="22"/>
      <c r="AL43" s="22"/>
      <c r="AM43" s="22"/>
      <c r="AN43" s="20"/>
      <c r="AO43" s="20"/>
      <c r="AP43" s="20"/>
      <c r="AQ43" s="20"/>
      <c r="AR43" s="20"/>
    </row>
    <row r="44" spans="1:44" s="17" customFormat="1" ht="20.25" customHeight="1" x14ac:dyDescent="0.2">
      <c r="A44" s="150"/>
      <c r="C44" s="63"/>
      <c r="D44" s="66" t="str">
        <f t="shared" si="13"/>
        <v/>
      </c>
      <c r="E44" s="69" t="str">
        <f>IFERROR(VLOOKUP(J44,Causa!$A$2:$F$15,6,0),"")</f>
        <v/>
      </c>
      <c r="F44" s="52"/>
      <c r="G44" s="53"/>
      <c r="H44" s="212"/>
      <c r="I44" s="55"/>
      <c r="J44" s="54"/>
      <c r="K44" s="54"/>
      <c r="L44" s="54"/>
      <c r="M44" s="54"/>
      <c r="N44" s="54"/>
      <c r="O44" s="54"/>
      <c r="P44" s="54"/>
      <c r="Q44" s="55"/>
      <c r="R44" s="54"/>
      <c r="S44" s="56">
        <f t="shared" si="17"/>
        <v>0</v>
      </c>
      <c r="T44" s="56">
        <f t="shared" si="14"/>
        <v>0</v>
      </c>
      <c r="U44" s="56">
        <f t="shared" si="18"/>
        <v>0</v>
      </c>
      <c r="V44" s="56">
        <f t="shared" si="15"/>
        <v>0</v>
      </c>
      <c r="W44" s="64" t="str">
        <f t="shared" si="16"/>
        <v/>
      </c>
      <c r="X44" s="56" t="str">
        <f t="shared" si="19"/>
        <v>T</v>
      </c>
      <c r="Y44" s="18"/>
      <c r="Z44" s="19"/>
      <c r="AA44" s="20"/>
      <c r="AB44" s="19"/>
      <c r="AC44" s="21"/>
      <c r="AJ44" s="22"/>
      <c r="AK44" s="22"/>
      <c r="AL44" s="22"/>
      <c r="AM44" s="22"/>
      <c r="AN44" s="20"/>
      <c r="AO44" s="20"/>
      <c r="AP44" s="20"/>
      <c r="AQ44" s="20"/>
      <c r="AR44" s="20"/>
    </row>
    <row r="45" spans="1:44" s="17" customFormat="1" ht="20.25" customHeight="1" x14ac:dyDescent="0.2">
      <c r="A45" s="150"/>
      <c r="C45" s="63"/>
      <c r="D45" s="66" t="str">
        <f t="shared" si="13"/>
        <v/>
      </c>
      <c r="E45" s="69" t="str">
        <f>IFERROR(VLOOKUP(J45,Causa!$A$2:$F$15,6,0),"")</f>
        <v/>
      </c>
      <c r="F45" s="52"/>
      <c r="G45" s="53"/>
      <c r="H45" s="212"/>
      <c r="I45" s="55"/>
      <c r="J45" s="54"/>
      <c r="K45" s="54"/>
      <c r="L45" s="54"/>
      <c r="M45" s="54"/>
      <c r="N45" s="54"/>
      <c r="O45" s="54"/>
      <c r="P45" s="54"/>
      <c r="Q45" s="55"/>
      <c r="R45" s="54"/>
      <c r="S45" s="56">
        <f t="shared" si="17"/>
        <v>0</v>
      </c>
      <c r="T45" s="56">
        <f t="shared" si="14"/>
        <v>0</v>
      </c>
      <c r="U45" s="56">
        <f t="shared" si="18"/>
        <v>0</v>
      </c>
      <c r="V45" s="56">
        <f t="shared" si="15"/>
        <v>0</v>
      </c>
      <c r="W45" s="64" t="str">
        <f t="shared" si="16"/>
        <v/>
      </c>
      <c r="X45" s="56" t="str">
        <f t="shared" si="19"/>
        <v>T</v>
      </c>
      <c r="Y45" s="18"/>
      <c r="Z45" s="19"/>
      <c r="AA45" s="20"/>
      <c r="AB45" s="19"/>
      <c r="AC45" s="21"/>
      <c r="AJ45" s="22"/>
      <c r="AK45" s="22"/>
      <c r="AL45" s="22"/>
      <c r="AM45" s="22"/>
      <c r="AN45" s="20"/>
      <c r="AO45" s="20"/>
      <c r="AP45" s="20"/>
      <c r="AQ45" s="20"/>
      <c r="AR45" s="20"/>
    </row>
    <row r="46" spans="1:44" s="17" customFormat="1" ht="20.25" customHeight="1" x14ac:dyDescent="0.2">
      <c r="A46" s="150"/>
      <c r="C46" s="63"/>
      <c r="D46" s="66" t="str">
        <f t="shared" si="13"/>
        <v/>
      </c>
      <c r="E46" s="69" t="str">
        <f>IFERROR(VLOOKUP(J46,Causa!$A$2:$F$15,6,0),"")</f>
        <v/>
      </c>
      <c r="F46" s="52"/>
      <c r="G46" s="53"/>
      <c r="H46" s="212"/>
      <c r="I46" s="55"/>
      <c r="J46" s="54"/>
      <c r="K46" s="54"/>
      <c r="L46" s="54"/>
      <c r="M46" s="54"/>
      <c r="N46" s="54"/>
      <c r="O46" s="54"/>
      <c r="P46" s="54"/>
      <c r="Q46" s="55"/>
      <c r="R46" s="54"/>
      <c r="S46" s="56">
        <f t="shared" si="17"/>
        <v>0</v>
      </c>
      <c r="T46" s="56">
        <f t="shared" si="14"/>
        <v>0</v>
      </c>
      <c r="U46" s="56">
        <f t="shared" si="18"/>
        <v>0</v>
      </c>
      <c r="V46" s="56">
        <f t="shared" si="15"/>
        <v>0</v>
      </c>
      <c r="W46" s="64" t="str">
        <f t="shared" si="16"/>
        <v/>
      </c>
      <c r="X46" s="56" t="str">
        <f t="shared" si="19"/>
        <v>T</v>
      </c>
      <c r="Y46" s="18"/>
      <c r="Z46" s="19"/>
      <c r="AA46" s="20"/>
      <c r="AB46" s="19"/>
      <c r="AC46" s="21"/>
      <c r="AJ46" s="22"/>
      <c r="AK46" s="22"/>
      <c r="AL46" s="22"/>
      <c r="AM46" s="22"/>
      <c r="AN46" s="20"/>
      <c r="AO46" s="20"/>
      <c r="AP46" s="20"/>
      <c r="AQ46" s="20"/>
      <c r="AR46" s="20"/>
    </row>
    <row r="47" spans="1:44" s="17" customFormat="1" ht="20.25" customHeight="1" x14ac:dyDescent="0.2">
      <c r="A47" s="150"/>
      <c r="C47" s="63"/>
      <c r="D47" s="66" t="str">
        <f t="shared" si="13"/>
        <v/>
      </c>
      <c r="E47" s="69" t="str">
        <f>IFERROR(VLOOKUP(J47,Causa!$A$2:$F$15,6,0),"")</f>
        <v/>
      </c>
      <c r="F47" s="52"/>
      <c r="G47" s="53"/>
      <c r="H47" s="212"/>
      <c r="I47" s="55"/>
      <c r="J47" s="54"/>
      <c r="K47" s="54"/>
      <c r="L47" s="54"/>
      <c r="M47" s="54"/>
      <c r="N47" s="54"/>
      <c r="O47" s="54"/>
      <c r="P47" s="54"/>
      <c r="Q47" s="55"/>
      <c r="R47" s="54"/>
      <c r="S47" s="56">
        <f t="shared" si="17"/>
        <v>0</v>
      </c>
      <c r="T47" s="56">
        <f t="shared" si="14"/>
        <v>0</v>
      </c>
      <c r="U47" s="56">
        <f t="shared" si="18"/>
        <v>0</v>
      </c>
      <c r="V47" s="56">
        <f t="shared" si="15"/>
        <v>0</v>
      </c>
      <c r="W47" s="64" t="str">
        <f t="shared" si="16"/>
        <v/>
      </c>
      <c r="X47" s="56" t="str">
        <f t="shared" si="19"/>
        <v>T</v>
      </c>
      <c r="Y47" s="18"/>
      <c r="Z47" s="19"/>
      <c r="AA47" s="20"/>
      <c r="AB47" s="19"/>
      <c r="AC47" s="21"/>
      <c r="AJ47" s="22"/>
      <c r="AK47" s="22"/>
      <c r="AL47" s="22"/>
      <c r="AM47" s="22"/>
      <c r="AN47" s="20"/>
      <c r="AO47" s="20"/>
      <c r="AP47" s="20"/>
      <c r="AQ47" s="20"/>
      <c r="AR47" s="20"/>
    </row>
    <row r="48" spans="1:44" s="17" customFormat="1" ht="20.25" customHeight="1" x14ac:dyDescent="0.2">
      <c r="A48" s="150"/>
      <c r="C48" s="63"/>
      <c r="D48" s="66" t="str">
        <f t="shared" si="13"/>
        <v/>
      </c>
      <c r="E48" s="69" t="str">
        <f>IFERROR(VLOOKUP(J48,Causa!$A$2:$F$15,6,0),"")</f>
        <v/>
      </c>
      <c r="F48" s="52"/>
      <c r="G48" s="53"/>
      <c r="H48" s="212"/>
      <c r="I48" s="55"/>
      <c r="J48" s="54"/>
      <c r="K48" s="54"/>
      <c r="L48" s="54"/>
      <c r="M48" s="54"/>
      <c r="N48" s="54"/>
      <c r="O48" s="54"/>
      <c r="P48" s="54"/>
      <c r="Q48" s="55"/>
      <c r="R48" s="54"/>
      <c r="S48" s="56">
        <f t="shared" si="17"/>
        <v>0</v>
      </c>
      <c r="T48" s="56">
        <f t="shared" si="14"/>
        <v>0</v>
      </c>
      <c r="U48" s="56">
        <f t="shared" si="18"/>
        <v>0</v>
      </c>
      <c r="V48" s="56">
        <f t="shared" si="15"/>
        <v>0</v>
      </c>
      <c r="W48" s="64" t="str">
        <f t="shared" si="16"/>
        <v/>
      </c>
      <c r="X48" s="56" t="str">
        <f t="shared" si="19"/>
        <v>T</v>
      </c>
      <c r="Y48" s="18"/>
      <c r="Z48" s="19"/>
      <c r="AA48" s="20"/>
      <c r="AB48" s="19"/>
      <c r="AC48" s="21"/>
      <c r="AJ48" s="22"/>
      <c r="AK48" s="22"/>
      <c r="AL48" s="22"/>
      <c r="AM48" s="22"/>
      <c r="AN48" s="20"/>
      <c r="AO48" s="20"/>
      <c r="AP48" s="20"/>
      <c r="AQ48" s="20"/>
      <c r="AR48" s="20"/>
    </row>
    <row r="49" spans="1:44" s="17" customFormat="1" ht="20.25" customHeight="1" x14ac:dyDescent="0.2">
      <c r="A49" s="150"/>
      <c r="C49" s="63"/>
      <c r="D49" s="66" t="str">
        <f t="shared" si="13"/>
        <v/>
      </c>
      <c r="E49" s="69" t="str">
        <f>IFERROR(VLOOKUP(J49,Causa!$A$2:$F$15,6,0),"")</f>
        <v/>
      </c>
      <c r="F49" s="52"/>
      <c r="G49" s="53"/>
      <c r="H49" s="212"/>
      <c r="I49" s="55"/>
      <c r="J49" s="54"/>
      <c r="K49" s="54"/>
      <c r="L49" s="54"/>
      <c r="M49" s="54"/>
      <c r="N49" s="54"/>
      <c r="O49" s="54"/>
      <c r="P49" s="54"/>
      <c r="Q49" s="55"/>
      <c r="R49" s="54"/>
      <c r="S49" s="56">
        <f t="shared" si="17"/>
        <v>0</v>
      </c>
      <c r="T49" s="56">
        <f t="shared" si="14"/>
        <v>0</v>
      </c>
      <c r="U49" s="56">
        <f t="shared" si="18"/>
        <v>0</v>
      </c>
      <c r="V49" s="56">
        <f t="shared" si="15"/>
        <v>0</v>
      </c>
      <c r="W49" s="64" t="str">
        <f t="shared" si="16"/>
        <v/>
      </c>
      <c r="X49" s="56" t="str">
        <f t="shared" si="19"/>
        <v>T</v>
      </c>
      <c r="Y49" s="18"/>
      <c r="Z49" s="19"/>
      <c r="AA49" s="20"/>
      <c r="AB49" s="19"/>
      <c r="AC49" s="21"/>
      <c r="AJ49" s="22"/>
      <c r="AK49" s="22"/>
      <c r="AL49" s="22"/>
      <c r="AM49" s="22"/>
      <c r="AN49" s="20"/>
      <c r="AO49" s="20"/>
      <c r="AP49" s="20"/>
      <c r="AQ49" s="20"/>
      <c r="AR49" s="20"/>
    </row>
    <row r="50" spans="1:44" s="17" customFormat="1" ht="20.25" customHeight="1" x14ac:dyDescent="0.2">
      <c r="A50" s="150"/>
      <c r="C50" s="63"/>
      <c r="D50" s="66" t="str">
        <f t="shared" si="13"/>
        <v/>
      </c>
      <c r="E50" s="69" t="str">
        <f>IFERROR(VLOOKUP(J50,Causa!$A$2:$F$15,6,0),"")</f>
        <v/>
      </c>
      <c r="F50" s="52"/>
      <c r="G50" s="53"/>
      <c r="H50" s="212"/>
      <c r="I50" s="55"/>
      <c r="J50" s="54"/>
      <c r="K50" s="54"/>
      <c r="L50" s="54"/>
      <c r="M50" s="54"/>
      <c r="N50" s="54"/>
      <c r="O50" s="54"/>
      <c r="P50" s="54"/>
      <c r="Q50" s="55"/>
      <c r="R50" s="54"/>
      <c r="S50" s="56">
        <f t="shared" si="17"/>
        <v>0</v>
      </c>
      <c r="T50" s="56">
        <f t="shared" si="14"/>
        <v>0</v>
      </c>
      <c r="U50" s="56">
        <f t="shared" si="18"/>
        <v>0</v>
      </c>
      <c r="V50" s="56">
        <f t="shared" si="15"/>
        <v>0</v>
      </c>
      <c r="W50" s="64" t="str">
        <f t="shared" si="16"/>
        <v/>
      </c>
      <c r="X50" s="56" t="str">
        <f t="shared" si="19"/>
        <v>T</v>
      </c>
      <c r="Y50" s="20"/>
      <c r="Z50" s="19"/>
      <c r="AA50" s="20"/>
      <c r="AB50" s="19"/>
      <c r="AC50" s="21"/>
      <c r="AJ50" s="22"/>
      <c r="AK50" s="22"/>
      <c r="AL50" s="22"/>
      <c r="AM50" s="22"/>
      <c r="AN50" s="20"/>
      <c r="AO50" s="20"/>
      <c r="AP50" s="20"/>
      <c r="AQ50" s="20"/>
      <c r="AR50" s="20"/>
    </row>
    <row r="51" spans="1:44" s="17" customFormat="1" ht="20.25" customHeight="1" x14ac:dyDescent="0.2">
      <c r="A51" s="150"/>
      <c r="C51" s="63"/>
      <c r="D51" s="66" t="str">
        <f t="shared" si="13"/>
        <v/>
      </c>
      <c r="E51" s="69" t="str">
        <f>IFERROR(VLOOKUP(J51,Causa!$A$2:$F$15,6,0),"")</f>
        <v/>
      </c>
      <c r="F51" s="52"/>
      <c r="G51" s="53"/>
      <c r="H51" s="212"/>
      <c r="I51" s="55"/>
      <c r="J51" s="54"/>
      <c r="K51" s="54"/>
      <c r="L51" s="54"/>
      <c r="M51" s="54"/>
      <c r="N51" s="54"/>
      <c r="O51" s="54"/>
      <c r="P51" s="54"/>
      <c r="Q51" s="55"/>
      <c r="R51" s="54"/>
      <c r="S51" s="56">
        <f t="shared" si="17"/>
        <v>0</v>
      </c>
      <c r="T51" s="56">
        <f t="shared" si="14"/>
        <v>0</v>
      </c>
      <c r="U51" s="56">
        <f t="shared" si="18"/>
        <v>0</v>
      </c>
      <c r="V51" s="56">
        <f t="shared" si="15"/>
        <v>0</v>
      </c>
      <c r="W51" s="64" t="str">
        <f t="shared" si="16"/>
        <v/>
      </c>
      <c r="X51" s="56" t="str">
        <f t="shared" si="19"/>
        <v>T</v>
      </c>
      <c r="Y51" s="20"/>
      <c r="Z51" s="19"/>
      <c r="AA51" s="20"/>
      <c r="AB51" s="19"/>
      <c r="AC51" s="21"/>
      <c r="AJ51" s="22"/>
      <c r="AK51" s="22"/>
      <c r="AL51" s="22"/>
      <c r="AM51" s="22"/>
      <c r="AN51" s="20"/>
      <c r="AO51" s="20"/>
      <c r="AP51" s="20"/>
      <c r="AQ51" s="20"/>
      <c r="AR51" s="20"/>
    </row>
    <row r="52" spans="1:44" s="17" customFormat="1" ht="20.25" customHeight="1" x14ac:dyDescent="0.2">
      <c r="A52" s="150"/>
      <c r="C52" s="63"/>
      <c r="D52" s="66" t="str">
        <f t="shared" si="13"/>
        <v/>
      </c>
      <c r="E52" s="69" t="str">
        <f>IFERROR(VLOOKUP(J52,Causa!$A$2:$F$15,6,0),"")</f>
        <v/>
      </c>
      <c r="F52" s="52"/>
      <c r="G52" s="53"/>
      <c r="H52" s="212"/>
      <c r="I52" s="55"/>
      <c r="J52" s="54"/>
      <c r="K52" s="54"/>
      <c r="L52" s="54"/>
      <c r="M52" s="54"/>
      <c r="N52" s="54"/>
      <c r="O52" s="54"/>
      <c r="P52" s="54"/>
      <c r="Q52" s="55"/>
      <c r="R52" s="54"/>
      <c r="S52" s="56">
        <f t="shared" si="17"/>
        <v>0</v>
      </c>
      <c r="T52" s="56">
        <f t="shared" si="14"/>
        <v>0</v>
      </c>
      <c r="U52" s="56">
        <f t="shared" si="18"/>
        <v>0</v>
      </c>
      <c r="V52" s="56">
        <f t="shared" si="15"/>
        <v>0</v>
      </c>
      <c r="W52" s="64" t="str">
        <f t="shared" si="16"/>
        <v/>
      </c>
      <c r="X52" s="56" t="str">
        <f t="shared" si="19"/>
        <v>T</v>
      </c>
      <c r="Y52" s="20"/>
      <c r="Z52" s="19"/>
      <c r="AA52" s="20"/>
      <c r="AB52" s="19"/>
      <c r="AC52" s="21"/>
      <c r="AJ52" s="22"/>
      <c r="AK52" s="22"/>
      <c r="AL52" s="22"/>
      <c r="AM52" s="22"/>
      <c r="AN52" s="20"/>
      <c r="AO52" s="20"/>
      <c r="AP52" s="20"/>
      <c r="AQ52" s="20"/>
      <c r="AR52" s="20"/>
    </row>
    <row r="53" spans="1:44" s="17" customFormat="1" ht="20.25" customHeight="1" x14ac:dyDescent="0.2">
      <c r="A53" s="150"/>
      <c r="C53" s="63"/>
      <c r="D53" s="66" t="str">
        <f t="shared" si="13"/>
        <v/>
      </c>
      <c r="E53" s="69" t="str">
        <f>IFERROR(VLOOKUP(J53,Causa!$A$2:$F$15,6,0),"")</f>
        <v/>
      </c>
      <c r="F53" s="52"/>
      <c r="G53" s="53"/>
      <c r="H53" s="212"/>
      <c r="I53" s="55"/>
      <c r="J53" s="54"/>
      <c r="K53" s="54"/>
      <c r="L53" s="54"/>
      <c r="M53" s="54"/>
      <c r="N53" s="54"/>
      <c r="O53" s="54"/>
      <c r="P53" s="54"/>
      <c r="Q53" s="55"/>
      <c r="R53" s="54"/>
      <c r="S53" s="56">
        <f t="shared" si="17"/>
        <v>0</v>
      </c>
      <c r="T53" s="56">
        <f t="shared" si="14"/>
        <v>0</v>
      </c>
      <c r="U53" s="56">
        <f t="shared" si="18"/>
        <v>0</v>
      </c>
      <c r="V53" s="56">
        <f t="shared" si="15"/>
        <v>0</v>
      </c>
      <c r="W53" s="64" t="str">
        <f t="shared" si="16"/>
        <v/>
      </c>
      <c r="X53" s="56" t="str">
        <f t="shared" si="19"/>
        <v>T</v>
      </c>
      <c r="Y53" s="20"/>
      <c r="Z53" s="19"/>
      <c r="AA53" s="20"/>
      <c r="AB53" s="19"/>
      <c r="AC53" s="21"/>
      <c r="AJ53" s="22"/>
      <c r="AK53" s="22"/>
      <c r="AL53" s="22"/>
      <c r="AM53" s="22"/>
      <c r="AN53" s="20"/>
      <c r="AO53" s="20"/>
      <c r="AP53" s="20"/>
      <c r="AQ53" s="20"/>
      <c r="AR53" s="20"/>
    </row>
    <row r="54" spans="1:44" s="17" customFormat="1" ht="20.25" customHeight="1" x14ac:dyDescent="0.2">
      <c r="A54" s="150"/>
      <c r="C54" s="63"/>
      <c r="D54" s="66" t="str">
        <f t="shared" si="13"/>
        <v/>
      </c>
      <c r="E54" s="69" t="str">
        <f>IFERROR(VLOOKUP(J54,Causa!$A$2:$F$15,6,0),"")</f>
        <v/>
      </c>
      <c r="F54" s="52"/>
      <c r="G54" s="53"/>
      <c r="H54" s="212"/>
      <c r="I54" s="55"/>
      <c r="J54" s="54"/>
      <c r="K54" s="54"/>
      <c r="L54" s="54"/>
      <c r="M54" s="54"/>
      <c r="N54" s="54"/>
      <c r="O54" s="54"/>
      <c r="P54" s="54"/>
      <c r="Q54" s="55"/>
      <c r="R54" s="54"/>
      <c r="S54" s="56">
        <f t="shared" si="17"/>
        <v>0</v>
      </c>
      <c r="T54" s="56">
        <f t="shared" si="14"/>
        <v>0</v>
      </c>
      <c r="U54" s="56">
        <f t="shared" si="18"/>
        <v>0</v>
      </c>
      <c r="V54" s="56">
        <f t="shared" si="15"/>
        <v>0</v>
      </c>
      <c r="W54" s="64" t="str">
        <f t="shared" si="16"/>
        <v/>
      </c>
      <c r="X54" s="56" t="str">
        <f t="shared" si="19"/>
        <v>T</v>
      </c>
      <c r="Y54" s="20"/>
      <c r="Z54" s="19"/>
      <c r="AA54" s="20"/>
      <c r="AB54" s="19"/>
      <c r="AC54" s="21"/>
      <c r="AJ54" s="22"/>
      <c r="AK54" s="22"/>
      <c r="AL54" s="22"/>
      <c r="AM54" s="22"/>
      <c r="AN54" s="20"/>
      <c r="AO54" s="20"/>
      <c r="AP54" s="20"/>
      <c r="AQ54" s="20"/>
      <c r="AR54" s="20"/>
    </row>
    <row r="55" spans="1:44" s="17" customFormat="1" ht="20.25" customHeight="1" x14ac:dyDescent="0.2">
      <c r="A55" s="150"/>
      <c r="C55" s="63"/>
      <c r="D55" s="66" t="str">
        <f t="shared" si="13"/>
        <v/>
      </c>
      <c r="E55" s="69" t="str">
        <f>IFERROR(VLOOKUP(J55,Causa!$A$2:$F$15,6,0),"")</f>
        <v/>
      </c>
      <c r="F55" s="52"/>
      <c r="G55" s="53"/>
      <c r="H55" s="212"/>
      <c r="I55" s="55"/>
      <c r="J55" s="54"/>
      <c r="K55" s="54"/>
      <c r="L55" s="54"/>
      <c r="M55" s="54"/>
      <c r="N55" s="54"/>
      <c r="O55" s="54"/>
      <c r="P55" s="54"/>
      <c r="Q55" s="55"/>
      <c r="R55" s="54"/>
      <c r="S55" s="56">
        <f t="shared" si="17"/>
        <v>0</v>
      </c>
      <c r="T55" s="56">
        <f t="shared" si="14"/>
        <v>0</v>
      </c>
      <c r="U55" s="56">
        <f t="shared" si="18"/>
        <v>0</v>
      </c>
      <c r="V55" s="56">
        <f t="shared" si="15"/>
        <v>0</v>
      </c>
      <c r="W55" s="64" t="str">
        <f t="shared" si="16"/>
        <v/>
      </c>
      <c r="X55" s="56" t="str">
        <f t="shared" si="19"/>
        <v>T</v>
      </c>
      <c r="Y55" s="20"/>
      <c r="Z55" s="19"/>
      <c r="AA55" s="20"/>
      <c r="AB55" s="19"/>
      <c r="AC55" s="21"/>
      <c r="AJ55" s="22"/>
      <c r="AK55" s="22"/>
      <c r="AL55" s="22"/>
      <c r="AM55" s="22"/>
      <c r="AN55" s="20"/>
      <c r="AO55" s="20"/>
      <c r="AP55" s="20"/>
      <c r="AQ55" s="20"/>
      <c r="AR55" s="20"/>
    </row>
    <row r="56" spans="1:44" s="17" customFormat="1" ht="20.25" customHeight="1" x14ac:dyDescent="0.2">
      <c r="A56" s="150"/>
      <c r="C56" s="63"/>
      <c r="D56" s="66" t="str">
        <f t="shared" si="13"/>
        <v/>
      </c>
      <c r="E56" s="69" t="str">
        <f>IFERROR(VLOOKUP(J56,Causa!$A$2:$F$15,6,0),"")</f>
        <v/>
      </c>
      <c r="F56" s="52"/>
      <c r="G56" s="53"/>
      <c r="H56" s="212"/>
      <c r="I56" s="55"/>
      <c r="J56" s="54"/>
      <c r="K56" s="54"/>
      <c r="L56" s="54"/>
      <c r="M56" s="54"/>
      <c r="N56" s="54"/>
      <c r="O56" s="54"/>
      <c r="P56" s="54"/>
      <c r="Q56" s="55"/>
      <c r="R56" s="54"/>
      <c r="S56" s="56">
        <f t="shared" si="17"/>
        <v>0</v>
      </c>
      <c r="T56" s="56">
        <f t="shared" si="14"/>
        <v>0</v>
      </c>
      <c r="U56" s="56">
        <f t="shared" si="18"/>
        <v>0</v>
      </c>
      <c r="V56" s="56">
        <f t="shared" si="15"/>
        <v>0</v>
      </c>
      <c r="W56" s="64" t="str">
        <f t="shared" si="16"/>
        <v/>
      </c>
      <c r="X56" s="56" t="str">
        <f t="shared" si="19"/>
        <v>T</v>
      </c>
      <c r="Y56" s="20"/>
      <c r="Z56" s="19"/>
      <c r="AA56" s="20"/>
      <c r="AB56" s="19"/>
      <c r="AC56" s="21"/>
      <c r="AJ56" s="22"/>
      <c r="AK56" s="22"/>
      <c r="AL56" s="22"/>
      <c r="AM56" s="22"/>
      <c r="AN56" s="20"/>
      <c r="AO56" s="20"/>
      <c r="AP56" s="20"/>
      <c r="AQ56" s="20"/>
      <c r="AR56" s="20"/>
    </row>
    <row r="57" spans="1:44" s="17" customFormat="1" ht="20.25" customHeight="1" x14ac:dyDescent="0.2">
      <c r="A57" s="150"/>
      <c r="C57" s="63"/>
      <c r="D57" s="66" t="str">
        <f t="shared" si="13"/>
        <v/>
      </c>
      <c r="E57" s="69" t="str">
        <f>IFERROR(VLOOKUP(J57,Causa!$A$2:$F$15,6,0),"")</f>
        <v/>
      </c>
      <c r="F57" s="52"/>
      <c r="G57" s="53"/>
      <c r="H57" s="212"/>
      <c r="I57" s="55"/>
      <c r="J57" s="54"/>
      <c r="K57" s="54"/>
      <c r="L57" s="54"/>
      <c r="M57" s="54"/>
      <c r="N57" s="54"/>
      <c r="O57" s="54"/>
      <c r="P57" s="54"/>
      <c r="Q57" s="55"/>
      <c r="R57" s="54"/>
      <c r="S57" s="56">
        <f t="shared" si="17"/>
        <v>0</v>
      </c>
      <c r="T57" s="56">
        <f t="shared" si="14"/>
        <v>0</v>
      </c>
      <c r="U57" s="56">
        <f t="shared" si="18"/>
        <v>0</v>
      </c>
      <c r="V57" s="56">
        <f t="shared" si="15"/>
        <v>0</v>
      </c>
      <c r="W57" s="64" t="str">
        <f t="shared" si="16"/>
        <v/>
      </c>
      <c r="X57" s="56" t="str">
        <f t="shared" si="19"/>
        <v>T</v>
      </c>
      <c r="Y57" s="20"/>
      <c r="Z57" s="19"/>
      <c r="AA57" s="20"/>
      <c r="AB57" s="19"/>
      <c r="AC57" s="21"/>
      <c r="AJ57" s="22"/>
      <c r="AK57" s="22"/>
      <c r="AL57" s="22"/>
      <c r="AM57" s="22"/>
      <c r="AN57" s="20"/>
      <c r="AO57" s="20"/>
      <c r="AP57" s="20"/>
      <c r="AQ57" s="20"/>
      <c r="AR57" s="20"/>
    </row>
    <row r="58" spans="1:44" s="17" customFormat="1" ht="20.25" customHeight="1" x14ac:dyDescent="0.2">
      <c r="A58" s="150"/>
      <c r="C58" s="63"/>
      <c r="D58" s="66" t="str">
        <f t="shared" si="13"/>
        <v/>
      </c>
      <c r="E58" s="69" t="str">
        <f>IFERROR(VLOOKUP(J58,Causa!$A$2:$F$15,6,0),"")</f>
        <v/>
      </c>
      <c r="F58" s="52"/>
      <c r="G58" s="53"/>
      <c r="H58" s="212"/>
      <c r="I58" s="55"/>
      <c r="J58" s="54"/>
      <c r="K58" s="54"/>
      <c r="L58" s="54"/>
      <c r="M58" s="54"/>
      <c r="N58" s="54"/>
      <c r="O58" s="54"/>
      <c r="P58" s="54"/>
      <c r="Q58" s="55"/>
      <c r="R58" s="54"/>
      <c r="S58" s="56">
        <f t="shared" si="17"/>
        <v>0</v>
      </c>
      <c r="T58" s="56">
        <f t="shared" si="14"/>
        <v>0</v>
      </c>
      <c r="U58" s="56">
        <f t="shared" si="18"/>
        <v>0</v>
      </c>
      <c r="V58" s="56">
        <f t="shared" si="15"/>
        <v>0</v>
      </c>
      <c r="W58" s="64" t="str">
        <f t="shared" si="16"/>
        <v/>
      </c>
      <c r="X58" s="56" t="str">
        <f t="shared" si="19"/>
        <v>T</v>
      </c>
      <c r="Y58" s="20"/>
      <c r="Z58" s="19"/>
      <c r="AA58" s="20"/>
      <c r="AB58" s="19"/>
      <c r="AC58" s="21"/>
      <c r="AJ58" s="22"/>
      <c r="AK58" s="22"/>
      <c r="AL58" s="22"/>
      <c r="AM58" s="22"/>
      <c r="AN58" s="20"/>
      <c r="AO58" s="20"/>
      <c r="AP58" s="20"/>
      <c r="AQ58" s="20"/>
      <c r="AR58" s="20"/>
    </row>
    <row r="59" spans="1:44" s="17" customFormat="1" ht="20.25" customHeight="1" x14ac:dyDescent="0.2">
      <c r="A59" s="150"/>
      <c r="C59" s="63"/>
      <c r="D59" s="66" t="str">
        <f t="shared" si="13"/>
        <v/>
      </c>
      <c r="E59" s="69" t="str">
        <f>IFERROR(VLOOKUP(J59,Causa!$A$2:$F$15,6,0),"")</f>
        <v/>
      </c>
      <c r="F59" s="52"/>
      <c r="G59" s="53"/>
      <c r="H59" s="212"/>
      <c r="I59" s="55"/>
      <c r="J59" s="54"/>
      <c r="K59" s="54"/>
      <c r="L59" s="54"/>
      <c r="M59" s="54"/>
      <c r="N59" s="54"/>
      <c r="O59" s="54"/>
      <c r="P59" s="54"/>
      <c r="Q59" s="55"/>
      <c r="R59" s="54"/>
      <c r="S59" s="56">
        <f t="shared" si="17"/>
        <v>0</v>
      </c>
      <c r="T59" s="56">
        <f t="shared" si="14"/>
        <v>0</v>
      </c>
      <c r="U59" s="56">
        <f t="shared" si="18"/>
        <v>0</v>
      </c>
      <c r="V59" s="56">
        <f t="shared" si="15"/>
        <v>0</v>
      </c>
      <c r="W59" s="64" t="str">
        <f t="shared" si="16"/>
        <v/>
      </c>
      <c r="X59" s="56" t="str">
        <f t="shared" si="19"/>
        <v>T</v>
      </c>
      <c r="Y59" s="20"/>
      <c r="Z59" s="19"/>
      <c r="AA59" s="20"/>
      <c r="AB59" s="19"/>
      <c r="AC59" s="21"/>
      <c r="AJ59" s="22"/>
      <c r="AK59" s="22"/>
      <c r="AL59" s="22"/>
      <c r="AM59" s="22"/>
      <c r="AN59" s="20"/>
      <c r="AO59" s="20"/>
      <c r="AP59" s="20"/>
      <c r="AQ59" s="20"/>
      <c r="AR59" s="20"/>
    </row>
    <row r="60" spans="1:44" s="17" customFormat="1" ht="20.25" customHeight="1" x14ac:dyDescent="0.2">
      <c r="A60" s="150"/>
      <c r="C60" s="63"/>
      <c r="D60" s="66" t="str">
        <f t="shared" si="13"/>
        <v/>
      </c>
      <c r="E60" s="69" t="str">
        <f>IFERROR(VLOOKUP(J60,Causa!$A$2:$F$15,6,0),"")</f>
        <v/>
      </c>
      <c r="F60" s="52"/>
      <c r="G60" s="53"/>
      <c r="H60" s="212"/>
      <c r="I60" s="55"/>
      <c r="J60" s="54"/>
      <c r="K60" s="54"/>
      <c r="L60" s="54"/>
      <c r="M60" s="54"/>
      <c r="N60" s="54"/>
      <c r="O60" s="54"/>
      <c r="P60" s="54"/>
      <c r="Q60" s="55"/>
      <c r="R60" s="54"/>
      <c r="S60" s="56">
        <f t="shared" si="17"/>
        <v>0</v>
      </c>
      <c r="T60" s="56">
        <f t="shared" si="14"/>
        <v>0</v>
      </c>
      <c r="U60" s="56">
        <f t="shared" si="18"/>
        <v>0</v>
      </c>
      <c r="V60" s="56">
        <f t="shared" si="15"/>
        <v>0</v>
      </c>
      <c r="W60" s="64" t="str">
        <f t="shared" si="16"/>
        <v/>
      </c>
      <c r="X60" s="56" t="str">
        <f t="shared" si="19"/>
        <v>T</v>
      </c>
      <c r="Y60" s="20"/>
      <c r="Z60" s="19"/>
      <c r="AA60" s="20"/>
      <c r="AB60" s="19"/>
      <c r="AC60" s="21"/>
      <c r="AJ60" s="22"/>
      <c r="AK60" s="22"/>
      <c r="AL60" s="22"/>
      <c r="AM60" s="22"/>
      <c r="AN60" s="20"/>
      <c r="AO60" s="20"/>
      <c r="AP60" s="20"/>
      <c r="AQ60" s="20"/>
      <c r="AR60" s="20"/>
    </row>
    <row r="61" spans="1:44" s="17" customFormat="1" ht="30.75" customHeight="1" x14ac:dyDescent="0.2">
      <c r="A61" s="150"/>
      <c r="C61" s="63"/>
      <c r="D61" s="66" t="str">
        <f t="shared" si="13"/>
        <v/>
      </c>
      <c r="E61" s="69" t="str">
        <f>IFERROR(VLOOKUP(J61,Causa!$A$2:$F$15,6,0),"")</f>
        <v/>
      </c>
      <c r="F61" s="52"/>
      <c r="G61" s="53"/>
      <c r="H61" s="212"/>
      <c r="I61" s="55"/>
      <c r="J61" s="54"/>
      <c r="K61" s="54"/>
      <c r="L61" s="54"/>
      <c r="M61" s="54"/>
      <c r="N61" s="54"/>
      <c r="O61" s="54"/>
      <c r="P61" s="54"/>
      <c r="Q61" s="55"/>
      <c r="R61" s="54"/>
      <c r="S61" s="56">
        <f t="shared" si="17"/>
        <v>0</v>
      </c>
      <c r="T61" s="56">
        <f t="shared" si="14"/>
        <v>0</v>
      </c>
      <c r="U61" s="56">
        <f t="shared" si="18"/>
        <v>0</v>
      </c>
      <c r="V61" s="56">
        <f t="shared" si="15"/>
        <v>0</v>
      </c>
      <c r="W61" s="64" t="str">
        <f t="shared" si="16"/>
        <v/>
      </c>
      <c r="X61" s="56" t="str">
        <f t="shared" si="19"/>
        <v>T</v>
      </c>
      <c r="Y61" s="20"/>
      <c r="Z61" s="19"/>
      <c r="AA61" s="20"/>
      <c r="AB61" s="19"/>
      <c r="AC61" s="21"/>
      <c r="AJ61" s="22"/>
      <c r="AK61" s="22"/>
      <c r="AL61" s="22"/>
      <c r="AM61" s="22"/>
      <c r="AN61" s="20"/>
      <c r="AO61" s="20"/>
      <c r="AP61" s="20"/>
      <c r="AQ61" s="20"/>
      <c r="AR61" s="20"/>
    </row>
    <row r="62" spans="1:44" s="17" customFormat="1" ht="30.75" customHeight="1" x14ac:dyDescent="0.2">
      <c r="A62" s="150"/>
      <c r="C62" s="63"/>
      <c r="D62" s="66" t="str">
        <f t="shared" si="13"/>
        <v/>
      </c>
      <c r="E62" s="69" t="str">
        <f>IFERROR(VLOOKUP(J62,Causa!$A$2:$F$15,6,0),"")</f>
        <v/>
      </c>
      <c r="F62" s="52"/>
      <c r="G62" s="53"/>
      <c r="H62" s="212"/>
      <c r="I62" s="55"/>
      <c r="J62" s="54"/>
      <c r="K62" s="54"/>
      <c r="L62" s="54"/>
      <c r="M62" s="54"/>
      <c r="N62" s="54"/>
      <c r="O62" s="54"/>
      <c r="P62" s="54"/>
      <c r="Q62" s="55"/>
      <c r="R62" s="54"/>
      <c r="S62" s="56">
        <f t="shared" si="17"/>
        <v>0</v>
      </c>
      <c r="T62" s="56">
        <f t="shared" si="14"/>
        <v>0</v>
      </c>
      <c r="U62" s="56">
        <f t="shared" si="18"/>
        <v>0</v>
      </c>
      <c r="V62" s="56">
        <f t="shared" si="15"/>
        <v>0</v>
      </c>
      <c r="W62" s="64" t="str">
        <f t="shared" si="16"/>
        <v/>
      </c>
      <c r="X62" s="56" t="str">
        <f t="shared" si="19"/>
        <v>T</v>
      </c>
      <c r="Y62" s="20"/>
      <c r="Z62" s="19"/>
      <c r="AA62" s="20"/>
      <c r="AB62" s="19"/>
      <c r="AC62" s="21"/>
      <c r="AJ62" s="22"/>
      <c r="AK62" s="22"/>
      <c r="AL62" s="22"/>
      <c r="AM62" s="22"/>
      <c r="AN62" s="20"/>
      <c r="AO62" s="20"/>
      <c r="AP62" s="20"/>
      <c r="AQ62" s="20"/>
      <c r="AR62" s="20"/>
    </row>
    <row r="63" spans="1:44" s="17" customFormat="1" ht="30.75" customHeight="1" x14ac:dyDescent="0.2">
      <c r="A63" s="150"/>
      <c r="C63" s="63"/>
      <c r="D63" s="66" t="str">
        <f t="shared" si="13"/>
        <v/>
      </c>
      <c r="E63" s="69" t="str">
        <f>IFERROR(VLOOKUP(J63,Causa!$A$2:$F$15,6,0),"")</f>
        <v/>
      </c>
      <c r="F63" s="52"/>
      <c r="G63" s="53"/>
      <c r="H63" s="212"/>
      <c r="I63" s="55"/>
      <c r="J63" s="54"/>
      <c r="K63" s="54"/>
      <c r="L63" s="54"/>
      <c r="M63" s="54"/>
      <c r="N63" s="54"/>
      <c r="O63" s="54"/>
      <c r="P63" s="54"/>
      <c r="Q63" s="55"/>
      <c r="R63" s="54"/>
      <c r="S63" s="56">
        <f t="shared" si="17"/>
        <v>0</v>
      </c>
      <c r="T63" s="56">
        <f t="shared" si="14"/>
        <v>0</v>
      </c>
      <c r="U63" s="56">
        <f t="shared" si="18"/>
        <v>0</v>
      </c>
      <c r="V63" s="56">
        <f t="shared" si="15"/>
        <v>0</v>
      </c>
      <c r="W63" s="64" t="str">
        <f t="shared" si="16"/>
        <v/>
      </c>
      <c r="X63" s="56" t="str">
        <f t="shared" si="19"/>
        <v>T</v>
      </c>
      <c r="Y63" s="20"/>
      <c r="Z63" s="19"/>
      <c r="AA63" s="20"/>
      <c r="AB63" s="19"/>
      <c r="AC63" s="21"/>
      <c r="AJ63" s="22"/>
      <c r="AK63" s="22"/>
      <c r="AL63" s="22"/>
      <c r="AM63" s="22"/>
      <c r="AN63" s="20"/>
      <c r="AO63" s="20"/>
      <c r="AP63" s="20"/>
      <c r="AQ63" s="20"/>
      <c r="AR63" s="20"/>
    </row>
    <row r="64" spans="1:44" s="17" customFormat="1" ht="30.75" customHeight="1" x14ac:dyDescent="0.2">
      <c r="A64" s="150"/>
      <c r="C64" s="63"/>
      <c r="D64" s="66" t="str">
        <f t="shared" si="13"/>
        <v/>
      </c>
      <c r="E64" s="69" t="str">
        <f>IFERROR(VLOOKUP(J64,Causa!$A$2:$F$15,6,0),"")</f>
        <v/>
      </c>
      <c r="F64" s="52"/>
      <c r="G64" s="53"/>
      <c r="H64" s="212"/>
      <c r="I64" s="55"/>
      <c r="J64" s="54"/>
      <c r="K64" s="54"/>
      <c r="L64" s="54"/>
      <c r="M64" s="54"/>
      <c r="N64" s="54"/>
      <c r="O64" s="54"/>
      <c r="P64" s="54"/>
      <c r="Q64" s="55"/>
      <c r="R64" s="54"/>
      <c r="S64" s="56">
        <f t="shared" si="17"/>
        <v>0</v>
      </c>
      <c r="T64" s="56">
        <f t="shared" si="14"/>
        <v>0</v>
      </c>
      <c r="U64" s="56">
        <f t="shared" si="18"/>
        <v>0</v>
      </c>
      <c r="V64" s="56">
        <f t="shared" si="15"/>
        <v>0</v>
      </c>
      <c r="W64" s="64" t="str">
        <f t="shared" si="16"/>
        <v/>
      </c>
      <c r="X64" s="56" t="str">
        <f t="shared" si="19"/>
        <v>T</v>
      </c>
      <c r="Y64" s="20"/>
      <c r="Z64" s="19"/>
      <c r="AA64" s="20"/>
      <c r="AB64" s="19"/>
      <c r="AC64" s="21"/>
      <c r="AJ64" s="22"/>
      <c r="AK64" s="22"/>
      <c r="AL64" s="22"/>
      <c r="AM64" s="22"/>
      <c r="AN64" s="20"/>
      <c r="AO64" s="20"/>
      <c r="AP64" s="20"/>
      <c r="AQ64" s="20"/>
      <c r="AR64" s="20"/>
    </row>
    <row r="65" spans="1:44" s="17" customFormat="1" ht="30.75" customHeight="1" x14ac:dyDescent="0.2">
      <c r="A65" s="150"/>
      <c r="C65" s="63"/>
      <c r="D65" s="66" t="str">
        <f t="shared" si="13"/>
        <v/>
      </c>
      <c r="E65" s="69" t="str">
        <f>IFERROR(VLOOKUP(J65,Causa!$A$2:$F$15,6,0),"")</f>
        <v/>
      </c>
      <c r="F65" s="52"/>
      <c r="G65" s="53"/>
      <c r="H65" s="212"/>
      <c r="I65" s="55"/>
      <c r="J65" s="54"/>
      <c r="K65" s="54"/>
      <c r="L65" s="54"/>
      <c r="M65" s="54"/>
      <c r="N65" s="54"/>
      <c r="O65" s="54"/>
      <c r="P65" s="54"/>
      <c r="Q65" s="55"/>
      <c r="R65" s="54"/>
      <c r="S65" s="56">
        <f t="shared" si="17"/>
        <v>0</v>
      </c>
      <c r="T65" s="56">
        <f t="shared" si="14"/>
        <v>0</v>
      </c>
      <c r="U65" s="56">
        <f t="shared" si="18"/>
        <v>0</v>
      </c>
      <c r="V65" s="56">
        <f t="shared" si="15"/>
        <v>0</v>
      </c>
      <c r="W65" s="64" t="str">
        <f t="shared" si="16"/>
        <v/>
      </c>
      <c r="X65" s="56" t="str">
        <f t="shared" si="19"/>
        <v>T</v>
      </c>
      <c r="Y65" s="20"/>
      <c r="Z65" s="19"/>
      <c r="AA65" s="20"/>
      <c r="AB65" s="19"/>
      <c r="AC65" s="21"/>
      <c r="AJ65" s="22"/>
      <c r="AK65" s="22"/>
      <c r="AL65" s="22"/>
      <c r="AM65" s="22"/>
      <c r="AN65" s="20"/>
      <c r="AO65" s="20"/>
      <c r="AP65" s="20"/>
      <c r="AQ65" s="20"/>
      <c r="AR65" s="20"/>
    </row>
    <row r="66" spans="1:44" s="17" customFormat="1" ht="30.75" customHeight="1" x14ac:dyDescent="0.2">
      <c r="A66" s="150"/>
      <c r="C66" s="63"/>
      <c r="D66" s="66" t="str">
        <f t="shared" si="13"/>
        <v/>
      </c>
      <c r="E66" s="69" t="str">
        <f>IFERROR(VLOOKUP(J66,Causa!$A$2:$F$15,6,0),"")</f>
        <v/>
      </c>
      <c r="F66" s="52"/>
      <c r="G66" s="53"/>
      <c r="H66" s="212"/>
      <c r="I66" s="55"/>
      <c r="J66" s="54"/>
      <c r="K66" s="54"/>
      <c r="L66" s="54"/>
      <c r="M66" s="54"/>
      <c r="N66" s="54"/>
      <c r="O66" s="54"/>
      <c r="P66" s="54"/>
      <c r="Q66" s="55"/>
      <c r="R66" s="54"/>
      <c r="S66" s="56">
        <f t="shared" si="17"/>
        <v>0</v>
      </c>
      <c r="T66" s="56">
        <f t="shared" si="14"/>
        <v>0</v>
      </c>
      <c r="U66" s="56">
        <f t="shared" si="18"/>
        <v>0</v>
      </c>
      <c r="V66" s="56">
        <f t="shared" si="15"/>
        <v>0</v>
      </c>
      <c r="W66" s="64" t="str">
        <f t="shared" si="16"/>
        <v/>
      </c>
      <c r="X66" s="56" t="str">
        <f t="shared" si="19"/>
        <v>T</v>
      </c>
      <c r="Y66" s="20"/>
      <c r="Z66" s="19"/>
      <c r="AA66" s="20"/>
      <c r="AB66" s="19"/>
      <c r="AC66" s="21"/>
      <c r="AJ66" s="22"/>
      <c r="AK66" s="22"/>
      <c r="AL66" s="22"/>
      <c r="AM66" s="22"/>
      <c r="AN66" s="20"/>
      <c r="AO66" s="20"/>
      <c r="AP66" s="20"/>
      <c r="AQ66" s="20"/>
      <c r="AR66" s="20"/>
    </row>
    <row r="67" spans="1:44" s="17" customFormat="1" ht="30.75" customHeight="1" x14ac:dyDescent="0.2">
      <c r="A67" s="150"/>
      <c r="C67" s="63"/>
      <c r="D67" s="66" t="str">
        <f t="shared" si="13"/>
        <v/>
      </c>
      <c r="E67" s="69" t="str">
        <f>IFERROR(VLOOKUP(J67,Causa!$A$2:$F$15,6,0),"")</f>
        <v/>
      </c>
      <c r="F67" s="52"/>
      <c r="G67" s="53"/>
      <c r="H67" s="212"/>
      <c r="I67" s="55"/>
      <c r="J67" s="54"/>
      <c r="K67" s="54"/>
      <c r="L67" s="54"/>
      <c r="M67" s="54"/>
      <c r="N67" s="54"/>
      <c r="O67" s="54"/>
      <c r="P67" s="54"/>
      <c r="Q67" s="55"/>
      <c r="R67" s="54"/>
      <c r="S67" s="56">
        <f t="shared" si="17"/>
        <v>0</v>
      </c>
      <c r="T67" s="56">
        <f t="shared" si="14"/>
        <v>0</v>
      </c>
      <c r="U67" s="56">
        <f t="shared" si="18"/>
        <v>0</v>
      </c>
      <c r="V67" s="56">
        <f t="shared" si="15"/>
        <v>0</v>
      </c>
      <c r="W67" s="64" t="str">
        <f t="shared" si="16"/>
        <v/>
      </c>
      <c r="X67" s="56" t="str">
        <f t="shared" si="19"/>
        <v>T</v>
      </c>
      <c r="Y67" s="20"/>
      <c r="Z67" s="19"/>
      <c r="AA67" s="20"/>
      <c r="AB67" s="19"/>
      <c r="AC67" s="21"/>
      <c r="AJ67" s="22"/>
      <c r="AK67" s="22"/>
      <c r="AL67" s="22"/>
      <c r="AM67" s="22"/>
      <c r="AN67" s="20"/>
      <c r="AO67" s="20"/>
      <c r="AP67" s="20"/>
      <c r="AQ67" s="20"/>
      <c r="AR67" s="20"/>
    </row>
    <row r="68" spans="1:44" s="17" customFormat="1" ht="30.75" customHeight="1" x14ac:dyDescent="0.2">
      <c r="A68" s="150"/>
      <c r="C68" s="63"/>
      <c r="D68" s="66" t="str">
        <f t="shared" si="13"/>
        <v/>
      </c>
      <c r="E68" s="69" t="str">
        <f>IFERROR(VLOOKUP(J68,Causa!$A$2:$F$15,6,0),"")</f>
        <v/>
      </c>
      <c r="F68" s="52"/>
      <c r="G68" s="53"/>
      <c r="H68" s="212"/>
      <c r="I68" s="55"/>
      <c r="J68" s="54"/>
      <c r="K68" s="54"/>
      <c r="L68" s="54"/>
      <c r="M68" s="54"/>
      <c r="N68" s="54"/>
      <c r="O68" s="54"/>
      <c r="P68" s="54"/>
      <c r="Q68" s="55"/>
      <c r="R68" s="54"/>
      <c r="S68" s="56">
        <f t="shared" si="17"/>
        <v>0</v>
      </c>
      <c r="T68" s="56">
        <f t="shared" si="14"/>
        <v>0</v>
      </c>
      <c r="U68" s="56">
        <f t="shared" si="18"/>
        <v>0</v>
      </c>
      <c r="V68" s="56">
        <f t="shared" si="15"/>
        <v>0</v>
      </c>
      <c r="W68" s="64" t="str">
        <f t="shared" si="16"/>
        <v/>
      </c>
      <c r="X68" s="56" t="str">
        <f t="shared" si="19"/>
        <v>T</v>
      </c>
      <c r="Y68" s="20"/>
      <c r="Z68" s="19"/>
      <c r="AA68" s="20"/>
      <c r="AB68" s="19"/>
      <c r="AC68" s="21"/>
      <c r="AJ68" s="22"/>
      <c r="AK68" s="22"/>
      <c r="AL68" s="22"/>
      <c r="AM68" s="22"/>
      <c r="AN68" s="20"/>
      <c r="AO68" s="20"/>
      <c r="AP68" s="20"/>
      <c r="AQ68" s="20"/>
      <c r="AR68" s="20"/>
    </row>
    <row r="69" spans="1:44" s="17" customFormat="1" ht="30.75" customHeight="1" x14ac:dyDescent="0.2">
      <c r="A69" s="150"/>
      <c r="C69" s="63"/>
      <c r="D69" s="66" t="str">
        <f t="shared" si="13"/>
        <v/>
      </c>
      <c r="E69" s="69" t="str">
        <f>IFERROR(VLOOKUP(J69,Causa!$A$2:$F$15,6,0),"")</f>
        <v/>
      </c>
      <c r="F69" s="52"/>
      <c r="G69" s="53"/>
      <c r="H69" s="212"/>
      <c r="I69" s="55"/>
      <c r="J69" s="54"/>
      <c r="K69" s="54"/>
      <c r="L69" s="54"/>
      <c r="M69" s="54"/>
      <c r="N69" s="54"/>
      <c r="O69" s="54"/>
      <c r="P69" s="54"/>
      <c r="Q69" s="55"/>
      <c r="R69" s="54"/>
      <c r="S69" s="56">
        <f t="shared" si="17"/>
        <v>0</v>
      </c>
      <c r="T69" s="56">
        <f t="shared" si="14"/>
        <v>0</v>
      </c>
      <c r="U69" s="56">
        <f t="shared" si="18"/>
        <v>0</v>
      </c>
      <c r="V69" s="56">
        <f t="shared" si="15"/>
        <v>0</v>
      </c>
      <c r="W69" s="64" t="str">
        <f t="shared" si="16"/>
        <v/>
      </c>
      <c r="X69" s="56" t="str">
        <f t="shared" si="19"/>
        <v>T</v>
      </c>
      <c r="Y69" s="20"/>
      <c r="Z69" s="19"/>
      <c r="AA69" s="20"/>
      <c r="AB69" s="19"/>
      <c r="AC69" s="21"/>
      <c r="AJ69" s="22"/>
      <c r="AK69" s="22"/>
      <c r="AL69" s="22"/>
      <c r="AM69" s="22"/>
      <c r="AN69" s="20"/>
      <c r="AO69" s="20"/>
      <c r="AP69" s="20"/>
      <c r="AQ69" s="20"/>
      <c r="AR69" s="20"/>
    </row>
    <row r="70" spans="1:44" s="17" customFormat="1" ht="30.75" customHeight="1" x14ac:dyDescent="0.2">
      <c r="A70" s="150"/>
      <c r="C70" s="63"/>
      <c r="D70" s="66" t="str">
        <f t="shared" si="13"/>
        <v/>
      </c>
      <c r="E70" s="69" t="str">
        <f>IFERROR(VLOOKUP(J70,Causa!$A$2:$F$15,6,0),"")</f>
        <v/>
      </c>
      <c r="F70" s="52"/>
      <c r="G70" s="53"/>
      <c r="H70" s="212"/>
      <c r="I70" s="55"/>
      <c r="J70" s="54"/>
      <c r="K70" s="54"/>
      <c r="L70" s="54"/>
      <c r="M70" s="54"/>
      <c r="N70" s="54"/>
      <c r="O70" s="54"/>
      <c r="P70" s="54"/>
      <c r="Q70" s="55"/>
      <c r="R70" s="54"/>
      <c r="S70" s="56">
        <f t="shared" si="17"/>
        <v>0</v>
      </c>
      <c r="T70" s="56">
        <f t="shared" si="14"/>
        <v>0</v>
      </c>
      <c r="U70" s="56">
        <f t="shared" si="18"/>
        <v>0</v>
      </c>
      <c r="V70" s="56">
        <f t="shared" si="15"/>
        <v>0</v>
      </c>
      <c r="W70" s="64" t="str">
        <f t="shared" si="16"/>
        <v/>
      </c>
      <c r="X70" s="56" t="str">
        <f t="shared" si="19"/>
        <v>T</v>
      </c>
      <c r="Y70" s="20"/>
      <c r="Z70" s="19"/>
      <c r="AA70" s="20"/>
      <c r="AB70" s="19"/>
      <c r="AC70" s="21"/>
      <c r="AJ70" s="22"/>
      <c r="AK70" s="22"/>
      <c r="AL70" s="22"/>
      <c r="AM70" s="22"/>
      <c r="AN70" s="20"/>
      <c r="AO70" s="20"/>
      <c r="AP70" s="20"/>
      <c r="AQ70" s="20"/>
      <c r="AR70" s="20"/>
    </row>
    <row r="71" spans="1:44" s="17" customFormat="1" ht="30.75" customHeight="1" x14ac:dyDescent="0.2">
      <c r="A71" s="150"/>
      <c r="C71" s="63"/>
      <c r="D71" s="66" t="str">
        <f t="shared" si="13"/>
        <v/>
      </c>
      <c r="E71" s="69" t="str">
        <f>IFERROR(VLOOKUP(J71,Causa!$A$2:$F$15,6,0),"")</f>
        <v/>
      </c>
      <c r="F71" s="52"/>
      <c r="G71" s="53"/>
      <c r="H71" s="212"/>
      <c r="I71" s="55"/>
      <c r="J71" s="54"/>
      <c r="K71" s="54"/>
      <c r="L71" s="54"/>
      <c r="M71" s="54"/>
      <c r="N71" s="54"/>
      <c r="O71" s="54"/>
      <c r="P71" s="54"/>
      <c r="Q71" s="55"/>
      <c r="R71" s="54"/>
      <c r="S71" s="56">
        <f t="shared" si="17"/>
        <v>0</v>
      </c>
      <c r="T71" s="56">
        <f t="shared" si="14"/>
        <v>0</v>
      </c>
      <c r="U71" s="56">
        <f t="shared" si="18"/>
        <v>0</v>
      </c>
      <c r="V71" s="56">
        <f t="shared" si="15"/>
        <v>0</v>
      </c>
      <c r="W71" s="64" t="str">
        <f t="shared" si="16"/>
        <v/>
      </c>
      <c r="X71" s="56" t="str">
        <f t="shared" si="19"/>
        <v>T</v>
      </c>
      <c r="Y71" s="20"/>
      <c r="Z71" s="19"/>
      <c r="AA71" s="20"/>
      <c r="AB71" s="19"/>
      <c r="AC71" s="21"/>
      <c r="AJ71" s="22"/>
      <c r="AK71" s="22"/>
      <c r="AL71" s="22"/>
      <c r="AM71" s="22"/>
      <c r="AN71" s="20"/>
      <c r="AO71" s="20"/>
      <c r="AP71" s="20"/>
      <c r="AQ71" s="20"/>
      <c r="AR71" s="20"/>
    </row>
    <row r="72" spans="1:44" s="17" customFormat="1" ht="30.75" customHeight="1" x14ac:dyDescent="0.2">
      <c r="A72" s="150"/>
      <c r="C72" s="63"/>
      <c r="D72" s="66" t="str">
        <f t="shared" si="13"/>
        <v/>
      </c>
      <c r="E72" s="69" t="str">
        <f>IFERROR(VLOOKUP(J72,Causa!$A$2:$F$15,6,0),"")</f>
        <v/>
      </c>
      <c r="F72" s="52"/>
      <c r="G72" s="53"/>
      <c r="H72" s="212"/>
      <c r="I72" s="55"/>
      <c r="J72" s="54"/>
      <c r="K72" s="54"/>
      <c r="L72" s="54"/>
      <c r="M72" s="54"/>
      <c r="N72" s="54"/>
      <c r="O72" s="54"/>
      <c r="P72" s="54"/>
      <c r="Q72" s="55"/>
      <c r="R72" s="54"/>
      <c r="S72" s="56">
        <f t="shared" si="17"/>
        <v>0</v>
      </c>
      <c r="T72" s="56">
        <f t="shared" si="14"/>
        <v>0</v>
      </c>
      <c r="U72" s="56">
        <f t="shared" si="18"/>
        <v>0</v>
      </c>
      <c r="V72" s="56">
        <f t="shared" si="15"/>
        <v>0</v>
      </c>
      <c r="W72" s="64" t="str">
        <f t="shared" si="16"/>
        <v/>
      </c>
      <c r="X72" s="56" t="str">
        <f t="shared" si="19"/>
        <v>T</v>
      </c>
      <c r="Y72" s="20"/>
      <c r="Z72" s="19"/>
      <c r="AA72" s="20"/>
      <c r="AB72" s="19"/>
      <c r="AC72" s="21"/>
      <c r="AJ72" s="22"/>
      <c r="AK72" s="22"/>
      <c r="AL72" s="22"/>
      <c r="AM72" s="22"/>
      <c r="AN72" s="20"/>
      <c r="AO72" s="20"/>
      <c r="AP72" s="20"/>
      <c r="AQ72" s="20"/>
      <c r="AR72" s="20"/>
    </row>
    <row r="73" spans="1:44" s="17" customFormat="1" ht="30.75" customHeight="1" x14ac:dyDescent="0.2">
      <c r="A73" s="150"/>
      <c r="C73" s="63"/>
      <c r="D73" s="66" t="str">
        <f t="shared" si="13"/>
        <v/>
      </c>
      <c r="E73" s="69" t="str">
        <f>IFERROR(VLOOKUP(J73,Causa!$A$2:$F$15,6,0),"")</f>
        <v/>
      </c>
      <c r="F73" s="52"/>
      <c r="G73" s="53"/>
      <c r="H73" s="212"/>
      <c r="I73" s="55"/>
      <c r="J73" s="54"/>
      <c r="K73" s="54"/>
      <c r="L73" s="54"/>
      <c r="M73" s="54"/>
      <c r="N73" s="54"/>
      <c r="O73" s="54"/>
      <c r="P73" s="54"/>
      <c r="Q73" s="55"/>
      <c r="R73" s="54"/>
      <c r="S73" s="56">
        <f t="shared" si="17"/>
        <v>0</v>
      </c>
      <c r="T73" s="56">
        <f t="shared" si="14"/>
        <v>0</v>
      </c>
      <c r="U73" s="56">
        <f t="shared" si="18"/>
        <v>0</v>
      </c>
      <c r="V73" s="56">
        <f t="shared" si="15"/>
        <v>0</v>
      </c>
      <c r="W73" s="64" t="str">
        <f t="shared" si="16"/>
        <v/>
      </c>
      <c r="X73" s="56" t="str">
        <f t="shared" si="19"/>
        <v>T</v>
      </c>
      <c r="Y73" s="20"/>
      <c r="Z73" s="19"/>
      <c r="AA73" s="20"/>
      <c r="AB73" s="19"/>
      <c r="AC73" s="21"/>
      <c r="AJ73" s="22"/>
      <c r="AK73" s="22"/>
      <c r="AL73" s="22"/>
      <c r="AM73" s="22"/>
      <c r="AN73" s="20"/>
      <c r="AO73" s="20"/>
      <c r="AP73" s="20"/>
      <c r="AQ73" s="20"/>
      <c r="AR73" s="20"/>
    </row>
    <row r="74" spans="1:44" s="17" customFormat="1" ht="30.75" customHeight="1" x14ac:dyDescent="0.2">
      <c r="A74" s="150"/>
      <c r="C74" s="63"/>
      <c r="D74" s="66" t="str">
        <f t="shared" si="13"/>
        <v/>
      </c>
      <c r="E74" s="69" t="str">
        <f>IFERROR(VLOOKUP(J74,Causa!$A$2:$F$15,6,0),"")</f>
        <v/>
      </c>
      <c r="F74" s="52"/>
      <c r="G74" s="53"/>
      <c r="H74" s="212"/>
      <c r="I74" s="55"/>
      <c r="J74" s="54"/>
      <c r="K74" s="54"/>
      <c r="L74" s="54"/>
      <c r="M74" s="54"/>
      <c r="N74" s="54"/>
      <c r="O74" s="54"/>
      <c r="P74" s="54"/>
      <c r="Q74" s="55"/>
      <c r="R74" s="54"/>
      <c r="S74" s="56">
        <f t="shared" si="17"/>
        <v>0</v>
      </c>
      <c r="T74" s="56">
        <f t="shared" si="14"/>
        <v>0</v>
      </c>
      <c r="U74" s="56">
        <f t="shared" si="18"/>
        <v>0</v>
      </c>
      <c r="V74" s="56">
        <f t="shared" si="15"/>
        <v>0</v>
      </c>
      <c r="W74" s="64" t="str">
        <f t="shared" si="16"/>
        <v/>
      </c>
      <c r="X74" s="56" t="str">
        <f t="shared" si="19"/>
        <v>T</v>
      </c>
      <c r="Y74" s="20"/>
      <c r="Z74" s="19"/>
      <c r="AA74" s="20"/>
      <c r="AB74" s="19"/>
      <c r="AC74" s="21"/>
      <c r="AJ74" s="22"/>
      <c r="AK74" s="22"/>
      <c r="AL74" s="22"/>
      <c r="AM74" s="22"/>
      <c r="AN74" s="20"/>
      <c r="AO74" s="20"/>
      <c r="AP74" s="20"/>
      <c r="AQ74" s="20"/>
      <c r="AR74" s="20"/>
    </row>
    <row r="75" spans="1:44" s="17" customFormat="1" ht="30.75" customHeight="1" x14ac:dyDescent="0.2">
      <c r="A75" s="150"/>
      <c r="C75" s="63"/>
      <c r="D75" s="66" t="str">
        <f t="shared" si="13"/>
        <v/>
      </c>
      <c r="E75" s="69" t="str">
        <f>IFERROR(VLOOKUP(J75,Causa!$A$2:$F$15,6,0),"")</f>
        <v/>
      </c>
      <c r="F75" s="52"/>
      <c r="G75" s="53"/>
      <c r="H75" s="212"/>
      <c r="I75" s="55"/>
      <c r="J75" s="54"/>
      <c r="K75" s="54"/>
      <c r="L75" s="54"/>
      <c r="M75" s="54"/>
      <c r="N75" s="54"/>
      <c r="O75" s="54"/>
      <c r="P75" s="54"/>
      <c r="Q75" s="55"/>
      <c r="R75" s="54"/>
      <c r="S75" s="56">
        <f t="shared" si="17"/>
        <v>0</v>
      </c>
      <c r="T75" s="56">
        <f t="shared" si="14"/>
        <v>0</v>
      </c>
      <c r="U75" s="56">
        <f t="shared" si="18"/>
        <v>0</v>
      </c>
      <c r="V75" s="56">
        <f t="shared" si="15"/>
        <v>0</v>
      </c>
      <c r="W75" s="64" t="str">
        <f t="shared" si="16"/>
        <v/>
      </c>
      <c r="X75" s="56" t="str">
        <f t="shared" si="19"/>
        <v>T</v>
      </c>
      <c r="Y75" s="20"/>
      <c r="Z75" s="19"/>
      <c r="AA75" s="20"/>
      <c r="AB75" s="19"/>
      <c r="AC75" s="21"/>
      <c r="AJ75" s="22"/>
      <c r="AK75" s="22"/>
      <c r="AL75" s="22"/>
      <c r="AM75" s="22"/>
      <c r="AN75" s="20"/>
      <c r="AO75" s="20"/>
      <c r="AP75" s="20"/>
      <c r="AQ75" s="20"/>
      <c r="AR75" s="20"/>
    </row>
    <row r="76" spans="1:44" s="17" customFormat="1" ht="30.75" customHeight="1" x14ac:dyDescent="0.2">
      <c r="A76" s="150"/>
      <c r="C76" s="63"/>
      <c r="D76" s="66" t="str">
        <f t="shared" si="13"/>
        <v/>
      </c>
      <c r="E76" s="69" t="str">
        <f>IFERROR(VLOOKUP(J76,Causa!$A$2:$F$15,6,0),"")</f>
        <v/>
      </c>
      <c r="F76" s="52"/>
      <c r="G76" s="53"/>
      <c r="H76" s="212"/>
      <c r="I76" s="55"/>
      <c r="J76" s="54"/>
      <c r="K76" s="54"/>
      <c r="L76" s="54"/>
      <c r="M76" s="54"/>
      <c r="N76" s="54"/>
      <c r="O76" s="54"/>
      <c r="P76" s="54"/>
      <c r="Q76" s="55"/>
      <c r="R76" s="54"/>
      <c r="S76" s="56">
        <f t="shared" si="17"/>
        <v>0</v>
      </c>
      <c r="T76" s="56">
        <f t="shared" si="14"/>
        <v>0</v>
      </c>
      <c r="U76" s="56">
        <f t="shared" si="18"/>
        <v>0</v>
      </c>
      <c r="V76" s="56">
        <f t="shared" si="15"/>
        <v>0</v>
      </c>
      <c r="W76" s="64" t="str">
        <f t="shared" si="16"/>
        <v/>
      </c>
      <c r="X76" s="56" t="str">
        <f t="shared" si="19"/>
        <v>T</v>
      </c>
      <c r="Y76" s="20"/>
      <c r="Z76" s="19"/>
      <c r="AA76" s="20"/>
      <c r="AB76" s="19"/>
      <c r="AC76" s="21"/>
      <c r="AJ76" s="22"/>
      <c r="AK76" s="22"/>
      <c r="AL76" s="22"/>
      <c r="AM76" s="22"/>
      <c r="AN76" s="20"/>
      <c r="AO76" s="20"/>
      <c r="AP76" s="20"/>
      <c r="AQ76" s="20"/>
      <c r="AR76" s="20"/>
    </row>
    <row r="77" spans="1:44" s="17" customFormat="1" ht="30.75" customHeight="1" x14ac:dyDescent="0.2">
      <c r="A77" s="150"/>
      <c r="C77" s="63"/>
      <c r="D77" s="66" t="str">
        <f t="shared" si="13"/>
        <v/>
      </c>
      <c r="E77" s="69" t="str">
        <f>IFERROR(VLOOKUP(J77,Causa!$A$2:$F$15,6,0),"")</f>
        <v/>
      </c>
      <c r="F77" s="52"/>
      <c r="G77" s="53"/>
      <c r="H77" s="212"/>
      <c r="I77" s="55"/>
      <c r="J77" s="54"/>
      <c r="K77" s="54"/>
      <c r="L77" s="54"/>
      <c r="M77" s="54"/>
      <c r="N77" s="54"/>
      <c r="O77" s="54"/>
      <c r="P77" s="54"/>
      <c r="Q77" s="55"/>
      <c r="R77" s="54"/>
      <c r="S77" s="56">
        <f t="shared" si="17"/>
        <v>0</v>
      </c>
      <c r="T77" s="56">
        <f t="shared" si="14"/>
        <v>0</v>
      </c>
      <c r="U77" s="56">
        <f t="shared" si="18"/>
        <v>0</v>
      </c>
      <c r="V77" s="56">
        <f t="shared" si="15"/>
        <v>0</v>
      </c>
      <c r="W77" s="64" t="str">
        <f t="shared" si="16"/>
        <v/>
      </c>
      <c r="X77" s="56" t="str">
        <f t="shared" si="19"/>
        <v>T</v>
      </c>
      <c r="Y77" s="20"/>
      <c r="Z77" s="19"/>
      <c r="AA77" s="20"/>
      <c r="AB77" s="19"/>
      <c r="AC77" s="21"/>
      <c r="AJ77" s="22"/>
      <c r="AK77" s="22"/>
      <c r="AL77" s="22"/>
      <c r="AM77" s="22"/>
      <c r="AN77" s="20"/>
      <c r="AO77" s="20"/>
      <c r="AP77" s="20"/>
      <c r="AQ77" s="20"/>
      <c r="AR77" s="20"/>
    </row>
    <row r="78" spans="1:44" s="17" customFormat="1" ht="30.75" customHeight="1" x14ac:dyDescent="0.2">
      <c r="A78" s="150"/>
      <c r="C78" s="63"/>
      <c r="D78" s="66" t="str">
        <f t="shared" si="13"/>
        <v/>
      </c>
      <c r="E78" s="69" t="str">
        <f>IFERROR(VLOOKUP(J78,Causa!$A$2:$F$15,6,0),"")</f>
        <v/>
      </c>
      <c r="F78" s="52"/>
      <c r="G78" s="53"/>
      <c r="H78" s="212"/>
      <c r="I78" s="55"/>
      <c r="J78" s="54"/>
      <c r="K78" s="54"/>
      <c r="L78" s="54"/>
      <c r="M78" s="54"/>
      <c r="N78" s="54"/>
      <c r="O78" s="54"/>
      <c r="P78" s="54"/>
      <c r="Q78" s="55"/>
      <c r="R78" s="54"/>
      <c r="S78" s="56">
        <f t="shared" si="17"/>
        <v>0</v>
      </c>
      <c r="T78" s="56">
        <f t="shared" si="14"/>
        <v>0</v>
      </c>
      <c r="U78" s="56">
        <f t="shared" si="18"/>
        <v>0</v>
      </c>
      <c r="V78" s="56">
        <f t="shared" si="15"/>
        <v>0</v>
      </c>
      <c r="W78" s="64" t="str">
        <f t="shared" si="16"/>
        <v/>
      </c>
      <c r="X78" s="56" t="str">
        <f t="shared" si="19"/>
        <v>T</v>
      </c>
      <c r="Y78" s="20"/>
      <c r="Z78" s="19"/>
      <c r="AA78" s="20"/>
      <c r="AB78" s="19"/>
      <c r="AC78" s="21"/>
      <c r="AJ78" s="22"/>
      <c r="AK78" s="22"/>
      <c r="AL78" s="22"/>
      <c r="AM78" s="22"/>
      <c r="AN78" s="20"/>
      <c r="AO78" s="20"/>
      <c r="AP78" s="20"/>
      <c r="AQ78" s="20"/>
      <c r="AR78" s="20"/>
    </row>
    <row r="79" spans="1:44" s="17" customFormat="1" ht="30.75" customHeight="1" x14ac:dyDescent="0.2">
      <c r="A79" s="150"/>
      <c r="C79" s="63"/>
      <c r="D79" s="66" t="str">
        <f t="shared" si="13"/>
        <v/>
      </c>
      <c r="E79" s="69" t="str">
        <f>IFERROR(VLOOKUP(J79,Causa!$A$2:$F$15,6,0),"")</f>
        <v/>
      </c>
      <c r="F79" s="52"/>
      <c r="G79" s="53"/>
      <c r="H79" s="212"/>
      <c r="I79" s="55"/>
      <c r="J79" s="54"/>
      <c r="K79" s="54"/>
      <c r="L79" s="54"/>
      <c r="M79" s="54"/>
      <c r="N79" s="54"/>
      <c r="O79" s="54"/>
      <c r="P79" s="54"/>
      <c r="Q79" s="55"/>
      <c r="R79" s="54"/>
      <c r="S79" s="56">
        <f t="shared" si="17"/>
        <v>0</v>
      </c>
      <c r="T79" s="56">
        <f t="shared" si="14"/>
        <v>0</v>
      </c>
      <c r="U79" s="56">
        <f t="shared" si="18"/>
        <v>0</v>
      </c>
      <c r="V79" s="56">
        <f t="shared" si="15"/>
        <v>0</v>
      </c>
      <c r="W79" s="64" t="str">
        <f t="shared" si="16"/>
        <v/>
      </c>
      <c r="X79" s="56" t="str">
        <f t="shared" si="19"/>
        <v>T</v>
      </c>
      <c r="Y79" s="20"/>
      <c r="Z79" s="19"/>
      <c r="AA79" s="20"/>
      <c r="AB79" s="19"/>
      <c r="AC79" s="21"/>
      <c r="AJ79" s="22"/>
      <c r="AK79" s="22"/>
      <c r="AL79" s="22"/>
      <c r="AM79" s="22"/>
      <c r="AN79" s="20"/>
      <c r="AO79" s="20"/>
      <c r="AP79" s="20"/>
      <c r="AQ79" s="20"/>
      <c r="AR79" s="20"/>
    </row>
    <row r="80" spans="1:44" s="17" customFormat="1" ht="30.75" customHeight="1" x14ac:dyDescent="0.2">
      <c r="A80" s="150"/>
      <c r="C80" s="63"/>
      <c r="D80" s="66" t="str">
        <f t="shared" si="13"/>
        <v/>
      </c>
      <c r="E80" s="69" t="str">
        <f>IFERROR(VLOOKUP(J80,Causa!$A$2:$F$15,6,0),"")</f>
        <v/>
      </c>
      <c r="F80" s="52"/>
      <c r="G80" s="53"/>
      <c r="H80" s="212"/>
      <c r="I80" s="55"/>
      <c r="J80" s="54"/>
      <c r="K80" s="54"/>
      <c r="L80" s="54"/>
      <c r="M80" s="54"/>
      <c r="N80" s="54"/>
      <c r="O80" s="54"/>
      <c r="P80" s="54"/>
      <c r="Q80" s="55"/>
      <c r="R80" s="54"/>
      <c r="S80" s="56">
        <f t="shared" si="17"/>
        <v>0</v>
      </c>
      <c r="T80" s="56">
        <f t="shared" si="14"/>
        <v>0</v>
      </c>
      <c r="U80" s="56">
        <f t="shared" si="18"/>
        <v>0</v>
      </c>
      <c r="V80" s="56">
        <f t="shared" si="15"/>
        <v>0</v>
      </c>
      <c r="W80" s="64" t="str">
        <f t="shared" si="16"/>
        <v/>
      </c>
      <c r="X80" s="56" t="str">
        <f t="shared" si="19"/>
        <v>T</v>
      </c>
      <c r="Y80" s="20"/>
      <c r="Z80" s="19"/>
      <c r="AA80" s="20"/>
      <c r="AB80" s="19"/>
      <c r="AC80" s="21"/>
      <c r="AJ80" s="22"/>
      <c r="AK80" s="22"/>
      <c r="AL80" s="22"/>
      <c r="AM80" s="22"/>
      <c r="AN80" s="20"/>
      <c r="AO80" s="20"/>
      <c r="AP80" s="20"/>
      <c r="AQ80" s="20"/>
      <c r="AR80" s="20"/>
    </row>
    <row r="81" spans="1:44" s="17" customFormat="1" ht="30.75" customHeight="1" x14ac:dyDescent="0.2">
      <c r="A81" s="150"/>
      <c r="C81" s="63"/>
      <c r="D81" s="66" t="str">
        <f t="shared" si="13"/>
        <v/>
      </c>
      <c r="E81" s="69" t="str">
        <f>IFERROR(VLOOKUP(J81,Causa!$A$2:$F$15,6,0),"")</f>
        <v/>
      </c>
      <c r="F81" s="52"/>
      <c r="G81" s="53"/>
      <c r="H81" s="212"/>
      <c r="I81" s="55"/>
      <c r="J81" s="54"/>
      <c r="K81" s="54"/>
      <c r="L81" s="54"/>
      <c r="M81" s="54"/>
      <c r="N81" s="54"/>
      <c r="O81" s="54"/>
      <c r="P81" s="54"/>
      <c r="Q81" s="55"/>
      <c r="R81" s="54"/>
      <c r="S81" s="56">
        <f t="shared" si="17"/>
        <v>0</v>
      </c>
      <c r="T81" s="56">
        <f t="shared" si="14"/>
        <v>0</v>
      </c>
      <c r="U81" s="56">
        <f t="shared" si="18"/>
        <v>0</v>
      </c>
      <c r="V81" s="56">
        <f t="shared" si="15"/>
        <v>0</v>
      </c>
      <c r="W81" s="64" t="str">
        <f t="shared" si="16"/>
        <v/>
      </c>
      <c r="X81" s="56" t="str">
        <f t="shared" si="19"/>
        <v>T</v>
      </c>
      <c r="Y81" s="20"/>
      <c r="Z81" s="19"/>
      <c r="AA81" s="20"/>
      <c r="AB81" s="19"/>
      <c r="AC81" s="21"/>
      <c r="AJ81" s="22"/>
      <c r="AK81" s="22"/>
      <c r="AL81" s="22"/>
      <c r="AM81" s="22"/>
      <c r="AN81" s="20"/>
      <c r="AO81" s="20"/>
      <c r="AP81" s="20"/>
      <c r="AQ81" s="20"/>
      <c r="AR81" s="20"/>
    </row>
    <row r="82" spans="1:44" s="17" customFormat="1" ht="30.75" customHeight="1" x14ac:dyDescent="0.2">
      <c r="A82" s="150"/>
      <c r="C82" s="63"/>
      <c r="D82" s="66" t="str">
        <f t="shared" si="13"/>
        <v/>
      </c>
      <c r="E82" s="69" t="str">
        <f>IFERROR(VLOOKUP(J82,Causa!$A$2:$F$15,6,0),"")</f>
        <v/>
      </c>
      <c r="F82" s="52"/>
      <c r="G82" s="53"/>
      <c r="H82" s="212"/>
      <c r="I82" s="55"/>
      <c r="J82" s="54"/>
      <c r="K82" s="54"/>
      <c r="L82" s="54"/>
      <c r="M82" s="54"/>
      <c r="N82" s="54"/>
      <c r="O82" s="54"/>
      <c r="P82" s="54"/>
      <c r="Q82" s="55"/>
      <c r="R82" s="54"/>
      <c r="S82" s="56">
        <f t="shared" si="17"/>
        <v>0</v>
      </c>
      <c r="T82" s="56">
        <f t="shared" si="14"/>
        <v>0</v>
      </c>
      <c r="U82" s="56">
        <f t="shared" si="18"/>
        <v>0</v>
      </c>
      <c r="V82" s="56">
        <f t="shared" si="15"/>
        <v>0</v>
      </c>
      <c r="W82" s="64" t="str">
        <f t="shared" si="16"/>
        <v/>
      </c>
      <c r="X82" s="56" t="str">
        <f t="shared" si="19"/>
        <v>T</v>
      </c>
      <c r="Y82" s="20"/>
      <c r="Z82" s="19"/>
      <c r="AA82" s="20"/>
      <c r="AB82" s="19"/>
      <c r="AC82" s="21"/>
      <c r="AJ82" s="22"/>
      <c r="AK82" s="22"/>
      <c r="AL82" s="22"/>
      <c r="AM82" s="22"/>
      <c r="AN82" s="20"/>
      <c r="AO82" s="20"/>
      <c r="AP82" s="20"/>
      <c r="AQ82" s="20"/>
      <c r="AR82" s="20"/>
    </row>
    <row r="83" spans="1:44" s="17" customFormat="1" ht="30.75" customHeight="1" x14ac:dyDescent="0.2">
      <c r="A83" s="150"/>
      <c r="C83" s="63"/>
      <c r="D83" s="66" t="str">
        <f t="shared" si="13"/>
        <v/>
      </c>
      <c r="E83" s="69" t="str">
        <f>IFERROR(VLOOKUP(J83,Causa!$A$2:$F$15,6,0),"")</f>
        <v/>
      </c>
      <c r="F83" s="52"/>
      <c r="G83" s="53"/>
      <c r="H83" s="212"/>
      <c r="I83" s="55"/>
      <c r="J83" s="54"/>
      <c r="K83" s="54"/>
      <c r="L83" s="54"/>
      <c r="M83" s="54"/>
      <c r="N83" s="54"/>
      <c r="O83" s="54"/>
      <c r="P83" s="54"/>
      <c r="Q83" s="55"/>
      <c r="R83" s="54"/>
      <c r="S83" s="56">
        <f t="shared" si="17"/>
        <v>0</v>
      </c>
      <c r="T83" s="56">
        <f t="shared" si="14"/>
        <v>0</v>
      </c>
      <c r="U83" s="56">
        <f t="shared" si="18"/>
        <v>0</v>
      </c>
      <c r="V83" s="56">
        <f t="shared" si="15"/>
        <v>0</v>
      </c>
      <c r="W83" s="64" t="str">
        <f t="shared" si="16"/>
        <v/>
      </c>
      <c r="X83" s="56" t="str">
        <f t="shared" si="19"/>
        <v>T</v>
      </c>
      <c r="Y83" s="20"/>
      <c r="Z83" s="19"/>
      <c r="AA83" s="20"/>
      <c r="AB83" s="19"/>
      <c r="AC83" s="21"/>
      <c r="AJ83" s="22"/>
      <c r="AK83" s="22"/>
      <c r="AL83" s="22"/>
      <c r="AM83" s="22"/>
      <c r="AN83" s="20"/>
      <c r="AO83" s="20"/>
      <c r="AP83" s="20"/>
      <c r="AQ83" s="20"/>
      <c r="AR83" s="20"/>
    </row>
    <row r="84" spans="1:44" s="17" customFormat="1" ht="30.75" customHeight="1" x14ac:dyDescent="0.2">
      <c r="A84" s="150"/>
      <c r="C84" s="63"/>
      <c r="D84" s="66" t="str">
        <f t="shared" si="13"/>
        <v/>
      </c>
      <c r="E84" s="69" t="str">
        <f>IFERROR(VLOOKUP(J84,Causa!$A$2:$F$15,6,0),"")</f>
        <v/>
      </c>
      <c r="F84" s="52"/>
      <c r="G84" s="53"/>
      <c r="H84" s="212"/>
      <c r="I84" s="55"/>
      <c r="J84" s="54"/>
      <c r="K84" s="54"/>
      <c r="L84" s="54"/>
      <c r="M84" s="54"/>
      <c r="N84" s="54"/>
      <c r="O84" s="54"/>
      <c r="P84" s="54"/>
      <c r="Q84" s="55"/>
      <c r="R84" s="54"/>
      <c r="S84" s="56">
        <f t="shared" si="17"/>
        <v>0</v>
      </c>
      <c r="T84" s="56">
        <f t="shared" si="14"/>
        <v>0</v>
      </c>
      <c r="U84" s="56">
        <f t="shared" si="18"/>
        <v>0</v>
      </c>
      <c r="V84" s="56">
        <f t="shared" si="15"/>
        <v>0</v>
      </c>
      <c r="W84" s="64" t="str">
        <f t="shared" si="16"/>
        <v/>
      </c>
      <c r="X84" s="56" t="str">
        <f t="shared" si="19"/>
        <v>T</v>
      </c>
      <c r="Y84" s="20"/>
      <c r="Z84" s="19"/>
      <c r="AA84" s="20"/>
      <c r="AB84" s="19"/>
      <c r="AC84" s="21"/>
      <c r="AJ84" s="22"/>
      <c r="AK84" s="22"/>
      <c r="AL84" s="22"/>
      <c r="AM84" s="22"/>
      <c r="AN84" s="20"/>
      <c r="AO84" s="20"/>
      <c r="AP84" s="20"/>
      <c r="AQ84" s="20"/>
      <c r="AR84" s="20"/>
    </row>
    <row r="85" spans="1:44" s="17" customFormat="1" ht="30.75" customHeight="1" x14ac:dyDescent="0.2">
      <c r="A85" s="150"/>
      <c r="C85" s="63"/>
      <c r="D85" s="66" t="str">
        <f t="shared" si="13"/>
        <v/>
      </c>
      <c r="E85" s="69" t="str">
        <f>IFERROR(VLOOKUP(J85,Causa!$A$2:$F$15,6,0),"")</f>
        <v/>
      </c>
      <c r="F85" s="52"/>
      <c r="G85" s="53"/>
      <c r="H85" s="212"/>
      <c r="I85" s="55"/>
      <c r="J85" s="54"/>
      <c r="K85" s="54"/>
      <c r="L85" s="54"/>
      <c r="M85" s="54"/>
      <c r="N85" s="54"/>
      <c r="O85" s="54"/>
      <c r="P85" s="54"/>
      <c r="Q85" s="55"/>
      <c r="R85" s="54"/>
      <c r="S85" s="56">
        <f t="shared" si="17"/>
        <v>0</v>
      </c>
      <c r="T85" s="56">
        <f t="shared" si="14"/>
        <v>0</v>
      </c>
      <c r="U85" s="56">
        <f t="shared" si="18"/>
        <v>0</v>
      </c>
      <c r="V85" s="56">
        <f t="shared" si="15"/>
        <v>0</v>
      </c>
      <c r="W85" s="64" t="str">
        <f t="shared" si="16"/>
        <v/>
      </c>
      <c r="X85" s="56" t="str">
        <f t="shared" si="19"/>
        <v>T</v>
      </c>
      <c r="Y85" s="20"/>
      <c r="Z85" s="19"/>
      <c r="AA85" s="20"/>
      <c r="AB85" s="19"/>
      <c r="AC85" s="21"/>
      <c r="AJ85" s="22"/>
      <c r="AK85" s="22"/>
      <c r="AL85" s="22"/>
      <c r="AM85" s="22"/>
      <c r="AN85" s="20"/>
      <c r="AO85" s="20"/>
      <c r="AP85" s="20"/>
      <c r="AQ85" s="20"/>
      <c r="AR85" s="20"/>
    </row>
    <row r="86" spans="1:44" s="17" customFormat="1" ht="30.75" customHeight="1" x14ac:dyDescent="0.2">
      <c r="A86" s="150"/>
      <c r="C86" s="63"/>
      <c r="D86" s="66" t="str">
        <f t="shared" si="13"/>
        <v/>
      </c>
      <c r="E86" s="69" t="str">
        <f>IFERROR(VLOOKUP(J86,Causa!$A$2:$F$15,6,0),"")</f>
        <v/>
      </c>
      <c r="F86" s="52"/>
      <c r="G86" s="53"/>
      <c r="H86" s="212"/>
      <c r="I86" s="55"/>
      <c r="J86" s="54"/>
      <c r="K86" s="54"/>
      <c r="L86" s="54"/>
      <c r="M86" s="54"/>
      <c r="N86" s="54"/>
      <c r="O86" s="54"/>
      <c r="P86" s="54"/>
      <c r="Q86" s="55"/>
      <c r="R86" s="54"/>
      <c r="S86" s="56">
        <f t="shared" si="17"/>
        <v>0</v>
      </c>
      <c r="T86" s="56">
        <f t="shared" si="14"/>
        <v>0</v>
      </c>
      <c r="U86" s="56">
        <f t="shared" si="18"/>
        <v>0</v>
      </c>
      <c r="V86" s="56">
        <f t="shared" si="15"/>
        <v>0</v>
      </c>
      <c r="W86" s="64" t="str">
        <f t="shared" si="16"/>
        <v/>
      </c>
      <c r="X86" s="56" t="str">
        <f t="shared" si="19"/>
        <v>T</v>
      </c>
      <c r="Y86" s="20"/>
      <c r="Z86" s="19"/>
      <c r="AA86" s="20"/>
      <c r="AB86" s="19"/>
      <c r="AC86" s="21"/>
      <c r="AJ86" s="22"/>
      <c r="AK86" s="22"/>
      <c r="AL86" s="22"/>
      <c r="AM86" s="22"/>
      <c r="AN86" s="20"/>
      <c r="AO86" s="20"/>
      <c r="AP86" s="20"/>
      <c r="AQ86" s="20"/>
      <c r="AR86" s="20"/>
    </row>
    <row r="87" spans="1:44" s="17" customFormat="1" ht="30.75" customHeight="1" x14ac:dyDescent="0.2">
      <c r="A87" s="150"/>
      <c r="C87" s="63"/>
      <c r="D87" s="66" t="str">
        <f t="shared" si="13"/>
        <v/>
      </c>
      <c r="E87" s="69" t="str">
        <f>IFERROR(VLOOKUP(J87,Causa!$A$2:$F$15,6,0),"")</f>
        <v/>
      </c>
      <c r="F87" s="52"/>
      <c r="G87" s="53"/>
      <c r="H87" s="212"/>
      <c r="I87" s="55"/>
      <c r="J87" s="54"/>
      <c r="K87" s="54"/>
      <c r="L87" s="54"/>
      <c r="M87" s="54"/>
      <c r="N87" s="54"/>
      <c r="O87" s="54"/>
      <c r="P87" s="54"/>
      <c r="Q87" s="55"/>
      <c r="R87" s="54"/>
      <c r="S87" s="56">
        <f t="shared" si="17"/>
        <v>0</v>
      </c>
      <c r="T87" s="56">
        <f t="shared" si="14"/>
        <v>0</v>
      </c>
      <c r="U87" s="56">
        <f t="shared" si="18"/>
        <v>0</v>
      </c>
      <c r="V87" s="56">
        <f t="shared" si="15"/>
        <v>0</v>
      </c>
      <c r="W87" s="64" t="str">
        <f t="shared" si="16"/>
        <v/>
      </c>
      <c r="X87" s="56" t="str">
        <f t="shared" si="19"/>
        <v>T</v>
      </c>
      <c r="Y87" s="20"/>
      <c r="Z87" s="19"/>
      <c r="AA87" s="20"/>
      <c r="AB87" s="19"/>
      <c r="AC87" s="21"/>
      <c r="AJ87" s="22"/>
      <c r="AK87" s="22"/>
      <c r="AL87" s="22"/>
      <c r="AM87" s="22"/>
      <c r="AN87" s="20"/>
      <c r="AO87" s="20"/>
      <c r="AP87" s="20"/>
      <c r="AQ87" s="20"/>
      <c r="AR87" s="20"/>
    </row>
    <row r="88" spans="1:44" s="17" customFormat="1" ht="30.75" customHeight="1" x14ac:dyDescent="0.2">
      <c r="A88" s="150"/>
      <c r="C88" s="63"/>
      <c r="D88" s="66" t="str">
        <f t="shared" si="13"/>
        <v/>
      </c>
      <c r="E88" s="69" t="str">
        <f>IFERROR(VLOOKUP(J88,Causa!$A$2:$F$15,6,0),"")</f>
        <v/>
      </c>
      <c r="F88" s="52"/>
      <c r="G88" s="53"/>
      <c r="H88" s="212"/>
      <c r="I88" s="55"/>
      <c r="J88" s="54"/>
      <c r="K88" s="54"/>
      <c r="L88" s="54"/>
      <c r="M88" s="54"/>
      <c r="N88" s="54"/>
      <c r="O88" s="54"/>
      <c r="P88" s="54"/>
      <c r="Q88" s="55"/>
      <c r="R88" s="54"/>
      <c r="S88" s="56">
        <f t="shared" si="17"/>
        <v>0</v>
      </c>
      <c r="T88" s="56">
        <f t="shared" si="14"/>
        <v>0</v>
      </c>
      <c r="U88" s="56">
        <f t="shared" si="18"/>
        <v>0</v>
      </c>
      <c r="V88" s="56">
        <f t="shared" si="15"/>
        <v>0</v>
      </c>
      <c r="W88" s="64" t="str">
        <f t="shared" si="16"/>
        <v/>
      </c>
      <c r="X88" s="56" t="str">
        <f t="shared" si="19"/>
        <v>T</v>
      </c>
      <c r="Y88" s="20"/>
      <c r="Z88" s="19"/>
      <c r="AA88" s="20"/>
      <c r="AB88" s="19"/>
      <c r="AC88" s="21"/>
      <c r="AJ88" s="22"/>
      <c r="AK88" s="22"/>
      <c r="AL88" s="22"/>
      <c r="AM88" s="22"/>
      <c r="AN88" s="20"/>
      <c r="AO88" s="20"/>
      <c r="AP88" s="20"/>
      <c r="AQ88" s="20"/>
      <c r="AR88" s="20"/>
    </row>
    <row r="89" spans="1:44" s="17" customFormat="1" ht="30.75" customHeight="1" x14ac:dyDescent="0.2">
      <c r="A89" s="150"/>
      <c r="C89" s="63"/>
      <c r="D89" s="66" t="str">
        <f t="shared" si="13"/>
        <v/>
      </c>
      <c r="E89" s="69" t="str">
        <f>IFERROR(VLOOKUP(J89,Causa!$A$2:$F$15,6,0),"")</f>
        <v/>
      </c>
      <c r="F89" s="52"/>
      <c r="G89" s="53"/>
      <c r="H89" s="212"/>
      <c r="I89" s="55"/>
      <c r="J89" s="54"/>
      <c r="K89" s="54"/>
      <c r="L89" s="54"/>
      <c r="M89" s="54"/>
      <c r="N89" s="54"/>
      <c r="O89" s="54"/>
      <c r="P89" s="54"/>
      <c r="Q89" s="55"/>
      <c r="R89" s="54"/>
      <c r="S89" s="56">
        <f t="shared" si="17"/>
        <v>0</v>
      </c>
      <c r="T89" s="56">
        <f t="shared" si="14"/>
        <v>0</v>
      </c>
      <c r="U89" s="56">
        <f t="shared" si="18"/>
        <v>0</v>
      </c>
      <c r="V89" s="56">
        <f t="shared" si="15"/>
        <v>0</v>
      </c>
      <c r="W89" s="64" t="str">
        <f t="shared" si="16"/>
        <v/>
      </c>
      <c r="X89" s="56" t="str">
        <f t="shared" si="19"/>
        <v>T</v>
      </c>
      <c r="Y89" s="20"/>
      <c r="Z89" s="19"/>
      <c r="AA89" s="20"/>
      <c r="AB89" s="19"/>
      <c r="AC89" s="21"/>
      <c r="AJ89" s="22"/>
      <c r="AK89" s="22"/>
      <c r="AL89" s="22"/>
      <c r="AM89" s="22"/>
      <c r="AN89" s="20"/>
      <c r="AO89" s="20"/>
      <c r="AP89" s="20"/>
      <c r="AQ89" s="20"/>
      <c r="AR89" s="20"/>
    </row>
    <row r="90" spans="1:44" s="17" customFormat="1" ht="30.75" customHeight="1" x14ac:dyDescent="0.2">
      <c r="A90" s="150"/>
      <c r="C90" s="63"/>
      <c r="D90" s="66" t="str">
        <f t="shared" si="13"/>
        <v/>
      </c>
      <c r="E90" s="69" t="str">
        <f>IFERROR(VLOOKUP(J90,Causa!$A$2:$F$15,6,0),"")</f>
        <v/>
      </c>
      <c r="F90" s="52"/>
      <c r="G90" s="53"/>
      <c r="H90" s="212"/>
      <c r="I90" s="55"/>
      <c r="J90" s="54"/>
      <c r="K90" s="54"/>
      <c r="L90" s="54"/>
      <c r="M90" s="54"/>
      <c r="N90" s="54"/>
      <c r="O90" s="54"/>
      <c r="P90" s="54"/>
      <c r="Q90" s="55"/>
      <c r="R90" s="54"/>
      <c r="S90" s="56">
        <f t="shared" si="17"/>
        <v>0</v>
      </c>
      <c r="T90" s="56">
        <f t="shared" si="14"/>
        <v>0</v>
      </c>
      <c r="U90" s="56">
        <f t="shared" si="18"/>
        <v>0</v>
      </c>
      <c r="V90" s="56">
        <f t="shared" si="15"/>
        <v>0</v>
      </c>
      <c r="W90" s="64" t="str">
        <f t="shared" si="16"/>
        <v/>
      </c>
      <c r="X90" s="56" t="str">
        <f t="shared" si="19"/>
        <v>T</v>
      </c>
      <c r="Y90" s="20"/>
      <c r="Z90" s="19"/>
      <c r="AA90" s="20"/>
      <c r="AB90" s="19"/>
      <c r="AC90" s="21"/>
      <c r="AJ90" s="22"/>
      <c r="AK90" s="22"/>
      <c r="AL90" s="22"/>
      <c r="AM90" s="22"/>
      <c r="AN90" s="20"/>
      <c r="AO90" s="20"/>
      <c r="AP90" s="20"/>
      <c r="AQ90" s="20"/>
      <c r="AR90" s="20"/>
    </row>
    <row r="91" spans="1:44" s="17" customFormat="1" ht="30.75" customHeight="1" x14ac:dyDescent="0.2">
      <c r="A91" s="150"/>
      <c r="C91" s="63"/>
      <c r="D91" s="66" t="str">
        <f t="shared" si="13"/>
        <v/>
      </c>
      <c r="E91" s="69" t="str">
        <f>IFERROR(VLOOKUP(J91,Causa!$A$2:$F$15,6,0),"")</f>
        <v/>
      </c>
      <c r="F91" s="52"/>
      <c r="G91" s="53"/>
      <c r="H91" s="212"/>
      <c r="I91" s="55"/>
      <c r="J91" s="54"/>
      <c r="K91" s="54"/>
      <c r="L91" s="54"/>
      <c r="M91" s="54"/>
      <c r="N91" s="54"/>
      <c r="O91" s="54"/>
      <c r="P91" s="54"/>
      <c r="Q91" s="55"/>
      <c r="R91" s="54"/>
      <c r="S91" s="56">
        <f t="shared" si="17"/>
        <v>0</v>
      </c>
      <c r="T91" s="56">
        <f t="shared" si="14"/>
        <v>0</v>
      </c>
      <c r="U91" s="56">
        <f t="shared" si="18"/>
        <v>0</v>
      </c>
      <c r="V91" s="56">
        <f t="shared" si="15"/>
        <v>0</v>
      </c>
      <c r="W91" s="64" t="str">
        <f t="shared" si="16"/>
        <v/>
      </c>
      <c r="X91" s="56" t="str">
        <f t="shared" si="19"/>
        <v>T</v>
      </c>
      <c r="Y91" s="20"/>
      <c r="Z91" s="19"/>
      <c r="AA91" s="20"/>
      <c r="AB91" s="19"/>
      <c r="AC91" s="21"/>
      <c r="AJ91" s="22"/>
      <c r="AK91" s="22"/>
      <c r="AL91" s="22"/>
      <c r="AM91" s="22"/>
      <c r="AN91" s="20"/>
      <c r="AO91" s="20"/>
      <c r="AP91" s="20"/>
      <c r="AQ91" s="20"/>
      <c r="AR91" s="20"/>
    </row>
    <row r="92" spans="1:44" s="17" customFormat="1" ht="30.75" customHeight="1" x14ac:dyDescent="0.2">
      <c r="A92" s="150"/>
      <c r="C92" s="63"/>
      <c r="D92" s="66" t="str">
        <f t="shared" si="13"/>
        <v/>
      </c>
      <c r="E92" s="69" t="str">
        <f>IFERROR(VLOOKUP(J92,Causa!$A$2:$F$15,6,0),"")</f>
        <v/>
      </c>
      <c r="F92" s="52"/>
      <c r="G92" s="53"/>
      <c r="H92" s="212"/>
      <c r="I92" s="55"/>
      <c r="J92" s="54"/>
      <c r="K92" s="54"/>
      <c r="L92" s="54"/>
      <c r="M92" s="54"/>
      <c r="N92" s="54"/>
      <c r="O92" s="54"/>
      <c r="P92" s="54"/>
      <c r="Q92" s="55"/>
      <c r="R92" s="54"/>
      <c r="S92" s="56">
        <f t="shared" si="17"/>
        <v>0</v>
      </c>
      <c r="T92" s="56">
        <f t="shared" si="14"/>
        <v>0</v>
      </c>
      <c r="U92" s="56">
        <f t="shared" si="18"/>
        <v>0</v>
      </c>
      <c r="V92" s="56">
        <f t="shared" si="15"/>
        <v>0</v>
      </c>
      <c r="W92" s="64" t="str">
        <f t="shared" si="16"/>
        <v/>
      </c>
      <c r="X92" s="56" t="str">
        <f t="shared" si="19"/>
        <v>T</v>
      </c>
      <c r="Y92" s="20"/>
      <c r="Z92" s="19"/>
      <c r="AA92" s="20"/>
      <c r="AB92" s="19"/>
      <c r="AC92" s="21"/>
      <c r="AJ92" s="22"/>
      <c r="AK92" s="22"/>
      <c r="AL92" s="22"/>
      <c r="AM92" s="22"/>
      <c r="AN92" s="20"/>
      <c r="AO92" s="20"/>
      <c r="AP92" s="20"/>
      <c r="AQ92" s="20"/>
      <c r="AR92" s="20"/>
    </row>
    <row r="93" spans="1:44" s="17" customFormat="1" ht="30.75" customHeight="1" x14ac:dyDescent="0.2">
      <c r="A93" s="150"/>
      <c r="C93" s="63"/>
      <c r="D93" s="66" t="str">
        <f t="shared" si="13"/>
        <v/>
      </c>
      <c r="E93" s="69" t="str">
        <f>IFERROR(VLOOKUP(J93,Causa!$A$2:$F$15,6,0),"")</f>
        <v/>
      </c>
      <c r="F93" s="52"/>
      <c r="G93" s="53"/>
      <c r="H93" s="212"/>
      <c r="I93" s="55"/>
      <c r="J93" s="54"/>
      <c r="K93" s="54"/>
      <c r="L93" s="54"/>
      <c r="M93" s="54"/>
      <c r="N93" s="54"/>
      <c r="O93" s="54"/>
      <c r="P93" s="54"/>
      <c r="Q93" s="55"/>
      <c r="R93" s="54"/>
      <c r="S93" s="56">
        <f t="shared" si="17"/>
        <v>0</v>
      </c>
      <c r="T93" s="56">
        <f t="shared" si="14"/>
        <v>0</v>
      </c>
      <c r="U93" s="56">
        <f t="shared" si="18"/>
        <v>0</v>
      </c>
      <c r="V93" s="56">
        <f t="shared" si="15"/>
        <v>0</v>
      </c>
      <c r="W93" s="64" t="str">
        <f t="shared" si="16"/>
        <v/>
      </c>
      <c r="X93" s="56" t="str">
        <f t="shared" si="19"/>
        <v>T</v>
      </c>
      <c r="Y93" s="20"/>
      <c r="Z93" s="19"/>
      <c r="AA93" s="20"/>
      <c r="AB93" s="19"/>
      <c r="AC93" s="21"/>
      <c r="AJ93" s="22"/>
      <c r="AK93" s="22"/>
      <c r="AL93" s="22"/>
      <c r="AM93" s="22"/>
      <c r="AN93" s="20"/>
      <c r="AO93" s="20"/>
      <c r="AP93" s="20"/>
      <c r="AQ93" s="20"/>
      <c r="AR93" s="20"/>
    </row>
    <row r="94" spans="1:44" s="17" customFormat="1" ht="30.75" customHeight="1" x14ac:dyDescent="0.2">
      <c r="A94" s="150"/>
      <c r="C94" s="63"/>
      <c r="D94" s="66" t="str">
        <f t="shared" si="13"/>
        <v/>
      </c>
      <c r="E94" s="69" t="str">
        <f>IFERROR(VLOOKUP(J94,Causa!$A$2:$F$15,6,0),"")</f>
        <v/>
      </c>
      <c r="F94" s="52"/>
      <c r="G94" s="53"/>
      <c r="H94" s="212"/>
      <c r="I94" s="55"/>
      <c r="J94" s="54"/>
      <c r="K94" s="54"/>
      <c r="L94" s="54"/>
      <c r="M94" s="54"/>
      <c r="N94" s="54"/>
      <c r="O94" s="54"/>
      <c r="P94" s="54"/>
      <c r="Q94" s="55"/>
      <c r="R94" s="54"/>
      <c r="S94" s="56">
        <f t="shared" si="17"/>
        <v>0</v>
      </c>
      <c r="T94" s="56">
        <f t="shared" si="14"/>
        <v>0</v>
      </c>
      <c r="U94" s="56">
        <f t="shared" si="18"/>
        <v>0</v>
      </c>
      <c r="V94" s="56">
        <f t="shared" si="15"/>
        <v>0</v>
      </c>
      <c r="W94" s="64" t="str">
        <f t="shared" si="16"/>
        <v/>
      </c>
      <c r="X94" s="56" t="str">
        <f t="shared" si="19"/>
        <v>T</v>
      </c>
      <c r="Y94" s="20"/>
      <c r="Z94" s="19"/>
      <c r="AA94" s="20"/>
      <c r="AB94" s="19"/>
      <c r="AC94" s="21"/>
      <c r="AJ94" s="22"/>
      <c r="AK94" s="22"/>
      <c r="AL94" s="22"/>
      <c r="AM94" s="22"/>
      <c r="AN94" s="20"/>
      <c r="AO94" s="20"/>
      <c r="AP94" s="20"/>
      <c r="AQ94" s="20"/>
      <c r="AR94" s="20"/>
    </row>
    <row r="95" spans="1:44" s="17" customFormat="1" ht="30.75" customHeight="1" x14ac:dyDescent="0.2">
      <c r="A95" s="150"/>
      <c r="C95" s="63"/>
      <c r="D95" s="66" t="str">
        <f t="shared" si="13"/>
        <v/>
      </c>
      <c r="E95" s="69" t="str">
        <f>IFERROR(VLOOKUP(J95,Causa!$A$2:$F$15,6,0),"")</f>
        <v/>
      </c>
      <c r="F95" s="52"/>
      <c r="G95" s="53"/>
      <c r="H95" s="212"/>
      <c r="I95" s="55"/>
      <c r="J95" s="54"/>
      <c r="K95" s="54"/>
      <c r="L95" s="54"/>
      <c r="M95" s="54"/>
      <c r="N95" s="54"/>
      <c r="O95" s="54"/>
      <c r="P95" s="54"/>
      <c r="Q95" s="55"/>
      <c r="R95" s="54"/>
      <c r="S95" s="56">
        <f t="shared" si="17"/>
        <v>0</v>
      </c>
      <c r="T95" s="56">
        <f t="shared" si="14"/>
        <v>0</v>
      </c>
      <c r="U95" s="56">
        <f t="shared" si="18"/>
        <v>0</v>
      </c>
      <c r="V95" s="56">
        <f t="shared" si="15"/>
        <v>0</v>
      </c>
      <c r="W95" s="64" t="str">
        <f t="shared" si="16"/>
        <v/>
      </c>
      <c r="X95" s="56" t="str">
        <f t="shared" si="19"/>
        <v>T</v>
      </c>
      <c r="Y95" s="20"/>
      <c r="Z95" s="19"/>
      <c r="AA95" s="20"/>
      <c r="AB95" s="19"/>
      <c r="AC95" s="21"/>
      <c r="AJ95" s="22"/>
      <c r="AK95" s="22"/>
      <c r="AL95" s="22"/>
      <c r="AM95" s="22"/>
      <c r="AN95" s="20"/>
      <c r="AO95" s="20"/>
      <c r="AP95" s="20"/>
      <c r="AQ95" s="20"/>
      <c r="AR95" s="20"/>
    </row>
    <row r="96" spans="1:44" s="17" customFormat="1" ht="30.75" customHeight="1" x14ac:dyDescent="0.2">
      <c r="A96" s="150"/>
      <c r="C96" s="63"/>
      <c r="D96" s="66" t="str">
        <f t="shared" si="13"/>
        <v/>
      </c>
      <c r="E96" s="69" t="str">
        <f>IFERROR(VLOOKUP(J96,Causa!$A$2:$F$15,6,0),"")</f>
        <v/>
      </c>
      <c r="F96" s="52"/>
      <c r="G96" s="53"/>
      <c r="H96" s="212"/>
      <c r="I96" s="55"/>
      <c r="J96" s="54"/>
      <c r="K96" s="54"/>
      <c r="L96" s="54"/>
      <c r="M96" s="54"/>
      <c r="N96" s="54"/>
      <c r="O96" s="54"/>
      <c r="P96" s="54"/>
      <c r="Q96" s="55"/>
      <c r="R96" s="54"/>
      <c r="S96" s="56">
        <f t="shared" si="17"/>
        <v>0</v>
      </c>
      <c r="T96" s="56">
        <f t="shared" si="14"/>
        <v>0</v>
      </c>
      <c r="U96" s="56">
        <f t="shared" si="18"/>
        <v>0</v>
      </c>
      <c r="V96" s="56">
        <f t="shared" si="15"/>
        <v>0</v>
      </c>
      <c r="W96" s="64" t="str">
        <f t="shared" si="16"/>
        <v/>
      </c>
      <c r="X96" s="56" t="str">
        <f t="shared" si="19"/>
        <v>T</v>
      </c>
      <c r="Y96" s="20"/>
      <c r="Z96" s="19"/>
      <c r="AA96" s="20"/>
      <c r="AB96" s="19"/>
      <c r="AC96" s="21"/>
      <c r="AJ96" s="22"/>
      <c r="AK96" s="22"/>
      <c r="AL96" s="22"/>
      <c r="AM96" s="22"/>
      <c r="AN96" s="20"/>
      <c r="AO96" s="20"/>
      <c r="AP96" s="20"/>
      <c r="AQ96" s="20"/>
      <c r="AR96" s="20"/>
    </row>
    <row r="97" spans="1:44" s="17" customFormat="1" ht="30.75" customHeight="1" x14ac:dyDescent="0.2">
      <c r="A97" s="150"/>
      <c r="C97" s="63"/>
      <c r="D97" s="66" t="str">
        <f t="shared" si="13"/>
        <v/>
      </c>
      <c r="E97" s="69" t="str">
        <f>IFERROR(VLOOKUP(J97,Causa!$A$2:$F$15,6,0),"")</f>
        <v/>
      </c>
      <c r="F97" s="52"/>
      <c r="G97" s="53"/>
      <c r="H97" s="212"/>
      <c r="I97" s="55"/>
      <c r="J97" s="54"/>
      <c r="K97" s="54"/>
      <c r="L97" s="54"/>
      <c r="M97" s="54"/>
      <c r="N97" s="54"/>
      <c r="O97" s="54"/>
      <c r="P97" s="54"/>
      <c r="Q97" s="55"/>
      <c r="R97" s="54"/>
      <c r="S97" s="56">
        <f t="shared" si="17"/>
        <v>0</v>
      </c>
      <c r="T97" s="56">
        <f t="shared" si="14"/>
        <v>0</v>
      </c>
      <c r="U97" s="56">
        <f t="shared" si="18"/>
        <v>0</v>
      </c>
      <c r="V97" s="56">
        <f t="shared" si="15"/>
        <v>0</v>
      </c>
      <c r="W97" s="64" t="str">
        <f t="shared" si="16"/>
        <v/>
      </c>
      <c r="X97" s="56" t="str">
        <f t="shared" si="19"/>
        <v>T</v>
      </c>
      <c r="Y97" s="20"/>
      <c r="Z97" s="19"/>
      <c r="AA97" s="20"/>
      <c r="AB97" s="19"/>
      <c r="AC97" s="21"/>
      <c r="AJ97" s="22"/>
      <c r="AK97" s="22"/>
      <c r="AL97" s="22"/>
      <c r="AM97" s="22"/>
      <c r="AN97" s="20"/>
      <c r="AO97" s="20"/>
      <c r="AP97" s="20"/>
      <c r="AQ97" s="20"/>
      <c r="AR97" s="20"/>
    </row>
    <row r="98" spans="1:44" s="17" customFormat="1" ht="30.75" customHeight="1" x14ac:dyDescent="0.2">
      <c r="A98" s="150"/>
      <c r="C98" s="63"/>
      <c r="D98" s="66" t="str">
        <f t="shared" si="13"/>
        <v/>
      </c>
      <c r="E98" s="69" t="str">
        <f>IFERROR(VLOOKUP(J98,Causa!$A$2:$F$15,6,0),"")</f>
        <v/>
      </c>
      <c r="F98" s="52"/>
      <c r="G98" s="53"/>
      <c r="H98" s="212"/>
      <c r="I98" s="55"/>
      <c r="J98" s="54"/>
      <c r="K98" s="54"/>
      <c r="L98" s="54"/>
      <c r="M98" s="54"/>
      <c r="N98" s="54"/>
      <c r="O98" s="54"/>
      <c r="P98" s="54"/>
      <c r="Q98" s="55"/>
      <c r="R98" s="54"/>
      <c r="S98" s="56">
        <f t="shared" si="17"/>
        <v>0</v>
      </c>
      <c r="T98" s="56">
        <f t="shared" si="14"/>
        <v>0</v>
      </c>
      <c r="U98" s="56">
        <f t="shared" si="18"/>
        <v>0</v>
      </c>
      <c r="V98" s="56">
        <f t="shared" si="15"/>
        <v>0</v>
      </c>
      <c r="W98" s="64" t="str">
        <f t="shared" si="16"/>
        <v/>
      </c>
      <c r="X98" s="56" t="str">
        <f t="shared" si="19"/>
        <v>T</v>
      </c>
      <c r="Y98" s="20"/>
      <c r="Z98" s="19"/>
      <c r="AA98" s="20"/>
      <c r="AB98" s="19"/>
      <c r="AC98" s="21"/>
      <c r="AJ98" s="22"/>
      <c r="AK98" s="22"/>
      <c r="AL98" s="22"/>
      <c r="AM98" s="22"/>
      <c r="AN98" s="20"/>
      <c r="AO98" s="20"/>
      <c r="AP98" s="20"/>
      <c r="AQ98" s="20"/>
      <c r="AR98" s="20"/>
    </row>
    <row r="99" spans="1:44" s="17" customFormat="1" ht="30.75" customHeight="1" x14ac:dyDescent="0.2">
      <c r="A99" s="150"/>
      <c r="C99" s="63"/>
      <c r="D99" s="66" t="str">
        <f t="shared" ref="D99:D162" si="20">IF(E99="","",IF(E99=1,IF(COUNTA(F99:P99)=9,1,0),IF(J99="OPERACIO",IF(COUNTA(F99:P99)=7,1,0),IF(COUNTA(F99:P99)=7,1,0))))</f>
        <v/>
      </c>
      <c r="E99" s="69" t="str">
        <f>IFERROR(VLOOKUP(J99,Causa!$A$2:$F$15,6,0),"")</f>
        <v/>
      </c>
      <c r="F99" s="52"/>
      <c r="G99" s="53"/>
      <c r="H99" s="212"/>
      <c r="I99" s="55"/>
      <c r="J99" s="54"/>
      <c r="K99" s="54"/>
      <c r="L99" s="54"/>
      <c r="M99" s="54"/>
      <c r="N99" s="54"/>
      <c r="O99" s="54"/>
      <c r="P99" s="54"/>
      <c r="Q99" s="55"/>
      <c r="R99" s="54"/>
      <c r="S99" s="56">
        <f t="shared" si="17"/>
        <v>0</v>
      </c>
      <c r="T99" s="56">
        <f t="shared" ref="T99:T162" si="21">IF(J99="Programa",P99,0)-S99</f>
        <v>0</v>
      </c>
      <c r="U99" s="56">
        <f t="shared" si="18"/>
        <v>0</v>
      </c>
      <c r="V99" s="56">
        <f t="shared" ref="V99:V162" si="22">IF(J99="ELECTRIC",P99,0)+IF(J99="INSTRUME",P99,0)+IF(J99="MECANICA",P99,0)+IF(J99="OPERACIO",P99,0)+IF(J99="AUTOMATI",P99,0)</f>
        <v>0</v>
      </c>
      <c r="W99" s="64" t="str">
        <f t="shared" ref="W99:W162" si="23">IF(F99="","",HOUR(F99))</f>
        <v/>
      </c>
      <c r="X99" s="56" t="str">
        <f t="shared" si="19"/>
        <v>T</v>
      </c>
      <c r="Y99" s="20"/>
      <c r="Z99" s="19"/>
      <c r="AA99" s="20"/>
      <c r="AB99" s="19"/>
      <c r="AC99" s="21"/>
      <c r="AJ99" s="22"/>
      <c r="AK99" s="22"/>
      <c r="AL99" s="22"/>
      <c r="AM99" s="22"/>
      <c r="AN99" s="20"/>
      <c r="AO99" s="20"/>
      <c r="AP99" s="20"/>
      <c r="AQ99" s="20"/>
      <c r="AR99" s="20"/>
    </row>
    <row r="100" spans="1:44" s="17" customFormat="1" ht="30.75" customHeight="1" x14ac:dyDescent="0.2">
      <c r="A100" s="150"/>
      <c r="C100" s="63"/>
      <c r="D100" s="66" t="str">
        <f t="shared" si="20"/>
        <v/>
      </c>
      <c r="E100" s="69" t="str">
        <f>IFERROR(VLOOKUP(J100,Causa!$A$2:$F$15,6,0),"")</f>
        <v/>
      </c>
      <c r="F100" s="52"/>
      <c r="G100" s="53"/>
      <c r="H100" s="212"/>
      <c r="I100" s="55"/>
      <c r="J100" s="54"/>
      <c r="K100" s="54"/>
      <c r="L100" s="54"/>
      <c r="M100" s="54"/>
      <c r="N100" s="54"/>
      <c r="O100" s="54"/>
      <c r="P100" s="54"/>
      <c r="Q100" s="55"/>
      <c r="R100" s="54"/>
      <c r="S100" s="56">
        <f t="shared" ref="S100:S163" si="24">IF(K100="tiempo no programado",P100,0)</f>
        <v>0</v>
      </c>
      <c r="T100" s="56">
        <f t="shared" si="21"/>
        <v>0</v>
      </c>
      <c r="U100" s="56">
        <f t="shared" ref="U100:U163" si="25">IF(J100="CALIDAD",P100,0)+IF(J100="LOGISTIC",P100,0)+IF(J100="REPUESTO",P100,0)+IF(J100="SALAMAQ",P100,0)</f>
        <v>0</v>
      </c>
      <c r="V100" s="56">
        <f t="shared" si="22"/>
        <v>0</v>
      </c>
      <c r="W100" s="64" t="str">
        <f t="shared" si="23"/>
        <v/>
      </c>
      <c r="X100" s="56" t="str">
        <f t="shared" ref="X100:X163" si="26">IF(OR(W100=23,W100&lt;7),"N",IF(AND(W100&gt;=7,W100&lt;15),"M","T"))</f>
        <v>T</v>
      </c>
      <c r="Y100" s="20"/>
      <c r="Z100" s="19"/>
      <c r="AA100" s="20"/>
      <c r="AB100" s="19"/>
      <c r="AC100" s="21"/>
      <c r="AJ100" s="22"/>
      <c r="AK100" s="22"/>
      <c r="AL100" s="22"/>
      <c r="AM100" s="22"/>
      <c r="AN100" s="20"/>
      <c r="AO100" s="20"/>
      <c r="AP100" s="20"/>
      <c r="AQ100" s="20"/>
      <c r="AR100" s="20"/>
    </row>
    <row r="101" spans="1:44" s="17" customFormat="1" ht="30.75" customHeight="1" x14ac:dyDescent="0.2">
      <c r="A101" s="150"/>
      <c r="C101" s="63"/>
      <c r="D101" s="66" t="str">
        <f t="shared" si="20"/>
        <v/>
      </c>
      <c r="E101" s="69" t="str">
        <f>IFERROR(VLOOKUP(J101,Causa!$A$2:$F$15,6,0),"")</f>
        <v/>
      </c>
      <c r="F101" s="52"/>
      <c r="G101" s="53"/>
      <c r="H101" s="212"/>
      <c r="I101" s="55"/>
      <c r="J101" s="54"/>
      <c r="K101" s="54"/>
      <c r="L101" s="54"/>
      <c r="M101" s="54"/>
      <c r="N101" s="54"/>
      <c r="O101" s="54"/>
      <c r="P101" s="54"/>
      <c r="Q101" s="55"/>
      <c r="R101" s="54"/>
      <c r="S101" s="56">
        <f t="shared" si="24"/>
        <v>0</v>
      </c>
      <c r="T101" s="56">
        <f t="shared" si="21"/>
        <v>0</v>
      </c>
      <c r="U101" s="56">
        <f t="shared" si="25"/>
        <v>0</v>
      </c>
      <c r="V101" s="56">
        <f t="shared" si="22"/>
        <v>0</v>
      </c>
      <c r="W101" s="64" t="str">
        <f t="shared" si="23"/>
        <v/>
      </c>
      <c r="X101" s="56" t="str">
        <f t="shared" si="26"/>
        <v>T</v>
      </c>
      <c r="Y101" s="20"/>
      <c r="Z101" s="19"/>
      <c r="AA101" s="20"/>
      <c r="AB101" s="19"/>
      <c r="AC101" s="21"/>
      <c r="AJ101" s="22"/>
      <c r="AK101" s="22"/>
      <c r="AL101" s="22"/>
      <c r="AM101" s="22"/>
      <c r="AN101" s="20"/>
      <c r="AO101" s="20"/>
      <c r="AP101" s="20"/>
      <c r="AQ101" s="20"/>
      <c r="AR101" s="20"/>
    </row>
    <row r="102" spans="1:44" s="17" customFormat="1" ht="30.75" customHeight="1" x14ac:dyDescent="0.2">
      <c r="A102" s="150"/>
      <c r="C102" s="63"/>
      <c r="D102" s="66" t="str">
        <f t="shared" si="20"/>
        <v/>
      </c>
      <c r="E102" s="69" t="str">
        <f>IFERROR(VLOOKUP(J102,Causa!$A$2:$F$15,6,0),"")</f>
        <v/>
      </c>
      <c r="F102" s="52"/>
      <c r="G102" s="53"/>
      <c r="H102" s="212"/>
      <c r="I102" s="55"/>
      <c r="J102" s="54"/>
      <c r="K102" s="54"/>
      <c r="L102" s="54"/>
      <c r="M102" s="54"/>
      <c r="N102" s="54"/>
      <c r="O102" s="54"/>
      <c r="P102" s="54"/>
      <c r="Q102" s="55"/>
      <c r="R102" s="54"/>
      <c r="S102" s="56">
        <f t="shared" si="24"/>
        <v>0</v>
      </c>
      <c r="T102" s="56">
        <f t="shared" si="21"/>
        <v>0</v>
      </c>
      <c r="U102" s="56">
        <f t="shared" si="25"/>
        <v>0</v>
      </c>
      <c r="V102" s="56">
        <f t="shared" si="22"/>
        <v>0</v>
      </c>
      <c r="W102" s="64" t="str">
        <f t="shared" si="23"/>
        <v/>
      </c>
      <c r="X102" s="56" t="str">
        <f t="shared" si="26"/>
        <v>T</v>
      </c>
      <c r="Y102" s="20"/>
      <c r="Z102" s="19"/>
      <c r="AA102" s="20"/>
      <c r="AB102" s="19"/>
      <c r="AC102" s="21"/>
      <c r="AJ102" s="22"/>
      <c r="AK102" s="22"/>
      <c r="AL102" s="22"/>
      <c r="AM102" s="22"/>
      <c r="AN102" s="20"/>
      <c r="AO102" s="20"/>
      <c r="AP102" s="20"/>
      <c r="AQ102" s="20"/>
      <c r="AR102" s="20"/>
    </row>
    <row r="103" spans="1:44" s="17" customFormat="1" ht="30.75" customHeight="1" x14ac:dyDescent="0.2">
      <c r="A103" s="150"/>
      <c r="C103" s="63"/>
      <c r="D103" s="66" t="str">
        <f t="shared" si="20"/>
        <v/>
      </c>
      <c r="E103" s="69" t="str">
        <f>IFERROR(VLOOKUP(J103,Causa!$A$2:$F$15,6,0),"")</f>
        <v/>
      </c>
      <c r="F103" s="52"/>
      <c r="G103" s="53"/>
      <c r="H103" s="212"/>
      <c r="I103" s="55"/>
      <c r="J103" s="54"/>
      <c r="K103" s="54"/>
      <c r="L103" s="54"/>
      <c r="M103" s="54"/>
      <c r="N103" s="54"/>
      <c r="O103" s="54"/>
      <c r="P103" s="54"/>
      <c r="Q103" s="55"/>
      <c r="R103" s="54"/>
      <c r="S103" s="56">
        <f t="shared" si="24"/>
        <v>0</v>
      </c>
      <c r="T103" s="56">
        <f t="shared" si="21"/>
        <v>0</v>
      </c>
      <c r="U103" s="56">
        <f t="shared" si="25"/>
        <v>0</v>
      </c>
      <c r="V103" s="56">
        <f t="shared" si="22"/>
        <v>0</v>
      </c>
      <c r="W103" s="64" t="str">
        <f t="shared" si="23"/>
        <v/>
      </c>
      <c r="X103" s="56" t="str">
        <f t="shared" si="26"/>
        <v>T</v>
      </c>
      <c r="Y103" s="20"/>
      <c r="Z103" s="19"/>
      <c r="AA103" s="20"/>
      <c r="AB103" s="19"/>
      <c r="AC103" s="21"/>
      <c r="AJ103" s="22"/>
      <c r="AK103" s="22"/>
      <c r="AL103" s="22"/>
      <c r="AM103" s="22"/>
      <c r="AN103" s="20"/>
      <c r="AO103" s="20"/>
      <c r="AP103" s="20"/>
      <c r="AQ103" s="20"/>
      <c r="AR103" s="20"/>
    </row>
    <row r="104" spans="1:44" s="17" customFormat="1" ht="30.75" customHeight="1" x14ac:dyDescent="0.2">
      <c r="A104" s="150"/>
      <c r="C104" s="63"/>
      <c r="D104" s="66" t="str">
        <f t="shared" si="20"/>
        <v/>
      </c>
      <c r="E104" s="69" t="str">
        <f>IFERROR(VLOOKUP(J104,Causa!$A$2:$F$15,6,0),"")</f>
        <v/>
      </c>
      <c r="F104" s="52"/>
      <c r="G104" s="53"/>
      <c r="H104" s="212"/>
      <c r="I104" s="55"/>
      <c r="J104" s="54"/>
      <c r="K104" s="54"/>
      <c r="L104" s="54"/>
      <c r="M104" s="54"/>
      <c r="N104" s="54"/>
      <c r="O104" s="54"/>
      <c r="P104" s="54"/>
      <c r="Q104" s="55"/>
      <c r="R104" s="54"/>
      <c r="S104" s="56">
        <f t="shared" si="24"/>
        <v>0</v>
      </c>
      <c r="T104" s="56">
        <f t="shared" si="21"/>
        <v>0</v>
      </c>
      <c r="U104" s="56">
        <f t="shared" si="25"/>
        <v>0</v>
      </c>
      <c r="V104" s="56">
        <f t="shared" si="22"/>
        <v>0</v>
      </c>
      <c r="W104" s="64" t="str">
        <f t="shared" si="23"/>
        <v/>
      </c>
      <c r="X104" s="56" t="str">
        <f t="shared" si="26"/>
        <v>T</v>
      </c>
      <c r="Y104" s="20"/>
      <c r="Z104" s="19"/>
      <c r="AA104" s="20"/>
      <c r="AB104" s="19"/>
      <c r="AC104" s="21"/>
      <c r="AJ104" s="22"/>
      <c r="AK104" s="22"/>
      <c r="AL104" s="22"/>
      <c r="AM104" s="22"/>
      <c r="AN104" s="20"/>
      <c r="AO104" s="20"/>
      <c r="AP104" s="20"/>
      <c r="AQ104" s="20"/>
      <c r="AR104" s="20"/>
    </row>
    <row r="105" spans="1:44" s="17" customFormat="1" ht="30.75" customHeight="1" x14ac:dyDescent="0.2">
      <c r="A105" s="150"/>
      <c r="C105" s="63"/>
      <c r="D105" s="66" t="str">
        <f t="shared" si="20"/>
        <v/>
      </c>
      <c r="E105" s="69" t="str">
        <f>IFERROR(VLOOKUP(J105,Causa!$A$2:$F$15,6,0),"")</f>
        <v/>
      </c>
      <c r="F105" s="52"/>
      <c r="G105" s="53"/>
      <c r="H105" s="212"/>
      <c r="I105" s="55"/>
      <c r="J105" s="54"/>
      <c r="K105" s="54"/>
      <c r="L105" s="54"/>
      <c r="M105" s="54"/>
      <c r="N105" s="54"/>
      <c r="O105" s="54"/>
      <c r="P105" s="54"/>
      <c r="Q105" s="55"/>
      <c r="R105" s="54"/>
      <c r="S105" s="56">
        <f t="shared" si="24"/>
        <v>0</v>
      </c>
      <c r="T105" s="56">
        <f t="shared" si="21"/>
        <v>0</v>
      </c>
      <c r="U105" s="56">
        <f t="shared" si="25"/>
        <v>0</v>
      </c>
      <c r="V105" s="56">
        <f t="shared" si="22"/>
        <v>0</v>
      </c>
      <c r="W105" s="64" t="str">
        <f t="shared" si="23"/>
        <v/>
      </c>
      <c r="X105" s="56" t="str">
        <f t="shared" si="26"/>
        <v>T</v>
      </c>
      <c r="Y105" s="20"/>
      <c r="Z105" s="19"/>
      <c r="AA105" s="20"/>
      <c r="AB105" s="19"/>
      <c r="AC105" s="21"/>
      <c r="AJ105" s="22"/>
      <c r="AK105" s="22"/>
      <c r="AL105" s="22"/>
      <c r="AM105" s="22"/>
      <c r="AN105" s="20"/>
      <c r="AO105" s="20"/>
      <c r="AP105" s="20"/>
      <c r="AQ105" s="20"/>
      <c r="AR105" s="20"/>
    </row>
    <row r="106" spans="1:44" s="17" customFormat="1" ht="30.75" customHeight="1" x14ac:dyDescent="0.2">
      <c r="A106" s="150"/>
      <c r="C106" s="63"/>
      <c r="D106" s="66" t="str">
        <f t="shared" si="20"/>
        <v/>
      </c>
      <c r="E106" s="69" t="str">
        <f>IFERROR(VLOOKUP(J106,Causa!$A$2:$F$15,6,0),"")</f>
        <v/>
      </c>
      <c r="F106" s="52"/>
      <c r="G106" s="53"/>
      <c r="H106" s="212"/>
      <c r="I106" s="55"/>
      <c r="J106" s="54"/>
      <c r="K106" s="54"/>
      <c r="L106" s="54"/>
      <c r="M106" s="54"/>
      <c r="N106" s="54"/>
      <c r="O106" s="54"/>
      <c r="P106" s="54"/>
      <c r="Q106" s="55"/>
      <c r="R106" s="54"/>
      <c r="S106" s="56">
        <f t="shared" si="24"/>
        <v>0</v>
      </c>
      <c r="T106" s="56">
        <f t="shared" si="21"/>
        <v>0</v>
      </c>
      <c r="U106" s="56">
        <f t="shared" si="25"/>
        <v>0</v>
      </c>
      <c r="V106" s="56">
        <f t="shared" si="22"/>
        <v>0</v>
      </c>
      <c r="W106" s="64" t="str">
        <f t="shared" si="23"/>
        <v/>
      </c>
      <c r="X106" s="56" t="str">
        <f t="shared" si="26"/>
        <v>T</v>
      </c>
      <c r="Y106" s="20"/>
      <c r="Z106" s="19"/>
      <c r="AA106" s="20"/>
      <c r="AB106" s="19"/>
      <c r="AC106" s="21"/>
      <c r="AJ106" s="22"/>
      <c r="AK106" s="22"/>
      <c r="AL106" s="22"/>
      <c r="AM106" s="22"/>
      <c r="AN106" s="20"/>
      <c r="AO106" s="20"/>
      <c r="AP106" s="20"/>
      <c r="AQ106" s="20"/>
      <c r="AR106" s="20"/>
    </row>
    <row r="107" spans="1:44" s="17" customFormat="1" ht="30.75" customHeight="1" x14ac:dyDescent="0.2">
      <c r="A107" s="150"/>
      <c r="C107" s="63"/>
      <c r="D107" s="66" t="str">
        <f t="shared" si="20"/>
        <v/>
      </c>
      <c r="E107" s="69" t="str">
        <f>IFERROR(VLOOKUP(J107,Causa!$A$2:$F$15,6,0),"")</f>
        <v/>
      </c>
      <c r="F107" s="52"/>
      <c r="G107" s="53"/>
      <c r="H107" s="212"/>
      <c r="I107" s="55"/>
      <c r="J107" s="54"/>
      <c r="K107" s="54"/>
      <c r="L107" s="54"/>
      <c r="M107" s="54"/>
      <c r="N107" s="54"/>
      <c r="O107" s="54"/>
      <c r="P107" s="54"/>
      <c r="Q107" s="55"/>
      <c r="R107" s="54"/>
      <c r="S107" s="56">
        <f t="shared" si="24"/>
        <v>0</v>
      </c>
      <c r="T107" s="56">
        <f t="shared" si="21"/>
        <v>0</v>
      </c>
      <c r="U107" s="56">
        <f t="shared" si="25"/>
        <v>0</v>
      </c>
      <c r="V107" s="56">
        <f t="shared" si="22"/>
        <v>0</v>
      </c>
      <c r="W107" s="64" t="str">
        <f t="shared" si="23"/>
        <v/>
      </c>
      <c r="X107" s="56" t="str">
        <f t="shared" si="26"/>
        <v>T</v>
      </c>
      <c r="Y107" s="20"/>
      <c r="Z107" s="19"/>
      <c r="AA107" s="20"/>
      <c r="AB107" s="19"/>
      <c r="AC107" s="21"/>
      <c r="AJ107" s="22"/>
      <c r="AK107" s="22"/>
      <c r="AL107" s="22"/>
      <c r="AM107" s="22"/>
      <c r="AN107" s="20"/>
      <c r="AO107" s="20"/>
      <c r="AP107" s="20"/>
      <c r="AQ107" s="20"/>
      <c r="AR107" s="20"/>
    </row>
    <row r="108" spans="1:44" s="17" customFormat="1" ht="30.75" customHeight="1" x14ac:dyDescent="0.2">
      <c r="A108" s="150"/>
      <c r="C108" s="63"/>
      <c r="D108" s="66" t="str">
        <f t="shared" si="20"/>
        <v/>
      </c>
      <c r="E108" s="69" t="str">
        <f>IFERROR(VLOOKUP(J108,Causa!$A$2:$F$15,6,0),"")</f>
        <v/>
      </c>
      <c r="F108" s="52"/>
      <c r="G108" s="53"/>
      <c r="H108" s="212"/>
      <c r="I108" s="55"/>
      <c r="J108" s="54"/>
      <c r="K108" s="54"/>
      <c r="L108" s="54"/>
      <c r="M108" s="54"/>
      <c r="N108" s="54"/>
      <c r="O108" s="54"/>
      <c r="P108" s="54"/>
      <c r="Q108" s="55"/>
      <c r="R108" s="54"/>
      <c r="S108" s="56">
        <f t="shared" si="24"/>
        <v>0</v>
      </c>
      <c r="T108" s="56">
        <f t="shared" si="21"/>
        <v>0</v>
      </c>
      <c r="U108" s="56">
        <f t="shared" si="25"/>
        <v>0</v>
      </c>
      <c r="V108" s="56">
        <f t="shared" si="22"/>
        <v>0</v>
      </c>
      <c r="W108" s="64" t="str">
        <f t="shared" si="23"/>
        <v/>
      </c>
      <c r="X108" s="56" t="str">
        <f t="shared" si="26"/>
        <v>T</v>
      </c>
      <c r="Y108" s="20"/>
      <c r="Z108" s="19"/>
      <c r="AA108" s="20"/>
      <c r="AB108" s="19"/>
      <c r="AC108" s="21"/>
      <c r="AJ108" s="22"/>
      <c r="AK108" s="22"/>
      <c r="AL108" s="22"/>
      <c r="AM108" s="22"/>
      <c r="AN108" s="20"/>
      <c r="AO108" s="20"/>
      <c r="AP108" s="20"/>
      <c r="AQ108" s="20"/>
      <c r="AR108" s="20"/>
    </row>
    <row r="109" spans="1:44" s="17" customFormat="1" ht="30.75" customHeight="1" x14ac:dyDescent="0.2">
      <c r="A109" s="150"/>
      <c r="C109" s="63"/>
      <c r="D109" s="66" t="str">
        <f t="shared" si="20"/>
        <v/>
      </c>
      <c r="E109" s="69" t="str">
        <f>IFERROR(VLOOKUP(J109,Causa!$A$2:$F$15,6,0),"")</f>
        <v/>
      </c>
      <c r="F109" s="52"/>
      <c r="G109" s="53"/>
      <c r="H109" s="212"/>
      <c r="I109" s="55"/>
      <c r="J109" s="54"/>
      <c r="K109" s="54"/>
      <c r="L109" s="54"/>
      <c r="M109" s="54"/>
      <c r="N109" s="54"/>
      <c r="O109" s="54"/>
      <c r="P109" s="54"/>
      <c r="Q109" s="55"/>
      <c r="R109" s="54"/>
      <c r="S109" s="56">
        <f t="shared" si="24"/>
        <v>0</v>
      </c>
      <c r="T109" s="56">
        <f t="shared" si="21"/>
        <v>0</v>
      </c>
      <c r="U109" s="56">
        <f t="shared" si="25"/>
        <v>0</v>
      </c>
      <c r="V109" s="56">
        <f t="shared" si="22"/>
        <v>0</v>
      </c>
      <c r="W109" s="64" t="str">
        <f t="shared" si="23"/>
        <v/>
      </c>
      <c r="X109" s="56" t="str">
        <f t="shared" si="26"/>
        <v>T</v>
      </c>
      <c r="Y109" s="20"/>
      <c r="Z109" s="19"/>
      <c r="AA109" s="20"/>
      <c r="AB109" s="19"/>
      <c r="AC109" s="21"/>
      <c r="AJ109" s="22"/>
      <c r="AK109" s="22"/>
      <c r="AL109" s="22"/>
      <c r="AM109" s="22"/>
      <c r="AN109" s="20"/>
      <c r="AO109" s="20"/>
      <c r="AP109" s="20"/>
      <c r="AQ109" s="20"/>
      <c r="AR109" s="20"/>
    </row>
    <row r="110" spans="1:44" s="17" customFormat="1" ht="30.75" customHeight="1" x14ac:dyDescent="0.2">
      <c r="A110" s="150"/>
      <c r="C110" s="63"/>
      <c r="D110" s="66" t="str">
        <f t="shared" si="20"/>
        <v/>
      </c>
      <c r="E110" s="69" t="str">
        <f>IFERROR(VLOOKUP(J110,Causa!$A$2:$F$15,6,0),"")</f>
        <v/>
      </c>
      <c r="F110" s="52"/>
      <c r="G110" s="53"/>
      <c r="H110" s="212"/>
      <c r="I110" s="55"/>
      <c r="J110" s="54"/>
      <c r="K110" s="54"/>
      <c r="L110" s="54"/>
      <c r="M110" s="54"/>
      <c r="N110" s="54"/>
      <c r="O110" s="54"/>
      <c r="P110" s="54"/>
      <c r="Q110" s="55"/>
      <c r="R110" s="54"/>
      <c r="S110" s="56">
        <f t="shared" si="24"/>
        <v>0</v>
      </c>
      <c r="T110" s="56">
        <f t="shared" si="21"/>
        <v>0</v>
      </c>
      <c r="U110" s="56">
        <f t="shared" si="25"/>
        <v>0</v>
      </c>
      <c r="V110" s="56">
        <f t="shared" si="22"/>
        <v>0</v>
      </c>
      <c r="W110" s="64" t="str">
        <f t="shared" si="23"/>
        <v/>
      </c>
      <c r="X110" s="56" t="str">
        <f t="shared" si="26"/>
        <v>T</v>
      </c>
      <c r="Y110" s="20"/>
      <c r="Z110" s="19"/>
      <c r="AA110" s="20"/>
      <c r="AB110" s="19"/>
      <c r="AC110" s="21"/>
      <c r="AJ110" s="22"/>
      <c r="AK110" s="22"/>
      <c r="AL110" s="22"/>
      <c r="AM110" s="22"/>
      <c r="AN110" s="20"/>
      <c r="AO110" s="20"/>
      <c r="AP110" s="20"/>
      <c r="AQ110" s="20"/>
      <c r="AR110" s="20"/>
    </row>
    <row r="111" spans="1:44" s="17" customFormat="1" ht="30.75" customHeight="1" x14ac:dyDescent="0.2">
      <c r="A111" s="150"/>
      <c r="C111" s="63"/>
      <c r="D111" s="66" t="str">
        <f t="shared" si="20"/>
        <v/>
      </c>
      <c r="E111" s="69" t="str">
        <f>IFERROR(VLOOKUP(J111,Causa!$A$2:$F$15,6,0),"")</f>
        <v/>
      </c>
      <c r="F111" s="52"/>
      <c r="G111" s="53"/>
      <c r="H111" s="212"/>
      <c r="I111" s="55"/>
      <c r="J111" s="54"/>
      <c r="K111" s="54"/>
      <c r="L111" s="54"/>
      <c r="M111" s="54"/>
      <c r="N111" s="54"/>
      <c r="O111" s="54"/>
      <c r="P111" s="54"/>
      <c r="Q111" s="55"/>
      <c r="R111" s="54"/>
      <c r="S111" s="56">
        <f t="shared" si="24"/>
        <v>0</v>
      </c>
      <c r="T111" s="56">
        <f t="shared" si="21"/>
        <v>0</v>
      </c>
      <c r="U111" s="56">
        <f t="shared" si="25"/>
        <v>0</v>
      </c>
      <c r="V111" s="56">
        <f t="shared" si="22"/>
        <v>0</v>
      </c>
      <c r="W111" s="64" t="str">
        <f t="shared" si="23"/>
        <v/>
      </c>
      <c r="X111" s="56" t="str">
        <f t="shared" si="26"/>
        <v>T</v>
      </c>
      <c r="Y111" s="20"/>
      <c r="Z111" s="19"/>
      <c r="AA111" s="20"/>
      <c r="AB111" s="19"/>
      <c r="AC111" s="21"/>
      <c r="AJ111" s="22"/>
      <c r="AK111" s="22"/>
      <c r="AL111" s="22"/>
      <c r="AM111" s="22"/>
      <c r="AN111" s="20"/>
      <c r="AO111" s="20"/>
      <c r="AP111" s="20"/>
      <c r="AQ111" s="20"/>
      <c r="AR111" s="20"/>
    </row>
    <row r="112" spans="1:44" s="17" customFormat="1" ht="30.75" customHeight="1" x14ac:dyDescent="0.2">
      <c r="A112" s="150"/>
      <c r="C112" s="63"/>
      <c r="D112" s="66" t="str">
        <f t="shared" si="20"/>
        <v/>
      </c>
      <c r="E112" s="69" t="str">
        <f>IFERROR(VLOOKUP(J112,Causa!$A$2:$F$15,6,0),"")</f>
        <v/>
      </c>
      <c r="F112" s="52"/>
      <c r="G112" s="53"/>
      <c r="H112" s="212"/>
      <c r="I112" s="55"/>
      <c r="J112" s="54"/>
      <c r="K112" s="54"/>
      <c r="L112" s="54"/>
      <c r="M112" s="54"/>
      <c r="N112" s="54"/>
      <c r="O112" s="54"/>
      <c r="P112" s="54"/>
      <c r="Q112" s="55"/>
      <c r="R112" s="54"/>
      <c r="S112" s="56">
        <f t="shared" si="24"/>
        <v>0</v>
      </c>
      <c r="T112" s="56">
        <f t="shared" si="21"/>
        <v>0</v>
      </c>
      <c r="U112" s="56">
        <f t="shared" si="25"/>
        <v>0</v>
      </c>
      <c r="V112" s="56">
        <f t="shared" si="22"/>
        <v>0</v>
      </c>
      <c r="W112" s="64" t="str">
        <f t="shared" si="23"/>
        <v/>
      </c>
      <c r="X112" s="56" t="str">
        <f t="shared" si="26"/>
        <v>T</v>
      </c>
      <c r="Y112" s="20"/>
      <c r="Z112" s="19"/>
      <c r="AA112" s="20"/>
      <c r="AB112" s="19"/>
      <c r="AC112" s="21"/>
      <c r="AJ112" s="22"/>
      <c r="AK112" s="22"/>
      <c r="AL112" s="22"/>
      <c r="AM112" s="22"/>
      <c r="AN112" s="20"/>
      <c r="AO112" s="20"/>
      <c r="AP112" s="20"/>
      <c r="AQ112" s="20"/>
      <c r="AR112" s="20"/>
    </row>
    <row r="113" spans="1:39" s="91" customFormat="1" ht="13.2" x14ac:dyDescent="0.25">
      <c r="A113" s="151"/>
      <c r="C113" s="63"/>
      <c r="D113" s="66" t="str">
        <f t="shared" si="20"/>
        <v/>
      </c>
      <c r="E113" s="69" t="str">
        <f>IFERROR(VLOOKUP(J113,Causa!$A$2:$F$15,6,0),"")</f>
        <v/>
      </c>
      <c r="F113" s="52"/>
      <c r="G113" s="53"/>
      <c r="H113" s="212"/>
      <c r="I113" s="55"/>
      <c r="J113" s="54"/>
      <c r="K113" s="54"/>
      <c r="L113" s="54"/>
      <c r="M113" s="54"/>
      <c r="N113" s="54"/>
      <c r="O113" s="54"/>
      <c r="P113" s="54"/>
      <c r="Q113" s="55"/>
      <c r="R113" s="54"/>
      <c r="S113" s="56">
        <f t="shared" si="24"/>
        <v>0</v>
      </c>
      <c r="T113" s="56">
        <f t="shared" si="21"/>
        <v>0</v>
      </c>
      <c r="U113" s="56">
        <f t="shared" si="25"/>
        <v>0</v>
      </c>
      <c r="V113" s="56">
        <f t="shared" si="22"/>
        <v>0</v>
      </c>
      <c r="W113" s="64" t="str">
        <f t="shared" si="23"/>
        <v/>
      </c>
      <c r="X113" s="56" t="str">
        <f t="shared" si="26"/>
        <v>T</v>
      </c>
      <c r="Y113" s="251"/>
      <c r="Z113" s="251"/>
      <c r="AB113" s="116"/>
      <c r="AC113" s="117"/>
      <c r="AJ113" s="118"/>
      <c r="AK113" s="118"/>
      <c r="AL113" s="118"/>
      <c r="AM113" s="118"/>
    </row>
    <row r="114" spans="1:39" s="91" customFormat="1" ht="13.2" x14ac:dyDescent="0.25">
      <c r="A114" s="151"/>
      <c r="C114" s="63"/>
      <c r="D114" s="66" t="str">
        <f t="shared" si="20"/>
        <v/>
      </c>
      <c r="E114" s="69" t="str">
        <f>IFERROR(VLOOKUP(J114,Causa!$A$2:$F$15,6,0),"")</f>
        <v/>
      </c>
      <c r="F114" s="52"/>
      <c r="G114" s="53"/>
      <c r="H114" s="212"/>
      <c r="I114" s="55"/>
      <c r="J114" s="54"/>
      <c r="K114" s="54"/>
      <c r="L114" s="54"/>
      <c r="M114" s="54"/>
      <c r="N114" s="54"/>
      <c r="O114" s="54"/>
      <c r="P114" s="54"/>
      <c r="Q114" s="55"/>
      <c r="R114" s="54"/>
      <c r="S114" s="56">
        <f t="shared" si="24"/>
        <v>0</v>
      </c>
      <c r="T114" s="56">
        <f t="shared" si="21"/>
        <v>0</v>
      </c>
      <c r="U114" s="56">
        <f t="shared" si="25"/>
        <v>0</v>
      </c>
      <c r="V114" s="56">
        <f t="shared" si="22"/>
        <v>0</v>
      </c>
      <c r="W114" s="64" t="str">
        <f t="shared" si="23"/>
        <v/>
      </c>
      <c r="X114" s="56" t="str">
        <f t="shared" si="26"/>
        <v>T</v>
      </c>
      <c r="Y114" s="218"/>
      <c r="Z114" s="218"/>
      <c r="AB114" s="116"/>
      <c r="AC114" s="117"/>
      <c r="AJ114" s="118"/>
      <c r="AK114" s="118"/>
      <c r="AL114" s="118"/>
      <c r="AM114" s="118"/>
    </row>
    <row r="115" spans="1:39" ht="21.75" customHeight="1" x14ac:dyDescent="0.25">
      <c r="C115" s="63"/>
      <c r="D115" s="66" t="str">
        <f t="shared" si="20"/>
        <v/>
      </c>
      <c r="E115" s="69" t="str">
        <f>IFERROR(VLOOKUP(J115,Causa!$A$2:$F$15,6,0),"")</f>
        <v/>
      </c>
      <c r="F115" s="52"/>
      <c r="G115" s="53"/>
      <c r="H115" s="212"/>
      <c r="I115" s="55"/>
      <c r="J115" s="54"/>
      <c r="K115" s="54"/>
      <c r="L115" s="54"/>
      <c r="M115" s="54"/>
      <c r="N115" s="54"/>
      <c r="O115" s="54"/>
      <c r="P115" s="54"/>
      <c r="Q115" s="55"/>
      <c r="R115" s="54"/>
      <c r="S115" s="56">
        <f t="shared" si="24"/>
        <v>0</v>
      </c>
      <c r="T115" s="56">
        <f t="shared" si="21"/>
        <v>0</v>
      </c>
      <c r="U115" s="56">
        <f t="shared" si="25"/>
        <v>0</v>
      </c>
      <c r="V115" s="56">
        <f t="shared" si="22"/>
        <v>0</v>
      </c>
      <c r="W115" s="64" t="str">
        <f t="shared" si="23"/>
        <v/>
      </c>
      <c r="X115" s="56" t="str">
        <f t="shared" si="26"/>
        <v>T</v>
      </c>
    </row>
    <row r="116" spans="1:39" ht="21.75" customHeight="1" x14ac:dyDescent="0.25">
      <c r="C116" s="63"/>
      <c r="D116" s="66" t="str">
        <f t="shared" si="20"/>
        <v/>
      </c>
      <c r="E116" s="69" t="str">
        <f>IFERROR(VLOOKUP(J116,Causa!$A$2:$F$15,6,0),"")</f>
        <v/>
      </c>
      <c r="F116" s="52"/>
      <c r="G116" s="53"/>
      <c r="H116" s="212"/>
      <c r="I116" s="55"/>
      <c r="J116" s="54"/>
      <c r="K116" s="54"/>
      <c r="L116" s="54"/>
      <c r="M116" s="54"/>
      <c r="N116" s="54"/>
      <c r="O116" s="54"/>
      <c r="P116" s="54"/>
      <c r="Q116" s="55"/>
      <c r="R116" s="54"/>
      <c r="S116" s="56">
        <f t="shared" si="24"/>
        <v>0</v>
      </c>
      <c r="T116" s="56">
        <f t="shared" si="21"/>
        <v>0</v>
      </c>
      <c r="U116" s="56">
        <f t="shared" si="25"/>
        <v>0</v>
      </c>
      <c r="V116" s="56">
        <f t="shared" si="22"/>
        <v>0</v>
      </c>
      <c r="W116" s="64" t="str">
        <f t="shared" si="23"/>
        <v/>
      </c>
      <c r="X116" s="56" t="str">
        <f t="shared" si="26"/>
        <v>T</v>
      </c>
    </row>
    <row r="117" spans="1:39" ht="21.75" customHeight="1" x14ac:dyDescent="0.25">
      <c r="C117" s="63"/>
      <c r="D117" s="66" t="str">
        <f t="shared" si="20"/>
        <v/>
      </c>
      <c r="E117" s="69" t="str">
        <f>IFERROR(VLOOKUP(J117,Causa!$A$2:$F$15,6,0),"")</f>
        <v/>
      </c>
      <c r="F117" s="52"/>
      <c r="G117" s="53"/>
      <c r="H117" s="212"/>
      <c r="I117" s="55"/>
      <c r="J117" s="54"/>
      <c r="K117" s="54"/>
      <c r="L117" s="54"/>
      <c r="M117" s="54"/>
      <c r="N117" s="54"/>
      <c r="O117" s="54"/>
      <c r="P117" s="54"/>
      <c r="Q117" s="55"/>
      <c r="R117" s="54"/>
      <c r="S117" s="56">
        <f t="shared" si="24"/>
        <v>0</v>
      </c>
      <c r="T117" s="56">
        <f t="shared" si="21"/>
        <v>0</v>
      </c>
      <c r="U117" s="56">
        <f t="shared" si="25"/>
        <v>0</v>
      </c>
      <c r="V117" s="56">
        <f t="shared" si="22"/>
        <v>0</v>
      </c>
      <c r="W117" s="64" t="str">
        <f t="shared" si="23"/>
        <v/>
      </c>
      <c r="X117" s="56" t="str">
        <f t="shared" si="26"/>
        <v>T</v>
      </c>
    </row>
    <row r="118" spans="1:39" ht="21.75" customHeight="1" x14ac:dyDescent="0.25">
      <c r="C118" s="63"/>
      <c r="D118" s="66" t="str">
        <f t="shared" si="20"/>
        <v/>
      </c>
      <c r="E118" s="69" t="str">
        <f>IFERROR(VLOOKUP(J118,Causa!$A$2:$F$15,6,0),"")</f>
        <v/>
      </c>
      <c r="F118" s="52"/>
      <c r="G118" s="53"/>
      <c r="H118" s="212"/>
      <c r="I118" s="55"/>
      <c r="J118" s="54"/>
      <c r="K118" s="54"/>
      <c r="L118" s="54"/>
      <c r="M118" s="54"/>
      <c r="N118" s="54"/>
      <c r="O118" s="54"/>
      <c r="P118" s="54"/>
      <c r="Q118" s="55"/>
      <c r="R118" s="54"/>
      <c r="S118" s="56">
        <f t="shared" si="24"/>
        <v>0</v>
      </c>
      <c r="T118" s="56">
        <f t="shared" si="21"/>
        <v>0</v>
      </c>
      <c r="U118" s="56">
        <f t="shared" si="25"/>
        <v>0</v>
      </c>
      <c r="V118" s="56">
        <f t="shared" si="22"/>
        <v>0</v>
      </c>
      <c r="W118" s="64" t="str">
        <f t="shared" si="23"/>
        <v/>
      </c>
      <c r="X118" s="56" t="str">
        <f t="shared" si="26"/>
        <v>T</v>
      </c>
    </row>
    <row r="119" spans="1:39" ht="21.75" customHeight="1" x14ac:dyDescent="0.25">
      <c r="C119" s="63"/>
      <c r="D119" s="66" t="str">
        <f t="shared" si="20"/>
        <v/>
      </c>
      <c r="E119" s="69" t="str">
        <f>IFERROR(VLOOKUP(J119,Causa!$A$2:$F$15,6,0),"")</f>
        <v/>
      </c>
      <c r="F119" s="52"/>
      <c r="G119" s="53"/>
      <c r="H119" s="212"/>
      <c r="I119" s="55"/>
      <c r="J119" s="54"/>
      <c r="K119" s="54"/>
      <c r="L119" s="54"/>
      <c r="M119" s="54"/>
      <c r="N119" s="54"/>
      <c r="O119" s="54"/>
      <c r="P119" s="54"/>
      <c r="Q119" s="55"/>
      <c r="R119" s="54"/>
      <c r="S119" s="56">
        <f t="shared" si="24"/>
        <v>0</v>
      </c>
      <c r="T119" s="56">
        <f t="shared" si="21"/>
        <v>0</v>
      </c>
      <c r="U119" s="56">
        <f t="shared" si="25"/>
        <v>0</v>
      </c>
      <c r="V119" s="56">
        <f t="shared" si="22"/>
        <v>0</v>
      </c>
      <c r="W119" s="64" t="str">
        <f t="shared" si="23"/>
        <v/>
      </c>
      <c r="X119" s="56" t="str">
        <f t="shared" si="26"/>
        <v>T</v>
      </c>
    </row>
    <row r="120" spans="1:39" ht="21.75" customHeight="1" x14ac:dyDescent="0.25">
      <c r="C120" s="63"/>
      <c r="D120" s="66" t="str">
        <f t="shared" si="20"/>
        <v/>
      </c>
      <c r="E120" s="69" t="str">
        <f>IFERROR(VLOOKUP(J120,Causa!$A$2:$F$15,6,0),"")</f>
        <v/>
      </c>
      <c r="F120" s="52"/>
      <c r="G120" s="53"/>
      <c r="H120" s="212"/>
      <c r="I120" s="55"/>
      <c r="J120" s="54"/>
      <c r="K120" s="54"/>
      <c r="L120" s="54"/>
      <c r="M120" s="54"/>
      <c r="N120" s="54"/>
      <c r="O120" s="54"/>
      <c r="P120" s="54"/>
      <c r="Q120" s="55"/>
      <c r="R120" s="54"/>
      <c r="S120" s="56">
        <f t="shared" si="24"/>
        <v>0</v>
      </c>
      <c r="T120" s="56">
        <f t="shared" si="21"/>
        <v>0</v>
      </c>
      <c r="U120" s="56">
        <f t="shared" si="25"/>
        <v>0</v>
      </c>
      <c r="V120" s="56">
        <f t="shared" si="22"/>
        <v>0</v>
      </c>
      <c r="W120" s="64" t="str">
        <f t="shared" si="23"/>
        <v/>
      </c>
      <c r="X120" s="56" t="str">
        <f t="shared" si="26"/>
        <v>T</v>
      </c>
    </row>
    <row r="121" spans="1:39" ht="21.75" customHeight="1" x14ac:dyDescent="0.25">
      <c r="C121" s="63"/>
      <c r="D121" s="66" t="str">
        <f t="shared" si="20"/>
        <v/>
      </c>
      <c r="E121" s="69" t="str">
        <f>IFERROR(VLOOKUP(J121,Causa!$A$2:$F$15,6,0),"")</f>
        <v/>
      </c>
      <c r="F121" s="52"/>
      <c r="G121" s="53"/>
      <c r="H121" s="212"/>
      <c r="I121" s="55"/>
      <c r="J121" s="54"/>
      <c r="K121" s="54"/>
      <c r="L121" s="54"/>
      <c r="M121" s="54"/>
      <c r="N121" s="54"/>
      <c r="O121" s="54"/>
      <c r="P121" s="54"/>
      <c r="Q121" s="55"/>
      <c r="R121" s="54"/>
      <c r="S121" s="56">
        <f t="shared" si="24"/>
        <v>0</v>
      </c>
      <c r="T121" s="56">
        <f t="shared" si="21"/>
        <v>0</v>
      </c>
      <c r="U121" s="56">
        <f t="shared" si="25"/>
        <v>0</v>
      </c>
      <c r="V121" s="56">
        <f t="shared" si="22"/>
        <v>0</v>
      </c>
      <c r="W121" s="64" t="str">
        <f t="shared" si="23"/>
        <v/>
      </c>
      <c r="X121" s="56" t="str">
        <f t="shared" si="26"/>
        <v>T</v>
      </c>
    </row>
    <row r="122" spans="1:39" ht="21.75" customHeight="1" x14ac:dyDescent="0.25">
      <c r="C122" s="63"/>
      <c r="D122" s="66" t="str">
        <f t="shared" si="20"/>
        <v/>
      </c>
      <c r="E122" s="69" t="str">
        <f>IFERROR(VLOOKUP(J122,Causa!$A$2:$F$15,6,0),"")</f>
        <v/>
      </c>
      <c r="F122" s="52"/>
      <c r="G122" s="53"/>
      <c r="H122" s="212"/>
      <c r="I122" s="55"/>
      <c r="J122" s="54"/>
      <c r="K122" s="54"/>
      <c r="L122" s="54"/>
      <c r="M122" s="54"/>
      <c r="N122" s="54"/>
      <c r="O122" s="54"/>
      <c r="P122" s="54"/>
      <c r="Q122" s="55"/>
      <c r="R122" s="54"/>
      <c r="S122" s="56">
        <f t="shared" si="24"/>
        <v>0</v>
      </c>
      <c r="T122" s="56">
        <f t="shared" si="21"/>
        <v>0</v>
      </c>
      <c r="U122" s="56">
        <f t="shared" si="25"/>
        <v>0</v>
      </c>
      <c r="V122" s="56">
        <f t="shared" si="22"/>
        <v>0</v>
      </c>
      <c r="W122" s="64" t="str">
        <f t="shared" si="23"/>
        <v/>
      </c>
      <c r="X122" s="56" t="str">
        <f t="shared" si="26"/>
        <v>T</v>
      </c>
    </row>
    <row r="123" spans="1:39" ht="21.75" customHeight="1" x14ac:dyDescent="0.25">
      <c r="C123" s="63"/>
      <c r="D123" s="66" t="str">
        <f t="shared" si="20"/>
        <v/>
      </c>
      <c r="E123" s="69" t="str">
        <f>IFERROR(VLOOKUP(J123,Causa!$A$2:$F$15,6,0),"")</f>
        <v/>
      </c>
      <c r="F123" s="52"/>
      <c r="G123" s="53"/>
      <c r="H123" s="212"/>
      <c r="I123" s="55"/>
      <c r="J123" s="54"/>
      <c r="K123" s="54"/>
      <c r="L123" s="54"/>
      <c r="M123" s="54"/>
      <c r="N123" s="54"/>
      <c r="O123" s="54"/>
      <c r="P123" s="54"/>
      <c r="Q123" s="55"/>
      <c r="R123" s="54"/>
      <c r="S123" s="56">
        <f t="shared" si="24"/>
        <v>0</v>
      </c>
      <c r="T123" s="56">
        <f t="shared" si="21"/>
        <v>0</v>
      </c>
      <c r="U123" s="56">
        <f t="shared" si="25"/>
        <v>0</v>
      </c>
      <c r="V123" s="56">
        <f t="shared" si="22"/>
        <v>0</v>
      </c>
      <c r="W123" s="64" t="str">
        <f t="shared" si="23"/>
        <v/>
      </c>
      <c r="X123" s="56" t="str">
        <f t="shared" si="26"/>
        <v>T</v>
      </c>
    </row>
    <row r="124" spans="1:39" ht="21.75" customHeight="1" x14ac:dyDescent="0.25">
      <c r="C124" s="63"/>
      <c r="D124" s="66" t="str">
        <f t="shared" si="20"/>
        <v/>
      </c>
      <c r="E124" s="69" t="str">
        <f>IFERROR(VLOOKUP(J124,Causa!$A$2:$F$15,6,0),"")</f>
        <v/>
      </c>
      <c r="F124" s="52"/>
      <c r="G124" s="53"/>
      <c r="H124" s="212"/>
      <c r="I124" s="55"/>
      <c r="J124" s="54"/>
      <c r="K124" s="54"/>
      <c r="L124" s="54"/>
      <c r="M124" s="54"/>
      <c r="N124" s="54"/>
      <c r="O124" s="54"/>
      <c r="P124" s="54"/>
      <c r="Q124" s="55"/>
      <c r="R124" s="54"/>
      <c r="S124" s="56">
        <f t="shared" si="24"/>
        <v>0</v>
      </c>
      <c r="T124" s="56">
        <f t="shared" si="21"/>
        <v>0</v>
      </c>
      <c r="U124" s="56">
        <f t="shared" si="25"/>
        <v>0</v>
      </c>
      <c r="V124" s="56">
        <f t="shared" si="22"/>
        <v>0</v>
      </c>
      <c r="W124" s="64" t="str">
        <f t="shared" si="23"/>
        <v/>
      </c>
      <c r="X124" s="56" t="str">
        <f t="shared" si="26"/>
        <v>T</v>
      </c>
    </row>
    <row r="125" spans="1:39" ht="21.75" customHeight="1" x14ac:dyDescent="0.25">
      <c r="C125" s="63"/>
      <c r="D125" s="66" t="str">
        <f t="shared" si="20"/>
        <v/>
      </c>
      <c r="E125" s="69" t="str">
        <f>IFERROR(VLOOKUP(J125,Causa!$A$2:$F$15,6,0),"")</f>
        <v/>
      </c>
      <c r="F125" s="52"/>
      <c r="G125" s="53"/>
      <c r="H125" s="212"/>
      <c r="I125" s="55"/>
      <c r="J125" s="54"/>
      <c r="K125" s="54"/>
      <c r="L125" s="54"/>
      <c r="M125" s="54"/>
      <c r="N125" s="54"/>
      <c r="O125" s="54"/>
      <c r="P125" s="54"/>
      <c r="Q125" s="55"/>
      <c r="R125" s="54"/>
      <c r="S125" s="56">
        <f t="shared" si="24"/>
        <v>0</v>
      </c>
      <c r="T125" s="56">
        <f t="shared" si="21"/>
        <v>0</v>
      </c>
      <c r="U125" s="56">
        <f t="shared" si="25"/>
        <v>0</v>
      </c>
      <c r="V125" s="56">
        <f t="shared" si="22"/>
        <v>0</v>
      </c>
      <c r="W125" s="64" t="str">
        <f t="shared" si="23"/>
        <v/>
      </c>
      <c r="X125" s="56" t="str">
        <f t="shared" si="26"/>
        <v>T</v>
      </c>
    </row>
    <row r="126" spans="1:39" ht="21.75" customHeight="1" x14ac:dyDescent="0.25">
      <c r="C126" s="63"/>
      <c r="D126" s="66" t="str">
        <f t="shared" si="20"/>
        <v/>
      </c>
      <c r="E126" s="69" t="str">
        <f>IFERROR(VLOOKUP(J126,Causa!$A$2:$F$15,6,0),"")</f>
        <v/>
      </c>
      <c r="F126" s="52"/>
      <c r="G126" s="53"/>
      <c r="H126" s="212"/>
      <c r="I126" s="55"/>
      <c r="J126" s="54"/>
      <c r="K126" s="54"/>
      <c r="L126" s="54"/>
      <c r="M126" s="54"/>
      <c r="N126" s="54"/>
      <c r="O126" s="54"/>
      <c r="P126" s="54"/>
      <c r="Q126" s="55"/>
      <c r="R126" s="54"/>
      <c r="S126" s="56">
        <f t="shared" si="24"/>
        <v>0</v>
      </c>
      <c r="T126" s="56">
        <f t="shared" si="21"/>
        <v>0</v>
      </c>
      <c r="U126" s="56">
        <f t="shared" si="25"/>
        <v>0</v>
      </c>
      <c r="V126" s="56">
        <f t="shared" si="22"/>
        <v>0</v>
      </c>
      <c r="W126" s="64" t="str">
        <f t="shared" si="23"/>
        <v/>
      </c>
      <c r="X126" s="56" t="str">
        <f t="shared" si="26"/>
        <v>T</v>
      </c>
    </row>
    <row r="127" spans="1:39" ht="21.75" customHeight="1" x14ac:dyDescent="0.25">
      <c r="C127" s="63"/>
      <c r="D127" s="66" t="str">
        <f t="shared" si="20"/>
        <v/>
      </c>
      <c r="E127" s="69" t="str">
        <f>IFERROR(VLOOKUP(J127,Causa!$A$2:$F$15,6,0),"")</f>
        <v/>
      </c>
      <c r="F127" s="52"/>
      <c r="G127" s="53"/>
      <c r="H127" s="212"/>
      <c r="I127" s="55"/>
      <c r="J127" s="54"/>
      <c r="K127" s="54"/>
      <c r="L127" s="54"/>
      <c r="M127" s="54"/>
      <c r="N127" s="54"/>
      <c r="O127" s="54"/>
      <c r="P127" s="54"/>
      <c r="Q127" s="55"/>
      <c r="R127" s="54"/>
      <c r="S127" s="56">
        <f t="shared" si="24"/>
        <v>0</v>
      </c>
      <c r="T127" s="56">
        <f t="shared" si="21"/>
        <v>0</v>
      </c>
      <c r="U127" s="56">
        <f t="shared" si="25"/>
        <v>0</v>
      </c>
      <c r="V127" s="56">
        <f t="shared" si="22"/>
        <v>0</v>
      </c>
      <c r="W127" s="64" t="str">
        <f t="shared" si="23"/>
        <v/>
      </c>
      <c r="X127" s="56" t="str">
        <f t="shared" si="26"/>
        <v>T</v>
      </c>
    </row>
    <row r="128" spans="1:39" ht="21.75" customHeight="1" x14ac:dyDescent="0.25">
      <c r="C128" s="63"/>
      <c r="D128" s="66" t="str">
        <f t="shared" si="20"/>
        <v/>
      </c>
      <c r="E128" s="69" t="str">
        <f>IFERROR(VLOOKUP(J128,Causa!$A$2:$F$15,6,0),"")</f>
        <v/>
      </c>
      <c r="F128" s="52"/>
      <c r="G128" s="53"/>
      <c r="H128" s="212"/>
      <c r="I128" s="55"/>
      <c r="J128" s="54"/>
      <c r="K128" s="54"/>
      <c r="L128" s="54"/>
      <c r="M128" s="54"/>
      <c r="N128" s="54"/>
      <c r="O128" s="54"/>
      <c r="P128" s="54"/>
      <c r="Q128" s="55"/>
      <c r="R128" s="54"/>
      <c r="S128" s="56">
        <f t="shared" si="24"/>
        <v>0</v>
      </c>
      <c r="T128" s="56">
        <f t="shared" si="21"/>
        <v>0</v>
      </c>
      <c r="U128" s="56">
        <f t="shared" si="25"/>
        <v>0</v>
      </c>
      <c r="V128" s="56">
        <f t="shared" si="22"/>
        <v>0</v>
      </c>
      <c r="W128" s="64" t="str">
        <f t="shared" si="23"/>
        <v/>
      </c>
      <c r="X128" s="56" t="str">
        <f t="shared" si="26"/>
        <v>T</v>
      </c>
    </row>
    <row r="129" spans="3:24" ht="21.75" customHeight="1" x14ac:dyDescent="0.25">
      <c r="C129" s="63"/>
      <c r="D129" s="66" t="str">
        <f t="shared" si="20"/>
        <v/>
      </c>
      <c r="E129" s="69" t="str">
        <f>IFERROR(VLOOKUP(J129,Causa!$A$2:$F$15,6,0),"")</f>
        <v/>
      </c>
      <c r="F129" s="52"/>
      <c r="G129" s="53"/>
      <c r="H129" s="212"/>
      <c r="I129" s="55"/>
      <c r="J129" s="54"/>
      <c r="K129" s="54"/>
      <c r="L129" s="54"/>
      <c r="M129" s="54"/>
      <c r="N129" s="54"/>
      <c r="O129" s="54"/>
      <c r="P129" s="54"/>
      <c r="Q129" s="55"/>
      <c r="R129" s="54"/>
      <c r="S129" s="56">
        <f t="shared" si="24"/>
        <v>0</v>
      </c>
      <c r="T129" s="56">
        <f t="shared" si="21"/>
        <v>0</v>
      </c>
      <c r="U129" s="56">
        <f t="shared" si="25"/>
        <v>0</v>
      </c>
      <c r="V129" s="56">
        <f t="shared" si="22"/>
        <v>0</v>
      </c>
      <c r="W129" s="64" t="str">
        <f t="shared" si="23"/>
        <v/>
      </c>
      <c r="X129" s="56" t="str">
        <f t="shared" si="26"/>
        <v>T</v>
      </c>
    </row>
    <row r="130" spans="3:24" ht="21.75" customHeight="1" x14ac:dyDescent="0.25">
      <c r="C130" s="63"/>
      <c r="D130" s="66" t="str">
        <f t="shared" si="20"/>
        <v/>
      </c>
      <c r="E130" s="69" t="str">
        <f>IFERROR(VLOOKUP(J130,Causa!$A$2:$F$15,6,0),"")</f>
        <v/>
      </c>
      <c r="F130" s="52"/>
      <c r="G130" s="53"/>
      <c r="H130" s="212"/>
      <c r="I130" s="55"/>
      <c r="J130" s="54"/>
      <c r="K130" s="54"/>
      <c r="L130" s="54"/>
      <c r="M130" s="54"/>
      <c r="N130" s="54"/>
      <c r="O130" s="54"/>
      <c r="P130" s="54"/>
      <c r="Q130" s="55"/>
      <c r="R130" s="54"/>
      <c r="S130" s="56">
        <f t="shared" si="24"/>
        <v>0</v>
      </c>
      <c r="T130" s="56">
        <f t="shared" si="21"/>
        <v>0</v>
      </c>
      <c r="U130" s="56">
        <f t="shared" si="25"/>
        <v>0</v>
      </c>
      <c r="V130" s="56">
        <f t="shared" si="22"/>
        <v>0</v>
      </c>
      <c r="W130" s="64" t="str">
        <f t="shared" si="23"/>
        <v/>
      </c>
      <c r="X130" s="56" t="str">
        <f t="shared" si="26"/>
        <v>T</v>
      </c>
    </row>
    <row r="131" spans="3:24" ht="21.75" customHeight="1" x14ac:dyDescent="0.25">
      <c r="C131" s="63"/>
      <c r="D131" s="66" t="str">
        <f t="shared" si="20"/>
        <v/>
      </c>
      <c r="E131" s="69" t="str">
        <f>IFERROR(VLOOKUP(J131,Causa!$A$2:$F$15,6,0),"")</f>
        <v/>
      </c>
      <c r="F131" s="52"/>
      <c r="G131" s="53"/>
      <c r="H131" s="212"/>
      <c r="I131" s="55"/>
      <c r="J131" s="54"/>
      <c r="K131" s="54"/>
      <c r="L131" s="54"/>
      <c r="M131" s="54"/>
      <c r="N131" s="54"/>
      <c r="O131" s="54"/>
      <c r="P131" s="54"/>
      <c r="Q131" s="55"/>
      <c r="R131" s="54"/>
      <c r="S131" s="56">
        <f t="shared" si="24"/>
        <v>0</v>
      </c>
      <c r="T131" s="56">
        <f t="shared" si="21"/>
        <v>0</v>
      </c>
      <c r="U131" s="56">
        <f t="shared" si="25"/>
        <v>0</v>
      </c>
      <c r="V131" s="56">
        <f t="shared" si="22"/>
        <v>0</v>
      </c>
      <c r="W131" s="64" t="str">
        <f t="shared" si="23"/>
        <v/>
      </c>
      <c r="X131" s="56" t="str">
        <f t="shared" si="26"/>
        <v>T</v>
      </c>
    </row>
    <row r="132" spans="3:24" ht="21.75" customHeight="1" x14ac:dyDescent="0.25">
      <c r="C132" s="63"/>
      <c r="D132" s="66" t="str">
        <f t="shared" si="20"/>
        <v/>
      </c>
      <c r="E132" s="69" t="str">
        <f>IFERROR(VLOOKUP(J132,Causa!$A$2:$F$15,6,0),"")</f>
        <v/>
      </c>
      <c r="F132" s="52"/>
      <c r="G132" s="53"/>
      <c r="H132" s="212"/>
      <c r="I132" s="55"/>
      <c r="J132" s="54"/>
      <c r="K132" s="54"/>
      <c r="L132" s="54"/>
      <c r="M132" s="54"/>
      <c r="N132" s="54"/>
      <c r="O132" s="54"/>
      <c r="P132" s="54"/>
      <c r="Q132" s="55"/>
      <c r="R132" s="54"/>
      <c r="S132" s="56">
        <f t="shared" si="24"/>
        <v>0</v>
      </c>
      <c r="T132" s="56">
        <f t="shared" si="21"/>
        <v>0</v>
      </c>
      <c r="U132" s="56">
        <f t="shared" si="25"/>
        <v>0</v>
      </c>
      <c r="V132" s="56">
        <f t="shared" si="22"/>
        <v>0</v>
      </c>
      <c r="W132" s="64" t="str">
        <f t="shared" si="23"/>
        <v/>
      </c>
      <c r="X132" s="56" t="str">
        <f t="shared" si="26"/>
        <v>T</v>
      </c>
    </row>
    <row r="133" spans="3:24" ht="21.75" customHeight="1" x14ac:dyDescent="0.25">
      <c r="C133" s="63"/>
      <c r="D133" s="66" t="str">
        <f t="shared" si="20"/>
        <v/>
      </c>
      <c r="E133" s="69" t="str">
        <f>IFERROR(VLOOKUP(J133,Causa!$A$2:$F$15,6,0),"")</f>
        <v/>
      </c>
      <c r="F133" s="52"/>
      <c r="G133" s="53"/>
      <c r="H133" s="212"/>
      <c r="I133" s="55"/>
      <c r="J133" s="54"/>
      <c r="K133" s="54"/>
      <c r="L133" s="54"/>
      <c r="M133" s="54"/>
      <c r="N133" s="54"/>
      <c r="O133" s="54"/>
      <c r="P133" s="54"/>
      <c r="Q133" s="55"/>
      <c r="R133" s="54"/>
      <c r="S133" s="56">
        <f t="shared" si="24"/>
        <v>0</v>
      </c>
      <c r="T133" s="56">
        <f t="shared" si="21"/>
        <v>0</v>
      </c>
      <c r="U133" s="56">
        <f t="shared" si="25"/>
        <v>0</v>
      </c>
      <c r="V133" s="56">
        <f t="shared" si="22"/>
        <v>0</v>
      </c>
      <c r="W133" s="64" t="str">
        <f t="shared" si="23"/>
        <v/>
      </c>
      <c r="X133" s="56" t="str">
        <f t="shared" si="26"/>
        <v>T</v>
      </c>
    </row>
    <row r="134" spans="3:24" ht="21.75" customHeight="1" x14ac:dyDescent="0.25">
      <c r="C134" s="63"/>
      <c r="D134" s="66" t="str">
        <f t="shared" si="20"/>
        <v/>
      </c>
      <c r="E134" s="69" t="str">
        <f>IFERROR(VLOOKUP(J134,Causa!$A$2:$F$15,6,0),"")</f>
        <v/>
      </c>
      <c r="F134" s="52"/>
      <c r="G134" s="53"/>
      <c r="H134" s="212"/>
      <c r="I134" s="55"/>
      <c r="J134" s="54"/>
      <c r="K134" s="54"/>
      <c r="L134" s="54"/>
      <c r="M134" s="54"/>
      <c r="N134" s="54"/>
      <c r="O134" s="54"/>
      <c r="P134" s="54"/>
      <c r="Q134" s="55"/>
      <c r="R134" s="54"/>
      <c r="S134" s="56">
        <f t="shared" si="24"/>
        <v>0</v>
      </c>
      <c r="T134" s="56">
        <f t="shared" si="21"/>
        <v>0</v>
      </c>
      <c r="U134" s="56">
        <f t="shared" si="25"/>
        <v>0</v>
      </c>
      <c r="V134" s="56">
        <f t="shared" si="22"/>
        <v>0</v>
      </c>
      <c r="W134" s="64" t="str">
        <f t="shared" si="23"/>
        <v/>
      </c>
      <c r="X134" s="56" t="str">
        <f t="shared" si="26"/>
        <v>T</v>
      </c>
    </row>
    <row r="135" spans="3:24" ht="21.75" customHeight="1" x14ac:dyDescent="0.25">
      <c r="C135" s="63"/>
      <c r="D135" s="66" t="str">
        <f t="shared" si="20"/>
        <v/>
      </c>
      <c r="E135" s="69" t="str">
        <f>IFERROR(VLOOKUP(J135,Causa!$A$2:$F$15,6,0),"")</f>
        <v/>
      </c>
      <c r="F135" s="52"/>
      <c r="G135" s="53"/>
      <c r="H135" s="212"/>
      <c r="I135" s="55"/>
      <c r="J135" s="54"/>
      <c r="K135" s="54"/>
      <c r="L135" s="54"/>
      <c r="M135" s="54"/>
      <c r="N135" s="54"/>
      <c r="O135" s="54"/>
      <c r="P135" s="54"/>
      <c r="Q135" s="55"/>
      <c r="R135" s="54"/>
      <c r="S135" s="56">
        <f t="shared" si="24"/>
        <v>0</v>
      </c>
      <c r="T135" s="56">
        <f t="shared" si="21"/>
        <v>0</v>
      </c>
      <c r="U135" s="56">
        <f t="shared" si="25"/>
        <v>0</v>
      </c>
      <c r="V135" s="56">
        <f t="shared" si="22"/>
        <v>0</v>
      </c>
      <c r="W135" s="64" t="str">
        <f t="shared" si="23"/>
        <v/>
      </c>
      <c r="X135" s="56" t="str">
        <f t="shared" si="26"/>
        <v>T</v>
      </c>
    </row>
    <row r="136" spans="3:24" ht="21.75" customHeight="1" x14ac:dyDescent="0.25">
      <c r="C136" s="63"/>
      <c r="D136" s="66" t="str">
        <f t="shared" si="20"/>
        <v/>
      </c>
      <c r="E136" s="69" t="str">
        <f>IFERROR(VLOOKUP(J136,Causa!$A$2:$F$15,6,0),"")</f>
        <v/>
      </c>
      <c r="F136" s="52"/>
      <c r="G136" s="53"/>
      <c r="H136" s="212"/>
      <c r="I136" s="55"/>
      <c r="J136" s="54"/>
      <c r="K136" s="54"/>
      <c r="L136" s="54"/>
      <c r="M136" s="54"/>
      <c r="N136" s="54"/>
      <c r="O136" s="54"/>
      <c r="P136" s="54"/>
      <c r="Q136" s="55"/>
      <c r="R136" s="54"/>
      <c r="S136" s="56">
        <f t="shared" si="24"/>
        <v>0</v>
      </c>
      <c r="T136" s="56">
        <f t="shared" si="21"/>
        <v>0</v>
      </c>
      <c r="U136" s="56">
        <f t="shared" si="25"/>
        <v>0</v>
      </c>
      <c r="V136" s="56">
        <f t="shared" si="22"/>
        <v>0</v>
      </c>
      <c r="W136" s="64" t="str">
        <f t="shared" si="23"/>
        <v/>
      </c>
      <c r="X136" s="56" t="str">
        <f t="shared" si="26"/>
        <v>T</v>
      </c>
    </row>
    <row r="137" spans="3:24" ht="21.75" customHeight="1" x14ac:dyDescent="0.25">
      <c r="C137" s="63"/>
      <c r="D137" s="66" t="str">
        <f t="shared" si="20"/>
        <v/>
      </c>
      <c r="E137" s="69" t="str">
        <f>IFERROR(VLOOKUP(J137,Causa!$A$2:$F$15,6,0),"")</f>
        <v/>
      </c>
      <c r="F137" s="52"/>
      <c r="G137" s="53"/>
      <c r="H137" s="212"/>
      <c r="I137" s="55"/>
      <c r="J137" s="54"/>
      <c r="K137" s="54"/>
      <c r="L137" s="54"/>
      <c r="M137" s="54"/>
      <c r="N137" s="54"/>
      <c r="O137" s="54"/>
      <c r="P137" s="54"/>
      <c r="Q137" s="55"/>
      <c r="R137" s="54"/>
      <c r="S137" s="56">
        <f t="shared" si="24"/>
        <v>0</v>
      </c>
      <c r="T137" s="56">
        <f t="shared" si="21"/>
        <v>0</v>
      </c>
      <c r="U137" s="56">
        <f t="shared" si="25"/>
        <v>0</v>
      </c>
      <c r="V137" s="56">
        <f t="shared" si="22"/>
        <v>0</v>
      </c>
      <c r="W137" s="64" t="str">
        <f t="shared" si="23"/>
        <v/>
      </c>
      <c r="X137" s="56" t="str">
        <f t="shared" si="26"/>
        <v>T</v>
      </c>
    </row>
    <row r="138" spans="3:24" ht="21.75" customHeight="1" x14ac:dyDescent="0.25">
      <c r="C138" s="63"/>
      <c r="D138" s="66" t="str">
        <f t="shared" si="20"/>
        <v/>
      </c>
      <c r="E138" s="69" t="str">
        <f>IFERROR(VLOOKUP(J138,Causa!$A$2:$F$15,6,0),"")</f>
        <v/>
      </c>
      <c r="F138" s="52"/>
      <c r="G138" s="53"/>
      <c r="H138" s="212"/>
      <c r="I138" s="55"/>
      <c r="J138" s="54"/>
      <c r="K138" s="54"/>
      <c r="L138" s="54"/>
      <c r="M138" s="54"/>
      <c r="N138" s="54"/>
      <c r="O138" s="54"/>
      <c r="P138" s="54"/>
      <c r="Q138" s="55"/>
      <c r="R138" s="54"/>
      <c r="S138" s="56">
        <f t="shared" si="24"/>
        <v>0</v>
      </c>
      <c r="T138" s="56">
        <f t="shared" si="21"/>
        <v>0</v>
      </c>
      <c r="U138" s="56">
        <f t="shared" si="25"/>
        <v>0</v>
      </c>
      <c r="V138" s="56">
        <f t="shared" si="22"/>
        <v>0</v>
      </c>
      <c r="W138" s="64" t="str">
        <f t="shared" si="23"/>
        <v/>
      </c>
      <c r="X138" s="56" t="str">
        <f t="shared" si="26"/>
        <v>T</v>
      </c>
    </row>
    <row r="139" spans="3:24" ht="21.75" customHeight="1" x14ac:dyDescent="0.25">
      <c r="C139" s="63"/>
      <c r="D139" s="66" t="str">
        <f t="shared" si="20"/>
        <v/>
      </c>
      <c r="E139" s="69" t="str">
        <f>IFERROR(VLOOKUP(J139,Causa!$A$2:$F$15,6,0),"")</f>
        <v/>
      </c>
      <c r="F139" s="52"/>
      <c r="G139" s="53"/>
      <c r="H139" s="212"/>
      <c r="I139" s="55"/>
      <c r="J139" s="54"/>
      <c r="K139" s="54"/>
      <c r="L139" s="54"/>
      <c r="M139" s="54"/>
      <c r="N139" s="54"/>
      <c r="O139" s="54"/>
      <c r="P139" s="54"/>
      <c r="Q139" s="55"/>
      <c r="R139" s="54"/>
      <c r="S139" s="56">
        <f t="shared" si="24"/>
        <v>0</v>
      </c>
      <c r="T139" s="56">
        <f t="shared" si="21"/>
        <v>0</v>
      </c>
      <c r="U139" s="56">
        <f t="shared" si="25"/>
        <v>0</v>
      </c>
      <c r="V139" s="56">
        <f t="shared" si="22"/>
        <v>0</v>
      </c>
      <c r="W139" s="64" t="str">
        <f t="shared" si="23"/>
        <v/>
      </c>
      <c r="X139" s="56" t="str">
        <f t="shared" si="26"/>
        <v>T</v>
      </c>
    </row>
    <row r="140" spans="3:24" ht="21.75" customHeight="1" x14ac:dyDescent="0.25">
      <c r="C140" s="63"/>
      <c r="D140" s="66" t="str">
        <f t="shared" si="20"/>
        <v/>
      </c>
      <c r="E140" s="69" t="str">
        <f>IFERROR(VLOOKUP(J140,Causa!$A$2:$F$15,6,0),"")</f>
        <v/>
      </c>
      <c r="F140" s="52"/>
      <c r="G140" s="53"/>
      <c r="H140" s="212"/>
      <c r="I140" s="55"/>
      <c r="J140" s="54"/>
      <c r="K140" s="54"/>
      <c r="L140" s="54"/>
      <c r="M140" s="54"/>
      <c r="N140" s="54"/>
      <c r="O140" s="54"/>
      <c r="P140" s="54"/>
      <c r="Q140" s="55"/>
      <c r="R140" s="54"/>
      <c r="S140" s="56">
        <f t="shared" si="24"/>
        <v>0</v>
      </c>
      <c r="T140" s="56">
        <f t="shared" si="21"/>
        <v>0</v>
      </c>
      <c r="U140" s="56">
        <f t="shared" si="25"/>
        <v>0</v>
      </c>
      <c r="V140" s="56">
        <f t="shared" si="22"/>
        <v>0</v>
      </c>
      <c r="W140" s="64" t="str">
        <f t="shared" si="23"/>
        <v/>
      </c>
      <c r="X140" s="56" t="str">
        <f t="shared" si="26"/>
        <v>T</v>
      </c>
    </row>
    <row r="141" spans="3:24" ht="21.75" customHeight="1" x14ac:dyDescent="0.25">
      <c r="C141" s="63"/>
      <c r="D141" s="66" t="str">
        <f t="shared" si="20"/>
        <v/>
      </c>
      <c r="E141" s="69" t="str">
        <f>IFERROR(VLOOKUP(J141,Causa!$A$2:$F$15,6,0),"")</f>
        <v/>
      </c>
      <c r="F141" s="52"/>
      <c r="G141" s="53"/>
      <c r="H141" s="212"/>
      <c r="I141" s="55"/>
      <c r="J141" s="54"/>
      <c r="K141" s="54"/>
      <c r="L141" s="54"/>
      <c r="M141" s="54"/>
      <c r="N141" s="54"/>
      <c r="O141" s="54"/>
      <c r="P141" s="54"/>
      <c r="Q141" s="55"/>
      <c r="R141" s="54"/>
      <c r="S141" s="56">
        <f t="shared" si="24"/>
        <v>0</v>
      </c>
      <c r="T141" s="56">
        <f t="shared" si="21"/>
        <v>0</v>
      </c>
      <c r="U141" s="56">
        <f t="shared" si="25"/>
        <v>0</v>
      </c>
      <c r="V141" s="56">
        <f t="shared" si="22"/>
        <v>0</v>
      </c>
      <c r="W141" s="64" t="str">
        <f t="shared" si="23"/>
        <v/>
      </c>
      <c r="X141" s="56" t="str">
        <f t="shared" si="26"/>
        <v>T</v>
      </c>
    </row>
    <row r="142" spans="3:24" ht="21.75" customHeight="1" x14ac:dyDescent="0.25">
      <c r="C142" s="63"/>
      <c r="D142" s="66" t="str">
        <f t="shared" si="20"/>
        <v/>
      </c>
      <c r="E142" s="69" t="str">
        <f>IFERROR(VLOOKUP(J142,Causa!$A$2:$F$15,6,0),"")</f>
        <v/>
      </c>
      <c r="F142" s="52"/>
      <c r="G142" s="53"/>
      <c r="H142" s="212"/>
      <c r="I142" s="55"/>
      <c r="J142" s="54"/>
      <c r="K142" s="54"/>
      <c r="L142" s="54"/>
      <c r="M142" s="54"/>
      <c r="N142" s="54"/>
      <c r="O142" s="54"/>
      <c r="P142" s="54"/>
      <c r="Q142" s="55"/>
      <c r="R142" s="54"/>
      <c r="S142" s="56">
        <f t="shared" si="24"/>
        <v>0</v>
      </c>
      <c r="T142" s="56">
        <f t="shared" si="21"/>
        <v>0</v>
      </c>
      <c r="U142" s="56">
        <f t="shared" si="25"/>
        <v>0</v>
      </c>
      <c r="V142" s="56">
        <f t="shared" si="22"/>
        <v>0</v>
      </c>
      <c r="W142" s="64" t="str">
        <f t="shared" si="23"/>
        <v/>
      </c>
      <c r="X142" s="56" t="str">
        <f t="shared" si="26"/>
        <v>T</v>
      </c>
    </row>
    <row r="143" spans="3:24" ht="21.75" customHeight="1" x14ac:dyDescent="0.25">
      <c r="C143" s="63"/>
      <c r="D143" s="66" t="str">
        <f t="shared" si="20"/>
        <v/>
      </c>
      <c r="E143" s="69" t="str">
        <f>IFERROR(VLOOKUP(J143,Causa!$A$2:$F$15,6,0),"")</f>
        <v/>
      </c>
      <c r="F143" s="52"/>
      <c r="G143" s="53"/>
      <c r="H143" s="212"/>
      <c r="I143" s="55"/>
      <c r="J143" s="54"/>
      <c r="K143" s="54"/>
      <c r="L143" s="54"/>
      <c r="M143" s="54"/>
      <c r="N143" s="54"/>
      <c r="O143" s="54"/>
      <c r="P143" s="54"/>
      <c r="Q143" s="55"/>
      <c r="R143" s="54"/>
      <c r="S143" s="56">
        <f t="shared" si="24"/>
        <v>0</v>
      </c>
      <c r="T143" s="56">
        <f t="shared" si="21"/>
        <v>0</v>
      </c>
      <c r="U143" s="56">
        <f t="shared" si="25"/>
        <v>0</v>
      </c>
      <c r="V143" s="56">
        <f t="shared" si="22"/>
        <v>0</v>
      </c>
      <c r="W143" s="64" t="str">
        <f t="shared" si="23"/>
        <v/>
      </c>
      <c r="X143" s="56" t="str">
        <f t="shared" si="26"/>
        <v>T</v>
      </c>
    </row>
    <row r="144" spans="3:24" ht="21.75" customHeight="1" x14ac:dyDescent="0.25">
      <c r="C144" s="63"/>
      <c r="D144" s="66" t="str">
        <f t="shared" si="20"/>
        <v/>
      </c>
      <c r="E144" s="69" t="str">
        <f>IFERROR(VLOOKUP(J144,Causa!$A$2:$F$15,6,0),"")</f>
        <v/>
      </c>
      <c r="F144" s="52"/>
      <c r="G144" s="53"/>
      <c r="H144" s="212"/>
      <c r="I144" s="55"/>
      <c r="J144" s="54"/>
      <c r="K144" s="54"/>
      <c r="L144" s="54"/>
      <c r="M144" s="54"/>
      <c r="N144" s="54"/>
      <c r="O144" s="54"/>
      <c r="P144" s="54"/>
      <c r="Q144" s="55"/>
      <c r="R144" s="54"/>
      <c r="S144" s="56">
        <f t="shared" si="24"/>
        <v>0</v>
      </c>
      <c r="T144" s="56">
        <f t="shared" si="21"/>
        <v>0</v>
      </c>
      <c r="U144" s="56">
        <f t="shared" si="25"/>
        <v>0</v>
      </c>
      <c r="V144" s="56">
        <f t="shared" si="22"/>
        <v>0</v>
      </c>
      <c r="W144" s="64" t="str">
        <f t="shared" si="23"/>
        <v/>
      </c>
      <c r="X144" s="56" t="str">
        <f t="shared" si="26"/>
        <v>T</v>
      </c>
    </row>
    <row r="145" spans="3:24" ht="21.75" customHeight="1" x14ac:dyDescent="0.25">
      <c r="C145" s="63"/>
      <c r="D145" s="66" t="str">
        <f t="shared" si="20"/>
        <v/>
      </c>
      <c r="E145" s="69" t="str">
        <f>IFERROR(VLOOKUP(J145,Causa!$A$2:$F$15,6,0),"")</f>
        <v/>
      </c>
      <c r="F145" s="52"/>
      <c r="G145" s="53"/>
      <c r="H145" s="212"/>
      <c r="I145" s="55"/>
      <c r="J145" s="54"/>
      <c r="K145" s="54"/>
      <c r="L145" s="54"/>
      <c r="M145" s="54"/>
      <c r="N145" s="54"/>
      <c r="O145" s="54"/>
      <c r="P145" s="54"/>
      <c r="Q145" s="55"/>
      <c r="R145" s="54"/>
      <c r="S145" s="56">
        <f t="shared" si="24"/>
        <v>0</v>
      </c>
      <c r="T145" s="56">
        <f t="shared" si="21"/>
        <v>0</v>
      </c>
      <c r="U145" s="56">
        <f t="shared" si="25"/>
        <v>0</v>
      </c>
      <c r="V145" s="56">
        <f t="shared" si="22"/>
        <v>0</v>
      </c>
      <c r="W145" s="64" t="str">
        <f t="shared" si="23"/>
        <v/>
      </c>
      <c r="X145" s="56" t="str">
        <f t="shared" si="26"/>
        <v>T</v>
      </c>
    </row>
    <row r="146" spans="3:24" ht="21.75" customHeight="1" x14ac:dyDescent="0.25">
      <c r="C146" s="63"/>
      <c r="D146" s="66" t="str">
        <f t="shared" si="20"/>
        <v/>
      </c>
      <c r="E146" s="69" t="str">
        <f>IFERROR(VLOOKUP(J146,Causa!$A$2:$F$15,6,0),"")</f>
        <v/>
      </c>
      <c r="F146" s="52"/>
      <c r="G146" s="53"/>
      <c r="H146" s="212"/>
      <c r="I146" s="55"/>
      <c r="J146" s="54"/>
      <c r="K146" s="54"/>
      <c r="L146" s="54"/>
      <c r="M146" s="54"/>
      <c r="N146" s="54"/>
      <c r="O146" s="54"/>
      <c r="P146" s="54"/>
      <c r="Q146" s="55"/>
      <c r="R146" s="54"/>
      <c r="S146" s="56">
        <f t="shared" si="24"/>
        <v>0</v>
      </c>
      <c r="T146" s="56">
        <f t="shared" si="21"/>
        <v>0</v>
      </c>
      <c r="U146" s="56">
        <f t="shared" si="25"/>
        <v>0</v>
      </c>
      <c r="V146" s="56">
        <f t="shared" si="22"/>
        <v>0</v>
      </c>
      <c r="W146" s="64" t="str">
        <f t="shared" si="23"/>
        <v/>
      </c>
      <c r="X146" s="56" t="str">
        <f t="shared" si="26"/>
        <v>T</v>
      </c>
    </row>
    <row r="147" spans="3:24" ht="21.75" customHeight="1" x14ac:dyDescent="0.25">
      <c r="C147" s="63"/>
      <c r="D147" s="66" t="str">
        <f t="shared" si="20"/>
        <v/>
      </c>
      <c r="E147" s="69" t="str">
        <f>IFERROR(VLOOKUP(J147,Causa!$A$2:$F$15,6,0),"")</f>
        <v/>
      </c>
      <c r="F147" s="52"/>
      <c r="G147" s="53"/>
      <c r="H147" s="212"/>
      <c r="I147" s="55"/>
      <c r="J147" s="54"/>
      <c r="K147" s="54"/>
      <c r="L147" s="54"/>
      <c r="M147" s="54"/>
      <c r="N147" s="54"/>
      <c r="O147" s="54"/>
      <c r="P147" s="54"/>
      <c r="Q147" s="55"/>
      <c r="R147" s="54"/>
      <c r="S147" s="56">
        <f t="shared" si="24"/>
        <v>0</v>
      </c>
      <c r="T147" s="56">
        <f t="shared" si="21"/>
        <v>0</v>
      </c>
      <c r="U147" s="56">
        <f t="shared" si="25"/>
        <v>0</v>
      </c>
      <c r="V147" s="56">
        <f t="shared" si="22"/>
        <v>0</v>
      </c>
      <c r="W147" s="64" t="str">
        <f t="shared" si="23"/>
        <v/>
      </c>
      <c r="X147" s="56" t="str">
        <f t="shared" si="26"/>
        <v>T</v>
      </c>
    </row>
    <row r="148" spans="3:24" ht="21.75" customHeight="1" x14ac:dyDescent="0.25">
      <c r="C148" s="63"/>
      <c r="D148" s="66" t="str">
        <f t="shared" si="20"/>
        <v/>
      </c>
      <c r="E148" s="69" t="str">
        <f>IFERROR(VLOOKUP(J148,Causa!$A$2:$F$15,6,0),"")</f>
        <v/>
      </c>
      <c r="F148" s="52"/>
      <c r="G148" s="53"/>
      <c r="H148" s="212"/>
      <c r="I148" s="55"/>
      <c r="J148" s="54"/>
      <c r="K148" s="54"/>
      <c r="L148" s="54"/>
      <c r="M148" s="54"/>
      <c r="N148" s="54"/>
      <c r="O148" s="54"/>
      <c r="P148" s="54"/>
      <c r="Q148" s="55"/>
      <c r="R148" s="54"/>
      <c r="S148" s="56">
        <f t="shared" si="24"/>
        <v>0</v>
      </c>
      <c r="T148" s="56">
        <f t="shared" si="21"/>
        <v>0</v>
      </c>
      <c r="U148" s="56">
        <f t="shared" si="25"/>
        <v>0</v>
      </c>
      <c r="V148" s="56">
        <f t="shared" si="22"/>
        <v>0</v>
      </c>
      <c r="W148" s="64" t="str">
        <f t="shared" si="23"/>
        <v/>
      </c>
      <c r="X148" s="56" t="str">
        <f t="shared" si="26"/>
        <v>T</v>
      </c>
    </row>
    <row r="149" spans="3:24" ht="21.75" customHeight="1" x14ac:dyDescent="0.25">
      <c r="C149" s="63"/>
      <c r="D149" s="66" t="str">
        <f t="shared" si="20"/>
        <v/>
      </c>
      <c r="E149" s="69" t="str">
        <f>IFERROR(VLOOKUP(J149,Causa!$A$2:$F$15,6,0),"")</f>
        <v/>
      </c>
      <c r="F149" s="52"/>
      <c r="G149" s="53"/>
      <c r="H149" s="212"/>
      <c r="I149" s="55"/>
      <c r="J149" s="54"/>
      <c r="K149" s="54"/>
      <c r="L149" s="54"/>
      <c r="M149" s="54"/>
      <c r="N149" s="54"/>
      <c r="O149" s="54"/>
      <c r="P149" s="54"/>
      <c r="Q149" s="55"/>
      <c r="R149" s="54"/>
      <c r="S149" s="56">
        <f t="shared" si="24"/>
        <v>0</v>
      </c>
      <c r="T149" s="56">
        <f t="shared" si="21"/>
        <v>0</v>
      </c>
      <c r="U149" s="56">
        <f t="shared" si="25"/>
        <v>0</v>
      </c>
      <c r="V149" s="56">
        <f t="shared" si="22"/>
        <v>0</v>
      </c>
      <c r="W149" s="64" t="str">
        <f t="shared" si="23"/>
        <v/>
      </c>
      <c r="X149" s="56" t="str">
        <f t="shared" si="26"/>
        <v>T</v>
      </c>
    </row>
    <row r="150" spans="3:24" ht="21.75" customHeight="1" x14ac:dyDescent="0.25">
      <c r="C150" s="63"/>
      <c r="D150" s="66" t="str">
        <f t="shared" si="20"/>
        <v/>
      </c>
      <c r="E150" s="69" t="str">
        <f>IFERROR(VLOOKUP(J150,Causa!$A$2:$F$15,6,0),"")</f>
        <v/>
      </c>
      <c r="F150" s="52"/>
      <c r="G150" s="53"/>
      <c r="H150" s="212"/>
      <c r="I150" s="55"/>
      <c r="J150" s="54"/>
      <c r="K150" s="54"/>
      <c r="L150" s="54"/>
      <c r="M150" s="54"/>
      <c r="N150" s="54"/>
      <c r="O150" s="54"/>
      <c r="P150" s="54"/>
      <c r="Q150" s="55"/>
      <c r="R150" s="54"/>
      <c r="S150" s="56">
        <f t="shared" si="24"/>
        <v>0</v>
      </c>
      <c r="T150" s="56">
        <f t="shared" si="21"/>
        <v>0</v>
      </c>
      <c r="U150" s="56">
        <f t="shared" si="25"/>
        <v>0</v>
      </c>
      <c r="V150" s="56">
        <f t="shared" si="22"/>
        <v>0</v>
      </c>
      <c r="W150" s="64" t="str">
        <f t="shared" si="23"/>
        <v/>
      </c>
      <c r="X150" s="56" t="str">
        <f t="shared" si="26"/>
        <v>T</v>
      </c>
    </row>
    <row r="151" spans="3:24" ht="21.75" customHeight="1" x14ac:dyDescent="0.25">
      <c r="C151" s="63"/>
      <c r="D151" s="66" t="str">
        <f t="shared" si="20"/>
        <v/>
      </c>
      <c r="E151" s="69" t="str">
        <f>IFERROR(VLOOKUP(J151,Causa!$A$2:$F$15,6,0),"")</f>
        <v/>
      </c>
      <c r="F151" s="52"/>
      <c r="G151" s="53"/>
      <c r="H151" s="212"/>
      <c r="I151" s="55"/>
      <c r="J151" s="54"/>
      <c r="K151" s="54"/>
      <c r="L151" s="54"/>
      <c r="M151" s="54"/>
      <c r="N151" s="54"/>
      <c r="O151" s="54"/>
      <c r="P151" s="54"/>
      <c r="Q151" s="55"/>
      <c r="R151" s="54"/>
      <c r="S151" s="56">
        <f t="shared" si="24"/>
        <v>0</v>
      </c>
      <c r="T151" s="56">
        <f t="shared" si="21"/>
        <v>0</v>
      </c>
      <c r="U151" s="56">
        <f t="shared" si="25"/>
        <v>0</v>
      </c>
      <c r="V151" s="56">
        <f t="shared" si="22"/>
        <v>0</v>
      </c>
      <c r="W151" s="64" t="str">
        <f t="shared" si="23"/>
        <v/>
      </c>
      <c r="X151" s="56" t="str">
        <f t="shared" si="26"/>
        <v>T</v>
      </c>
    </row>
    <row r="152" spans="3:24" ht="21.75" customHeight="1" x14ac:dyDescent="0.25">
      <c r="C152" s="63"/>
      <c r="D152" s="66" t="str">
        <f t="shared" si="20"/>
        <v/>
      </c>
      <c r="E152" s="69" t="str">
        <f>IFERROR(VLOOKUP(J152,Causa!$A$2:$F$15,6,0),"")</f>
        <v/>
      </c>
      <c r="F152" s="52"/>
      <c r="G152" s="53"/>
      <c r="H152" s="212"/>
      <c r="I152" s="55"/>
      <c r="J152" s="54"/>
      <c r="K152" s="54"/>
      <c r="L152" s="54"/>
      <c r="M152" s="54"/>
      <c r="N152" s="54"/>
      <c r="O152" s="54"/>
      <c r="P152" s="54"/>
      <c r="Q152" s="55"/>
      <c r="R152" s="54"/>
      <c r="S152" s="56">
        <f t="shared" si="24"/>
        <v>0</v>
      </c>
      <c r="T152" s="56">
        <f t="shared" si="21"/>
        <v>0</v>
      </c>
      <c r="U152" s="56">
        <f t="shared" si="25"/>
        <v>0</v>
      </c>
      <c r="V152" s="56">
        <f t="shared" si="22"/>
        <v>0</v>
      </c>
      <c r="W152" s="64" t="str">
        <f t="shared" si="23"/>
        <v/>
      </c>
      <c r="X152" s="56" t="str">
        <f t="shared" si="26"/>
        <v>T</v>
      </c>
    </row>
    <row r="153" spans="3:24" ht="21.75" customHeight="1" x14ac:dyDescent="0.25">
      <c r="C153" s="63"/>
      <c r="D153" s="66" t="str">
        <f t="shared" si="20"/>
        <v/>
      </c>
      <c r="E153" s="69" t="str">
        <f>IFERROR(VLOOKUP(J153,Causa!$A$2:$F$15,6,0),"")</f>
        <v/>
      </c>
      <c r="F153" s="52"/>
      <c r="G153" s="53"/>
      <c r="H153" s="212"/>
      <c r="I153" s="55"/>
      <c r="J153" s="54"/>
      <c r="K153" s="54"/>
      <c r="L153" s="54"/>
      <c r="M153" s="54"/>
      <c r="N153" s="54"/>
      <c r="O153" s="54"/>
      <c r="P153" s="54"/>
      <c r="Q153" s="55"/>
      <c r="R153" s="54"/>
      <c r="S153" s="56">
        <f t="shared" si="24"/>
        <v>0</v>
      </c>
      <c r="T153" s="56">
        <f t="shared" si="21"/>
        <v>0</v>
      </c>
      <c r="U153" s="56">
        <f t="shared" si="25"/>
        <v>0</v>
      </c>
      <c r="V153" s="56">
        <f t="shared" si="22"/>
        <v>0</v>
      </c>
      <c r="W153" s="64" t="str">
        <f t="shared" si="23"/>
        <v/>
      </c>
      <c r="X153" s="56" t="str">
        <f t="shared" si="26"/>
        <v>T</v>
      </c>
    </row>
    <row r="154" spans="3:24" ht="21.75" customHeight="1" x14ac:dyDescent="0.25">
      <c r="C154" s="63"/>
      <c r="D154" s="66" t="str">
        <f t="shared" si="20"/>
        <v/>
      </c>
      <c r="E154" s="69" t="str">
        <f>IFERROR(VLOOKUP(J154,Causa!$A$2:$F$15,6,0),"")</f>
        <v/>
      </c>
      <c r="F154" s="52"/>
      <c r="G154" s="53"/>
      <c r="H154" s="212"/>
      <c r="I154" s="55"/>
      <c r="J154" s="54"/>
      <c r="K154" s="54"/>
      <c r="L154" s="54"/>
      <c r="M154" s="54"/>
      <c r="N154" s="54"/>
      <c r="O154" s="54"/>
      <c r="P154" s="54"/>
      <c r="Q154" s="55"/>
      <c r="R154" s="54"/>
      <c r="S154" s="56">
        <f t="shared" si="24"/>
        <v>0</v>
      </c>
      <c r="T154" s="56">
        <f t="shared" si="21"/>
        <v>0</v>
      </c>
      <c r="U154" s="56">
        <f t="shared" si="25"/>
        <v>0</v>
      </c>
      <c r="V154" s="56">
        <f t="shared" si="22"/>
        <v>0</v>
      </c>
      <c r="W154" s="64" t="str">
        <f t="shared" si="23"/>
        <v/>
      </c>
      <c r="X154" s="56" t="str">
        <f t="shared" si="26"/>
        <v>T</v>
      </c>
    </row>
    <row r="155" spans="3:24" ht="21.75" customHeight="1" x14ac:dyDescent="0.25">
      <c r="C155" s="63"/>
      <c r="D155" s="66" t="str">
        <f t="shared" si="20"/>
        <v/>
      </c>
      <c r="E155" s="69" t="str">
        <f>IFERROR(VLOOKUP(J155,Causa!$A$2:$F$15,6,0),"")</f>
        <v/>
      </c>
      <c r="F155" s="52"/>
      <c r="G155" s="53"/>
      <c r="H155" s="212"/>
      <c r="I155" s="55"/>
      <c r="J155" s="54"/>
      <c r="K155" s="54"/>
      <c r="L155" s="54"/>
      <c r="M155" s="54"/>
      <c r="N155" s="54"/>
      <c r="O155" s="54"/>
      <c r="P155" s="54"/>
      <c r="Q155" s="55"/>
      <c r="R155" s="54"/>
      <c r="S155" s="56">
        <f t="shared" si="24"/>
        <v>0</v>
      </c>
      <c r="T155" s="56">
        <f t="shared" si="21"/>
        <v>0</v>
      </c>
      <c r="U155" s="56">
        <f t="shared" si="25"/>
        <v>0</v>
      </c>
      <c r="V155" s="56">
        <f t="shared" si="22"/>
        <v>0</v>
      </c>
      <c r="W155" s="64" t="str">
        <f t="shared" si="23"/>
        <v/>
      </c>
      <c r="X155" s="56" t="str">
        <f t="shared" si="26"/>
        <v>T</v>
      </c>
    </row>
    <row r="156" spans="3:24" ht="21.75" customHeight="1" x14ac:dyDescent="0.25">
      <c r="C156" s="63"/>
      <c r="D156" s="66" t="str">
        <f t="shared" si="20"/>
        <v/>
      </c>
      <c r="E156" s="69" t="str">
        <f>IFERROR(VLOOKUP(J156,Causa!$A$2:$F$15,6,0),"")</f>
        <v/>
      </c>
      <c r="F156" s="52"/>
      <c r="G156" s="53"/>
      <c r="H156" s="212"/>
      <c r="I156" s="55"/>
      <c r="J156" s="54"/>
      <c r="K156" s="54"/>
      <c r="L156" s="54"/>
      <c r="M156" s="54"/>
      <c r="N156" s="54"/>
      <c r="O156" s="54"/>
      <c r="P156" s="54"/>
      <c r="Q156" s="55"/>
      <c r="R156" s="54"/>
      <c r="S156" s="56">
        <f t="shared" si="24"/>
        <v>0</v>
      </c>
      <c r="T156" s="56">
        <f t="shared" si="21"/>
        <v>0</v>
      </c>
      <c r="U156" s="56">
        <f t="shared" si="25"/>
        <v>0</v>
      </c>
      <c r="V156" s="56">
        <f t="shared" si="22"/>
        <v>0</v>
      </c>
      <c r="W156" s="64" t="str">
        <f t="shared" si="23"/>
        <v/>
      </c>
      <c r="X156" s="56" t="str">
        <f t="shared" si="26"/>
        <v>T</v>
      </c>
    </row>
    <row r="157" spans="3:24" ht="21.75" customHeight="1" x14ac:dyDescent="0.25">
      <c r="C157" s="63"/>
      <c r="D157" s="66" t="str">
        <f t="shared" si="20"/>
        <v/>
      </c>
      <c r="E157" s="69" t="str">
        <f>IFERROR(VLOOKUP(J157,Causa!$A$2:$F$15,6,0),"")</f>
        <v/>
      </c>
      <c r="F157" s="52"/>
      <c r="G157" s="53"/>
      <c r="H157" s="212"/>
      <c r="I157" s="55"/>
      <c r="J157" s="54"/>
      <c r="K157" s="54"/>
      <c r="L157" s="54"/>
      <c r="M157" s="54"/>
      <c r="N157" s="54"/>
      <c r="O157" s="54"/>
      <c r="P157" s="54"/>
      <c r="Q157" s="55"/>
      <c r="R157" s="54"/>
      <c r="S157" s="56">
        <f t="shared" si="24"/>
        <v>0</v>
      </c>
      <c r="T157" s="56">
        <f t="shared" si="21"/>
        <v>0</v>
      </c>
      <c r="U157" s="56">
        <f t="shared" si="25"/>
        <v>0</v>
      </c>
      <c r="V157" s="56">
        <f t="shared" si="22"/>
        <v>0</v>
      </c>
      <c r="W157" s="64" t="str">
        <f t="shared" si="23"/>
        <v/>
      </c>
      <c r="X157" s="56" t="str">
        <f t="shared" si="26"/>
        <v>T</v>
      </c>
    </row>
    <row r="158" spans="3:24" ht="21.75" customHeight="1" x14ac:dyDescent="0.25">
      <c r="C158" s="63"/>
      <c r="D158" s="66" t="str">
        <f t="shared" si="20"/>
        <v/>
      </c>
      <c r="E158" s="69" t="str">
        <f>IFERROR(VLOOKUP(J158,Causa!$A$2:$F$15,6,0),"")</f>
        <v/>
      </c>
      <c r="F158" s="52"/>
      <c r="G158" s="53"/>
      <c r="H158" s="212"/>
      <c r="I158" s="55"/>
      <c r="J158" s="54"/>
      <c r="K158" s="54"/>
      <c r="L158" s="54"/>
      <c r="M158" s="54"/>
      <c r="N158" s="54"/>
      <c r="O158" s="54"/>
      <c r="P158" s="54"/>
      <c r="Q158" s="55"/>
      <c r="R158" s="54"/>
      <c r="S158" s="56">
        <f t="shared" si="24"/>
        <v>0</v>
      </c>
      <c r="T158" s="56">
        <f t="shared" si="21"/>
        <v>0</v>
      </c>
      <c r="U158" s="56">
        <f t="shared" si="25"/>
        <v>0</v>
      </c>
      <c r="V158" s="56">
        <f t="shared" si="22"/>
        <v>0</v>
      </c>
      <c r="W158" s="64" t="str">
        <f t="shared" si="23"/>
        <v/>
      </c>
      <c r="X158" s="56" t="str">
        <f t="shared" si="26"/>
        <v>T</v>
      </c>
    </row>
    <row r="159" spans="3:24" ht="21.75" customHeight="1" x14ac:dyDescent="0.25">
      <c r="C159" s="63"/>
      <c r="D159" s="66" t="str">
        <f t="shared" si="20"/>
        <v/>
      </c>
      <c r="E159" s="69" t="str">
        <f>IFERROR(VLOOKUP(J159,Causa!$A$2:$F$15,6,0),"")</f>
        <v/>
      </c>
      <c r="F159" s="52"/>
      <c r="G159" s="53"/>
      <c r="H159" s="212"/>
      <c r="I159" s="55"/>
      <c r="J159" s="54"/>
      <c r="K159" s="54"/>
      <c r="L159" s="54"/>
      <c r="M159" s="54"/>
      <c r="N159" s="54"/>
      <c r="O159" s="54"/>
      <c r="P159" s="54"/>
      <c r="Q159" s="55"/>
      <c r="R159" s="54"/>
      <c r="S159" s="56">
        <f t="shared" si="24"/>
        <v>0</v>
      </c>
      <c r="T159" s="56">
        <f t="shared" si="21"/>
        <v>0</v>
      </c>
      <c r="U159" s="56">
        <f t="shared" si="25"/>
        <v>0</v>
      </c>
      <c r="V159" s="56">
        <f t="shared" si="22"/>
        <v>0</v>
      </c>
      <c r="W159" s="64" t="str">
        <f t="shared" si="23"/>
        <v/>
      </c>
      <c r="X159" s="56" t="str">
        <f t="shared" si="26"/>
        <v>T</v>
      </c>
    </row>
    <row r="160" spans="3:24" ht="21.75" customHeight="1" x14ac:dyDescent="0.25">
      <c r="C160" s="63"/>
      <c r="D160" s="66" t="str">
        <f t="shared" si="20"/>
        <v/>
      </c>
      <c r="E160" s="69" t="str">
        <f>IFERROR(VLOOKUP(J160,Causa!$A$2:$F$15,6,0),"")</f>
        <v/>
      </c>
      <c r="F160" s="52"/>
      <c r="G160" s="53"/>
      <c r="H160" s="212"/>
      <c r="I160" s="55"/>
      <c r="J160" s="54"/>
      <c r="K160" s="54"/>
      <c r="L160" s="54"/>
      <c r="M160" s="54"/>
      <c r="N160" s="54"/>
      <c r="O160" s="54"/>
      <c r="P160" s="54"/>
      <c r="Q160" s="55"/>
      <c r="R160" s="54"/>
      <c r="S160" s="56">
        <f t="shared" si="24"/>
        <v>0</v>
      </c>
      <c r="T160" s="56">
        <f t="shared" si="21"/>
        <v>0</v>
      </c>
      <c r="U160" s="56">
        <f t="shared" si="25"/>
        <v>0</v>
      </c>
      <c r="V160" s="56">
        <f t="shared" si="22"/>
        <v>0</v>
      </c>
      <c r="W160" s="64" t="str">
        <f t="shared" si="23"/>
        <v/>
      </c>
      <c r="X160" s="56" t="str">
        <f t="shared" si="26"/>
        <v>T</v>
      </c>
    </row>
    <row r="161" spans="3:24" ht="21.75" customHeight="1" x14ac:dyDescent="0.25">
      <c r="C161" s="63"/>
      <c r="D161" s="66" t="str">
        <f t="shared" si="20"/>
        <v/>
      </c>
      <c r="E161" s="69" t="str">
        <f>IFERROR(VLOOKUP(J161,Causa!$A$2:$F$15,6,0),"")</f>
        <v/>
      </c>
      <c r="F161" s="52"/>
      <c r="G161" s="53"/>
      <c r="H161" s="212"/>
      <c r="I161" s="55"/>
      <c r="J161" s="54"/>
      <c r="K161" s="54"/>
      <c r="L161" s="54"/>
      <c r="M161" s="54"/>
      <c r="N161" s="54"/>
      <c r="O161" s="54"/>
      <c r="P161" s="54"/>
      <c r="Q161" s="55"/>
      <c r="R161" s="54"/>
      <c r="S161" s="56">
        <f t="shared" si="24"/>
        <v>0</v>
      </c>
      <c r="T161" s="56">
        <f t="shared" si="21"/>
        <v>0</v>
      </c>
      <c r="U161" s="56">
        <f t="shared" si="25"/>
        <v>0</v>
      </c>
      <c r="V161" s="56">
        <f t="shared" si="22"/>
        <v>0</v>
      </c>
      <c r="W161" s="64" t="str">
        <f t="shared" si="23"/>
        <v/>
      </c>
      <c r="X161" s="56" t="str">
        <f t="shared" si="26"/>
        <v>T</v>
      </c>
    </row>
    <row r="162" spans="3:24" ht="21.75" customHeight="1" x14ac:dyDescent="0.25">
      <c r="C162" s="63"/>
      <c r="D162" s="66" t="str">
        <f t="shared" si="20"/>
        <v/>
      </c>
      <c r="E162" s="69" t="str">
        <f>IFERROR(VLOOKUP(J162,Causa!$A$2:$F$15,6,0),"")</f>
        <v/>
      </c>
      <c r="F162" s="52"/>
      <c r="G162" s="53"/>
      <c r="H162" s="212"/>
      <c r="I162" s="55"/>
      <c r="J162" s="54"/>
      <c r="K162" s="54"/>
      <c r="L162" s="54"/>
      <c r="M162" s="54"/>
      <c r="N162" s="54"/>
      <c r="O162" s="54"/>
      <c r="P162" s="54"/>
      <c r="Q162" s="55"/>
      <c r="R162" s="54"/>
      <c r="S162" s="56">
        <f t="shared" si="24"/>
        <v>0</v>
      </c>
      <c r="T162" s="56">
        <f t="shared" si="21"/>
        <v>0</v>
      </c>
      <c r="U162" s="56">
        <f t="shared" si="25"/>
        <v>0</v>
      </c>
      <c r="V162" s="56">
        <f t="shared" si="22"/>
        <v>0</v>
      </c>
      <c r="W162" s="64" t="str">
        <f t="shared" si="23"/>
        <v/>
      </c>
      <c r="X162" s="56" t="str">
        <f t="shared" si="26"/>
        <v>T</v>
      </c>
    </row>
    <row r="163" spans="3:24" ht="21.75" customHeight="1" x14ac:dyDescent="0.25">
      <c r="C163" s="63"/>
      <c r="D163" s="66" t="str">
        <f t="shared" ref="D163:D188" si="27">IF(E163="","",IF(E163=1,IF(COUNTA(F163:P163)=9,1,0),IF(J163="OPERACIO",IF(COUNTA(F163:P163)=7,1,0),IF(COUNTA(F163:P163)=7,1,0))))</f>
        <v/>
      </c>
      <c r="E163" s="69" t="str">
        <f>IFERROR(VLOOKUP(J163,Causa!$A$2:$F$15,6,0),"")</f>
        <v/>
      </c>
      <c r="F163" s="52"/>
      <c r="G163" s="53"/>
      <c r="H163" s="212"/>
      <c r="I163" s="55"/>
      <c r="J163" s="54"/>
      <c r="K163" s="54"/>
      <c r="L163" s="54"/>
      <c r="M163" s="54"/>
      <c r="N163" s="54"/>
      <c r="O163" s="54"/>
      <c r="P163" s="54"/>
      <c r="Q163" s="55"/>
      <c r="R163" s="54"/>
      <c r="S163" s="56">
        <f t="shared" si="24"/>
        <v>0</v>
      </c>
      <c r="T163" s="56">
        <f t="shared" ref="T163:T188" si="28">IF(J163="Programa",P163,0)-S163</f>
        <v>0</v>
      </c>
      <c r="U163" s="56">
        <f t="shared" si="25"/>
        <v>0</v>
      </c>
      <c r="V163" s="56">
        <f t="shared" ref="V163:V188" si="29">IF(J163="ELECTRIC",P163,0)+IF(J163="INSTRUME",P163,0)+IF(J163="MECANICA",P163,0)+IF(J163="OPERACIO",P163,0)+IF(J163="AUTOMATI",P163,0)</f>
        <v>0</v>
      </c>
      <c r="W163" s="64" t="str">
        <f t="shared" ref="W163:W188" si="30">IF(F163="","",HOUR(F163))</f>
        <v/>
      </c>
      <c r="X163" s="56" t="str">
        <f t="shared" si="26"/>
        <v>T</v>
      </c>
    </row>
    <row r="164" spans="3:24" ht="21.75" customHeight="1" x14ac:dyDescent="0.25">
      <c r="C164" s="63"/>
      <c r="D164" s="66" t="str">
        <f t="shared" si="27"/>
        <v/>
      </c>
      <c r="E164" s="69" t="str">
        <f>IFERROR(VLOOKUP(J164,Causa!$A$2:$F$15,6,0),"")</f>
        <v/>
      </c>
      <c r="F164" s="52"/>
      <c r="G164" s="53"/>
      <c r="H164" s="212"/>
      <c r="I164" s="55"/>
      <c r="J164" s="54"/>
      <c r="K164" s="54"/>
      <c r="L164" s="54"/>
      <c r="M164" s="54"/>
      <c r="N164" s="54"/>
      <c r="O164" s="54"/>
      <c r="P164" s="54"/>
      <c r="Q164" s="55"/>
      <c r="R164" s="54"/>
      <c r="S164" s="56">
        <f t="shared" ref="S164:S188" si="31">IF(K164="tiempo no programado",P164,0)</f>
        <v>0</v>
      </c>
      <c r="T164" s="56">
        <f t="shared" si="28"/>
        <v>0</v>
      </c>
      <c r="U164" s="56">
        <f t="shared" ref="U164:U188" si="32">IF(J164="CALIDAD",P164,0)+IF(J164="LOGISTIC",P164,0)+IF(J164="REPUESTO",P164,0)+IF(J164="SALAMAQ",P164,0)</f>
        <v>0</v>
      </c>
      <c r="V164" s="56">
        <f t="shared" si="29"/>
        <v>0</v>
      </c>
      <c r="W164" s="64" t="str">
        <f t="shared" si="30"/>
        <v/>
      </c>
      <c r="X164" s="56" t="str">
        <f t="shared" ref="X164:X188" si="33">IF(OR(W164=23,W164&lt;7),"N",IF(AND(W164&gt;=7,W164&lt;15),"M","T"))</f>
        <v>T</v>
      </c>
    </row>
    <row r="165" spans="3:24" ht="21.75" customHeight="1" x14ac:dyDescent="0.25">
      <c r="C165" s="63"/>
      <c r="D165" s="66" t="str">
        <f t="shared" si="27"/>
        <v/>
      </c>
      <c r="E165" s="69" t="str">
        <f>IFERROR(VLOOKUP(J165,Causa!$A$2:$F$15,6,0),"")</f>
        <v/>
      </c>
      <c r="F165" s="52"/>
      <c r="G165" s="53"/>
      <c r="H165" s="212"/>
      <c r="I165" s="55"/>
      <c r="J165" s="54"/>
      <c r="K165" s="54"/>
      <c r="L165" s="54"/>
      <c r="M165" s="54"/>
      <c r="N165" s="54"/>
      <c r="O165" s="54"/>
      <c r="P165" s="54"/>
      <c r="Q165" s="55"/>
      <c r="R165" s="54"/>
      <c r="S165" s="56">
        <f t="shared" si="31"/>
        <v>0</v>
      </c>
      <c r="T165" s="56">
        <f t="shared" si="28"/>
        <v>0</v>
      </c>
      <c r="U165" s="56">
        <f t="shared" si="32"/>
        <v>0</v>
      </c>
      <c r="V165" s="56">
        <f t="shared" si="29"/>
        <v>0</v>
      </c>
      <c r="W165" s="64" t="str">
        <f t="shared" si="30"/>
        <v/>
      </c>
      <c r="X165" s="56" t="str">
        <f t="shared" si="33"/>
        <v>T</v>
      </c>
    </row>
    <row r="166" spans="3:24" ht="21.75" customHeight="1" x14ac:dyDescent="0.25">
      <c r="C166" s="63"/>
      <c r="D166" s="66" t="str">
        <f t="shared" si="27"/>
        <v/>
      </c>
      <c r="E166" s="69" t="str">
        <f>IFERROR(VLOOKUP(J166,Causa!$A$2:$F$15,6,0),"")</f>
        <v/>
      </c>
      <c r="F166" s="52"/>
      <c r="G166" s="53"/>
      <c r="H166" s="212"/>
      <c r="I166" s="55"/>
      <c r="J166" s="54"/>
      <c r="K166" s="54"/>
      <c r="L166" s="54"/>
      <c r="M166" s="54"/>
      <c r="N166" s="54"/>
      <c r="O166" s="54"/>
      <c r="P166" s="54"/>
      <c r="Q166" s="55"/>
      <c r="R166" s="54"/>
      <c r="S166" s="56">
        <f t="shared" si="31"/>
        <v>0</v>
      </c>
      <c r="T166" s="56">
        <f t="shared" si="28"/>
        <v>0</v>
      </c>
      <c r="U166" s="56">
        <f t="shared" si="32"/>
        <v>0</v>
      </c>
      <c r="V166" s="56">
        <f t="shared" si="29"/>
        <v>0</v>
      </c>
      <c r="W166" s="64" t="str">
        <f t="shared" si="30"/>
        <v/>
      </c>
      <c r="X166" s="56" t="str">
        <f t="shared" si="33"/>
        <v>T</v>
      </c>
    </row>
    <row r="167" spans="3:24" ht="21.75" customHeight="1" x14ac:dyDescent="0.25">
      <c r="C167" s="63"/>
      <c r="D167" s="66" t="str">
        <f t="shared" si="27"/>
        <v/>
      </c>
      <c r="E167" s="69" t="str">
        <f>IFERROR(VLOOKUP(J167,Causa!$A$2:$F$15,6,0),"")</f>
        <v/>
      </c>
      <c r="F167" s="52"/>
      <c r="G167" s="53"/>
      <c r="H167" s="212"/>
      <c r="I167" s="55"/>
      <c r="J167" s="54"/>
      <c r="K167" s="54"/>
      <c r="L167" s="54"/>
      <c r="M167" s="54"/>
      <c r="N167" s="54"/>
      <c r="O167" s="54"/>
      <c r="P167" s="54"/>
      <c r="Q167" s="55"/>
      <c r="R167" s="54"/>
      <c r="S167" s="56">
        <f t="shared" si="31"/>
        <v>0</v>
      </c>
      <c r="T167" s="56">
        <f t="shared" si="28"/>
        <v>0</v>
      </c>
      <c r="U167" s="56">
        <f t="shared" si="32"/>
        <v>0</v>
      </c>
      <c r="V167" s="56">
        <f t="shared" si="29"/>
        <v>0</v>
      </c>
      <c r="W167" s="64" t="str">
        <f t="shared" si="30"/>
        <v/>
      </c>
      <c r="X167" s="56" t="str">
        <f t="shared" si="33"/>
        <v>T</v>
      </c>
    </row>
    <row r="168" spans="3:24" ht="21.75" customHeight="1" x14ac:dyDescent="0.25">
      <c r="C168" s="63"/>
      <c r="D168" s="66" t="str">
        <f t="shared" si="27"/>
        <v/>
      </c>
      <c r="E168" s="69" t="str">
        <f>IFERROR(VLOOKUP(J168,Causa!$A$2:$F$15,6,0),"")</f>
        <v/>
      </c>
      <c r="F168" s="52"/>
      <c r="G168" s="53"/>
      <c r="H168" s="212"/>
      <c r="I168" s="55"/>
      <c r="J168" s="54"/>
      <c r="K168" s="54"/>
      <c r="L168" s="54"/>
      <c r="M168" s="54"/>
      <c r="N168" s="54"/>
      <c r="O168" s="54"/>
      <c r="P168" s="54"/>
      <c r="Q168" s="55"/>
      <c r="R168" s="54"/>
      <c r="S168" s="56">
        <f t="shared" si="31"/>
        <v>0</v>
      </c>
      <c r="T168" s="56">
        <f t="shared" si="28"/>
        <v>0</v>
      </c>
      <c r="U168" s="56">
        <f t="shared" si="32"/>
        <v>0</v>
      </c>
      <c r="V168" s="56">
        <f t="shared" si="29"/>
        <v>0</v>
      </c>
      <c r="W168" s="64" t="str">
        <f t="shared" si="30"/>
        <v/>
      </c>
      <c r="X168" s="56" t="str">
        <f t="shared" si="33"/>
        <v>T</v>
      </c>
    </row>
    <row r="169" spans="3:24" ht="21.75" customHeight="1" x14ac:dyDescent="0.25">
      <c r="C169" s="63"/>
      <c r="D169" s="66" t="str">
        <f t="shared" si="27"/>
        <v/>
      </c>
      <c r="E169" s="69" t="str">
        <f>IFERROR(VLOOKUP(J169,Causa!$A$2:$F$15,6,0),"")</f>
        <v/>
      </c>
      <c r="F169" s="52"/>
      <c r="G169" s="53"/>
      <c r="H169" s="212"/>
      <c r="I169" s="55"/>
      <c r="J169" s="54"/>
      <c r="K169" s="54"/>
      <c r="L169" s="54"/>
      <c r="M169" s="54"/>
      <c r="N169" s="54"/>
      <c r="O169" s="54"/>
      <c r="P169" s="54"/>
      <c r="Q169" s="55"/>
      <c r="R169" s="54"/>
      <c r="S169" s="56">
        <f t="shared" si="31"/>
        <v>0</v>
      </c>
      <c r="T169" s="56">
        <f t="shared" si="28"/>
        <v>0</v>
      </c>
      <c r="U169" s="56">
        <f t="shared" si="32"/>
        <v>0</v>
      </c>
      <c r="V169" s="56">
        <f t="shared" si="29"/>
        <v>0</v>
      </c>
      <c r="W169" s="64" t="str">
        <f t="shared" si="30"/>
        <v/>
      </c>
      <c r="X169" s="56" t="str">
        <f t="shared" si="33"/>
        <v>T</v>
      </c>
    </row>
    <row r="170" spans="3:24" ht="21.75" customHeight="1" x14ac:dyDescent="0.25">
      <c r="C170" s="63"/>
      <c r="D170" s="66" t="str">
        <f t="shared" si="27"/>
        <v/>
      </c>
      <c r="E170" s="69" t="str">
        <f>IFERROR(VLOOKUP(J170,Causa!$A$2:$F$15,6,0),"")</f>
        <v/>
      </c>
      <c r="F170" s="52"/>
      <c r="G170" s="53"/>
      <c r="H170" s="212"/>
      <c r="I170" s="55"/>
      <c r="J170" s="54"/>
      <c r="K170" s="54"/>
      <c r="L170" s="54"/>
      <c r="M170" s="54"/>
      <c r="N170" s="54"/>
      <c r="O170" s="54"/>
      <c r="P170" s="54"/>
      <c r="Q170" s="55"/>
      <c r="R170" s="54"/>
      <c r="S170" s="56">
        <f t="shared" si="31"/>
        <v>0</v>
      </c>
      <c r="T170" s="56">
        <f t="shared" si="28"/>
        <v>0</v>
      </c>
      <c r="U170" s="56">
        <f t="shared" si="32"/>
        <v>0</v>
      </c>
      <c r="V170" s="56">
        <f t="shared" si="29"/>
        <v>0</v>
      </c>
      <c r="W170" s="64" t="str">
        <f t="shared" si="30"/>
        <v/>
      </c>
      <c r="X170" s="56" t="str">
        <f t="shared" si="33"/>
        <v>T</v>
      </c>
    </row>
    <row r="171" spans="3:24" ht="21.75" customHeight="1" x14ac:dyDescent="0.25">
      <c r="C171" s="63"/>
      <c r="D171" s="66" t="str">
        <f t="shared" si="27"/>
        <v/>
      </c>
      <c r="E171" s="69" t="str">
        <f>IFERROR(VLOOKUP(J171,Causa!$A$2:$F$15,6,0),"")</f>
        <v/>
      </c>
      <c r="F171" s="52"/>
      <c r="G171" s="53"/>
      <c r="H171" s="212"/>
      <c r="I171" s="55"/>
      <c r="J171" s="54"/>
      <c r="K171" s="54"/>
      <c r="L171" s="54"/>
      <c r="M171" s="54"/>
      <c r="N171" s="54"/>
      <c r="O171" s="54"/>
      <c r="P171" s="54"/>
      <c r="Q171" s="55"/>
      <c r="R171" s="54"/>
      <c r="S171" s="56">
        <f t="shared" si="31"/>
        <v>0</v>
      </c>
      <c r="T171" s="56">
        <f t="shared" si="28"/>
        <v>0</v>
      </c>
      <c r="U171" s="56">
        <f t="shared" si="32"/>
        <v>0</v>
      </c>
      <c r="V171" s="56">
        <f t="shared" si="29"/>
        <v>0</v>
      </c>
      <c r="W171" s="64" t="str">
        <f t="shared" si="30"/>
        <v/>
      </c>
      <c r="X171" s="56" t="str">
        <f t="shared" si="33"/>
        <v>T</v>
      </c>
    </row>
    <row r="172" spans="3:24" ht="21.75" customHeight="1" x14ac:dyDescent="0.25">
      <c r="C172" s="63"/>
      <c r="D172" s="66" t="str">
        <f t="shared" si="27"/>
        <v/>
      </c>
      <c r="E172" s="69" t="str">
        <f>IFERROR(VLOOKUP(J172,Causa!$A$2:$F$15,6,0),"")</f>
        <v/>
      </c>
      <c r="F172" s="52"/>
      <c r="G172" s="53"/>
      <c r="H172" s="212"/>
      <c r="I172" s="55"/>
      <c r="J172" s="54"/>
      <c r="K172" s="54"/>
      <c r="L172" s="54"/>
      <c r="M172" s="54"/>
      <c r="N172" s="54"/>
      <c r="O172" s="54"/>
      <c r="P172" s="54"/>
      <c r="Q172" s="55"/>
      <c r="R172" s="54"/>
      <c r="S172" s="56">
        <f t="shared" si="31"/>
        <v>0</v>
      </c>
      <c r="T172" s="56">
        <f t="shared" si="28"/>
        <v>0</v>
      </c>
      <c r="U172" s="56">
        <f t="shared" si="32"/>
        <v>0</v>
      </c>
      <c r="V172" s="56">
        <f t="shared" si="29"/>
        <v>0</v>
      </c>
      <c r="W172" s="64" t="str">
        <f t="shared" si="30"/>
        <v/>
      </c>
      <c r="X172" s="56" t="str">
        <f t="shared" si="33"/>
        <v>T</v>
      </c>
    </row>
    <row r="173" spans="3:24" ht="21.75" customHeight="1" x14ac:dyDescent="0.25">
      <c r="C173" s="63"/>
      <c r="D173" s="66" t="str">
        <f t="shared" si="27"/>
        <v/>
      </c>
      <c r="E173" s="69" t="str">
        <f>IFERROR(VLOOKUP(J173,Causa!$A$2:$F$15,6,0),"")</f>
        <v/>
      </c>
      <c r="F173" s="52"/>
      <c r="G173" s="53"/>
      <c r="H173" s="212"/>
      <c r="I173" s="55"/>
      <c r="J173" s="54"/>
      <c r="K173" s="54"/>
      <c r="L173" s="54"/>
      <c r="M173" s="54"/>
      <c r="N173" s="54"/>
      <c r="O173" s="54"/>
      <c r="P173" s="54"/>
      <c r="Q173" s="55"/>
      <c r="R173" s="54"/>
      <c r="S173" s="56">
        <f t="shared" si="31"/>
        <v>0</v>
      </c>
      <c r="T173" s="56">
        <f t="shared" si="28"/>
        <v>0</v>
      </c>
      <c r="U173" s="56">
        <f t="shared" si="32"/>
        <v>0</v>
      </c>
      <c r="V173" s="56">
        <f t="shared" si="29"/>
        <v>0</v>
      </c>
      <c r="W173" s="64" t="str">
        <f t="shared" si="30"/>
        <v/>
      </c>
      <c r="X173" s="56" t="str">
        <f t="shared" si="33"/>
        <v>T</v>
      </c>
    </row>
    <row r="174" spans="3:24" ht="21.75" customHeight="1" x14ac:dyDescent="0.25">
      <c r="C174" s="63"/>
      <c r="D174" s="66" t="str">
        <f t="shared" si="27"/>
        <v/>
      </c>
      <c r="E174" s="69" t="str">
        <f>IFERROR(VLOOKUP(J174,Causa!$A$2:$F$15,6,0),"")</f>
        <v/>
      </c>
      <c r="F174" s="52"/>
      <c r="G174" s="53"/>
      <c r="H174" s="212"/>
      <c r="I174" s="55"/>
      <c r="J174" s="54"/>
      <c r="K174" s="54"/>
      <c r="L174" s="54"/>
      <c r="M174" s="54"/>
      <c r="N174" s="54"/>
      <c r="O174" s="54"/>
      <c r="P174" s="54"/>
      <c r="Q174" s="55"/>
      <c r="R174" s="54"/>
      <c r="S174" s="56">
        <f t="shared" si="31"/>
        <v>0</v>
      </c>
      <c r="T174" s="56">
        <f t="shared" si="28"/>
        <v>0</v>
      </c>
      <c r="U174" s="56">
        <f t="shared" si="32"/>
        <v>0</v>
      </c>
      <c r="V174" s="56">
        <f t="shared" si="29"/>
        <v>0</v>
      </c>
      <c r="W174" s="64" t="str">
        <f t="shared" si="30"/>
        <v/>
      </c>
      <c r="X174" s="56" t="str">
        <f t="shared" si="33"/>
        <v>T</v>
      </c>
    </row>
    <row r="175" spans="3:24" ht="21.75" customHeight="1" x14ac:dyDescent="0.25">
      <c r="C175" s="63"/>
      <c r="D175" s="66" t="str">
        <f t="shared" si="27"/>
        <v/>
      </c>
      <c r="E175" s="69" t="str">
        <f>IFERROR(VLOOKUP(J175,Causa!$A$2:$F$15,6,0),"")</f>
        <v/>
      </c>
      <c r="F175" s="52"/>
      <c r="G175" s="53"/>
      <c r="H175" s="212"/>
      <c r="I175" s="55"/>
      <c r="J175" s="54"/>
      <c r="K175" s="54"/>
      <c r="L175" s="54"/>
      <c r="M175" s="54"/>
      <c r="N175" s="54"/>
      <c r="O175" s="54"/>
      <c r="P175" s="54"/>
      <c r="Q175" s="55"/>
      <c r="R175" s="54"/>
      <c r="S175" s="56">
        <f t="shared" si="31"/>
        <v>0</v>
      </c>
      <c r="T175" s="56">
        <f t="shared" si="28"/>
        <v>0</v>
      </c>
      <c r="U175" s="56">
        <f t="shared" si="32"/>
        <v>0</v>
      </c>
      <c r="V175" s="56">
        <f t="shared" si="29"/>
        <v>0</v>
      </c>
      <c r="W175" s="64" t="str">
        <f t="shared" si="30"/>
        <v/>
      </c>
      <c r="X175" s="56" t="str">
        <f t="shared" si="33"/>
        <v>T</v>
      </c>
    </row>
    <row r="176" spans="3:24" ht="21.75" customHeight="1" x14ac:dyDescent="0.25">
      <c r="C176" s="63"/>
      <c r="D176" s="66" t="str">
        <f t="shared" si="27"/>
        <v/>
      </c>
      <c r="E176" s="69" t="str">
        <f>IFERROR(VLOOKUP(J176,Causa!$A$2:$F$15,6,0),"")</f>
        <v/>
      </c>
      <c r="F176" s="52"/>
      <c r="G176" s="53"/>
      <c r="H176" s="212"/>
      <c r="I176" s="55"/>
      <c r="J176" s="54"/>
      <c r="K176" s="54"/>
      <c r="L176" s="54"/>
      <c r="M176" s="54"/>
      <c r="N176" s="54"/>
      <c r="O176" s="54"/>
      <c r="P176" s="54"/>
      <c r="Q176" s="55"/>
      <c r="R176" s="54"/>
      <c r="S176" s="56">
        <f t="shared" si="31"/>
        <v>0</v>
      </c>
      <c r="T176" s="56">
        <f t="shared" si="28"/>
        <v>0</v>
      </c>
      <c r="U176" s="56">
        <f t="shared" si="32"/>
        <v>0</v>
      </c>
      <c r="V176" s="56">
        <f t="shared" si="29"/>
        <v>0</v>
      </c>
      <c r="W176" s="64" t="str">
        <f t="shared" si="30"/>
        <v/>
      </c>
      <c r="X176" s="56" t="str">
        <f t="shared" si="33"/>
        <v>T</v>
      </c>
    </row>
    <row r="177" spans="3:24" ht="21.75" customHeight="1" x14ac:dyDescent="0.25">
      <c r="C177" s="63"/>
      <c r="D177" s="66" t="str">
        <f t="shared" si="27"/>
        <v/>
      </c>
      <c r="E177" s="69" t="str">
        <f>IFERROR(VLOOKUP(J177,Causa!$A$2:$F$15,6,0),"")</f>
        <v/>
      </c>
      <c r="F177" s="52"/>
      <c r="G177" s="53"/>
      <c r="H177" s="212"/>
      <c r="I177" s="55"/>
      <c r="J177" s="54"/>
      <c r="K177" s="54"/>
      <c r="L177" s="54"/>
      <c r="M177" s="54"/>
      <c r="N177" s="54"/>
      <c r="O177" s="54"/>
      <c r="P177" s="54"/>
      <c r="Q177" s="55"/>
      <c r="R177" s="54"/>
      <c r="S177" s="56">
        <f t="shared" si="31"/>
        <v>0</v>
      </c>
      <c r="T177" s="56">
        <f t="shared" si="28"/>
        <v>0</v>
      </c>
      <c r="U177" s="56">
        <f t="shared" si="32"/>
        <v>0</v>
      </c>
      <c r="V177" s="56">
        <f t="shared" si="29"/>
        <v>0</v>
      </c>
      <c r="W177" s="64" t="str">
        <f t="shared" si="30"/>
        <v/>
      </c>
      <c r="X177" s="56" t="str">
        <f t="shared" si="33"/>
        <v>T</v>
      </c>
    </row>
    <row r="178" spans="3:24" ht="21.75" customHeight="1" x14ac:dyDescent="0.25">
      <c r="C178" s="63"/>
      <c r="D178" s="66" t="str">
        <f t="shared" si="27"/>
        <v/>
      </c>
      <c r="E178" s="69" t="str">
        <f>IFERROR(VLOOKUP(J178,Causa!$A$2:$F$15,6,0),"")</f>
        <v/>
      </c>
      <c r="F178" s="52"/>
      <c r="G178" s="53"/>
      <c r="H178" s="212"/>
      <c r="I178" s="55"/>
      <c r="J178" s="54"/>
      <c r="K178" s="54"/>
      <c r="L178" s="54"/>
      <c r="M178" s="54"/>
      <c r="N178" s="54"/>
      <c r="O178" s="54"/>
      <c r="P178" s="54"/>
      <c r="Q178" s="55"/>
      <c r="R178" s="54"/>
      <c r="S178" s="56">
        <f t="shared" si="31"/>
        <v>0</v>
      </c>
      <c r="T178" s="56">
        <f t="shared" si="28"/>
        <v>0</v>
      </c>
      <c r="U178" s="56">
        <f t="shared" si="32"/>
        <v>0</v>
      </c>
      <c r="V178" s="56">
        <f t="shared" si="29"/>
        <v>0</v>
      </c>
      <c r="W178" s="64" t="str">
        <f t="shared" si="30"/>
        <v/>
      </c>
      <c r="X178" s="56" t="str">
        <f t="shared" si="33"/>
        <v>T</v>
      </c>
    </row>
    <row r="179" spans="3:24" ht="21.75" customHeight="1" x14ac:dyDescent="0.25">
      <c r="C179" s="63"/>
      <c r="D179" s="66" t="str">
        <f t="shared" si="27"/>
        <v/>
      </c>
      <c r="E179" s="69" t="str">
        <f>IFERROR(VLOOKUP(J179,Causa!$A$2:$F$15,6,0),"")</f>
        <v/>
      </c>
      <c r="F179" s="52"/>
      <c r="G179" s="53"/>
      <c r="H179" s="212"/>
      <c r="I179" s="55"/>
      <c r="J179" s="54"/>
      <c r="K179" s="54"/>
      <c r="L179" s="54"/>
      <c r="M179" s="54"/>
      <c r="N179" s="54"/>
      <c r="O179" s="54"/>
      <c r="P179" s="54"/>
      <c r="Q179" s="55"/>
      <c r="R179" s="54"/>
      <c r="S179" s="56">
        <f t="shared" si="31"/>
        <v>0</v>
      </c>
      <c r="T179" s="56">
        <f t="shared" si="28"/>
        <v>0</v>
      </c>
      <c r="U179" s="56">
        <f t="shared" si="32"/>
        <v>0</v>
      </c>
      <c r="V179" s="56">
        <f t="shared" si="29"/>
        <v>0</v>
      </c>
      <c r="W179" s="64" t="str">
        <f t="shared" si="30"/>
        <v/>
      </c>
      <c r="X179" s="56" t="str">
        <f t="shared" si="33"/>
        <v>T</v>
      </c>
    </row>
    <row r="180" spans="3:24" ht="21.75" customHeight="1" x14ac:dyDescent="0.25">
      <c r="C180" s="63"/>
      <c r="D180" s="66" t="str">
        <f t="shared" si="27"/>
        <v/>
      </c>
      <c r="E180" s="69" t="str">
        <f>IFERROR(VLOOKUP(J180,Causa!$A$2:$F$15,6,0),"")</f>
        <v/>
      </c>
      <c r="F180" s="52"/>
      <c r="G180" s="53"/>
      <c r="H180" s="212"/>
      <c r="I180" s="55"/>
      <c r="J180" s="54"/>
      <c r="K180" s="54"/>
      <c r="L180" s="54"/>
      <c r="M180" s="54"/>
      <c r="N180" s="54"/>
      <c r="O180" s="54"/>
      <c r="P180" s="54"/>
      <c r="Q180" s="55"/>
      <c r="R180" s="54"/>
      <c r="S180" s="56">
        <f t="shared" si="31"/>
        <v>0</v>
      </c>
      <c r="T180" s="56">
        <f t="shared" si="28"/>
        <v>0</v>
      </c>
      <c r="U180" s="56">
        <f t="shared" si="32"/>
        <v>0</v>
      </c>
      <c r="V180" s="56">
        <f t="shared" si="29"/>
        <v>0</v>
      </c>
      <c r="W180" s="64" t="str">
        <f t="shared" si="30"/>
        <v/>
      </c>
      <c r="X180" s="56" t="str">
        <f t="shared" si="33"/>
        <v>T</v>
      </c>
    </row>
    <row r="181" spans="3:24" ht="21.75" customHeight="1" x14ac:dyDescent="0.25">
      <c r="C181" s="63"/>
      <c r="D181" s="66" t="str">
        <f t="shared" si="27"/>
        <v/>
      </c>
      <c r="E181" s="69" t="str">
        <f>IFERROR(VLOOKUP(J181,Causa!$A$2:$F$15,6,0),"")</f>
        <v/>
      </c>
      <c r="F181" s="52"/>
      <c r="G181" s="53"/>
      <c r="H181" s="212"/>
      <c r="I181" s="55"/>
      <c r="J181" s="54"/>
      <c r="K181" s="54"/>
      <c r="L181" s="54"/>
      <c r="M181" s="54"/>
      <c r="N181" s="54"/>
      <c r="O181" s="54"/>
      <c r="P181" s="54"/>
      <c r="Q181" s="55"/>
      <c r="R181" s="54"/>
      <c r="S181" s="56">
        <f t="shared" si="31"/>
        <v>0</v>
      </c>
      <c r="T181" s="56">
        <f t="shared" si="28"/>
        <v>0</v>
      </c>
      <c r="U181" s="56">
        <f t="shared" si="32"/>
        <v>0</v>
      </c>
      <c r="V181" s="56">
        <f t="shared" si="29"/>
        <v>0</v>
      </c>
      <c r="W181" s="64" t="str">
        <f t="shared" si="30"/>
        <v/>
      </c>
      <c r="X181" s="56" t="str">
        <f t="shared" si="33"/>
        <v>T</v>
      </c>
    </row>
    <row r="182" spans="3:24" ht="21.75" customHeight="1" x14ac:dyDescent="0.25">
      <c r="C182" s="63"/>
      <c r="D182" s="66" t="str">
        <f t="shared" si="27"/>
        <v/>
      </c>
      <c r="E182" s="69" t="str">
        <f>IFERROR(VLOOKUP(J182,Causa!$A$2:$F$15,6,0),"")</f>
        <v/>
      </c>
      <c r="F182" s="52"/>
      <c r="G182" s="53"/>
      <c r="H182" s="212"/>
      <c r="I182" s="55"/>
      <c r="J182" s="54"/>
      <c r="K182" s="54"/>
      <c r="L182" s="54"/>
      <c r="M182" s="54"/>
      <c r="N182" s="54"/>
      <c r="O182" s="54"/>
      <c r="P182" s="54"/>
      <c r="Q182" s="55"/>
      <c r="R182" s="54"/>
      <c r="S182" s="56">
        <f t="shared" si="31"/>
        <v>0</v>
      </c>
      <c r="T182" s="56">
        <f t="shared" si="28"/>
        <v>0</v>
      </c>
      <c r="U182" s="56">
        <f t="shared" si="32"/>
        <v>0</v>
      </c>
      <c r="V182" s="56">
        <f t="shared" si="29"/>
        <v>0</v>
      </c>
      <c r="W182" s="64" t="str">
        <f t="shared" si="30"/>
        <v/>
      </c>
      <c r="X182" s="56" t="str">
        <f t="shared" si="33"/>
        <v>T</v>
      </c>
    </row>
    <row r="183" spans="3:24" ht="21.75" customHeight="1" x14ac:dyDescent="0.25">
      <c r="C183" s="63"/>
      <c r="D183" s="66" t="str">
        <f t="shared" si="27"/>
        <v/>
      </c>
      <c r="E183" s="69" t="str">
        <f>IFERROR(VLOOKUP(J183,Causa!$A$2:$F$15,6,0),"")</f>
        <v/>
      </c>
      <c r="F183" s="52"/>
      <c r="G183" s="53"/>
      <c r="H183" s="212"/>
      <c r="I183" s="55"/>
      <c r="J183" s="54"/>
      <c r="K183" s="54"/>
      <c r="L183" s="54"/>
      <c r="M183" s="54"/>
      <c r="N183" s="54"/>
      <c r="O183" s="54"/>
      <c r="P183" s="54"/>
      <c r="Q183" s="55"/>
      <c r="R183" s="54"/>
      <c r="S183" s="56">
        <f t="shared" si="31"/>
        <v>0</v>
      </c>
      <c r="T183" s="56">
        <f t="shared" si="28"/>
        <v>0</v>
      </c>
      <c r="U183" s="56">
        <f t="shared" si="32"/>
        <v>0</v>
      </c>
      <c r="V183" s="56">
        <f t="shared" si="29"/>
        <v>0</v>
      </c>
      <c r="W183" s="64" t="str">
        <f t="shared" si="30"/>
        <v/>
      </c>
      <c r="X183" s="56" t="str">
        <f t="shared" si="33"/>
        <v>T</v>
      </c>
    </row>
    <row r="184" spans="3:24" ht="21.75" customHeight="1" x14ac:dyDescent="0.25">
      <c r="C184" s="63"/>
      <c r="D184" s="66" t="str">
        <f t="shared" si="27"/>
        <v/>
      </c>
      <c r="E184" s="69" t="str">
        <f>IFERROR(VLOOKUP(J184,Causa!$A$2:$F$15,6,0),"")</f>
        <v/>
      </c>
      <c r="F184" s="52"/>
      <c r="G184" s="53"/>
      <c r="H184" s="212"/>
      <c r="I184" s="55"/>
      <c r="J184" s="54"/>
      <c r="K184" s="54"/>
      <c r="L184" s="54"/>
      <c r="M184" s="54"/>
      <c r="N184" s="54"/>
      <c r="O184" s="54"/>
      <c r="P184" s="54"/>
      <c r="Q184" s="55"/>
      <c r="R184" s="54"/>
      <c r="S184" s="56">
        <f t="shared" si="31"/>
        <v>0</v>
      </c>
      <c r="T184" s="56">
        <f t="shared" si="28"/>
        <v>0</v>
      </c>
      <c r="U184" s="56">
        <f t="shared" si="32"/>
        <v>0</v>
      </c>
      <c r="V184" s="56">
        <f t="shared" si="29"/>
        <v>0</v>
      </c>
      <c r="W184" s="64" t="str">
        <f t="shared" si="30"/>
        <v/>
      </c>
      <c r="X184" s="56" t="str">
        <f t="shared" si="33"/>
        <v>T</v>
      </c>
    </row>
    <row r="185" spans="3:24" ht="21.75" customHeight="1" x14ac:dyDescent="0.25">
      <c r="C185" s="63"/>
      <c r="D185" s="66" t="str">
        <f t="shared" si="27"/>
        <v/>
      </c>
      <c r="E185" s="69" t="str">
        <f>IFERROR(VLOOKUP(J185,Causa!$A$2:$F$15,6,0),"")</f>
        <v/>
      </c>
      <c r="F185" s="52"/>
      <c r="G185" s="53"/>
      <c r="H185" s="212"/>
      <c r="I185" s="55"/>
      <c r="J185" s="54"/>
      <c r="K185" s="54"/>
      <c r="L185" s="54"/>
      <c r="M185" s="54"/>
      <c r="N185" s="54"/>
      <c r="O185" s="54"/>
      <c r="P185" s="54"/>
      <c r="Q185" s="55"/>
      <c r="R185" s="54"/>
      <c r="S185" s="56">
        <f t="shared" si="31"/>
        <v>0</v>
      </c>
      <c r="T185" s="56">
        <f t="shared" si="28"/>
        <v>0</v>
      </c>
      <c r="U185" s="56">
        <f t="shared" si="32"/>
        <v>0</v>
      </c>
      <c r="V185" s="56">
        <f t="shared" si="29"/>
        <v>0</v>
      </c>
      <c r="W185" s="64" t="str">
        <f t="shared" si="30"/>
        <v/>
      </c>
      <c r="X185" s="56" t="str">
        <f t="shared" si="33"/>
        <v>T</v>
      </c>
    </row>
    <row r="186" spans="3:24" ht="21.75" customHeight="1" x14ac:dyDescent="0.25">
      <c r="C186" s="63"/>
      <c r="D186" s="66" t="str">
        <f t="shared" si="27"/>
        <v/>
      </c>
      <c r="E186" s="69" t="str">
        <f>IFERROR(VLOOKUP(J186,Causa!$A$2:$F$15,6,0),"")</f>
        <v/>
      </c>
      <c r="F186" s="52"/>
      <c r="G186" s="53"/>
      <c r="H186" s="212"/>
      <c r="I186" s="55"/>
      <c r="J186" s="54"/>
      <c r="K186" s="54"/>
      <c r="L186" s="54"/>
      <c r="M186" s="54"/>
      <c r="N186" s="54"/>
      <c r="O186" s="54"/>
      <c r="P186" s="54"/>
      <c r="Q186" s="55"/>
      <c r="R186" s="54"/>
      <c r="S186" s="56">
        <f t="shared" si="31"/>
        <v>0</v>
      </c>
      <c r="T186" s="56">
        <f t="shared" si="28"/>
        <v>0</v>
      </c>
      <c r="U186" s="56">
        <f t="shared" si="32"/>
        <v>0</v>
      </c>
      <c r="V186" s="56">
        <f t="shared" si="29"/>
        <v>0</v>
      </c>
      <c r="W186" s="64" t="str">
        <f t="shared" si="30"/>
        <v/>
      </c>
      <c r="X186" s="56" t="str">
        <f t="shared" si="33"/>
        <v>T</v>
      </c>
    </row>
    <row r="187" spans="3:24" ht="21.75" customHeight="1" x14ac:dyDescent="0.25">
      <c r="C187" s="63"/>
      <c r="D187" s="66" t="str">
        <f t="shared" si="27"/>
        <v/>
      </c>
      <c r="E187" s="69" t="str">
        <f>IFERROR(VLOOKUP(J187,Causa!$A$2:$F$15,6,0),"")</f>
        <v/>
      </c>
      <c r="F187" s="52"/>
      <c r="G187" s="53"/>
      <c r="H187" s="212"/>
      <c r="I187" s="55"/>
      <c r="J187" s="54"/>
      <c r="K187" s="54"/>
      <c r="L187" s="54"/>
      <c r="M187" s="54"/>
      <c r="N187" s="54"/>
      <c r="O187" s="54"/>
      <c r="P187" s="54"/>
      <c r="Q187" s="55"/>
      <c r="R187" s="54"/>
      <c r="S187" s="56">
        <f t="shared" si="31"/>
        <v>0</v>
      </c>
      <c r="T187" s="56">
        <f t="shared" si="28"/>
        <v>0</v>
      </c>
      <c r="U187" s="56">
        <f t="shared" si="32"/>
        <v>0</v>
      </c>
      <c r="V187" s="56">
        <f t="shared" si="29"/>
        <v>0</v>
      </c>
      <c r="W187" s="64" t="str">
        <f t="shared" si="30"/>
        <v/>
      </c>
      <c r="X187" s="56" t="str">
        <f t="shared" si="33"/>
        <v>T</v>
      </c>
    </row>
    <row r="188" spans="3:24" ht="21.75" customHeight="1" x14ac:dyDescent="0.25">
      <c r="C188" s="63"/>
      <c r="D188" s="66" t="str">
        <f t="shared" si="27"/>
        <v/>
      </c>
      <c r="E188" s="69" t="str">
        <f>IFERROR(VLOOKUP(J188,Causa!$A$2:$F$15,6,0),"")</f>
        <v/>
      </c>
      <c r="F188" s="52"/>
      <c r="G188" s="53"/>
      <c r="H188" s="212"/>
      <c r="I188" s="55"/>
      <c r="J188" s="54"/>
      <c r="K188" s="54"/>
      <c r="L188" s="54"/>
      <c r="M188" s="54"/>
      <c r="N188" s="54"/>
      <c r="O188" s="54"/>
      <c r="P188" s="54"/>
      <c r="Q188" s="55"/>
      <c r="R188" s="54"/>
      <c r="S188" s="56">
        <f t="shared" si="31"/>
        <v>0</v>
      </c>
      <c r="T188" s="56">
        <f t="shared" si="28"/>
        <v>0</v>
      </c>
      <c r="U188" s="56">
        <f t="shared" si="32"/>
        <v>0</v>
      </c>
      <c r="V188" s="56">
        <f t="shared" si="29"/>
        <v>0</v>
      </c>
      <c r="W188" s="64" t="str">
        <f t="shared" si="30"/>
        <v/>
      </c>
      <c r="X188" s="56" t="str">
        <f t="shared" si="33"/>
        <v>T</v>
      </c>
    </row>
  </sheetData>
  <mergeCells count="15">
    <mergeCell ref="C33:D33"/>
    <mergeCell ref="T33:W33"/>
    <mergeCell ref="Y113:Z113"/>
    <mergeCell ref="AD7:AD8"/>
    <mergeCell ref="Q8:S8"/>
    <mergeCell ref="T7:Z7"/>
    <mergeCell ref="AA7:AB7"/>
    <mergeCell ref="AC7:AC8"/>
    <mergeCell ref="A9:A15"/>
    <mergeCell ref="R9:S15"/>
    <mergeCell ref="A16:A23"/>
    <mergeCell ref="A24:A31"/>
    <mergeCell ref="G3:L3"/>
    <mergeCell ref="F4:G4"/>
    <mergeCell ref="C7:S7"/>
  </mergeCells>
  <conditionalFormatting sqref="R9:S15">
    <cfRule type="cellIs" priority="42" stopIfTrue="1" operator="equal">
      <formula>0</formula>
    </cfRule>
    <cfRule type="cellIs" dxfId="538" priority="54" stopIfTrue="1" operator="lessThan">
      <formula>0.8477</formula>
    </cfRule>
    <cfRule type="cellIs" dxfId="537" priority="55" stopIfTrue="1" operator="greaterThanOrEqual">
      <formula>0.8477</formula>
    </cfRule>
  </conditionalFormatting>
  <conditionalFormatting sqref="R24">
    <cfRule type="cellIs" dxfId="536" priority="52" stopIfTrue="1" operator="lessThan">
      <formula>0.8477</formula>
    </cfRule>
    <cfRule type="cellIs" dxfId="535" priority="53" stopIfTrue="1" operator="greaterThanOrEqual">
      <formula>0.8477</formula>
    </cfRule>
  </conditionalFormatting>
  <conditionalFormatting sqref="G5">
    <cfRule type="cellIs" priority="45" stopIfTrue="1" operator="equal">
      <formula>0</formula>
    </cfRule>
    <cfRule type="cellIs" dxfId="534" priority="50" stopIfTrue="1" operator="lessThan">
      <formula>0.635</formula>
    </cfRule>
    <cfRule type="cellIs" dxfId="533" priority="51" stopIfTrue="1" operator="greaterThanOrEqual">
      <formula>0.635</formula>
    </cfRule>
  </conditionalFormatting>
  <conditionalFormatting sqref="I5">
    <cfRule type="cellIs" priority="44" stopIfTrue="1" operator="equal">
      <formula>0</formula>
    </cfRule>
    <cfRule type="cellIs" dxfId="532" priority="48" stopIfTrue="1" operator="lessThan">
      <formula>0.8477</formula>
    </cfRule>
    <cfRule type="cellIs" dxfId="531" priority="49" stopIfTrue="1" operator="greaterThanOrEqual">
      <formula>0.8477</formula>
    </cfRule>
  </conditionalFormatting>
  <conditionalFormatting sqref="E5">
    <cfRule type="cellIs" priority="43" stopIfTrue="1" operator="equal">
      <formula>0</formula>
    </cfRule>
    <cfRule type="cellIs" dxfId="530" priority="46" stopIfTrue="1" operator="lessThan">
      <formula>0.8898</formula>
    </cfRule>
    <cfRule type="cellIs" dxfId="529" priority="47" stopIfTrue="1" operator="greaterThanOrEqual">
      <formula>0.8898</formula>
    </cfRule>
  </conditionalFormatting>
  <conditionalFormatting sqref="R24:S30">
    <cfRule type="cellIs" priority="41" stopIfTrue="1" operator="equal">
      <formula>0</formula>
    </cfRule>
  </conditionalFormatting>
  <conditionalFormatting sqref="L9">
    <cfRule type="cellIs" priority="38" stopIfTrue="1" operator="equal">
      <formula>0</formula>
    </cfRule>
    <cfRule type="cellIs" dxfId="528" priority="39" stopIfTrue="1" operator="lessThan">
      <formula>0.635</formula>
    </cfRule>
    <cfRule type="cellIs" dxfId="527" priority="40" stopIfTrue="1" operator="greaterThanOrEqual">
      <formula>0.635</formula>
    </cfRule>
  </conditionalFormatting>
  <conditionalFormatting sqref="O9:P32 M9:M32">
    <cfRule type="cellIs" priority="35" stopIfTrue="1" operator="equal">
      <formula>0</formula>
    </cfRule>
    <cfRule type="cellIs" dxfId="526" priority="36" stopIfTrue="1" operator="lessThan">
      <formula>0.8477</formula>
    </cfRule>
    <cfRule type="cellIs" dxfId="525" priority="37" stopIfTrue="1" operator="greaterThanOrEqual">
      <formula>0.8477</formula>
    </cfRule>
  </conditionalFormatting>
  <conditionalFormatting sqref="L10:L32">
    <cfRule type="cellIs" priority="32" stopIfTrue="1" operator="equal">
      <formula>0</formula>
    </cfRule>
    <cfRule type="cellIs" dxfId="524" priority="33" stopIfTrue="1" operator="lessThan">
      <formula>0.635</formula>
    </cfRule>
    <cfRule type="cellIs" dxfId="523" priority="34" stopIfTrue="1" operator="greaterThanOrEqual">
      <formula>0.635</formula>
    </cfRule>
  </conditionalFormatting>
  <conditionalFormatting sqref="M10:M32">
    <cfRule type="cellIs" priority="29" stopIfTrue="1" operator="equal">
      <formula>0</formula>
    </cfRule>
    <cfRule type="cellIs" dxfId="522" priority="30" stopIfTrue="1" operator="lessThan">
      <formula>0.8477</formula>
    </cfRule>
    <cfRule type="cellIs" dxfId="521" priority="31" stopIfTrue="1" operator="greaterThanOrEqual">
      <formula>0.8477</formula>
    </cfRule>
  </conditionalFormatting>
  <conditionalFormatting sqref="R16">
    <cfRule type="cellIs" priority="26" stopIfTrue="1" operator="equal">
      <formula>0</formula>
    </cfRule>
    <cfRule type="cellIs" dxfId="520" priority="27" stopIfTrue="1" operator="lessThan">
      <formula>0.8477</formula>
    </cfRule>
    <cfRule type="cellIs" dxfId="519" priority="28" stopIfTrue="1" operator="greaterThanOrEqual">
      <formula>0.8477</formula>
    </cfRule>
  </conditionalFormatting>
  <conditionalFormatting sqref="N9">
    <cfRule type="containsText" dxfId="518" priority="24" stopIfTrue="1" operator="containsText" text="Avisar al planner">
      <formula>NOT(ISERROR(SEARCH("Avisar al planner",N9)))</formula>
    </cfRule>
    <cfRule type="containsText" dxfId="517" priority="25" stopIfTrue="1" operator="containsText" text="OK">
      <formula>NOT(ISERROR(SEARCH("OK",N9)))</formula>
    </cfRule>
  </conditionalFormatting>
  <conditionalFormatting sqref="N9:N32">
    <cfRule type="cellIs" dxfId="516" priority="21" stopIfTrue="1" operator="lessThanOrEqual">
      <formula>155</formula>
    </cfRule>
    <cfRule type="cellIs" dxfId="515" priority="22" stopIfTrue="1" operator="between">
      <formula>155</formula>
      <formula>185</formula>
    </cfRule>
    <cfRule type="cellIs" dxfId="514" priority="23" stopIfTrue="1" operator="greaterThanOrEqual">
      <formula>185</formula>
    </cfRule>
  </conditionalFormatting>
  <conditionalFormatting sqref="N10:N32">
    <cfRule type="containsText" dxfId="513" priority="19" stopIfTrue="1" operator="containsText" text="Avisar al planner">
      <formula>NOT(ISERROR(SEARCH("Avisar al planner",N10)))</formula>
    </cfRule>
    <cfRule type="containsText" dxfId="512" priority="20" stopIfTrue="1" operator="containsText" text="OK">
      <formula>NOT(ISERROR(SEARCH("OK",N10)))</formula>
    </cfRule>
  </conditionalFormatting>
  <conditionalFormatting sqref="N10:N32">
    <cfRule type="containsText" dxfId="511" priority="17" stopIfTrue="1" operator="containsText" text="Avisar al planner">
      <formula>NOT(ISERROR(SEARCH("Avisar al planner",N10)))</formula>
    </cfRule>
    <cfRule type="containsText" dxfId="510" priority="18" stopIfTrue="1" operator="containsText" text="OK">
      <formula>NOT(ISERROR(SEARCH("OK",N10)))</formula>
    </cfRule>
  </conditionalFormatting>
  <conditionalFormatting sqref="N10:N32">
    <cfRule type="containsText" dxfId="509" priority="15" stopIfTrue="1" operator="containsText" text="Avisar al planner">
      <formula>NOT(ISERROR(SEARCH("Avisar al planner",N10)))</formula>
    </cfRule>
    <cfRule type="containsText" dxfId="508" priority="16" stopIfTrue="1" operator="containsText" text="OK">
      <formula>NOT(ISERROR(SEARCH("OK",N10)))</formula>
    </cfRule>
  </conditionalFormatting>
  <conditionalFormatting sqref="D35:D188">
    <cfRule type="cellIs" dxfId="507" priority="13" operator="equal">
      <formula>0</formula>
    </cfRule>
    <cfRule type="cellIs" dxfId="506" priority="14" operator="equal">
      <formula>1</formula>
    </cfRule>
  </conditionalFormatting>
  <conditionalFormatting sqref="C9:C32">
    <cfRule type="cellIs" dxfId="505" priority="11" operator="equal">
      <formula>0</formula>
    </cfRule>
    <cfRule type="cellIs" dxfId="504" priority="12" operator="notEqual">
      <formula>0</formula>
    </cfRule>
  </conditionalFormatting>
  <conditionalFormatting sqref="C9:C32">
    <cfRule type="cellIs" priority="10" operator="equal">
      <formula>""""""</formula>
    </cfRule>
  </conditionalFormatting>
  <conditionalFormatting sqref="G6">
    <cfRule type="cellIs" priority="3" stopIfTrue="1" operator="equal">
      <formula>0</formula>
    </cfRule>
    <cfRule type="cellIs" dxfId="503" priority="8" stopIfTrue="1" operator="lessThan">
      <formula>0.635</formula>
    </cfRule>
    <cfRule type="cellIs" dxfId="502" priority="9" stopIfTrue="1" operator="greaterThanOrEqual">
      <formula>0.635</formula>
    </cfRule>
  </conditionalFormatting>
  <conditionalFormatting sqref="I6">
    <cfRule type="cellIs" priority="2" stopIfTrue="1" operator="equal">
      <formula>0</formula>
    </cfRule>
    <cfRule type="cellIs" dxfId="501" priority="6" stopIfTrue="1" operator="lessThan">
      <formula>0.8477</formula>
    </cfRule>
    <cfRule type="cellIs" dxfId="500" priority="7" stopIfTrue="1" operator="greaterThanOrEqual">
      <formula>0.8477</formula>
    </cfRule>
  </conditionalFormatting>
  <conditionalFormatting sqref="E6">
    <cfRule type="cellIs" priority="1" stopIfTrue="1" operator="equal">
      <formula>0</formula>
    </cfRule>
    <cfRule type="cellIs" dxfId="499" priority="4" stopIfTrue="1" operator="lessThan">
      <formula>0.8898</formula>
    </cfRule>
    <cfRule type="cellIs" dxfId="498" priority="5" stopIfTrue="1" operator="greaterThanOrEqual">
      <formula>0.8898</formula>
    </cfRule>
  </conditionalFormatting>
  <dataValidations count="4">
    <dataValidation allowBlank="1" showErrorMessage="1" promptTitle="Numero de Orden" sqref="G9:G32 G35:G188" xr:uid="{B38B2ACE-2C79-476F-8B33-3C84A70D2337}"/>
    <dataValidation type="time" allowBlank="1" showInputMessage="1" showErrorMessage="1" error="POR FAVOR INGRESE DATOS EN FORMATO DE HORA_x000a_" sqref="F35:F188" xr:uid="{2FB94AD5-E1AD-4368-A7CB-34A1368BE519}">
      <formula1>0</formula1>
      <formula2>0.999988425925926</formula2>
    </dataValidation>
    <dataValidation type="decimal" allowBlank="1" showInputMessage="1" showErrorMessage="1" error="POR FAVOR INGRESE DATOS EN FORMATO DE NUMEROS_x000a_" promptTitle="Producción Acumulada" prompt="Ingrese la producción Acumulada (contometro Llenadora por hora)" sqref="E9:E32" xr:uid="{3B9A0685-A5E8-4C2D-93D9-DB50AD072074}">
      <formula1>0</formula1>
      <formula2>10000000000</formula2>
    </dataValidation>
    <dataValidation type="list" allowBlank="1" showInputMessage="1" showErrorMessage="1" sqref="AB9:AB32" xr:uid="{AF39F461-49F8-4541-9009-5805815F7090}">
      <formula1>"P,T,A,  "</formula1>
    </dataValidation>
  </dataValidations>
  <pageMargins left="0.75" right="0.75" top="1" bottom="1" header="0" footer="0"/>
  <pageSetup paperSize="9" orientation="portrait" r:id="rId1"/>
  <headerFooter alignWithMargins="0"/>
  <drawing r:id="rId2"/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xr:uid="{4C168218-3765-48DA-AEC5-70D375A01FFC}">
          <x14:formula1>
            <xm:f>INDIRECT(VLOOKUP(J35,Causa!$A$2:$E$15,5,0))</xm:f>
          </x14:formula1>
          <xm:sqref>K35:K188</xm:sqref>
        </x14:dataValidation>
        <x14:dataValidation type="list" allowBlank="1" showInputMessage="1" showErrorMessage="1" xr:uid="{D060CEC9-DDDC-476B-8B4F-9F054D6B73DD}">
          <x14:formula1>
            <xm:f>Causa!$A$97:$A$107</xm:f>
          </x14:formula1>
          <xm:sqref>F4</xm:sqref>
        </x14:dataValidation>
        <x14:dataValidation type="list" allowBlank="1" showInputMessage="1" showErrorMessage="1" promptTitle="Ingreso de Turnos" prompt="PMTURNOA_x000a_PMTURNOB_x000a_PMTURNOC_x000a_PMTURNOD_x000a_" xr:uid="{DB57F5DD-1A88-4BE7-8B45-575EBFA42A55}">
          <x14:formula1>
            <xm:f>Causa!$A$71:$A$74</xm:f>
          </x14:formula1>
          <xm:sqref>I9:I32</xm:sqref>
        </x14:dataValidation>
        <x14:dataValidation type="list" allowBlank="1" showInputMessage="1" showErrorMessage="1" xr:uid="{4279750C-D59E-4E11-982C-8D81F7809DC7}">
          <x14:formula1>
            <xm:f>Causa!$A$78:$A$81</xm:f>
          </x14:formula1>
          <xm:sqref>J9:J32</xm:sqref>
        </x14:dataValidation>
        <x14:dataValidation type="list" allowBlank="1" showInputMessage="1" showErrorMessage="1" xr:uid="{A20EF774-08C9-42F1-BDB6-99B3E7B3FAC2}">
          <x14:formula1>
            <xm:f>Causa!$A$71:$A$74</xm:f>
          </x14:formula1>
          <xm:sqref>I35:I188</xm:sqref>
        </x14:dataValidation>
        <x14:dataValidation type="list" allowBlank="1" showInputMessage="1" showErrorMessage="1" xr:uid="{A8D293C9-6657-4A0C-9A6B-82A72D9BD556}">
          <x14:formula1>
            <xm:f>Causa!$A$2:$A$15</xm:f>
          </x14:formula1>
          <xm:sqref>J35:J188</xm:sqref>
        </x14:dataValidation>
        <x14:dataValidation type="list" allowBlank="1" showInputMessage="1" showErrorMessage="1" xr:uid="{CCE57B8D-F559-4FEA-9085-4900BF9CC696}">
          <x14:formula1>
            <xm:f>IF(OR(E35=1,E35=2),Causa!$A$28:$A$61,Causa!$A$28)</xm:f>
          </x14:formula1>
          <xm:sqref>L35:L188</xm:sqref>
        </x14:dataValidation>
        <x14:dataValidation type="list" allowBlank="1" showInputMessage="1" showErrorMessage="1" xr:uid="{0DAF14CA-F25B-45E2-B121-1B9F8B8D614E}">
          <x14:formula1>
            <xm:f>IF(E35=1,INDIRECT(VLOOKUP(N35,Causa!$AA:$AE,5,0)),INDIRECT(VLOOKUP(J35,Causa!$X:$AE,8,0)))</xm:f>
          </x14:formula1>
          <xm:sqref>O35:O188</xm:sqref>
        </x14:dataValidation>
        <x14:dataValidation type="list" allowBlank="1" showInputMessage="1" showErrorMessage="1" xr:uid="{4044C0DA-8D4E-4CE8-8B94-A3F56814DA0E}">
          <x14:formula1>
            <xm:f>INDIRECT(VLOOKUP(M35,Causa!$T$2:$U$16,2,0))</xm:f>
          </x14:formula1>
          <xm:sqref>N35:N188</xm:sqref>
        </x14:dataValidation>
        <x14:dataValidation type="list" allowBlank="1" showInputMessage="1" showErrorMessage="1" xr:uid="{CD1FE74F-735F-4200-B4F6-A4EA133C2C96}">
          <x14:formula1>
            <xm:f>IF(E35=1,Causa!$T$2:$T$16,Causa!$W$1)</xm:f>
          </x14:formula1>
          <xm:sqref>M35:M188</xm:sqref>
        </x14:dataValidation>
      </x14:dataValidation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846109-B075-4F69-AF46-FAA22A24FAEB}">
  <sheetPr codeName="Hoja51"/>
  <dimension ref="A1:AR188"/>
  <sheetViews>
    <sheetView showGridLines="0" topLeftCell="B14" zoomScale="103" zoomScaleNormal="40" workbookViewId="0">
      <selection activeCell="K13" sqref="K13"/>
    </sheetView>
  </sheetViews>
  <sheetFormatPr baseColWidth="10" defaultColWidth="7.77734375" defaultRowHeight="21.75" customHeight="1" x14ac:dyDescent="0.25"/>
  <cols>
    <col min="1" max="1" width="8.77734375" style="148" hidden="1" customWidth="1"/>
    <col min="2" max="2" width="11.21875" style="87" customWidth="1"/>
    <col min="3" max="3" width="8.77734375" style="87" customWidth="1"/>
    <col min="4" max="4" width="13.77734375" style="87" customWidth="1"/>
    <col min="5" max="5" width="10.21875" style="87" customWidth="1"/>
    <col min="6" max="6" width="13.77734375" style="87" customWidth="1"/>
    <col min="7" max="7" width="15.77734375" style="87" customWidth="1"/>
    <col min="8" max="8" width="13.21875" style="87" bestFit="1" customWidth="1"/>
    <col min="9" max="9" width="13.21875" style="87" customWidth="1"/>
    <col min="10" max="10" width="13.77734375" style="87" customWidth="1"/>
    <col min="11" max="11" width="12" style="87" customWidth="1"/>
    <col min="12" max="12" width="22.77734375" style="87" customWidth="1"/>
    <col min="13" max="13" width="18.21875" style="87" customWidth="1"/>
    <col min="14" max="15" width="15.77734375" style="87" customWidth="1"/>
    <col min="16" max="16" width="15.21875" style="87" customWidth="1"/>
    <col min="17" max="17" width="39.77734375" style="87" customWidth="1"/>
    <col min="18" max="18" width="34.21875" style="87" customWidth="1"/>
    <col min="19" max="19" width="16.77734375" style="87" customWidth="1"/>
    <col min="20" max="21" width="13.77734375" style="87" customWidth="1"/>
    <col min="22" max="22" width="17.77734375" style="87" bestFit="1" customWidth="1"/>
    <col min="23" max="24" width="13.77734375" style="87" customWidth="1"/>
    <col min="25" max="25" width="9.21875" style="87" bestFit="1" customWidth="1"/>
    <col min="26" max="26" width="9.44140625" style="87" customWidth="1"/>
    <col min="27" max="27" width="15.21875" style="87" customWidth="1"/>
    <col min="28" max="28" width="20.77734375" style="87" bestFit="1" customWidth="1"/>
    <col min="29" max="29" width="14.77734375" style="87" customWidth="1"/>
    <col min="30" max="30" width="19" style="87" bestFit="1" customWidth="1"/>
    <col min="31" max="31" width="5.21875" style="87" customWidth="1"/>
    <col min="32" max="32" width="21.77734375" style="87" bestFit="1" customWidth="1"/>
    <col min="33" max="33" width="14.21875" style="87" customWidth="1"/>
    <col min="34" max="34" width="18.77734375" style="87" bestFit="1" customWidth="1"/>
    <col min="35" max="41" width="15.77734375" style="87" customWidth="1"/>
    <col min="42" max="42" width="30.5546875" style="87" bestFit="1" customWidth="1"/>
    <col min="43" max="44" width="15.77734375" style="87" customWidth="1"/>
    <col min="45" max="16384" width="7.77734375" style="87"/>
  </cols>
  <sheetData>
    <row r="1" spans="1:44" ht="6.75" hidden="1" customHeight="1" x14ac:dyDescent="0.25">
      <c r="A1" s="147"/>
      <c r="B1" s="89"/>
      <c r="C1" s="89"/>
      <c r="D1" s="89"/>
      <c r="E1" s="89"/>
      <c r="F1" s="89"/>
      <c r="G1" s="89"/>
      <c r="H1" s="89"/>
      <c r="I1" s="89"/>
      <c r="J1" s="89"/>
      <c r="K1" s="89"/>
      <c r="L1" s="89"/>
      <c r="M1" s="195" t="s">
        <v>1770</v>
      </c>
      <c r="N1" s="89"/>
      <c r="O1" s="89"/>
      <c r="P1" s="89"/>
      <c r="Q1" s="89"/>
      <c r="R1" s="89"/>
      <c r="S1" s="89"/>
      <c r="T1" s="89"/>
      <c r="U1" s="89"/>
      <c r="V1" s="89"/>
      <c r="W1" s="89"/>
      <c r="X1" s="89"/>
      <c r="Y1" s="89"/>
      <c r="Z1" s="89"/>
      <c r="AA1" s="89"/>
      <c r="AE1" s="88"/>
    </row>
    <row r="2" spans="1:44" ht="3.75" customHeight="1" thickBot="1" x14ac:dyDescent="0.3">
      <c r="AE2" s="88"/>
    </row>
    <row r="3" spans="1:44" ht="21" customHeight="1" thickBot="1" x14ac:dyDescent="0.45">
      <c r="E3" s="217" t="s">
        <v>0</v>
      </c>
      <c r="F3" s="37"/>
      <c r="G3" s="268" t="s">
        <v>1759</v>
      </c>
      <c r="H3" s="263"/>
      <c r="I3" s="263"/>
      <c r="J3" s="263"/>
      <c r="K3" s="263"/>
      <c r="L3" s="269"/>
      <c r="M3" s="202" t="s">
        <v>1848</v>
      </c>
      <c r="N3" s="202" t="s">
        <v>1849</v>
      </c>
      <c r="O3" s="91"/>
      <c r="P3" s="91"/>
      <c r="Q3" s="91"/>
      <c r="R3" s="91"/>
      <c r="S3" s="39"/>
      <c r="AE3" s="88"/>
    </row>
    <row r="4" spans="1:44" ht="18.75" customHeight="1" thickBot="1" x14ac:dyDescent="0.3">
      <c r="D4" s="90"/>
      <c r="E4" s="217" t="s">
        <v>1762</v>
      </c>
      <c r="F4" s="264"/>
      <c r="G4" s="265"/>
      <c r="H4" s="28">
        <f>IFERROR(VLOOKUP(F4,Causa!$A$97:$B$108,2,0),0)</f>
        <v>0</v>
      </c>
      <c r="I4" s="90"/>
      <c r="J4" s="92"/>
      <c r="K4" s="92"/>
      <c r="L4" s="201" t="s">
        <v>1845</v>
      </c>
      <c r="M4" s="203">
        <f>+SUMIFS(P:P,L:L,$M$1,X:X,"M")</f>
        <v>0</v>
      </c>
      <c r="N4" s="203">
        <f>COUNTIFS(N7:N30,"&gt;180",AA7:AA30,"M")</f>
        <v>0</v>
      </c>
      <c r="O4" s="91"/>
      <c r="P4" s="91"/>
      <c r="Q4" s="90"/>
      <c r="R4" s="94"/>
      <c r="AE4" s="88"/>
    </row>
    <row r="5" spans="1:44" ht="18.75" customHeight="1" x14ac:dyDescent="0.25">
      <c r="D5" s="95" t="s">
        <v>1752</v>
      </c>
      <c r="E5" s="78">
        <f>IFERROR(SUM(T9:T32)/(SUM(Y9:Y32)-SUM(U9:U32)-SUM(V9:V32)-SUM(W9:W32)),0)</f>
        <v>0</v>
      </c>
      <c r="F5" s="95" t="s">
        <v>1751</v>
      </c>
      <c r="G5" s="27">
        <f>IFERROR(SUM(T9:T32)/(SUM(Y9:Y32)-SUM(U9:U32)),0)</f>
        <v>0</v>
      </c>
      <c r="H5" s="95" t="s">
        <v>1753</v>
      </c>
      <c r="I5" s="78">
        <f>IFERROR(SUM(T9:T32)/(SUM(Y9:Y32)-SUM(U9:U32)-SUM(V9:V32)),0)</f>
        <v>0</v>
      </c>
      <c r="J5" s="93"/>
      <c r="K5" s="93"/>
      <c r="L5" s="201" t="s">
        <v>1846</v>
      </c>
      <c r="M5" s="203">
        <f>+SUMIFS(P:P,L:L,$M$1,X:X,"T")</f>
        <v>0</v>
      </c>
      <c r="N5" s="203">
        <f>COUNTIFS(N8:N31,"&gt;180",AA8:AA31,"t")</f>
        <v>0</v>
      </c>
      <c r="O5" s="95"/>
      <c r="P5" s="95"/>
      <c r="T5" s="192" t="s">
        <v>11</v>
      </c>
      <c r="U5" s="192" t="s">
        <v>12</v>
      </c>
      <c r="V5" s="192" t="s">
        <v>13</v>
      </c>
      <c r="W5" s="192" t="s">
        <v>14</v>
      </c>
      <c r="X5" s="192" t="s">
        <v>15</v>
      </c>
      <c r="Y5" s="192" t="s">
        <v>16</v>
      </c>
      <c r="AE5" s="97"/>
      <c r="AF5" s="98"/>
    </row>
    <row r="6" spans="1:44" ht="18.75" customHeight="1" thickBot="1" x14ac:dyDescent="0.3">
      <c r="C6" s="87" t="s">
        <v>1799</v>
      </c>
      <c r="D6" s="95" t="s">
        <v>1752</v>
      </c>
      <c r="E6" s="78">
        <f>IFERROR(SUM(T9:T16)/(SUM(Y9:Y16)-SUM(U9:U16)-SUM(V9:V16)-SUM(W9:W16)),0)</f>
        <v>0</v>
      </c>
      <c r="F6" s="95" t="s">
        <v>1751</v>
      </c>
      <c r="G6" s="27">
        <f>IFERROR(SUM(T9:T16)/(SUM(Y9:Y16)-SUM(U9:U16)),0)</f>
        <v>0</v>
      </c>
      <c r="H6" s="95" t="s">
        <v>1753</v>
      </c>
      <c r="I6" s="78">
        <f>IFERROR(SUM(T9:T16)/(SUM(Y9:Y16)-SUM(U9:U16)-SUM(V9:V16)),0)</f>
        <v>0</v>
      </c>
      <c r="J6" s="99"/>
      <c r="K6" s="99"/>
      <c r="L6" s="201" t="s">
        <v>1847</v>
      </c>
      <c r="M6" s="204">
        <f>+SUMIFS(P:P,L:L,$M$1,X:X,"N")</f>
        <v>0</v>
      </c>
      <c r="N6" s="204">
        <f>COUNTIFS(N9:N32,"&gt;180",AA9:AA32,"n")</f>
        <v>0</v>
      </c>
      <c r="O6" s="99"/>
      <c r="P6" s="99"/>
      <c r="T6" s="191">
        <f>SUM(T9:T32)</f>
        <v>0</v>
      </c>
      <c r="U6" s="191">
        <f t="shared" ref="U6:Y6" si="0">SUM(U9:U32)</f>
        <v>0</v>
      </c>
      <c r="V6" s="191">
        <f t="shared" si="0"/>
        <v>0</v>
      </c>
      <c r="W6" s="191">
        <f t="shared" si="0"/>
        <v>0</v>
      </c>
      <c r="X6" s="191">
        <f t="shared" si="0"/>
        <v>0</v>
      </c>
      <c r="Y6" s="191">
        <f t="shared" si="0"/>
        <v>0</v>
      </c>
      <c r="Z6" s="100"/>
      <c r="AA6" s="119"/>
      <c r="AB6" s="119"/>
      <c r="AC6" s="119"/>
      <c r="AD6" s="96"/>
      <c r="AE6" s="97"/>
      <c r="AF6" s="98"/>
    </row>
    <row r="7" spans="1:44" ht="26.25" customHeight="1" thickBot="1" x14ac:dyDescent="0.3">
      <c r="C7" s="266" t="s">
        <v>1</v>
      </c>
      <c r="D7" s="257"/>
      <c r="E7" s="257"/>
      <c r="F7" s="257"/>
      <c r="G7" s="257"/>
      <c r="H7" s="257"/>
      <c r="I7" s="257"/>
      <c r="J7" s="257"/>
      <c r="K7" s="257"/>
      <c r="L7" s="257"/>
      <c r="M7" s="270"/>
      <c r="N7" s="270"/>
      <c r="O7" s="257"/>
      <c r="P7" s="257"/>
      <c r="Q7" s="257"/>
      <c r="R7" s="257"/>
      <c r="S7" s="267"/>
      <c r="T7" s="256" t="s">
        <v>2</v>
      </c>
      <c r="U7" s="257"/>
      <c r="V7" s="257"/>
      <c r="W7" s="257"/>
      <c r="X7" s="257"/>
      <c r="Y7" s="257"/>
      <c r="Z7" s="258"/>
      <c r="AA7" s="252"/>
      <c r="AB7" s="252"/>
      <c r="AC7" s="252"/>
      <c r="AD7" s="252"/>
      <c r="AE7" s="97"/>
      <c r="AF7" s="98"/>
    </row>
    <row r="8" spans="1:44" s="104" customFormat="1" ht="42" customHeight="1" thickBot="1" x14ac:dyDescent="0.3">
      <c r="A8" s="149"/>
      <c r="B8" s="77" t="s">
        <v>1738</v>
      </c>
      <c r="C8" s="23" t="s">
        <v>1737</v>
      </c>
      <c r="D8" s="132" t="s">
        <v>1742</v>
      </c>
      <c r="E8" s="132" t="s">
        <v>3</v>
      </c>
      <c r="F8" s="132" t="s">
        <v>4</v>
      </c>
      <c r="G8" s="132" t="s">
        <v>6</v>
      </c>
      <c r="H8" s="132" t="s">
        <v>7</v>
      </c>
      <c r="I8" s="132" t="s">
        <v>8</v>
      </c>
      <c r="J8" s="132" t="s">
        <v>5</v>
      </c>
      <c r="K8" s="144" t="s">
        <v>1745</v>
      </c>
      <c r="L8" s="132" t="s">
        <v>9</v>
      </c>
      <c r="M8" s="132" t="s">
        <v>1746</v>
      </c>
      <c r="N8" s="132" t="s">
        <v>119</v>
      </c>
      <c r="O8" s="132" t="s">
        <v>1743</v>
      </c>
      <c r="P8" s="132" t="s">
        <v>1744</v>
      </c>
      <c r="Q8" s="253" t="s">
        <v>10</v>
      </c>
      <c r="R8" s="254"/>
      <c r="S8" s="255"/>
      <c r="T8" s="132" t="s">
        <v>11</v>
      </c>
      <c r="U8" s="132" t="s">
        <v>12</v>
      </c>
      <c r="V8" s="132" t="s">
        <v>13</v>
      </c>
      <c r="W8" s="144" t="s">
        <v>14</v>
      </c>
      <c r="X8" s="144" t="s">
        <v>15</v>
      </c>
      <c r="Y8" s="132" t="s">
        <v>16</v>
      </c>
      <c r="Z8" s="145" t="s">
        <v>4</v>
      </c>
      <c r="AA8" s="101"/>
      <c r="AB8" s="219"/>
      <c r="AC8" s="252"/>
      <c r="AD8" s="252"/>
      <c r="AE8" s="102"/>
      <c r="AF8" s="103"/>
    </row>
    <row r="9" spans="1:44" s="108" customFormat="1" ht="17.25" customHeight="1" x14ac:dyDescent="0.25">
      <c r="A9" s="259" t="s">
        <v>1761</v>
      </c>
      <c r="B9" s="46"/>
      <c r="C9" s="48" t="str">
        <f>IF(D9="","",Y9-60)</f>
        <v/>
      </c>
      <c r="D9" s="40" t="str">
        <f>IFERROR(IF(H9="","",(1-(H9/(VLOOKUP(J9,Causa!$A$78:$B$80,2,0))))*60),"FALTA CALIBRE")</f>
        <v/>
      </c>
      <c r="E9" s="41"/>
      <c r="F9" s="42">
        <v>4.0972222222222222E-2</v>
      </c>
      <c r="G9" s="133"/>
      <c r="H9" s="122" t="str">
        <f>IF(E9="","",E9)</f>
        <v/>
      </c>
      <c r="I9" s="146"/>
      <c r="J9" s="43"/>
      <c r="K9" s="159" t="str">
        <f>IFERROR("Promedio Vol. De 00:00 a 08:00: " &amp; ROUND(AVERAGE(N9:N16),1) &amp; "  - GLY Promedio: " &amp; ROUND(AVERAGE(L9:L16),3)*100,"")</f>
        <v/>
      </c>
      <c r="L9" s="123">
        <f t="shared" ref="L9:L32" si="1">IF(T9=0,0,ROUND((T9/(60-U9)),3))</f>
        <v>0</v>
      </c>
      <c r="M9" s="123">
        <f t="shared" ref="M9:M32" si="2">IF(T9=0,0,ROUND((T9/(60-U9-V9-W9)),3))</f>
        <v>0</v>
      </c>
      <c r="N9" s="44" t="str">
        <f>IF(E9="","",H9/12*VLOOKUP(J9,Causa!$A$78:$C$80,3,0))</f>
        <v/>
      </c>
      <c r="O9" s="44">
        <f t="shared" ref="O9:O32" si="3">+X9</f>
        <v>0</v>
      </c>
      <c r="P9" s="44">
        <f t="shared" ref="P9:P32" si="4">+W9</f>
        <v>0</v>
      </c>
      <c r="Q9" s="160"/>
      <c r="R9" s="262">
        <f>IFERROR(SUM(T9:T15)/(SUM(Y9:Y15)-SUM(U9:U15)-SUM(V9:V15)),0)</f>
        <v>0</v>
      </c>
      <c r="S9" s="262"/>
      <c r="T9" s="161">
        <f>IF(H9="",0,ROUND(H9/VLOOKUP(J9,Causa!$A$78:$B$80,2,0)*60,2))</f>
        <v>0</v>
      </c>
      <c r="U9" s="161">
        <f>SUMIF($W$35:$W$188,Z9,$S$35:$S$188)</f>
        <v>0</v>
      </c>
      <c r="V9" s="161">
        <f>SUMIF($W$35:$W$188,Z9,$T$35:$T$188)</f>
        <v>0</v>
      </c>
      <c r="W9" s="161">
        <f>SUMIF($W$35:$W$188,Z9,$U$35:$U$188)</f>
        <v>0</v>
      </c>
      <c r="X9" s="161">
        <f>SUMIF($W$35:$W$188,Z9,$V$35:$V$188)</f>
        <v>0</v>
      </c>
      <c r="Y9" s="161">
        <f t="shared" ref="Y9:Y32" si="5">SUM(T9:X9)</f>
        <v>0</v>
      </c>
      <c r="Z9" s="162">
        <v>0</v>
      </c>
      <c r="AA9" s="105" t="s">
        <v>517</v>
      </c>
      <c r="AB9" s="106"/>
      <c r="AC9" s="106"/>
      <c r="AD9" s="106"/>
      <c r="AE9" s="107">
        <v>0</v>
      </c>
      <c r="AP9" s="87"/>
      <c r="AQ9" s="87"/>
      <c r="AR9" s="87"/>
    </row>
    <row r="10" spans="1:44" s="108" customFormat="1" ht="17.25" customHeight="1" x14ac:dyDescent="0.25">
      <c r="A10" s="260"/>
      <c r="B10" s="47"/>
      <c r="C10" s="49" t="str">
        <f t="shared" ref="C10:C32" si="6">IF(D10="","",Y10-60)</f>
        <v/>
      </c>
      <c r="D10" s="40" t="str">
        <f>IFERROR(IF(H10="","",(1-(H10/(VLOOKUP(J10,Causa!$A$78:$B$80,2,0))))*60),"FALTA CALIBRE")</f>
        <v/>
      </c>
      <c r="E10" s="41"/>
      <c r="F10" s="42">
        <v>8.2638888888888887E-2</v>
      </c>
      <c r="G10" s="133"/>
      <c r="H10" s="122" t="str">
        <f t="shared" ref="H10:H32" si="7">IF(E10=0,"",(E10-E9))</f>
        <v/>
      </c>
      <c r="I10" s="146"/>
      <c r="J10" s="43"/>
      <c r="K10" s="159"/>
      <c r="L10" s="123">
        <f t="shared" si="1"/>
        <v>0</v>
      </c>
      <c r="M10" s="123">
        <f t="shared" si="2"/>
        <v>0</v>
      </c>
      <c r="N10" s="44" t="str">
        <f>IF(E10="","",H10/12*VLOOKUP(J10,Causa!$A$78:$C$80,3,0))</f>
        <v/>
      </c>
      <c r="O10" s="44">
        <f t="shared" si="3"/>
        <v>0</v>
      </c>
      <c r="P10" s="44">
        <f t="shared" si="4"/>
        <v>0</v>
      </c>
      <c r="Q10" s="160"/>
      <c r="R10" s="262"/>
      <c r="S10" s="262"/>
      <c r="T10" s="161">
        <f>IF(H10="",0,ROUND(H10/VLOOKUP(J10,Causa!$A$78:$B$80,2,0)*60,2))</f>
        <v>0</v>
      </c>
      <c r="U10" s="161">
        <f t="shared" ref="U10:U32" si="8">SUMIF($W$35:$W$188,Z10,$S$35:$S$188)</f>
        <v>0</v>
      </c>
      <c r="V10" s="161">
        <f t="shared" ref="V10:V32" si="9">SUMIF($W$35:$W$188,Z10,$T$35:$T$188)</f>
        <v>0</v>
      </c>
      <c r="W10" s="161">
        <f t="shared" ref="W10:W32" si="10">SUMIF($W$35:$W$188,Z10,$U$35:$U$188)</f>
        <v>0</v>
      </c>
      <c r="X10" s="161">
        <f t="shared" ref="X10:X32" si="11">SUMIF($W$35:$W$188,Z10,$V$35:$V$188)</f>
        <v>0</v>
      </c>
      <c r="Y10" s="161">
        <f t="shared" si="5"/>
        <v>0</v>
      </c>
      <c r="Z10" s="162">
        <v>1</v>
      </c>
      <c r="AA10" s="105" t="s">
        <v>517</v>
      </c>
      <c r="AB10" s="106"/>
      <c r="AC10" s="106"/>
      <c r="AD10" s="106"/>
      <c r="AE10" s="107">
        <f t="shared" ref="AE10:AE32" si="12">+AE9+1</f>
        <v>1</v>
      </c>
      <c r="AP10" s="109"/>
      <c r="AQ10" s="109"/>
      <c r="AR10" s="109"/>
    </row>
    <row r="11" spans="1:44" s="108" customFormat="1" ht="17.25" customHeight="1" x14ac:dyDescent="0.25">
      <c r="A11" s="260"/>
      <c r="B11" s="47"/>
      <c r="C11" s="49" t="str">
        <f t="shared" si="6"/>
        <v/>
      </c>
      <c r="D11" s="40" t="str">
        <f>IFERROR(IF(H11="","",(1-(H11/(VLOOKUP(J11,Causa!$A$78:$B$80,2,0))))*60),"FALTA CALIBRE")</f>
        <v/>
      </c>
      <c r="E11" s="41"/>
      <c r="F11" s="42">
        <v>0.124305555555556</v>
      </c>
      <c r="G11" s="133"/>
      <c r="H11" s="122" t="str">
        <f t="shared" si="7"/>
        <v/>
      </c>
      <c r="I11" s="146"/>
      <c r="J11" s="43"/>
      <c r="K11" s="159"/>
      <c r="L11" s="123">
        <f t="shared" si="1"/>
        <v>0</v>
      </c>
      <c r="M11" s="123">
        <f t="shared" si="2"/>
        <v>0</v>
      </c>
      <c r="N11" s="44" t="str">
        <f>IF(E11="","",H11/12*VLOOKUP(J11,Causa!$A$78:$C$80,3,0))</f>
        <v/>
      </c>
      <c r="O11" s="44">
        <f t="shared" si="3"/>
        <v>0</v>
      </c>
      <c r="P11" s="44">
        <f t="shared" si="4"/>
        <v>0</v>
      </c>
      <c r="Q11" s="160"/>
      <c r="R11" s="262"/>
      <c r="S11" s="262"/>
      <c r="T11" s="161">
        <f>IF(H11="",0,ROUND(H11/VLOOKUP(J11,Causa!$A$78:$B$80,2,0)*60,2))</f>
        <v>0</v>
      </c>
      <c r="U11" s="161">
        <f t="shared" si="8"/>
        <v>0</v>
      </c>
      <c r="V11" s="161">
        <f t="shared" si="9"/>
        <v>0</v>
      </c>
      <c r="W11" s="161">
        <f t="shared" si="10"/>
        <v>0</v>
      </c>
      <c r="X11" s="161">
        <f t="shared" si="11"/>
        <v>0</v>
      </c>
      <c r="Y11" s="161">
        <f t="shared" si="5"/>
        <v>0</v>
      </c>
      <c r="Z11" s="162">
        <v>2</v>
      </c>
      <c r="AA11" s="105" t="s">
        <v>517</v>
      </c>
      <c r="AB11" s="106"/>
      <c r="AC11" s="106"/>
      <c r="AD11" s="106"/>
      <c r="AE11" s="107">
        <f t="shared" si="12"/>
        <v>2</v>
      </c>
      <c r="AP11" s="87"/>
      <c r="AQ11" s="87"/>
      <c r="AR11" s="87"/>
    </row>
    <row r="12" spans="1:44" s="108" customFormat="1" ht="17.25" customHeight="1" x14ac:dyDescent="0.25">
      <c r="A12" s="260"/>
      <c r="B12" s="47"/>
      <c r="C12" s="49" t="str">
        <f t="shared" si="6"/>
        <v/>
      </c>
      <c r="D12" s="40" t="str">
        <f>IFERROR(IF(H12="","",(1-(H12/(VLOOKUP(J12,Causa!$A$78:$B$80,2,0))))*60),"FALTA CALIBRE")</f>
        <v/>
      </c>
      <c r="E12" s="41"/>
      <c r="F12" s="42">
        <v>0.16597222222222199</v>
      </c>
      <c r="G12" s="133"/>
      <c r="H12" s="122" t="str">
        <f t="shared" si="7"/>
        <v/>
      </c>
      <c r="I12" s="146"/>
      <c r="J12" s="43"/>
      <c r="K12" s="159"/>
      <c r="L12" s="123">
        <f t="shared" si="1"/>
        <v>0</v>
      </c>
      <c r="M12" s="123">
        <f t="shared" si="2"/>
        <v>0</v>
      </c>
      <c r="N12" s="44" t="str">
        <f>IF(E12="","",H12/12*VLOOKUP(J12,Causa!$A$78:$C$80,3,0))</f>
        <v/>
      </c>
      <c r="O12" s="44">
        <f t="shared" si="3"/>
        <v>0</v>
      </c>
      <c r="P12" s="44">
        <f t="shared" si="4"/>
        <v>0</v>
      </c>
      <c r="Q12" s="160"/>
      <c r="R12" s="262"/>
      <c r="S12" s="262"/>
      <c r="T12" s="161">
        <f>IF(H12="",0,ROUND(H12/VLOOKUP(J12,Causa!$A$78:$B$80,2,0)*60,2))</f>
        <v>0</v>
      </c>
      <c r="U12" s="161">
        <f t="shared" si="8"/>
        <v>0</v>
      </c>
      <c r="V12" s="161">
        <f t="shared" si="9"/>
        <v>0</v>
      </c>
      <c r="W12" s="161">
        <f t="shared" si="10"/>
        <v>0</v>
      </c>
      <c r="X12" s="161">
        <f t="shared" si="11"/>
        <v>0</v>
      </c>
      <c r="Y12" s="161">
        <f t="shared" si="5"/>
        <v>0</v>
      </c>
      <c r="Z12" s="162">
        <v>3</v>
      </c>
      <c r="AA12" s="105" t="s">
        <v>517</v>
      </c>
      <c r="AB12" s="106"/>
      <c r="AC12" s="106"/>
      <c r="AD12" s="106"/>
      <c r="AE12" s="107">
        <f t="shared" si="12"/>
        <v>3</v>
      </c>
      <c r="AP12" s="87"/>
      <c r="AQ12" s="87"/>
      <c r="AR12" s="87"/>
    </row>
    <row r="13" spans="1:44" s="108" customFormat="1" ht="17.25" customHeight="1" x14ac:dyDescent="0.25">
      <c r="A13" s="260"/>
      <c r="B13" s="47"/>
      <c r="C13" s="49" t="str">
        <f t="shared" si="6"/>
        <v/>
      </c>
      <c r="D13" s="40" t="str">
        <f>IFERROR(IF(H13="","",(1-(H13/(VLOOKUP(J13,Causa!$A$78:$B$80,2,0))))*60),"FALTA CALIBRE")</f>
        <v/>
      </c>
      <c r="E13" s="41"/>
      <c r="F13" s="42">
        <v>0.20763888888888901</v>
      </c>
      <c r="G13" s="133"/>
      <c r="H13" s="122" t="str">
        <f t="shared" si="7"/>
        <v/>
      </c>
      <c r="I13" s="146"/>
      <c r="J13" s="43"/>
      <c r="K13" s="159"/>
      <c r="L13" s="123">
        <f t="shared" si="1"/>
        <v>0</v>
      </c>
      <c r="M13" s="123">
        <f t="shared" si="2"/>
        <v>0</v>
      </c>
      <c r="N13" s="44" t="str">
        <f>IF(E13="","",H13/12*VLOOKUP(J13,Causa!$A$78:$C$80,3,0))</f>
        <v/>
      </c>
      <c r="O13" s="44">
        <f t="shared" si="3"/>
        <v>0</v>
      </c>
      <c r="P13" s="44">
        <f t="shared" si="4"/>
        <v>0</v>
      </c>
      <c r="Q13" s="160"/>
      <c r="R13" s="262"/>
      <c r="S13" s="262"/>
      <c r="T13" s="161">
        <f>IF(H13="",0,ROUND(H13/VLOOKUP(J13,Causa!$A$78:$B$80,2,0)*60,2))</f>
        <v>0</v>
      </c>
      <c r="U13" s="161">
        <f t="shared" si="8"/>
        <v>0</v>
      </c>
      <c r="V13" s="161">
        <f t="shared" si="9"/>
        <v>0</v>
      </c>
      <c r="W13" s="161">
        <f t="shared" si="10"/>
        <v>0</v>
      </c>
      <c r="X13" s="161">
        <f t="shared" si="11"/>
        <v>0</v>
      </c>
      <c r="Y13" s="161">
        <f t="shared" si="5"/>
        <v>0</v>
      </c>
      <c r="Z13" s="162">
        <v>4</v>
      </c>
      <c r="AA13" s="105" t="s">
        <v>517</v>
      </c>
      <c r="AB13" s="106"/>
      <c r="AC13" s="106"/>
      <c r="AD13" s="106"/>
      <c r="AE13" s="107">
        <f t="shared" si="12"/>
        <v>4</v>
      </c>
      <c r="AP13" s="87"/>
      <c r="AQ13" s="87"/>
      <c r="AR13" s="87"/>
    </row>
    <row r="14" spans="1:44" s="108" customFormat="1" ht="17.25" customHeight="1" x14ac:dyDescent="0.25">
      <c r="A14" s="260"/>
      <c r="B14" s="47"/>
      <c r="C14" s="49" t="str">
        <f t="shared" si="6"/>
        <v/>
      </c>
      <c r="D14" s="40" t="str">
        <f>IFERROR(IF(H14="","",(1-(H14/(VLOOKUP(J14,Causa!$A$78:$B$80,2,0))))*60),"FALTA CALIBRE")</f>
        <v/>
      </c>
      <c r="E14" s="41"/>
      <c r="F14" s="42">
        <v>0.249305555555556</v>
      </c>
      <c r="G14" s="133"/>
      <c r="H14" s="122" t="str">
        <f t="shared" si="7"/>
        <v/>
      </c>
      <c r="I14" s="146"/>
      <c r="J14" s="43"/>
      <c r="K14" s="159"/>
      <c r="L14" s="123">
        <f t="shared" si="1"/>
        <v>0</v>
      </c>
      <c r="M14" s="123">
        <f t="shared" si="2"/>
        <v>0</v>
      </c>
      <c r="N14" s="44" t="str">
        <f>IF(E14="","",H14/12*VLOOKUP(J14,Causa!$A$78:$C$80,3,0))</f>
        <v/>
      </c>
      <c r="O14" s="44">
        <f t="shared" si="3"/>
        <v>0</v>
      </c>
      <c r="P14" s="44">
        <f t="shared" si="4"/>
        <v>0</v>
      </c>
      <c r="Q14" s="160"/>
      <c r="R14" s="262"/>
      <c r="S14" s="262"/>
      <c r="T14" s="161">
        <f>IF(H14="",0,ROUND(H14/VLOOKUP(J14,Causa!$A$78:$B$80,2,0)*60,2))</f>
        <v>0</v>
      </c>
      <c r="U14" s="161">
        <f t="shared" si="8"/>
        <v>0</v>
      </c>
      <c r="V14" s="161">
        <f t="shared" si="9"/>
        <v>0</v>
      </c>
      <c r="W14" s="161">
        <f t="shared" si="10"/>
        <v>0</v>
      </c>
      <c r="X14" s="161">
        <f t="shared" si="11"/>
        <v>0</v>
      </c>
      <c r="Y14" s="161">
        <f t="shared" si="5"/>
        <v>0</v>
      </c>
      <c r="Z14" s="162">
        <v>5</v>
      </c>
      <c r="AA14" s="105" t="s">
        <v>517</v>
      </c>
      <c r="AB14" s="106"/>
      <c r="AC14" s="106"/>
      <c r="AD14" s="106"/>
      <c r="AE14" s="107">
        <f t="shared" si="12"/>
        <v>5</v>
      </c>
      <c r="AP14" s="87"/>
      <c r="AQ14" s="87"/>
      <c r="AR14" s="87"/>
    </row>
    <row r="15" spans="1:44" s="108" customFormat="1" ht="17.25" customHeight="1" thickBot="1" x14ac:dyDescent="0.3">
      <c r="A15" s="261"/>
      <c r="B15" s="47"/>
      <c r="C15" s="50" t="str">
        <f t="shared" si="6"/>
        <v/>
      </c>
      <c r="D15" s="40" t="str">
        <f>IFERROR(IF(H15="","",(1-(H15/(VLOOKUP(J15,Causa!$A$78:$B$80,2,0))))*60),"FALTA CALIBRE")</f>
        <v/>
      </c>
      <c r="E15" s="41"/>
      <c r="F15" s="42">
        <v>0.29097222222222202</v>
      </c>
      <c r="G15" s="133"/>
      <c r="H15" s="122" t="str">
        <f t="shared" si="7"/>
        <v/>
      </c>
      <c r="I15" s="146"/>
      <c r="J15" s="43"/>
      <c r="K15" s="159"/>
      <c r="L15" s="123">
        <f t="shared" si="1"/>
        <v>0</v>
      </c>
      <c r="M15" s="123">
        <f t="shared" si="2"/>
        <v>0</v>
      </c>
      <c r="N15" s="44" t="str">
        <f>IF(E15="","",H15/12*VLOOKUP(J15,Causa!$A$78:$C$80,3,0))</f>
        <v/>
      </c>
      <c r="O15" s="44">
        <f t="shared" si="3"/>
        <v>0</v>
      </c>
      <c r="P15" s="44">
        <f t="shared" si="4"/>
        <v>0</v>
      </c>
      <c r="Q15" s="160"/>
      <c r="R15" s="262"/>
      <c r="S15" s="262"/>
      <c r="T15" s="161">
        <f>IF(H15="",0,ROUND(H15/VLOOKUP(J15,Causa!$A$78:$B$80,2,0)*60,2))</f>
        <v>0</v>
      </c>
      <c r="U15" s="161">
        <f t="shared" si="8"/>
        <v>0</v>
      </c>
      <c r="V15" s="161">
        <f t="shared" si="9"/>
        <v>0</v>
      </c>
      <c r="W15" s="161">
        <f t="shared" si="10"/>
        <v>0</v>
      </c>
      <c r="X15" s="161">
        <f t="shared" si="11"/>
        <v>0</v>
      </c>
      <c r="Y15" s="161">
        <f t="shared" si="5"/>
        <v>0</v>
      </c>
      <c r="Z15" s="162">
        <v>6</v>
      </c>
      <c r="AA15" s="105" t="s">
        <v>517</v>
      </c>
      <c r="AB15" s="106"/>
      <c r="AC15" s="106"/>
      <c r="AD15" s="106"/>
      <c r="AE15" s="107">
        <f t="shared" si="12"/>
        <v>6</v>
      </c>
      <c r="AP15" s="87"/>
      <c r="AQ15" s="87"/>
      <c r="AR15" s="87"/>
    </row>
    <row r="16" spans="1:44" s="108" customFormat="1" ht="21" customHeight="1" x14ac:dyDescent="0.25">
      <c r="A16" s="259" t="s">
        <v>1763</v>
      </c>
      <c r="B16" s="47"/>
      <c r="C16" s="48" t="str">
        <f t="shared" si="6"/>
        <v/>
      </c>
      <c r="D16" s="40" t="str">
        <f>IFERROR(IF(H16="","",(1-(H16/(VLOOKUP(J16,Causa!$A$78:$B$80,2,0))))*60),"FALTA CALIBRE")</f>
        <v/>
      </c>
      <c r="E16" s="41"/>
      <c r="F16" s="42">
        <v>0.33263888888888898</v>
      </c>
      <c r="G16" s="133"/>
      <c r="H16" s="122" t="str">
        <f t="shared" si="7"/>
        <v/>
      </c>
      <c r="I16" s="146"/>
      <c r="J16" s="43"/>
      <c r="K16" s="159"/>
      <c r="L16" s="123">
        <f t="shared" si="1"/>
        <v>0</v>
      </c>
      <c r="M16" s="123">
        <f t="shared" si="2"/>
        <v>0</v>
      </c>
      <c r="N16" s="44" t="str">
        <f>IF(E16="","",H16/12*VLOOKUP(J16,Causa!$A$78:$C$80,3,0))</f>
        <v/>
      </c>
      <c r="O16" s="44">
        <f t="shared" si="3"/>
        <v>0</v>
      </c>
      <c r="P16" s="44">
        <f t="shared" si="4"/>
        <v>0</v>
      </c>
      <c r="Q16" s="160"/>
      <c r="R16" s="45">
        <f>IFERROR(SUM(T16:T23)/(SUM(Y16:Y23)-SUM(U16:U23)-SUM(V16:V23)),0)</f>
        <v>0</v>
      </c>
      <c r="S16" s="45"/>
      <c r="T16" s="161">
        <f>IF(H16="",0,ROUND(H16/VLOOKUP(J16,Causa!$A$78:$B$80,2,0)*60,2))</f>
        <v>0</v>
      </c>
      <c r="U16" s="161">
        <f t="shared" si="8"/>
        <v>0</v>
      </c>
      <c r="V16" s="161">
        <f t="shared" si="9"/>
        <v>0</v>
      </c>
      <c r="W16" s="161">
        <f t="shared" si="10"/>
        <v>0</v>
      </c>
      <c r="X16" s="161">
        <f t="shared" si="11"/>
        <v>0</v>
      </c>
      <c r="Y16" s="161">
        <f t="shared" si="5"/>
        <v>0</v>
      </c>
      <c r="Z16" s="162">
        <v>7</v>
      </c>
      <c r="AA16" s="105" t="s">
        <v>515</v>
      </c>
      <c r="AB16" s="106"/>
      <c r="AC16" s="106"/>
      <c r="AD16" s="106"/>
      <c r="AE16" s="107">
        <f t="shared" si="12"/>
        <v>7</v>
      </c>
      <c r="AP16" s="87"/>
      <c r="AQ16" s="87"/>
      <c r="AR16" s="87"/>
    </row>
    <row r="17" spans="1:44" s="108" customFormat="1" ht="24.75" customHeight="1" x14ac:dyDescent="0.25">
      <c r="A17" s="260"/>
      <c r="B17" s="47"/>
      <c r="C17" s="49" t="str">
        <f t="shared" si="6"/>
        <v/>
      </c>
      <c r="D17" s="40" t="str">
        <f>IFERROR(IF(H17="","",(1-(H17/(VLOOKUP(J17,Causa!$A$78:$B$80,2,0))))*60),"FALTA CALIBRE")</f>
        <v/>
      </c>
      <c r="E17" s="41"/>
      <c r="F17" s="42">
        <v>0.374305555555556</v>
      </c>
      <c r="G17" s="133"/>
      <c r="H17" s="122" t="str">
        <f t="shared" si="7"/>
        <v/>
      </c>
      <c r="I17" s="146"/>
      <c r="J17" s="43"/>
      <c r="K17" s="159" t="str">
        <f>IFERROR("Promedio Vol. De 00:00 a 08:00: " &amp; ROUND(AVERAGE(N17:N24),1) &amp; "  - GLY Promedio: " &amp; ROUND(AVERAGE(L17:L24),3)*100,"")</f>
        <v/>
      </c>
      <c r="L17" s="123">
        <f t="shared" si="1"/>
        <v>0</v>
      </c>
      <c r="M17" s="123">
        <f t="shared" si="2"/>
        <v>0</v>
      </c>
      <c r="N17" s="44" t="str">
        <f>IF(E17="","",H17/12*VLOOKUP(J17,Causa!$A$78:$C$80,3,0))</f>
        <v/>
      </c>
      <c r="O17" s="44">
        <f t="shared" si="3"/>
        <v>0</v>
      </c>
      <c r="P17" s="44">
        <f t="shared" si="4"/>
        <v>0</v>
      </c>
      <c r="Q17" s="160"/>
      <c r="R17" s="45"/>
      <c r="S17" s="45"/>
      <c r="T17" s="161">
        <f>IF(H17="",0,ROUND(H17/VLOOKUP(J17,Causa!$A$78:$B$80,2,0)*60,2))</f>
        <v>0</v>
      </c>
      <c r="U17" s="161">
        <f t="shared" si="8"/>
        <v>0</v>
      </c>
      <c r="V17" s="161">
        <f t="shared" si="9"/>
        <v>0</v>
      </c>
      <c r="W17" s="161">
        <f t="shared" si="10"/>
        <v>0</v>
      </c>
      <c r="X17" s="161">
        <f t="shared" si="11"/>
        <v>0</v>
      </c>
      <c r="Y17" s="161">
        <f t="shared" si="5"/>
        <v>0</v>
      </c>
      <c r="Z17" s="162">
        <v>8</v>
      </c>
      <c r="AA17" s="105" t="s">
        <v>515</v>
      </c>
      <c r="AB17" s="106"/>
      <c r="AC17" s="106"/>
      <c r="AD17" s="106"/>
      <c r="AE17" s="107">
        <f t="shared" si="12"/>
        <v>8</v>
      </c>
      <c r="AP17" s="87"/>
      <c r="AQ17" s="87"/>
      <c r="AR17" s="87"/>
    </row>
    <row r="18" spans="1:44" s="108" customFormat="1" ht="24.75" customHeight="1" x14ac:dyDescent="0.25">
      <c r="A18" s="260"/>
      <c r="B18" s="47"/>
      <c r="C18" s="49" t="str">
        <f t="shared" si="6"/>
        <v/>
      </c>
      <c r="D18" s="40" t="str">
        <f>IFERROR(IF(H18="","",(1-(H18/(VLOOKUP(J18,Causa!$A$78:$B$80,2,0))))*60),"FALTA CALIBRE")</f>
        <v/>
      </c>
      <c r="E18" s="41"/>
      <c r="F18" s="42">
        <v>0.41597222222222202</v>
      </c>
      <c r="G18" s="133"/>
      <c r="H18" s="122" t="str">
        <f t="shared" si="7"/>
        <v/>
      </c>
      <c r="I18" s="146"/>
      <c r="J18" s="43"/>
      <c r="K18" s="159"/>
      <c r="L18" s="123">
        <f t="shared" si="1"/>
        <v>0</v>
      </c>
      <c r="M18" s="123">
        <f t="shared" si="2"/>
        <v>0</v>
      </c>
      <c r="N18" s="44" t="str">
        <f>IF(E18="","",H18/12*VLOOKUP(J18,Causa!$A$78:$C$80,3,0))</f>
        <v/>
      </c>
      <c r="O18" s="44">
        <f t="shared" si="3"/>
        <v>0</v>
      </c>
      <c r="P18" s="44">
        <f t="shared" si="4"/>
        <v>0</v>
      </c>
      <c r="Q18" s="160"/>
      <c r="R18" s="45"/>
      <c r="S18" s="45"/>
      <c r="T18" s="161">
        <f>IF(H18="",0,ROUND(H18/VLOOKUP(J18,Causa!$A$78:$B$80,2,0)*60,2))</f>
        <v>0</v>
      </c>
      <c r="U18" s="161">
        <f t="shared" si="8"/>
        <v>0</v>
      </c>
      <c r="V18" s="161">
        <f t="shared" si="9"/>
        <v>0</v>
      </c>
      <c r="W18" s="161">
        <f t="shared" si="10"/>
        <v>0</v>
      </c>
      <c r="X18" s="161">
        <f t="shared" si="11"/>
        <v>0</v>
      </c>
      <c r="Y18" s="161">
        <f t="shared" si="5"/>
        <v>0</v>
      </c>
      <c r="Z18" s="162">
        <v>9</v>
      </c>
      <c r="AA18" s="105" t="s">
        <v>515</v>
      </c>
      <c r="AB18" s="106"/>
      <c r="AC18" s="106"/>
      <c r="AD18" s="106"/>
      <c r="AE18" s="107">
        <f t="shared" si="12"/>
        <v>9</v>
      </c>
      <c r="AP18" s="87"/>
      <c r="AQ18" s="87"/>
      <c r="AR18" s="87"/>
    </row>
    <row r="19" spans="1:44" s="108" customFormat="1" ht="24.75" customHeight="1" x14ac:dyDescent="0.25">
      <c r="A19" s="260"/>
      <c r="B19" s="47"/>
      <c r="C19" s="49" t="str">
        <f t="shared" si="6"/>
        <v/>
      </c>
      <c r="D19" s="40" t="str">
        <f>IFERROR(IF(H19="","",(1-(H19/(VLOOKUP(J19,Causa!$A$78:$B$80,2,0))))*60),"FALTA CALIBRE")</f>
        <v/>
      </c>
      <c r="E19" s="41"/>
      <c r="F19" s="42">
        <v>0.45763888888888898</v>
      </c>
      <c r="G19" s="133"/>
      <c r="H19" s="122" t="str">
        <f t="shared" si="7"/>
        <v/>
      </c>
      <c r="I19" s="146"/>
      <c r="J19" s="43"/>
      <c r="K19" s="159"/>
      <c r="L19" s="123">
        <f t="shared" si="1"/>
        <v>0</v>
      </c>
      <c r="M19" s="123">
        <f t="shared" si="2"/>
        <v>0</v>
      </c>
      <c r="N19" s="44" t="str">
        <f>IF(E19="","",H19/12*VLOOKUP(J19,Causa!$A$78:$C$80,3,0))</f>
        <v/>
      </c>
      <c r="O19" s="44">
        <f t="shared" si="3"/>
        <v>0</v>
      </c>
      <c r="P19" s="44">
        <f t="shared" si="4"/>
        <v>0</v>
      </c>
      <c r="Q19" s="160"/>
      <c r="R19" s="45"/>
      <c r="S19" s="45"/>
      <c r="T19" s="161">
        <f>IF(H19="",0,ROUND(H19/VLOOKUP(J19,Causa!$A$78:$B$80,2,0)*60,2))</f>
        <v>0</v>
      </c>
      <c r="U19" s="161">
        <f t="shared" si="8"/>
        <v>0</v>
      </c>
      <c r="V19" s="161">
        <f t="shared" si="9"/>
        <v>0</v>
      </c>
      <c r="W19" s="161">
        <f t="shared" si="10"/>
        <v>0</v>
      </c>
      <c r="X19" s="161">
        <f t="shared" si="11"/>
        <v>0</v>
      </c>
      <c r="Y19" s="161">
        <f t="shared" si="5"/>
        <v>0</v>
      </c>
      <c r="Z19" s="162">
        <v>10</v>
      </c>
      <c r="AA19" s="105" t="s">
        <v>515</v>
      </c>
      <c r="AB19" s="106"/>
      <c r="AC19" s="106"/>
      <c r="AD19" s="106"/>
      <c r="AE19" s="107">
        <f t="shared" si="12"/>
        <v>10</v>
      </c>
      <c r="AP19" s="87"/>
      <c r="AQ19" s="87"/>
      <c r="AR19" s="87"/>
    </row>
    <row r="20" spans="1:44" s="108" customFormat="1" ht="24.75" customHeight="1" x14ac:dyDescent="0.25">
      <c r="A20" s="260"/>
      <c r="B20" s="47"/>
      <c r="C20" s="49" t="str">
        <f t="shared" si="6"/>
        <v/>
      </c>
      <c r="D20" s="40" t="str">
        <f>IFERROR(IF(H20="","",(1-(H20/(VLOOKUP(J20,Causa!$A$78:$B$80,2,0))))*60),"FALTA CALIBRE")</f>
        <v/>
      </c>
      <c r="E20" s="41"/>
      <c r="F20" s="42">
        <v>0.499305555555556</v>
      </c>
      <c r="G20" s="133"/>
      <c r="H20" s="122" t="str">
        <f t="shared" si="7"/>
        <v/>
      </c>
      <c r="I20" s="146"/>
      <c r="J20" s="43"/>
      <c r="K20" s="159"/>
      <c r="L20" s="123">
        <f t="shared" si="1"/>
        <v>0</v>
      </c>
      <c r="M20" s="123">
        <f t="shared" si="2"/>
        <v>0</v>
      </c>
      <c r="N20" s="44" t="str">
        <f>IF(E20="","",H20/12*VLOOKUP(J20,Causa!$A$78:$C$80,3,0))</f>
        <v/>
      </c>
      <c r="O20" s="44">
        <f t="shared" si="3"/>
        <v>0</v>
      </c>
      <c r="P20" s="44">
        <f t="shared" si="4"/>
        <v>0</v>
      </c>
      <c r="Q20" s="160"/>
      <c r="R20" s="45"/>
      <c r="S20" s="45"/>
      <c r="T20" s="161">
        <f>IF(H20="",0,ROUND(H20/VLOOKUP(J20,Causa!$A$78:$B$80,2,0)*60,2))</f>
        <v>0</v>
      </c>
      <c r="U20" s="161">
        <f t="shared" si="8"/>
        <v>0</v>
      </c>
      <c r="V20" s="161">
        <f t="shared" si="9"/>
        <v>0</v>
      </c>
      <c r="W20" s="161">
        <f t="shared" si="10"/>
        <v>0</v>
      </c>
      <c r="X20" s="161">
        <f t="shared" si="11"/>
        <v>0</v>
      </c>
      <c r="Y20" s="161">
        <f t="shared" si="5"/>
        <v>0</v>
      </c>
      <c r="Z20" s="162">
        <v>11</v>
      </c>
      <c r="AA20" s="105" t="s">
        <v>515</v>
      </c>
      <c r="AB20" s="106"/>
      <c r="AC20" s="106"/>
      <c r="AD20" s="106"/>
      <c r="AE20" s="107">
        <f t="shared" si="12"/>
        <v>11</v>
      </c>
      <c r="AP20" s="87"/>
      <c r="AQ20" s="87"/>
      <c r="AR20" s="87"/>
    </row>
    <row r="21" spans="1:44" s="108" customFormat="1" ht="24.75" customHeight="1" x14ac:dyDescent="0.25">
      <c r="A21" s="260"/>
      <c r="B21" s="47"/>
      <c r="C21" s="49" t="str">
        <f t="shared" si="6"/>
        <v/>
      </c>
      <c r="D21" s="40" t="str">
        <f>IFERROR(IF(H21="","",(1-(H21/(VLOOKUP(J21,Causa!$A$78:$B$80,2,0))))*60),"FALTA CALIBRE")</f>
        <v/>
      </c>
      <c r="E21" s="41"/>
      <c r="F21" s="42">
        <v>0.54097222222222197</v>
      </c>
      <c r="G21" s="133"/>
      <c r="H21" s="122" t="str">
        <f t="shared" si="7"/>
        <v/>
      </c>
      <c r="I21" s="146"/>
      <c r="J21" s="43"/>
      <c r="K21" s="159"/>
      <c r="L21" s="123">
        <f t="shared" si="1"/>
        <v>0</v>
      </c>
      <c r="M21" s="123">
        <f t="shared" si="2"/>
        <v>0</v>
      </c>
      <c r="N21" s="44" t="str">
        <f>IF(E21="","",H21/12*VLOOKUP(J21,Causa!$A$78:$C$80,3,0))</f>
        <v/>
      </c>
      <c r="O21" s="44">
        <f t="shared" si="3"/>
        <v>0</v>
      </c>
      <c r="P21" s="44">
        <f t="shared" si="4"/>
        <v>0</v>
      </c>
      <c r="Q21" s="160"/>
      <c r="R21" s="45"/>
      <c r="S21" s="45"/>
      <c r="T21" s="161">
        <f>IF(H21="",0,ROUND(H21/VLOOKUP(J21,Causa!$A$78:$B$80,2,0)*60,2))</f>
        <v>0</v>
      </c>
      <c r="U21" s="161">
        <f t="shared" si="8"/>
        <v>0</v>
      </c>
      <c r="V21" s="161">
        <f t="shared" si="9"/>
        <v>0</v>
      </c>
      <c r="W21" s="161">
        <f t="shared" si="10"/>
        <v>0</v>
      </c>
      <c r="X21" s="161">
        <f t="shared" si="11"/>
        <v>0</v>
      </c>
      <c r="Y21" s="161">
        <f t="shared" si="5"/>
        <v>0</v>
      </c>
      <c r="Z21" s="162">
        <v>12</v>
      </c>
      <c r="AA21" s="110" t="s">
        <v>515</v>
      </c>
      <c r="AB21" s="106"/>
      <c r="AC21" s="106"/>
      <c r="AD21" s="106"/>
      <c r="AE21" s="107">
        <f t="shared" si="12"/>
        <v>12</v>
      </c>
      <c r="AP21" s="87"/>
      <c r="AQ21" s="87"/>
      <c r="AR21" s="87"/>
    </row>
    <row r="22" spans="1:44" s="108" customFormat="1" ht="24.75" customHeight="1" x14ac:dyDescent="0.25">
      <c r="A22" s="260"/>
      <c r="B22" s="47"/>
      <c r="C22" s="49" t="str">
        <f t="shared" si="6"/>
        <v/>
      </c>
      <c r="D22" s="40" t="str">
        <f>IFERROR(IF(H22="","",(1-(H22/(VLOOKUP(J22,Causa!$A$78:$B$80,2,0))))*60),"FALTA CALIBRE")</f>
        <v/>
      </c>
      <c r="E22" s="41"/>
      <c r="F22" s="42">
        <v>0.58263888888888904</v>
      </c>
      <c r="G22" s="133"/>
      <c r="H22" s="122" t="str">
        <f t="shared" si="7"/>
        <v/>
      </c>
      <c r="I22" s="146"/>
      <c r="J22" s="43"/>
      <c r="K22" s="159"/>
      <c r="L22" s="123">
        <f t="shared" si="1"/>
        <v>0</v>
      </c>
      <c r="M22" s="123">
        <f t="shared" si="2"/>
        <v>0</v>
      </c>
      <c r="N22" s="44" t="str">
        <f>IF(E22="","",H22/12*VLOOKUP(J22,Causa!$A$78:$C$80,3,0))</f>
        <v/>
      </c>
      <c r="O22" s="44">
        <f t="shared" si="3"/>
        <v>0</v>
      </c>
      <c r="P22" s="44">
        <f t="shared" si="4"/>
        <v>0</v>
      </c>
      <c r="Q22" s="160"/>
      <c r="R22" s="45"/>
      <c r="S22" s="45"/>
      <c r="T22" s="161">
        <f>IF(H22="",0,ROUND(H22/VLOOKUP(J22,Causa!$A$78:$B$80,2,0)*60,2))</f>
        <v>0</v>
      </c>
      <c r="U22" s="161">
        <f t="shared" si="8"/>
        <v>0</v>
      </c>
      <c r="V22" s="161">
        <f t="shared" si="9"/>
        <v>0</v>
      </c>
      <c r="W22" s="161">
        <f t="shared" si="10"/>
        <v>0</v>
      </c>
      <c r="X22" s="161">
        <f t="shared" si="11"/>
        <v>0</v>
      </c>
      <c r="Y22" s="161">
        <f t="shared" si="5"/>
        <v>0</v>
      </c>
      <c r="Z22" s="162">
        <v>13</v>
      </c>
      <c r="AA22" s="110" t="s">
        <v>515</v>
      </c>
      <c r="AB22" s="106"/>
      <c r="AC22" s="106"/>
      <c r="AD22" s="106"/>
      <c r="AE22" s="107">
        <f t="shared" si="12"/>
        <v>13</v>
      </c>
      <c r="AP22" s="87"/>
      <c r="AQ22" s="87"/>
      <c r="AR22" s="87"/>
    </row>
    <row r="23" spans="1:44" s="108" customFormat="1" ht="24.75" customHeight="1" thickBot="1" x14ac:dyDescent="0.3">
      <c r="A23" s="261"/>
      <c r="B23" s="47"/>
      <c r="C23" s="50" t="str">
        <f t="shared" si="6"/>
        <v/>
      </c>
      <c r="D23" s="40" t="str">
        <f>IFERROR(IF(H23="","",(1-(H23/(VLOOKUP(J23,Causa!$A$78:$B$80,2,0))))*60),"FALTA CALIBRE")</f>
        <v/>
      </c>
      <c r="E23" s="41"/>
      <c r="F23" s="42">
        <v>0.624305555555556</v>
      </c>
      <c r="G23" s="133"/>
      <c r="H23" s="122" t="str">
        <f t="shared" si="7"/>
        <v/>
      </c>
      <c r="I23" s="146"/>
      <c r="J23" s="43"/>
      <c r="K23" s="159"/>
      <c r="L23" s="123">
        <f t="shared" si="1"/>
        <v>0</v>
      </c>
      <c r="M23" s="123">
        <f t="shared" si="2"/>
        <v>0</v>
      </c>
      <c r="N23" s="44" t="str">
        <f>IF(E23="","",H23/12*VLOOKUP(J23,Causa!$A$78:$C$80,3,0))</f>
        <v/>
      </c>
      <c r="O23" s="44">
        <f t="shared" si="3"/>
        <v>0</v>
      </c>
      <c r="P23" s="44">
        <f t="shared" si="4"/>
        <v>0</v>
      </c>
      <c r="Q23" s="160"/>
      <c r="R23" s="45"/>
      <c r="S23" s="45"/>
      <c r="T23" s="161">
        <f>IF(H23="",0,ROUND(H23/VLOOKUP(J23,Causa!$A$78:$B$80,2,0)*60,2))</f>
        <v>0</v>
      </c>
      <c r="U23" s="161">
        <f t="shared" si="8"/>
        <v>0</v>
      </c>
      <c r="V23" s="161">
        <f t="shared" si="9"/>
        <v>0</v>
      </c>
      <c r="W23" s="161">
        <f t="shared" si="10"/>
        <v>0</v>
      </c>
      <c r="X23" s="161">
        <f t="shared" si="11"/>
        <v>0</v>
      </c>
      <c r="Y23" s="161">
        <f t="shared" si="5"/>
        <v>0</v>
      </c>
      <c r="Z23" s="162">
        <v>14</v>
      </c>
      <c r="AA23" s="110" t="s">
        <v>515</v>
      </c>
      <c r="AB23" s="106"/>
      <c r="AC23" s="106"/>
      <c r="AD23" s="106"/>
      <c r="AE23" s="107">
        <f t="shared" si="12"/>
        <v>14</v>
      </c>
      <c r="AP23" s="87"/>
      <c r="AQ23" s="87"/>
      <c r="AR23" s="87"/>
    </row>
    <row r="24" spans="1:44" s="108" customFormat="1" ht="24.75" customHeight="1" x14ac:dyDescent="0.25">
      <c r="A24" s="259" t="s">
        <v>1764</v>
      </c>
      <c r="B24" s="47"/>
      <c r="C24" s="48" t="str">
        <f t="shared" si="6"/>
        <v/>
      </c>
      <c r="D24" s="40" t="str">
        <f>IFERROR(IF(H24="","",(1-(H24/(VLOOKUP(J24,Causa!$A$78:$B$80,2,0))))*60),"FALTA CALIBRE")</f>
        <v/>
      </c>
      <c r="E24" s="41"/>
      <c r="F24" s="42">
        <v>0.66597222222222197</v>
      </c>
      <c r="G24" s="133"/>
      <c r="H24" s="122" t="str">
        <f t="shared" si="7"/>
        <v/>
      </c>
      <c r="I24" s="146"/>
      <c r="J24" s="43"/>
      <c r="K24" s="159"/>
      <c r="L24" s="123">
        <f t="shared" si="1"/>
        <v>0</v>
      </c>
      <c r="M24" s="123">
        <f t="shared" si="2"/>
        <v>0</v>
      </c>
      <c r="N24" s="44" t="str">
        <f>IF(E24="","",H24/12*VLOOKUP(J24,Causa!$A$78:$C$80,3,0))</f>
        <v/>
      </c>
      <c r="O24" s="44">
        <f t="shared" si="3"/>
        <v>0</v>
      </c>
      <c r="P24" s="44">
        <f t="shared" si="4"/>
        <v>0</v>
      </c>
      <c r="Q24" s="160"/>
      <c r="R24" s="45">
        <f>IFERROR(SUM(T24:T32)/(SUM(Y24:Y32)-SUM(U24:U32)-SUM(V24:V32)),0)</f>
        <v>0</v>
      </c>
      <c r="S24" s="45"/>
      <c r="T24" s="161">
        <f>IF(H24="",0,ROUND(H24/VLOOKUP(J24,Causa!$A$78:$B$80,2,0)*60,2))</f>
        <v>0</v>
      </c>
      <c r="U24" s="161">
        <f t="shared" si="8"/>
        <v>0</v>
      </c>
      <c r="V24" s="161">
        <f t="shared" si="9"/>
        <v>0</v>
      </c>
      <c r="W24" s="161">
        <f t="shared" si="10"/>
        <v>0</v>
      </c>
      <c r="X24" s="161">
        <f t="shared" si="11"/>
        <v>0</v>
      </c>
      <c r="Y24" s="161">
        <f t="shared" si="5"/>
        <v>0</v>
      </c>
      <c r="Z24" s="162">
        <v>15</v>
      </c>
      <c r="AA24" s="110" t="s">
        <v>1850</v>
      </c>
      <c r="AB24" s="106"/>
      <c r="AC24" s="106"/>
      <c r="AD24" s="106"/>
      <c r="AE24" s="107">
        <f t="shared" si="12"/>
        <v>15</v>
      </c>
      <c r="AP24" s="111"/>
      <c r="AQ24" s="111"/>
      <c r="AR24" s="111"/>
    </row>
    <row r="25" spans="1:44" s="108" customFormat="1" ht="24.75" customHeight="1" x14ac:dyDescent="0.25">
      <c r="A25" s="260"/>
      <c r="B25" s="47"/>
      <c r="C25" s="49" t="str">
        <f t="shared" si="6"/>
        <v/>
      </c>
      <c r="D25" s="40" t="str">
        <f>IFERROR(IF(H25="","",(1-(H25/(VLOOKUP(J25,Causa!$A$78:$B$80,2,0))))*60),"FALTA CALIBRE")</f>
        <v/>
      </c>
      <c r="E25" s="41"/>
      <c r="F25" s="42">
        <v>0.70763888888888904</v>
      </c>
      <c r="G25" s="133"/>
      <c r="H25" s="122" t="str">
        <f t="shared" si="7"/>
        <v/>
      </c>
      <c r="I25" s="146"/>
      <c r="J25" s="43"/>
      <c r="K25" s="159" t="str">
        <f>IFERROR("Promedio Vol. De 00:00 a 08:00: " &amp; ROUND(AVERAGE(N25:N32),1) &amp; "  - GLY Promedio: " &amp; ROUND(AVERAGE(L25:L32),3)*100,"")</f>
        <v/>
      </c>
      <c r="L25" s="123">
        <f t="shared" si="1"/>
        <v>0</v>
      </c>
      <c r="M25" s="123">
        <f t="shared" si="2"/>
        <v>0</v>
      </c>
      <c r="N25" s="44" t="str">
        <f>IF(E25="","",H25/12*VLOOKUP(J25,Causa!$A$78:$C$80,3,0))</f>
        <v/>
      </c>
      <c r="O25" s="44">
        <f t="shared" si="3"/>
        <v>0</v>
      </c>
      <c r="P25" s="44">
        <f t="shared" si="4"/>
        <v>0</v>
      </c>
      <c r="Q25" s="160"/>
      <c r="R25" s="45"/>
      <c r="S25" s="45"/>
      <c r="T25" s="161">
        <f>IF(H25="",0,ROUND(H25/VLOOKUP(J25,Causa!$A$78:$B$80,2,0)*60,2))</f>
        <v>0</v>
      </c>
      <c r="U25" s="161">
        <f t="shared" si="8"/>
        <v>0</v>
      </c>
      <c r="V25" s="161">
        <f t="shared" si="9"/>
        <v>0</v>
      </c>
      <c r="W25" s="161">
        <f t="shared" si="10"/>
        <v>0</v>
      </c>
      <c r="X25" s="161">
        <f t="shared" si="11"/>
        <v>0</v>
      </c>
      <c r="Y25" s="161">
        <f t="shared" si="5"/>
        <v>0</v>
      </c>
      <c r="Z25" s="162">
        <v>16</v>
      </c>
      <c r="AA25" s="110" t="s">
        <v>1850</v>
      </c>
      <c r="AB25" s="106"/>
      <c r="AC25" s="106"/>
      <c r="AD25" s="106"/>
      <c r="AE25" s="107">
        <f t="shared" si="12"/>
        <v>16</v>
      </c>
      <c r="AP25" s="91"/>
      <c r="AQ25" s="91"/>
      <c r="AR25" s="91"/>
    </row>
    <row r="26" spans="1:44" s="108" customFormat="1" ht="24.75" customHeight="1" x14ac:dyDescent="0.25">
      <c r="A26" s="260"/>
      <c r="B26" s="47"/>
      <c r="C26" s="49" t="str">
        <f t="shared" si="6"/>
        <v/>
      </c>
      <c r="D26" s="40" t="str">
        <f>IFERROR(IF(H26="","",(1-(H26/(VLOOKUP(J26,Causa!$A$78:$B$80,2,0))))*60),"FALTA CALIBRE")</f>
        <v/>
      </c>
      <c r="E26" s="41"/>
      <c r="F26" s="42">
        <v>0.749305555555556</v>
      </c>
      <c r="G26" s="133"/>
      <c r="H26" s="122" t="str">
        <f t="shared" si="7"/>
        <v/>
      </c>
      <c r="I26" s="146"/>
      <c r="J26" s="43"/>
      <c r="K26" s="159"/>
      <c r="L26" s="123">
        <f t="shared" si="1"/>
        <v>0</v>
      </c>
      <c r="M26" s="123">
        <f t="shared" si="2"/>
        <v>0</v>
      </c>
      <c r="N26" s="44" t="str">
        <f>IF(E26="","",H26/12*VLOOKUP(J26,Causa!$A$78:$C$80,3,0))</f>
        <v/>
      </c>
      <c r="O26" s="44">
        <f t="shared" si="3"/>
        <v>0</v>
      </c>
      <c r="P26" s="44">
        <f t="shared" si="4"/>
        <v>0</v>
      </c>
      <c r="Q26" s="160"/>
      <c r="R26" s="45"/>
      <c r="S26" s="45"/>
      <c r="T26" s="161">
        <f>IF(H26="",0,ROUND(H26/VLOOKUP(J26,Causa!$A$78:$B$80,2,0)*60,2))</f>
        <v>0</v>
      </c>
      <c r="U26" s="161">
        <f t="shared" si="8"/>
        <v>0</v>
      </c>
      <c r="V26" s="161">
        <f t="shared" si="9"/>
        <v>0</v>
      </c>
      <c r="W26" s="161">
        <f t="shared" si="10"/>
        <v>0</v>
      </c>
      <c r="X26" s="161">
        <f t="shared" si="11"/>
        <v>0</v>
      </c>
      <c r="Y26" s="161">
        <f t="shared" si="5"/>
        <v>0</v>
      </c>
      <c r="Z26" s="162">
        <v>17</v>
      </c>
      <c r="AA26" s="110" t="s">
        <v>1850</v>
      </c>
      <c r="AB26" s="106"/>
      <c r="AC26" s="106"/>
      <c r="AD26" s="106"/>
      <c r="AE26" s="107">
        <f t="shared" si="12"/>
        <v>17</v>
      </c>
      <c r="AP26" s="91"/>
      <c r="AQ26" s="91"/>
      <c r="AR26" s="91"/>
    </row>
    <row r="27" spans="1:44" s="108" customFormat="1" ht="24.75" customHeight="1" x14ac:dyDescent="0.25">
      <c r="A27" s="260"/>
      <c r="B27" s="47"/>
      <c r="C27" s="49" t="str">
        <f t="shared" si="6"/>
        <v/>
      </c>
      <c r="D27" s="40" t="str">
        <f>IFERROR(IF(H27="","",(1-(H27/(VLOOKUP(J27,Causa!$A$78:$B$80,2,0))))*60),"FALTA CALIBRE")</f>
        <v/>
      </c>
      <c r="E27" s="41"/>
      <c r="F27" s="42">
        <v>0.79097222222222197</v>
      </c>
      <c r="G27" s="133"/>
      <c r="H27" s="122" t="str">
        <f t="shared" si="7"/>
        <v/>
      </c>
      <c r="I27" s="146"/>
      <c r="J27" s="43"/>
      <c r="K27" s="159"/>
      <c r="L27" s="123">
        <f t="shared" si="1"/>
        <v>0</v>
      </c>
      <c r="M27" s="123">
        <f t="shared" si="2"/>
        <v>0</v>
      </c>
      <c r="N27" s="44" t="str">
        <f>IF(E27="","",H27/12*VLOOKUP(J27,Causa!$A$78:$C$80,3,0))</f>
        <v/>
      </c>
      <c r="O27" s="44">
        <f t="shared" si="3"/>
        <v>0</v>
      </c>
      <c r="P27" s="44">
        <f t="shared" si="4"/>
        <v>0</v>
      </c>
      <c r="Q27" s="160"/>
      <c r="R27" s="45"/>
      <c r="S27" s="45"/>
      <c r="T27" s="161">
        <f>IF(H27="",0,ROUND(H27/VLOOKUP(J27,Causa!$A$78:$B$80,2,0)*60,2))</f>
        <v>0</v>
      </c>
      <c r="U27" s="161">
        <f t="shared" si="8"/>
        <v>0</v>
      </c>
      <c r="V27" s="161">
        <f t="shared" si="9"/>
        <v>0</v>
      </c>
      <c r="W27" s="161">
        <f t="shared" si="10"/>
        <v>0</v>
      </c>
      <c r="X27" s="161">
        <f t="shared" si="11"/>
        <v>0</v>
      </c>
      <c r="Y27" s="161">
        <f t="shared" si="5"/>
        <v>0</v>
      </c>
      <c r="Z27" s="162">
        <v>18</v>
      </c>
      <c r="AA27" s="106" t="s">
        <v>1850</v>
      </c>
      <c r="AB27" s="106"/>
      <c r="AC27" s="106"/>
      <c r="AD27" s="106"/>
      <c r="AE27" s="107">
        <f t="shared" si="12"/>
        <v>18</v>
      </c>
      <c r="AP27" s="91"/>
      <c r="AQ27" s="91"/>
      <c r="AR27" s="91"/>
    </row>
    <row r="28" spans="1:44" s="108" customFormat="1" ht="24.75" customHeight="1" x14ac:dyDescent="0.25">
      <c r="A28" s="260"/>
      <c r="B28" s="47"/>
      <c r="C28" s="49" t="str">
        <f t="shared" si="6"/>
        <v/>
      </c>
      <c r="D28" s="40" t="str">
        <f>IFERROR(IF(H28="","",(1-(H28/(VLOOKUP(J28,Causa!$A$78:$B$80,2,0))))*60),"FALTA CALIBRE")</f>
        <v/>
      </c>
      <c r="E28" s="41"/>
      <c r="F28" s="42">
        <v>0.83263888888888904</v>
      </c>
      <c r="G28" s="133"/>
      <c r="H28" s="122" t="str">
        <f t="shared" si="7"/>
        <v/>
      </c>
      <c r="I28" s="146"/>
      <c r="J28" s="43"/>
      <c r="K28" s="159"/>
      <c r="L28" s="123">
        <f t="shared" si="1"/>
        <v>0</v>
      </c>
      <c r="M28" s="123">
        <f t="shared" si="2"/>
        <v>0</v>
      </c>
      <c r="N28" s="44" t="str">
        <f>IF(E28="","",H28/12*VLOOKUP(J28,Causa!$A$78:$C$80,3,0))</f>
        <v/>
      </c>
      <c r="O28" s="44">
        <f t="shared" si="3"/>
        <v>0</v>
      </c>
      <c r="P28" s="44">
        <f t="shared" si="4"/>
        <v>0</v>
      </c>
      <c r="Q28" s="160"/>
      <c r="R28" s="45"/>
      <c r="S28" s="45"/>
      <c r="T28" s="161">
        <f>IF(H28="",0,ROUND(H28/VLOOKUP(J28,Causa!$A$78:$B$80,2,0)*60,2))</f>
        <v>0</v>
      </c>
      <c r="U28" s="161">
        <f t="shared" si="8"/>
        <v>0</v>
      </c>
      <c r="V28" s="161">
        <f t="shared" si="9"/>
        <v>0</v>
      </c>
      <c r="W28" s="161">
        <f t="shared" si="10"/>
        <v>0</v>
      </c>
      <c r="X28" s="161">
        <f t="shared" si="11"/>
        <v>0</v>
      </c>
      <c r="Y28" s="161">
        <f t="shared" si="5"/>
        <v>0</v>
      </c>
      <c r="Z28" s="162">
        <v>19</v>
      </c>
      <c r="AA28" s="106" t="s">
        <v>1850</v>
      </c>
      <c r="AB28" s="106"/>
      <c r="AC28" s="106"/>
      <c r="AD28" s="106"/>
      <c r="AE28" s="107">
        <f t="shared" si="12"/>
        <v>19</v>
      </c>
      <c r="AP28" s="91"/>
      <c r="AQ28" s="91"/>
      <c r="AR28" s="91"/>
    </row>
    <row r="29" spans="1:44" s="108" customFormat="1" ht="24.75" customHeight="1" x14ac:dyDescent="0.25">
      <c r="A29" s="260"/>
      <c r="B29" s="47"/>
      <c r="C29" s="49" t="str">
        <f t="shared" si="6"/>
        <v/>
      </c>
      <c r="D29" s="40" t="str">
        <f>IFERROR(IF(H29="","",(1-(H29/(VLOOKUP(J29,Causa!$A$78:$B$80,2,0))))*60),"FALTA CALIBRE")</f>
        <v/>
      </c>
      <c r="E29" s="41"/>
      <c r="F29" s="42">
        <v>0.874305555555556</v>
      </c>
      <c r="G29" s="133"/>
      <c r="H29" s="122" t="str">
        <f t="shared" si="7"/>
        <v/>
      </c>
      <c r="I29" s="146"/>
      <c r="J29" s="43"/>
      <c r="K29" s="159"/>
      <c r="L29" s="123">
        <f t="shared" si="1"/>
        <v>0</v>
      </c>
      <c r="M29" s="123">
        <f t="shared" si="2"/>
        <v>0</v>
      </c>
      <c r="N29" s="44" t="str">
        <f>IF(E29="","",H29/12*VLOOKUP(J29,Causa!$A$78:$C$80,3,0))</f>
        <v/>
      </c>
      <c r="O29" s="44">
        <f t="shared" si="3"/>
        <v>0</v>
      </c>
      <c r="P29" s="44">
        <f t="shared" si="4"/>
        <v>0</v>
      </c>
      <c r="Q29" s="160"/>
      <c r="R29" s="45"/>
      <c r="S29" s="45"/>
      <c r="T29" s="161">
        <f>IF(H29="",0,ROUND(H29/VLOOKUP(J29,Causa!$A$78:$B$80,2,0)*60,2))</f>
        <v>0</v>
      </c>
      <c r="U29" s="161">
        <f t="shared" si="8"/>
        <v>0</v>
      </c>
      <c r="V29" s="161">
        <f t="shared" si="9"/>
        <v>0</v>
      </c>
      <c r="W29" s="161">
        <f t="shared" si="10"/>
        <v>0</v>
      </c>
      <c r="X29" s="161">
        <f t="shared" si="11"/>
        <v>0</v>
      </c>
      <c r="Y29" s="161">
        <f t="shared" si="5"/>
        <v>0</v>
      </c>
      <c r="Z29" s="162">
        <v>20</v>
      </c>
      <c r="AA29" s="106" t="s">
        <v>1850</v>
      </c>
      <c r="AB29" s="106"/>
      <c r="AC29" s="106"/>
      <c r="AD29" s="106"/>
      <c r="AE29" s="107">
        <f t="shared" si="12"/>
        <v>20</v>
      </c>
      <c r="AP29" s="91"/>
      <c r="AQ29" s="91"/>
      <c r="AR29" s="91"/>
    </row>
    <row r="30" spans="1:44" s="108" customFormat="1" ht="24.75" customHeight="1" x14ac:dyDescent="0.25">
      <c r="A30" s="260"/>
      <c r="B30" s="47"/>
      <c r="C30" s="49" t="str">
        <f t="shared" si="6"/>
        <v/>
      </c>
      <c r="D30" s="40" t="str">
        <f>IFERROR(IF(H30="","",(1-(H30/(VLOOKUP(J30,Causa!$A$78:$B$80,2,0))))*60),"FALTA CALIBRE")</f>
        <v/>
      </c>
      <c r="E30" s="41"/>
      <c r="F30" s="42">
        <v>0.91597222222222197</v>
      </c>
      <c r="G30" s="133"/>
      <c r="H30" s="122" t="str">
        <f t="shared" si="7"/>
        <v/>
      </c>
      <c r="I30" s="146"/>
      <c r="J30" s="43"/>
      <c r="K30" s="159"/>
      <c r="L30" s="123">
        <f t="shared" si="1"/>
        <v>0</v>
      </c>
      <c r="M30" s="123">
        <f t="shared" si="2"/>
        <v>0</v>
      </c>
      <c r="N30" s="44" t="str">
        <f>IF(E30="","",H30/12*VLOOKUP(J30,Causa!$A$78:$C$80,3,0))</f>
        <v/>
      </c>
      <c r="O30" s="44">
        <f t="shared" si="3"/>
        <v>0</v>
      </c>
      <c r="P30" s="44">
        <f t="shared" si="4"/>
        <v>0</v>
      </c>
      <c r="Q30" s="160"/>
      <c r="R30" s="45"/>
      <c r="S30" s="45"/>
      <c r="T30" s="161">
        <f>IF(H30="",0,ROUND(H30/VLOOKUP(J30,Causa!$A$78:$B$80,2,0)*60,2))</f>
        <v>0</v>
      </c>
      <c r="U30" s="161">
        <f t="shared" si="8"/>
        <v>0</v>
      </c>
      <c r="V30" s="161">
        <f t="shared" si="9"/>
        <v>0</v>
      </c>
      <c r="W30" s="161">
        <f t="shared" si="10"/>
        <v>0</v>
      </c>
      <c r="X30" s="161">
        <f t="shared" si="11"/>
        <v>0</v>
      </c>
      <c r="Y30" s="161">
        <f t="shared" si="5"/>
        <v>0</v>
      </c>
      <c r="Z30" s="162">
        <v>21</v>
      </c>
      <c r="AA30" s="106" t="s">
        <v>1850</v>
      </c>
      <c r="AB30" s="106"/>
      <c r="AC30" s="106"/>
      <c r="AD30" s="106"/>
      <c r="AE30" s="107">
        <f t="shared" si="12"/>
        <v>21</v>
      </c>
      <c r="AP30" s="91"/>
      <c r="AQ30" s="91"/>
      <c r="AR30" s="91"/>
    </row>
    <row r="31" spans="1:44" s="108" customFormat="1" ht="24.75" customHeight="1" thickBot="1" x14ac:dyDescent="0.3">
      <c r="A31" s="261"/>
      <c r="B31" s="47"/>
      <c r="C31" s="50" t="str">
        <f t="shared" si="6"/>
        <v/>
      </c>
      <c r="D31" s="40" t="str">
        <f>IFERROR(IF(H31="","",(1-(H31/(VLOOKUP(J31,Causa!$A$78:$B$80,2,0))))*60),"FALTA CALIBRE")</f>
        <v/>
      </c>
      <c r="E31" s="41"/>
      <c r="F31" s="42">
        <v>0.95763888888888904</v>
      </c>
      <c r="G31" s="133"/>
      <c r="H31" s="122" t="str">
        <f t="shared" si="7"/>
        <v/>
      </c>
      <c r="I31" s="146"/>
      <c r="J31" s="43"/>
      <c r="K31" s="159"/>
      <c r="L31" s="123">
        <f t="shared" si="1"/>
        <v>0</v>
      </c>
      <c r="M31" s="123">
        <f t="shared" si="2"/>
        <v>0</v>
      </c>
      <c r="N31" s="44" t="str">
        <f>IF(E31="","",H31/12*VLOOKUP(J31,Causa!$A$78:$C$80,3,0))</f>
        <v/>
      </c>
      <c r="O31" s="44">
        <f t="shared" si="3"/>
        <v>0</v>
      </c>
      <c r="P31" s="44">
        <f t="shared" si="4"/>
        <v>0</v>
      </c>
      <c r="Q31" s="160"/>
      <c r="R31" s="45"/>
      <c r="S31" s="45"/>
      <c r="T31" s="161">
        <f>IF(H31="",0,ROUND(H31/VLOOKUP(J31,Causa!$A$78:$B$80,2,0)*60,2))</f>
        <v>0</v>
      </c>
      <c r="U31" s="161">
        <f t="shared" si="8"/>
        <v>0</v>
      </c>
      <c r="V31" s="161">
        <f t="shared" si="9"/>
        <v>0</v>
      </c>
      <c r="W31" s="161">
        <f t="shared" si="10"/>
        <v>0</v>
      </c>
      <c r="X31" s="161">
        <f t="shared" si="11"/>
        <v>0</v>
      </c>
      <c r="Y31" s="161">
        <f t="shared" si="5"/>
        <v>0</v>
      </c>
      <c r="Z31" s="162">
        <v>22</v>
      </c>
      <c r="AA31" s="106" t="s">
        <v>1850</v>
      </c>
      <c r="AB31" s="106"/>
      <c r="AC31" s="106"/>
      <c r="AD31" s="106"/>
      <c r="AE31" s="107">
        <f t="shared" si="12"/>
        <v>22</v>
      </c>
      <c r="AP31" s="91"/>
      <c r="AQ31" s="91"/>
      <c r="AR31" s="91"/>
    </row>
    <row r="32" spans="1:44" s="108" customFormat="1" ht="24.75" customHeight="1" thickBot="1" x14ac:dyDescent="0.3">
      <c r="A32" s="51" t="s">
        <v>1795</v>
      </c>
      <c r="B32" s="47"/>
      <c r="C32" s="134" t="str">
        <f t="shared" si="6"/>
        <v/>
      </c>
      <c r="D32" s="135" t="str">
        <f>IFERROR(IF(H32="","",(1-(H32/(VLOOKUP(J32,Causa!$A$78:$B$80,2,0))))*60),"FALTA CALIBRE")</f>
        <v/>
      </c>
      <c r="E32" s="136"/>
      <c r="F32" s="137">
        <v>0.999305555555556</v>
      </c>
      <c r="G32" s="133"/>
      <c r="H32" s="138" t="str">
        <f t="shared" si="7"/>
        <v/>
      </c>
      <c r="I32" s="146"/>
      <c r="J32" s="43"/>
      <c r="K32" s="184"/>
      <c r="L32" s="123">
        <f t="shared" si="1"/>
        <v>0</v>
      </c>
      <c r="M32" s="123">
        <f t="shared" si="2"/>
        <v>0</v>
      </c>
      <c r="N32" s="44" t="str">
        <f>IF(E32="","",H32/12*VLOOKUP(J32,Causa!$A$78:$C$80,3,0))</f>
        <v/>
      </c>
      <c r="O32" s="44">
        <f t="shared" si="3"/>
        <v>0</v>
      </c>
      <c r="P32" s="44">
        <f t="shared" si="4"/>
        <v>0</v>
      </c>
      <c r="Q32" s="160"/>
      <c r="R32" s="45"/>
      <c r="S32" s="45"/>
      <c r="T32" s="161">
        <f>IF(H32="",0,ROUND(H32/VLOOKUP(J32,Causa!$A$78:$B$80,2,0)*60,2))</f>
        <v>0</v>
      </c>
      <c r="U32" s="161">
        <f t="shared" si="8"/>
        <v>0</v>
      </c>
      <c r="V32" s="161">
        <f t="shared" si="9"/>
        <v>0</v>
      </c>
      <c r="W32" s="161">
        <f t="shared" si="10"/>
        <v>0</v>
      </c>
      <c r="X32" s="161">
        <f t="shared" si="11"/>
        <v>0</v>
      </c>
      <c r="Y32" s="161">
        <f t="shared" si="5"/>
        <v>0</v>
      </c>
      <c r="Z32" s="162">
        <v>23</v>
      </c>
      <c r="AA32" s="106" t="s">
        <v>517</v>
      </c>
      <c r="AB32" s="106"/>
      <c r="AC32" s="106"/>
      <c r="AD32" s="106"/>
      <c r="AE32" s="107">
        <f t="shared" si="12"/>
        <v>23</v>
      </c>
      <c r="AP32" s="91"/>
      <c r="AQ32" s="91"/>
      <c r="AR32" s="91"/>
    </row>
    <row r="33" spans="1:44" s="108" customFormat="1" ht="26.25" customHeight="1" thickBot="1" x14ac:dyDescent="0.3">
      <c r="A33" s="152"/>
      <c r="B33" s="139" t="s">
        <v>1750</v>
      </c>
      <c r="C33" s="247">
        <f>+F33+H33+J33</f>
        <v>0</v>
      </c>
      <c r="D33" s="248"/>
      <c r="E33" s="140" t="s">
        <v>1747</v>
      </c>
      <c r="F33" s="141">
        <f>SUM(N9:N15,N32)</f>
        <v>0</v>
      </c>
      <c r="G33" s="140" t="s">
        <v>1748</v>
      </c>
      <c r="H33" s="142">
        <f>SUM(N16:N23)</f>
        <v>0</v>
      </c>
      <c r="I33" s="140" t="s">
        <v>1749</v>
      </c>
      <c r="J33" s="143">
        <f>SUM(N24:N31)</f>
        <v>0</v>
      </c>
      <c r="K33" s="143">
        <f>COUNTIF($M$9:$M$32,"100%")</f>
        <v>0</v>
      </c>
      <c r="L33" s="156"/>
      <c r="M33" s="157"/>
      <c r="N33" s="157"/>
      <c r="O33" s="157"/>
      <c r="P33" s="157"/>
      <c r="Q33" s="157"/>
      <c r="R33" s="157"/>
      <c r="S33" s="158"/>
      <c r="T33" s="249" t="s">
        <v>2</v>
      </c>
      <c r="U33" s="250"/>
      <c r="V33" s="250"/>
      <c r="W33" s="250"/>
      <c r="X33" s="18"/>
      <c r="Y33" s="124"/>
      <c r="Z33" s="124"/>
      <c r="AA33" s="112"/>
      <c r="AB33" s="112"/>
      <c r="AJ33" s="113"/>
      <c r="AK33" s="114"/>
      <c r="AL33" s="114"/>
      <c r="AM33" s="114"/>
      <c r="AN33" s="91"/>
      <c r="AO33" s="91"/>
      <c r="AP33" s="91"/>
      <c r="AQ33" s="91"/>
      <c r="AR33" s="91"/>
    </row>
    <row r="34" spans="1:44" s="108" customFormat="1" ht="35.25" customHeight="1" thickBot="1" x14ac:dyDescent="0.3">
      <c r="A34" s="150"/>
      <c r="C34" s="23" t="s">
        <v>1739</v>
      </c>
      <c r="D34" s="210" t="s">
        <v>1736</v>
      </c>
      <c r="E34" s="210" t="s">
        <v>1740</v>
      </c>
      <c r="F34" s="210" t="s">
        <v>4</v>
      </c>
      <c r="G34" s="210" t="s">
        <v>6</v>
      </c>
      <c r="H34" s="210" t="s">
        <v>7</v>
      </c>
      <c r="I34" s="132" t="s">
        <v>8</v>
      </c>
      <c r="J34" s="132" t="s">
        <v>17</v>
      </c>
      <c r="K34" s="144" t="s">
        <v>18</v>
      </c>
      <c r="L34" s="213" t="s">
        <v>19</v>
      </c>
      <c r="M34" s="214" t="s">
        <v>116</v>
      </c>
      <c r="N34" s="132" t="s">
        <v>117</v>
      </c>
      <c r="O34" s="132" t="s">
        <v>118</v>
      </c>
      <c r="P34" s="132" t="s">
        <v>20</v>
      </c>
      <c r="Q34" s="132" t="s">
        <v>21</v>
      </c>
      <c r="R34" s="215" t="s">
        <v>22</v>
      </c>
      <c r="S34" s="221" t="s">
        <v>12</v>
      </c>
      <c r="T34" s="120" t="s">
        <v>13</v>
      </c>
      <c r="U34" s="220" t="s">
        <v>14</v>
      </c>
      <c r="V34" s="220" t="s">
        <v>15</v>
      </c>
      <c r="W34" s="120" t="s">
        <v>4</v>
      </c>
      <c r="X34" s="120" t="s">
        <v>8</v>
      </c>
      <c r="Y34" s="125"/>
      <c r="Z34" s="126"/>
      <c r="AA34" s="91"/>
      <c r="AB34" s="115"/>
      <c r="AJ34" s="113"/>
      <c r="AK34" s="114"/>
      <c r="AL34" s="114"/>
      <c r="AM34" s="114"/>
      <c r="AN34" s="91"/>
      <c r="AO34" s="91"/>
      <c r="AP34" s="91"/>
      <c r="AQ34" s="91"/>
      <c r="AR34" s="91"/>
    </row>
    <row r="35" spans="1:44" s="17" customFormat="1" ht="20.25" customHeight="1" x14ac:dyDescent="0.2">
      <c r="A35" s="150"/>
      <c r="C35" s="205"/>
      <c r="D35" s="206" t="str">
        <f t="shared" ref="D35:D98" si="13">IF(E35="","",IF(E35=1,IF(COUNTA(F35:P35)=9,1,0),IF(J35="OPERACIO",IF(COUNTA(F35:P35)=7,1,0),IF(COUNTA(F35:P35)=7,1,0))))</f>
        <v/>
      </c>
      <c r="E35" s="207" t="str">
        <f>IFERROR(VLOOKUP(J35,Causa!$A$2:$F$15,6,0),"")</f>
        <v/>
      </c>
      <c r="F35" s="208"/>
      <c r="G35" s="209"/>
      <c r="H35" s="211"/>
      <c r="I35" s="55"/>
      <c r="J35" s="54"/>
      <c r="K35" s="54"/>
      <c r="L35" s="54"/>
      <c r="M35" s="54"/>
      <c r="N35" s="54"/>
      <c r="O35" s="54"/>
      <c r="P35" s="54"/>
      <c r="Q35" s="55"/>
      <c r="R35" s="54"/>
      <c r="S35" s="61">
        <f>IF(K35="tiempo no programado",P35,0)</f>
        <v>0</v>
      </c>
      <c r="T35" s="61">
        <f t="shared" ref="T35:T98" si="14">IF(J35="Programa",P35,0)-S35</f>
        <v>0</v>
      </c>
      <c r="U35" s="61">
        <f>IF(J35="CALIDAD",P35,0)+IF(J35="LOGISTIC",P35,0)+IF(J35="REPUESTO",P35,0)+IF(J35="SALAMAQ",P35,0)+IF(J35="PROCESO",P35,0)</f>
        <v>0</v>
      </c>
      <c r="V35" s="61">
        <f t="shared" ref="V35:V98" si="15">IF(J35="ELECTRIC",P35,0)+IF(J35="INSTRUME",P35,0)+IF(J35="MECANICA",P35,0)+IF(J35="OPERACIO",P35,0)+IF(J35="AUTOMATI",P35,0)</f>
        <v>0</v>
      </c>
      <c r="W35" s="62" t="str">
        <f t="shared" ref="W35:W98" si="16">IF(F35="","",HOUR(F35))</f>
        <v/>
      </c>
      <c r="X35" s="61" t="str">
        <f>IF(OR(W35=23,W35&lt;7),"N",IF(AND(W35&gt;=7,W35&lt;15),"M","T"))</f>
        <v>T</v>
      </c>
      <c r="Y35" s="18"/>
      <c r="Z35" s="19"/>
      <c r="AA35" s="20"/>
      <c r="AB35" s="19"/>
      <c r="AC35" s="21"/>
      <c r="AJ35" s="22"/>
      <c r="AK35" s="22"/>
      <c r="AL35" s="22"/>
      <c r="AM35" s="22"/>
      <c r="AN35" s="20"/>
      <c r="AO35" s="20"/>
      <c r="AP35" s="20"/>
      <c r="AQ35" s="20"/>
      <c r="AR35" s="20"/>
    </row>
    <row r="36" spans="1:44" s="17" customFormat="1" ht="20.25" customHeight="1" x14ac:dyDescent="0.2">
      <c r="A36" s="150"/>
      <c r="C36" s="63"/>
      <c r="D36" s="66" t="str">
        <f t="shared" si="13"/>
        <v/>
      </c>
      <c r="E36" s="69" t="str">
        <f>IFERROR(VLOOKUP(J36,Causa!$A$2:$F$15,6,0),"")</f>
        <v/>
      </c>
      <c r="F36" s="52"/>
      <c r="G36" s="53"/>
      <c r="H36" s="212"/>
      <c r="I36" s="55"/>
      <c r="J36" s="54"/>
      <c r="K36" s="54"/>
      <c r="L36" s="54"/>
      <c r="M36" s="54"/>
      <c r="N36" s="54"/>
      <c r="O36" s="54"/>
      <c r="P36" s="54"/>
      <c r="Q36" s="55"/>
      <c r="R36" s="54"/>
      <c r="S36" s="56">
        <f t="shared" ref="S36:S99" si="17">IF(K36="tiempo no programado",P36,0)</f>
        <v>0</v>
      </c>
      <c r="T36" s="56">
        <f t="shared" si="14"/>
        <v>0</v>
      </c>
      <c r="U36" s="56">
        <f t="shared" ref="U36:U99" si="18">IF(J36="CALIDAD",P36,0)+IF(J36="LOGISTIC",P36,0)+IF(J36="REPUESTO",P36,0)+IF(J36="SALAMAQ",P36,0)</f>
        <v>0</v>
      </c>
      <c r="V36" s="56">
        <f t="shared" si="15"/>
        <v>0</v>
      </c>
      <c r="W36" s="64" t="str">
        <f t="shared" si="16"/>
        <v/>
      </c>
      <c r="X36" s="56" t="str">
        <f t="shared" ref="X36:X99" si="19">IF(OR(W36=23,W36&lt;7),"N",IF(AND(W36&gt;=7,W36&lt;15),"M","T"))</f>
        <v>T</v>
      </c>
      <c r="Y36" s="18"/>
      <c r="Z36" s="19"/>
      <c r="AA36" s="20"/>
      <c r="AB36" s="19"/>
      <c r="AC36" s="21"/>
      <c r="AJ36" s="22"/>
      <c r="AK36" s="22"/>
      <c r="AL36" s="22"/>
      <c r="AM36" s="22"/>
      <c r="AN36" s="20"/>
      <c r="AO36" s="20"/>
      <c r="AP36" s="20"/>
      <c r="AQ36" s="20"/>
      <c r="AR36" s="20"/>
    </row>
    <row r="37" spans="1:44" s="17" customFormat="1" ht="20.25" customHeight="1" x14ac:dyDescent="0.2">
      <c r="A37" s="150"/>
      <c r="C37" s="63"/>
      <c r="D37" s="66" t="str">
        <f t="shared" si="13"/>
        <v/>
      </c>
      <c r="E37" s="69" t="str">
        <f>IFERROR(VLOOKUP(J37,Causa!$A$2:$F$15,6,0),"")</f>
        <v/>
      </c>
      <c r="F37" s="52"/>
      <c r="G37" s="53"/>
      <c r="H37" s="212"/>
      <c r="I37" s="55"/>
      <c r="J37" s="54"/>
      <c r="K37" s="54"/>
      <c r="L37" s="54"/>
      <c r="M37" s="54"/>
      <c r="N37" s="54"/>
      <c r="O37" s="54"/>
      <c r="P37" s="54"/>
      <c r="Q37" s="55"/>
      <c r="R37" s="54"/>
      <c r="S37" s="56">
        <f t="shared" si="17"/>
        <v>0</v>
      </c>
      <c r="T37" s="56">
        <f t="shared" si="14"/>
        <v>0</v>
      </c>
      <c r="U37" s="56">
        <f t="shared" si="18"/>
        <v>0</v>
      </c>
      <c r="V37" s="56">
        <f t="shared" si="15"/>
        <v>0</v>
      </c>
      <c r="W37" s="64" t="str">
        <f t="shared" si="16"/>
        <v/>
      </c>
      <c r="X37" s="56" t="str">
        <f t="shared" si="19"/>
        <v>T</v>
      </c>
      <c r="Y37" s="18"/>
      <c r="Z37" s="19"/>
      <c r="AA37" s="20"/>
      <c r="AB37" s="19"/>
      <c r="AC37" s="21"/>
      <c r="AJ37" s="22"/>
      <c r="AK37" s="22"/>
      <c r="AL37" s="22"/>
      <c r="AM37" s="22"/>
      <c r="AN37" s="20"/>
      <c r="AO37" s="20"/>
      <c r="AP37" s="20"/>
      <c r="AQ37" s="20"/>
      <c r="AR37" s="20"/>
    </row>
    <row r="38" spans="1:44" s="17" customFormat="1" ht="20.25" customHeight="1" x14ac:dyDescent="0.2">
      <c r="A38" s="150"/>
      <c r="C38" s="63"/>
      <c r="D38" s="66" t="str">
        <f t="shared" si="13"/>
        <v/>
      </c>
      <c r="E38" s="69" t="str">
        <f>IFERROR(VLOOKUP(J38,Causa!$A$2:$F$15,6,0),"")</f>
        <v/>
      </c>
      <c r="F38" s="52"/>
      <c r="G38" s="53"/>
      <c r="H38" s="212"/>
      <c r="I38" s="55"/>
      <c r="J38" s="54"/>
      <c r="K38" s="54"/>
      <c r="L38" s="54"/>
      <c r="M38" s="54"/>
      <c r="N38" s="54"/>
      <c r="O38" s="54"/>
      <c r="P38" s="54"/>
      <c r="Q38" s="55"/>
      <c r="R38" s="54"/>
      <c r="S38" s="56">
        <f t="shared" si="17"/>
        <v>0</v>
      </c>
      <c r="T38" s="56">
        <f t="shared" si="14"/>
        <v>0</v>
      </c>
      <c r="U38" s="56">
        <f t="shared" si="18"/>
        <v>0</v>
      </c>
      <c r="V38" s="56">
        <f t="shared" si="15"/>
        <v>0</v>
      </c>
      <c r="W38" s="64" t="str">
        <f t="shared" si="16"/>
        <v/>
      </c>
      <c r="X38" s="56" t="str">
        <f t="shared" si="19"/>
        <v>T</v>
      </c>
      <c r="Y38" s="18"/>
      <c r="Z38" s="19"/>
      <c r="AA38" s="20"/>
      <c r="AB38" s="19"/>
      <c r="AC38" s="21"/>
      <c r="AJ38" s="22"/>
      <c r="AK38" s="22"/>
      <c r="AL38" s="22"/>
      <c r="AM38" s="22"/>
      <c r="AN38" s="20"/>
      <c r="AO38" s="20"/>
      <c r="AP38" s="20"/>
      <c r="AQ38" s="20"/>
      <c r="AR38" s="20"/>
    </row>
    <row r="39" spans="1:44" s="17" customFormat="1" ht="20.25" customHeight="1" x14ac:dyDescent="0.2">
      <c r="A39" s="150"/>
      <c r="C39" s="63"/>
      <c r="D39" s="66" t="str">
        <f t="shared" si="13"/>
        <v/>
      </c>
      <c r="E39" s="69" t="str">
        <f>IFERROR(VLOOKUP(J39,Causa!$A$2:$F$15,6,0),"")</f>
        <v/>
      </c>
      <c r="F39" s="52"/>
      <c r="G39" s="53"/>
      <c r="H39" s="212"/>
      <c r="I39" s="55"/>
      <c r="J39" s="54"/>
      <c r="K39" s="54"/>
      <c r="L39" s="54"/>
      <c r="M39" s="54"/>
      <c r="N39" s="54"/>
      <c r="O39" s="54"/>
      <c r="P39" s="54"/>
      <c r="Q39" s="55"/>
      <c r="R39" s="54"/>
      <c r="S39" s="56">
        <f t="shared" si="17"/>
        <v>0</v>
      </c>
      <c r="T39" s="56">
        <f t="shared" si="14"/>
        <v>0</v>
      </c>
      <c r="U39" s="56">
        <f t="shared" si="18"/>
        <v>0</v>
      </c>
      <c r="V39" s="56">
        <f t="shared" si="15"/>
        <v>0</v>
      </c>
      <c r="W39" s="64" t="str">
        <f t="shared" si="16"/>
        <v/>
      </c>
      <c r="X39" s="56" t="str">
        <f t="shared" si="19"/>
        <v>T</v>
      </c>
      <c r="Y39" s="18"/>
      <c r="Z39" s="19"/>
      <c r="AA39" s="20"/>
      <c r="AB39" s="19"/>
      <c r="AC39" s="21"/>
      <c r="AJ39" s="22"/>
      <c r="AK39" s="22"/>
      <c r="AL39" s="22"/>
      <c r="AM39" s="22"/>
      <c r="AN39" s="20"/>
      <c r="AO39" s="20"/>
      <c r="AP39" s="20"/>
      <c r="AQ39" s="20"/>
      <c r="AR39" s="20"/>
    </row>
    <row r="40" spans="1:44" s="17" customFormat="1" ht="20.25" customHeight="1" x14ac:dyDescent="0.2">
      <c r="A40" s="150"/>
      <c r="C40" s="63"/>
      <c r="D40" s="66" t="str">
        <f t="shared" si="13"/>
        <v/>
      </c>
      <c r="E40" s="69" t="str">
        <f>IFERROR(VLOOKUP(J40,Causa!$A$2:$F$15,6,0),"")</f>
        <v/>
      </c>
      <c r="F40" s="52"/>
      <c r="G40" s="53"/>
      <c r="H40" s="212"/>
      <c r="I40" s="55"/>
      <c r="J40" s="54"/>
      <c r="K40" s="54"/>
      <c r="L40" s="54"/>
      <c r="M40" s="54"/>
      <c r="N40" s="54"/>
      <c r="O40" s="54"/>
      <c r="P40" s="54"/>
      <c r="Q40" s="55"/>
      <c r="R40" s="54"/>
      <c r="S40" s="56">
        <f t="shared" si="17"/>
        <v>0</v>
      </c>
      <c r="T40" s="56">
        <f t="shared" si="14"/>
        <v>0</v>
      </c>
      <c r="U40" s="56">
        <f t="shared" si="18"/>
        <v>0</v>
      </c>
      <c r="V40" s="56">
        <f t="shared" si="15"/>
        <v>0</v>
      </c>
      <c r="W40" s="64" t="str">
        <f t="shared" si="16"/>
        <v/>
      </c>
      <c r="X40" s="56" t="str">
        <f t="shared" si="19"/>
        <v>T</v>
      </c>
      <c r="Y40" s="18"/>
      <c r="Z40" s="19"/>
      <c r="AA40" s="20"/>
      <c r="AB40" s="19"/>
      <c r="AC40" s="21"/>
      <c r="AJ40" s="22"/>
      <c r="AK40" s="22"/>
      <c r="AL40" s="22"/>
      <c r="AM40" s="22"/>
      <c r="AN40" s="20"/>
      <c r="AO40" s="20"/>
      <c r="AP40" s="20"/>
      <c r="AQ40" s="20"/>
      <c r="AR40" s="20"/>
    </row>
    <row r="41" spans="1:44" s="17" customFormat="1" ht="20.25" customHeight="1" x14ac:dyDescent="0.2">
      <c r="A41" s="150"/>
      <c r="C41" s="63"/>
      <c r="D41" s="66" t="str">
        <f t="shared" si="13"/>
        <v/>
      </c>
      <c r="E41" s="69" t="str">
        <f>IFERROR(VLOOKUP(J41,Causa!$A$2:$F$15,6,0),"")</f>
        <v/>
      </c>
      <c r="F41" s="52"/>
      <c r="G41" s="53"/>
      <c r="H41" s="212"/>
      <c r="I41" s="55"/>
      <c r="J41" s="54"/>
      <c r="K41" s="54"/>
      <c r="L41" s="54"/>
      <c r="M41" s="54"/>
      <c r="N41" s="54"/>
      <c r="O41" s="54"/>
      <c r="P41" s="54"/>
      <c r="Q41" s="55"/>
      <c r="R41" s="54"/>
      <c r="S41" s="56">
        <f t="shared" si="17"/>
        <v>0</v>
      </c>
      <c r="T41" s="56">
        <f t="shared" si="14"/>
        <v>0</v>
      </c>
      <c r="U41" s="56">
        <f t="shared" si="18"/>
        <v>0</v>
      </c>
      <c r="V41" s="56">
        <f t="shared" si="15"/>
        <v>0</v>
      </c>
      <c r="W41" s="64" t="str">
        <f t="shared" si="16"/>
        <v/>
      </c>
      <c r="X41" s="56" t="str">
        <f t="shared" si="19"/>
        <v>T</v>
      </c>
      <c r="Y41" s="18"/>
      <c r="Z41" s="19"/>
      <c r="AA41" s="20"/>
      <c r="AB41" s="19"/>
      <c r="AC41" s="21"/>
      <c r="AJ41" s="22"/>
      <c r="AK41" s="22"/>
      <c r="AL41" s="22"/>
      <c r="AM41" s="22"/>
      <c r="AN41" s="20"/>
      <c r="AO41" s="20"/>
      <c r="AP41" s="20"/>
      <c r="AQ41" s="20"/>
      <c r="AR41" s="20"/>
    </row>
    <row r="42" spans="1:44" s="17" customFormat="1" ht="20.25" customHeight="1" x14ac:dyDescent="0.2">
      <c r="A42" s="150"/>
      <c r="C42" s="63"/>
      <c r="D42" s="66" t="str">
        <f t="shared" si="13"/>
        <v/>
      </c>
      <c r="E42" s="69" t="str">
        <f>IFERROR(VLOOKUP(J42,Causa!$A$2:$F$15,6,0),"")</f>
        <v/>
      </c>
      <c r="F42" s="52"/>
      <c r="G42" s="53"/>
      <c r="H42" s="212"/>
      <c r="I42" s="55"/>
      <c r="J42" s="54"/>
      <c r="K42" s="54"/>
      <c r="L42" s="54"/>
      <c r="M42" s="54"/>
      <c r="N42" s="54"/>
      <c r="O42" s="54"/>
      <c r="P42" s="54"/>
      <c r="Q42" s="55"/>
      <c r="R42" s="54"/>
      <c r="S42" s="56">
        <f t="shared" si="17"/>
        <v>0</v>
      </c>
      <c r="T42" s="56">
        <f t="shared" si="14"/>
        <v>0</v>
      </c>
      <c r="U42" s="56">
        <f t="shared" si="18"/>
        <v>0</v>
      </c>
      <c r="V42" s="56">
        <f t="shared" si="15"/>
        <v>0</v>
      </c>
      <c r="W42" s="64" t="str">
        <f t="shared" si="16"/>
        <v/>
      </c>
      <c r="X42" s="56" t="str">
        <f t="shared" si="19"/>
        <v>T</v>
      </c>
      <c r="Y42" s="18"/>
      <c r="Z42" s="19"/>
      <c r="AA42" s="20"/>
      <c r="AB42" s="19"/>
      <c r="AC42" s="21"/>
      <c r="AJ42" s="22"/>
      <c r="AK42" s="22"/>
      <c r="AL42" s="22"/>
      <c r="AM42" s="22"/>
      <c r="AN42" s="20"/>
      <c r="AO42" s="20"/>
      <c r="AP42" s="20"/>
      <c r="AQ42" s="20"/>
      <c r="AR42" s="20"/>
    </row>
    <row r="43" spans="1:44" s="17" customFormat="1" ht="20.25" customHeight="1" x14ac:dyDescent="0.2">
      <c r="A43" s="150"/>
      <c r="C43" s="63"/>
      <c r="D43" s="66" t="str">
        <f t="shared" si="13"/>
        <v/>
      </c>
      <c r="E43" s="69" t="str">
        <f>IFERROR(VLOOKUP(J43,Causa!$A$2:$F$15,6,0),"")</f>
        <v/>
      </c>
      <c r="F43" s="52"/>
      <c r="G43" s="53"/>
      <c r="H43" s="212"/>
      <c r="I43" s="55"/>
      <c r="J43" s="54"/>
      <c r="K43" s="54"/>
      <c r="L43" s="54"/>
      <c r="M43" s="54"/>
      <c r="N43" s="54"/>
      <c r="O43" s="54"/>
      <c r="P43" s="54"/>
      <c r="Q43" s="55"/>
      <c r="R43" s="54"/>
      <c r="S43" s="56">
        <f t="shared" si="17"/>
        <v>0</v>
      </c>
      <c r="T43" s="56">
        <f t="shared" si="14"/>
        <v>0</v>
      </c>
      <c r="U43" s="56">
        <f t="shared" si="18"/>
        <v>0</v>
      </c>
      <c r="V43" s="56">
        <f t="shared" si="15"/>
        <v>0</v>
      </c>
      <c r="W43" s="64" t="str">
        <f t="shared" si="16"/>
        <v/>
      </c>
      <c r="X43" s="56" t="str">
        <f t="shared" si="19"/>
        <v>T</v>
      </c>
      <c r="Y43" s="18"/>
      <c r="Z43" s="19"/>
      <c r="AA43" s="20"/>
      <c r="AB43" s="19"/>
      <c r="AC43" s="21"/>
      <c r="AJ43" s="22"/>
      <c r="AK43" s="22"/>
      <c r="AL43" s="22"/>
      <c r="AM43" s="22"/>
      <c r="AN43" s="20"/>
      <c r="AO43" s="20"/>
      <c r="AP43" s="20"/>
      <c r="AQ43" s="20"/>
      <c r="AR43" s="20"/>
    </row>
    <row r="44" spans="1:44" s="17" customFormat="1" ht="20.25" customHeight="1" x14ac:dyDescent="0.2">
      <c r="A44" s="150"/>
      <c r="C44" s="63"/>
      <c r="D44" s="66" t="str">
        <f t="shared" si="13"/>
        <v/>
      </c>
      <c r="E44" s="69" t="str">
        <f>IFERROR(VLOOKUP(J44,Causa!$A$2:$F$15,6,0),"")</f>
        <v/>
      </c>
      <c r="F44" s="52"/>
      <c r="G44" s="53"/>
      <c r="H44" s="212"/>
      <c r="I44" s="55"/>
      <c r="J44" s="54"/>
      <c r="K44" s="54"/>
      <c r="L44" s="54"/>
      <c r="M44" s="54"/>
      <c r="N44" s="54"/>
      <c r="O44" s="54"/>
      <c r="P44" s="54"/>
      <c r="Q44" s="55"/>
      <c r="R44" s="54"/>
      <c r="S44" s="56">
        <f t="shared" si="17"/>
        <v>0</v>
      </c>
      <c r="T44" s="56">
        <f t="shared" si="14"/>
        <v>0</v>
      </c>
      <c r="U44" s="56">
        <f t="shared" si="18"/>
        <v>0</v>
      </c>
      <c r="V44" s="56">
        <f t="shared" si="15"/>
        <v>0</v>
      </c>
      <c r="W44" s="64" t="str">
        <f t="shared" si="16"/>
        <v/>
      </c>
      <c r="X44" s="56" t="str">
        <f t="shared" si="19"/>
        <v>T</v>
      </c>
      <c r="Y44" s="18"/>
      <c r="Z44" s="19"/>
      <c r="AA44" s="20"/>
      <c r="AB44" s="19"/>
      <c r="AC44" s="21"/>
      <c r="AJ44" s="22"/>
      <c r="AK44" s="22"/>
      <c r="AL44" s="22"/>
      <c r="AM44" s="22"/>
      <c r="AN44" s="20"/>
      <c r="AO44" s="20"/>
      <c r="AP44" s="20"/>
      <c r="AQ44" s="20"/>
      <c r="AR44" s="20"/>
    </row>
    <row r="45" spans="1:44" s="17" customFormat="1" ht="20.25" customHeight="1" x14ac:dyDescent="0.2">
      <c r="A45" s="150"/>
      <c r="C45" s="63"/>
      <c r="D45" s="66" t="str">
        <f t="shared" si="13"/>
        <v/>
      </c>
      <c r="E45" s="69" t="str">
        <f>IFERROR(VLOOKUP(J45,Causa!$A$2:$F$15,6,0),"")</f>
        <v/>
      </c>
      <c r="F45" s="52"/>
      <c r="G45" s="53"/>
      <c r="H45" s="212"/>
      <c r="I45" s="55"/>
      <c r="J45" s="54"/>
      <c r="K45" s="54"/>
      <c r="L45" s="54"/>
      <c r="M45" s="54"/>
      <c r="N45" s="54"/>
      <c r="O45" s="54"/>
      <c r="P45" s="54"/>
      <c r="Q45" s="55"/>
      <c r="R45" s="54"/>
      <c r="S45" s="56">
        <f t="shared" si="17"/>
        <v>0</v>
      </c>
      <c r="T45" s="56">
        <f t="shared" si="14"/>
        <v>0</v>
      </c>
      <c r="U45" s="56">
        <f t="shared" si="18"/>
        <v>0</v>
      </c>
      <c r="V45" s="56">
        <f t="shared" si="15"/>
        <v>0</v>
      </c>
      <c r="W45" s="64" t="str">
        <f t="shared" si="16"/>
        <v/>
      </c>
      <c r="X45" s="56" t="str">
        <f t="shared" si="19"/>
        <v>T</v>
      </c>
      <c r="Y45" s="18"/>
      <c r="Z45" s="19"/>
      <c r="AA45" s="20"/>
      <c r="AB45" s="19"/>
      <c r="AC45" s="21"/>
      <c r="AJ45" s="22"/>
      <c r="AK45" s="22"/>
      <c r="AL45" s="22"/>
      <c r="AM45" s="22"/>
      <c r="AN45" s="20"/>
      <c r="AO45" s="20"/>
      <c r="AP45" s="20"/>
      <c r="AQ45" s="20"/>
      <c r="AR45" s="20"/>
    </row>
    <row r="46" spans="1:44" s="17" customFormat="1" ht="20.25" customHeight="1" x14ac:dyDescent="0.2">
      <c r="A46" s="150"/>
      <c r="C46" s="63"/>
      <c r="D46" s="66" t="str">
        <f t="shared" si="13"/>
        <v/>
      </c>
      <c r="E46" s="69" t="str">
        <f>IFERROR(VLOOKUP(J46,Causa!$A$2:$F$15,6,0),"")</f>
        <v/>
      </c>
      <c r="F46" s="52"/>
      <c r="G46" s="53"/>
      <c r="H46" s="212"/>
      <c r="I46" s="55"/>
      <c r="J46" s="54"/>
      <c r="K46" s="54"/>
      <c r="L46" s="54"/>
      <c r="M46" s="54"/>
      <c r="N46" s="54"/>
      <c r="O46" s="54"/>
      <c r="P46" s="54"/>
      <c r="Q46" s="55"/>
      <c r="R46" s="54"/>
      <c r="S46" s="56">
        <f t="shared" si="17"/>
        <v>0</v>
      </c>
      <c r="T46" s="56">
        <f t="shared" si="14"/>
        <v>0</v>
      </c>
      <c r="U46" s="56">
        <f t="shared" si="18"/>
        <v>0</v>
      </c>
      <c r="V46" s="56">
        <f t="shared" si="15"/>
        <v>0</v>
      </c>
      <c r="W46" s="64" t="str">
        <f t="shared" si="16"/>
        <v/>
      </c>
      <c r="X46" s="56" t="str">
        <f t="shared" si="19"/>
        <v>T</v>
      </c>
      <c r="Y46" s="18"/>
      <c r="Z46" s="19"/>
      <c r="AA46" s="20"/>
      <c r="AB46" s="19"/>
      <c r="AC46" s="21"/>
      <c r="AJ46" s="22"/>
      <c r="AK46" s="22"/>
      <c r="AL46" s="22"/>
      <c r="AM46" s="22"/>
      <c r="AN46" s="20"/>
      <c r="AO46" s="20"/>
      <c r="AP46" s="20"/>
      <c r="AQ46" s="20"/>
      <c r="AR46" s="20"/>
    </row>
    <row r="47" spans="1:44" s="17" customFormat="1" ht="20.25" customHeight="1" x14ac:dyDescent="0.2">
      <c r="A47" s="150"/>
      <c r="C47" s="63"/>
      <c r="D47" s="66" t="str">
        <f t="shared" si="13"/>
        <v/>
      </c>
      <c r="E47" s="69" t="str">
        <f>IFERROR(VLOOKUP(J47,Causa!$A$2:$F$15,6,0),"")</f>
        <v/>
      </c>
      <c r="F47" s="52"/>
      <c r="G47" s="53"/>
      <c r="H47" s="212"/>
      <c r="I47" s="55"/>
      <c r="J47" s="54"/>
      <c r="K47" s="54"/>
      <c r="L47" s="54"/>
      <c r="M47" s="54"/>
      <c r="N47" s="54"/>
      <c r="O47" s="54"/>
      <c r="P47" s="54"/>
      <c r="Q47" s="55"/>
      <c r="R47" s="54"/>
      <c r="S47" s="56">
        <f t="shared" si="17"/>
        <v>0</v>
      </c>
      <c r="T47" s="56">
        <f t="shared" si="14"/>
        <v>0</v>
      </c>
      <c r="U47" s="56">
        <f t="shared" si="18"/>
        <v>0</v>
      </c>
      <c r="V47" s="56">
        <f t="shared" si="15"/>
        <v>0</v>
      </c>
      <c r="W47" s="64" t="str">
        <f t="shared" si="16"/>
        <v/>
      </c>
      <c r="X47" s="56" t="str">
        <f t="shared" si="19"/>
        <v>T</v>
      </c>
      <c r="Y47" s="18"/>
      <c r="Z47" s="19"/>
      <c r="AA47" s="20"/>
      <c r="AB47" s="19"/>
      <c r="AC47" s="21"/>
      <c r="AJ47" s="22"/>
      <c r="AK47" s="22"/>
      <c r="AL47" s="22"/>
      <c r="AM47" s="22"/>
      <c r="AN47" s="20"/>
      <c r="AO47" s="20"/>
      <c r="AP47" s="20"/>
      <c r="AQ47" s="20"/>
      <c r="AR47" s="20"/>
    </row>
    <row r="48" spans="1:44" s="17" customFormat="1" ht="20.25" customHeight="1" x14ac:dyDescent="0.2">
      <c r="A48" s="150"/>
      <c r="C48" s="63"/>
      <c r="D48" s="66" t="str">
        <f t="shared" si="13"/>
        <v/>
      </c>
      <c r="E48" s="69" t="str">
        <f>IFERROR(VLOOKUP(J48,Causa!$A$2:$F$15,6,0),"")</f>
        <v/>
      </c>
      <c r="F48" s="52"/>
      <c r="G48" s="53"/>
      <c r="H48" s="212"/>
      <c r="I48" s="55"/>
      <c r="J48" s="54"/>
      <c r="K48" s="54"/>
      <c r="L48" s="54"/>
      <c r="M48" s="54"/>
      <c r="N48" s="54"/>
      <c r="O48" s="54"/>
      <c r="P48" s="54"/>
      <c r="Q48" s="55"/>
      <c r="R48" s="54"/>
      <c r="S48" s="56">
        <f t="shared" si="17"/>
        <v>0</v>
      </c>
      <c r="T48" s="56">
        <f t="shared" si="14"/>
        <v>0</v>
      </c>
      <c r="U48" s="56">
        <f t="shared" si="18"/>
        <v>0</v>
      </c>
      <c r="V48" s="56">
        <f t="shared" si="15"/>
        <v>0</v>
      </c>
      <c r="W48" s="64" t="str">
        <f t="shared" si="16"/>
        <v/>
      </c>
      <c r="X48" s="56" t="str">
        <f t="shared" si="19"/>
        <v>T</v>
      </c>
      <c r="Y48" s="18"/>
      <c r="Z48" s="19"/>
      <c r="AA48" s="20"/>
      <c r="AB48" s="19"/>
      <c r="AC48" s="21"/>
      <c r="AJ48" s="22"/>
      <c r="AK48" s="22"/>
      <c r="AL48" s="22"/>
      <c r="AM48" s="22"/>
      <c r="AN48" s="20"/>
      <c r="AO48" s="20"/>
      <c r="AP48" s="20"/>
      <c r="AQ48" s="20"/>
      <c r="AR48" s="20"/>
    </row>
    <row r="49" spans="1:44" s="17" customFormat="1" ht="20.25" customHeight="1" x14ac:dyDescent="0.2">
      <c r="A49" s="150"/>
      <c r="C49" s="63"/>
      <c r="D49" s="66" t="str">
        <f t="shared" si="13"/>
        <v/>
      </c>
      <c r="E49" s="69" t="str">
        <f>IFERROR(VLOOKUP(J49,Causa!$A$2:$F$15,6,0),"")</f>
        <v/>
      </c>
      <c r="F49" s="52"/>
      <c r="G49" s="53"/>
      <c r="H49" s="212"/>
      <c r="I49" s="55"/>
      <c r="J49" s="54"/>
      <c r="K49" s="54"/>
      <c r="L49" s="54"/>
      <c r="M49" s="54"/>
      <c r="N49" s="54"/>
      <c r="O49" s="54"/>
      <c r="P49" s="54"/>
      <c r="Q49" s="55"/>
      <c r="R49" s="54"/>
      <c r="S49" s="56">
        <f t="shared" si="17"/>
        <v>0</v>
      </c>
      <c r="T49" s="56">
        <f t="shared" si="14"/>
        <v>0</v>
      </c>
      <c r="U49" s="56">
        <f t="shared" si="18"/>
        <v>0</v>
      </c>
      <c r="V49" s="56">
        <f t="shared" si="15"/>
        <v>0</v>
      </c>
      <c r="W49" s="64" t="str">
        <f t="shared" si="16"/>
        <v/>
      </c>
      <c r="X49" s="56" t="str">
        <f t="shared" si="19"/>
        <v>T</v>
      </c>
      <c r="Y49" s="18"/>
      <c r="Z49" s="19"/>
      <c r="AA49" s="20"/>
      <c r="AB49" s="19"/>
      <c r="AC49" s="21"/>
      <c r="AJ49" s="22"/>
      <c r="AK49" s="22"/>
      <c r="AL49" s="22"/>
      <c r="AM49" s="22"/>
      <c r="AN49" s="20"/>
      <c r="AO49" s="20"/>
      <c r="AP49" s="20"/>
      <c r="AQ49" s="20"/>
      <c r="AR49" s="20"/>
    </row>
    <row r="50" spans="1:44" s="17" customFormat="1" ht="20.25" customHeight="1" x14ac:dyDescent="0.2">
      <c r="A50" s="150"/>
      <c r="C50" s="63"/>
      <c r="D50" s="66" t="str">
        <f t="shared" si="13"/>
        <v/>
      </c>
      <c r="E50" s="69" t="str">
        <f>IFERROR(VLOOKUP(J50,Causa!$A$2:$F$15,6,0),"")</f>
        <v/>
      </c>
      <c r="F50" s="52"/>
      <c r="G50" s="53"/>
      <c r="H50" s="212"/>
      <c r="I50" s="55"/>
      <c r="J50" s="54"/>
      <c r="K50" s="54"/>
      <c r="L50" s="54"/>
      <c r="M50" s="54"/>
      <c r="N50" s="54"/>
      <c r="O50" s="54"/>
      <c r="P50" s="54"/>
      <c r="Q50" s="55"/>
      <c r="R50" s="54"/>
      <c r="S50" s="56">
        <f t="shared" si="17"/>
        <v>0</v>
      </c>
      <c r="T50" s="56">
        <f t="shared" si="14"/>
        <v>0</v>
      </c>
      <c r="U50" s="56">
        <f t="shared" si="18"/>
        <v>0</v>
      </c>
      <c r="V50" s="56">
        <f t="shared" si="15"/>
        <v>0</v>
      </c>
      <c r="W50" s="64" t="str">
        <f t="shared" si="16"/>
        <v/>
      </c>
      <c r="X50" s="56" t="str">
        <f t="shared" si="19"/>
        <v>T</v>
      </c>
      <c r="Y50" s="20"/>
      <c r="Z50" s="19"/>
      <c r="AA50" s="20"/>
      <c r="AB50" s="19"/>
      <c r="AC50" s="21"/>
      <c r="AJ50" s="22"/>
      <c r="AK50" s="22"/>
      <c r="AL50" s="22"/>
      <c r="AM50" s="22"/>
      <c r="AN50" s="20"/>
      <c r="AO50" s="20"/>
      <c r="AP50" s="20"/>
      <c r="AQ50" s="20"/>
      <c r="AR50" s="20"/>
    </row>
    <row r="51" spans="1:44" s="17" customFormat="1" ht="20.25" customHeight="1" x14ac:dyDescent="0.2">
      <c r="A51" s="150"/>
      <c r="C51" s="63"/>
      <c r="D51" s="66" t="str">
        <f t="shared" si="13"/>
        <v/>
      </c>
      <c r="E51" s="69" t="str">
        <f>IFERROR(VLOOKUP(J51,Causa!$A$2:$F$15,6,0),"")</f>
        <v/>
      </c>
      <c r="F51" s="52"/>
      <c r="G51" s="53"/>
      <c r="H51" s="212"/>
      <c r="I51" s="55"/>
      <c r="J51" s="54"/>
      <c r="K51" s="54"/>
      <c r="L51" s="54"/>
      <c r="M51" s="54"/>
      <c r="N51" s="54"/>
      <c r="O51" s="54"/>
      <c r="P51" s="54"/>
      <c r="Q51" s="55"/>
      <c r="R51" s="54"/>
      <c r="S51" s="56">
        <f t="shared" si="17"/>
        <v>0</v>
      </c>
      <c r="T51" s="56">
        <f t="shared" si="14"/>
        <v>0</v>
      </c>
      <c r="U51" s="56">
        <f t="shared" si="18"/>
        <v>0</v>
      </c>
      <c r="V51" s="56">
        <f t="shared" si="15"/>
        <v>0</v>
      </c>
      <c r="W51" s="64" t="str">
        <f t="shared" si="16"/>
        <v/>
      </c>
      <c r="X51" s="56" t="str">
        <f t="shared" si="19"/>
        <v>T</v>
      </c>
      <c r="Y51" s="20"/>
      <c r="Z51" s="19"/>
      <c r="AA51" s="20"/>
      <c r="AB51" s="19"/>
      <c r="AC51" s="21"/>
      <c r="AJ51" s="22"/>
      <c r="AK51" s="22"/>
      <c r="AL51" s="22"/>
      <c r="AM51" s="22"/>
      <c r="AN51" s="20"/>
      <c r="AO51" s="20"/>
      <c r="AP51" s="20"/>
      <c r="AQ51" s="20"/>
      <c r="AR51" s="20"/>
    </row>
    <row r="52" spans="1:44" s="17" customFormat="1" ht="20.25" customHeight="1" x14ac:dyDescent="0.2">
      <c r="A52" s="150"/>
      <c r="C52" s="63"/>
      <c r="D52" s="66" t="str">
        <f t="shared" si="13"/>
        <v/>
      </c>
      <c r="E52" s="69" t="str">
        <f>IFERROR(VLOOKUP(J52,Causa!$A$2:$F$15,6,0),"")</f>
        <v/>
      </c>
      <c r="F52" s="52"/>
      <c r="G52" s="53"/>
      <c r="H52" s="212"/>
      <c r="I52" s="55"/>
      <c r="J52" s="54"/>
      <c r="K52" s="54"/>
      <c r="L52" s="54"/>
      <c r="M52" s="54"/>
      <c r="N52" s="54"/>
      <c r="O52" s="54"/>
      <c r="P52" s="54"/>
      <c r="Q52" s="55"/>
      <c r="R52" s="54"/>
      <c r="S52" s="56">
        <f t="shared" si="17"/>
        <v>0</v>
      </c>
      <c r="T52" s="56">
        <f t="shared" si="14"/>
        <v>0</v>
      </c>
      <c r="U52" s="56">
        <f t="shared" si="18"/>
        <v>0</v>
      </c>
      <c r="V52" s="56">
        <f t="shared" si="15"/>
        <v>0</v>
      </c>
      <c r="W52" s="64" t="str">
        <f t="shared" si="16"/>
        <v/>
      </c>
      <c r="X52" s="56" t="str">
        <f t="shared" si="19"/>
        <v>T</v>
      </c>
      <c r="Y52" s="20"/>
      <c r="Z52" s="19"/>
      <c r="AA52" s="20"/>
      <c r="AB52" s="19"/>
      <c r="AC52" s="21"/>
      <c r="AJ52" s="22"/>
      <c r="AK52" s="22"/>
      <c r="AL52" s="22"/>
      <c r="AM52" s="22"/>
      <c r="AN52" s="20"/>
      <c r="AO52" s="20"/>
      <c r="AP52" s="20"/>
      <c r="AQ52" s="20"/>
      <c r="AR52" s="20"/>
    </row>
    <row r="53" spans="1:44" s="17" customFormat="1" ht="20.25" customHeight="1" x14ac:dyDescent="0.2">
      <c r="A53" s="150"/>
      <c r="C53" s="63"/>
      <c r="D53" s="66" t="str">
        <f t="shared" si="13"/>
        <v/>
      </c>
      <c r="E53" s="69" t="str">
        <f>IFERROR(VLOOKUP(J53,Causa!$A$2:$F$15,6,0),"")</f>
        <v/>
      </c>
      <c r="F53" s="52"/>
      <c r="G53" s="53"/>
      <c r="H53" s="212"/>
      <c r="I53" s="55"/>
      <c r="J53" s="54"/>
      <c r="K53" s="54"/>
      <c r="L53" s="54"/>
      <c r="M53" s="54"/>
      <c r="N53" s="54"/>
      <c r="O53" s="54"/>
      <c r="P53" s="54"/>
      <c r="Q53" s="55"/>
      <c r="R53" s="54"/>
      <c r="S53" s="56">
        <f t="shared" si="17"/>
        <v>0</v>
      </c>
      <c r="T53" s="56">
        <f t="shared" si="14"/>
        <v>0</v>
      </c>
      <c r="U53" s="56">
        <f t="shared" si="18"/>
        <v>0</v>
      </c>
      <c r="V53" s="56">
        <f t="shared" si="15"/>
        <v>0</v>
      </c>
      <c r="W53" s="64" t="str">
        <f t="shared" si="16"/>
        <v/>
      </c>
      <c r="X53" s="56" t="str">
        <f t="shared" si="19"/>
        <v>T</v>
      </c>
      <c r="Y53" s="20"/>
      <c r="Z53" s="19"/>
      <c r="AA53" s="20"/>
      <c r="AB53" s="19"/>
      <c r="AC53" s="21"/>
      <c r="AJ53" s="22"/>
      <c r="AK53" s="22"/>
      <c r="AL53" s="22"/>
      <c r="AM53" s="22"/>
      <c r="AN53" s="20"/>
      <c r="AO53" s="20"/>
      <c r="AP53" s="20"/>
      <c r="AQ53" s="20"/>
      <c r="AR53" s="20"/>
    </row>
    <row r="54" spans="1:44" s="17" customFormat="1" ht="20.25" customHeight="1" x14ac:dyDescent="0.2">
      <c r="A54" s="150"/>
      <c r="C54" s="63"/>
      <c r="D54" s="66" t="str">
        <f t="shared" si="13"/>
        <v/>
      </c>
      <c r="E54" s="69" t="str">
        <f>IFERROR(VLOOKUP(J54,Causa!$A$2:$F$15,6,0),"")</f>
        <v/>
      </c>
      <c r="F54" s="52"/>
      <c r="G54" s="53"/>
      <c r="H54" s="212"/>
      <c r="I54" s="55"/>
      <c r="J54" s="54"/>
      <c r="K54" s="54"/>
      <c r="L54" s="54"/>
      <c r="M54" s="54"/>
      <c r="N54" s="54"/>
      <c r="O54" s="54"/>
      <c r="P54" s="54"/>
      <c r="Q54" s="55"/>
      <c r="R54" s="54"/>
      <c r="S54" s="56">
        <f t="shared" si="17"/>
        <v>0</v>
      </c>
      <c r="T54" s="56">
        <f t="shared" si="14"/>
        <v>0</v>
      </c>
      <c r="U54" s="56">
        <f t="shared" si="18"/>
        <v>0</v>
      </c>
      <c r="V54" s="56">
        <f t="shared" si="15"/>
        <v>0</v>
      </c>
      <c r="W54" s="64" t="str">
        <f t="shared" si="16"/>
        <v/>
      </c>
      <c r="X54" s="56" t="str">
        <f t="shared" si="19"/>
        <v>T</v>
      </c>
      <c r="Y54" s="20"/>
      <c r="Z54" s="19"/>
      <c r="AA54" s="20"/>
      <c r="AB54" s="19"/>
      <c r="AC54" s="21"/>
      <c r="AJ54" s="22"/>
      <c r="AK54" s="22"/>
      <c r="AL54" s="22"/>
      <c r="AM54" s="22"/>
      <c r="AN54" s="20"/>
      <c r="AO54" s="20"/>
      <c r="AP54" s="20"/>
      <c r="AQ54" s="20"/>
      <c r="AR54" s="20"/>
    </row>
    <row r="55" spans="1:44" s="17" customFormat="1" ht="20.25" customHeight="1" x14ac:dyDescent="0.2">
      <c r="A55" s="150"/>
      <c r="C55" s="63"/>
      <c r="D55" s="66" t="str">
        <f t="shared" si="13"/>
        <v/>
      </c>
      <c r="E55" s="69" t="str">
        <f>IFERROR(VLOOKUP(J55,Causa!$A$2:$F$15,6,0),"")</f>
        <v/>
      </c>
      <c r="F55" s="52"/>
      <c r="G55" s="53"/>
      <c r="H55" s="212"/>
      <c r="I55" s="55"/>
      <c r="J55" s="54"/>
      <c r="K55" s="54"/>
      <c r="L55" s="54"/>
      <c r="M55" s="54"/>
      <c r="N55" s="54"/>
      <c r="O55" s="54"/>
      <c r="P55" s="54"/>
      <c r="Q55" s="55"/>
      <c r="R55" s="54"/>
      <c r="S55" s="56">
        <f t="shared" si="17"/>
        <v>0</v>
      </c>
      <c r="T55" s="56">
        <f t="shared" si="14"/>
        <v>0</v>
      </c>
      <c r="U55" s="56">
        <f t="shared" si="18"/>
        <v>0</v>
      </c>
      <c r="V55" s="56">
        <f t="shared" si="15"/>
        <v>0</v>
      </c>
      <c r="W55" s="64" t="str">
        <f t="shared" si="16"/>
        <v/>
      </c>
      <c r="X55" s="56" t="str">
        <f t="shared" si="19"/>
        <v>T</v>
      </c>
      <c r="Y55" s="20"/>
      <c r="Z55" s="19"/>
      <c r="AA55" s="20"/>
      <c r="AB55" s="19"/>
      <c r="AC55" s="21"/>
      <c r="AJ55" s="22"/>
      <c r="AK55" s="22"/>
      <c r="AL55" s="22"/>
      <c r="AM55" s="22"/>
      <c r="AN55" s="20"/>
      <c r="AO55" s="20"/>
      <c r="AP55" s="20"/>
      <c r="AQ55" s="20"/>
      <c r="AR55" s="20"/>
    </row>
    <row r="56" spans="1:44" s="17" customFormat="1" ht="20.25" customHeight="1" x14ac:dyDescent="0.2">
      <c r="A56" s="150"/>
      <c r="C56" s="63"/>
      <c r="D56" s="66" t="str">
        <f t="shared" si="13"/>
        <v/>
      </c>
      <c r="E56" s="69" t="str">
        <f>IFERROR(VLOOKUP(J56,Causa!$A$2:$F$15,6,0),"")</f>
        <v/>
      </c>
      <c r="F56" s="52"/>
      <c r="G56" s="53"/>
      <c r="H56" s="212"/>
      <c r="I56" s="55"/>
      <c r="J56" s="54"/>
      <c r="K56" s="54"/>
      <c r="L56" s="54"/>
      <c r="M56" s="54"/>
      <c r="N56" s="54"/>
      <c r="O56" s="54"/>
      <c r="P56" s="54"/>
      <c r="Q56" s="55"/>
      <c r="R56" s="54"/>
      <c r="S56" s="56">
        <f t="shared" si="17"/>
        <v>0</v>
      </c>
      <c r="T56" s="56">
        <f t="shared" si="14"/>
        <v>0</v>
      </c>
      <c r="U56" s="56">
        <f t="shared" si="18"/>
        <v>0</v>
      </c>
      <c r="V56" s="56">
        <f t="shared" si="15"/>
        <v>0</v>
      </c>
      <c r="W56" s="64" t="str">
        <f t="shared" si="16"/>
        <v/>
      </c>
      <c r="X56" s="56" t="str">
        <f t="shared" si="19"/>
        <v>T</v>
      </c>
      <c r="Y56" s="20"/>
      <c r="Z56" s="19"/>
      <c r="AA56" s="20"/>
      <c r="AB56" s="19"/>
      <c r="AC56" s="21"/>
      <c r="AJ56" s="22"/>
      <c r="AK56" s="22"/>
      <c r="AL56" s="22"/>
      <c r="AM56" s="22"/>
      <c r="AN56" s="20"/>
      <c r="AO56" s="20"/>
      <c r="AP56" s="20"/>
      <c r="AQ56" s="20"/>
      <c r="AR56" s="20"/>
    </row>
    <row r="57" spans="1:44" s="17" customFormat="1" ht="20.25" customHeight="1" x14ac:dyDescent="0.2">
      <c r="A57" s="150"/>
      <c r="C57" s="63"/>
      <c r="D57" s="66" t="str">
        <f t="shared" si="13"/>
        <v/>
      </c>
      <c r="E57" s="69" t="str">
        <f>IFERROR(VLOOKUP(J57,Causa!$A$2:$F$15,6,0),"")</f>
        <v/>
      </c>
      <c r="F57" s="52"/>
      <c r="G57" s="53"/>
      <c r="H57" s="212"/>
      <c r="I57" s="55"/>
      <c r="J57" s="54"/>
      <c r="K57" s="54"/>
      <c r="L57" s="54"/>
      <c r="M57" s="54"/>
      <c r="N57" s="54"/>
      <c r="O57" s="54"/>
      <c r="P57" s="54"/>
      <c r="Q57" s="55"/>
      <c r="R57" s="54"/>
      <c r="S57" s="56">
        <f t="shared" si="17"/>
        <v>0</v>
      </c>
      <c r="T57" s="56">
        <f t="shared" si="14"/>
        <v>0</v>
      </c>
      <c r="U57" s="56">
        <f t="shared" si="18"/>
        <v>0</v>
      </c>
      <c r="V57" s="56">
        <f t="shared" si="15"/>
        <v>0</v>
      </c>
      <c r="W57" s="64" t="str">
        <f t="shared" si="16"/>
        <v/>
      </c>
      <c r="X57" s="56" t="str">
        <f t="shared" si="19"/>
        <v>T</v>
      </c>
      <c r="Y57" s="20"/>
      <c r="Z57" s="19"/>
      <c r="AA57" s="20"/>
      <c r="AB57" s="19"/>
      <c r="AC57" s="21"/>
      <c r="AJ57" s="22"/>
      <c r="AK57" s="22"/>
      <c r="AL57" s="22"/>
      <c r="AM57" s="22"/>
      <c r="AN57" s="20"/>
      <c r="AO57" s="20"/>
      <c r="AP57" s="20"/>
      <c r="AQ57" s="20"/>
      <c r="AR57" s="20"/>
    </row>
    <row r="58" spans="1:44" s="17" customFormat="1" ht="20.25" customHeight="1" x14ac:dyDescent="0.2">
      <c r="A58" s="150"/>
      <c r="C58" s="63"/>
      <c r="D58" s="66" t="str">
        <f t="shared" si="13"/>
        <v/>
      </c>
      <c r="E58" s="69" t="str">
        <f>IFERROR(VLOOKUP(J58,Causa!$A$2:$F$15,6,0),"")</f>
        <v/>
      </c>
      <c r="F58" s="52"/>
      <c r="G58" s="53"/>
      <c r="H58" s="212"/>
      <c r="I58" s="55"/>
      <c r="J58" s="54"/>
      <c r="K58" s="54"/>
      <c r="L58" s="54"/>
      <c r="M58" s="54"/>
      <c r="N58" s="54"/>
      <c r="O58" s="54"/>
      <c r="P58" s="54"/>
      <c r="Q58" s="55"/>
      <c r="R58" s="54"/>
      <c r="S58" s="56">
        <f t="shared" si="17"/>
        <v>0</v>
      </c>
      <c r="T58" s="56">
        <f t="shared" si="14"/>
        <v>0</v>
      </c>
      <c r="U58" s="56">
        <f t="shared" si="18"/>
        <v>0</v>
      </c>
      <c r="V58" s="56">
        <f t="shared" si="15"/>
        <v>0</v>
      </c>
      <c r="W58" s="64" t="str">
        <f t="shared" si="16"/>
        <v/>
      </c>
      <c r="X58" s="56" t="str">
        <f t="shared" si="19"/>
        <v>T</v>
      </c>
      <c r="Y58" s="20"/>
      <c r="Z58" s="19"/>
      <c r="AA58" s="20"/>
      <c r="AB58" s="19"/>
      <c r="AC58" s="21"/>
      <c r="AJ58" s="22"/>
      <c r="AK58" s="22"/>
      <c r="AL58" s="22"/>
      <c r="AM58" s="22"/>
      <c r="AN58" s="20"/>
      <c r="AO58" s="20"/>
      <c r="AP58" s="20"/>
      <c r="AQ58" s="20"/>
      <c r="AR58" s="20"/>
    </row>
    <row r="59" spans="1:44" s="17" customFormat="1" ht="20.25" customHeight="1" x14ac:dyDescent="0.2">
      <c r="A59" s="150"/>
      <c r="C59" s="63"/>
      <c r="D59" s="66" t="str">
        <f t="shared" si="13"/>
        <v/>
      </c>
      <c r="E59" s="69" t="str">
        <f>IFERROR(VLOOKUP(J59,Causa!$A$2:$F$15,6,0),"")</f>
        <v/>
      </c>
      <c r="F59" s="52"/>
      <c r="G59" s="53"/>
      <c r="H59" s="212"/>
      <c r="I59" s="55"/>
      <c r="J59" s="54"/>
      <c r="K59" s="54"/>
      <c r="L59" s="54"/>
      <c r="M59" s="54"/>
      <c r="N59" s="54"/>
      <c r="O59" s="54"/>
      <c r="P59" s="54"/>
      <c r="Q59" s="55"/>
      <c r="R59" s="54"/>
      <c r="S59" s="56">
        <f t="shared" si="17"/>
        <v>0</v>
      </c>
      <c r="T59" s="56">
        <f t="shared" si="14"/>
        <v>0</v>
      </c>
      <c r="U59" s="56">
        <f t="shared" si="18"/>
        <v>0</v>
      </c>
      <c r="V59" s="56">
        <f t="shared" si="15"/>
        <v>0</v>
      </c>
      <c r="W59" s="64" t="str">
        <f t="shared" si="16"/>
        <v/>
      </c>
      <c r="X59" s="56" t="str">
        <f t="shared" si="19"/>
        <v>T</v>
      </c>
      <c r="Y59" s="20"/>
      <c r="Z59" s="19"/>
      <c r="AA59" s="20"/>
      <c r="AB59" s="19"/>
      <c r="AC59" s="21"/>
      <c r="AJ59" s="22"/>
      <c r="AK59" s="22"/>
      <c r="AL59" s="22"/>
      <c r="AM59" s="22"/>
      <c r="AN59" s="20"/>
      <c r="AO59" s="20"/>
      <c r="AP59" s="20"/>
      <c r="AQ59" s="20"/>
      <c r="AR59" s="20"/>
    </row>
    <row r="60" spans="1:44" s="17" customFormat="1" ht="20.25" customHeight="1" x14ac:dyDescent="0.2">
      <c r="A60" s="150"/>
      <c r="C60" s="63"/>
      <c r="D60" s="66" t="str">
        <f t="shared" si="13"/>
        <v/>
      </c>
      <c r="E60" s="69" t="str">
        <f>IFERROR(VLOOKUP(J60,Causa!$A$2:$F$15,6,0),"")</f>
        <v/>
      </c>
      <c r="F60" s="52"/>
      <c r="G60" s="53"/>
      <c r="H60" s="212"/>
      <c r="I60" s="55"/>
      <c r="J60" s="54"/>
      <c r="K60" s="54"/>
      <c r="L60" s="54"/>
      <c r="M60" s="54"/>
      <c r="N60" s="54"/>
      <c r="O60" s="54"/>
      <c r="P60" s="54"/>
      <c r="Q60" s="55"/>
      <c r="R60" s="54"/>
      <c r="S60" s="56">
        <f t="shared" si="17"/>
        <v>0</v>
      </c>
      <c r="T60" s="56">
        <f t="shared" si="14"/>
        <v>0</v>
      </c>
      <c r="U60" s="56">
        <f t="shared" si="18"/>
        <v>0</v>
      </c>
      <c r="V60" s="56">
        <f t="shared" si="15"/>
        <v>0</v>
      </c>
      <c r="W60" s="64" t="str">
        <f t="shared" si="16"/>
        <v/>
      </c>
      <c r="X60" s="56" t="str">
        <f t="shared" si="19"/>
        <v>T</v>
      </c>
      <c r="Y60" s="20"/>
      <c r="Z60" s="19"/>
      <c r="AA60" s="20"/>
      <c r="AB60" s="19"/>
      <c r="AC60" s="21"/>
      <c r="AJ60" s="22"/>
      <c r="AK60" s="22"/>
      <c r="AL60" s="22"/>
      <c r="AM60" s="22"/>
      <c r="AN60" s="20"/>
      <c r="AO60" s="20"/>
      <c r="AP60" s="20"/>
      <c r="AQ60" s="20"/>
      <c r="AR60" s="20"/>
    </row>
    <row r="61" spans="1:44" s="17" customFormat="1" ht="30.75" customHeight="1" x14ac:dyDescent="0.2">
      <c r="A61" s="150"/>
      <c r="C61" s="63"/>
      <c r="D61" s="66" t="str">
        <f t="shared" si="13"/>
        <v/>
      </c>
      <c r="E61" s="69" t="str">
        <f>IFERROR(VLOOKUP(J61,Causa!$A$2:$F$15,6,0),"")</f>
        <v/>
      </c>
      <c r="F61" s="52"/>
      <c r="G61" s="53"/>
      <c r="H61" s="212"/>
      <c r="I61" s="55"/>
      <c r="J61" s="54"/>
      <c r="K61" s="54"/>
      <c r="L61" s="54"/>
      <c r="M61" s="54"/>
      <c r="N61" s="54"/>
      <c r="O61" s="54"/>
      <c r="P61" s="54"/>
      <c r="Q61" s="55"/>
      <c r="R61" s="54"/>
      <c r="S61" s="56">
        <f t="shared" si="17"/>
        <v>0</v>
      </c>
      <c r="T61" s="56">
        <f t="shared" si="14"/>
        <v>0</v>
      </c>
      <c r="U61" s="56">
        <f t="shared" si="18"/>
        <v>0</v>
      </c>
      <c r="V61" s="56">
        <f t="shared" si="15"/>
        <v>0</v>
      </c>
      <c r="W61" s="64" t="str">
        <f t="shared" si="16"/>
        <v/>
      </c>
      <c r="X61" s="56" t="str">
        <f t="shared" si="19"/>
        <v>T</v>
      </c>
      <c r="Y61" s="20"/>
      <c r="Z61" s="19"/>
      <c r="AA61" s="20"/>
      <c r="AB61" s="19"/>
      <c r="AC61" s="21"/>
      <c r="AJ61" s="22"/>
      <c r="AK61" s="22"/>
      <c r="AL61" s="22"/>
      <c r="AM61" s="22"/>
      <c r="AN61" s="20"/>
      <c r="AO61" s="20"/>
      <c r="AP61" s="20"/>
      <c r="AQ61" s="20"/>
      <c r="AR61" s="20"/>
    </row>
    <row r="62" spans="1:44" s="17" customFormat="1" ht="30.75" customHeight="1" x14ac:dyDescent="0.2">
      <c r="A62" s="150"/>
      <c r="C62" s="63"/>
      <c r="D62" s="66" t="str">
        <f t="shared" si="13"/>
        <v/>
      </c>
      <c r="E62" s="69" t="str">
        <f>IFERROR(VLOOKUP(J62,Causa!$A$2:$F$15,6,0),"")</f>
        <v/>
      </c>
      <c r="F62" s="52"/>
      <c r="G62" s="53"/>
      <c r="H62" s="212"/>
      <c r="I62" s="55"/>
      <c r="J62" s="54"/>
      <c r="K62" s="54"/>
      <c r="L62" s="54"/>
      <c r="M62" s="54"/>
      <c r="N62" s="54"/>
      <c r="O62" s="54"/>
      <c r="P62" s="54"/>
      <c r="Q62" s="55"/>
      <c r="R62" s="54"/>
      <c r="S62" s="56">
        <f t="shared" si="17"/>
        <v>0</v>
      </c>
      <c r="T62" s="56">
        <f t="shared" si="14"/>
        <v>0</v>
      </c>
      <c r="U62" s="56">
        <f t="shared" si="18"/>
        <v>0</v>
      </c>
      <c r="V62" s="56">
        <f t="shared" si="15"/>
        <v>0</v>
      </c>
      <c r="W62" s="64" t="str">
        <f t="shared" si="16"/>
        <v/>
      </c>
      <c r="X62" s="56" t="str">
        <f t="shared" si="19"/>
        <v>T</v>
      </c>
      <c r="Y62" s="20"/>
      <c r="Z62" s="19"/>
      <c r="AA62" s="20"/>
      <c r="AB62" s="19"/>
      <c r="AC62" s="21"/>
      <c r="AJ62" s="22"/>
      <c r="AK62" s="22"/>
      <c r="AL62" s="22"/>
      <c r="AM62" s="22"/>
      <c r="AN62" s="20"/>
      <c r="AO62" s="20"/>
      <c r="AP62" s="20"/>
      <c r="AQ62" s="20"/>
      <c r="AR62" s="20"/>
    </row>
    <row r="63" spans="1:44" s="17" customFormat="1" ht="30.75" customHeight="1" x14ac:dyDescent="0.2">
      <c r="A63" s="150"/>
      <c r="C63" s="63"/>
      <c r="D63" s="66" t="str">
        <f t="shared" si="13"/>
        <v/>
      </c>
      <c r="E63" s="69" t="str">
        <f>IFERROR(VLOOKUP(J63,Causa!$A$2:$F$15,6,0),"")</f>
        <v/>
      </c>
      <c r="F63" s="52"/>
      <c r="G63" s="53"/>
      <c r="H63" s="212"/>
      <c r="I63" s="55"/>
      <c r="J63" s="54"/>
      <c r="K63" s="54"/>
      <c r="L63" s="54"/>
      <c r="M63" s="54"/>
      <c r="N63" s="54"/>
      <c r="O63" s="54"/>
      <c r="P63" s="54"/>
      <c r="Q63" s="55"/>
      <c r="R63" s="54"/>
      <c r="S63" s="56">
        <f t="shared" si="17"/>
        <v>0</v>
      </c>
      <c r="T63" s="56">
        <f t="shared" si="14"/>
        <v>0</v>
      </c>
      <c r="U63" s="56">
        <f t="shared" si="18"/>
        <v>0</v>
      </c>
      <c r="V63" s="56">
        <f t="shared" si="15"/>
        <v>0</v>
      </c>
      <c r="W63" s="64" t="str">
        <f t="shared" si="16"/>
        <v/>
      </c>
      <c r="X63" s="56" t="str">
        <f t="shared" si="19"/>
        <v>T</v>
      </c>
      <c r="Y63" s="20"/>
      <c r="Z63" s="19"/>
      <c r="AA63" s="20"/>
      <c r="AB63" s="19"/>
      <c r="AC63" s="21"/>
      <c r="AJ63" s="22"/>
      <c r="AK63" s="22"/>
      <c r="AL63" s="22"/>
      <c r="AM63" s="22"/>
      <c r="AN63" s="20"/>
      <c r="AO63" s="20"/>
      <c r="AP63" s="20"/>
      <c r="AQ63" s="20"/>
      <c r="AR63" s="20"/>
    </row>
    <row r="64" spans="1:44" s="17" customFormat="1" ht="30.75" customHeight="1" x14ac:dyDescent="0.2">
      <c r="A64" s="150"/>
      <c r="C64" s="63"/>
      <c r="D64" s="66" t="str">
        <f t="shared" si="13"/>
        <v/>
      </c>
      <c r="E64" s="69" t="str">
        <f>IFERROR(VLOOKUP(J64,Causa!$A$2:$F$15,6,0),"")</f>
        <v/>
      </c>
      <c r="F64" s="52"/>
      <c r="G64" s="53"/>
      <c r="H64" s="212"/>
      <c r="I64" s="55"/>
      <c r="J64" s="54"/>
      <c r="K64" s="54"/>
      <c r="L64" s="54"/>
      <c r="M64" s="54"/>
      <c r="N64" s="54"/>
      <c r="O64" s="54"/>
      <c r="P64" s="54"/>
      <c r="Q64" s="55"/>
      <c r="R64" s="54"/>
      <c r="S64" s="56">
        <f t="shared" si="17"/>
        <v>0</v>
      </c>
      <c r="T64" s="56">
        <f t="shared" si="14"/>
        <v>0</v>
      </c>
      <c r="U64" s="56">
        <f t="shared" si="18"/>
        <v>0</v>
      </c>
      <c r="V64" s="56">
        <f t="shared" si="15"/>
        <v>0</v>
      </c>
      <c r="W64" s="64" t="str">
        <f t="shared" si="16"/>
        <v/>
      </c>
      <c r="X64" s="56" t="str">
        <f t="shared" si="19"/>
        <v>T</v>
      </c>
      <c r="Y64" s="20"/>
      <c r="Z64" s="19"/>
      <c r="AA64" s="20"/>
      <c r="AB64" s="19"/>
      <c r="AC64" s="21"/>
      <c r="AJ64" s="22"/>
      <c r="AK64" s="22"/>
      <c r="AL64" s="22"/>
      <c r="AM64" s="22"/>
      <c r="AN64" s="20"/>
      <c r="AO64" s="20"/>
      <c r="AP64" s="20"/>
      <c r="AQ64" s="20"/>
      <c r="AR64" s="20"/>
    </row>
    <row r="65" spans="1:44" s="17" customFormat="1" ht="30.75" customHeight="1" x14ac:dyDescent="0.2">
      <c r="A65" s="150"/>
      <c r="C65" s="63"/>
      <c r="D65" s="66" t="str">
        <f t="shared" si="13"/>
        <v/>
      </c>
      <c r="E65" s="69" t="str">
        <f>IFERROR(VLOOKUP(J65,Causa!$A$2:$F$15,6,0),"")</f>
        <v/>
      </c>
      <c r="F65" s="52"/>
      <c r="G65" s="53"/>
      <c r="H65" s="212"/>
      <c r="I65" s="55"/>
      <c r="J65" s="54"/>
      <c r="K65" s="54"/>
      <c r="L65" s="54"/>
      <c r="M65" s="54"/>
      <c r="N65" s="54"/>
      <c r="O65" s="54"/>
      <c r="P65" s="54"/>
      <c r="Q65" s="55"/>
      <c r="R65" s="54"/>
      <c r="S65" s="56">
        <f t="shared" si="17"/>
        <v>0</v>
      </c>
      <c r="T65" s="56">
        <f t="shared" si="14"/>
        <v>0</v>
      </c>
      <c r="U65" s="56">
        <f t="shared" si="18"/>
        <v>0</v>
      </c>
      <c r="V65" s="56">
        <f t="shared" si="15"/>
        <v>0</v>
      </c>
      <c r="W65" s="64" t="str">
        <f t="shared" si="16"/>
        <v/>
      </c>
      <c r="X65" s="56" t="str">
        <f t="shared" si="19"/>
        <v>T</v>
      </c>
      <c r="Y65" s="20"/>
      <c r="Z65" s="19"/>
      <c r="AA65" s="20"/>
      <c r="AB65" s="19"/>
      <c r="AC65" s="21"/>
      <c r="AJ65" s="22"/>
      <c r="AK65" s="22"/>
      <c r="AL65" s="22"/>
      <c r="AM65" s="22"/>
      <c r="AN65" s="20"/>
      <c r="AO65" s="20"/>
      <c r="AP65" s="20"/>
      <c r="AQ65" s="20"/>
      <c r="AR65" s="20"/>
    </row>
    <row r="66" spans="1:44" s="17" customFormat="1" ht="30.75" customHeight="1" x14ac:dyDescent="0.2">
      <c r="A66" s="150"/>
      <c r="C66" s="63"/>
      <c r="D66" s="66" t="str">
        <f t="shared" si="13"/>
        <v/>
      </c>
      <c r="E66" s="69" t="str">
        <f>IFERROR(VLOOKUP(J66,Causa!$A$2:$F$15,6,0),"")</f>
        <v/>
      </c>
      <c r="F66" s="52"/>
      <c r="G66" s="53"/>
      <c r="H66" s="212"/>
      <c r="I66" s="55"/>
      <c r="J66" s="54"/>
      <c r="K66" s="54"/>
      <c r="L66" s="54"/>
      <c r="M66" s="54"/>
      <c r="N66" s="54"/>
      <c r="O66" s="54"/>
      <c r="P66" s="54"/>
      <c r="Q66" s="55"/>
      <c r="R66" s="54"/>
      <c r="S66" s="56">
        <f t="shared" si="17"/>
        <v>0</v>
      </c>
      <c r="T66" s="56">
        <f t="shared" si="14"/>
        <v>0</v>
      </c>
      <c r="U66" s="56">
        <f t="shared" si="18"/>
        <v>0</v>
      </c>
      <c r="V66" s="56">
        <f t="shared" si="15"/>
        <v>0</v>
      </c>
      <c r="W66" s="64" t="str">
        <f t="shared" si="16"/>
        <v/>
      </c>
      <c r="X66" s="56" t="str">
        <f t="shared" si="19"/>
        <v>T</v>
      </c>
      <c r="Y66" s="20"/>
      <c r="Z66" s="19"/>
      <c r="AA66" s="20"/>
      <c r="AB66" s="19"/>
      <c r="AC66" s="21"/>
      <c r="AJ66" s="22"/>
      <c r="AK66" s="22"/>
      <c r="AL66" s="22"/>
      <c r="AM66" s="22"/>
      <c r="AN66" s="20"/>
      <c r="AO66" s="20"/>
      <c r="AP66" s="20"/>
      <c r="AQ66" s="20"/>
      <c r="AR66" s="20"/>
    </row>
    <row r="67" spans="1:44" s="17" customFormat="1" ht="30.75" customHeight="1" x14ac:dyDescent="0.2">
      <c r="A67" s="150"/>
      <c r="C67" s="63"/>
      <c r="D67" s="66" t="str">
        <f t="shared" si="13"/>
        <v/>
      </c>
      <c r="E67" s="69" t="str">
        <f>IFERROR(VLOOKUP(J67,Causa!$A$2:$F$15,6,0),"")</f>
        <v/>
      </c>
      <c r="F67" s="52"/>
      <c r="G67" s="53"/>
      <c r="H67" s="212"/>
      <c r="I67" s="55"/>
      <c r="J67" s="54"/>
      <c r="K67" s="54"/>
      <c r="L67" s="54"/>
      <c r="M67" s="54"/>
      <c r="N67" s="54"/>
      <c r="O67" s="54"/>
      <c r="P67" s="54"/>
      <c r="Q67" s="55"/>
      <c r="R67" s="54"/>
      <c r="S67" s="56">
        <f t="shared" si="17"/>
        <v>0</v>
      </c>
      <c r="T67" s="56">
        <f t="shared" si="14"/>
        <v>0</v>
      </c>
      <c r="U67" s="56">
        <f t="shared" si="18"/>
        <v>0</v>
      </c>
      <c r="V67" s="56">
        <f t="shared" si="15"/>
        <v>0</v>
      </c>
      <c r="W67" s="64" t="str">
        <f t="shared" si="16"/>
        <v/>
      </c>
      <c r="X67" s="56" t="str">
        <f t="shared" si="19"/>
        <v>T</v>
      </c>
      <c r="Y67" s="20"/>
      <c r="Z67" s="19"/>
      <c r="AA67" s="20"/>
      <c r="AB67" s="19"/>
      <c r="AC67" s="21"/>
      <c r="AJ67" s="22"/>
      <c r="AK67" s="22"/>
      <c r="AL67" s="22"/>
      <c r="AM67" s="22"/>
      <c r="AN67" s="20"/>
      <c r="AO67" s="20"/>
      <c r="AP67" s="20"/>
      <c r="AQ67" s="20"/>
      <c r="AR67" s="20"/>
    </row>
    <row r="68" spans="1:44" s="17" customFormat="1" ht="30.75" customHeight="1" x14ac:dyDescent="0.2">
      <c r="A68" s="150"/>
      <c r="C68" s="63"/>
      <c r="D68" s="66" t="str">
        <f t="shared" si="13"/>
        <v/>
      </c>
      <c r="E68" s="69" t="str">
        <f>IFERROR(VLOOKUP(J68,Causa!$A$2:$F$15,6,0),"")</f>
        <v/>
      </c>
      <c r="F68" s="52"/>
      <c r="G68" s="53"/>
      <c r="H68" s="212"/>
      <c r="I68" s="55"/>
      <c r="J68" s="54"/>
      <c r="K68" s="54"/>
      <c r="L68" s="54"/>
      <c r="M68" s="54"/>
      <c r="N68" s="54"/>
      <c r="O68" s="54"/>
      <c r="P68" s="54"/>
      <c r="Q68" s="55"/>
      <c r="R68" s="54"/>
      <c r="S68" s="56">
        <f t="shared" si="17"/>
        <v>0</v>
      </c>
      <c r="T68" s="56">
        <f t="shared" si="14"/>
        <v>0</v>
      </c>
      <c r="U68" s="56">
        <f t="shared" si="18"/>
        <v>0</v>
      </c>
      <c r="V68" s="56">
        <f t="shared" si="15"/>
        <v>0</v>
      </c>
      <c r="W68" s="64" t="str">
        <f t="shared" si="16"/>
        <v/>
      </c>
      <c r="X68" s="56" t="str">
        <f t="shared" si="19"/>
        <v>T</v>
      </c>
      <c r="Y68" s="20"/>
      <c r="Z68" s="19"/>
      <c r="AA68" s="20"/>
      <c r="AB68" s="19"/>
      <c r="AC68" s="21"/>
      <c r="AJ68" s="22"/>
      <c r="AK68" s="22"/>
      <c r="AL68" s="22"/>
      <c r="AM68" s="22"/>
      <c r="AN68" s="20"/>
      <c r="AO68" s="20"/>
      <c r="AP68" s="20"/>
      <c r="AQ68" s="20"/>
      <c r="AR68" s="20"/>
    </row>
    <row r="69" spans="1:44" s="17" customFormat="1" ht="30.75" customHeight="1" x14ac:dyDescent="0.2">
      <c r="A69" s="150"/>
      <c r="C69" s="63"/>
      <c r="D69" s="66" t="str">
        <f t="shared" si="13"/>
        <v/>
      </c>
      <c r="E69" s="69" t="str">
        <f>IFERROR(VLOOKUP(J69,Causa!$A$2:$F$15,6,0),"")</f>
        <v/>
      </c>
      <c r="F69" s="52"/>
      <c r="G69" s="53"/>
      <c r="H69" s="212"/>
      <c r="I69" s="55"/>
      <c r="J69" s="54"/>
      <c r="K69" s="54"/>
      <c r="L69" s="54"/>
      <c r="M69" s="54"/>
      <c r="N69" s="54"/>
      <c r="O69" s="54"/>
      <c r="P69" s="54"/>
      <c r="Q69" s="55"/>
      <c r="R69" s="54"/>
      <c r="S69" s="56">
        <f t="shared" si="17"/>
        <v>0</v>
      </c>
      <c r="T69" s="56">
        <f t="shared" si="14"/>
        <v>0</v>
      </c>
      <c r="U69" s="56">
        <f t="shared" si="18"/>
        <v>0</v>
      </c>
      <c r="V69" s="56">
        <f t="shared" si="15"/>
        <v>0</v>
      </c>
      <c r="W69" s="64" t="str">
        <f t="shared" si="16"/>
        <v/>
      </c>
      <c r="X69" s="56" t="str">
        <f t="shared" si="19"/>
        <v>T</v>
      </c>
      <c r="Y69" s="20"/>
      <c r="Z69" s="19"/>
      <c r="AA69" s="20"/>
      <c r="AB69" s="19"/>
      <c r="AC69" s="21"/>
      <c r="AJ69" s="22"/>
      <c r="AK69" s="22"/>
      <c r="AL69" s="22"/>
      <c r="AM69" s="22"/>
      <c r="AN69" s="20"/>
      <c r="AO69" s="20"/>
      <c r="AP69" s="20"/>
      <c r="AQ69" s="20"/>
      <c r="AR69" s="20"/>
    </row>
    <row r="70" spans="1:44" s="17" customFormat="1" ht="30.75" customHeight="1" x14ac:dyDescent="0.2">
      <c r="A70" s="150"/>
      <c r="C70" s="63"/>
      <c r="D70" s="66" t="str">
        <f t="shared" si="13"/>
        <v/>
      </c>
      <c r="E70" s="69" t="str">
        <f>IFERROR(VLOOKUP(J70,Causa!$A$2:$F$15,6,0),"")</f>
        <v/>
      </c>
      <c r="F70" s="52"/>
      <c r="G70" s="53"/>
      <c r="H70" s="212"/>
      <c r="I70" s="55"/>
      <c r="J70" s="54"/>
      <c r="K70" s="54"/>
      <c r="L70" s="54"/>
      <c r="M70" s="54"/>
      <c r="N70" s="54"/>
      <c r="O70" s="54"/>
      <c r="P70" s="54"/>
      <c r="Q70" s="55"/>
      <c r="R70" s="54"/>
      <c r="S70" s="56">
        <f t="shared" si="17"/>
        <v>0</v>
      </c>
      <c r="T70" s="56">
        <f t="shared" si="14"/>
        <v>0</v>
      </c>
      <c r="U70" s="56">
        <f t="shared" si="18"/>
        <v>0</v>
      </c>
      <c r="V70" s="56">
        <f t="shared" si="15"/>
        <v>0</v>
      </c>
      <c r="W70" s="64" t="str">
        <f t="shared" si="16"/>
        <v/>
      </c>
      <c r="X70" s="56" t="str">
        <f t="shared" si="19"/>
        <v>T</v>
      </c>
      <c r="Y70" s="20"/>
      <c r="Z70" s="19"/>
      <c r="AA70" s="20"/>
      <c r="AB70" s="19"/>
      <c r="AC70" s="21"/>
      <c r="AJ70" s="22"/>
      <c r="AK70" s="22"/>
      <c r="AL70" s="22"/>
      <c r="AM70" s="22"/>
      <c r="AN70" s="20"/>
      <c r="AO70" s="20"/>
      <c r="AP70" s="20"/>
      <c r="AQ70" s="20"/>
      <c r="AR70" s="20"/>
    </row>
    <row r="71" spans="1:44" s="17" customFormat="1" ht="30.75" customHeight="1" x14ac:dyDescent="0.2">
      <c r="A71" s="150"/>
      <c r="C71" s="63"/>
      <c r="D71" s="66" t="str">
        <f t="shared" si="13"/>
        <v/>
      </c>
      <c r="E71" s="69" t="str">
        <f>IFERROR(VLOOKUP(J71,Causa!$A$2:$F$15,6,0),"")</f>
        <v/>
      </c>
      <c r="F71" s="52"/>
      <c r="G71" s="53"/>
      <c r="H71" s="212"/>
      <c r="I71" s="55"/>
      <c r="J71" s="54"/>
      <c r="K71" s="54"/>
      <c r="L71" s="54"/>
      <c r="M71" s="54"/>
      <c r="N71" s="54"/>
      <c r="O71" s="54"/>
      <c r="P71" s="54"/>
      <c r="Q71" s="55"/>
      <c r="R71" s="54"/>
      <c r="S71" s="56">
        <f t="shared" si="17"/>
        <v>0</v>
      </c>
      <c r="T71" s="56">
        <f t="shared" si="14"/>
        <v>0</v>
      </c>
      <c r="U71" s="56">
        <f t="shared" si="18"/>
        <v>0</v>
      </c>
      <c r="V71" s="56">
        <f t="shared" si="15"/>
        <v>0</v>
      </c>
      <c r="W71" s="64" t="str">
        <f t="shared" si="16"/>
        <v/>
      </c>
      <c r="X71" s="56" t="str">
        <f t="shared" si="19"/>
        <v>T</v>
      </c>
      <c r="Y71" s="20"/>
      <c r="Z71" s="19"/>
      <c r="AA71" s="20"/>
      <c r="AB71" s="19"/>
      <c r="AC71" s="21"/>
      <c r="AJ71" s="22"/>
      <c r="AK71" s="22"/>
      <c r="AL71" s="22"/>
      <c r="AM71" s="22"/>
      <c r="AN71" s="20"/>
      <c r="AO71" s="20"/>
      <c r="AP71" s="20"/>
      <c r="AQ71" s="20"/>
      <c r="AR71" s="20"/>
    </row>
    <row r="72" spans="1:44" s="17" customFormat="1" ht="30.75" customHeight="1" x14ac:dyDescent="0.2">
      <c r="A72" s="150"/>
      <c r="C72" s="63"/>
      <c r="D72" s="66" t="str">
        <f t="shared" si="13"/>
        <v/>
      </c>
      <c r="E72" s="69" t="str">
        <f>IFERROR(VLOOKUP(J72,Causa!$A$2:$F$15,6,0),"")</f>
        <v/>
      </c>
      <c r="F72" s="52"/>
      <c r="G72" s="53"/>
      <c r="H72" s="212"/>
      <c r="I72" s="55"/>
      <c r="J72" s="54"/>
      <c r="K72" s="54"/>
      <c r="L72" s="54"/>
      <c r="M72" s="54"/>
      <c r="N72" s="54"/>
      <c r="O72" s="54"/>
      <c r="P72" s="54"/>
      <c r="Q72" s="55"/>
      <c r="R72" s="54"/>
      <c r="S72" s="56">
        <f t="shared" si="17"/>
        <v>0</v>
      </c>
      <c r="T72" s="56">
        <f t="shared" si="14"/>
        <v>0</v>
      </c>
      <c r="U72" s="56">
        <f t="shared" si="18"/>
        <v>0</v>
      </c>
      <c r="V72" s="56">
        <f t="shared" si="15"/>
        <v>0</v>
      </c>
      <c r="W72" s="64" t="str">
        <f t="shared" si="16"/>
        <v/>
      </c>
      <c r="X72" s="56" t="str">
        <f t="shared" si="19"/>
        <v>T</v>
      </c>
      <c r="Y72" s="20"/>
      <c r="Z72" s="19"/>
      <c r="AA72" s="20"/>
      <c r="AB72" s="19"/>
      <c r="AC72" s="21"/>
      <c r="AJ72" s="22"/>
      <c r="AK72" s="22"/>
      <c r="AL72" s="22"/>
      <c r="AM72" s="22"/>
      <c r="AN72" s="20"/>
      <c r="AO72" s="20"/>
      <c r="AP72" s="20"/>
      <c r="AQ72" s="20"/>
      <c r="AR72" s="20"/>
    </row>
    <row r="73" spans="1:44" s="17" customFormat="1" ht="30.75" customHeight="1" x14ac:dyDescent="0.2">
      <c r="A73" s="150"/>
      <c r="C73" s="63"/>
      <c r="D73" s="66" t="str">
        <f t="shared" si="13"/>
        <v/>
      </c>
      <c r="E73" s="69" t="str">
        <f>IFERROR(VLOOKUP(J73,Causa!$A$2:$F$15,6,0),"")</f>
        <v/>
      </c>
      <c r="F73" s="52"/>
      <c r="G73" s="53"/>
      <c r="H73" s="212"/>
      <c r="I73" s="55"/>
      <c r="J73" s="54"/>
      <c r="K73" s="54"/>
      <c r="L73" s="54"/>
      <c r="M73" s="54"/>
      <c r="N73" s="54"/>
      <c r="O73" s="54"/>
      <c r="P73" s="54"/>
      <c r="Q73" s="55"/>
      <c r="R73" s="54"/>
      <c r="S73" s="56">
        <f t="shared" si="17"/>
        <v>0</v>
      </c>
      <c r="T73" s="56">
        <f t="shared" si="14"/>
        <v>0</v>
      </c>
      <c r="U73" s="56">
        <f t="shared" si="18"/>
        <v>0</v>
      </c>
      <c r="V73" s="56">
        <f t="shared" si="15"/>
        <v>0</v>
      </c>
      <c r="W73" s="64" t="str">
        <f t="shared" si="16"/>
        <v/>
      </c>
      <c r="X73" s="56" t="str">
        <f t="shared" si="19"/>
        <v>T</v>
      </c>
      <c r="Y73" s="20"/>
      <c r="Z73" s="19"/>
      <c r="AA73" s="20"/>
      <c r="AB73" s="19"/>
      <c r="AC73" s="21"/>
      <c r="AJ73" s="22"/>
      <c r="AK73" s="22"/>
      <c r="AL73" s="22"/>
      <c r="AM73" s="22"/>
      <c r="AN73" s="20"/>
      <c r="AO73" s="20"/>
      <c r="AP73" s="20"/>
      <c r="AQ73" s="20"/>
      <c r="AR73" s="20"/>
    </row>
    <row r="74" spans="1:44" s="17" customFormat="1" ht="30.75" customHeight="1" x14ac:dyDescent="0.2">
      <c r="A74" s="150"/>
      <c r="C74" s="63"/>
      <c r="D74" s="66" t="str">
        <f t="shared" si="13"/>
        <v/>
      </c>
      <c r="E74" s="69" t="str">
        <f>IFERROR(VLOOKUP(J74,Causa!$A$2:$F$15,6,0),"")</f>
        <v/>
      </c>
      <c r="F74" s="52"/>
      <c r="G74" s="53"/>
      <c r="H74" s="212"/>
      <c r="I74" s="55"/>
      <c r="J74" s="54"/>
      <c r="K74" s="54"/>
      <c r="L74" s="54"/>
      <c r="M74" s="54"/>
      <c r="N74" s="54"/>
      <c r="O74" s="54"/>
      <c r="P74" s="54"/>
      <c r="Q74" s="55"/>
      <c r="R74" s="54"/>
      <c r="S74" s="56">
        <f t="shared" si="17"/>
        <v>0</v>
      </c>
      <c r="T74" s="56">
        <f t="shared" si="14"/>
        <v>0</v>
      </c>
      <c r="U74" s="56">
        <f t="shared" si="18"/>
        <v>0</v>
      </c>
      <c r="V74" s="56">
        <f t="shared" si="15"/>
        <v>0</v>
      </c>
      <c r="W74" s="64" t="str">
        <f t="shared" si="16"/>
        <v/>
      </c>
      <c r="X74" s="56" t="str">
        <f t="shared" si="19"/>
        <v>T</v>
      </c>
      <c r="Y74" s="20"/>
      <c r="Z74" s="19"/>
      <c r="AA74" s="20"/>
      <c r="AB74" s="19"/>
      <c r="AC74" s="21"/>
      <c r="AJ74" s="22"/>
      <c r="AK74" s="22"/>
      <c r="AL74" s="22"/>
      <c r="AM74" s="22"/>
      <c r="AN74" s="20"/>
      <c r="AO74" s="20"/>
      <c r="AP74" s="20"/>
      <c r="AQ74" s="20"/>
      <c r="AR74" s="20"/>
    </row>
    <row r="75" spans="1:44" s="17" customFormat="1" ht="30.75" customHeight="1" x14ac:dyDescent="0.2">
      <c r="A75" s="150"/>
      <c r="C75" s="63"/>
      <c r="D75" s="66" t="str">
        <f t="shared" si="13"/>
        <v/>
      </c>
      <c r="E75" s="69" t="str">
        <f>IFERROR(VLOOKUP(J75,Causa!$A$2:$F$15,6,0),"")</f>
        <v/>
      </c>
      <c r="F75" s="52"/>
      <c r="G75" s="53"/>
      <c r="H75" s="212"/>
      <c r="I75" s="55"/>
      <c r="J75" s="54"/>
      <c r="K75" s="54"/>
      <c r="L75" s="54"/>
      <c r="M75" s="54"/>
      <c r="N75" s="54"/>
      <c r="O75" s="54"/>
      <c r="P75" s="54"/>
      <c r="Q75" s="55"/>
      <c r="R75" s="54"/>
      <c r="S75" s="56">
        <f t="shared" si="17"/>
        <v>0</v>
      </c>
      <c r="T75" s="56">
        <f t="shared" si="14"/>
        <v>0</v>
      </c>
      <c r="U75" s="56">
        <f t="shared" si="18"/>
        <v>0</v>
      </c>
      <c r="V75" s="56">
        <f t="shared" si="15"/>
        <v>0</v>
      </c>
      <c r="W75" s="64" t="str">
        <f t="shared" si="16"/>
        <v/>
      </c>
      <c r="X75" s="56" t="str">
        <f t="shared" si="19"/>
        <v>T</v>
      </c>
      <c r="Y75" s="20"/>
      <c r="Z75" s="19"/>
      <c r="AA75" s="20"/>
      <c r="AB75" s="19"/>
      <c r="AC75" s="21"/>
      <c r="AJ75" s="22"/>
      <c r="AK75" s="22"/>
      <c r="AL75" s="22"/>
      <c r="AM75" s="22"/>
      <c r="AN75" s="20"/>
      <c r="AO75" s="20"/>
      <c r="AP75" s="20"/>
      <c r="AQ75" s="20"/>
      <c r="AR75" s="20"/>
    </row>
    <row r="76" spans="1:44" s="17" customFormat="1" ht="30.75" customHeight="1" x14ac:dyDescent="0.2">
      <c r="A76" s="150"/>
      <c r="C76" s="63"/>
      <c r="D76" s="66" t="str">
        <f t="shared" si="13"/>
        <v/>
      </c>
      <c r="E76" s="69" t="str">
        <f>IFERROR(VLOOKUP(J76,Causa!$A$2:$F$15,6,0),"")</f>
        <v/>
      </c>
      <c r="F76" s="52"/>
      <c r="G76" s="53"/>
      <c r="H76" s="212"/>
      <c r="I76" s="55"/>
      <c r="J76" s="54"/>
      <c r="K76" s="54"/>
      <c r="L76" s="54"/>
      <c r="M76" s="54"/>
      <c r="N76" s="54"/>
      <c r="O76" s="54"/>
      <c r="P76" s="54"/>
      <c r="Q76" s="55"/>
      <c r="R76" s="54"/>
      <c r="S76" s="56">
        <f t="shared" si="17"/>
        <v>0</v>
      </c>
      <c r="T76" s="56">
        <f t="shared" si="14"/>
        <v>0</v>
      </c>
      <c r="U76" s="56">
        <f t="shared" si="18"/>
        <v>0</v>
      </c>
      <c r="V76" s="56">
        <f t="shared" si="15"/>
        <v>0</v>
      </c>
      <c r="W76" s="64" t="str">
        <f t="shared" si="16"/>
        <v/>
      </c>
      <c r="X76" s="56" t="str">
        <f t="shared" si="19"/>
        <v>T</v>
      </c>
      <c r="Y76" s="20"/>
      <c r="Z76" s="19"/>
      <c r="AA76" s="20"/>
      <c r="AB76" s="19"/>
      <c r="AC76" s="21"/>
      <c r="AJ76" s="22"/>
      <c r="AK76" s="22"/>
      <c r="AL76" s="22"/>
      <c r="AM76" s="22"/>
      <c r="AN76" s="20"/>
      <c r="AO76" s="20"/>
      <c r="AP76" s="20"/>
      <c r="AQ76" s="20"/>
      <c r="AR76" s="20"/>
    </row>
    <row r="77" spans="1:44" s="17" customFormat="1" ht="30.75" customHeight="1" x14ac:dyDescent="0.2">
      <c r="A77" s="150"/>
      <c r="C77" s="63"/>
      <c r="D77" s="66" t="str">
        <f t="shared" si="13"/>
        <v/>
      </c>
      <c r="E77" s="69" t="str">
        <f>IFERROR(VLOOKUP(J77,Causa!$A$2:$F$15,6,0),"")</f>
        <v/>
      </c>
      <c r="F77" s="52"/>
      <c r="G77" s="53"/>
      <c r="H77" s="212"/>
      <c r="I77" s="55"/>
      <c r="J77" s="54"/>
      <c r="K77" s="54"/>
      <c r="L77" s="54"/>
      <c r="M77" s="54"/>
      <c r="N77" s="54"/>
      <c r="O77" s="54"/>
      <c r="P77" s="54"/>
      <c r="Q77" s="55"/>
      <c r="R77" s="54"/>
      <c r="S77" s="56">
        <f t="shared" si="17"/>
        <v>0</v>
      </c>
      <c r="T77" s="56">
        <f t="shared" si="14"/>
        <v>0</v>
      </c>
      <c r="U77" s="56">
        <f t="shared" si="18"/>
        <v>0</v>
      </c>
      <c r="V77" s="56">
        <f t="shared" si="15"/>
        <v>0</v>
      </c>
      <c r="W77" s="64" t="str">
        <f t="shared" si="16"/>
        <v/>
      </c>
      <c r="X77" s="56" t="str">
        <f t="shared" si="19"/>
        <v>T</v>
      </c>
      <c r="Y77" s="20"/>
      <c r="Z77" s="19"/>
      <c r="AA77" s="20"/>
      <c r="AB77" s="19"/>
      <c r="AC77" s="21"/>
      <c r="AJ77" s="22"/>
      <c r="AK77" s="22"/>
      <c r="AL77" s="22"/>
      <c r="AM77" s="22"/>
      <c r="AN77" s="20"/>
      <c r="AO77" s="20"/>
      <c r="AP77" s="20"/>
      <c r="AQ77" s="20"/>
      <c r="AR77" s="20"/>
    </row>
    <row r="78" spans="1:44" s="17" customFormat="1" ht="30.75" customHeight="1" x14ac:dyDescent="0.2">
      <c r="A78" s="150"/>
      <c r="C78" s="63"/>
      <c r="D78" s="66" t="str">
        <f t="shared" si="13"/>
        <v/>
      </c>
      <c r="E78" s="69" t="str">
        <f>IFERROR(VLOOKUP(J78,Causa!$A$2:$F$15,6,0),"")</f>
        <v/>
      </c>
      <c r="F78" s="52"/>
      <c r="G78" s="53"/>
      <c r="H78" s="212"/>
      <c r="I78" s="55"/>
      <c r="J78" s="54"/>
      <c r="K78" s="54"/>
      <c r="L78" s="54"/>
      <c r="M78" s="54"/>
      <c r="N78" s="54"/>
      <c r="O78" s="54"/>
      <c r="P78" s="54"/>
      <c r="Q78" s="55"/>
      <c r="R78" s="54"/>
      <c r="S78" s="56">
        <f t="shared" si="17"/>
        <v>0</v>
      </c>
      <c r="T78" s="56">
        <f t="shared" si="14"/>
        <v>0</v>
      </c>
      <c r="U78" s="56">
        <f t="shared" si="18"/>
        <v>0</v>
      </c>
      <c r="V78" s="56">
        <f t="shared" si="15"/>
        <v>0</v>
      </c>
      <c r="W78" s="64" t="str">
        <f t="shared" si="16"/>
        <v/>
      </c>
      <c r="X78" s="56" t="str">
        <f t="shared" si="19"/>
        <v>T</v>
      </c>
      <c r="Y78" s="20"/>
      <c r="Z78" s="19"/>
      <c r="AA78" s="20"/>
      <c r="AB78" s="19"/>
      <c r="AC78" s="21"/>
      <c r="AJ78" s="22"/>
      <c r="AK78" s="22"/>
      <c r="AL78" s="22"/>
      <c r="AM78" s="22"/>
      <c r="AN78" s="20"/>
      <c r="AO78" s="20"/>
      <c r="AP78" s="20"/>
      <c r="AQ78" s="20"/>
      <c r="AR78" s="20"/>
    </row>
    <row r="79" spans="1:44" s="17" customFormat="1" ht="30.75" customHeight="1" x14ac:dyDescent="0.2">
      <c r="A79" s="150"/>
      <c r="C79" s="63"/>
      <c r="D79" s="66" t="str">
        <f t="shared" si="13"/>
        <v/>
      </c>
      <c r="E79" s="69" t="str">
        <f>IFERROR(VLOOKUP(J79,Causa!$A$2:$F$15,6,0),"")</f>
        <v/>
      </c>
      <c r="F79" s="52"/>
      <c r="G79" s="53"/>
      <c r="H79" s="212"/>
      <c r="I79" s="55"/>
      <c r="J79" s="54"/>
      <c r="K79" s="54"/>
      <c r="L79" s="54"/>
      <c r="M79" s="54"/>
      <c r="N79" s="54"/>
      <c r="O79" s="54"/>
      <c r="P79" s="54"/>
      <c r="Q79" s="55"/>
      <c r="R79" s="54"/>
      <c r="S79" s="56">
        <f t="shared" si="17"/>
        <v>0</v>
      </c>
      <c r="T79" s="56">
        <f t="shared" si="14"/>
        <v>0</v>
      </c>
      <c r="U79" s="56">
        <f t="shared" si="18"/>
        <v>0</v>
      </c>
      <c r="V79" s="56">
        <f t="shared" si="15"/>
        <v>0</v>
      </c>
      <c r="W79" s="64" t="str">
        <f t="shared" si="16"/>
        <v/>
      </c>
      <c r="X79" s="56" t="str">
        <f t="shared" si="19"/>
        <v>T</v>
      </c>
      <c r="Y79" s="20"/>
      <c r="Z79" s="19"/>
      <c r="AA79" s="20"/>
      <c r="AB79" s="19"/>
      <c r="AC79" s="21"/>
      <c r="AJ79" s="22"/>
      <c r="AK79" s="22"/>
      <c r="AL79" s="22"/>
      <c r="AM79" s="22"/>
      <c r="AN79" s="20"/>
      <c r="AO79" s="20"/>
      <c r="AP79" s="20"/>
      <c r="AQ79" s="20"/>
      <c r="AR79" s="20"/>
    </row>
    <row r="80" spans="1:44" s="17" customFormat="1" ht="30.75" customHeight="1" x14ac:dyDescent="0.2">
      <c r="A80" s="150"/>
      <c r="C80" s="63"/>
      <c r="D80" s="66" t="str">
        <f t="shared" si="13"/>
        <v/>
      </c>
      <c r="E80" s="69" t="str">
        <f>IFERROR(VLOOKUP(J80,Causa!$A$2:$F$15,6,0),"")</f>
        <v/>
      </c>
      <c r="F80" s="52"/>
      <c r="G80" s="53"/>
      <c r="H80" s="212"/>
      <c r="I80" s="55"/>
      <c r="J80" s="54"/>
      <c r="K80" s="54"/>
      <c r="L80" s="54"/>
      <c r="M80" s="54"/>
      <c r="N80" s="54"/>
      <c r="O80" s="54"/>
      <c r="P80" s="54"/>
      <c r="Q80" s="55"/>
      <c r="R80" s="54"/>
      <c r="S80" s="56">
        <f t="shared" si="17"/>
        <v>0</v>
      </c>
      <c r="T80" s="56">
        <f t="shared" si="14"/>
        <v>0</v>
      </c>
      <c r="U80" s="56">
        <f t="shared" si="18"/>
        <v>0</v>
      </c>
      <c r="V80" s="56">
        <f t="shared" si="15"/>
        <v>0</v>
      </c>
      <c r="W80" s="64" t="str">
        <f t="shared" si="16"/>
        <v/>
      </c>
      <c r="X80" s="56" t="str">
        <f t="shared" si="19"/>
        <v>T</v>
      </c>
      <c r="Y80" s="20"/>
      <c r="Z80" s="19"/>
      <c r="AA80" s="20"/>
      <c r="AB80" s="19"/>
      <c r="AC80" s="21"/>
      <c r="AJ80" s="22"/>
      <c r="AK80" s="22"/>
      <c r="AL80" s="22"/>
      <c r="AM80" s="22"/>
      <c r="AN80" s="20"/>
      <c r="AO80" s="20"/>
      <c r="AP80" s="20"/>
      <c r="AQ80" s="20"/>
      <c r="AR80" s="20"/>
    </row>
    <row r="81" spans="1:44" s="17" customFormat="1" ht="30.75" customHeight="1" x14ac:dyDescent="0.2">
      <c r="A81" s="150"/>
      <c r="C81" s="63"/>
      <c r="D81" s="66" t="str">
        <f t="shared" si="13"/>
        <v/>
      </c>
      <c r="E81" s="69" t="str">
        <f>IFERROR(VLOOKUP(J81,Causa!$A$2:$F$15,6,0),"")</f>
        <v/>
      </c>
      <c r="F81" s="52"/>
      <c r="G81" s="53"/>
      <c r="H81" s="212"/>
      <c r="I81" s="55"/>
      <c r="J81" s="54"/>
      <c r="K81" s="54"/>
      <c r="L81" s="54"/>
      <c r="M81" s="54"/>
      <c r="N81" s="54"/>
      <c r="O81" s="54"/>
      <c r="P81" s="54"/>
      <c r="Q81" s="55"/>
      <c r="R81" s="54"/>
      <c r="S81" s="56">
        <f t="shared" si="17"/>
        <v>0</v>
      </c>
      <c r="T81" s="56">
        <f t="shared" si="14"/>
        <v>0</v>
      </c>
      <c r="U81" s="56">
        <f t="shared" si="18"/>
        <v>0</v>
      </c>
      <c r="V81" s="56">
        <f t="shared" si="15"/>
        <v>0</v>
      </c>
      <c r="W81" s="64" t="str">
        <f t="shared" si="16"/>
        <v/>
      </c>
      <c r="X81" s="56" t="str">
        <f t="shared" si="19"/>
        <v>T</v>
      </c>
      <c r="Y81" s="20"/>
      <c r="Z81" s="19"/>
      <c r="AA81" s="20"/>
      <c r="AB81" s="19"/>
      <c r="AC81" s="21"/>
      <c r="AJ81" s="22"/>
      <c r="AK81" s="22"/>
      <c r="AL81" s="22"/>
      <c r="AM81" s="22"/>
      <c r="AN81" s="20"/>
      <c r="AO81" s="20"/>
      <c r="AP81" s="20"/>
      <c r="AQ81" s="20"/>
      <c r="AR81" s="20"/>
    </row>
    <row r="82" spans="1:44" s="17" customFormat="1" ht="30.75" customHeight="1" x14ac:dyDescent="0.2">
      <c r="A82" s="150"/>
      <c r="C82" s="63"/>
      <c r="D82" s="66" t="str">
        <f t="shared" si="13"/>
        <v/>
      </c>
      <c r="E82" s="69" t="str">
        <f>IFERROR(VLOOKUP(J82,Causa!$A$2:$F$15,6,0),"")</f>
        <v/>
      </c>
      <c r="F82" s="52"/>
      <c r="G82" s="53"/>
      <c r="H82" s="212"/>
      <c r="I82" s="55"/>
      <c r="J82" s="54"/>
      <c r="K82" s="54"/>
      <c r="L82" s="54"/>
      <c r="M82" s="54"/>
      <c r="N82" s="54"/>
      <c r="O82" s="54"/>
      <c r="P82" s="54"/>
      <c r="Q82" s="55"/>
      <c r="R82" s="54"/>
      <c r="S82" s="56">
        <f t="shared" si="17"/>
        <v>0</v>
      </c>
      <c r="T82" s="56">
        <f t="shared" si="14"/>
        <v>0</v>
      </c>
      <c r="U82" s="56">
        <f t="shared" si="18"/>
        <v>0</v>
      </c>
      <c r="V82" s="56">
        <f t="shared" si="15"/>
        <v>0</v>
      </c>
      <c r="W82" s="64" t="str">
        <f t="shared" si="16"/>
        <v/>
      </c>
      <c r="X82" s="56" t="str">
        <f t="shared" si="19"/>
        <v>T</v>
      </c>
      <c r="Y82" s="20"/>
      <c r="Z82" s="19"/>
      <c r="AA82" s="20"/>
      <c r="AB82" s="19"/>
      <c r="AC82" s="21"/>
      <c r="AJ82" s="22"/>
      <c r="AK82" s="22"/>
      <c r="AL82" s="22"/>
      <c r="AM82" s="22"/>
      <c r="AN82" s="20"/>
      <c r="AO82" s="20"/>
      <c r="AP82" s="20"/>
      <c r="AQ82" s="20"/>
      <c r="AR82" s="20"/>
    </row>
    <row r="83" spans="1:44" s="17" customFormat="1" ht="30.75" customHeight="1" x14ac:dyDescent="0.2">
      <c r="A83" s="150"/>
      <c r="C83" s="63"/>
      <c r="D83" s="66" t="str">
        <f t="shared" si="13"/>
        <v/>
      </c>
      <c r="E83" s="69" t="str">
        <f>IFERROR(VLOOKUP(J83,Causa!$A$2:$F$15,6,0),"")</f>
        <v/>
      </c>
      <c r="F83" s="52"/>
      <c r="G83" s="53"/>
      <c r="H83" s="212"/>
      <c r="I83" s="55"/>
      <c r="J83" s="54"/>
      <c r="K83" s="54"/>
      <c r="L83" s="54"/>
      <c r="M83" s="54"/>
      <c r="N83" s="54"/>
      <c r="O83" s="54"/>
      <c r="P83" s="54"/>
      <c r="Q83" s="55"/>
      <c r="R83" s="54"/>
      <c r="S83" s="56">
        <f t="shared" si="17"/>
        <v>0</v>
      </c>
      <c r="T83" s="56">
        <f t="shared" si="14"/>
        <v>0</v>
      </c>
      <c r="U83" s="56">
        <f t="shared" si="18"/>
        <v>0</v>
      </c>
      <c r="V83" s="56">
        <f t="shared" si="15"/>
        <v>0</v>
      </c>
      <c r="W83" s="64" t="str">
        <f t="shared" si="16"/>
        <v/>
      </c>
      <c r="X83" s="56" t="str">
        <f t="shared" si="19"/>
        <v>T</v>
      </c>
      <c r="Y83" s="20"/>
      <c r="Z83" s="19"/>
      <c r="AA83" s="20"/>
      <c r="AB83" s="19"/>
      <c r="AC83" s="21"/>
      <c r="AJ83" s="22"/>
      <c r="AK83" s="22"/>
      <c r="AL83" s="22"/>
      <c r="AM83" s="22"/>
      <c r="AN83" s="20"/>
      <c r="AO83" s="20"/>
      <c r="AP83" s="20"/>
      <c r="AQ83" s="20"/>
      <c r="AR83" s="20"/>
    </row>
    <row r="84" spans="1:44" s="17" customFormat="1" ht="30.75" customHeight="1" x14ac:dyDescent="0.2">
      <c r="A84" s="150"/>
      <c r="C84" s="63"/>
      <c r="D84" s="66" t="str">
        <f t="shared" si="13"/>
        <v/>
      </c>
      <c r="E84" s="69" t="str">
        <f>IFERROR(VLOOKUP(J84,Causa!$A$2:$F$15,6,0),"")</f>
        <v/>
      </c>
      <c r="F84" s="52"/>
      <c r="G84" s="53"/>
      <c r="H84" s="212"/>
      <c r="I84" s="55"/>
      <c r="J84" s="54"/>
      <c r="K84" s="54"/>
      <c r="L84" s="54"/>
      <c r="M84" s="54"/>
      <c r="N84" s="54"/>
      <c r="O84" s="54"/>
      <c r="P84" s="54"/>
      <c r="Q84" s="55"/>
      <c r="R84" s="54"/>
      <c r="S84" s="56">
        <f t="shared" si="17"/>
        <v>0</v>
      </c>
      <c r="T84" s="56">
        <f t="shared" si="14"/>
        <v>0</v>
      </c>
      <c r="U84" s="56">
        <f t="shared" si="18"/>
        <v>0</v>
      </c>
      <c r="V84" s="56">
        <f t="shared" si="15"/>
        <v>0</v>
      </c>
      <c r="W84" s="64" t="str">
        <f t="shared" si="16"/>
        <v/>
      </c>
      <c r="X84" s="56" t="str">
        <f t="shared" si="19"/>
        <v>T</v>
      </c>
      <c r="Y84" s="20"/>
      <c r="Z84" s="19"/>
      <c r="AA84" s="20"/>
      <c r="AB84" s="19"/>
      <c r="AC84" s="21"/>
      <c r="AJ84" s="22"/>
      <c r="AK84" s="22"/>
      <c r="AL84" s="22"/>
      <c r="AM84" s="22"/>
      <c r="AN84" s="20"/>
      <c r="AO84" s="20"/>
      <c r="AP84" s="20"/>
      <c r="AQ84" s="20"/>
      <c r="AR84" s="20"/>
    </row>
    <row r="85" spans="1:44" s="17" customFormat="1" ht="30.75" customHeight="1" x14ac:dyDescent="0.2">
      <c r="A85" s="150"/>
      <c r="C85" s="63"/>
      <c r="D85" s="66" t="str">
        <f t="shared" si="13"/>
        <v/>
      </c>
      <c r="E85" s="69" t="str">
        <f>IFERROR(VLOOKUP(J85,Causa!$A$2:$F$15,6,0),"")</f>
        <v/>
      </c>
      <c r="F85" s="52"/>
      <c r="G85" s="53"/>
      <c r="H85" s="212"/>
      <c r="I85" s="55"/>
      <c r="J85" s="54"/>
      <c r="K85" s="54"/>
      <c r="L85" s="54"/>
      <c r="M85" s="54"/>
      <c r="N85" s="54"/>
      <c r="O85" s="54"/>
      <c r="P85" s="54"/>
      <c r="Q85" s="55"/>
      <c r="R85" s="54"/>
      <c r="S85" s="56">
        <f t="shared" si="17"/>
        <v>0</v>
      </c>
      <c r="T85" s="56">
        <f t="shared" si="14"/>
        <v>0</v>
      </c>
      <c r="U85" s="56">
        <f t="shared" si="18"/>
        <v>0</v>
      </c>
      <c r="V85" s="56">
        <f t="shared" si="15"/>
        <v>0</v>
      </c>
      <c r="W85" s="64" t="str">
        <f t="shared" si="16"/>
        <v/>
      </c>
      <c r="X85" s="56" t="str">
        <f t="shared" si="19"/>
        <v>T</v>
      </c>
      <c r="Y85" s="20"/>
      <c r="Z85" s="19"/>
      <c r="AA85" s="20"/>
      <c r="AB85" s="19"/>
      <c r="AC85" s="21"/>
      <c r="AJ85" s="22"/>
      <c r="AK85" s="22"/>
      <c r="AL85" s="22"/>
      <c r="AM85" s="22"/>
      <c r="AN85" s="20"/>
      <c r="AO85" s="20"/>
      <c r="AP85" s="20"/>
      <c r="AQ85" s="20"/>
      <c r="AR85" s="20"/>
    </row>
    <row r="86" spans="1:44" s="17" customFormat="1" ht="30.75" customHeight="1" x14ac:dyDescent="0.2">
      <c r="A86" s="150"/>
      <c r="C86" s="63"/>
      <c r="D86" s="66" t="str">
        <f t="shared" si="13"/>
        <v/>
      </c>
      <c r="E86" s="69" t="str">
        <f>IFERROR(VLOOKUP(J86,Causa!$A$2:$F$15,6,0),"")</f>
        <v/>
      </c>
      <c r="F86" s="52"/>
      <c r="G86" s="53"/>
      <c r="H86" s="212"/>
      <c r="I86" s="55"/>
      <c r="J86" s="54"/>
      <c r="K86" s="54"/>
      <c r="L86" s="54"/>
      <c r="M86" s="54"/>
      <c r="N86" s="54"/>
      <c r="O86" s="54"/>
      <c r="P86" s="54"/>
      <c r="Q86" s="55"/>
      <c r="R86" s="54"/>
      <c r="S86" s="56">
        <f t="shared" si="17"/>
        <v>0</v>
      </c>
      <c r="T86" s="56">
        <f t="shared" si="14"/>
        <v>0</v>
      </c>
      <c r="U86" s="56">
        <f t="shared" si="18"/>
        <v>0</v>
      </c>
      <c r="V86" s="56">
        <f t="shared" si="15"/>
        <v>0</v>
      </c>
      <c r="W86" s="64" t="str">
        <f t="shared" si="16"/>
        <v/>
      </c>
      <c r="X86" s="56" t="str">
        <f t="shared" si="19"/>
        <v>T</v>
      </c>
      <c r="Y86" s="20"/>
      <c r="Z86" s="19"/>
      <c r="AA86" s="20"/>
      <c r="AB86" s="19"/>
      <c r="AC86" s="21"/>
      <c r="AJ86" s="22"/>
      <c r="AK86" s="22"/>
      <c r="AL86" s="22"/>
      <c r="AM86" s="22"/>
      <c r="AN86" s="20"/>
      <c r="AO86" s="20"/>
      <c r="AP86" s="20"/>
      <c r="AQ86" s="20"/>
      <c r="AR86" s="20"/>
    </row>
    <row r="87" spans="1:44" s="17" customFormat="1" ht="30.75" customHeight="1" x14ac:dyDescent="0.2">
      <c r="A87" s="150"/>
      <c r="C87" s="63"/>
      <c r="D87" s="66" t="str">
        <f t="shared" si="13"/>
        <v/>
      </c>
      <c r="E87" s="69" t="str">
        <f>IFERROR(VLOOKUP(J87,Causa!$A$2:$F$15,6,0),"")</f>
        <v/>
      </c>
      <c r="F87" s="52"/>
      <c r="G87" s="53"/>
      <c r="H87" s="212"/>
      <c r="I87" s="55"/>
      <c r="J87" s="54"/>
      <c r="K87" s="54"/>
      <c r="L87" s="54"/>
      <c r="M87" s="54"/>
      <c r="N87" s="54"/>
      <c r="O87" s="54"/>
      <c r="P87" s="54"/>
      <c r="Q87" s="55"/>
      <c r="R87" s="54"/>
      <c r="S87" s="56">
        <f t="shared" si="17"/>
        <v>0</v>
      </c>
      <c r="T87" s="56">
        <f t="shared" si="14"/>
        <v>0</v>
      </c>
      <c r="U87" s="56">
        <f t="shared" si="18"/>
        <v>0</v>
      </c>
      <c r="V87" s="56">
        <f t="shared" si="15"/>
        <v>0</v>
      </c>
      <c r="W87" s="64" t="str">
        <f t="shared" si="16"/>
        <v/>
      </c>
      <c r="X87" s="56" t="str">
        <f t="shared" si="19"/>
        <v>T</v>
      </c>
      <c r="Y87" s="20"/>
      <c r="Z87" s="19"/>
      <c r="AA87" s="20"/>
      <c r="AB87" s="19"/>
      <c r="AC87" s="21"/>
      <c r="AJ87" s="22"/>
      <c r="AK87" s="22"/>
      <c r="AL87" s="22"/>
      <c r="AM87" s="22"/>
      <c r="AN87" s="20"/>
      <c r="AO87" s="20"/>
      <c r="AP87" s="20"/>
      <c r="AQ87" s="20"/>
      <c r="AR87" s="20"/>
    </row>
    <row r="88" spans="1:44" s="17" customFormat="1" ht="30.75" customHeight="1" x14ac:dyDescent="0.2">
      <c r="A88" s="150"/>
      <c r="C88" s="63"/>
      <c r="D88" s="66" t="str">
        <f t="shared" si="13"/>
        <v/>
      </c>
      <c r="E88" s="69" t="str">
        <f>IFERROR(VLOOKUP(J88,Causa!$A$2:$F$15,6,0),"")</f>
        <v/>
      </c>
      <c r="F88" s="52"/>
      <c r="G88" s="53"/>
      <c r="H88" s="212"/>
      <c r="I88" s="55"/>
      <c r="J88" s="54"/>
      <c r="K88" s="54"/>
      <c r="L88" s="54"/>
      <c r="M88" s="54"/>
      <c r="N88" s="54"/>
      <c r="O88" s="54"/>
      <c r="P88" s="54"/>
      <c r="Q88" s="55"/>
      <c r="R88" s="54"/>
      <c r="S88" s="56">
        <f t="shared" si="17"/>
        <v>0</v>
      </c>
      <c r="T88" s="56">
        <f t="shared" si="14"/>
        <v>0</v>
      </c>
      <c r="U88" s="56">
        <f t="shared" si="18"/>
        <v>0</v>
      </c>
      <c r="V88" s="56">
        <f t="shared" si="15"/>
        <v>0</v>
      </c>
      <c r="W88" s="64" t="str">
        <f t="shared" si="16"/>
        <v/>
      </c>
      <c r="X88" s="56" t="str">
        <f t="shared" si="19"/>
        <v>T</v>
      </c>
      <c r="Y88" s="20"/>
      <c r="Z88" s="19"/>
      <c r="AA88" s="20"/>
      <c r="AB88" s="19"/>
      <c r="AC88" s="21"/>
      <c r="AJ88" s="22"/>
      <c r="AK88" s="22"/>
      <c r="AL88" s="22"/>
      <c r="AM88" s="22"/>
      <c r="AN88" s="20"/>
      <c r="AO88" s="20"/>
      <c r="AP88" s="20"/>
      <c r="AQ88" s="20"/>
      <c r="AR88" s="20"/>
    </row>
    <row r="89" spans="1:44" s="17" customFormat="1" ht="30.75" customHeight="1" x14ac:dyDescent="0.2">
      <c r="A89" s="150"/>
      <c r="C89" s="63"/>
      <c r="D89" s="66" t="str">
        <f t="shared" si="13"/>
        <v/>
      </c>
      <c r="E89" s="69" t="str">
        <f>IFERROR(VLOOKUP(J89,Causa!$A$2:$F$15,6,0),"")</f>
        <v/>
      </c>
      <c r="F89" s="52"/>
      <c r="G89" s="53"/>
      <c r="H89" s="212"/>
      <c r="I89" s="55"/>
      <c r="J89" s="54"/>
      <c r="K89" s="54"/>
      <c r="L89" s="54"/>
      <c r="M89" s="54"/>
      <c r="N89" s="54"/>
      <c r="O89" s="54"/>
      <c r="P89" s="54"/>
      <c r="Q89" s="55"/>
      <c r="R89" s="54"/>
      <c r="S89" s="56">
        <f t="shared" si="17"/>
        <v>0</v>
      </c>
      <c r="T89" s="56">
        <f t="shared" si="14"/>
        <v>0</v>
      </c>
      <c r="U89" s="56">
        <f t="shared" si="18"/>
        <v>0</v>
      </c>
      <c r="V89" s="56">
        <f t="shared" si="15"/>
        <v>0</v>
      </c>
      <c r="W89" s="64" t="str">
        <f t="shared" si="16"/>
        <v/>
      </c>
      <c r="X89" s="56" t="str">
        <f t="shared" si="19"/>
        <v>T</v>
      </c>
      <c r="Y89" s="20"/>
      <c r="Z89" s="19"/>
      <c r="AA89" s="20"/>
      <c r="AB89" s="19"/>
      <c r="AC89" s="21"/>
      <c r="AJ89" s="22"/>
      <c r="AK89" s="22"/>
      <c r="AL89" s="22"/>
      <c r="AM89" s="22"/>
      <c r="AN89" s="20"/>
      <c r="AO89" s="20"/>
      <c r="AP89" s="20"/>
      <c r="AQ89" s="20"/>
      <c r="AR89" s="20"/>
    </row>
    <row r="90" spans="1:44" s="17" customFormat="1" ht="30.75" customHeight="1" x14ac:dyDescent="0.2">
      <c r="A90" s="150"/>
      <c r="C90" s="63"/>
      <c r="D90" s="66" t="str">
        <f t="shared" si="13"/>
        <v/>
      </c>
      <c r="E90" s="69" t="str">
        <f>IFERROR(VLOOKUP(J90,Causa!$A$2:$F$15,6,0),"")</f>
        <v/>
      </c>
      <c r="F90" s="52"/>
      <c r="G90" s="53"/>
      <c r="H90" s="212"/>
      <c r="I90" s="55"/>
      <c r="J90" s="54"/>
      <c r="K90" s="54"/>
      <c r="L90" s="54"/>
      <c r="M90" s="54"/>
      <c r="N90" s="54"/>
      <c r="O90" s="54"/>
      <c r="P90" s="54"/>
      <c r="Q90" s="55"/>
      <c r="R90" s="54"/>
      <c r="S90" s="56">
        <f t="shared" si="17"/>
        <v>0</v>
      </c>
      <c r="T90" s="56">
        <f t="shared" si="14"/>
        <v>0</v>
      </c>
      <c r="U90" s="56">
        <f t="shared" si="18"/>
        <v>0</v>
      </c>
      <c r="V90" s="56">
        <f t="shared" si="15"/>
        <v>0</v>
      </c>
      <c r="W90" s="64" t="str">
        <f t="shared" si="16"/>
        <v/>
      </c>
      <c r="X90" s="56" t="str">
        <f t="shared" si="19"/>
        <v>T</v>
      </c>
      <c r="Y90" s="20"/>
      <c r="Z90" s="19"/>
      <c r="AA90" s="20"/>
      <c r="AB90" s="19"/>
      <c r="AC90" s="21"/>
      <c r="AJ90" s="22"/>
      <c r="AK90" s="22"/>
      <c r="AL90" s="22"/>
      <c r="AM90" s="22"/>
      <c r="AN90" s="20"/>
      <c r="AO90" s="20"/>
      <c r="AP90" s="20"/>
      <c r="AQ90" s="20"/>
      <c r="AR90" s="20"/>
    </row>
    <row r="91" spans="1:44" s="17" customFormat="1" ht="30.75" customHeight="1" x14ac:dyDescent="0.2">
      <c r="A91" s="150"/>
      <c r="C91" s="63"/>
      <c r="D91" s="66" t="str">
        <f t="shared" si="13"/>
        <v/>
      </c>
      <c r="E91" s="69" t="str">
        <f>IFERROR(VLOOKUP(J91,Causa!$A$2:$F$15,6,0),"")</f>
        <v/>
      </c>
      <c r="F91" s="52"/>
      <c r="G91" s="53"/>
      <c r="H91" s="212"/>
      <c r="I91" s="55"/>
      <c r="J91" s="54"/>
      <c r="K91" s="54"/>
      <c r="L91" s="54"/>
      <c r="M91" s="54"/>
      <c r="N91" s="54"/>
      <c r="O91" s="54"/>
      <c r="P91" s="54"/>
      <c r="Q91" s="55"/>
      <c r="R91" s="54"/>
      <c r="S91" s="56">
        <f t="shared" si="17"/>
        <v>0</v>
      </c>
      <c r="T91" s="56">
        <f t="shared" si="14"/>
        <v>0</v>
      </c>
      <c r="U91" s="56">
        <f t="shared" si="18"/>
        <v>0</v>
      </c>
      <c r="V91" s="56">
        <f t="shared" si="15"/>
        <v>0</v>
      </c>
      <c r="W91" s="64" t="str">
        <f t="shared" si="16"/>
        <v/>
      </c>
      <c r="X91" s="56" t="str">
        <f t="shared" si="19"/>
        <v>T</v>
      </c>
      <c r="Y91" s="20"/>
      <c r="Z91" s="19"/>
      <c r="AA91" s="20"/>
      <c r="AB91" s="19"/>
      <c r="AC91" s="21"/>
      <c r="AJ91" s="22"/>
      <c r="AK91" s="22"/>
      <c r="AL91" s="22"/>
      <c r="AM91" s="22"/>
      <c r="AN91" s="20"/>
      <c r="AO91" s="20"/>
      <c r="AP91" s="20"/>
      <c r="AQ91" s="20"/>
      <c r="AR91" s="20"/>
    </row>
    <row r="92" spans="1:44" s="17" customFormat="1" ht="30.75" customHeight="1" x14ac:dyDescent="0.2">
      <c r="A92" s="150"/>
      <c r="C92" s="63"/>
      <c r="D92" s="66" t="str">
        <f t="shared" si="13"/>
        <v/>
      </c>
      <c r="E92" s="69" t="str">
        <f>IFERROR(VLOOKUP(J92,Causa!$A$2:$F$15,6,0),"")</f>
        <v/>
      </c>
      <c r="F92" s="52"/>
      <c r="G92" s="53"/>
      <c r="H92" s="212"/>
      <c r="I92" s="55"/>
      <c r="J92" s="54"/>
      <c r="K92" s="54"/>
      <c r="L92" s="54"/>
      <c r="M92" s="54"/>
      <c r="N92" s="54"/>
      <c r="O92" s="54"/>
      <c r="P92" s="54"/>
      <c r="Q92" s="55"/>
      <c r="R92" s="54"/>
      <c r="S92" s="56">
        <f t="shared" si="17"/>
        <v>0</v>
      </c>
      <c r="T92" s="56">
        <f t="shared" si="14"/>
        <v>0</v>
      </c>
      <c r="U92" s="56">
        <f t="shared" si="18"/>
        <v>0</v>
      </c>
      <c r="V92" s="56">
        <f t="shared" si="15"/>
        <v>0</v>
      </c>
      <c r="W92" s="64" t="str">
        <f t="shared" si="16"/>
        <v/>
      </c>
      <c r="X92" s="56" t="str">
        <f t="shared" si="19"/>
        <v>T</v>
      </c>
      <c r="Y92" s="20"/>
      <c r="Z92" s="19"/>
      <c r="AA92" s="20"/>
      <c r="AB92" s="19"/>
      <c r="AC92" s="21"/>
      <c r="AJ92" s="22"/>
      <c r="AK92" s="22"/>
      <c r="AL92" s="22"/>
      <c r="AM92" s="22"/>
      <c r="AN92" s="20"/>
      <c r="AO92" s="20"/>
      <c r="AP92" s="20"/>
      <c r="AQ92" s="20"/>
      <c r="AR92" s="20"/>
    </row>
    <row r="93" spans="1:44" s="17" customFormat="1" ht="30.75" customHeight="1" x14ac:dyDescent="0.2">
      <c r="A93" s="150"/>
      <c r="C93" s="63"/>
      <c r="D93" s="66" t="str">
        <f t="shared" si="13"/>
        <v/>
      </c>
      <c r="E93" s="69" t="str">
        <f>IFERROR(VLOOKUP(J93,Causa!$A$2:$F$15,6,0),"")</f>
        <v/>
      </c>
      <c r="F93" s="52"/>
      <c r="G93" s="53"/>
      <c r="H93" s="212"/>
      <c r="I93" s="55"/>
      <c r="J93" s="54"/>
      <c r="K93" s="54"/>
      <c r="L93" s="54"/>
      <c r="M93" s="54"/>
      <c r="N93" s="54"/>
      <c r="O93" s="54"/>
      <c r="P93" s="54"/>
      <c r="Q93" s="55"/>
      <c r="R93" s="54"/>
      <c r="S93" s="56">
        <f t="shared" si="17"/>
        <v>0</v>
      </c>
      <c r="T93" s="56">
        <f t="shared" si="14"/>
        <v>0</v>
      </c>
      <c r="U93" s="56">
        <f t="shared" si="18"/>
        <v>0</v>
      </c>
      <c r="V93" s="56">
        <f t="shared" si="15"/>
        <v>0</v>
      </c>
      <c r="W93" s="64" t="str">
        <f t="shared" si="16"/>
        <v/>
      </c>
      <c r="X93" s="56" t="str">
        <f t="shared" si="19"/>
        <v>T</v>
      </c>
      <c r="Y93" s="20"/>
      <c r="Z93" s="19"/>
      <c r="AA93" s="20"/>
      <c r="AB93" s="19"/>
      <c r="AC93" s="21"/>
      <c r="AJ93" s="22"/>
      <c r="AK93" s="22"/>
      <c r="AL93" s="22"/>
      <c r="AM93" s="22"/>
      <c r="AN93" s="20"/>
      <c r="AO93" s="20"/>
      <c r="AP93" s="20"/>
      <c r="AQ93" s="20"/>
      <c r="AR93" s="20"/>
    </row>
    <row r="94" spans="1:44" s="17" customFormat="1" ht="30.75" customHeight="1" x14ac:dyDescent="0.2">
      <c r="A94" s="150"/>
      <c r="C94" s="63"/>
      <c r="D94" s="66" t="str">
        <f t="shared" si="13"/>
        <v/>
      </c>
      <c r="E94" s="69" t="str">
        <f>IFERROR(VLOOKUP(J94,Causa!$A$2:$F$15,6,0),"")</f>
        <v/>
      </c>
      <c r="F94" s="52"/>
      <c r="G94" s="53"/>
      <c r="H94" s="212"/>
      <c r="I94" s="55"/>
      <c r="J94" s="54"/>
      <c r="K94" s="54"/>
      <c r="L94" s="54"/>
      <c r="M94" s="54"/>
      <c r="N94" s="54"/>
      <c r="O94" s="54"/>
      <c r="P94" s="54"/>
      <c r="Q94" s="55"/>
      <c r="R94" s="54"/>
      <c r="S94" s="56">
        <f t="shared" si="17"/>
        <v>0</v>
      </c>
      <c r="T94" s="56">
        <f t="shared" si="14"/>
        <v>0</v>
      </c>
      <c r="U94" s="56">
        <f t="shared" si="18"/>
        <v>0</v>
      </c>
      <c r="V94" s="56">
        <f t="shared" si="15"/>
        <v>0</v>
      </c>
      <c r="W94" s="64" t="str">
        <f t="shared" si="16"/>
        <v/>
      </c>
      <c r="X94" s="56" t="str">
        <f t="shared" si="19"/>
        <v>T</v>
      </c>
      <c r="Y94" s="20"/>
      <c r="Z94" s="19"/>
      <c r="AA94" s="20"/>
      <c r="AB94" s="19"/>
      <c r="AC94" s="21"/>
      <c r="AJ94" s="22"/>
      <c r="AK94" s="22"/>
      <c r="AL94" s="22"/>
      <c r="AM94" s="22"/>
      <c r="AN94" s="20"/>
      <c r="AO94" s="20"/>
      <c r="AP94" s="20"/>
      <c r="AQ94" s="20"/>
      <c r="AR94" s="20"/>
    </row>
    <row r="95" spans="1:44" s="17" customFormat="1" ht="30.75" customHeight="1" x14ac:dyDescent="0.2">
      <c r="A95" s="150"/>
      <c r="C95" s="63"/>
      <c r="D95" s="66" t="str">
        <f t="shared" si="13"/>
        <v/>
      </c>
      <c r="E95" s="69" t="str">
        <f>IFERROR(VLOOKUP(J95,Causa!$A$2:$F$15,6,0),"")</f>
        <v/>
      </c>
      <c r="F95" s="52"/>
      <c r="G95" s="53"/>
      <c r="H95" s="212"/>
      <c r="I95" s="55"/>
      <c r="J95" s="54"/>
      <c r="K95" s="54"/>
      <c r="L95" s="54"/>
      <c r="M95" s="54"/>
      <c r="N95" s="54"/>
      <c r="O95" s="54"/>
      <c r="P95" s="54"/>
      <c r="Q95" s="55"/>
      <c r="R95" s="54"/>
      <c r="S95" s="56">
        <f t="shared" si="17"/>
        <v>0</v>
      </c>
      <c r="T95" s="56">
        <f t="shared" si="14"/>
        <v>0</v>
      </c>
      <c r="U95" s="56">
        <f t="shared" si="18"/>
        <v>0</v>
      </c>
      <c r="V95" s="56">
        <f t="shared" si="15"/>
        <v>0</v>
      </c>
      <c r="W95" s="64" t="str">
        <f t="shared" si="16"/>
        <v/>
      </c>
      <c r="X95" s="56" t="str">
        <f t="shared" si="19"/>
        <v>T</v>
      </c>
      <c r="Y95" s="20"/>
      <c r="Z95" s="19"/>
      <c r="AA95" s="20"/>
      <c r="AB95" s="19"/>
      <c r="AC95" s="21"/>
      <c r="AJ95" s="22"/>
      <c r="AK95" s="22"/>
      <c r="AL95" s="22"/>
      <c r="AM95" s="22"/>
      <c r="AN95" s="20"/>
      <c r="AO95" s="20"/>
      <c r="AP95" s="20"/>
      <c r="AQ95" s="20"/>
      <c r="AR95" s="20"/>
    </row>
    <row r="96" spans="1:44" s="17" customFormat="1" ht="30.75" customHeight="1" x14ac:dyDescent="0.2">
      <c r="A96" s="150"/>
      <c r="C96" s="63"/>
      <c r="D96" s="66" t="str">
        <f t="shared" si="13"/>
        <v/>
      </c>
      <c r="E96" s="69" t="str">
        <f>IFERROR(VLOOKUP(J96,Causa!$A$2:$F$15,6,0),"")</f>
        <v/>
      </c>
      <c r="F96" s="52"/>
      <c r="G96" s="53"/>
      <c r="H96" s="212"/>
      <c r="I96" s="55"/>
      <c r="J96" s="54"/>
      <c r="K96" s="54"/>
      <c r="L96" s="54"/>
      <c r="M96" s="54"/>
      <c r="N96" s="54"/>
      <c r="O96" s="54"/>
      <c r="P96" s="54"/>
      <c r="Q96" s="55"/>
      <c r="R96" s="54"/>
      <c r="S96" s="56">
        <f t="shared" si="17"/>
        <v>0</v>
      </c>
      <c r="T96" s="56">
        <f t="shared" si="14"/>
        <v>0</v>
      </c>
      <c r="U96" s="56">
        <f t="shared" si="18"/>
        <v>0</v>
      </c>
      <c r="V96" s="56">
        <f t="shared" si="15"/>
        <v>0</v>
      </c>
      <c r="W96" s="64" t="str">
        <f t="shared" si="16"/>
        <v/>
      </c>
      <c r="X96" s="56" t="str">
        <f t="shared" si="19"/>
        <v>T</v>
      </c>
      <c r="Y96" s="20"/>
      <c r="Z96" s="19"/>
      <c r="AA96" s="20"/>
      <c r="AB96" s="19"/>
      <c r="AC96" s="21"/>
      <c r="AJ96" s="22"/>
      <c r="AK96" s="22"/>
      <c r="AL96" s="22"/>
      <c r="AM96" s="22"/>
      <c r="AN96" s="20"/>
      <c r="AO96" s="20"/>
      <c r="AP96" s="20"/>
      <c r="AQ96" s="20"/>
      <c r="AR96" s="20"/>
    </row>
    <row r="97" spans="1:44" s="17" customFormat="1" ht="30.75" customHeight="1" x14ac:dyDescent="0.2">
      <c r="A97" s="150"/>
      <c r="C97" s="63"/>
      <c r="D97" s="66" t="str">
        <f t="shared" si="13"/>
        <v/>
      </c>
      <c r="E97" s="69" t="str">
        <f>IFERROR(VLOOKUP(J97,Causa!$A$2:$F$15,6,0),"")</f>
        <v/>
      </c>
      <c r="F97" s="52"/>
      <c r="G97" s="53"/>
      <c r="H97" s="212"/>
      <c r="I97" s="55"/>
      <c r="J97" s="54"/>
      <c r="K97" s="54"/>
      <c r="L97" s="54"/>
      <c r="M97" s="54"/>
      <c r="N97" s="54"/>
      <c r="O97" s="54"/>
      <c r="P97" s="54"/>
      <c r="Q97" s="55"/>
      <c r="R97" s="54"/>
      <c r="S97" s="56">
        <f t="shared" si="17"/>
        <v>0</v>
      </c>
      <c r="T97" s="56">
        <f t="shared" si="14"/>
        <v>0</v>
      </c>
      <c r="U97" s="56">
        <f t="shared" si="18"/>
        <v>0</v>
      </c>
      <c r="V97" s="56">
        <f t="shared" si="15"/>
        <v>0</v>
      </c>
      <c r="W97" s="64" t="str">
        <f t="shared" si="16"/>
        <v/>
      </c>
      <c r="X97" s="56" t="str">
        <f t="shared" si="19"/>
        <v>T</v>
      </c>
      <c r="Y97" s="20"/>
      <c r="Z97" s="19"/>
      <c r="AA97" s="20"/>
      <c r="AB97" s="19"/>
      <c r="AC97" s="21"/>
      <c r="AJ97" s="22"/>
      <c r="AK97" s="22"/>
      <c r="AL97" s="22"/>
      <c r="AM97" s="22"/>
      <c r="AN97" s="20"/>
      <c r="AO97" s="20"/>
      <c r="AP97" s="20"/>
      <c r="AQ97" s="20"/>
      <c r="AR97" s="20"/>
    </row>
    <row r="98" spans="1:44" s="17" customFormat="1" ht="30.75" customHeight="1" x14ac:dyDescent="0.2">
      <c r="A98" s="150"/>
      <c r="C98" s="63"/>
      <c r="D98" s="66" t="str">
        <f t="shared" si="13"/>
        <v/>
      </c>
      <c r="E98" s="69" t="str">
        <f>IFERROR(VLOOKUP(J98,Causa!$A$2:$F$15,6,0),"")</f>
        <v/>
      </c>
      <c r="F98" s="52"/>
      <c r="G98" s="53"/>
      <c r="H98" s="212"/>
      <c r="I98" s="55"/>
      <c r="J98" s="54"/>
      <c r="K98" s="54"/>
      <c r="L98" s="54"/>
      <c r="M98" s="54"/>
      <c r="N98" s="54"/>
      <c r="O98" s="54"/>
      <c r="P98" s="54"/>
      <c r="Q98" s="55"/>
      <c r="R98" s="54"/>
      <c r="S98" s="56">
        <f t="shared" si="17"/>
        <v>0</v>
      </c>
      <c r="T98" s="56">
        <f t="shared" si="14"/>
        <v>0</v>
      </c>
      <c r="U98" s="56">
        <f t="shared" si="18"/>
        <v>0</v>
      </c>
      <c r="V98" s="56">
        <f t="shared" si="15"/>
        <v>0</v>
      </c>
      <c r="W98" s="64" t="str">
        <f t="shared" si="16"/>
        <v/>
      </c>
      <c r="X98" s="56" t="str">
        <f t="shared" si="19"/>
        <v>T</v>
      </c>
      <c r="Y98" s="20"/>
      <c r="Z98" s="19"/>
      <c r="AA98" s="20"/>
      <c r="AB98" s="19"/>
      <c r="AC98" s="21"/>
      <c r="AJ98" s="22"/>
      <c r="AK98" s="22"/>
      <c r="AL98" s="22"/>
      <c r="AM98" s="22"/>
      <c r="AN98" s="20"/>
      <c r="AO98" s="20"/>
      <c r="AP98" s="20"/>
      <c r="AQ98" s="20"/>
      <c r="AR98" s="20"/>
    </row>
    <row r="99" spans="1:44" s="17" customFormat="1" ht="30.75" customHeight="1" x14ac:dyDescent="0.2">
      <c r="A99" s="150"/>
      <c r="C99" s="63"/>
      <c r="D99" s="66" t="str">
        <f t="shared" ref="D99:D162" si="20">IF(E99="","",IF(E99=1,IF(COUNTA(F99:P99)=9,1,0),IF(J99="OPERACIO",IF(COUNTA(F99:P99)=7,1,0),IF(COUNTA(F99:P99)=7,1,0))))</f>
        <v/>
      </c>
      <c r="E99" s="69" t="str">
        <f>IFERROR(VLOOKUP(J99,Causa!$A$2:$F$15,6,0),"")</f>
        <v/>
      </c>
      <c r="F99" s="52"/>
      <c r="G99" s="53"/>
      <c r="H99" s="212"/>
      <c r="I99" s="55"/>
      <c r="J99" s="54"/>
      <c r="K99" s="54"/>
      <c r="L99" s="54"/>
      <c r="M99" s="54"/>
      <c r="N99" s="54"/>
      <c r="O99" s="54"/>
      <c r="P99" s="54"/>
      <c r="Q99" s="55"/>
      <c r="R99" s="54"/>
      <c r="S99" s="56">
        <f t="shared" si="17"/>
        <v>0</v>
      </c>
      <c r="T99" s="56">
        <f t="shared" ref="T99:T162" si="21">IF(J99="Programa",P99,0)-S99</f>
        <v>0</v>
      </c>
      <c r="U99" s="56">
        <f t="shared" si="18"/>
        <v>0</v>
      </c>
      <c r="V99" s="56">
        <f t="shared" ref="V99:V162" si="22">IF(J99="ELECTRIC",P99,0)+IF(J99="INSTRUME",P99,0)+IF(J99="MECANICA",P99,0)+IF(J99="OPERACIO",P99,0)+IF(J99="AUTOMATI",P99,0)</f>
        <v>0</v>
      </c>
      <c r="W99" s="64" t="str">
        <f t="shared" ref="W99:W162" si="23">IF(F99="","",HOUR(F99))</f>
        <v/>
      </c>
      <c r="X99" s="56" t="str">
        <f t="shared" si="19"/>
        <v>T</v>
      </c>
      <c r="Y99" s="20"/>
      <c r="Z99" s="19"/>
      <c r="AA99" s="20"/>
      <c r="AB99" s="19"/>
      <c r="AC99" s="21"/>
      <c r="AJ99" s="22"/>
      <c r="AK99" s="22"/>
      <c r="AL99" s="22"/>
      <c r="AM99" s="22"/>
      <c r="AN99" s="20"/>
      <c r="AO99" s="20"/>
      <c r="AP99" s="20"/>
      <c r="AQ99" s="20"/>
      <c r="AR99" s="20"/>
    </row>
    <row r="100" spans="1:44" s="17" customFormat="1" ht="30.75" customHeight="1" x14ac:dyDescent="0.2">
      <c r="A100" s="150"/>
      <c r="C100" s="63"/>
      <c r="D100" s="66" t="str">
        <f t="shared" si="20"/>
        <v/>
      </c>
      <c r="E100" s="69" t="str">
        <f>IFERROR(VLOOKUP(J100,Causa!$A$2:$F$15,6,0),"")</f>
        <v/>
      </c>
      <c r="F100" s="52"/>
      <c r="G100" s="53"/>
      <c r="H100" s="212"/>
      <c r="I100" s="55"/>
      <c r="J100" s="54"/>
      <c r="K100" s="54"/>
      <c r="L100" s="54"/>
      <c r="M100" s="54"/>
      <c r="N100" s="54"/>
      <c r="O100" s="54"/>
      <c r="P100" s="54"/>
      <c r="Q100" s="55"/>
      <c r="R100" s="54"/>
      <c r="S100" s="56">
        <f t="shared" ref="S100:S163" si="24">IF(K100="tiempo no programado",P100,0)</f>
        <v>0</v>
      </c>
      <c r="T100" s="56">
        <f t="shared" si="21"/>
        <v>0</v>
      </c>
      <c r="U100" s="56">
        <f t="shared" ref="U100:U163" si="25">IF(J100="CALIDAD",P100,0)+IF(J100="LOGISTIC",P100,0)+IF(J100="REPUESTO",P100,0)+IF(J100="SALAMAQ",P100,0)</f>
        <v>0</v>
      </c>
      <c r="V100" s="56">
        <f t="shared" si="22"/>
        <v>0</v>
      </c>
      <c r="W100" s="64" t="str">
        <f t="shared" si="23"/>
        <v/>
      </c>
      <c r="X100" s="56" t="str">
        <f t="shared" ref="X100:X163" si="26">IF(OR(W100=23,W100&lt;7),"N",IF(AND(W100&gt;=7,W100&lt;15),"M","T"))</f>
        <v>T</v>
      </c>
      <c r="Y100" s="20"/>
      <c r="Z100" s="19"/>
      <c r="AA100" s="20"/>
      <c r="AB100" s="19"/>
      <c r="AC100" s="21"/>
      <c r="AJ100" s="22"/>
      <c r="AK100" s="22"/>
      <c r="AL100" s="22"/>
      <c r="AM100" s="22"/>
      <c r="AN100" s="20"/>
      <c r="AO100" s="20"/>
      <c r="AP100" s="20"/>
      <c r="AQ100" s="20"/>
      <c r="AR100" s="20"/>
    </row>
    <row r="101" spans="1:44" s="17" customFormat="1" ht="30.75" customHeight="1" x14ac:dyDescent="0.2">
      <c r="A101" s="150"/>
      <c r="C101" s="63"/>
      <c r="D101" s="66" t="str">
        <f t="shared" si="20"/>
        <v/>
      </c>
      <c r="E101" s="69" t="str">
        <f>IFERROR(VLOOKUP(J101,Causa!$A$2:$F$15,6,0),"")</f>
        <v/>
      </c>
      <c r="F101" s="52"/>
      <c r="G101" s="53"/>
      <c r="H101" s="212"/>
      <c r="I101" s="55"/>
      <c r="J101" s="54"/>
      <c r="K101" s="54"/>
      <c r="L101" s="54"/>
      <c r="M101" s="54"/>
      <c r="N101" s="54"/>
      <c r="O101" s="54"/>
      <c r="P101" s="54"/>
      <c r="Q101" s="55"/>
      <c r="R101" s="54"/>
      <c r="S101" s="56">
        <f t="shared" si="24"/>
        <v>0</v>
      </c>
      <c r="T101" s="56">
        <f t="shared" si="21"/>
        <v>0</v>
      </c>
      <c r="U101" s="56">
        <f t="shared" si="25"/>
        <v>0</v>
      </c>
      <c r="V101" s="56">
        <f t="shared" si="22"/>
        <v>0</v>
      </c>
      <c r="W101" s="64" t="str">
        <f t="shared" si="23"/>
        <v/>
      </c>
      <c r="X101" s="56" t="str">
        <f t="shared" si="26"/>
        <v>T</v>
      </c>
      <c r="Y101" s="20"/>
      <c r="Z101" s="19"/>
      <c r="AA101" s="20"/>
      <c r="AB101" s="19"/>
      <c r="AC101" s="21"/>
      <c r="AJ101" s="22"/>
      <c r="AK101" s="22"/>
      <c r="AL101" s="22"/>
      <c r="AM101" s="22"/>
      <c r="AN101" s="20"/>
      <c r="AO101" s="20"/>
      <c r="AP101" s="20"/>
      <c r="AQ101" s="20"/>
      <c r="AR101" s="20"/>
    </row>
    <row r="102" spans="1:44" s="17" customFormat="1" ht="30.75" customHeight="1" x14ac:dyDescent="0.2">
      <c r="A102" s="150"/>
      <c r="C102" s="63"/>
      <c r="D102" s="66" t="str">
        <f t="shared" si="20"/>
        <v/>
      </c>
      <c r="E102" s="69" t="str">
        <f>IFERROR(VLOOKUP(J102,Causa!$A$2:$F$15,6,0),"")</f>
        <v/>
      </c>
      <c r="F102" s="52"/>
      <c r="G102" s="53"/>
      <c r="H102" s="212"/>
      <c r="I102" s="55"/>
      <c r="J102" s="54"/>
      <c r="K102" s="54"/>
      <c r="L102" s="54"/>
      <c r="M102" s="54"/>
      <c r="N102" s="54"/>
      <c r="O102" s="54"/>
      <c r="P102" s="54"/>
      <c r="Q102" s="55"/>
      <c r="R102" s="54"/>
      <c r="S102" s="56">
        <f t="shared" si="24"/>
        <v>0</v>
      </c>
      <c r="T102" s="56">
        <f t="shared" si="21"/>
        <v>0</v>
      </c>
      <c r="U102" s="56">
        <f t="shared" si="25"/>
        <v>0</v>
      </c>
      <c r="V102" s="56">
        <f t="shared" si="22"/>
        <v>0</v>
      </c>
      <c r="W102" s="64" t="str">
        <f t="shared" si="23"/>
        <v/>
      </c>
      <c r="X102" s="56" t="str">
        <f t="shared" si="26"/>
        <v>T</v>
      </c>
      <c r="Y102" s="20"/>
      <c r="Z102" s="19"/>
      <c r="AA102" s="20"/>
      <c r="AB102" s="19"/>
      <c r="AC102" s="21"/>
      <c r="AJ102" s="22"/>
      <c r="AK102" s="22"/>
      <c r="AL102" s="22"/>
      <c r="AM102" s="22"/>
      <c r="AN102" s="20"/>
      <c r="AO102" s="20"/>
      <c r="AP102" s="20"/>
      <c r="AQ102" s="20"/>
      <c r="AR102" s="20"/>
    </row>
    <row r="103" spans="1:44" s="17" customFormat="1" ht="30.75" customHeight="1" x14ac:dyDescent="0.2">
      <c r="A103" s="150"/>
      <c r="C103" s="63"/>
      <c r="D103" s="66" t="str">
        <f t="shared" si="20"/>
        <v/>
      </c>
      <c r="E103" s="69" t="str">
        <f>IFERROR(VLOOKUP(J103,Causa!$A$2:$F$15,6,0),"")</f>
        <v/>
      </c>
      <c r="F103" s="52"/>
      <c r="G103" s="53"/>
      <c r="H103" s="212"/>
      <c r="I103" s="55"/>
      <c r="J103" s="54"/>
      <c r="K103" s="54"/>
      <c r="L103" s="54"/>
      <c r="M103" s="54"/>
      <c r="N103" s="54"/>
      <c r="O103" s="54"/>
      <c r="P103" s="54"/>
      <c r="Q103" s="55"/>
      <c r="R103" s="54"/>
      <c r="S103" s="56">
        <f t="shared" si="24"/>
        <v>0</v>
      </c>
      <c r="T103" s="56">
        <f t="shared" si="21"/>
        <v>0</v>
      </c>
      <c r="U103" s="56">
        <f t="shared" si="25"/>
        <v>0</v>
      </c>
      <c r="V103" s="56">
        <f t="shared" si="22"/>
        <v>0</v>
      </c>
      <c r="W103" s="64" t="str">
        <f t="shared" si="23"/>
        <v/>
      </c>
      <c r="X103" s="56" t="str">
        <f t="shared" si="26"/>
        <v>T</v>
      </c>
      <c r="Y103" s="20"/>
      <c r="Z103" s="19"/>
      <c r="AA103" s="20"/>
      <c r="AB103" s="19"/>
      <c r="AC103" s="21"/>
      <c r="AJ103" s="22"/>
      <c r="AK103" s="22"/>
      <c r="AL103" s="22"/>
      <c r="AM103" s="22"/>
      <c r="AN103" s="20"/>
      <c r="AO103" s="20"/>
      <c r="AP103" s="20"/>
      <c r="AQ103" s="20"/>
      <c r="AR103" s="20"/>
    </row>
    <row r="104" spans="1:44" s="17" customFormat="1" ht="30.75" customHeight="1" x14ac:dyDescent="0.2">
      <c r="A104" s="150"/>
      <c r="C104" s="63"/>
      <c r="D104" s="66" t="str">
        <f t="shared" si="20"/>
        <v/>
      </c>
      <c r="E104" s="69" t="str">
        <f>IFERROR(VLOOKUP(J104,Causa!$A$2:$F$15,6,0),"")</f>
        <v/>
      </c>
      <c r="F104" s="52"/>
      <c r="G104" s="53"/>
      <c r="H104" s="212"/>
      <c r="I104" s="55"/>
      <c r="J104" s="54"/>
      <c r="K104" s="54"/>
      <c r="L104" s="54"/>
      <c r="M104" s="54"/>
      <c r="N104" s="54"/>
      <c r="O104" s="54"/>
      <c r="P104" s="54"/>
      <c r="Q104" s="55"/>
      <c r="R104" s="54"/>
      <c r="S104" s="56">
        <f t="shared" si="24"/>
        <v>0</v>
      </c>
      <c r="T104" s="56">
        <f t="shared" si="21"/>
        <v>0</v>
      </c>
      <c r="U104" s="56">
        <f t="shared" si="25"/>
        <v>0</v>
      </c>
      <c r="V104" s="56">
        <f t="shared" si="22"/>
        <v>0</v>
      </c>
      <c r="W104" s="64" t="str">
        <f t="shared" si="23"/>
        <v/>
      </c>
      <c r="X104" s="56" t="str">
        <f t="shared" si="26"/>
        <v>T</v>
      </c>
      <c r="Y104" s="20"/>
      <c r="Z104" s="19"/>
      <c r="AA104" s="20"/>
      <c r="AB104" s="19"/>
      <c r="AC104" s="21"/>
      <c r="AJ104" s="22"/>
      <c r="AK104" s="22"/>
      <c r="AL104" s="22"/>
      <c r="AM104" s="22"/>
      <c r="AN104" s="20"/>
      <c r="AO104" s="20"/>
      <c r="AP104" s="20"/>
      <c r="AQ104" s="20"/>
      <c r="AR104" s="20"/>
    </row>
    <row r="105" spans="1:44" s="17" customFormat="1" ht="30.75" customHeight="1" x14ac:dyDescent="0.2">
      <c r="A105" s="150"/>
      <c r="C105" s="63"/>
      <c r="D105" s="66" t="str">
        <f t="shared" si="20"/>
        <v/>
      </c>
      <c r="E105" s="69" t="str">
        <f>IFERROR(VLOOKUP(J105,Causa!$A$2:$F$15,6,0),"")</f>
        <v/>
      </c>
      <c r="F105" s="52"/>
      <c r="G105" s="53"/>
      <c r="H105" s="212"/>
      <c r="I105" s="55"/>
      <c r="J105" s="54"/>
      <c r="K105" s="54"/>
      <c r="L105" s="54"/>
      <c r="M105" s="54"/>
      <c r="N105" s="54"/>
      <c r="O105" s="54"/>
      <c r="P105" s="54"/>
      <c r="Q105" s="55"/>
      <c r="R105" s="54"/>
      <c r="S105" s="56">
        <f t="shared" si="24"/>
        <v>0</v>
      </c>
      <c r="T105" s="56">
        <f t="shared" si="21"/>
        <v>0</v>
      </c>
      <c r="U105" s="56">
        <f t="shared" si="25"/>
        <v>0</v>
      </c>
      <c r="V105" s="56">
        <f t="shared" si="22"/>
        <v>0</v>
      </c>
      <c r="W105" s="64" t="str">
        <f t="shared" si="23"/>
        <v/>
      </c>
      <c r="X105" s="56" t="str">
        <f t="shared" si="26"/>
        <v>T</v>
      </c>
      <c r="Y105" s="20"/>
      <c r="Z105" s="19"/>
      <c r="AA105" s="20"/>
      <c r="AB105" s="19"/>
      <c r="AC105" s="21"/>
      <c r="AJ105" s="22"/>
      <c r="AK105" s="22"/>
      <c r="AL105" s="22"/>
      <c r="AM105" s="22"/>
      <c r="AN105" s="20"/>
      <c r="AO105" s="20"/>
      <c r="AP105" s="20"/>
      <c r="AQ105" s="20"/>
      <c r="AR105" s="20"/>
    </row>
    <row r="106" spans="1:44" s="17" customFormat="1" ht="30.75" customHeight="1" x14ac:dyDescent="0.2">
      <c r="A106" s="150"/>
      <c r="C106" s="63"/>
      <c r="D106" s="66" t="str">
        <f t="shared" si="20"/>
        <v/>
      </c>
      <c r="E106" s="69" t="str">
        <f>IFERROR(VLOOKUP(J106,Causa!$A$2:$F$15,6,0),"")</f>
        <v/>
      </c>
      <c r="F106" s="52"/>
      <c r="G106" s="53"/>
      <c r="H106" s="212"/>
      <c r="I106" s="55"/>
      <c r="J106" s="54"/>
      <c r="K106" s="54"/>
      <c r="L106" s="54"/>
      <c r="M106" s="54"/>
      <c r="N106" s="54"/>
      <c r="O106" s="54"/>
      <c r="P106" s="54"/>
      <c r="Q106" s="55"/>
      <c r="R106" s="54"/>
      <c r="S106" s="56">
        <f t="shared" si="24"/>
        <v>0</v>
      </c>
      <c r="T106" s="56">
        <f t="shared" si="21"/>
        <v>0</v>
      </c>
      <c r="U106" s="56">
        <f t="shared" si="25"/>
        <v>0</v>
      </c>
      <c r="V106" s="56">
        <f t="shared" si="22"/>
        <v>0</v>
      </c>
      <c r="W106" s="64" t="str">
        <f t="shared" si="23"/>
        <v/>
      </c>
      <c r="X106" s="56" t="str">
        <f t="shared" si="26"/>
        <v>T</v>
      </c>
      <c r="Y106" s="20"/>
      <c r="Z106" s="19"/>
      <c r="AA106" s="20"/>
      <c r="AB106" s="19"/>
      <c r="AC106" s="21"/>
      <c r="AJ106" s="22"/>
      <c r="AK106" s="22"/>
      <c r="AL106" s="22"/>
      <c r="AM106" s="22"/>
      <c r="AN106" s="20"/>
      <c r="AO106" s="20"/>
      <c r="AP106" s="20"/>
      <c r="AQ106" s="20"/>
      <c r="AR106" s="20"/>
    </row>
    <row r="107" spans="1:44" s="17" customFormat="1" ht="30.75" customHeight="1" x14ac:dyDescent="0.2">
      <c r="A107" s="150"/>
      <c r="C107" s="63"/>
      <c r="D107" s="66" t="str">
        <f t="shared" si="20"/>
        <v/>
      </c>
      <c r="E107" s="69" t="str">
        <f>IFERROR(VLOOKUP(J107,Causa!$A$2:$F$15,6,0),"")</f>
        <v/>
      </c>
      <c r="F107" s="52"/>
      <c r="G107" s="53"/>
      <c r="H107" s="212"/>
      <c r="I107" s="55"/>
      <c r="J107" s="54"/>
      <c r="K107" s="54"/>
      <c r="L107" s="54"/>
      <c r="M107" s="54"/>
      <c r="N107" s="54"/>
      <c r="O107" s="54"/>
      <c r="P107" s="54"/>
      <c r="Q107" s="55"/>
      <c r="R107" s="54"/>
      <c r="S107" s="56">
        <f t="shared" si="24"/>
        <v>0</v>
      </c>
      <c r="T107" s="56">
        <f t="shared" si="21"/>
        <v>0</v>
      </c>
      <c r="U107" s="56">
        <f t="shared" si="25"/>
        <v>0</v>
      </c>
      <c r="V107" s="56">
        <f t="shared" si="22"/>
        <v>0</v>
      </c>
      <c r="W107" s="64" t="str">
        <f t="shared" si="23"/>
        <v/>
      </c>
      <c r="X107" s="56" t="str">
        <f t="shared" si="26"/>
        <v>T</v>
      </c>
      <c r="Y107" s="20"/>
      <c r="Z107" s="19"/>
      <c r="AA107" s="20"/>
      <c r="AB107" s="19"/>
      <c r="AC107" s="21"/>
      <c r="AJ107" s="22"/>
      <c r="AK107" s="22"/>
      <c r="AL107" s="22"/>
      <c r="AM107" s="22"/>
      <c r="AN107" s="20"/>
      <c r="AO107" s="20"/>
      <c r="AP107" s="20"/>
      <c r="AQ107" s="20"/>
      <c r="AR107" s="20"/>
    </row>
    <row r="108" spans="1:44" s="17" customFormat="1" ht="30.75" customHeight="1" x14ac:dyDescent="0.2">
      <c r="A108" s="150"/>
      <c r="C108" s="63"/>
      <c r="D108" s="66" t="str">
        <f t="shared" si="20"/>
        <v/>
      </c>
      <c r="E108" s="69" t="str">
        <f>IFERROR(VLOOKUP(J108,Causa!$A$2:$F$15,6,0),"")</f>
        <v/>
      </c>
      <c r="F108" s="52"/>
      <c r="G108" s="53"/>
      <c r="H108" s="212"/>
      <c r="I108" s="55"/>
      <c r="J108" s="54"/>
      <c r="K108" s="54"/>
      <c r="L108" s="54"/>
      <c r="M108" s="54"/>
      <c r="N108" s="54"/>
      <c r="O108" s="54"/>
      <c r="P108" s="54"/>
      <c r="Q108" s="55"/>
      <c r="R108" s="54"/>
      <c r="S108" s="56">
        <f t="shared" si="24"/>
        <v>0</v>
      </c>
      <c r="T108" s="56">
        <f t="shared" si="21"/>
        <v>0</v>
      </c>
      <c r="U108" s="56">
        <f t="shared" si="25"/>
        <v>0</v>
      </c>
      <c r="V108" s="56">
        <f t="shared" si="22"/>
        <v>0</v>
      </c>
      <c r="W108" s="64" t="str">
        <f t="shared" si="23"/>
        <v/>
      </c>
      <c r="X108" s="56" t="str">
        <f t="shared" si="26"/>
        <v>T</v>
      </c>
      <c r="Y108" s="20"/>
      <c r="Z108" s="19"/>
      <c r="AA108" s="20"/>
      <c r="AB108" s="19"/>
      <c r="AC108" s="21"/>
      <c r="AJ108" s="22"/>
      <c r="AK108" s="22"/>
      <c r="AL108" s="22"/>
      <c r="AM108" s="22"/>
      <c r="AN108" s="20"/>
      <c r="AO108" s="20"/>
      <c r="AP108" s="20"/>
      <c r="AQ108" s="20"/>
      <c r="AR108" s="20"/>
    </row>
    <row r="109" spans="1:44" s="17" customFormat="1" ht="30.75" customHeight="1" x14ac:dyDescent="0.2">
      <c r="A109" s="150"/>
      <c r="C109" s="63"/>
      <c r="D109" s="66" t="str">
        <f t="shared" si="20"/>
        <v/>
      </c>
      <c r="E109" s="69" t="str">
        <f>IFERROR(VLOOKUP(J109,Causa!$A$2:$F$15,6,0),"")</f>
        <v/>
      </c>
      <c r="F109" s="52"/>
      <c r="G109" s="53"/>
      <c r="H109" s="212"/>
      <c r="I109" s="55"/>
      <c r="J109" s="54"/>
      <c r="K109" s="54"/>
      <c r="L109" s="54"/>
      <c r="M109" s="54"/>
      <c r="N109" s="54"/>
      <c r="O109" s="54"/>
      <c r="P109" s="54"/>
      <c r="Q109" s="55"/>
      <c r="R109" s="54"/>
      <c r="S109" s="56">
        <f t="shared" si="24"/>
        <v>0</v>
      </c>
      <c r="T109" s="56">
        <f t="shared" si="21"/>
        <v>0</v>
      </c>
      <c r="U109" s="56">
        <f t="shared" si="25"/>
        <v>0</v>
      </c>
      <c r="V109" s="56">
        <f t="shared" si="22"/>
        <v>0</v>
      </c>
      <c r="W109" s="64" t="str">
        <f t="shared" si="23"/>
        <v/>
      </c>
      <c r="X109" s="56" t="str">
        <f t="shared" si="26"/>
        <v>T</v>
      </c>
      <c r="Y109" s="20"/>
      <c r="Z109" s="19"/>
      <c r="AA109" s="20"/>
      <c r="AB109" s="19"/>
      <c r="AC109" s="21"/>
      <c r="AJ109" s="22"/>
      <c r="AK109" s="22"/>
      <c r="AL109" s="22"/>
      <c r="AM109" s="22"/>
      <c r="AN109" s="20"/>
      <c r="AO109" s="20"/>
      <c r="AP109" s="20"/>
      <c r="AQ109" s="20"/>
      <c r="AR109" s="20"/>
    </row>
    <row r="110" spans="1:44" s="17" customFormat="1" ht="30.75" customHeight="1" x14ac:dyDescent="0.2">
      <c r="A110" s="150"/>
      <c r="C110" s="63"/>
      <c r="D110" s="66" t="str">
        <f t="shared" si="20"/>
        <v/>
      </c>
      <c r="E110" s="69" t="str">
        <f>IFERROR(VLOOKUP(J110,Causa!$A$2:$F$15,6,0),"")</f>
        <v/>
      </c>
      <c r="F110" s="52"/>
      <c r="G110" s="53"/>
      <c r="H110" s="212"/>
      <c r="I110" s="55"/>
      <c r="J110" s="54"/>
      <c r="K110" s="54"/>
      <c r="L110" s="54"/>
      <c r="M110" s="54"/>
      <c r="N110" s="54"/>
      <c r="O110" s="54"/>
      <c r="P110" s="54"/>
      <c r="Q110" s="55"/>
      <c r="R110" s="54"/>
      <c r="S110" s="56">
        <f t="shared" si="24"/>
        <v>0</v>
      </c>
      <c r="T110" s="56">
        <f t="shared" si="21"/>
        <v>0</v>
      </c>
      <c r="U110" s="56">
        <f t="shared" si="25"/>
        <v>0</v>
      </c>
      <c r="V110" s="56">
        <f t="shared" si="22"/>
        <v>0</v>
      </c>
      <c r="W110" s="64" t="str">
        <f t="shared" si="23"/>
        <v/>
      </c>
      <c r="X110" s="56" t="str">
        <f t="shared" si="26"/>
        <v>T</v>
      </c>
      <c r="Y110" s="20"/>
      <c r="Z110" s="19"/>
      <c r="AA110" s="20"/>
      <c r="AB110" s="19"/>
      <c r="AC110" s="21"/>
      <c r="AJ110" s="22"/>
      <c r="AK110" s="22"/>
      <c r="AL110" s="22"/>
      <c r="AM110" s="22"/>
      <c r="AN110" s="20"/>
      <c r="AO110" s="20"/>
      <c r="AP110" s="20"/>
      <c r="AQ110" s="20"/>
      <c r="AR110" s="20"/>
    </row>
    <row r="111" spans="1:44" s="17" customFormat="1" ht="30.75" customHeight="1" x14ac:dyDescent="0.2">
      <c r="A111" s="150"/>
      <c r="C111" s="63"/>
      <c r="D111" s="66" t="str">
        <f t="shared" si="20"/>
        <v/>
      </c>
      <c r="E111" s="69" t="str">
        <f>IFERROR(VLOOKUP(J111,Causa!$A$2:$F$15,6,0),"")</f>
        <v/>
      </c>
      <c r="F111" s="52"/>
      <c r="G111" s="53"/>
      <c r="H111" s="212"/>
      <c r="I111" s="55"/>
      <c r="J111" s="54"/>
      <c r="K111" s="54"/>
      <c r="L111" s="54"/>
      <c r="M111" s="54"/>
      <c r="N111" s="54"/>
      <c r="O111" s="54"/>
      <c r="P111" s="54"/>
      <c r="Q111" s="55"/>
      <c r="R111" s="54"/>
      <c r="S111" s="56">
        <f t="shared" si="24"/>
        <v>0</v>
      </c>
      <c r="T111" s="56">
        <f t="shared" si="21"/>
        <v>0</v>
      </c>
      <c r="U111" s="56">
        <f t="shared" si="25"/>
        <v>0</v>
      </c>
      <c r="V111" s="56">
        <f t="shared" si="22"/>
        <v>0</v>
      </c>
      <c r="W111" s="64" t="str">
        <f t="shared" si="23"/>
        <v/>
      </c>
      <c r="X111" s="56" t="str">
        <f t="shared" si="26"/>
        <v>T</v>
      </c>
      <c r="Y111" s="20"/>
      <c r="Z111" s="19"/>
      <c r="AA111" s="20"/>
      <c r="AB111" s="19"/>
      <c r="AC111" s="21"/>
      <c r="AJ111" s="22"/>
      <c r="AK111" s="22"/>
      <c r="AL111" s="22"/>
      <c r="AM111" s="22"/>
      <c r="AN111" s="20"/>
      <c r="AO111" s="20"/>
      <c r="AP111" s="20"/>
      <c r="AQ111" s="20"/>
      <c r="AR111" s="20"/>
    </row>
    <row r="112" spans="1:44" s="17" customFormat="1" ht="30.75" customHeight="1" x14ac:dyDescent="0.2">
      <c r="A112" s="150"/>
      <c r="C112" s="63"/>
      <c r="D112" s="66" t="str">
        <f t="shared" si="20"/>
        <v/>
      </c>
      <c r="E112" s="69" t="str">
        <f>IFERROR(VLOOKUP(J112,Causa!$A$2:$F$15,6,0),"")</f>
        <v/>
      </c>
      <c r="F112" s="52"/>
      <c r="G112" s="53"/>
      <c r="H112" s="212"/>
      <c r="I112" s="55"/>
      <c r="J112" s="54"/>
      <c r="K112" s="54"/>
      <c r="L112" s="54"/>
      <c r="M112" s="54"/>
      <c r="N112" s="54"/>
      <c r="O112" s="54"/>
      <c r="P112" s="54"/>
      <c r="Q112" s="55"/>
      <c r="R112" s="54"/>
      <c r="S112" s="56">
        <f t="shared" si="24"/>
        <v>0</v>
      </c>
      <c r="T112" s="56">
        <f t="shared" si="21"/>
        <v>0</v>
      </c>
      <c r="U112" s="56">
        <f t="shared" si="25"/>
        <v>0</v>
      </c>
      <c r="V112" s="56">
        <f t="shared" si="22"/>
        <v>0</v>
      </c>
      <c r="W112" s="64" t="str">
        <f t="shared" si="23"/>
        <v/>
      </c>
      <c r="X112" s="56" t="str">
        <f t="shared" si="26"/>
        <v>T</v>
      </c>
      <c r="Y112" s="20"/>
      <c r="Z112" s="19"/>
      <c r="AA112" s="20"/>
      <c r="AB112" s="19"/>
      <c r="AC112" s="21"/>
      <c r="AJ112" s="22"/>
      <c r="AK112" s="22"/>
      <c r="AL112" s="22"/>
      <c r="AM112" s="22"/>
      <c r="AN112" s="20"/>
      <c r="AO112" s="20"/>
      <c r="AP112" s="20"/>
      <c r="AQ112" s="20"/>
      <c r="AR112" s="20"/>
    </row>
    <row r="113" spans="1:39" s="91" customFormat="1" ht="13.2" x14ac:dyDescent="0.25">
      <c r="A113" s="151"/>
      <c r="C113" s="63"/>
      <c r="D113" s="66" t="str">
        <f t="shared" si="20"/>
        <v/>
      </c>
      <c r="E113" s="69" t="str">
        <f>IFERROR(VLOOKUP(J113,Causa!$A$2:$F$15,6,0),"")</f>
        <v/>
      </c>
      <c r="F113" s="52"/>
      <c r="G113" s="53"/>
      <c r="H113" s="212"/>
      <c r="I113" s="55"/>
      <c r="J113" s="54"/>
      <c r="K113" s="54"/>
      <c r="L113" s="54"/>
      <c r="M113" s="54"/>
      <c r="N113" s="54"/>
      <c r="O113" s="54"/>
      <c r="P113" s="54"/>
      <c r="Q113" s="55"/>
      <c r="R113" s="54"/>
      <c r="S113" s="56">
        <f t="shared" si="24"/>
        <v>0</v>
      </c>
      <c r="T113" s="56">
        <f t="shared" si="21"/>
        <v>0</v>
      </c>
      <c r="U113" s="56">
        <f t="shared" si="25"/>
        <v>0</v>
      </c>
      <c r="V113" s="56">
        <f t="shared" si="22"/>
        <v>0</v>
      </c>
      <c r="W113" s="64" t="str">
        <f t="shared" si="23"/>
        <v/>
      </c>
      <c r="X113" s="56" t="str">
        <f t="shared" si="26"/>
        <v>T</v>
      </c>
      <c r="Y113" s="251"/>
      <c r="Z113" s="251"/>
      <c r="AB113" s="116"/>
      <c r="AC113" s="117"/>
      <c r="AJ113" s="118"/>
      <c r="AK113" s="118"/>
      <c r="AL113" s="118"/>
      <c r="AM113" s="118"/>
    </row>
    <row r="114" spans="1:39" s="91" customFormat="1" ht="13.2" x14ac:dyDescent="0.25">
      <c r="A114" s="151"/>
      <c r="C114" s="63"/>
      <c r="D114" s="66" t="str">
        <f t="shared" si="20"/>
        <v/>
      </c>
      <c r="E114" s="69" t="str">
        <f>IFERROR(VLOOKUP(J114,Causa!$A$2:$F$15,6,0),"")</f>
        <v/>
      </c>
      <c r="F114" s="52"/>
      <c r="G114" s="53"/>
      <c r="H114" s="212"/>
      <c r="I114" s="55"/>
      <c r="J114" s="54"/>
      <c r="K114" s="54"/>
      <c r="L114" s="54"/>
      <c r="M114" s="54"/>
      <c r="N114" s="54"/>
      <c r="O114" s="54"/>
      <c r="P114" s="54"/>
      <c r="Q114" s="55"/>
      <c r="R114" s="54"/>
      <c r="S114" s="56">
        <f t="shared" si="24"/>
        <v>0</v>
      </c>
      <c r="T114" s="56">
        <f t="shared" si="21"/>
        <v>0</v>
      </c>
      <c r="U114" s="56">
        <f t="shared" si="25"/>
        <v>0</v>
      </c>
      <c r="V114" s="56">
        <f t="shared" si="22"/>
        <v>0</v>
      </c>
      <c r="W114" s="64" t="str">
        <f t="shared" si="23"/>
        <v/>
      </c>
      <c r="X114" s="56" t="str">
        <f t="shared" si="26"/>
        <v>T</v>
      </c>
      <c r="Y114" s="218"/>
      <c r="Z114" s="218"/>
      <c r="AB114" s="116"/>
      <c r="AC114" s="117"/>
      <c r="AJ114" s="118"/>
      <c r="AK114" s="118"/>
      <c r="AL114" s="118"/>
      <c r="AM114" s="118"/>
    </row>
    <row r="115" spans="1:39" ht="21.75" customHeight="1" x14ac:dyDescent="0.25">
      <c r="C115" s="63"/>
      <c r="D115" s="66" t="str">
        <f t="shared" si="20"/>
        <v/>
      </c>
      <c r="E115" s="69" t="str">
        <f>IFERROR(VLOOKUP(J115,Causa!$A$2:$F$15,6,0),"")</f>
        <v/>
      </c>
      <c r="F115" s="52"/>
      <c r="G115" s="53"/>
      <c r="H115" s="212"/>
      <c r="I115" s="55"/>
      <c r="J115" s="54"/>
      <c r="K115" s="54"/>
      <c r="L115" s="54"/>
      <c r="M115" s="54"/>
      <c r="N115" s="54"/>
      <c r="O115" s="54"/>
      <c r="P115" s="54"/>
      <c r="Q115" s="55"/>
      <c r="R115" s="54"/>
      <c r="S115" s="56">
        <f t="shared" si="24"/>
        <v>0</v>
      </c>
      <c r="T115" s="56">
        <f t="shared" si="21"/>
        <v>0</v>
      </c>
      <c r="U115" s="56">
        <f t="shared" si="25"/>
        <v>0</v>
      </c>
      <c r="V115" s="56">
        <f t="shared" si="22"/>
        <v>0</v>
      </c>
      <c r="W115" s="64" t="str">
        <f t="shared" si="23"/>
        <v/>
      </c>
      <c r="X115" s="56" t="str">
        <f t="shared" si="26"/>
        <v>T</v>
      </c>
    </row>
    <row r="116" spans="1:39" ht="21.75" customHeight="1" x14ac:dyDescent="0.25">
      <c r="C116" s="63"/>
      <c r="D116" s="66" t="str">
        <f t="shared" si="20"/>
        <v/>
      </c>
      <c r="E116" s="69" t="str">
        <f>IFERROR(VLOOKUP(J116,Causa!$A$2:$F$15,6,0),"")</f>
        <v/>
      </c>
      <c r="F116" s="52"/>
      <c r="G116" s="53"/>
      <c r="H116" s="212"/>
      <c r="I116" s="55"/>
      <c r="J116" s="54"/>
      <c r="K116" s="54"/>
      <c r="L116" s="54"/>
      <c r="M116" s="54"/>
      <c r="N116" s="54"/>
      <c r="O116" s="54"/>
      <c r="P116" s="54"/>
      <c r="Q116" s="55"/>
      <c r="R116" s="54"/>
      <c r="S116" s="56">
        <f t="shared" si="24"/>
        <v>0</v>
      </c>
      <c r="T116" s="56">
        <f t="shared" si="21"/>
        <v>0</v>
      </c>
      <c r="U116" s="56">
        <f t="shared" si="25"/>
        <v>0</v>
      </c>
      <c r="V116" s="56">
        <f t="shared" si="22"/>
        <v>0</v>
      </c>
      <c r="W116" s="64" t="str">
        <f t="shared" si="23"/>
        <v/>
      </c>
      <c r="X116" s="56" t="str">
        <f t="shared" si="26"/>
        <v>T</v>
      </c>
    </row>
    <row r="117" spans="1:39" ht="21.75" customHeight="1" x14ac:dyDescent="0.25">
      <c r="C117" s="63"/>
      <c r="D117" s="66" t="str">
        <f t="shared" si="20"/>
        <v/>
      </c>
      <c r="E117" s="69" t="str">
        <f>IFERROR(VLOOKUP(J117,Causa!$A$2:$F$15,6,0),"")</f>
        <v/>
      </c>
      <c r="F117" s="52"/>
      <c r="G117" s="53"/>
      <c r="H117" s="212"/>
      <c r="I117" s="55"/>
      <c r="J117" s="54"/>
      <c r="K117" s="54"/>
      <c r="L117" s="54"/>
      <c r="M117" s="54"/>
      <c r="N117" s="54"/>
      <c r="O117" s="54"/>
      <c r="P117" s="54"/>
      <c r="Q117" s="55"/>
      <c r="R117" s="54"/>
      <c r="S117" s="56">
        <f t="shared" si="24"/>
        <v>0</v>
      </c>
      <c r="T117" s="56">
        <f t="shared" si="21"/>
        <v>0</v>
      </c>
      <c r="U117" s="56">
        <f t="shared" si="25"/>
        <v>0</v>
      </c>
      <c r="V117" s="56">
        <f t="shared" si="22"/>
        <v>0</v>
      </c>
      <c r="W117" s="64" t="str">
        <f t="shared" si="23"/>
        <v/>
      </c>
      <c r="X117" s="56" t="str">
        <f t="shared" si="26"/>
        <v>T</v>
      </c>
    </row>
    <row r="118" spans="1:39" ht="21.75" customHeight="1" x14ac:dyDescent="0.25">
      <c r="C118" s="63"/>
      <c r="D118" s="66" t="str">
        <f t="shared" si="20"/>
        <v/>
      </c>
      <c r="E118" s="69" t="str">
        <f>IFERROR(VLOOKUP(J118,Causa!$A$2:$F$15,6,0),"")</f>
        <v/>
      </c>
      <c r="F118" s="52"/>
      <c r="G118" s="53"/>
      <c r="H118" s="212"/>
      <c r="I118" s="55"/>
      <c r="J118" s="54"/>
      <c r="K118" s="54"/>
      <c r="L118" s="54"/>
      <c r="M118" s="54"/>
      <c r="N118" s="54"/>
      <c r="O118" s="54"/>
      <c r="P118" s="54"/>
      <c r="Q118" s="55"/>
      <c r="R118" s="54"/>
      <c r="S118" s="56">
        <f t="shared" si="24"/>
        <v>0</v>
      </c>
      <c r="T118" s="56">
        <f t="shared" si="21"/>
        <v>0</v>
      </c>
      <c r="U118" s="56">
        <f t="shared" si="25"/>
        <v>0</v>
      </c>
      <c r="V118" s="56">
        <f t="shared" si="22"/>
        <v>0</v>
      </c>
      <c r="W118" s="64" t="str">
        <f t="shared" si="23"/>
        <v/>
      </c>
      <c r="X118" s="56" t="str">
        <f t="shared" si="26"/>
        <v>T</v>
      </c>
    </row>
    <row r="119" spans="1:39" ht="21.75" customHeight="1" x14ac:dyDescent="0.25">
      <c r="C119" s="63"/>
      <c r="D119" s="66" t="str">
        <f t="shared" si="20"/>
        <v/>
      </c>
      <c r="E119" s="69" t="str">
        <f>IFERROR(VLOOKUP(J119,Causa!$A$2:$F$15,6,0),"")</f>
        <v/>
      </c>
      <c r="F119" s="52"/>
      <c r="G119" s="53"/>
      <c r="H119" s="212"/>
      <c r="I119" s="55"/>
      <c r="J119" s="54"/>
      <c r="K119" s="54"/>
      <c r="L119" s="54"/>
      <c r="M119" s="54"/>
      <c r="N119" s="54"/>
      <c r="O119" s="54"/>
      <c r="P119" s="54"/>
      <c r="Q119" s="55"/>
      <c r="R119" s="54"/>
      <c r="S119" s="56">
        <f t="shared" si="24"/>
        <v>0</v>
      </c>
      <c r="T119" s="56">
        <f t="shared" si="21"/>
        <v>0</v>
      </c>
      <c r="U119" s="56">
        <f t="shared" si="25"/>
        <v>0</v>
      </c>
      <c r="V119" s="56">
        <f t="shared" si="22"/>
        <v>0</v>
      </c>
      <c r="W119" s="64" t="str">
        <f t="shared" si="23"/>
        <v/>
      </c>
      <c r="X119" s="56" t="str">
        <f t="shared" si="26"/>
        <v>T</v>
      </c>
    </row>
    <row r="120" spans="1:39" ht="21.75" customHeight="1" x14ac:dyDescent="0.25">
      <c r="C120" s="63"/>
      <c r="D120" s="66" t="str">
        <f t="shared" si="20"/>
        <v/>
      </c>
      <c r="E120" s="69" t="str">
        <f>IFERROR(VLOOKUP(J120,Causa!$A$2:$F$15,6,0),"")</f>
        <v/>
      </c>
      <c r="F120" s="52"/>
      <c r="G120" s="53"/>
      <c r="H120" s="212"/>
      <c r="I120" s="55"/>
      <c r="J120" s="54"/>
      <c r="K120" s="54"/>
      <c r="L120" s="54"/>
      <c r="M120" s="54"/>
      <c r="N120" s="54"/>
      <c r="O120" s="54"/>
      <c r="P120" s="54"/>
      <c r="Q120" s="55"/>
      <c r="R120" s="54"/>
      <c r="S120" s="56">
        <f t="shared" si="24"/>
        <v>0</v>
      </c>
      <c r="T120" s="56">
        <f t="shared" si="21"/>
        <v>0</v>
      </c>
      <c r="U120" s="56">
        <f t="shared" si="25"/>
        <v>0</v>
      </c>
      <c r="V120" s="56">
        <f t="shared" si="22"/>
        <v>0</v>
      </c>
      <c r="W120" s="64" t="str">
        <f t="shared" si="23"/>
        <v/>
      </c>
      <c r="X120" s="56" t="str">
        <f t="shared" si="26"/>
        <v>T</v>
      </c>
    </row>
    <row r="121" spans="1:39" ht="21.75" customHeight="1" x14ac:dyDescent="0.25">
      <c r="C121" s="63"/>
      <c r="D121" s="66" t="str">
        <f t="shared" si="20"/>
        <v/>
      </c>
      <c r="E121" s="69" t="str">
        <f>IFERROR(VLOOKUP(J121,Causa!$A$2:$F$15,6,0),"")</f>
        <v/>
      </c>
      <c r="F121" s="52"/>
      <c r="G121" s="53"/>
      <c r="H121" s="212"/>
      <c r="I121" s="55"/>
      <c r="J121" s="54"/>
      <c r="K121" s="54"/>
      <c r="L121" s="54"/>
      <c r="M121" s="54"/>
      <c r="N121" s="54"/>
      <c r="O121" s="54"/>
      <c r="P121" s="54"/>
      <c r="Q121" s="55"/>
      <c r="R121" s="54"/>
      <c r="S121" s="56">
        <f t="shared" si="24"/>
        <v>0</v>
      </c>
      <c r="T121" s="56">
        <f t="shared" si="21"/>
        <v>0</v>
      </c>
      <c r="U121" s="56">
        <f t="shared" si="25"/>
        <v>0</v>
      </c>
      <c r="V121" s="56">
        <f t="shared" si="22"/>
        <v>0</v>
      </c>
      <c r="W121" s="64" t="str">
        <f t="shared" si="23"/>
        <v/>
      </c>
      <c r="X121" s="56" t="str">
        <f t="shared" si="26"/>
        <v>T</v>
      </c>
    </row>
    <row r="122" spans="1:39" ht="21.75" customHeight="1" x14ac:dyDescent="0.25">
      <c r="C122" s="63"/>
      <c r="D122" s="66" t="str">
        <f t="shared" si="20"/>
        <v/>
      </c>
      <c r="E122" s="69" t="str">
        <f>IFERROR(VLOOKUP(J122,Causa!$A$2:$F$15,6,0),"")</f>
        <v/>
      </c>
      <c r="F122" s="52"/>
      <c r="G122" s="53"/>
      <c r="H122" s="212"/>
      <c r="I122" s="55"/>
      <c r="J122" s="54"/>
      <c r="K122" s="54"/>
      <c r="L122" s="54"/>
      <c r="M122" s="54"/>
      <c r="N122" s="54"/>
      <c r="O122" s="54"/>
      <c r="P122" s="54"/>
      <c r="Q122" s="55"/>
      <c r="R122" s="54"/>
      <c r="S122" s="56">
        <f t="shared" si="24"/>
        <v>0</v>
      </c>
      <c r="T122" s="56">
        <f t="shared" si="21"/>
        <v>0</v>
      </c>
      <c r="U122" s="56">
        <f t="shared" si="25"/>
        <v>0</v>
      </c>
      <c r="V122" s="56">
        <f t="shared" si="22"/>
        <v>0</v>
      </c>
      <c r="W122" s="64" t="str">
        <f t="shared" si="23"/>
        <v/>
      </c>
      <c r="X122" s="56" t="str">
        <f t="shared" si="26"/>
        <v>T</v>
      </c>
    </row>
    <row r="123" spans="1:39" ht="21.75" customHeight="1" x14ac:dyDescent="0.25">
      <c r="C123" s="63"/>
      <c r="D123" s="66" t="str">
        <f t="shared" si="20"/>
        <v/>
      </c>
      <c r="E123" s="69" t="str">
        <f>IFERROR(VLOOKUP(J123,Causa!$A$2:$F$15,6,0),"")</f>
        <v/>
      </c>
      <c r="F123" s="52"/>
      <c r="G123" s="53"/>
      <c r="H123" s="212"/>
      <c r="I123" s="55"/>
      <c r="J123" s="54"/>
      <c r="K123" s="54"/>
      <c r="L123" s="54"/>
      <c r="M123" s="54"/>
      <c r="N123" s="54"/>
      <c r="O123" s="54"/>
      <c r="P123" s="54"/>
      <c r="Q123" s="55"/>
      <c r="R123" s="54"/>
      <c r="S123" s="56">
        <f t="shared" si="24"/>
        <v>0</v>
      </c>
      <c r="T123" s="56">
        <f t="shared" si="21"/>
        <v>0</v>
      </c>
      <c r="U123" s="56">
        <f t="shared" si="25"/>
        <v>0</v>
      </c>
      <c r="V123" s="56">
        <f t="shared" si="22"/>
        <v>0</v>
      </c>
      <c r="W123" s="64" t="str">
        <f t="shared" si="23"/>
        <v/>
      </c>
      <c r="X123" s="56" t="str">
        <f t="shared" si="26"/>
        <v>T</v>
      </c>
    </row>
    <row r="124" spans="1:39" ht="21.75" customHeight="1" x14ac:dyDescent="0.25">
      <c r="C124" s="63"/>
      <c r="D124" s="66" t="str">
        <f t="shared" si="20"/>
        <v/>
      </c>
      <c r="E124" s="69" t="str">
        <f>IFERROR(VLOOKUP(J124,Causa!$A$2:$F$15,6,0),"")</f>
        <v/>
      </c>
      <c r="F124" s="52"/>
      <c r="G124" s="53"/>
      <c r="H124" s="212"/>
      <c r="I124" s="55"/>
      <c r="J124" s="54"/>
      <c r="K124" s="54"/>
      <c r="L124" s="54"/>
      <c r="M124" s="54"/>
      <c r="N124" s="54"/>
      <c r="O124" s="54"/>
      <c r="P124" s="54"/>
      <c r="Q124" s="55"/>
      <c r="R124" s="54"/>
      <c r="S124" s="56">
        <f t="shared" si="24"/>
        <v>0</v>
      </c>
      <c r="T124" s="56">
        <f t="shared" si="21"/>
        <v>0</v>
      </c>
      <c r="U124" s="56">
        <f t="shared" si="25"/>
        <v>0</v>
      </c>
      <c r="V124" s="56">
        <f t="shared" si="22"/>
        <v>0</v>
      </c>
      <c r="W124" s="64" t="str">
        <f t="shared" si="23"/>
        <v/>
      </c>
      <c r="X124" s="56" t="str">
        <f t="shared" si="26"/>
        <v>T</v>
      </c>
    </row>
    <row r="125" spans="1:39" ht="21.75" customHeight="1" x14ac:dyDescent="0.25">
      <c r="C125" s="63"/>
      <c r="D125" s="66" t="str">
        <f t="shared" si="20"/>
        <v/>
      </c>
      <c r="E125" s="69" t="str">
        <f>IFERROR(VLOOKUP(J125,Causa!$A$2:$F$15,6,0),"")</f>
        <v/>
      </c>
      <c r="F125" s="52"/>
      <c r="G125" s="53"/>
      <c r="H125" s="212"/>
      <c r="I125" s="55"/>
      <c r="J125" s="54"/>
      <c r="K125" s="54"/>
      <c r="L125" s="54"/>
      <c r="M125" s="54"/>
      <c r="N125" s="54"/>
      <c r="O125" s="54"/>
      <c r="P125" s="54"/>
      <c r="Q125" s="55"/>
      <c r="R125" s="54"/>
      <c r="S125" s="56">
        <f t="shared" si="24"/>
        <v>0</v>
      </c>
      <c r="T125" s="56">
        <f t="shared" si="21"/>
        <v>0</v>
      </c>
      <c r="U125" s="56">
        <f t="shared" si="25"/>
        <v>0</v>
      </c>
      <c r="V125" s="56">
        <f t="shared" si="22"/>
        <v>0</v>
      </c>
      <c r="W125" s="64" t="str">
        <f t="shared" si="23"/>
        <v/>
      </c>
      <c r="X125" s="56" t="str">
        <f t="shared" si="26"/>
        <v>T</v>
      </c>
    </row>
    <row r="126" spans="1:39" ht="21.75" customHeight="1" x14ac:dyDescent="0.25">
      <c r="C126" s="63"/>
      <c r="D126" s="66" t="str">
        <f t="shared" si="20"/>
        <v/>
      </c>
      <c r="E126" s="69" t="str">
        <f>IFERROR(VLOOKUP(J126,Causa!$A$2:$F$15,6,0),"")</f>
        <v/>
      </c>
      <c r="F126" s="52"/>
      <c r="G126" s="53"/>
      <c r="H126" s="212"/>
      <c r="I126" s="55"/>
      <c r="J126" s="54"/>
      <c r="K126" s="54"/>
      <c r="L126" s="54"/>
      <c r="M126" s="54"/>
      <c r="N126" s="54"/>
      <c r="O126" s="54"/>
      <c r="P126" s="54"/>
      <c r="Q126" s="55"/>
      <c r="R126" s="54"/>
      <c r="S126" s="56">
        <f t="shared" si="24"/>
        <v>0</v>
      </c>
      <c r="T126" s="56">
        <f t="shared" si="21"/>
        <v>0</v>
      </c>
      <c r="U126" s="56">
        <f t="shared" si="25"/>
        <v>0</v>
      </c>
      <c r="V126" s="56">
        <f t="shared" si="22"/>
        <v>0</v>
      </c>
      <c r="W126" s="64" t="str">
        <f t="shared" si="23"/>
        <v/>
      </c>
      <c r="X126" s="56" t="str">
        <f t="shared" si="26"/>
        <v>T</v>
      </c>
    </row>
    <row r="127" spans="1:39" ht="21.75" customHeight="1" x14ac:dyDescent="0.25">
      <c r="C127" s="63"/>
      <c r="D127" s="66" t="str">
        <f t="shared" si="20"/>
        <v/>
      </c>
      <c r="E127" s="69" t="str">
        <f>IFERROR(VLOOKUP(J127,Causa!$A$2:$F$15,6,0),"")</f>
        <v/>
      </c>
      <c r="F127" s="52"/>
      <c r="G127" s="53"/>
      <c r="H127" s="212"/>
      <c r="I127" s="55"/>
      <c r="J127" s="54"/>
      <c r="K127" s="54"/>
      <c r="L127" s="54"/>
      <c r="M127" s="54"/>
      <c r="N127" s="54"/>
      <c r="O127" s="54"/>
      <c r="P127" s="54"/>
      <c r="Q127" s="55"/>
      <c r="R127" s="54"/>
      <c r="S127" s="56">
        <f t="shared" si="24"/>
        <v>0</v>
      </c>
      <c r="T127" s="56">
        <f t="shared" si="21"/>
        <v>0</v>
      </c>
      <c r="U127" s="56">
        <f t="shared" si="25"/>
        <v>0</v>
      </c>
      <c r="V127" s="56">
        <f t="shared" si="22"/>
        <v>0</v>
      </c>
      <c r="W127" s="64" t="str">
        <f t="shared" si="23"/>
        <v/>
      </c>
      <c r="X127" s="56" t="str">
        <f t="shared" si="26"/>
        <v>T</v>
      </c>
    </row>
    <row r="128" spans="1:39" ht="21.75" customHeight="1" x14ac:dyDescent="0.25">
      <c r="C128" s="63"/>
      <c r="D128" s="66" t="str">
        <f t="shared" si="20"/>
        <v/>
      </c>
      <c r="E128" s="69" t="str">
        <f>IFERROR(VLOOKUP(J128,Causa!$A$2:$F$15,6,0),"")</f>
        <v/>
      </c>
      <c r="F128" s="52"/>
      <c r="G128" s="53"/>
      <c r="H128" s="212"/>
      <c r="I128" s="55"/>
      <c r="J128" s="54"/>
      <c r="K128" s="54"/>
      <c r="L128" s="54"/>
      <c r="M128" s="54"/>
      <c r="N128" s="54"/>
      <c r="O128" s="54"/>
      <c r="P128" s="54"/>
      <c r="Q128" s="55"/>
      <c r="R128" s="54"/>
      <c r="S128" s="56">
        <f t="shared" si="24"/>
        <v>0</v>
      </c>
      <c r="T128" s="56">
        <f t="shared" si="21"/>
        <v>0</v>
      </c>
      <c r="U128" s="56">
        <f t="shared" si="25"/>
        <v>0</v>
      </c>
      <c r="V128" s="56">
        <f t="shared" si="22"/>
        <v>0</v>
      </c>
      <c r="W128" s="64" t="str">
        <f t="shared" si="23"/>
        <v/>
      </c>
      <c r="X128" s="56" t="str">
        <f t="shared" si="26"/>
        <v>T</v>
      </c>
    </row>
    <row r="129" spans="3:24" ht="21.75" customHeight="1" x14ac:dyDescent="0.25">
      <c r="C129" s="63"/>
      <c r="D129" s="66" t="str">
        <f t="shared" si="20"/>
        <v/>
      </c>
      <c r="E129" s="69" t="str">
        <f>IFERROR(VLOOKUP(J129,Causa!$A$2:$F$15,6,0),"")</f>
        <v/>
      </c>
      <c r="F129" s="52"/>
      <c r="G129" s="53"/>
      <c r="H129" s="212"/>
      <c r="I129" s="55"/>
      <c r="J129" s="54"/>
      <c r="K129" s="54"/>
      <c r="L129" s="54"/>
      <c r="M129" s="54"/>
      <c r="N129" s="54"/>
      <c r="O129" s="54"/>
      <c r="P129" s="54"/>
      <c r="Q129" s="55"/>
      <c r="R129" s="54"/>
      <c r="S129" s="56">
        <f t="shared" si="24"/>
        <v>0</v>
      </c>
      <c r="T129" s="56">
        <f t="shared" si="21"/>
        <v>0</v>
      </c>
      <c r="U129" s="56">
        <f t="shared" si="25"/>
        <v>0</v>
      </c>
      <c r="V129" s="56">
        <f t="shared" si="22"/>
        <v>0</v>
      </c>
      <c r="W129" s="64" t="str">
        <f t="shared" si="23"/>
        <v/>
      </c>
      <c r="X129" s="56" t="str">
        <f t="shared" si="26"/>
        <v>T</v>
      </c>
    </row>
    <row r="130" spans="3:24" ht="21.75" customHeight="1" x14ac:dyDescent="0.25">
      <c r="C130" s="63"/>
      <c r="D130" s="66" t="str">
        <f t="shared" si="20"/>
        <v/>
      </c>
      <c r="E130" s="69" t="str">
        <f>IFERROR(VLOOKUP(J130,Causa!$A$2:$F$15,6,0),"")</f>
        <v/>
      </c>
      <c r="F130" s="52"/>
      <c r="G130" s="53"/>
      <c r="H130" s="212"/>
      <c r="I130" s="55"/>
      <c r="J130" s="54"/>
      <c r="K130" s="54"/>
      <c r="L130" s="54"/>
      <c r="M130" s="54"/>
      <c r="N130" s="54"/>
      <c r="O130" s="54"/>
      <c r="P130" s="54"/>
      <c r="Q130" s="55"/>
      <c r="R130" s="54"/>
      <c r="S130" s="56">
        <f t="shared" si="24"/>
        <v>0</v>
      </c>
      <c r="T130" s="56">
        <f t="shared" si="21"/>
        <v>0</v>
      </c>
      <c r="U130" s="56">
        <f t="shared" si="25"/>
        <v>0</v>
      </c>
      <c r="V130" s="56">
        <f t="shared" si="22"/>
        <v>0</v>
      </c>
      <c r="W130" s="64" t="str">
        <f t="shared" si="23"/>
        <v/>
      </c>
      <c r="X130" s="56" t="str">
        <f t="shared" si="26"/>
        <v>T</v>
      </c>
    </row>
    <row r="131" spans="3:24" ht="21.75" customHeight="1" x14ac:dyDescent="0.25">
      <c r="C131" s="63"/>
      <c r="D131" s="66" t="str">
        <f t="shared" si="20"/>
        <v/>
      </c>
      <c r="E131" s="69" t="str">
        <f>IFERROR(VLOOKUP(J131,Causa!$A$2:$F$15,6,0),"")</f>
        <v/>
      </c>
      <c r="F131" s="52"/>
      <c r="G131" s="53"/>
      <c r="H131" s="212"/>
      <c r="I131" s="55"/>
      <c r="J131" s="54"/>
      <c r="K131" s="54"/>
      <c r="L131" s="54"/>
      <c r="M131" s="54"/>
      <c r="N131" s="54"/>
      <c r="O131" s="54"/>
      <c r="P131" s="54"/>
      <c r="Q131" s="55"/>
      <c r="R131" s="54"/>
      <c r="S131" s="56">
        <f t="shared" si="24"/>
        <v>0</v>
      </c>
      <c r="T131" s="56">
        <f t="shared" si="21"/>
        <v>0</v>
      </c>
      <c r="U131" s="56">
        <f t="shared" si="25"/>
        <v>0</v>
      </c>
      <c r="V131" s="56">
        <f t="shared" si="22"/>
        <v>0</v>
      </c>
      <c r="W131" s="64" t="str">
        <f t="shared" si="23"/>
        <v/>
      </c>
      <c r="X131" s="56" t="str">
        <f t="shared" si="26"/>
        <v>T</v>
      </c>
    </row>
    <row r="132" spans="3:24" ht="21.75" customHeight="1" x14ac:dyDescent="0.25">
      <c r="C132" s="63"/>
      <c r="D132" s="66" t="str">
        <f t="shared" si="20"/>
        <v/>
      </c>
      <c r="E132" s="69" t="str">
        <f>IFERROR(VLOOKUP(J132,Causa!$A$2:$F$15,6,0),"")</f>
        <v/>
      </c>
      <c r="F132" s="52"/>
      <c r="G132" s="53"/>
      <c r="H132" s="212"/>
      <c r="I132" s="55"/>
      <c r="J132" s="54"/>
      <c r="K132" s="54"/>
      <c r="L132" s="54"/>
      <c r="M132" s="54"/>
      <c r="N132" s="54"/>
      <c r="O132" s="54"/>
      <c r="P132" s="54"/>
      <c r="Q132" s="55"/>
      <c r="R132" s="54"/>
      <c r="S132" s="56">
        <f t="shared" si="24"/>
        <v>0</v>
      </c>
      <c r="T132" s="56">
        <f t="shared" si="21"/>
        <v>0</v>
      </c>
      <c r="U132" s="56">
        <f t="shared" si="25"/>
        <v>0</v>
      </c>
      <c r="V132" s="56">
        <f t="shared" si="22"/>
        <v>0</v>
      </c>
      <c r="W132" s="64" t="str">
        <f t="shared" si="23"/>
        <v/>
      </c>
      <c r="X132" s="56" t="str">
        <f t="shared" si="26"/>
        <v>T</v>
      </c>
    </row>
    <row r="133" spans="3:24" ht="21.75" customHeight="1" x14ac:dyDescent="0.25">
      <c r="C133" s="63"/>
      <c r="D133" s="66" t="str">
        <f t="shared" si="20"/>
        <v/>
      </c>
      <c r="E133" s="69" t="str">
        <f>IFERROR(VLOOKUP(J133,Causa!$A$2:$F$15,6,0),"")</f>
        <v/>
      </c>
      <c r="F133" s="52"/>
      <c r="G133" s="53"/>
      <c r="H133" s="212"/>
      <c r="I133" s="55"/>
      <c r="J133" s="54"/>
      <c r="K133" s="54"/>
      <c r="L133" s="54"/>
      <c r="M133" s="54"/>
      <c r="N133" s="54"/>
      <c r="O133" s="54"/>
      <c r="P133" s="54"/>
      <c r="Q133" s="55"/>
      <c r="R133" s="54"/>
      <c r="S133" s="56">
        <f t="shared" si="24"/>
        <v>0</v>
      </c>
      <c r="T133" s="56">
        <f t="shared" si="21"/>
        <v>0</v>
      </c>
      <c r="U133" s="56">
        <f t="shared" si="25"/>
        <v>0</v>
      </c>
      <c r="V133" s="56">
        <f t="shared" si="22"/>
        <v>0</v>
      </c>
      <c r="W133" s="64" t="str">
        <f t="shared" si="23"/>
        <v/>
      </c>
      <c r="X133" s="56" t="str">
        <f t="shared" si="26"/>
        <v>T</v>
      </c>
    </row>
    <row r="134" spans="3:24" ht="21.75" customHeight="1" x14ac:dyDescent="0.25">
      <c r="C134" s="63"/>
      <c r="D134" s="66" t="str">
        <f t="shared" si="20"/>
        <v/>
      </c>
      <c r="E134" s="69" t="str">
        <f>IFERROR(VLOOKUP(J134,Causa!$A$2:$F$15,6,0),"")</f>
        <v/>
      </c>
      <c r="F134" s="52"/>
      <c r="G134" s="53"/>
      <c r="H134" s="212"/>
      <c r="I134" s="55"/>
      <c r="J134" s="54"/>
      <c r="K134" s="54"/>
      <c r="L134" s="54"/>
      <c r="M134" s="54"/>
      <c r="N134" s="54"/>
      <c r="O134" s="54"/>
      <c r="P134" s="54"/>
      <c r="Q134" s="55"/>
      <c r="R134" s="54"/>
      <c r="S134" s="56">
        <f t="shared" si="24"/>
        <v>0</v>
      </c>
      <c r="T134" s="56">
        <f t="shared" si="21"/>
        <v>0</v>
      </c>
      <c r="U134" s="56">
        <f t="shared" si="25"/>
        <v>0</v>
      </c>
      <c r="V134" s="56">
        <f t="shared" si="22"/>
        <v>0</v>
      </c>
      <c r="W134" s="64" t="str">
        <f t="shared" si="23"/>
        <v/>
      </c>
      <c r="X134" s="56" t="str">
        <f t="shared" si="26"/>
        <v>T</v>
      </c>
    </row>
    <row r="135" spans="3:24" ht="21.75" customHeight="1" x14ac:dyDescent="0.25">
      <c r="C135" s="63"/>
      <c r="D135" s="66" t="str">
        <f t="shared" si="20"/>
        <v/>
      </c>
      <c r="E135" s="69" t="str">
        <f>IFERROR(VLOOKUP(J135,Causa!$A$2:$F$15,6,0),"")</f>
        <v/>
      </c>
      <c r="F135" s="52"/>
      <c r="G135" s="53"/>
      <c r="H135" s="212"/>
      <c r="I135" s="55"/>
      <c r="J135" s="54"/>
      <c r="K135" s="54"/>
      <c r="L135" s="54"/>
      <c r="M135" s="54"/>
      <c r="N135" s="54"/>
      <c r="O135" s="54"/>
      <c r="P135" s="54"/>
      <c r="Q135" s="55"/>
      <c r="R135" s="54"/>
      <c r="S135" s="56">
        <f t="shared" si="24"/>
        <v>0</v>
      </c>
      <c r="T135" s="56">
        <f t="shared" si="21"/>
        <v>0</v>
      </c>
      <c r="U135" s="56">
        <f t="shared" si="25"/>
        <v>0</v>
      </c>
      <c r="V135" s="56">
        <f t="shared" si="22"/>
        <v>0</v>
      </c>
      <c r="W135" s="64" t="str">
        <f t="shared" si="23"/>
        <v/>
      </c>
      <c r="X135" s="56" t="str">
        <f t="shared" si="26"/>
        <v>T</v>
      </c>
    </row>
    <row r="136" spans="3:24" ht="21.75" customHeight="1" x14ac:dyDescent="0.25">
      <c r="C136" s="63"/>
      <c r="D136" s="66" t="str">
        <f t="shared" si="20"/>
        <v/>
      </c>
      <c r="E136" s="69" t="str">
        <f>IFERROR(VLOOKUP(J136,Causa!$A$2:$F$15,6,0),"")</f>
        <v/>
      </c>
      <c r="F136" s="52"/>
      <c r="G136" s="53"/>
      <c r="H136" s="212"/>
      <c r="I136" s="55"/>
      <c r="J136" s="54"/>
      <c r="K136" s="54"/>
      <c r="L136" s="54"/>
      <c r="M136" s="54"/>
      <c r="N136" s="54"/>
      <c r="O136" s="54"/>
      <c r="P136" s="54"/>
      <c r="Q136" s="55"/>
      <c r="R136" s="54"/>
      <c r="S136" s="56">
        <f t="shared" si="24"/>
        <v>0</v>
      </c>
      <c r="T136" s="56">
        <f t="shared" si="21"/>
        <v>0</v>
      </c>
      <c r="U136" s="56">
        <f t="shared" si="25"/>
        <v>0</v>
      </c>
      <c r="V136" s="56">
        <f t="shared" si="22"/>
        <v>0</v>
      </c>
      <c r="W136" s="64" t="str">
        <f t="shared" si="23"/>
        <v/>
      </c>
      <c r="X136" s="56" t="str">
        <f t="shared" si="26"/>
        <v>T</v>
      </c>
    </row>
    <row r="137" spans="3:24" ht="21.75" customHeight="1" x14ac:dyDescent="0.25">
      <c r="C137" s="63"/>
      <c r="D137" s="66" t="str">
        <f t="shared" si="20"/>
        <v/>
      </c>
      <c r="E137" s="69" t="str">
        <f>IFERROR(VLOOKUP(J137,Causa!$A$2:$F$15,6,0),"")</f>
        <v/>
      </c>
      <c r="F137" s="52"/>
      <c r="G137" s="53"/>
      <c r="H137" s="212"/>
      <c r="I137" s="55"/>
      <c r="J137" s="54"/>
      <c r="K137" s="54"/>
      <c r="L137" s="54"/>
      <c r="M137" s="54"/>
      <c r="N137" s="54"/>
      <c r="O137" s="54"/>
      <c r="P137" s="54"/>
      <c r="Q137" s="55"/>
      <c r="R137" s="54"/>
      <c r="S137" s="56">
        <f t="shared" si="24"/>
        <v>0</v>
      </c>
      <c r="T137" s="56">
        <f t="shared" si="21"/>
        <v>0</v>
      </c>
      <c r="U137" s="56">
        <f t="shared" si="25"/>
        <v>0</v>
      </c>
      <c r="V137" s="56">
        <f t="shared" si="22"/>
        <v>0</v>
      </c>
      <c r="W137" s="64" t="str">
        <f t="shared" si="23"/>
        <v/>
      </c>
      <c r="X137" s="56" t="str">
        <f t="shared" si="26"/>
        <v>T</v>
      </c>
    </row>
    <row r="138" spans="3:24" ht="21.75" customHeight="1" x14ac:dyDescent="0.25">
      <c r="C138" s="63"/>
      <c r="D138" s="66" t="str">
        <f t="shared" si="20"/>
        <v/>
      </c>
      <c r="E138" s="69" t="str">
        <f>IFERROR(VLOOKUP(J138,Causa!$A$2:$F$15,6,0),"")</f>
        <v/>
      </c>
      <c r="F138" s="52"/>
      <c r="G138" s="53"/>
      <c r="H138" s="212"/>
      <c r="I138" s="55"/>
      <c r="J138" s="54"/>
      <c r="K138" s="54"/>
      <c r="L138" s="54"/>
      <c r="M138" s="54"/>
      <c r="N138" s="54"/>
      <c r="O138" s="54"/>
      <c r="P138" s="54"/>
      <c r="Q138" s="55"/>
      <c r="R138" s="54"/>
      <c r="S138" s="56">
        <f t="shared" si="24"/>
        <v>0</v>
      </c>
      <c r="T138" s="56">
        <f t="shared" si="21"/>
        <v>0</v>
      </c>
      <c r="U138" s="56">
        <f t="shared" si="25"/>
        <v>0</v>
      </c>
      <c r="V138" s="56">
        <f t="shared" si="22"/>
        <v>0</v>
      </c>
      <c r="W138" s="64" t="str">
        <f t="shared" si="23"/>
        <v/>
      </c>
      <c r="X138" s="56" t="str">
        <f t="shared" si="26"/>
        <v>T</v>
      </c>
    </row>
    <row r="139" spans="3:24" ht="21.75" customHeight="1" x14ac:dyDescent="0.25">
      <c r="C139" s="63"/>
      <c r="D139" s="66" t="str">
        <f t="shared" si="20"/>
        <v/>
      </c>
      <c r="E139" s="69" t="str">
        <f>IFERROR(VLOOKUP(J139,Causa!$A$2:$F$15,6,0),"")</f>
        <v/>
      </c>
      <c r="F139" s="52"/>
      <c r="G139" s="53"/>
      <c r="H139" s="212"/>
      <c r="I139" s="55"/>
      <c r="J139" s="54"/>
      <c r="K139" s="54"/>
      <c r="L139" s="54"/>
      <c r="M139" s="54"/>
      <c r="N139" s="54"/>
      <c r="O139" s="54"/>
      <c r="P139" s="54"/>
      <c r="Q139" s="55"/>
      <c r="R139" s="54"/>
      <c r="S139" s="56">
        <f t="shared" si="24"/>
        <v>0</v>
      </c>
      <c r="T139" s="56">
        <f t="shared" si="21"/>
        <v>0</v>
      </c>
      <c r="U139" s="56">
        <f t="shared" si="25"/>
        <v>0</v>
      </c>
      <c r="V139" s="56">
        <f t="shared" si="22"/>
        <v>0</v>
      </c>
      <c r="W139" s="64" t="str">
        <f t="shared" si="23"/>
        <v/>
      </c>
      <c r="X139" s="56" t="str">
        <f t="shared" si="26"/>
        <v>T</v>
      </c>
    </row>
    <row r="140" spans="3:24" ht="21.75" customHeight="1" x14ac:dyDescent="0.25">
      <c r="C140" s="63"/>
      <c r="D140" s="66" t="str">
        <f t="shared" si="20"/>
        <v/>
      </c>
      <c r="E140" s="69" t="str">
        <f>IFERROR(VLOOKUP(J140,Causa!$A$2:$F$15,6,0),"")</f>
        <v/>
      </c>
      <c r="F140" s="52"/>
      <c r="G140" s="53"/>
      <c r="H140" s="212"/>
      <c r="I140" s="55"/>
      <c r="J140" s="54"/>
      <c r="K140" s="54"/>
      <c r="L140" s="54"/>
      <c r="M140" s="54"/>
      <c r="N140" s="54"/>
      <c r="O140" s="54"/>
      <c r="P140" s="54"/>
      <c r="Q140" s="55"/>
      <c r="R140" s="54"/>
      <c r="S140" s="56">
        <f t="shared" si="24"/>
        <v>0</v>
      </c>
      <c r="T140" s="56">
        <f t="shared" si="21"/>
        <v>0</v>
      </c>
      <c r="U140" s="56">
        <f t="shared" si="25"/>
        <v>0</v>
      </c>
      <c r="V140" s="56">
        <f t="shared" si="22"/>
        <v>0</v>
      </c>
      <c r="W140" s="64" t="str">
        <f t="shared" si="23"/>
        <v/>
      </c>
      <c r="X140" s="56" t="str">
        <f t="shared" si="26"/>
        <v>T</v>
      </c>
    </row>
    <row r="141" spans="3:24" ht="21.75" customHeight="1" x14ac:dyDescent="0.25">
      <c r="C141" s="63"/>
      <c r="D141" s="66" t="str">
        <f t="shared" si="20"/>
        <v/>
      </c>
      <c r="E141" s="69" t="str">
        <f>IFERROR(VLOOKUP(J141,Causa!$A$2:$F$15,6,0),"")</f>
        <v/>
      </c>
      <c r="F141" s="52"/>
      <c r="G141" s="53"/>
      <c r="H141" s="212"/>
      <c r="I141" s="55"/>
      <c r="J141" s="54"/>
      <c r="K141" s="54"/>
      <c r="L141" s="54"/>
      <c r="M141" s="54"/>
      <c r="N141" s="54"/>
      <c r="O141" s="54"/>
      <c r="P141" s="54"/>
      <c r="Q141" s="55"/>
      <c r="R141" s="54"/>
      <c r="S141" s="56">
        <f t="shared" si="24"/>
        <v>0</v>
      </c>
      <c r="T141" s="56">
        <f t="shared" si="21"/>
        <v>0</v>
      </c>
      <c r="U141" s="56">
        <f t="shared" si="25"/>
        <v>0</v>
      </c>
      <c r="V141" s="56">
        <f t="shared" si="22"/>
        <v>0</v>
      </c>
      <c r="W141" s="64" t="str">
        <f t="shared" si="23"/>
        <v/>
      </c>
      <c r="X141" s="56" t="str">
        <f t="shared" si="26"/>
        <v>T</v>
      </c>
    </row>
    <row r="142" spans="3:24" ht="21.75" customHeight="1" x14ac:dyDescent="0.25">
      <c r="C142" s="63"/>
      <c r="D142" s="66" t="str">
        <f t="shared" si="20"/>
        <v/>
      </c>
      <c r="E142" s="69" t="str">
        <f>IFERROR(VLOOKUP(J142,Causa!$A$2:$F$15,6,0),"")</f>
        <v/>
      </c>
      <c r="F142" s="52"/>
      <c r="G142" s="53"/>
      <c r="H142" s="212"/>
      <c r="I142" s="55"/>
      <c r="J142" s="54"/>
      <c r="K142" s="54"/>
      <c r="L142" s="54"/>
      <c r="M142" s="54"/>
      <c r="N142" s="54"/>
      <c r="O142" s="54"/>
      <c r="P142" s="54"/>
      <c r="Q142" s="55"/>
      <c r="R142" s="54"/>
      <c r="S142" s="56">
        <f t="shared" si="24"/>
        <v>0</v>
      </c>
      <c r="T142" s="56">
        <f t="shared" si="21"/>
        <v>0</v>
      </c>
      <c r="U142" s="56">
        <f t="shared" si="25"/>
        <v>0</v>
      </c>
      <c r="V142" s="56">
        <f t="shared" si="22"/>
        <v>0</v>
      </c>
      <c r="W142" s="64" t="str">
        <f t="shared" si="23"/>
        <v/>
      </c>
      <c r="X142" s="56" t="str">
        <f t="shared" si="26"/>
        <v>T</v>
      </c>
    </row>
    <row r="143" spans="3:24" ht="21.75" customHeight="1" x14ac:dyDescent="0.25">
      <c r="C143" s="63"/>
      <c r="D143" s="66" t="str">
        <f t="shared" si="20"/>
        <v/>
      </c>
      <c r="E143" s="69" t="str">
        <f>IFERROR(VLOOKUP(J143,Causa!$A$2:$F$15,6,0),"")</f>
        <v/>
      </c>
      <c r="F143" s="52"/>
      <c r="G143" s="53"/>
      <c r="H143" s="212"/>
      <c r="I143" s="55"/>
      <c r="J143" s="54"/>
      <c r="K143" s="54"/>
      <c r="L143" s="54"/>
      <c r="M143" s="54"/>
      <c r="N143" s="54"/>
      <c r="O143" s="54"/>
      <c r="P143" s="54"/>
      <c r="Q143" s="55"/>
      <c r="R143" s="54"/>
      <c r="S143" s="56">
        <f t="shared" si="24"/>
        <v>0</v>
      </c>
      <c r="T143" s="56">
        <f t="shared" si="21"/>
        <v>0</v>
      </c>
      <c r="U143" s="56">
        <f t="shared" si="25"/>
        <v>0</v>
      </c>
      <c r="V143" s="56">
        <f t="shared" si="22"/>
        <v>0</v>
      </c>
      <c r="W143" s="64" t="str">
        <f t="shared" si="23"/>
        <v/>
      </c>
      <c r="X143" s="56" t="str">
        <f t="shared" si="26"/>
        <v>T</v>
      </c>
    </row>
    <row r="144" spans="3:24" ht="21.75" customHeight="1" x14ac:dyDescent="0.25">
      <c r="C144" s="63"/>
      <c r="D144" s="66" t="str">
        <f t="shared" si="20"/>
        <v/>
      </c>
      <c r="E144" s="69" t="str">
        <f>IFERROR(VLOOKUP(J144,Causa!$A$2:$F$15,6,0),"")</f>
        <v/>
      </c>
      <c r="F144" s="52"/>
      <c r="G144" s="53"/>
      <c r="H144" s="212"/>
      <c r="I144" s="55"/>
      <c r="J144" s="54"/>
      <c r="K144" s="54"/>
      <c r="L144" s="54"/>
      <c r="M144" s="54"/>
      <c r="N144" s="54"/>
      <c r="O144" s="54"/>
      <c r="P144" s="54"/>
      <c r="Q144" s="55"/>
      <c r="R144" s="54"/>
      <c r="S144" s="56">
        <f t="shared" si="24"/>
        <v>0</v>
      </c>
      <c r="T144" s="56">
        <f t="shared" si="21"/>
        <v>0</v>
      </c>
      <c r="U144" s="56">
        <f t="shared" si="25"/>
        <v>0</v>
      </c>
      <c r="V144" s="56">
        <f t="shared" si="22"/>
        <v>0</v>
      </c>
      <c r="W144" s="64" t="str">
        <f t="shared" si="23"/>
        <v/>
      </c>
      <c r="X144" s="56" t="str">
        <f t="shared" si="26"/>
        <v>T</v>
      </c>
    </row>
    <row r="145" spans="3:24" ht="21.75" customHeight="1" x14ac:dyDescent="0.25">
      <c r="C145" s="63"/>
      <c r="D145" s="66" t="str">
        <f t="shared" si="20"/>
        <v/>
      </c>
      <c r="E145" s="69" t="str">
        <f>IFERROR(VLOOKUP(J145,Causa!$A$2:$F$15,6,0),"")</f>
        <v/>
      </c>
      <c r="F145" s="52"/>
      <c r="G145" s="53"/>
      <c r="H145" s="212"/>
      <c r="I145" s="55"/>
      <c r="J145" s="54"/>
      <c r="K145" s="54"/>
      <c r="L145" s="54"/>
      <c r="M145" s="54"/>
      <c r="N145" s="54"/>
      <c r="O145" s="54"/>
      <c r="P145" s="54"/>
      <c r="Q145" s="55"/>
      <c r="R145" s="54"/>
      <c r="S145" s="56">
        <f t="shared" si="24"/>
        <v>0</v>
      </c>
      <c r="T145" s="56">
        <f t="shared" si="21"/>
        <v>0</v>
      </c>
      <c r="U145" s="56">
        <f t="shared" si="25"/>
        <v>0</v>
      </c>
      <c r="V145" s="56">
        <f t="shared" si="22"/>
        <v>0</v>
      </c>
      <c r="W145" s="64" t="str">
        <f t="shared" si="23"/>
        <v/>
      </c>
      <c r="X145" s="56" t="str">
        <f t="shared" si="26"/>
        <v>T</v>
      </c>
    </row>
    <row r="146" spans="3:24" ht="21.75" customHeight="1" x14ac:dyDescent="0.25">
      <c r="C146" s="63"/>
      <c r="D146" s="66" t="str">
        <f t="shared" si="20"/>
        <v/>
      </c>
      <c r="E146" s="69" t="str">
        <f>IFERROR(VLOOKUP(J146,Causa!$A$2:$F$15,6,0),"")</f>
        <v/>
      </c>
      <c r="F146" s="52"/>
      <c r="G146" s="53"/>
      <c r="H146" s="212"/>
      <c r="I146" s="55"/>
      <c r="J146" s="54"/>
      <c r="K146" s="54"/>
      <c r="L146" s="54"/>
      <c r="M146" s="54"/>
      <c r="N146" s="54"/>
      <c r="O146" s="54"/>
      <c r="P146" s="54"/>
      <c r="Q146" s="55"/>
      <c r="R146" s="54"/>
      <c r="S146" s="56">
        <f t="shared" si="24"/>
        <v>0</v>
      </c>
      <c r="T146" s="56">
        <f t="shared" si="21"/>
        <v>0</v>
      </c>
      <c r="U146" s="56">
        <f t="shared" si="25"/>
        <v>0</v>
      </c>
      <c r="V146" s="56">
        <f t="shared" si="22"/>
        <v>0</v>
      </c>
      <c r="W146" s="64" t="str">
        <f t="shared" si="23"/>
        <v/>
      </c>
      <c r="X146" s="56" t="str">
        <f t="shared" si="26"/>
        <v>T</v>
      </c>
    </row>
    <row r="147" spans="3:24" ht="21.75" customHeight="1" x14ac:dyDescent="0.25">
      <c r="C147" s="63"/>
      <c r="D147" s="66" t="str">
        <f t="shared" si="20"/>
        <v/>
      </c>
      <c r="E147" s="69" t="str">
        <f>IFERROR(VLOOKUP(J147,Causa!$A$2:$F$15,6,0),"")</f>
        <v/>
      </c>
      <c r="F147" s="52"/>
      <c r="G147" s="53"/>
      <c r="H147" s="212"/>
      <c r="I147" s="55"/>
      <c r="J147" s="54"/>
      <c r="K147" s="54"/>
      <c r="L147" s="54"/>
      <c r="M147" s="54"/>
      <c r="N147" s="54"/>
      <c r="O147" s="54"/>
      <c r="P147" s="54"/>
      <c r="Q147" s="55"/>
      <c r="R147" s="54"/>
      <c r="S147" s="56">
        <f t="shared" si="24"/>
        <v>0</v>
      </c>
      <c r="T147" s="56">
        <f t="shared" si="21"/>
        <v>0</v>
      </c>
      <c r="U147" s="56">
        <f t="shared" si="25"/>
        <v>0</v>
      </c>
      <c r="V147" s="56">
        <f t="shared" si="22"/>
        <v>0</v>
      </c>
      <c r="W147" s="64" t="str">
        <f t="shared" si="23"/>
        <v/>
      </c>
      <c r="X147" s="56" t="str">
        <f t="shared" si="26"/>
        <v>T</v>
      </c>
    </row>
    <row r="148" spans="3:24" ht="21.75" customHeight="1" x14ac:dyDescent="0.25">
      <c r="C148" s="63"/>
      <c r="D148" s="66" t="str">
        <f t="shared" si="20"/>
        <v/>
      </c>
      <c r="E148" s="69" t="str">
        <f>IFERROR(VLOOKUP(J148,Causa!$A$2:$F$15,6,0),"")</f>
        <v/>
      </c>
      <c r="F148" s="52"/>
      <c r="G148" s="53"/>
      <c r="H148" s="212"/>
      <c r="I148" s="55"/>
      <c r="J148" s="54"/>
      <c r="K148" s="54"/>
      <c r="L148" s="54"/>
      <c r="M148" s="54"/>
      <c r="N148" s="54"/>
      <c r="O148" s="54"/>
      <c r="P148" s="54"/>
      <c r="Q148" s="55"/>
      <c r="R148" s="54"/>
      <c r="S148" s="56">
        <f t="shared" si="24"/>
        <v>0</v>
      </c>
      <c r="T148" s="56">
        <f t="shared" si="21"/>
        <v>0</v>
      </c>
      <c r="U148" s="56">
        <f t="shared" si="25"/>
        <v>0</v>
      </c>
      <c r="V148" s="56">
        <f t="shared" si="22"/>
        <v>0</v>
      </c>
      <c r="W148" s="64" t="str">
        <f t="shared" si="23"/>
        <v/>
      </c>
      <c r="X148" s="56" t="str">
        <f t="shared" si="26"/>
        <v>T</v>
      </c>
    </row>
    <row r="149" spans="3:24" ht="21.75" customHeight="1" x14ac:dyDescent="0.25">
      <c r="C149" s="63"/>
      <c r="D149" s="66" t="str">
        <f t="shared" si="20"/>
        <v/>
      </c>
      <c r="E149" s="69" t="str">
        <f>IFERROR(VLOOKUP(J149,Causa!$A$2:$F$15,6,0),"")</f>
        <v/>
      </c>
      <c r="F149" s="52"/>
      <c r="G149" s="53"/>
      <c r="H149" s="212"/>
      <c r="I149" s="55"/>
      <c r="J149" s="54"/>
      <c r="K149" s="54"/>
      <c r="L149" s="54"/>
      <c r="M149" s="54"/>
      <c r="N149" s="54"/>
      <c r="O149" s="54"/>
      <c r="P149" s="54"/>
      <c r="Q149" s="55"/>
      <c r="R149" s="54"/>
      <c r="S149" s="56">
        <f t="shared" si="24"/>
        <v>0</v>
      </c>
      <c r="T149" s="56">
        <f t="shared" si="21"/>
        <v>0</v>
      </c>
      <c r="U149" s="56">
        <f t="shared" si="25"/>
        <v>0</v>
      </c>
      <c r="V149" s="56">
        <f t="shared" si="22"/>
        <v>0</v>
      </c>
      <c r="W149" s="64" t="str">
        <f t="shared" si="23"/>
        <v/>
      </c>
      <c r="X149" s="56" t="str">
        <f t="shared" si="26"/>
        <v>T</v>
      </c>
    </row>
    <row r="150" spans="3:24" ht="21.75" customHeight="1" x14ac:dyDescent="0.25">
      <c r="C150" s="63"/>
      <c r="D150" s="66" t="str">
        <f t="shared" si="20"/>
        <v/>
      </c>
      <c r="E150" s="69" t="str">
        <f>IFERROR(VLOOKUP(J150,Causa!$A$2:$F$15,6,0),"")</f>
        <v/>
      </c>
      <c r="F150" s="52"/>
      <c r="G150" s="53"/>
      <c r="H150" s="212"/>
      <c r="I150" s="55"/>
      <c r="J150" s="54"/>
      <c r="K150" s="54"/>
      <c r="L150" s="54"/>
      <c r="M150" s="54"/>
      <c r="N150" s="54"/>
      <c r="O150" s="54"/>
      <c r="P150" s="54"/>
      <c r="Q150" s="55"/>
      <c r="R150" s="54"/>
      <c r="S150" s="56">
        <f t="shared" si="24"/>
        <v>0</v>
      </c>
      <c r="T150" s="56">
        <f t="shared" si="21"/>
        <v>0</v>
      </c>
      <c r="U150" s="56">
        <f t="shared" si="25"/>
        <v>0</v>
      </c>
      <c r="V150" s="56">
        <f t="shared" si="22"/>
        <v>0</v>
      </c>
      <c r="W150" s="64" t="str">
        <f t="shared" si="23"/>
        <v/>
      </c>
      <c r="X150" s="56" t="str">
        <f t="shared" si="26"/>
        <v>T</v>
      </c>
    </row>
    <row r="151" spans="3:24" ht="21.75" customHeight="1" x14ac:dyDescent="0.25">
      <c r="C151" s="63"/>
      <c r="D151" s="66" t="str">
        <f t="shared" si="20"/>
        <v/>
      </c>
      <c r="E151" s="69" t="str">
        <f>IFERROR(VLOOKUP(J151,Causa!$A$2:$F$15,6,0),"")</f>
        <v/>
      </c>
      <c r="F151" s="52"/>
      <c r="G151" s="53"/>
      <c r="H151" s="212"/>
      <c r="I151" s="55"/>
      <c r="J151" s="54"/>
      <c r="K151" s="54"/>
      <c r="L151" s="54"/>
      <c r="M151" s="54"/>
      <c r="N151" s="54"/>
      <c r="O151" s="54"/>
      <c r="P151" s="54"/>
      <c r="Q151" s="55"/>
      <c r="R151" s="54"/>
      <c r="S151" s="56">
        <f t="shared" si="24"/>
        <v>0</v>
      </c>
      <c r="T151" s="56">
        <f t="shared" si="21"/>
        <v>0</v>
      </c>
      <c r="U151" s="56">
        <f t="shared" si="25"/>
        <v>0</v>
      </c>
      <c r="V151" s="56">
        <f t="shared" si="22"/>
        <v>0</v>
      </c>
      <c r="W151" s="64" t="str">
        <f t="shared" si="23"/>
        <v/>
      </c>
      <c r="X151" s="56" t="str">
        <f t="shared" si="26"/>
        <v>T</v>
      </c>
    </row>
    <row r="152" spans="3:24" ht="21.75" customHeight="1" x14ac:dyDescent="0.25">
      <c r="C152" s="63"/>
      <c r="D152" s="66" t="str">
        <f t="shared" si="20"/>
        <v/>
      </c>
      <c r="E152" s="69" t="str">
        <f>IFERROR(VLOOKUP(J152,Causa!$A$2:$F$15,6,0),"")</f>
        <v/>
      </c>
      <c r="F152" s="52"/>
      <c r="G152" s="53"/>
      <c r="H152" s="212"/>
      <c r="I152" s="55"/>
      <c r="J152" s="54"/>
      <c r="K152" s="54"/>
      <c r="L152" s="54"/>
      <c r="M152" s="54"/>
      <c r="N152" s="54"/>
      <c r="O152" s="54"/>
      <c r="P152" s="54"/>
      <c r="Q152" s="55"/>
      <c r="R152" s="54"/>
      <c r="S152" s="56">
        <f t="shared" si="24"/>
        <v>0</v>
      </c>
      <c r="T152" s="56">
        <f t="shared" si="21"/>
        <v>0</v>
      </c>
      <c r="U152" s="56">
        <f t="shared" si="25"/>
        <v>0</v>
      </c>
      <c r="V152" s="56">
        <f t="shared" si="22"/>
        <v>0</v>
      </c>
      <c r="W152" s="64" t="str">
        <f t="shared" si="23"/>
        <v/>
      </c>
      <c r="X152" s="56" t="str">
        <f t="shared" si="26"/>
        <v>T</v>
      </c>
    </row>
    <row r="153" spans="3:24" ht="21.75" customHeight="1" x14ac:dyDescent="0.25">
      <c r="C153" s="63"/>
      <c r="D153" s="66" t="str">
        <f t="shared" si="20"/>
        <v/>
      </c>
      <c r="E153" s="69" t="str">
        <f>IFERROR(VLOOKUP(J153,Causa!$A$2:$F$15,6,0),"")</f>
        <v/>
      </c>
      <c r="F153" s="52"/>
      <c r="G153" s="53"/>
      <c r="H153" s="212"/>
      <c r="I153" s="55"/>
      <c r="J153" s="54"/>
      <c r="K153" s="54"/>
      <c r="L153" s="54"/>
      <c r="M153" s="54"/>
      <c r="N153" s="54"/>
      <c r="O153" s="54"/>
      <c r="P153" s="54"/>
      <c r="Q153" s="55"/>
      <c r="R153" s="54"/>
      <c r="S153" s="56">
        <f t="shared" si="24"/>
        <v>0</v>
      </c>
      <c r="T153" s="56">
        <f t="shared" si="21"/>
        <v>0</v>
      </c>
      <c r="U153" s="56">
        <f t="shared" si="25"/>
        <v>0</v>
      </c>
      <c r="V153" s="56">
        <f t="shared" si="22"/>
        <v>0</v>
      </c>
      <c r="W153" s="64" t="str">
        <f t="shared" si="23"/>
        <v/>
      </c>
      <c r="X153" s="56" t="str">
        <f t="shared" si="26"/>
        <v>T</v>
      </c>
    </row>
    <row r="154" spans="3:24" ht="21.75" customHeight="1" x14ac:dyDescent="0.25">
      <c r="C154" s="63"/>
      <c r="D154" s="66" t="str">
        <f t="shared" si="20"/>
        <v/>
      </c>
      <c r="E154" s="69" t="str">
        <f>IFERROR(VLOOKUP(J154,Causa!$A$2:$F$15,6,0),"")</f>
        <v/>
      </c>
      <c r="F154" s="52"/>
      <c r="G154" s="53"/>
      <c r="H154" s="212"/>
      <c r="I154" s="55"/>
      <c r="J154" s="54"/>
      <c r="K154" s="54"/>
      <c r="L154" s="54"/>
      <c r="M154" s="54"/>
      <c r="N154" s="54"/>
      <c r="O154" s="54"/>
      <c r="P154" s="54"/>
      <c r="Q154" s="55"/>
      <c r="R154" s="54"/>
      <c r="S154" s="56">
        <f t="shared" si="24"/>
        <v>0</v>
      </c>
      <c r="T154" s="56">
        <f t="shared" si="21"/>
        <v>0</v>
      </c>
      <c r="U154" s="56">
        <f t="shared" si="25"/>
        <v>0</v>
      </c>
      <c r="V154" s="56">
        <f t="shared" si="22"/>
        <v>0</v>
      </c>
      <c r="W154" s="64" t="str">
        <f t="shared" si="23"/>
        <v/>
      </c>
      <c r="X154" s="56" t="str">
        <f t="shared" si="26"/>
        <v>T</v>
      </c>
    </row>
    <row r="155" spans="3:24" ht="21.75" customHeight="1" x14ac:dyDescent="0.25">
      <c r="C155" s="63"/>
      <c r="D155" s="66" t="str">
        <f t="shared" si="20"/>
        <v/>
      </c>
      <c r="E155" s="69" t="str">
        <f>IFERROR(VLOOKUP(J155,Causa!$A$2:$F$15,6,0),"")</f>
        <v/>
      </c>
      <c r="F155" s="52"/>
      <c r="G155" s="53"/>
      <c r="H155" s="212"/>
      <c r="I155" s="55"/>
      <c r="J155" s="54"/>
      <c r="K155" s="54"/>
      <c r="L155" s="54"/>
      <c r="M155" s="54"/>
      <c r="N155" s="54"/>
      <c r="O155" s="54"/>
      <c r="P155" s="54"/>
      <c r="Q155" s="55"/>
      <c r="R155" s="54"/>
      <c r="S155" s="56">
        <f t="shared" si="24"/>
        <v>0</v>
      </c>
      <c r="T155" s="56">
        <f t="shared" si="21"/>
        <v>0</v>
      </c>
      <c r="U155" s="56">
        <f t="shared" si="25"/>
        <v>0</v>
      </c>
      <c r="V155" s="56">
        <f t="shared" si="22"/>
        <v>0</v>
      </c>
      <c r="W155" s="64" t="str">
        <f t="shared" si="23"/>
        <v/>
      </c>
      <c r="X155" s="56" t="str">
        <f t="shared" si="26"/>
        <v>T</v>
      </c>
    </row>
    <row r="156" spans="3:24" ht="21.75" customHeight="1" x14ac:dyDescent="0.25">
      <c r="C156" s="63"/>
      <c r="D156" s="66" t="str">
        <f t="shared" si="20"/>
        <v/>
      </c>
      <c r="E156" s="69" t="str">
        <f>IFERROR(VLOOKUP(J156,Causa!$A$2:$F$15,6,0),"")</f>
        <v/>
      </c>
      <c r="F156" s="52"/>
      <c r="G156" s="53"/>
      <c r="H156" s="212"/>
      <c r="I156" s="55"/>
      <c r="J156" s="54"/>
      <c r="K156" s="54"/>
      <c r="L156" s="54"/>
      <c r="M156" s="54"/>
      <c r="N156" s="54"/>
      <c r="O156" s="54"/>
      <c r="P156" s="54"/>
      <c r="Q156" s="55"/>
      <c r="R156" s="54"/>
      <c r="S156" s="56">
        <f t="shared" si="24"/>
        <v>0</v>
      </c>
      <c r="T156" s="56">
        <f t="shared" si="21"/>
        <v>0</v>
      </c>
      <c r="U156" s="56">
        <f t="shared" si="25"/>
        <v>0</v>
      </c>
      <c r="V156" s="56">
        <f t="shared" si="22"/>
        <v>0</v>
      </c>
      <c r="W156" s="64" t="str">
        <f t="shared" si="23"/>
        <v/>
      </c>
      <c r="X156" s="56" t="str">
        <f t="shared" si="26"/>
        <v>T</v>
      </c>
    </row>
    <row r="157" spans="3:24" ht="21.75" customHeight="1" x14ac:dyDescent="0.25">
      <c r="C157" s="63"/>
      <c r="D157" s="66" t="str">
        <f t="shared" si="20"/>
        <v/>
      </c>
      <c r="E157" s="69" t="str">
        <f>IFERROR(VLOOKUP(J157,Causa!$A$2:$F$15,6,0),"")</f>
        <v/>
      </c>
      <c r="F157" s="52"/>
      <c r="G157" s="53"/>
      <c r="H157" s="212"/>
      <c r="I157" s="55"/>
      <c r="J157" s="54"/>
      <c r="K157" s="54"/>
      <c r="L157" s="54"/>
      <c r="M157" s="54"/>
      <c r="N157" s="54"/>
      <c r="O157" s="54"/>
      <c r="P157" s="54"/>
      <c r="Q157" s="55"/>
      <c r="R157" s="54"/>
      <c r="S157" s="56">
        <f t="shared" si="24"/>
        <v>0</v>
      </c>
      <c r="T157" s="56">
        <f t="shared" si="21"/>
        <v>0</v>
      </c>
      <c r="U157" s="56">
        <f t="shared" si="25"/>
        <v>0</v>
      </c>
      <c r="V157" s="56">
        <f t="shared" si="22"/>
        <v>0</v>
      </c>
      <c r="W157" s="64" t="str">
        <f t="shared" si="23"/>
        <v/>
      </c>
      <c r="X157" s="56" t="str">
        <f t="shared" si="26"/>
        <v>T</v>
      </c>
    </row>
    <row r="158" spans="3:24" ht="21.75" customHeight="1" x14ac:dyDescent="0.25">
      <c r="C158" s="63"/>
      <c r="D158" s="66" t="str">
        <f t="shared" si="20"/>
        <v/>
      </c>
      <c r="E158" s="69" t="str">
        <f>IFERROR(VLOOKUP(J158,Causa!$A$2:$F$15,6,0),"")</f>
        <v/>
      </c>
      <c r="F158" s="52"/>
      <c r="G158" s="53"/>
      <c r="H158" s="212"/>
      <c r="I158" s="55"/>
      <c r="J158" s="54"/>
      <c r="K158" s="54"/>
      <c r="L158" s="54"/>
      <c r="M158" s="54"/>
      <c r="N158" s="54"/>
      <c r="O158" s="54"/>
      <c r="P158" s="54"/>
      <c r="Q158" s="55"/>
      <c r="R158" s="54"/>
      <c r="S158" s="56">
        <f t="shared" si="24"/>
        <v>0</v>
      </c>
      <c r="T158" s="56">
        <f t="shared" si="21"/>
        <v>0</v>
      </c>
      <c r="U158" s="56">
        <f t="shared" si="25"/>
        <v>0</v>
      </c>
      <c r="V158" s="56">
        <f t="shared" si="22"/>
        <v>0</v>
      </c>
      <c r="W158" s="64" t="str">
        <f t="shared" si="23"/>
        <v/>
      </c>
      <c r="X158" s="56" t="str">
        <f t="shared" si="26"/>
        <v>T</v>
      </c>
    </row>
    <row r="159" spans="3:24" ht="21.75" customHeight="1" x14ac:dyDescent="0.25">
      <c r="C159" s="63"/>
      <c r="D159" s="66" t="str">
        <f t="shared" si="20"/>
        <v/>
      </c>
      <c r="E159" s="69" t="str">
        <f>IFERROR(VLOOKUP(J159,Causa!$A$2:$F$15,6,0),"")</f>
        <v/>
      </c>
      <c r="F159" s="52"/>
      <c r="G159" s="53"/>
      <c r="H159" s="212"/>
      <c r="I159" s="55"/>
      <c r="J159" s="54"/>
      <c r="K159" s="54"/>
      <c r="L159" s="54"/>
      <c r="M159" s="54"/>
      <c r="N159" s="54"/>
      <c r="O159" s="54"/>
      <c r="P159" s="54"/>
      <c r="Q159" s="55"/>
      <c r="R159" s="54"/>
      <c r="S159" s="56">
        <f t="shared" si="24"/>
        <v>0</v>
      </c>
      <c r="T159" s="56">
        <f t="shared" si="21"/>
        <v>0</v>
      </c>
      <c r="U159" s="56">
        <f t="shared" si="25"/>
        <v>0</v>
      </c>
      <c r="V159" s="56">
        <f t="shared" si="22"/>
        <v>0</v>
      </c>
      <c r="W159" s="64" t="str">
        <f t="shared" si="23"/>
        <v/>
      </c>
      <c r="X159" s="56" t="str">
        <f t="shared" si="26"/>
        <v>T</v>
      </c>
    </row>
    <row r="160" spans="3:24" ht="21.75" customHeight="1" x14ac:dyDescent="0.25">
      <c r="C160" s="63"/>
      <c r="D160" s="66" t="str">
        <f t="shared" si="20"/>
        <v/>
      </c>
      <c r="E160" s="69" t="str">
        <f>IFERROR(VLOOKUP(J160,Causa!$A$2:$F$15,6,0),"")</f>
        <v/>
      </c>
      <c r="F160" s="52"/>
      <c r="G160" s="53"/>
      <c r="H160" s="212"/>
      <c r="I160" s="55"/>
      <c r="J160" s="54"/>
      <c r="K160" s="54"/>
      <c r="L160" s="54"/>
      <c r="M160" s="54"/>
      <c r="N160" s="54"/>
      <c r="O160" s="54"/>
      <c r="P160" s="54"/>
      <c r="Q160" s="55"/>
      <c r="R160" s="54"/>
      <c r="S160" s="56">
        <f t="shared" si="24"/>
        <v>0</v>
      </c>
      <c r="T160" s="56">
        <f t="shared" si="21"/>
        <v>0</v>
      </c>
      <c r="U160" s="56">
        <f t="shared" si="25"/>
        <v>0</v>
      </c>
      <c r="V160" s="56">
        <f t="shared" si="22"/>
        <v>0</v>
      </c>
      <c r="W160" s="64" t="str">
        <f t="shared" si="23"/>
        <v/>
      </c>
      <c r="X160" s="56" t="str">
        <f t="shared" si="26"/>
        <v>T</v>
      </c>
    </row>
    <row r="161" spans="3:24" ht="21.75" customHeight="1" x14ac:dyDescent="0.25">
      <c r="C161" s="63"/>
      <c r="D161" s="66" t="str">
        <f t="shared" si="20"/>
        <v/>
      </c>
      <c r="E161" s="69" t="str">
        <f>IFERROR(VLOOKUP(J161,Causa!$A$2:$F$15,6,0),"")</f>
        <v/>
      </c>
      <c r="F161" s="52"/>
      <c r="G161" s="53"/>
      <c r="H161" s="212"/>
      <c r="I161" s="55"/>
      <c r="J161" s="54"/>
      <c r="K161" s="54"/>
      <c r="L161" s="54"/>
      <c r="M161" s="54"/>
      <c r="N161" s="54"/>
      <c r="O161" s="54"/>
      <c r="P161" s="54"/>
      <c r="Q161" s="55"/>
      <c r="R161" s="54"/>
      <c r="S161" s="56">
        <f t="shared" si="24"/>
        <v>0</v>
      </c>
      <c r="T161" s="56">
        <f t="shared" si="21"/>
        <v>0</v>
      </c>
      <c r="U161" s="56">
        <f t="shared" si="25"/>
        <v>0</v>
      </c>
      <c r="V161" s="56">
        <f t="shared" si="22"/>
        <v>0</v>
      </c>
      <c r="W161" s="64" t="str">
        <f t="shared" si="23"/>
        <v/>
      </c>
      <c r="X161" s="56" t="str">
        <f t="shared" si="26"/>
        <v>T</v>
      </c>
    </row>
    <row r="162" spans="3:24" ht="21.75" customHeight="1" x14ac:dyDescent="0.25">
      <c r="C162" s="63"/>
      <c r="D162" s="66" t="str">
        <f t="shared" si="20"/>
        <v/>
      </c>
      <c r="E162" s="69" t="str">
        <f>IFERROR(VLOOKUP(J162,Causa!$A$2:$F$15,6,0),"")</f>
        <v/>
      </c>
      <c r="F162" s="52"/>
      <c r="G162" s="53"/>
      <c r="H162" s="212"/>
      <c r="I162" s="55"/>
      <c r="J162" s="54"/>
      <c r="K162" s="54"/>
      <c r="L162" s="54"/>
      <c r="M162" s="54"/>
      <c r="N162" s="54"/>
      <c r="O162" s="54"/>
      <c r="P162" s="54"/>
      <c r="Q162" s="55"/>
      <c r="R162" s="54"/>
      <c r="S162" s="56">
        <f t="shared" si="24"/>
        <v>0</v>
      </c>
      <c r="T162" s="56">
        <f t="shared" si="21"/>
        <v>0</v>
      </c>
      <c r="U162" s="56">
        <f t="shared" si="25"/>
        <v>0</v>
      </c>
      <c r="V162" s="56">
        <f t="shared" si="22"/>
        <v>0</v>
      </c>
      <c r="W162" s="64" t="str">
        <f t="shared" si="23"/>
        <v/>
      </c>
      <c r="X162" s="56" t="str">
        <f t="shared" si="26"/>
        <v>T</v>
      </c>
    </row>
    <row r="163" spans="3:24" ht="21.75" customHeight="1" x14ac:dyDescent="0.25">
      <c r="C163" s="63"/>
      <c r="D163" s="66" t="str">
        <f t="shared" ref="D163:D188" si="27">IF(E163="","",IF(E163=1,IF(COUNTA(F163:P163)=9,1,0),IF(J163="OPERACIO",IF(COUNTA(F163:P163)=7,1,0),IF(COUNTA(F163:P163)=7,1,0))))</f>
        <v/>
      </c>
      <c r="E163" s="69" t="str">
        <f>IFERROR(VLOOKUP(J163,Causa!$A$2:$F$15,6,0),"")</f>
        <v/>
      </c>
      <c r="F163" s="52"/>
      <c r="G163" s="53"/>
      <c r="H163" s="212"/>
      <c r="I163" s="55"/>
      <c r="J163" s="54"/>
      <c r="K163" s="54"/>
      <c r="L163" s="54"/>
      <c r="M163" s="54"/>
      <c r="N163" s="54"/>
      <c r="O163" s="54"/>
      <c r="P163" s="54"/>
      <c r="Q163" s="55"/>
      <c r="R163" s="54"/>
      <c r="S163" s="56">
        <f t="shared" si="24"/>
        <v>0</v>
      </c>
      <c r="T163" s="56">
        <f t="shared" ref="T163:T188" si="28">IF(J163="Programa",P163,0)-S163</f>
        <v>0</v>
      </c>
      <c r="U163" s="56">
        <f t="shared" si="25"/>
        <v>0</v>
      </c>
      <c r="V163" s="56">
        <f t="shared" ref="V163:V188" si="29">IF(J163="ELECTRIC",P163,0)+IF(J163="INSTRUME",P163,0)+IF(J163="MECANICA",P163,0)+IF(J163="OPERACIO",P163,0)+IF(J163="AUTOMATI",P163,0)</f>
        <v>0</v>
      </c>
      <c r="W163" s="64" t="str">
        <f t="shared" ref="W163:W188" si="30">IF(F163="","",HOUR(F163))</f>
        <v/>
      </c>
      <c r="X163" s="56" t="str">
        <f t="shared" si="26"/>
        <v>T</v>
      </c>
    </row>
    <row r="164" spans="3:24" ht="21.75" customHeight="1" x14ac:dyDescent="0.25">
      <c r="C164" s="63"/>
      <c r="D164" s="66" t="str">
        <f t="shared" si="27"/>
        <v/>
      </c>
      <c r="E164" s="69" t="str">
        <f>IFERROR(VLOOKUP(J164,Causa!$A$2:$F$15,6,0),"")</f>
        <v/>
      </c>
      <c r="F164" s="52"/>
      <c r="G164" s="53"/>
      <c r="H164" s="212"/>
      <c r="I164" s="55"/>
      <c r="J164" s="54"/>
      <c r="K164" s="54"/>
      <c r="L164" s="54"/>
      <c r="M164" s="54"/>
      <c r="N164" s="54"/>
      <c r="O164" s="54"/>
      <c r="P164" s="54"/>
      <c r="Q164" s="55"/>
      <c r="R164" s="54"/>
      <c r="S164" s="56">
        <f t="shared" ref="S164:S188" si="31">IF(K164="tiempo no programado",P164,0)</f>
        <v>0</v>
      </c>
      <c r="T164" s="56">
        <f t="shared" si="28"/>
        <v>0</v>
      </c>
      <c r="U164" s="56">
        <f t="shared" ref="U164:U188" si="32">IF(J164="CALIDAD",P164,0)+IF(J164="LOGISTIC",P164,0)+IF(J164="REPUESTO",P164,0)+IF(J164="SALAMAQ",P164,0)</f>
        <v>0</v>
      </c>
      <c r="V164" s="56">
        <f t="shared" si="29"/>
        <v>0</v>
      </c>
      <c r="W164" s="64" t="str">
        <f t="shared" si="30"/>
        <v/>
      </c>
      <c r="X164" s="56" t="str">
        <f t="shared" ref="X164:X188" si="33">IF(OR(W164=23,W164&lt;7),"N",IF(AND(W164&gt;=7,W164&lt;15),"M","T"))</f>
        <v>T</v>
      </c>
    </row>
    <row r="165" spans="3:24" ht="21.75" customHeight="1" x14ac:dyDescent="0.25">
      <c r="C165" s="63"/>
      <c r="D165" s="66" t="str">
        <f t="shared" si="27"/>
        <v/>
      </c>
      <c r="E165" s="69" t="str">
        <f>IFERROR(VLOOKUP(J165,Causa!$A$2:$F$15,6,0),"")</f>
        <v/>
      </c>
      <c r="F165" s="52"/>
      <c r="G165" s="53"/>
      <c r="H165" s="212"/>
      <c r="I165" s="55"/>
      <c r="J165" s="54"/>
      <c r="K165" s="54"/>
      <c r="L165" s="54"/>
      <c r="M165" s="54"/>
      <c r="N165" s="54"/>
      <c r="O165" s="54"/>
      <c r="P165" s="54"/>
      <c r="Q165" s="55"/>
      <c r="R165" s="54"/>
      <c r="S165" s="56">
        <f t="shared" si="31"/>
        <v>0</v>
      </c>
      <c r="T165" s="56">
        <f t="shared" si="28"/>
        <v>0</v>
      </c>
      <c r="U165" s="56">
        <f t="shared" si="32"/>
        <v>0</v>
      </c>
      <c r="V165" s="56">
        <f t="shared" si="29"/>
        <v>0</v>
      </c>
      <c r="W165" s="64" t="str">
        <f t="shared" si="30"/>
        <v/>
      </c>
      <c r="X165" s="56" t="str">
        <f t="shared" si="33"/>
        <v>T</v>
      </c>
    </row>
    <row r="166" spans="3:24" ht="21.75" customHeight="1" x14ac:dyDescent="0.25">
      <c r="C166" s="63"/>
      <c r="D166" s="66" t="str">
        <f t="shared" si="27"/>
        <v/>
      </c>
      <c r="E166" s="69" t="str">
        <f>IFERROR(VLOOKUP(J166,Causa!$A$2:$F$15,6,0),"")</f>
        <v/>
      </c>
      <c r="F166" s="52"/>
      <c r="G166" s="53"/>
      <c r="H166" s="212"/>
      <c r="I166" s="55"/>
      <c r="J166" s="54"/>
      <c r="K166" s="54"/>
      <c r="L166" s="54"/>
      <c r="M166" s="54"/>
      <c r="N166" s="54"/>
      <c r="O166" s="54"/>
      <c r="P166" s="54"/>
      <c r="Q166" s="55"/>
      <c r="R166" s="54"/>
      <c r="S166" s="56">
        <f t="shared" si="31"/>
        <v>0</v>
      </c>
      <c r="T166" s="56">
        <f t="shared" si="28"/>
        <v>0</v>
      </c>
      <c r="U166" s="56">
        <f t="shared" si="32"/>
        <v>0</v>
      </c>
      <c r="V166" s="56">
        <f t="shared" si="29"/>
        <v>0</v>
      </c>
      <c r="W166" s="64" t="str">
        <f t="shared" si="30"/>
        <v/>
      </c>
      <c r="X166" s="56" t="str">
        <f t="shared" si="33"/>
        <v>T</v>
      </c>
    </row>
    <row r="167" spans="3:24" ht="21.75" customHeight="1" x14ac:dyDescent="0.25">
      <c r="C167" s="63"/>
      <c r="D167" s="66" t="str">
        <f t="shared" si="27"/>
        <v/>
      </c>
      <c r="E167" s="69" t="str">
        <f>IFERROR(VLOOKUP(J167,Causa!$A$2:$F$15,6,0),"")</f>
        <v/>
      </c>
      <c r="F167" s="52"/>
      <c r="G167" s="53"/>
      <c r="H167" s="212"/>
      <c r="I167" s="55"/>
      <c r="J167" s="54"/>
      <c r="K167" s="54"/>
      <c r="L167" s="54"/>
      <c r="M167" s="54"/>
      <c r="N167" s="54"/>
      <c r="O167" s="54"/>
      <c r="P167" s="54"/>
      <c r="Q167" s="55"/>
      <c r="R167" s="54"/>
      <c r="S167" s="56">
        <f t="shared" si="31"/>
        <v>0</v>
      </c>
      <c r="T167" s="56">
        <f t="shared" si="28"/>
        <v>0</v>
      </c>
      <c r="U167" s="56">
        <f t="shared" si="32"/>
        <v>0</v>
      </c>
      <c r="V167" s="56">
        <f t="shared" si="29"/>
        <v>0</v>
      </c>
      <c r="W167" s="64" t="str">
        <f t="shared" si="30"/>
        <v/>
      </c>
      <c r="X167" s="56" t="str">
        <f t="shared" si="33"/>
        <v>T</v>
      </c>
    </row>
    <row r="168" spans="3:24" ht="21.75" customHeight="1" x14ac:dyDescent="0.25">
      <c r="C168" s="63"/>
      <c r="D168" s="66" t="str">
        <f t="shared" si="27"/>
        <v/>
      </c>
      <c r="E168" s="69" t="str">
        <f>IFERROR(VLOOKUP(J168,Causa!$A$2:$F$15,6,0),"")</f>
        <v/>
      </c>
      <c r="F168" s="52"/>
      <c r="G168" s="53"/>
      <c r="H168" s="212"/>
      <c r="I168" s="55"/>
      <c r="J168" s="54"/>
      <c r="K168" s="54"/>
      <c r="L168" s="54"/>
      <c r="M168" s="54"/>
      <c r="N168" s="54"/>
      <c r="O168" s="54"/>
      <c r="P168" s="54"/>
      <c r="Q168" s="55"/>
      <c r="R168" s="54"/>
      <c r="S168" s="56">
        <f t="shared" si="31"/>
        <v>0</v>
      </c>
      <c r="T168" s="56">
        <f t="shared" si="28"/>
        <v>0</v>
      </c>
      <c r="U168" s="56">
        <f t="shared" si="32"/>
        <v>0</v>
      </c>
      <c r="V168" s="56">
        <f t="shared" si="29"/>
        <v>0</v>
      </c>
      <c r="W168" s="64" t="str">
        <f t="shared" si="30"/>
        <v/>
      </c>
      <c r="X168" s="56" t="str">
        <f t="shared" si="33"/>
        <v>T</v>
      </c>
    </row>
    <row r="169" spans="3:24" ht="21.75" customHeight="1" x14ac:dyDescent="0.25">
      <c r="C169" s="63"/>
      <c r="D169" s="66" t="str">
        <f t="shared" si="27"/>
        <v/>
      </c>
      <c r="E169" s="69" t="str">
        <f>IFERROR(VLOOKUP(J169,Causa!$A$2:$F$15,6,0),"")</f>
        <v/>
      </c>
      <c r="F169" s="52"/>
      <c r="G169" s="53"/>
      <c r="H169" s="212"/>
      <c r="I169" s="55"/>
      <c r="J169" s="54"/>
      <c r="K169" s="54"/>
      <c r="L169" s="54"/>
      <c r="M169" s="54"/>
      <c r="N169" s="54"/>
      <c r="O169" s="54"/>
      <c r="P169" s="54"/>
      <c r="Q169" s="55"/>
      <c r="R169" s="54"/>
      <c r="S169" s="56">
        <f t="shared" si="31"/>
        <v>0</v>
      </c>
      <c r="T169" s="56">
        <f t="shared" si="28"/>
        <v>0</v>
      </c>
      <c r="U169" s="56">
        <f t="shared" si="32"/>
        <v>0</v>
      </c>
      <c r="V169" s="56">
        <f t="shared" si="29"/>
        <v>0</v>
      </c>
      <c r="W169" s="64" t="str">
        <f t="shared" si="30"/>
        <v/>
      </c>
      <c r="X169" s="56" t="str">
        <f t="shared" si="33"/>
        <v>T</v>
      </c>
    </row>
    <row r="170" spans="3:24" ht="21.75" customHeight="1" x14ac:dyDescent="0.25">
      <c r="C170" s="63"/>
      <c r="D170" s="66" t="str">
        <f t="shared" si="27"/>
        <v/>
      </c>
      <c r="E170" s="69" t="str">
        <f>IFERROR(VLOOKUP(J170,Causa!$A$2:$F$15,6,0),"")</f>
        <v/>
      </c>
      <c r="F170" s="52"/>
      <c r="G170" s="53"/>
      <c r="H170" s="212"/>
      <c r="I170" s="55"/>
      <c r="J170" s="54"/>
      <c r="K170" s="54"/>
      <c r="L170" s="54"/>
      <c r="M170" s="54"/>
      <c r="N170" s="54"/>
      <c r="O170" s="54"/>
      <c r="P170" s="54"/>
      <c r="Q170" s="55"/>
      <c r="R170" s="54"/>
      <c r="S170" s="56">
        <f t="shared" si="31"/>
        <v>0</v>
      </c>
      <c r="T170" s="56">
        <f t="shared" si="28"/>
        <v>0</v>
      </c>
      <c r="U170" s="56">
        <f t="shared" si="32"/>
        <v>0</v>
      </c>
      <c r="V170" s="56">
        <f t="shared" si="29"/>
        <v>0</v>
      </c>
      <c r="W170" s="64" t="str">
        <f t="shared" si="30"/>
        <v/>
      </c>
      <c r="X170" s="56" t="str">
        <f t="shared" si="33"/>
        <v>T</v>
      </c>
    </row>
    <row r="171" spans="3:24" ht="21.75" customHeight="1" x14ac:dyDescent="0.25">
      <c r="C171" s="63"/>
      <c r="D171" s="66" t="str">
        <f t="shared" si="27"/>
        <v/>
      </c>
      <c r="E171" s="69" t="str">
        <f>IFERROR(VLOOKUP(J171,Causa!$A$2:$F$15,6,0),"")</f>
        <v/>
      </c>
      <c r="F171" s="52"/>
      <c r="G171" s="53"/>
      <c r="H171" s="212"/>
      <c r="I171" s="55"/>
      <c r="J171" s="54"/>
      <c r="K171" s="54"/>
      <c r="L171" s="54"/>
      <c r="M171" s="54"/>
      <c r="N171" s="54"/>
      <c r="O171" s="54"/>
      <c r="P171" s="54"/>
      <c r="Q171" s="55"/>
      <c r="R171" s="54"/>
      <c r="S171" s="56">
        <f t="shared" si="31"/>
        <v>0</v>
      </c>
      <c r="T171" s="56">
        <f t="shared" si="28"/>
        <v>0</v>
      </c>
      <c r="U171" s="56">
        <f t="shared" si="32"/>
        <v>0</v>
      </c>
      <c r="V171" s="56">
        <f t="shared" si="29"/>
        <v>0</v>
      </c>
      <c r="W171" s="64" t="str">
        <f t="shared" si="30"/>
        <v/>
      </c>
      <c r="X171" s="56" t="str">
        <f t="shared" si="33"/>
        <v>T</v>
      </c>
    </row>
    <row r="172" spans="3:24" ht="21.75" customHeight="1" x14ac:dyDescent="0.25">
      <c r="C172" s="63"/>
      <c r="D172" s="66" t="str">
        <f t="shared" si="27"/>
        <v/>
      </c>
      <c r="E172" s="69" t="str">
        <f>IFERROR(VLOOKUP(J172,Causa!$A$2:$F$15,6,0),"")</f>
        <v/>
      </c>
      <c r="F172" s="52"/>
      <c r="G172" s="53"/>
      <c r="H172" s="212"/>
      <c r="I172" s="55"/>
      <c r="J172" s="54"/>
      <c r="K172" s="54"/>
      <c r="L172" s="54"/>
      <c r="M172" s="54"/>
      <c r="N172" s="54"/>
      <c r="O172" s="54"/>
      <c r="P172" s="54"/>
      <c r="Q172" s="55"/>
      <c r="R172" s="54"/>
      <c r="S172" s="56">
        <f t="shared" si="31"/>
        <v>0</v>
      </c>
      <c r="T172" s="56">
        <f t="shared" si="28"/>
        <v>0</v>
      </c>
      <c r="U172" s="56">
        <f t="shared" si="32"/>
        <v>0</v>
      </c>
      <c r="V172" s="56">
        <f t="shared" si="29"/>
        <v>0</v>
      </c>
      <c r="W172" s="64" t="str">
        <f t="shared" si="30"/>
        <v/>
      </c>
      <c r="X172" s="56" t="str">
        <f t="shared" si="33"/>
        <v>T</v>
      </c>
    </row>
    <row r="173" spans="3:24" ht="21.75" customHeight="1" x14ac:dyDescent="0.25">
      <c r="C173" s="63"/>
      <c r="D173" s="66" t="str">
        <f t="shared" si="27"/>
        <v/>
      </c>
      <c r="E173" s="69" t="str">
        <f>IFERROR(VLOOKUP(J173,Causa!$A$2:$F$15,6,0),"")</f>
        <v/>
      </c>
      <c r="F173" s="52"/>
      <c r="G173" s="53"/>
      <c r="H173" s="212"/>
      <c r="I173" s="55"/>
      <c r="J173" s="54"/>
      <c r="K173" s="54"/>
      <c r="L173" s="54"/>
      <c r="M173" s="54"/>
      <c r="N173" s="54"/>
      <c r="O173" s="54"/>
      <c r="P173" s="54"/>
      <c r="Q173" s="55"/>
      <c r="R173" s="54"/>
      <c r="S173" s="56">
        <f t="shared" si="31"/>
        <v>0</v>
      </c>
      <c r="T173" s="56">
        <f t="shared" si="28"/>
        <v>0</v>
      </c>
      <c r="U173" s="56">
        <f t="shared" si="32"/>
        <v>0</v>
      </c>
      <c r="V173" s="56">
        <f t="shared" si="29"/>
        <v>0</v>
      </c>
      <c r="W173" s="64" t="str">
        <f t="shared" si="30"/>
        <v/>
      </c>
      <c r="X173" s="56" t="str">
        <f t="shared" si="33"/>
        <v>T</v>
      </c>
    </row>
    <row r="174" spans="3:24" ht="21.75" customHeight="1" x14ac:dyDescent="0.25">
      <c r="C174" s="63"/>
      <c r="D174" s="66" t="str">
        <f t="shared" si="27"/>
        <v/>
      </c>
      <c r="E174" s="69" t="str">
        <f>IFERROR(VLOOKUP(J174,Causa!$A$2:$F$15,6,0),"")</f>
        <v/>
      </c>
      <c r="F174" s="52"/>
      <c r="G174" s="53"/>
      <c r="H174" s="212"/>
      <c r="I174" s="55"/>
      <c r="J174" s="54"/>
      <c r="K174" s="54"/>
      <c r="L174" s="54"/>
      <c r="M174" s="54"/>
      <c r="N174" s="54"/>
      <c r="O174" s="54"/>
      <c r="P174" s="54"/>
      <c r="Q174" s="55"/>
      <c r="R174" s="54"/>
      <c r="S174" s="56">
        <f t="shared" si="31"/>
        <v>0</v>
      </c>
      <c r="T174" s="56">
        <f t="shared" si="28"/>
        <v>0</v>
      </c>
      <c r="U174" s="56">
        <f t="shared" si="32"/>
        <v>0</v>
      </c>
      <c r="V174" s="56">
        <f t="shared" si="29"/>
        <v>0</v>
      </c>
      <c r="W174" s="64" t="str">
        <f t="shared" si="30"/>
        <v/>
      </c>
      <c r="X174" s="56" t="str">
        <f t="shared" si="33"/>
        <v>T</v>
      </c>
    </row>
    <row r="175" spans="3:24" ht="21.75" customHeight="1" x14ac:dyDescent="0.25">
      <c r="C175" s="63"/>
      <c r="D175" s="66" t="str">
        <f t="shared" si="27"/>
        <v/>
      </c>
      <c r="E175" s="69" t="str">
        <f>IFERROR(VLOOKUP(J175,Causa!$A$2:$F$15,6,0),"")</f>
        <v/>
      </c>
      <c r="F175" s="52"/>
      <c r="G175" s="53"/>
      <c r="H175" s="212"/>
      <c r="I175" s="55"/>
      <c r="J175" s="54"/>
      <c r="K175" s="54"/>
      <c r="L175" s="54"/>
      <c r="M175" s="54"/>
      <c r="N175" s="54"/>
      <c r="O175" s="54"/>
      <c r="P175" s="54"/>
      <c r="Q175" s="55"/>
      <c r="R175" s="54"/>
      <c r="S175" s="56">
        <f t="shared" si="31"/>
        <v>0</v>
      </c>
      <c r="T175" s="56">
        <f t="shared" si="28"/>
        <v>0</v>
      </c>
      <c r="U175" s="56">
        <f t="shared" si="32"/>
        <v>0</v>
      </c>
      <c r="V175" s="56">
        <f t="shared" si="29"/>
        <v>0</v>
      </c>
      <c r="W175" s="64" t="str">
        <f t="shared" si="30"/>
        <v/>
      </c>
      <c r="X175" s="56" t="str">
        <f t="shared" si="33"/>
        <v>T</v>
      </c>
    </row>
    <row r="176" spans="3:24" ht="21.75" customHeight="1" x14ac:dyDescent="0.25">
      <c r="C176" s="63"/>
      <c r="D176" s="66" t="str">
        <f t="shared" si="27"/>
        <v/>
      </c>
      <c r="E176" s="69" t="str">
        <f>IFERROR(VLOOKUP(J176,Causa!$A$2:$F$15,6,0),"")</f>
        <v/>
      </c>
      <c r="F176" s="52"/>
      <c r="G176" s="53"/>
      <c r="H176" s="212"/>
      <c r="I176" s="55"/>
      <c r="J176" s="54"/>
      <c r="K176" s="54"/>
      <c r="L176" s="54"/>
      <c r="M176" s="54"/>
      <c r="N176" s="54"/>
      <c r="O176" s="54"/>
      <c r="P176" s="54"/>
      <c r="Q176" s="55"/>
      <c r="R176" s="54"/>
      <c r="S176" s="56">
        <f t="shared" si="31"/>
        <v>0</v>
      </c>
      <c r="T176" s="56">
        <f t="shared" si="28"/>
        <v>0</v>
      </c>
      <c r="U176" s="56">
        <f t="shared" si="32"/>
        <v>0</v>
      </c>
      <c r="V176" s="56">
        <f t="shared" si="29"/>
        <v>0</v>
      </c>
      <c r="W176" s="64" t="str">
        <f t="shared" si="30"/>
        <v/>
      </c>
      <c r="X176" s="56" t="str">
        <f t="shared" si="33"/>
        <v>T</v>
      </c>
    </row>
    <row r="177" spans="3:24" ht="21.75" customHeight="1" x14ac:dyDescent="0.25">
      <c r="C177" s="63"/>
      <c r="D177" s="66" t="str">
        <f t="shared" si="27"/>
        <v/>
      </c>
      <c r="E177" s="69" t="str">
        <f>IFERROR(VLOOKUP(J177,Causa!$A$2:$F$15,6,0),"")</f>
        <v/>
      </c>
      <c r="F177" s="52"/>
      <c r="G177" s="53"/>
      <c r="H177" s="212"/>
      <c r="I177" s="55"/>
      <c r="J177" s="54"/>
      <c r="K177" s="54"/>
      <c r="L177" s="54"/>
      <c r="M177" s="54"/>
      <c r="N177" s="54"/>
      <c r="O177" s="54"/>
      <c r="P177" s="54"/>
      <c r="Q177" s="55"/>
      <c r="R177" s="54"/>
      <c r="S177" s="56">
        <f t="shared" si="31"/>
        <v>0</v>
      </c>
      <c r="T177" s="56">
        <f t="shared" si="28"/>
        <v>0</v>
      </c>
      <c r="U177" s="56">
        <f t="shared" si="32"/>
        <v>0</v>
      </c>
      <c r="V177" s="56">
        <f t="shared" si="29"/>
        <v>0</v>
      </c>
      <c r="W177" s="64" t="str">
        <f t="shared" si="30"/>
        <v/>
      </c>
      <c r="X177" s="56" t="str">
        <f t="shared" si="33"/>
        <v>T</v>
      </c>
    </row>
    <row r="178" spans="3:24" ht="21.75" customHeight="1" x14ac:dyDescent="0.25">
      <c r="C178" s="63"/>
      <c r="D178" s="66" t="str">
        <f t="shared" si="27"/>
        <v/>
      </c>
      <c r="E178" s="69" t="str">
        <f>IFERROR(VLOOKUP(J178,Causa!$A$2:$F$15,6,0),"")</f>
        <v/>
      </c>
      <c r="F178" s="52"/>
      <c r="G178" s="53"/>
      <c r="H178" s="212"/>
      <c r="I178" s="55"/>
      <c r="J178" s="54"/>
      <c r="K178" s="54"/>
      <c r="L178" s="54"/>
      <c r="M178" s="54"/>
      <c r="N178" s="54"/>
      <c r="O178" s="54"/>
      <c r="P178" s="54"/>
      <c r="Q178" s="55"/>
      <c r="R178" s="54"/>
      <c r="S178" s="56">
        <f t="shared" si="31"/>
        <v>0</v>
      </c>
      <c r="T178" s="56">
        <f t="shared" si="28"/>
        <v>0</v>
      </c>
      <c r="U178" s="56">
        <f t="shared" si="32"/>
        <v>0</v>
      </c>
      <c r="V178" s="56">
        <f t="shared" si="29"/>
        <v>0</v>
      </c>
      <c r="W178" s="64" t="str">
        <f t="shared" si="30"/>
        <v/>
      </c>
      <c r="X178" s="56" t="str">
        <f t="shared" si="33"/>
        <v>T</v>
      </c>
    </row>
    <row r="179" spans="3:24" ht="21.75" customHeight="1" x14ac:dyDescent="0.25">
      <c r="C179" s="63"/>
      <c r="D179" s="66" t="str">
        <f t="shared" si="27"/>
        <v/>
      </c>
      <c r="E179" s="69" t="str">
        <f>IFERROR(VLOOKUP(J179,Causa!$A$2:$F$15,6,0),"")</f>
        <v/>
      </c>
      <c r="F179" s="52"/>
      <c r="G179" s="53"/>
      <c r="H179" s="212"/>
      <c r="I179" s="55"/>
      <c r="J179" s="54"/>
      <c r="K179" s="54"/>
      <c r="L179" s="54"/>
      <c r="M179" s="54"/>
      <c r="N179" s="54"/>
      <c r="O179" s="54"/>
      <c r="P179" s="54"/>
      <c r="Q179" s="55"/>
      <c r="R179" s="54"/>
      <c r="S179" s="56">
        <f t="shared" si="31"/>
        <v>0</v>
      </c>
      <c r="T179" s="56">
        <f t="shared" si="28"/>
        <v>0</v>
      </c>
      <c r="U179" s="56">
        <f t="shared" si="32"/>
        <v>0</v>
      </c>
      <c r="V179" s="56">
        <f t="shared" si="29"/>
        <v>0</v>
      </c>
      <c r="W179" s="64" t="str">
        <f t="shared" si="30"/>
        <v/>
      </c>
      <c r="X179" s="56" t="str">
        <f t="shared" si="33"/>
        <v>T</v>
      </c>
    </row>
    <row r="180" spans="3:24" ht="21.75" customHeight="1" x14ac:dyDescent="0.25">
      <c r="C180" s="63"/>
      <c r="D180" s="66" t="str">
        <f t="shared" si="27"/>
        <v/>
      </c>
      <c r="E180" s="69" t="str">
        <f>IFERROR(VLOOKUP(J180,Causa!$A$2:$F$15,6,0),"")</f>
        <v/>
      </c>
      <c r="F180" s="52"/>
      <c r="G180" s="53"/>
      <c r="H180" s="212"/>
      <c r="I180" s="55"/>
      <c r="J180" s="54"/>
      <c r="K180" s="54"/>
      <c r="L180" s="54"/>
      <c r="M180" s="54"/>
      <c r="N180" s="54"/>
      <c r="O180" s="54"/>
      <c r="P180" s="54"/>
      <c r="Q180" s="55"/>
      <c r="R180" s="54"/>
      <c r="S180" s="56">
        <f t="shared" si="31"/>
        <v>0</v>
      </c>
      <c r="T180" s="56">
        <f t="shared" si="28"/>
        <v>0</v>
      </c>
      <c r="U180" s="56">
        <f t="shared" si="32"/>
        <v>0</v>
      </c>
      <c r="V180" s="56">
        <f t="shared" si="29"/>
        <v>0</v>
      </c>
      <c r="W180" s="64" t="str">
        <f t="shared" si="30"/>
        <v/>
      </c>
      <c r="X180" s="56" t="str">
        <f t="shared" si="33"/>
        <v>T</v>
      </c>
    </row>
    <row r="181" spans="3:24" ht="21.75" customHeight="1" x14ac:dyDescent="0.25">
      <c r="C181" s="63"/>
      <c r="D181" s="66" t="str">
        <f t="shared" si="27"/>
        <v/>
      </c>
      <c r="E181" s="69" t="str">
        <f>IFERROR(VLOOKUP(J181,Causa!$A$2:$F$15,6,0),"")</f>
        <v/>
      </c>
      <c r="F181" s="52"/>
      <c r="G181" s="53"/>
      <c r="H181" s="212"/>
      <c r="I181" s="55"/>
      <c r="J181" s="54"/>
      <c r="K181" s="54"/>
      <c r="L181" s="54"/>
      <c r="M181" s="54"/>
      <c r="N181" s="54"/>
      <c r="O181" s="54"/>
      <c r="P181" s="54"/>
      <c r="Q181" s="55"/>
      <c r="R181" s="54"/>
      <c r="S181" s="56">
        <f t="shared" si="31"/>
        <v>0</v>
      </c>
      <c r="T181" s="56">
        <f t="shared" si="28"/>
        <v>0</v>
      </c>
      <c r="U181" s="56">
        <f t="shared" si="32"/>
        <v>0</v>
      </c>
      <c r="V181" s="56">
        <f t="shared" si="29"/>
        <v>0</v>
      </c>
      <c r="W181" s="64" t="str">
        <f t="shared" si="30"/>
        <v/>
      </c>
      <c r="X181" s="56" t="str">
        <f t="shared" si="33"/>
        <v>T</v>
      </c>
    </row>
    <row r="182" spans="3:24" ht="21.75" customHeight="1" x14ac:dyDescent="0.25">
      <c r="C182" s="63"/>
      <c r="D182" s="66" t="str">
        <f t="shared" si="27"/>
        <v/>
      </c>
      <c r="E182" s="69" t="str">
        <f>IFERROR(VLOOKUP(J182,Causa!$A$2:$F$15,6,0),"")</f>
        <v/>
      </c>
      <c r="F182" s="52"/>
      <c r="G182" s="53"/>
      <c r="H182" s="212"/>
      <c r="I182" s="55"/>
      <c r="J182" s="54"/>
      <c r="K182" s="54"/>
      <c r="L182" s="54"/>
      <c r="M182" s="54"/>
      <c r="N182" s="54"/>
      <c r="O182" s="54"/>
      <c r="P182" s="54"/>
      <c r="Q182" s="55"/>
      <c r="R182" s="54"/>
      <c r="S182" s="56">
        <f t="shared" si="31"/>
        <v>0</v>
      </c>
      <c r="T182" s="56">
        <f t="shared" si="28"/>
        <v>0</v>
      </c>
      <c r="U182" s="56">
        <f t="shared" si="32"/>
        <v>0</v>
      </c>
      <c r="V182" s="56">
        <f t="shared" si="29"/>
        <v>0</v>
      </c>
      <c r="W182" s="64" t="str">
        <f t="shared" si="30"/>
        <v/>
      </c>
      <c r="X182" s="56" t="str">
        <f t="shared" si="33"/>
        <v>T</v>
      </c>
    </row>
    <row r="183" spans="3:24" ht="21.75" customHeight="1" x14ac:dyDescent="0.25">
      <c r="C183" s="63"/>
      <c r="D183" s="66" t="str">
        <f t="shared" si="27"/>
        <v/>
      </c>
      <c r="E183" s="69" t="str">
        <f>IFERROR(VLOOKUP(J183,Causa!$A$2:$F$15,6,0),"")</f>
        <v/>
      </c>
      <c r="F183" s="52"/>
      <c r="G183" s="53"/>
      <c r="H183" s="212"/>
      <c r="I183" s="55"/>
      <c r="J183" s="54"/>
      <c r="K183" s="54"/>
      <c r="L183" s="54"/>
      <c r="M183" s="54"/>
      <c r="N183" s="54"/>
      <c r="O183" s="54"/>
      <c r="P183" s="54"/>
      <c r="Q183" s="55"/>
      <c r="R183" s="54"/>
      <c r="S183" s="56">
        <f t="shared" si="31"/>
        <v>0</v>
      </c>
      <c r="T183" s="56">
        <f t="shared" si="28"/>
        <v>0</v>
      </c>
      <c r="U183" s="56">
        <f t="shared" si="32"/>
        <v>0</v>
      </c>
      <c r="V183" s="56">
        <f t="shared" si="29"/>
        <v>0</v>
      </c>
      <c r="W183" s="64" t="str">
        <f t="shared" si="30"/>
        <v/>
      </c>
      <c r="X183" s="56" t="str">
        <f t="shared" si="33"/>
        <v>T</v>
      </c>
    </row>
    <row r="184" spans="3:24" ht="21.75" customHeight="1" x14ac:dyDescent="0.25">
      <c r="C184" s="63"/>
      <c r="D184" s="66" t="str">
        <f t="shared" si="27"/>
        <v/>
      </c>
      <c r="E184" s="69" t="str">
        <f>IFERROR(VLOOKUP(J184,Causa!$A$2:$F$15,6,0),"")</f>
        <v/>
      </c>
      <c r="F184" s="52"/>
      <c r="G184" s="53"/>
      <c r="H184" s="212"/>
      <c r="I184" s="55"/>
      <c r="J184" s="54"/>
      <c r="K184" s="54"/>
      <c r="L184" s="54"/>
      <c r="M184" s="54"/>
      <c r="N184" s="54"/>
      <c r="O184" s="54"/>
      <c r="P184" s="54"/>
      <c r="Q184" s="55"/>
      <c r="R184" s="54"/>
      <c r="S184" s="56">
        <f t="shared" si="31"/>
        <v>0</v>
      </c>
      <c r="T184" s="56">
        <f t="shared" si="28"/>
        <v>0</v>
      </c>
      <c r="U184" s="56">
        <f t="shared" si="32"/>
        <v>0</v>
      </c>
      <c r="V184" s="56">
        <f t="shared" si="29"/>
        <v>0</v>
      </c>
      <c r="W184" s="64" t="str">
        <f t="shared" si="30"/>
        <v/>
      </c>
      <c r="X184" s="56" t="str">
        <f t="shared" si="33"/>
        <v>T</v>
      </c>
    </row>
    <row r="185" spans="3:24" ht="21.75" customHeight="1" x14ac:dyDescent="0.25">
      <c r="C185" s="63"/>
      <c r="D185" s="66" t="str">
        <f t="shared" si="27"/>
        <v/>
      </c>
      <c r="E185" s="69" t="str">
        <f>IFERROR(VLOOKUP(J185,Causa!$A$2:$F$15,6,0),"")</f>
        <v/>
      </c>
      <c r="F185" s="52"/>
      <c r="G185" s="53"/>
      <c r="H185" s="212"/>
      <c r="I185" s="55"/>
      <c r="J185" s="54"/>
      <c r="K185" s="54"/>
      <c r="L185" s="54"/>
      <c r="M185" s="54"/>
      <c r="N185" s="54"/>
      <c r="O185" s="54"/>
      <c r="P185" s="54"/>
      <c r="Q185" s="55"/>
      <c r="R185" s="54"/>
      <c r="S185" s="56">
        <f t="shared" si="31"/>
        <v>0</v>
      </c>
      <c r="T185" s="56">
        <f t="shared" si="28"/>
        <v>0</v>
      </c>
      <c r="U185" s="56">
        <f t="shared" si="32"/>
        <v>0</v>
      </c>
      <c r="V185" s="56">
        <f t="shared" si="29"/>
        <v>0</v>
      </c>
      <c r="W185" s="64" t="str">
        <f t="shared" si="30"/>
        <v/>
      </c>
      <c r="X185" s="56" t="str">
        <f t="shared" si="33"/>
        <v>T</v>
      </c>
    </row>
    <row r="186" spans="3:24" ht="21.75" customHeight="1" x14ac:dyDescent="0.25">
      <c r="C186" s="63"/>
      <c r="D186" s="66" t="str">
        <f t="shared" si="27"/>
        <v/>
      </c>
      <c r="E186" s="69" t="str">
        <f>IFERROR(VLOOKUP(J186,Causa!$A$2:$F$15,6,0),"")</f>
        <v/>
      </c>
      <c r="F186" s="52"/>
      <c r="G186" s="53"/>
      <c r="H186" s="212"/>
      <c r="I186" s="55"/>
      <c r="J186" s="54"/>
      <c r="K186" s="54"/>
      <c r="L186" s="54"/>
      <c r="M186" s="54"/>
      <c r="N186" s="54"/>
      <c r="O186" s="54"/>
      <c r="P186" s="54"/>
      <c r="Q186" s="55"/>
      <c r="R186" s="54"/>
      <c r="S186" s="56">
        <f t="shared" si="31"/>
        <v>0</v>
      </c>
      <c r="T186" s="56">
        <f t="shared" si="28"/>
        <v>0</v>
      </c>
      <c r="U186" s="56">
        <f t="shared" si="32"/>
        <v>0</v>
      </c>
      <c r="V186" s="56">
        <f t="shared" si="29"/>
        <v>0</v>
      </c>
      <c r="W186" s="64" t="str">
        <f t="shared" si="30"/>
        <v/>
      </c>
      <c r="X186" s="56" t="str">
        <f t="shared" si="33"/>
        <v>T</v>
      </c>
    </row>
    <row r="187" spans="3:24" ht="21.75" customHeight="1" x14ac:dyDescent="0.25">
      <c r="C187" s="63"/>
      <c r="D187" s="66" t="str">
        <f t="shared" si="27"/>
        <v/>
      </c>
      <c r="E187" s="69" t="str">
        <f>IFERROR(VLOOKUP(J187,Causa!$A$2:$F$15,6,0),"")</f>
        <v/>
      </c>
      <c r="F187" s="52"/>
      <c r="G187" s="53"/>
      <c r="H187" s="212"/>
      <c r="I187" s="55"/>
      <c r="J187" s="54"/>
      <c r="K187" s="54"/>
      <c r="L187" s="54"/>
      <c r="M187" s="54"/>
      <c r="N187" s="54"/>
      <c r="O187" s="54"/>
      <c r="P187" s="54"/>
      <c r="Q187" s="55"/>
      <c r="R187" s="54"/>
      <c r="S187" s="56">
        <f t="shared" si="31"/>
        <v>0</v>
      </c>
      <c r="T187" s="56">
        <f t="shared" si="28"/>
        <v>0</v>
      </c>
      <c r="U187" s="56">
        <f t="shared" si="32"/>
        <v>0</v>
      </c>
      <c r="V187" s="56">
        <f t="shared" si="29"/>
        <v>0</v>
      </c>
      <c r="W187" s="64" t="str">
        <f t="shared" si="30"/>
        <v/>
      </c>
      <c r="X187" s="56" t="str">
        <f t="shared" si="33"/>
        <v>T</v>
      </c>
    </row>
    <row r="188" spans="3:24" ht="21.75" customHeight="1" x14ac:dyDescent="0.25">
      <c r="C188" s="63"/>
      <c r="D188" s="66" t="str">
        <f t="shared" si="27"/>
        <v/>
      </c>
      <c r="E188" s="69" t="str">
        <f>IFERROR(VLOOKUP(J188,Causa!$A$2:$F$15,6,0),"")</f>
        <v/>
      </c>
      <c r="F188" s="52"/>
      <c r="G188" s="53"/>
      <c r="H188" s="212"/>
      <c r="I188" s="55"/>
      <c r="J188" s="54"/>
      <c r="K188" s="54"/>
      <c r="L188" s="54"/>
      <c r="M188" s="54"/>
      <c r="N188" s="54"/>
      <c r="O188" s="54"/>
      <c r="P188" s="54"/>
      <c r="Q188" s="55"/>
      <c r="R188" s="54"/>
      <c r="S188" s="56">
        <f t="shared" si="31"/>
        <v>0</v>
      </c>
      <c r="T188" s="56">
        <f t="shared" si="28"/>
        <v>0</v>
      </c>
      <c r="U188" s="56">
        <f t="shared" si="32"/>
        <v>0</v>
      </c>
      <c r="V188" s="56">
        <f t="shared" si="29"/>
        <v>0</v>
      </c>
      <c r="W188" s="64" t="str">
        <f t="shared" si="30"/>
        <v/>
      </c>
      <c r="X188" s="56" t="str">
        <f t="shared" si="33"/>
        <v>T</v>
      </c>
    </row>
  </sheetData>
  <mergeCells count="15">
    <mergeCell ref="C33:D33"/>
    <mergeCell ref="T33:W33"/>
    <mergeCell ref="Y113:Z113"/>
    <mergeCell ref="AD7:AD8"/>
    <mergeCell ref="Q8:S8"/>
    <mergeCell ref="T7:Z7"/>
    <mergeCell ref="AA7:AB7"/>
    <mergeCell ref="AC7:AC8"/>
    <mergeCell ref="A9:A15"/>
    <mergeCell ref="R9:S15"/>
    <mergeCell ref="A16:A23"/>
    <mergeCell ref="A24:A31"/>
    <mergeCell ref="G3:L3"/>
    <mergeCell ref="F4:G4"/>
    <mergeCell ref="C7:S7"/>
  </mergeCells>
  <conditionalFormatting sqref="R9:S15">
    <cfRule type="cellIs" priority="42" stopIfTrue="1" operator="equal">
      <formula>0</formula>
    </cfRule>
    <cfRule type="cellIs" dxfId="497" priority="54" stopIfTrue="1" operator="lessThan">
      <formula>0.8477</formula>
    </cfRule>
    <cfRule type="cellIs" dxfId="496" priority="55" stopIfTrue="1" operator="greaterThanOrEqual">
      <formula>0.8477</formula>
    </cfRule>
  </conditionalFormatting>
  <conditionalFormatting sqref="R24">
    <cfRule type="cellIs" dxfId="495" priority="52" stopIfTrue="1" operator="lessThan">
      <formula>0.8477</formula>
    </cfRule>
    <cfRule type="cellIs" dxfId="494" priority="53" stopIfTrue="1" operator="greaterThanOrEqual">
      <formula>0.8477</formula>
    </cfRule>
  </conditionalFormatting>
  <conditionalFormatting sqref="G5">
    <cfRule type="cellIs" priority="45" stopIfTrue="1" operator="equal">
      <formula>0</formula>
    </cfRule>
    <cfRule type="cellIs" dxfId="493" priority="50" stopIfTrue="1" operator="lessThan">
      <formula>0.635</formula>
    </cfRule>
    <cfRule type="cellIs" dxfId="492" priority="51" stopIfTrue="1" operator="greaterThanOrEqual">
      <formula>0.635</formula>
    </cfRule>
  </conditionalFormatting>
  <conditionalFormatting sqref="I5">
    <cfRule type="cellIs" priority="44" stopIfTrue="1" operator="equal">
      <formula>0</formula>
    </cfRule>
    <cfRule type="cellIs" dxfId="491" priority="48" stopIfTrue="1" operator="lessThan">
      <formula>0.8477</formula>
    </cfRule>
    <cfRule type="cellIs" dxfId="490" priority="49" stopIfTrue="1" operator="greaterThanOrEqual">
      <formula>0.8477</formula>
    </cfRule>
  </conditionalFormatting>
  <conditionalFormatting sqref="E5">
    <cfRule type="cellIs" priority="43" stopIfTrue="1" operator="equal">
      <formula>0</formula>
    </cfRule>
    <cfRule type="cellIs" dxfId="489" priority="46" stopIfTrue="1" operator="lessThan">
      <formula>0.8898</formula>
    </cfRule>
    <cfRule type="cellIs" dxfId="488" priority="47" stopIfTrue="1" operator="greaterThanOrEqual">
      <formula>0.8898</formula>
    </cfRule>
  </conditionalFormatting>
  <conditionalFormatting sqref="R24:S30">
    <cfRule type="cellIs" priority="41" stopIfTrue="1" operator="equal">
      <formula>0</formula>
    </cfRule>
  </conditionalFormatting>
  <conditionalFormatting sqref="L9">
    <cfRule type="cellIs" priority="38" stopIfTrue="1" operator="equal">
      <formula>0</formula>
    </cfRule>
    <cfRule type="cellIs" dxfId="487" priority="39" stopIfTrue="1" operator="lessThan">
      <formula>0.635</formula>
    </cfRule>
    <cfRule type="cellIs" dxfId="486" priority="40" stopIfTrue="1" operator="greaterThanOrEqual">
      <formula>0.635</formula>
    </cfRule>
  </conditionalFormatting>
  <conditionalFormatting sqref="O9:P32 M9:M32">
    <cfRule type="cellIs" priority="35" stopIfTrue="1" operator="equal">
      <formula>0</formula>
    </cfRule>
    <cfRule type="cellIs" dxfId="485" priority="36" stopIfTrue="1" operator="lessThan">
      <formula>0.8477</formula>
    </cfRule>
    <cfRule type="cellIs" dxfId="484" priority="37" stopIfTrue="1" operator="greaterThanOrEqual">
      <formula>0.8477</formula>
    </cfRule>
  </conditionalFormatting>
  <conditionalFormatting sqref="L10:L32">
    <cfRule type="cellIs" priority="32" stopIfTrue="1" operator="equal">
      <formula>0</formula>
    </cfRule>
    <cfRule type="cellIs" dxfId="483" priority="33" stopIfTrue="1" operator="lessThan">
      <formula>0.635</formula>
    </cfRule>
    <cfRule type="cellIs" dxfId="482" priority="34" stopIfTrue="1" operator="greaterThanOrEqual">
      <formula>0.635</formula>
    </cfRule>
  </conditionalFormatting>
  <conditionalFormatting sqref="M10:M32">
    <cfRule type="cellIs" priority="29" stopIfTrue="1" operator="equal">
      <formula>0</formula>
    </cfRule>
    <cfRule type="cellIs" dxfId="481" priority="30" stopIfTrue="1" operator="lessThan">
      <formula>0.8477</formula>
    </cfRule>
    <cfRule type="cellIs" dxfId="480" priority="31" stopIfTrue="1" operator="greaterThanOrEqual">
      <formula>0.8477</formula>
    </cfRule>
  </conditionalFormatting>
  <conditionalFormatting sqref="R16">
    <cfRule type="cellIs" priority="26" stopIfTrue="1" operator="equal">
      <formula>0</formula>
    </cfRule>
    <cfRule type="cellIs" dxfId="479" priority="27" stopIfTrue="1" operator="lessThan">
      <formula>0.8477</formula>
    </cfRule>
    <cfRule type="cellIs" dxfId="478" priority="28" stopIfTrue="1" operator="greaterThanOrEqual">
      <formula>0.8477</formula>
    </cfRule>
  </conditionalFormatting>
  <conditionalFormatting sqref="N9">
    <cfRule type="containsText" dxfId="477" priority="24" stopIfTrue="1" operator="containsText" text="Avisar al planner">
      <formula>NOT(ISERROR(SEARCH("Avisar al planner",N9)))</formula>
    </cfRule>
    <cfRule type="containsText" dxfId="476" priority="25" stopIfTrue="1" operator="containsText" text="OK">
      <formula>NOT(ISERROR(SEARCH("OK",N9)))</formula>
    </cfRule>
  </conditionalFormatting>
  <conditionalFormatting sqref="N9:N32">
    <cfRule type="cellIs" dxfId="475" priority="21" stopIfTrue="1" operator="lessThanOrEqual">
      <formula>155</formula>
    </cfRule>
    <cfRule type="cellIs" dxfId="474" priority="22" stopIfTrue="1" operator="between">
      <formula>155</formula>
      <formula>185</formula>
    </cfRule>
    <cfRule type="cellIs" dxfId="473" priority="23" stopIfTrue="1" operator="greaterThanOrEqual">
      <formula>185</formula>
    </cfRule>
  </conditionalFormatting>
  <conditionalFormatting sqref="N10:N32">
    <cfRule type="containsText" dxfId="472" priority="19" stopIfTrue="1" operator="containsText" text="Avisar al planner">
      <formula>NOT(ISERROR(SEARCH("Avisar al planner",N10)))</formula>
    </cfRule>
    <cfRule type="containsText" dxfId="471" priority="20" stopIfTrue="1" operator="containsText" text="OK">
      <formula>NOT(ISERROR(SEARCH("OK",N10)))</formula>
    </cfRule>
  </conditionalFormatting>
  <conditionalFormatting sqref="N10:N32">
    <cfRule type="containsText" dxfId="470" priority="17" stopIfTrue="1" operator="containsText" text="Avisar al planner">
      <formula>NOT(ISERROR(SEARCH("Avisar al planner",N10)))</formula>
    </cfRule>
    <cfRule type="containsText" dxfId="469" priority="18" stopIfTrue="1" operator="containsText" text="OK">
      <formula>NOT(ISERROR(SEARCH("OK",N10)))</formula>
    </cfRule>
  </conditionalFormatting>
  <conditionalFormatting sqref="N10:N32">
    <cfRule type="containsText" dxfId="468" priority="15" stopIfTrue="1" operator="containsText" text="Avisar al planner">
      <formula>NOT(ISERROR(SEARCH("Avisar al planner",N10)))</formula>
    </cfRule>
    <cfRule type="containsText" dxfId="467" priority="16" stopIfTrue="1" operator="containsText" text="OK">
      <formula>NOT(ISERROR(SEARCH("OK",N10)))</formula>
    </cfRule>
  </conditionalFormatting>
  <conditionalFormatting sqref="D35:D188">
    <cfRule type="cellIs" dxfId="466" priority="13" operator="equal">
      <formula>0</formula>
    </cfRule>
    <cfRule type="cellIs" dxfId="465" priority="14" operator="equal">
      <formula>1</formula>
    </cfRule>
  </conditionalFormatting>
  <conditionalFormatting sqref="C9:C32">
    <cfRule type="cellIs" dxfId="464" priority="11" operator="equal">
      <formula>0</formula>
    </cfRule>
    <cfRule type="cellIs" dxfId="463" priority="12" operator="notEqual">
      <formula>0</formula>
    </cfRule>
  </conditionalFormatting>
  <conditionalFormatting sqref="C9:C32">
    <cfRule type="cellIs" priority="10" operator="equal">
      <formula>""""""</formula>
    </cfRule>
  </conditionalFormatting>
  <conditionalFormatting sqref="G6">
    <cfRule type="cellIs" priority="3" stopIfTrue="1" operator="equal">
      <formula>0</formula>
    </cfRule>
    <cfRule type="cellIs" dxfId="462" priority="8" stopIfTrue="1" operator="lessThan">
      <formula>0.635</formula>
    </cfRule>
    <cfRule type="cellIs" dxfId="461" priority="9" stopIfTrue="1" operator="greaterThanOrEqual">
      <formula>0.635</formula>
    </cfRule>
  </conditionalFormatting>
  <conditionalFormatting sqref="I6">
    <cfRule type="cellIs" priority="2" stopIfTrue="1" operator="equal">
      <formula>0</formula>
    </cfRule>
    <cfRule type="cellIs" dxfId="460" priority="6" stopIfTrue="1" operator="lessThan">
      <formula>0.8477</formula>
    </cfRule>
    <cfRule type="cellIs" dxfId="459" priority="7" stopIfTrue="1" operator="greaterThanOrEqual">
      <formula>0.8477</formula>
    </cfRule>
  </conditionalFormatting>
  <conditionalFormatting sqref="E6">
    <cfRule type="cellIs" priority="1" stopIfTrue="1" operator="equal">
      <formula>0</formula>
    </cfRule>
    <cfRule type="cellIs" dxfId="458" priority="4" stopIfTrue="1" operator="lessThan">
      <formula>0.8898</formula>
    </cfRule>
    <cfRule type="cellIs" dxfId="457" priority="5" stopIfTrue="1" operator="greaterThanOrEqual">
      <formula>0.8898</formula>
    </cfRule>
  </conditionalFormatting>
  <dataValidations count="4">
    <dataValidation allowBlank="1" showErrorMessage="1" promptTitle="Numero de Orden" sqref="G9:G32 G35:G188" xr:uid="{8F845700-9167-41D0-B208-976DE3CC265C}"/>
    <dataValidation type="time" allowBlank="1" showInputMessage="1" showErrorMessage="1" error="POR FAVOR INGRESE DATOS EN FORMATO DE HORA_x000a_" sqref="F35:F188" xr:uid="{701D8B74-AB3D-4AE2-A365-61F70C26F3DC}">
      <formula1>0</formula1>
      <formula2>0.999988425925926</formula2>
    </dataValidation>
    <dataValidation type="decimal" allowBlank="1" showInputMessage="1" showErrorMessage="1" error="POR FAVOR INGRESE DATOS EN FORMATO DE NUMEROS_x000a_" promptTitle="Producción Acumulada" prompt="Ingrese la producción Acumulada (contometro Llenadora por hora)" sqref="E9:E32" xr:uid="{EF02C948-B685-41CA-A216-B8B7978B3524}">
      <formula1>0</formula1>
      <formula2>10000000000</formula2>
    </dataValidation>
    <dataValidation type="list" allowBlank="1" showInputMessage="1" showErrorMessage="1" sqref="AB9:AB32" xr:uid="{798A2199-F732-4590-A37C-629FB41D6A06}">
      <formula1>"P,T,A,  "</formula1>
    </dataValidation>
  </dataValidations>
  <pageMargins left="0.75" right="0.75" top="1" bottom="1" header="0" footer="0"/>
  <pageSetup paperSize="9" orientation="portrait" r:id="rId1"/>
  <headerFooter alignWithMargins="0"/>
  <drawing r:id="rId2"/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xr:uid="{46736B97-9352-4E1A-B72E-02C4F7B0ED39}">
          <x14:formula1>
            <xm:f>INDIRECT(VLOOKUP(J35,Causa!$A$2:$E$15,5,0))</xm:f>
          </x14:formula1>
          <xm:sqref>K35:K188</xm:sqref>
        </x14:dataValidation>
        <x14:dataValidation type="list" allowBlank="1" showInputMessage="1" showErrorMessage="1" xr:uid="{FB1389E3-FDEC-4F1D-8AD1-3852189C3CED}">
          <x14:formula1>
            <xm:f>Causa!$A$97:$A$107</xm:f>
          </x14:formula1>
          <xm:sqref>F4</xm:sqref>
        </x14:dataValidation>
        <x14:dataValidation type="list" allowBlank="1" showInputMessage="1" showErrorMessage="1" promptTitle="Ingreso de Turnos" prompt="PMTURNOA_x000a_PMTURNOB_x000a_PMTURNOC_x000a_PMTURNOD_x000a_" xr:uid="{7A91E6DF-4914-4129-8B3C-7684D7BE6648}">
          <x14:formula1>
            <xm:f>Causa!$A$71:$A$74</xm:f>
          </x14:formula1>
          <xm:sqref>I9:I32</xm:sqref>
        </x14:dataValidation>
        <x14:dataValidation type="list" allowBlank="1" showInputMessage="1" showErrorMessage="1" xr:uid="{E31955BE-83F9-4D9E-8FFA-133B5D3633C8}">
          <x14:formula1>
            <xm:f>Causa!$A$78:$A$81</xm:f>
          </x14:formula1>
          <xm:sqref>J9:J32</xm:sqref>
        </x14:dataValidation>
        <x14:dataValidation type="list" allowBlank="1" showInputMessage="1" showErrorMessage="1" xr:uid="{98E014CE-2D45-45A1-B1AE-B5FD80E724F7}">
          <x14:formula1>
            <xm:f>Causa!$A$71:$A$74</xm:f>
          </x14:formula1>
          <xm:sqref>I35:I188</xm:sqref>
        </x14:dataValidation>
        <x14:dataValidation type="list" allowBlank="1" showInputMessage="1" showErrorMessage="1" xr:uid="{74AA2762-EDC0-4ED7-9D1F-1FA5C8653DC2}">
          <x14:formula1>
            <xm:f>Causa!$A$2:$A$15</xm:f>
          </x14:formula1>
          <xm:sqref>J35:J188</xm:sqref>
        </x14:dataValidation>
        <x14:dataValidation type="list" allowBlank="1" showInputMessage="1" showErrorMessage="1" xr:uid="{7AF09E78-9128-4B04-ACF9-FD03A9F7DA86}">
          <x14:formula1>
            <xm:f>IF(OR(E35=1,E35=2),Causa!$A$28:$A$61,Causa!$A$28)</xm:f>
          </x14:formula1>
          <xm:sqref>L35:L188</xm:sqref>
        </x14:dataValidation>
        <x14:dataValidation type="list" allowBlank="1" showInputMessage="1" showErrorMessage="1" xr:uid="{11F1753A-5619-4E97-BC24-806C7D87821F}">
          <x14:formula1>
            <xm:f>IF(E35=1,INDIRECT(VLOOKUP(N35,Causa!$AA:$AE,5,0)),INDIRECT(VLOOKUP(J35,Causa!$X:$AE,8,0)))</xm:f>
          </x14:formula1>
          <xm:sqref>O35:O188</xm:sqref>
        </x14:dataValidation>
        <x14:dataValidation type="list" allowBlank="1" showInputMessage="1" showErrorMessage="1" xr:uid="{FF8CA202-8D89-4282-87D0-26A49B430251}">
          <x14:formula1>
            <xm:f>INDIRECT(VLOOKUP(M35,Causa!$T$2:$U$16,2,0))</xm:f>
          </x14:formula1>
          <xm:sqref>N35:N188</xm:sqref>
        </x14:dataValidation>
        <x14:dataValidation type="list" allowBlank="1" showInputMessage="1" showErrorMessage="1" xr:uid="{FC785FBF-54AC-4DAD-8BF9-8DDD910E6FE1}">
          <x14:formula1>
            <xm:f>IF(E35=1,Causa!$T$2:$T$16,Causa!$W$1)</xm:f>
          </x14:formula1>
          <xm:sqref>M35:M188</xm:sqref>
        </x14:dataValidation>
      </x14:dataValidation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FE1575-7879-497F-8E99-1CB1835BDE71}">
  <sheetPr codeName="Hoja50"/>
  <dimension ref="A1:AR188"/>
  <sheetViews>
    <sheetView showGridLines="0" topLeftCell="B14" zoomScale="103" zoomScaleNormal="40" workbookViewId="0">
      <selection activeCell="K13" sqref="K13"/>
    </sheetView>
  </sheetViews>
  <sheetFormatPr baseColWidth="10" defaultColWidth="7.77734375" defaultRowHeight="21.75" customHeight="1" x14ac:dyDescent="0.25"/>
  <cols>
    <col min="1" max="1" width="8.77734375" style="148" hidden="1" customWidth="1"/>
    <col min="2" max="2" width="11.21875" style="87" customWidth="1"/>
    <col min="3" max="3" width="8.77734375" style="87" customWidth="1"/>
    <col min="4" max="4" width="13.77734375" style="87" customWidth="1"/>
    <col min="5" max="5" width="10.21875" style="87" customWidth="1"/>
    <col min="6" max="6" width="13.77734375" style="87" customWidth="1"/>
    <col min="7" max="7" width="15.77734375" style="87" customWidth="1"/>
    <col min="8" max="8" width="13.21875" style="87" bestFit="1" customWidth="1"/>
    <col min="9" max="9" width="13.21875" style="87" customWidth="1"/>
    <col min="10" max="10" width="13.77734375" style="87" customWidth="1"/>
    <col min="11" max="11" width="12" style="87" customWidth="1"/>
    <col min="12" max="12" width="22.77734375" style="87" customWidth="1"/>
    <col min="13" max="13" width="18.21875" style="87" customWidth="1"/>
    <col min="14" max="15" width="15.77734375" style="87" customWidth="1"/>
    <col min="16" max="16" width="15.21875" style="87" customWidth="1"/>
    <col min="17" max="17" width="39.77734375" style="87" customWidth="1"/>
    <col min="18" max="18" width="34.21875" style="87" customWidth="1"/>
    <col min="19" max="19" width="16.77734375" style="87" customWidth="1"/>
    <col min="20" max="21" width="13.77734375" style="87" customWidth="1"/>
    <col min="22" max="22" width="17.77734375" style="87" bestFit="1" customWidth="1"/>
    <col min="23" max="24" width="13.77734375" style="87" customWidth="1"/>
    <col min="25" max="25" width="9.21875" style="87" bestFit="1" customWidth="1"/>
    <col min="26" max="26" width="9.44140625" style="87" customWidth="1"/>
    <col min="27" max="27" width="15.21875" style="87" customWidth="1"/>
    <col min="28" max="28" width="20.77734375" style="87" bestFit="1" customWidth="1"/>
    <col min="29" max="29" width="14.77734375" style="87" customWidth="1"/>
    <col min="30" max="30" width="19" style="87" bestFit="1" customWidth="1"/>
    <col min="31" max="31" width="5.21875" style="87" customWidth="1"/>
    <col min="32" max="32" width="21.77734375" style="87" bestFit="1" customWidth="1"/>
    <col min="33" max="33" width="14.21875" style="87" customWidth="1"/>
    <col min="34" max="34" width="18.77734375" style="87" bestFit="1" customWidth="1"/>
    <col min="35" max="41" width="15.77734375" style="87" customWidth="1"/>
    <col min="42" max="42" width="30.5546875" style="87" bestFit="1" customWidth="1"/>
    <col min="43" max="44" width="15.77734375" style="87" customWidth="1"/>
    <col min="45" max="16384" width="7.77734375" style="87"/>
  </cols>
  <sheetData>
    <row r="1" spans="1:44" ht="6.75" hidden="1" customHeight="1" x14ac:dyDescent="0.25">
      <c r="A1" s="147"/>
      <c r="B1" s="89"/>
      <c r="C1" s="89"/>
      <c r="D1" s="89"/>
      <c r="E1" s="89"/>
      <c r="F1" s="89"/>
      <c r="G1" s="89"/>
      <c r="H1" s="89"/>
      <c r="I1" s="89"/>
      <c r="J1" s="89"/>
      <c r="K1" s="89"/>
      <c r="L1" s="89"/>
      <c r="M1" s="195" t="s">
        <v>1770</v>
      </c>
      <c r="N1" s="89"/>
      <c r="O1" s="89"/>
      <c r="P1" s="89"/>
      <c r="Q1" s="89"/>
      <c r="R1" s="89"/>
      <c r="S1" s="89"/>
      <c r="T1" s="89"/>
      <c r="U1" s="89"/>
      <c r="V1" s="89"/>
      <c r="W1" s="89"/>
      <c r="X1" s="89"/>
      <c r="Y1" s="89"/>
      <c r="Z1" s="89"/>
      <c r="AA1" s="89"/>
      <c r="AE1" s="88"/>
    </row>
    <row r="2" spans="1:44" ht="3.75" customHeight="1" thickBot="1" x14ac:dyDescent="0.3">
      <c r="AE2" s="88"/>
    </row>
    <row r="3" spans="1:44" ht="21" customHeight="1" thickBot="1" x14ac:dyDescent="0.45">
      <c r="E3" s="217" t="s">
        <v>0</v>
      </c>
      <c r="F3" s="37"/>
      <c r="G3" s="268" t="s">
        <v>1759</v>
      </c>
      <c r="H3" s="263"/>
      <c r="I3" s="263"/>
      <c r="J3" s="263"/>
      <c r="K3" s="263"/>
      <c r="L3" s="269"/>
      <c r="M3" s="202" t="s">
        <v>1848</v>
      </c>
      <c r="N3" s="202" t="s">
        <v>1849</v>
      </c>
      <c r="O3" s="91"/>
      <c r="P3" s="91"/>
      <c r="Q3" s="91"/>
      <c r="R3" s="91"/>
      <c r="S3" s="39"/>
      <c r="AE3" s="88"/>
    </row>
    <row r="4" spans="1:44" ht="18.75" customHeight="1" thickBot="1" x14ac:dyDescent="0.3">
      <c r="D4" s="90"/>
      <c r="E4" s="217" t="s">
        <v>1762</v>
      </c>
      <c r="F4" s="264"/>
      <c r="G4" s="265"/>
      <c r="H4" s="28">
        <f>IFERROR(VLOOKUP(F4,Causa!$A$97:$B$108,2,0),0)</f>
        <v>0</v>
      </c>
      <c r="I4" s="90"/>
      <c r="J4" s="92"/>
      <c r="K4" s="92"/>
      <c r="L4" s="201" t="s">
        <v>1845</v>
      </c>
      <c r="M4" s="203">
        <f>+SUMIFS(P:P,L:L,$M$1,X:X,"M")</f>
        <v>0</v>
      </c>
      <c r="N4" s="203">
        <f>COUNTIFS(N7:N30,"&gt;180",AA7:AA30,"M")</f>
        <v>0</v>
      </c>
      <c r="O4" s="91"/>
      <c r="P4" s="91"/>
      <c r="Q4" s="90"/>
      <c r="R4" s="94"/>
      <c r="AE4" s="88"/>
    </row>
    <row r="5" spans="1:44" ht="18.75" customHeight="1" x14ac:dyDescent="0.25">
      <c r="D5" s="95" t="s">
        <v>1752</v>
      </c>
      <c r="E5" s="78">
        <f>IFERROR(SUM(T9:T32)/(SUM(Y9:Y32)-SUM(U9:U32)-SUM(V9:V32)-SUM(W9:W32)),0)</f>
        <v>0</v>
      </c>
      <c r="F5" s="95" t="s">
        <v>1751</v>
      </c>
      <c r="G5" s="27">
        <f>IFERROR(SUM(T9:T32)/(SUM(Y9:Y32)-SUM(U9:U32)),0)</f>
        <v>0</v>
      </c>
      <c r="H5" s="95" t="s">
        <v>1753</v>
      </c>
      <c r="I5" s="78">
        <f>IFERROR(SUM(T9:T32)/(SUM(Y9:Y32)-SUM(U9:U32)-SUM(V9:V32)),0)</f>
        <v>0</v>
      </c>
      <c r="J5" s="93"/>
      <c r="K5" s="93"/>
      <c r="L5" s="201" t="s">
        <v>1846</v>
      </c>
      <c r="M5" s="203">
        <f>+SUMIFS(P:P,L:L,$M$1,X:X,"T")</f>
        <v>0</v>
      </c>
      <c r="N5" s="203">
        <f>COUNTIFS(N8:N31,"&gt;180",AA8:AA31,"t")</f>
        <v>0</v>
      </c>
      <c r="O5" s="95"/>
      <c r="P5" s="95"/>
      <c r="T5" s="192" t="s">
        <v>11</v>
      </c>
      <c r="U5" s="192" t="s">
        <v>12</v>
      </c>
      <c r="V5" s="192" t="s">
        <v>13</v>
      </c>
      <c r="W5" s="192" t="s">
        <v>14</v>
      </c>
      <c r="X5" s="192" t="s">
        <v>15</v>
      </c>
      <c r="Y5" s="192" t="s">
        <v>16</v>
      </c>
      <c r="AE5" s="97"/>
      <c r="AF5" s="98"/>
    </row>
    <row r="6" spans="1:44" ht="18.75" customHeight="1" thickBot="1" x14ac:dyDescent="0.3">
      <c r="C6" s="87" t="s">
        <v>1799</v>
      </c>
      <c r="D6" s="95" t="s">
        <v>1752</v>
      </c>
      <c r="E6" s="78">
        <f>IFERROR(SUM(T9:T16)/(SUM(Y9:Y16)-SUM(U9:U16)-SUM(V9:V16)-SUM(W9:W16)),0)</f>
        <v>0</v>
      </c>
      <c r="F6" s="95" t="s">
        <v>1751</v>
      </c>
      <c r="G6" s="27">
        <f>IFERROR(SUM(T9:T16)/(SUM(Y9:Y16)-SUM(U9:U16)),0)</f>
        <v>0</v>
      </c>
      <c r="H6" s="95" t="s">
        <v>1753</v>
      </c>
      <c r="I6" s="78">
        <f>IFERROR(SUM(T9:T16)/(SUM(Y9:Y16)-SUM(U9:U16)-SUM(V9:V16)),0)</f>
        <v>0</v>
      </c>
      <c r="J6" s="99"/>
      <c r="K6" s="99"/>
      <c r="L6" s="201" t="s">
        <v>1847</v>
      </c>
      <c r="M6" s="204">
        <f>+SUMIFS(P:P,L:L,$M$1,X:X,"N")</f>
        <v>0</v>
      </c>
      <c r="N6" s="204">
        <f>COUNTIFS(N9:N32,"&gt;180",AA9:AA32,"n")</f>
        <v>0</v>
      </c>
      <c r="O6" s="99"/>
      <c r="P6" s="99"/>
      <c r="T6" s="191">
        <f>SUM(T9:T32)</f>
        <v>0</v>
      </c>
      <c r="U6" s="191">
        <f t="shared" ref="U6:Y6" si="0">SUM(U9:U32)</f>
        <v>0</v>
      </c>
      <c r="V6" s="191">
        <f t="shared" si="0"/>
        <v>0</v>
      </c>
      <c r="W6" s="191">
        <f t="shared" si="0"/>
        <v>0</v>
      </c>
      <c r="X6" s="191">
        <f t="shared" si="0"/>
        <v>0</v>
      </c>
      <c r="Y6" s="191">
        <f t="shared" si="0"/>
        <v>0</v>
      </c>
      <c r="Z6" s="100"/>
      <c r="AA6" s="119"/>
      <c r="AB6" s="119"/>
      <c r="AC6" s="119"/>
      <c r="AD6" s="96"/>
      <c r="AE6" s="97"/>
      <c r="AF6" s="98"/>
    </row>
    <row r="7" spans="1:44" ht="26.25" customHeight="1" thickBot="1" x14ac:dyDescent="0.3">
      <c r="C7" s="266" t="s">
        <v>1</v>
      </c>
      <c r="D7" s="257"/>
      <c r="E7" s="257"/>
      <c r="F7" s="257"/>
      <c r="G7" s="257"/>
      <c r="H7" s="257"/>
      <c r="I7" s="257"/>
      <c r="J7" s="257"/>
      <c r="K7" s="257"/>
      <c r="L7" s="257"/>
      <c r="M7" s="270"/>
      <c r="N7" s="270"/>
      <c r="O7" s="257"/>
      <c r="P7" s="257"/>
      <c r="Q7" s="257"/>
      <c r="R7" s="257"/>
      <c r="S7" s="267"/>
      <c r="T7" s="256" t="s">
        <v>2</v>
      </c>
      <c r="U7" s="257"/>
      <c r="V7" s="257"/>
      <c r="W7" s="257"/>
      <c r="X7" s="257"/>
      <c r="Y7" s="257"/>
      <c r="Z7" s="258"/>
      <c r="AA7" s="252"/>
      <c r="AB7" s="252"/>
      <c r="AC7" s="252"/>
      <c r="AD7" s="252"/>
      <c r="AE7" s="97"/>
      <c r="AF7" s="98"/>
    </row>
    <row r="8" spans="1:44" s="104" customFormat="1" ht="42" customHeight="1" thickBot="1" x14ac:dyDescent="0.3">
      <c r="A8" s="149"/>
      <c r="B8" s="77" t="s">
        <v>1738</v>
      </c>
      <c r="C8" s="23" t="s">
        <v>1737</v>
      </c>
      <c r="D8" s="132" t="s">
        <v>1742</v>
      </c>
      <c r="E8" s="132" t="s">
        <v>3</v>
      </c>
      <c r="F8" s="132" t="s">
        <v>4</v>
      </c>
      <c r="G8" s="132" t="s">
        <v>6</v>
      </c>
      <c r="H8" s="132" t="s">
        <v>7</v>
      </c>
      <c r="I8" s="132" t="s">
        <v>8</v>
      </c>
      <c r="J8" s="132" t="s">
        <v>5</v>
      </c>
      <c r="K8" s="144" t="s">
        <v>1745</v>
      </c>
      <c r="L8" s="132" t="s">
        <v>9</v>
      </c>
      <c r="M8" s="132" t="s">
        <v>1746</v>
      </c>
      <c r="N8" s="132" t="s">
        <v>119</v>
      </c>
      <c r="O8" s="132" t="s">
        <v>1743</v>
      </c>
      <c r="P8" s="132" t="s">
        <v>1744</v>
      </c>
      <c r="Q8" s="253" t="s">
        <v>10</v>
      </c>
      <c r="R8" s="254"/>
      <c r="S8" s="255"/>
      <c r="T8" s="132" t="s">
        <v>11</v>
      </c>
      <c r="U8" s="132" t="s">
        <v>12</v>
      </c>
      <c r="V8" s="132" t="s">
        <v>13</v>
      </c>
      <c r="W8" s="144" t="s">
        <v>14</v>
      </c>
      <c r="X8" s="144" t="s">
        <v>15</v>
      </c>
      <c r="Y8" s="132" t="s">
        <v>16</v>
      </c>
      <c r="Z8" s="145" t="s">
        <v>4</v>
      </c>
      <c r="AA8" s="101"/>
      <c r="AB8" s="219"/>
      <c r="AC8" s="252"/>
      <c r="AD8" s="252"/>
      <c r="AE8" s="102"/>
      <c r="AF8" s="103"/>
    </row>
    <row r="9" spans="1:44" s="108" customFormat="1" ht="17.25" customHeight="1" x14ac:dyDescent="0.25">
      <c r="A9" s="259" t="s">
        <v>1761</v>
      </c>
      <c r="B9" s="46"/>
      <c r="C9" s="48" t="str">
        <f>IF(D9="","",Y9-60)</f>
        <v/>
      </c>
      <c r="D9" s="40" t="str">
        <f>IFERROR(IF(H9="","",(1-(H9/(VLOOKUP(J9,Causa!$A$78:$B$80,2,0))))*60),"FALTA CALIBRE")</f>
        <v/>
      </c>
      <c r="E9" s="41"/>
      <c r="F9" s="42">
        <v>4.0972222222222222E-2</v>
      </c>
      <c r="G9" s="133"/>
      <c r="H9" s="122" t="str">
        <f>IF(E9="","",E9)</f>
        <v/>
      </c>
      <c r="I9" s="146"/>
      <c r="J9" s="43"/>
      <c r="K9" s="159" t="str">
        <f>IFERROR("Promedio Vol. De 00:00 a 08:00: " &amp; ROUND(AVERAGE(N9:N16),1) &amp; "  - GLY Promedio: " &amp; ROUND(AVERAGE(L9:L16),3)*100,"")</f>
        <v/>
      </c>
      <c r="L9" s="123">
        <f t="shared" ref="L9:L32" si="1">IF(T9=0,0,ROUND((T9/(60-U9)),3))</f>
        <v>0</v>
      </c>
      <c r="M9" s="123">
        <f t="shared" ref="M9:M32" si="2">IF(T9=0,0,ROUND((T9/(60-U9-V9-W9)),3))</f>
        <v>0</v>
      </c>
      <c r="N9" s="44" t="str">
        <f>IF(E9="","",H9/12*VLOOKUP(J9,Causa!$A$78:$C$80,3,0))</f>
        <v/>
      </c>
      <c r="O9" s="44">
        <f t="shared" ref="O9:O32" si="3">+X9</f>
        <v>0</v>
      </c>
      <c r="P9" s="44">
        <f t="shared" ref="P9:P32" si="4">+W9</f>
        <v>0</v>
      </c>
      <c r="Q9" s="160"/>
      <c r="R9" s="262">
        <f>IFERROR(SUM(T9:T15)/(SUM(Y9:Y15)-SUM(U9:U15)-SUM(V9:V15)),0)</f>
        <v>0</v>
      </c>
      <c r="S9" s="262"/>
      <c r="T9" s="161">
        <f>IF(H9="",0,ROUND(H9/VLOOKUP(J9,Causa!$A$78:$B$80,2,0)*60,2))</f>
        <v>0</v>
      </c>
      <c r="U9" s="161">
        <f>SUMIF($W$35:$W$188,Z9,$S$35:$S$188)</f>
        <v>0</v>
      </c>
      <c r="V9" s="161">
        <f>SUMIF($W$35:$W$188,Z9,$T$35:$T$188)</f>
        <v>0</v>
      </c>
      <c r="W9" s="161">
        <f>SUMIF($W$35:$W$188,Z9,$U$35:$U$188)</f>
        <v>0</v>
      </c>
      <c r="X9" s="161">
        <f>SUMIF($W$35:$W$188,Z9,$V$35:$V$188)</f>
        <v>0</v>
      </c>
      <c r="Y9" s="161">
        <f t="shared" ref="Y9:Y32" si="5">SUM(T9:X9)</f>
        <v>0</v>
      </c>
      <c r="Z9" s="162">
        <v>0</v>
      </c>
      <c r="AA9" s="105" t="s">
        <v>517</v>
      </c>
      <c r="AB9" s="106"/>
      <c r="AC9" s="106"/>
      <c r="AD9" s="106"/>
      <c r="AE9" s="107">
        <v>0</v>
      </c>
      <c r="AP9" s="87"/>
      <c r="AQ9" s="87"/>
      <c r="AR9" s="87"/>
    </row>
    <row r="10" spans="1:44" s="108" customFormat="1" ht="17.25" customHeight="1" x14ac:dyDescent="0.25">
      <c r="A10" s="260"/>
      <c r="B10" s="47"/>
      <c r="C10" s="49" t="str">
        <f t="shared" ref="C10:C32" si="6">IF(D10="","",Y10-60)</f>
        <v/>
      </c>
      <c r="D10" s="40" t="str">
        <f>IFERROR(IF(H10="","",(1-(H10/(VLOOKUP(J10,Causa!$A$78:$B$80,2,0))))*60),"FALTA CALIBRE")</f>
        <v/>
      </c>
      <c r="E10" s="41"/>
      <c r="F10" s="42">
        <v>8.2638888888888887E-2</v>
      </c>
      <c r="G10" s="133"/>
      <c r="H10" s="122" t="str">
        <f t="shared" ref="H10:H32" si="7">IF(E10=0,"",(E10-E9))</f>
        <v/>
      </c>
      <c r="I10" s="146"/>
      <c r="J10" s="43"/>
      <c r="K10" s="159"/>
      <c r="L10" s="123">
        <f t="shared" si="1"/>
        <v>0</v>
      </c>
      <c r="M10" s="123">
        <f t="shared" si="2"/>
        <v>0</v>
      </c>
      <c r="N10" s="44" t="str">
        <f>IF(E10="","",H10/12*VLOOKUP(J10,Causa!$A$78:$C$80,3,0))</f>
        <v/>
      </c>
      <c r="O10" s="44">
        <f t="shared" si="3"/>
        <v>0</v>
      </c>
      <c r="P10" s="44">
        <f t="shared" si="4"/>
        <v>0</v>
      </c>
      <c r="Q10" s="160"/>
      <c r="R10" s="262"/>
      <c r="S10" s="262"/>
      <c r="T10" s="161">
        <f>IF(H10="",0,ROUND(H10/VLOOKUP(J10,Causa!$A$78:$B$80,2,0)*60,2))</f>
        <v>0</v>
      </c>
      <c r="U10" s="161">
        <f t="shared" ref="U10:U32" si="8">SUMIF($W$35:$W$188,Z10,$S$35:$S$188)</f>
        <v>0</v>
      </c>
      <c r="V10" s="161">
        <f t="shared" ref="V10:V32" si="9">SUMIF($W$35:$W$188,Z10,$T$35:$T$188)</f>
        <v>0</v>
      </c>
      <c r="W10" s="161">
        <f t="shared" ref="W10:W32" si="10">SUMIF($W$35:$W$188,Z10,$U$35:$U$188)</f>
        <v>0</v>
      </c>
      <c r="X10" s="161">
        <f t="shared" ref="X10:X32" si="11">SUMIF($W$35:$W$188,Z10,$V$35:$V$188)</f>
        <v>0</v>
      </c>
      <c r="Y10" s="161">
        <f t="shared" si="5"/>
        <v>0</v>
      </c>
      <c r="Z10" s="162">
        <v>1</v>
      </c>
      <c r="AA10" s="105" t="s">
        <v>517</v>
      </c>
      <c r="AB10" s="106"/>
      <c r="AC10" s="106"/>
      <c r="AD10" s="106"/>
      <c r="AE10" s="107">
        <f t="shared" ref="AE10:AE32" si="12">+AE9+1</f>
        <v>1</v>
      </c>
      <c r="AP10" s="109"/>
      <c r="AQ10" s="109"/>
      <c r="AR10" s="109"/>
    </row>
    <row r="11" spans="1:44" s="108" customFormat="1" ht="17.25" customHeight="1" x14ac:dyDescent="0.25">
      <c r="A11" s="260"/>
      <c r="B11" s="47"/>
      <c r="C11" s="49" t="str">
        <f t="shared" si="6"/>
        <v/>
      </c>
      <c r="D11" s="40" t="str">
        <f>IFERROR(IF(H11="","",(1-(H11/(VLOOKUP(J11,Causa!$A$78:$B$80,2,0))))*60),"FALTA CALIBRE")</f>
        <v/>
      </c>
      <c r="E11" s="41"/>
      <c r="F11" s="42">
        <v>0.124305555555556</v>
      </c>
      <c r="G11" s="133"/>
      <c r="H11" s="122" t="str">
        <f t="shared" si="7"/>
        <v/>
      </c>
      <c r="I11" s="146"/>
      <c r="J11" s="43"/>
      <c r="K11" s="159"/>
      <c r="L11" s="123">
        <f t="shared" si="1"/>
        <v>0</v>
      </c>
      <c r="M11" s="123">
        <f t="shared" si="2"/>
        <v>0</v>
      </c>
      <c r="N11" s="44" t="str">
        <f>IF(E11="","",H11/12*VLOOKUP(J11,Causa!$A$78:$C$80,3,0))</f>
        <v/>
      </c>
      <c r="O11" s="44">
        <f t="shared" si="3"/>
        <v>0</v>
      </c>
      <c r="P11" s="44">
        <f t="shared" si="4"/>
        <v>0</v>
      </c>
      <c r="Q11" s="160"/>
      <c r="R11" s="262"/>
      <c r="S11" s="262"/>
      <c r="T11" s="161">
        <f>IF(H11="",0,ROUND(H11/VLOOKUP(J11,Causa!$A$78:$B$80,2,0)*60,2))</f>
        <v>0</v>
      </c>
      <c r="U11" s="161">
        <f t="shared" si="8"/>
        <v>0</v>
      </c>
      <c r="V11" s="161">
        <f t="shared" si="9"/>
        <v>0</v>
      </c>
      <c r="W11" s="161">
        <f t="shared" si="10"/>
        <v>0</v>
      </c>
      <c r="X11" s="161">
        <f t="shared" si="11"/>
        <v>0</v>
      </c>
      <c r="Y11" s="161">
        <f t="shared" si="5"/>
        <v>0</v>
      </c>
      <c r="Z11" s="162">
        <v>2</v>
      </c>
      <c r="AA11" s="105" t="s">
        <v>517</v>
      </c>
      <c r="AB11" s="106"/>
      <c r="AC11" s="106"/>
      <c r="AD11" s="106"/>
      <c r="AE11" s="107">
        <f t="shared" si="12"/>
        <v>2</v>
      </c>
      <c r="AP11" s="87"/>
      <c r="AQ11" s="87"/>
      <c r="AR11" s="87"/>
    </row>
    <row r="12" spans="1:44" s="108" customFormat="1" ht="17.25" customHeight="1" x14ac:dyDescent="0.25">
      <c r="A12" s="260"/>
      <c r="B12" s="47"/>
      <c r="C12" s="49" t="str">
        <f t="shared" si="6"/>
        <v/>
      </c>
      <c r="D12" s="40" t="str">
        <f>IFERROR(IF(H12="","",(1-(H12/(VLOOKUP(J12,Causa!$A$78:$B$80,2,0))))*60),"FALTA CALIBRE")</f>
        <v/>
      </c>
      <c r="E12" s="41"/>
      <c r="F12" s="42">
        <v>0.16597222222222199</v>
      </c>
      <c r="G12" s="133"/>
      <c r="H12" s="122" t="str">
        <f t="shared" si="7"/>
        <v/>
      </c>
      <c r="I12" s="146"/>
      <c r="J12" s="43"/>
      <c r="K12" s="159"/>
      <c r="L12" s="123">
        <f t="shared" si="1"/>
        <v>0</v>
      </c>
      <c r="M12" s="123">
        <f t="shared" si="2"/>
        <v>0</v>
      </c>
      <c r="N12" s="44" t="str">
        <f>IF(E12="","",H12/12*VLOOKUP(J12,Causa!$A$78:$C$80,3,0))</f>
        <v/>
      </c>
      <c r="O12" s="44">
        <f t="shared" si="3"/>
        <v>0</v>
      </c>
      <c r="P12" s="44">
        <f t="shared" si="4"/>
        <v>0</v>
      </c>
      <c r="Q12" s="160"/>
      <c r="R12" s="262"/>
      <c r="S12" s="262"/>
      <c r="T12" s="161">
        <f>IF(H12="",0,ROUND(H12/VLOOKUP(J12,Causa!$A$78:$B$80,2,0)*60,2))</f>
        <v>0</v>
      </c>
      <c r="U12" s="161">
        <f t="shared" si="8"/>
        <v>0</v>
      </c>
      <c r="V12" s="161">
        <f t="shared" si="9"/>
        <v>0</v>
      </c>
      <c r="W12" s="161">
        <f t="shared" si="10"/>
        <v>0</v>
      </c>
      <c r="X12" s="161">
        <f t="shared" si="11"/>
        <v>0</v>
      </c>
      <c r="Y12" s="161">
        <f t="shared" si="5"/>
        <v>0</v>
      </c>
      <c r="Z12" s="162">
        <v>3</v>
      </c>
      <c r="AA12" s="105" t="s">
        <v>517</v>
      </c>
      <c r="AB12" s="106"/>
      <c r="AC12" s="106"/>
      <c r="AD12" s="106"/>
      <c r="AE12" s="107">
        <f t="shared" si="12"/>
        <v>3</v>
      </c>
      <c r="AP12" s="87"/>
      <c r="AQ12" s="87"/>
      <c r="AR12" s="87"/>
    </row>
    <row r="13" spans="1:44" s="108" customFormat="1" ht="17.25" customHeight="1" x14ac:dyDescent="0.25">
      <c r="A13" s="260"/>
      <c r="B13" s="47"/>
      <c r="C13" s="49" t="str">
        <f t="shared" si="6"/>
        <v/>
      </c>
      <c r="D13" s="40" t="str">
        <f>IFERROR(IF(H13="","",(1-(H13/(VLOOKUP(J13,Causa!$A$78:$B$80,2,0))))*60),"FALTA CALIBRE")</f>
        <v/>
      </c>
      <c r="E13" s="41"/>
      <c r="F13" s="42">
        <v>0.20763888888888901</v>
      </c>
      <c r="G13" s="133"/>
      <c r="H13" s="122" t="str">
        <f t="shared" si="7"/>
        <v/>
      </c>
      <c r="I13" s="146"/>
      <c r="J13" s="43"/>
      <c r="K13" s="159"/>
      <c r="L13" s="123">
        <f t="shared" si="1"/>
        <v>0</v>
      </c>
      <c r="M13" s="123">
        <f t="shared" si="2"/>
        <v>0</v>
      </c>
      <c r="N13" s="44" t="str">
        <f>IF(E13="","",H13/12*VLOOKUP(J13,Causa!$A$78:$C$80,3,0))</f>
        <v/>
      </c>
      <c r="O13" s="44">
        <f t="shared" si="3"/>
        <v>0</v>
      </c>
      <c r="P13" s="44">
        <f t="shared" si="4"/>
        <v>0</v>
      </c>
      <c r="Q13" s="160"/>
      <c r="R13" s="262"/>
      <c r="S13" s="262"/>
      <c r="T13" s="161">
        <f>IF(H13="",0,ROUND(H13/VLOOKUP(J13,Causa!$A$78:$B$80,2,0)*60,2))</f>
        <v>0</v>
      </c>
      <c r="U13" s="161">
        <f t="shared" si="8"/>
        <v>0</v>
      </c>
      <c r="V13" s="161">
        <f t="shared" si="9"/>
        <v>0</v>
      </c>
      <c r="W13" s="161">
        <f t="shared" si="10"/>
        <v>0</v>
      </c>
      <c r="X13" s="161">
        <f t="shared" si="11"/>
        <v>0</v>
      </c>
      <c r="Y13" s="161">
        <f t="shared" si="5"/>
        <v>0</v>
      </c>
      <c r="Z13" s="162">
        <v>4</v>
      </c>
      <c r="AA13" s="105" t="s">
        <v>517</v>
      </c>
      <c r="AB13" s="106"/>
      <c r="AC13" s="106"/>
      <c r="AD13" s="106"/>
      <c r="AE13" s="107">
        <f t="shared" si="12"/>
        <v>4</v>
      </c>
      <c r="AP13" s="87"/>
      <c r="AQ13" s="87"/>
      <c r="AR13" s="87"/>
    </row>
    <row r="14" spans="1:44" s="108" customFormat="1" ht="17.25" customHeight="1" x14ac:dyDescent="0.25">
      <c r="A14" s="260"/>
      <c r="B14" s="47"/>
      <c r="C14" s="49" t="str">
        <f t="shared" si="6"/>
        <v/>
      </c>
      <c r="D14" s="40" t="str">
        <f>IFERROR(IF(H14="","",(1-(H14/(VLOOKUP(J14,Causa!$A$78:$B$80,2,0))))*60),"FALTA CALIBRE")</f>
        <v/>
      </c>
      <c r="E14" s="41"/>
      <c r="F14" s="42">
        <v>0.249305555555556</v>
      </c>
      <c r="G14" s="133"/>
      <c r="H14" s="122" t="str">
        <f t="shared" si="7"/>
        <v/>
      </c>
      <c r="I14" s="146"/>
      <c r="J14" s="43"/>
      <c r="K14" s="159"/>
      <c r="L14" s="123">
        <f t="shared" si="1"/>
        <v>0</v>
      </c>
      <c r="M14" s="123">
        <f t="shared" si="2"/>
        <v>0</v>
      </c>
      <c r="N14" s="44" t="str">
        <f>IF(E14="","",H14/12*VLOOKUP(J14,Causa!$A$78:$C$80,3,0))</f>
        <v/>
      </c>
      <c r="O14" s="44">
        <f t="shared" si="3"/>
        <v>0</v>
      </c>
      <c r="P14" s="44">
        <f t="shared" si="4"/>
        <v>0</v>
      </c>
      <c r="Q14" s="160"/>
      <c r="R14" s="262"/>
      <c r="S14" s="262"/>
      <c r="T14" s="161">
        <f>IF(H14="",0,ROUND(H14/VLOOKUP(J14,Causa!$A$78:$B$80,2,0)*60,2))</f>
        <v>0</v>
      </c>
      <c r="U14" s="161">
        <f t="shared" si="8"/>
        <v>0</v>
      </c>
      <c r="V14" s="161">
        <f t="shared" si="9"/>
        <v>0</v>
      </c>
      <c r="W14" s="161">
        <f t="shared" si="10"/>
        <v>0</v>
      </c>
      <c r="X14" s="161">
        <f t="shared" si="11"/>
        <v>0</v>
      </c>
      <c r="Y14" s="161">
        <f t="shared" si="5"/>
        <v>0</v>
      </c>
      <c r="Z14" s="162">
        <v>5</v>
      </c>
      <c r="AA14" s="105" t="s">
        <v>517</v>
      </c>
      <c r="AB14" s="106"/>
      <c r="AC14" s="106"/>
      <c r="AD14" s="106"/>
      <c r="AE14" s="107">
        <f t="shared" si="12"/>
        <v>5</v>
      </c>
      <c r="AP14" s="87"/>
      <c r="AQ14" s="87"/>
      <c r="AR14" s="87"/>
    </row>
    <row r="15" spans="1:44" s="108" customFormat="1" ht="17.25" customHeight="1" thickBot="1" x14ac:dyDescent="0.3">
      <c r="A15" s="261"/>
      <c r="B15" s="47"/>
      <c r="C15" s="50" t="str">
        <f t="shared" si="6"/>
        <v/>
      </c>
      <c r="D15" s="40" t="str">
        <f>IFERROR(IF(H15="","",(1-(H15/(VLOOKUP(J15,Causa!$A$78:$B$80,2,0))))*60),"FALTA CALIBRE")</f>
        <v/>
      </c>
      <c r="E15" s="41"/>
      <c r="F15" s="42">
        <v>0.29097222222222202</v>
      </c>
      <c r="G15" s="133"/>
      <c r="H15" s="122" t="str">
        <f t="shared" si="7"/>
        <v/>
      </c>
      <c r="I15" s="146"/>
      <c r="J15" s="43"/>
      <c r="K15" s="159"/>
      <c r="L15" s="123">
        <f t="shared" si="1"/>
        <v>0</v>
      </c>
      <c r="M15" s="123">
        <f t="shared" si="2"/>
        <v>0</v>
      </c>
      <c r="N15" s="44" t="str">
        <f>IF(E15="","",H15/12*VLOOKUP(J15,Causa!$A$78:$C$80,3,0))</f>
        <v/>
      </c>
      <c r="O15" s="44">
        <f t="shared" si="3"/>
        <v>0</v>
      </c>
      <c r="P15" s="44">
        <f t="shared" si="4"/>
        <v>0</v>
      </c>
      <c r="Q15" s="160"/>
      <c r="R15" s="262"/>
      <c r="S15" s="262"/>
      <c r="T15" s="161">
        <f>IF(H15="",0,ROUND(H15/VLOOKUP(J15,Causa!$A$78:$B$80,2,0)*60,2))</f>
        <v>0</v>
      </c>
      <c r="U15" s="161">
        <f t="shared" si="8"/>
        <v>0</v>
      </c>
      <c r="V15" s="161">
        <f t="shared" si="9"/>
        <v>0</v>
      </c>
      <c r="W15" s="161">
        <f t="shared" si="10"/>
        <v>0</v>
      </c>
      <c r="X15" s="161">
        <f t="shared" si="11"/>
        <v>0</v>
      </c>
      <c r="Y15" s="161">
        <f t="shared" si="5"/>
        <v>0</v>
      </c>
      <c r="Z15" s="162">
        <v>6</v>
      </c>
      <c r="AA15" s="105" t="s">
        <v>517</v>
      </c>
      <c r="AB15" s="106"/>
      <c r="AC15" s="106"/>
      <c r="AD15" s="106"/>
      <c r="AE15" s="107">
        <f t="shared" si="12"/>
        <v>6</v>
      </c>
      <c r="AP15" s="87"/>
      <c r="AQ15" s="87"/>
      <c r="AR15" s="87"/>
    </row>
    <row r="16" spans="1:44" s="108" customFormat="1" ht="21" customHeight="1" x14ac:dyDescent="0.25">
      <c r="A16" s="259" t="s">
        <v>1763</v>
      </c>
      <c r="B16" s="47"/>
      <c r="C16" s="48" t="str">
        <f t="shared" si="6"/>
        <v/>
      </c>
      <c r="D16" s="40" t="str">
        <f>IFERROR(IF(H16="","",(1-(H16/(VLOOKUP(J16,Causa!$A$78:$B$80,2,0))))*60),"FALTA CALIBRE")</f>
        <v/>
      </c>
      <c r="E16" s="41"/>
      <c r="F16" s="42">
        <v>0.33263888888888898</v>
      </c>
      <c r="G16" s="133"/>
      <c r="H16" s="122" t="str">
        <f t="shared" si="7"/>
        <v/>
      </c>
      <c r="I16" s="146"/>
      <c r="J16" s="43"/>
      <c r="K16" s="159"/>
      <c r="L16" s="123">
        <f t="shared" si="1"/>
        <v>0</v>
      </c>
      <c r="M16" s="123">
        <f t="shared" si="2"/>
        <v>0</v>
      </c>
      <c r="N16" s="44" t="str">
        <f>IF(E16="","",H16/12*VLOOKUP(J16,Causa!$A$78:$C$80,3,0))</f>
        <v/>
      </c>
      <c r="O16" s="44">
        <f t="shared" si="3"/>
        <v>0</v>
      </c>
      <c r="P16" s="44">
        <f t="shared" si="4"/>
        <v>0</v>
      </c>
      <c r="Q16" s="160"/>
      <c r="R16" s="45">
        <f>IFERROR(SUM(T16:T23)/(SUM(Y16:Y23)-SUM(U16:U23)-SUM(V16:V23)),0)</f>
        <v>0</v>
      </c>
      <c r="S16" s="45"/>
      <c r="T16" s="161">
        <f>IF(H16="",0,ROUND(H16/VLOOKUP(J16,Causa!$A$78:$B$80,2,0)*60,2))</f>
        <v>0</v>
      </c>
      <c r="U16" s="161">
        <f t="shared" si="8"/>
        <v>0</v>
      </c>
      <c r="V16" s="161">
        <f t="shared" si="9"/>
        <v>0</v>
      </c>
      <c r="W16" s="161">
        <f t="shared" si="10"/>
        <v>0</v>
      </c>
      <c r="X16" s="161">
        <f t="shared" si="11"/>
        <v>0</v>
      </c>
      <c r="Y16" s="161">
        <f t="shared" si="5"/>
        <v>0</v>
      </c>
      <c r="Z16" s="162">
        <v>7</v>
      </c>
      <c r="AA16" s="105" t="s">
        <v>515</v>
      </c>
      <c r="AB16" s="106"/>
      <c r="AC16" s="106"/>
      <c r="AD16" s="106"/>
      <c r="AE16" s="107">
        <f t="shared" si="12"/>
        <v>7</v>
      </c>
      <c r="AP16" s="87"/>
      <c r="AQ16" s="87"/>
      <c r="AR16" s="87"/>
    </row>
    <row r="17" spans="1:44" s="108" customFormat="1" ht="24.75" customHeight="1" x14ac:dyDescent="0.25">
      <c r="A17" s="260"/>
      <c r="B17" s="47"/>
      <c r="C17" s="49" t="str">
        <f t="shared" si="6"/>
        <v/>
      </c>
      <c r="D17" s="40" t="str">
        <f>IFERROR(IF(H17="","",(1-(H17/(VLOOKUP(J17,Causa!$A$78:$B$80,2,0))))*60),"FALTA CALIBRE")</f>
        <v/>
      </c>
      <c r="E17" s="41"/>
      <c r="F17" s="42">
        <v>0.374305555555556</v>
      </c>
      <c r="G17" s="133"/>
      <c r="H17" s="122" t="str">
        <f t="shared" si="7"/>
        <v/>
      </c>
      <c r="I17" s="146"/>
      <c r="J17" s="43"/>
      <c r="K17" s="159" t="str">
        <f>IFERROR("Promedio Vol. De 00:00 a 08:00: " &amp; ROUND(AVERAGE(N17:N24),1) &amp; "  - GLY Promedio: " &amp; ROUND(AVERAGE(L17:L24),3)*100,"")</f>
        <v/>
      </c>
      <c r="L17" s="123">
        <f t="shared" si="1"/>
        <v>0</v>
      </c>
      <c r="M17" s="123">
        <f t="shared" si="2"/>
        <v>0</v>
      </c>
      <c r="N17" s="44" t="str">
        <f>IF(E17="","",H17/12*VLOOKUP(J17,Causa!$A$78:$C$80,3,0))</f>
        <v/>
      </c>
      <c r="O17" s="44">
        <f t="shared" si="3"/>
        <v>0</v>
      </c>
      <c r="P17" s="44">
        <f t="shared" si="4"/>
        <v>0</v>
      </c>
      <c r="Q17" s="160"/>
      <c r="R17" s="45"/>
      <c r="S17" s="45"/>
      <c r="T17" s="161">
        <f>IF(H17="",0,ROUND(H17/VLOOKUP(J17,Causa!$A$78:$B$80,2,0)*60,2))</f>
        <v>0</v>
      </c>
      <c r="U17" s="161">
        <f t="shared" si="8"/>
        <v>0</v>
      </c>
      <c r="V17" s="161">
        <f t="shared" si="9"/>
        <v>0</v>
      </c>
      <c r="W17" s="161">
        <f t="shared" si="10"/>
        <v>0</v>
      </c>
      <c r="X17" s="161">
        <f t="shared" si="11"/>
        <v>0</v>
      </c>
      <c r="Y17" s="161">
        <f t="shared" si="5"/>
        <v>0</v>
      </c>
      <c r="Z17" s="162">
        <v>8</v>
      </c>
      <c r="AA17" s="105" t="s">
        <v>515</v>
      </c>
      <c r="AB17" s="106"/>
      <c r="AC17" s="106"/>
      <c r="AD17" s="106"/>
      <c r="AE17" s="107">
        <f t="shared" si="12"/>
        <v>8</v>
      </c>
      <c r="AP17" s="87"/>
      <c r="AQ17" s="87"/>
      <c r="AR17" s="87"/>
    </row>
    <row r="18" spans="1:44" s="108" customFormat="1" ht="24.75" customHeight="1" x14ac:dyDescent="0.25">
      <c r="A18" s="260"/>
      <c r="B18" s="47"/>
      <c r="C18" s="49" t="str">
        <f t="shared" si="6"/>
        <v/>
      </c>
      <c r="D18" s="40" t="str">
        <f>IFERROR(IF(H18="","",(1-(H18/(VLOOKUP(J18,Causa!$A$78:$B$80,2,0))))*60),"FALTA CALIBRE")</f>
        <v/>
      </c>
      <c r="E18" s="41"/>
      <c r="F18" s="42">
        <v>0.41597222222222202</v>
      </c>
      <c r="G18" s="133"/>
      <c r="H18" s="122" t="str">
        <f t="shared" si="7"/>
        <v/>
      </c>
      <c r="I18" s="146"/>
      <c r="J18" s="43"/>
      <c r="K18" s="159"/>
      <c r="L18" s="123">
        <f t="shared" si="1"/>
        <v>0</v>
      </c>
      <c r="M18" s="123">
        <f t="shared" si="2"/>
        <v>0</v>
      </c>
      <c r="N18" s="44" t="str">
        <f>IF(E18="","",H18/12*VLOOKUP(J18,Causa!$A$78:$C$80,3,0))</f>
        <v/>
      </c>
      <c r="O18" s="44">
        <f t="shared" si="3"/>
        <v>0</v>
      </c>
      <c r="P18" s="44">
        <f t="shared" si="4"/>
        <v>0</v>
      </c>
      <c r="Q18" s="160"/>
      <c r="R18" s="45"/>
      <c r="S18" s="45"/>
      <c r="T18" s="161">
        <f>IF(H18="",0,ROUND(H18/VLOOKUP(J18,Causa!$A$78:$B$80,2,0)*60,2))</f>
        <v>0</v>
      </c>
      <c r="U18" s="161">
        <f t="shared" si="8"/>
        <v>0</v>
      </c>
      <c r="V18" s="161">
        <f t="shared" si="9"/>
        <v>0</v>
      </c>
      <c r="W18" s="161">
        <f t="shared" si="10"/>
        <v>0</v>
      </c>
      <c r="X18" s="161">
        <f t="shared" si="11"/>
        <v>0</v>
      </c>
      <c r="Y18" s="161">
        <f t="shared" si="5"/>
        <v>0</v>
      </c>
      <c r="Z18" s="162">
        <v>9</v>
      </c>
      <c r="AA18" s="105" t="s">
        <v>515</v>
      </c>
      <c r="AB18" s="106"/>
      <c r="AC18" s="106"/>
      <c r="AD18" s="106"/>
      <c r="AE18" s="107">
        <f t="shared" si="12"/>
        <v>9</v>
      </c>
      <c r="AP18" s="87"/>
      <c r="AQ18" s="87"/>
      <c r="AR18" s="87"/>
    </row>
    <row r="19" spans="1:44" s="108" customFormat="1" ht="24.75" customHeight="1" x14ac:dyDescent="0.25">
      <c r="A19" s="260"/>
      <c r="B19" s="47"/>
      <c r="C19" s="49" t="str">
        <f t="shared" si="6"/>
        <v/>
      </c>
      <c r="D19" s="40" t="str">
        <f>IFERROR(IF(H19="","",(1-(H19/(VLOOKUP(J19,Causa!$A$78:$B$80,2,0))))*60),"FALTA CALIBRE")</f>
        <v/>
      </c>
      <c r="E19" s="41"/>
      <c r="F19" s="42">
        <v>0.45763888888888898</v>
      </c>
      <c r="G19" s="133"/>
      <c r="H19" s="122" t="str">
        <f t="shared" si="7"/>
        <v/>
      </c>
      <c r="I19" s="146"/>
      <c r="J19" s="43"/>
      <c r="K19" s="159"/>
      <c r="L19" s="123">
        <f t="shared" si="1"/>
        <v>0</v>
      </c>
      <c r="M19" s="123">
        <f t="shared" si="2"/>
        <v>0</v>
      </c>
      <c r="N19" s="44" t="str">
        <f>IF(E19="","",H19/12*VLOOKUP(J19,Causa!$A$78:$C$80,3,0))</f>
        <v/>
      </c>
      <c r="O19" s="44">
        <f t="shared" si="3"/>
        <v>0</v>
      </c>
      <c r="P19" s="44">
        <f t="shared" si="4"/>
        <v>0</v>
      </c>
      <c r="Q19" s="160"/>
      <c r="R19" s="45"/>
      <c r="S19" s="45"/>
      <c r="T19" s="161">
        <f>IF(H19="",0,ROUND(H19/VLOOKUP(J19,Causa!$A$78:$B$80,2,0)*60,2))</f>
        <v>0</v>
      </c>
      <c r="U19" s="161">
        <f t="shared" si="8"/>
        <v>0</v>
      </c>
      <c r="V19" s="161">
        <f t="shared" si="9"/>
        <v>0</v>
      </c>
      <c r="W19" s="161">
        <f t="shared" si="10"/>
        <v>0</v>
      </c>
      <c r="X19" s="161">
        <f t="shared" si="11"/>
        <v>0</v>
      </c>
      <c r="Y19" s="161">
        <f t="shared" si="5"/>
        <v>0</v>
      </c>
      <c r="Z19" s="162">
        <v>10</v>
      </c>
      <c r="AA19" s="105" t="s">
        <v>515</v>
      </c>
      <c r="AB19" s="106"/>
      <c r="AC19" s="106"/>
      <c r="AD19" s="106"/>
      <c r="AE19" s="107">
        <f t="shared" si="12"/>
        <v>10</v>
      </c>
      <c r="AP19" s="87"/>
      <c r="AQ19" s="87"/>
      <c r="AR19" s="87"/>
    </row>
    <row r="20" spans="1:44" s="108" customFormat="1" ht="24.75" customHeight="1" x14ac:dyDescent="0.25">
      <c r="A20" s="260"/>
      <c r="B20" s="47"/>
      <c r="C20" s="49" t="str">
        <f t="shared" si="6"/>
        <v/>
      </c>
      <c r="D20" s="40" t="str">
        <f>IFERROR(IF(H20="","",(1-(H20/(VLOOKUP(J20,Causa!$A$78:$B$80,2,0))))*60),"FALTA CALIBRE")</f>
        <v/>
      </c>
      <c r="E20" s="41"/>
      <c r="F20" s="42">
        <v>0.499305555555556</v>
      </c>
      <c r="G20" s="133"/>
      <c r="H20" s="122" t="str">
        <f t="shared" si="7"/>
        <v/>
      </c>
      <c r="I20" s="146"/>
      <c r="J20" s="43"/>
      <c r="K20" s="159"/>
      <c r="L20" s="123">
        <f t="shared" si="1"/>
        <v>0</v>
      </c>
      <c r="M20" s="123">
        <f t="shared" si="2"/>
        <v>0</v>
      </c>
      <c r="N20" s="44" t="str">
        <f>IF(E20="","",H20/12*VLOOKUP(J20,Causa!$A$78:$C$80,3,0))</f>
        <v/>
      </c>
      <c r="O20" s="44">
        <f t="shared" si="3"/>
        <v>0</v>
      </c>
      <c r="P20" s="44">
        <f t="shared" si="4"/>
        <v>0</v>
      </c>
      <c r="Q20" s="160"/>
      <c r="R20" s="45"/>
      <c r="S20" s="45"/>
      <c r="T20" s="161">
        <f>IF(H20="",0,ROUND(H20/VLOOKUP(J20,Causa!$A$78:$B$80,2,0)*60,2))</f>
        <v>0</v>
      </c>
      <c r="U20" s="161">
        <f t="shared" si="8"/>
        <v>0</v>
      </c>
      <c r="V20" s="161">
        <f t="shared" si="9"/>
        <v>0</v>
      </c>
      <c r="W20" s="161">
        <f t="shared" si="10"/>
        <v>0</v>
      </c>
      <c r="X20" s="161">
        <f t="shared" si="11"/>
        <v>0</v>
      </c>
      <c r="Y20" s="161">
        <f t="shared" si="5"/>
        <v>0</v>
      </c>
      <c r="Z20" s="162">
        <v>11</v>
      </c>
      <c r="AA20" s="105" t="s">
        <v>515</v>
      </c>
      <c r="AB20" s="106"/>
      <c r="AC20" s="106"/>
      <c r="AD20" s="106"/>
      <c r="AE20" s="107">
        <f t="shared" si="12"/>
        <v>11</v>
      </c>
      <c r="AP20" s="87"/>
      <c r="AQ20" s="87"/>
      <c r="AR20" s="87"/>
    </row>
    <row r="21" spans="1:44" s="108" customFormat="1" ht="24.75" customHeight="1" x14ac:dyDescent="0.25">
      <c r="A21" s="260"/>
      <c r="B21" s="47"/>
      <c r="C21" s="49" t="str">
        <f t="shared" si="6"/>
        <v/>
      </c>
      <c r="D21" s="40" t="str">
        <f>IFERROR(IF(H21="","",(1-(H21/(VLOOKUP(J21,Causa!$A$78:$B$80,2,0))))*60),"FALTA CALIBRE")</f>
        <v/>
      </c>
      <c r="E21" s="41"/>
      <c r="F21" s="42">
        <v>0.54097222222222197</v>
      </c>
      <c r="G21" s="133"/>
      <c r="H21" s="122" t="str">
        <f t="shared" si="7"/>
        <v/>
      </c>
      <c r="I21" s="146"/>
      <c r="J21" s="43"/>
      <c r="K21" s="159"/>
      <c r="L21" s="123">
        <f t="shared" si="1"/>
        <v>0</v>
      </c>
      <c r="M21" s="123">
        <f t="shared" si="2"/>
        <v>0</v>
      </c>
      <c r="N21" s="44" t="str">
        <f>IF(E21="","",H21/12*VLOOKUP(J21,Causa!$A$78:$C$80,3,0))</f>
        <v/>
      </c>
      <c r="O21" s="44">
        <f t="shared" si="3"/>
        <v>0</v>
      </c>
      <c r="P21" s="44">
        <f t="shared" si="4"/>
        <v>0</v>
      </c>
      <c r="Q21" s="160"/>
      <c r="R21" s="45"/>
      <c r="S21" s="45"/>
      <c r="T21" s="161">
        <f>IF(H21="",0,ROUND(H21/VLOOKUP(J21,Causa!$A$78:$B$80,2,0)*60,2))</f>
        <v>0</v>
      </c>
      <c r="U21" s="161">
        <f t="shared" si="8"/>
        <v>0</v>
      </c>
      <c r="V21" s="161">
        <f t="shared" si="9"/>
        <v>0</v>
      </c>
      <c r="W21" s="161">
        <f t="shared" si="10"/>
        <v>0</v>
      </c>
      <c r="X21" s="161">
        <f t="shared" si="11"/>
        <v>0</v>
      </c>
      <c r="Y21" s="161">
        <f t="shared" si="5"/>
        <v>0</v>
      </c>
      <c r="Z21" s="162">
        <v>12</v>
      </c>
      <c r="AA21" s="110" t="s">
        <v>515</v>
      </c>
      <c r="AB21" s="106"/>
      <c r="AC21" s="106"/>
      <c r="AD21" s="106"/>
      <c r="AE21" s="107">
        <f t="shared" si="12"/>
        <v>12</v>
      </c>
      <c r="AP21" s="87"/>
      <c r="AQ21" s="87"/>
      <c r="AR21" s="87"/>
    </row>
    <row r="22" spans="1:44" s="108" customFormat="1" ht="24.75" customHeight="1" x14ac:dyDescent="0.25">
      <c r="A22" s="260"/>
      <c r="B22" s="47"/>
      <c r="C22" s="49" t="str">
        <f t="shared" si="6"/>
        <v/>
      </c>
      <c r="D22" s="40" t="str">
        <f>IFERROR(IF(H22="","",(1-(H22/(VLOOKUP(J22,Causa!$A$78:$B$80,2,0))))*60),"FALTA CALIBRE")</f>
        <v/>
      </c>
      <c r="E22" s="41"/>
      <c r="F22" s="42">
        <v>0.58263888888888904</v>
      </c>
      <c r="G22" s="133"/>
      <c r="H22" s="122" t="str">
        <f t="shared" si="7"/>
        <v/>
      </c>
      <c r="I22" s="146"/>
      <c r="J22" s="43"/>
      <c r="K22" s="159"/>
      <c r="L22" s="123">
        <f t="shared" si="1"/>
        <v>0</v>
      </c>
      <c r="M22" s="123">
        <f t="shared" si="2"/>
        <v>0</v>
      </c>
      <c r="N22" s="44" t="str">
        <f>IF(E22="","",H22/12*VLOOKUP(J22,Causa!$A$78:$C$80,3,0))</f>
        <v/>
      </c>
      <c r="O22" s="44">
        <f t="shared" si="3"/>
        <v>0</v>
      </c>
      <c r="P22" s="44">
        <f t="shared" si="4"/>
        <v>0</v>
      </c>
      <c r="Q22" s="160"/>
      <c r="R22" s="45"/>
      <c r="S22" s="45"/>
      <c r="T22" s="161">
        <f>IF(H22="",0,ROUND(H22/VLOOKUP(J22,Causa!$A$78:$B$80,2,0)*60,2))</f>
        <v>0</v>
      </c>
      <c r="U22" s="161">
        <f t="shared" si="8"/>
        <v>0</v>
      </c>
      <c r="V22" s="161">
        <f t="shared" si="9"/>
        <v>0</v>
      </c>
      <c r="W22" s="161">
        <f t="shared" si="10"/>
        <v>0</v>
      </c>
      <c r="X22" s="161">
        <f t="shared" si="11"/>
        <v>0</v>
      </c>
      <c r="Y22" s="161">
        <f t="shared" si="5"/>
        <v>0</v>
      </c>
      <c r="Z22" s="162">
        <v>13</v>
      </c>
      <c r="AA22" s="110" t="s">
        <v>515</v>
      </c>
      <c r="AB22" s="106"/>
      <c r="AC22" s="106"/>
      <c r="AD22" s="106"/>
      <c r="AE22" s="107">
        <f t="shared" si="12"/>
        <v>13</v>
      </c>
      <c r="AP22" s="87"/>
      <c r="AQ22" s="87"/>
      <c r="AR22" s="87"/>
    </row>
    <row r="23" spans="1:44" s="108" customFormat="1" ht="24.75" customHeight="1" thickBot="1" x14ac:dyDescent="0.3">
      <c r="A23" s="261"/>
      <c r="B23" s="47"/>
      <c r="C23" s="50" t="str">
        <f t="shared" si="6"/>
        <v/>
      </c>
      <c r="D23" s="40" t="str">
        <f>IFERROR(IF(H23="","",(1-(H23/(VLOOKUP(J23,Causa!$A$78:$B$80,2,0))))*60),"FALTA CALIBRE")</f>
        <v/>
      </c>
      <c r="E23" s="41"/>
      <c r="F23" s="42">
        <v>0.624305555555556</v>
      </c>
      <c r="G23" s="133"/>
      <c r="H23" s="122" t="str">
        <f t="shared" si="7"/>
        <v/>
      </c>
      <c r="I23" s="146"/>
      <c r="J23" s="43"/>
      <c r="K23" s="159"/>
      <c r="L23" s="123">
        <f t="shared" si="1"/>
        <v>0</v>
      </c>
      <c r="M23" s="123">
        <f t="shared" si="2"/>
        <v>0</v>
      </c>
      <c r="N23" s="44" t="str">
        <f>IF(E23="","",H23/12*VLOOKUP(J23,Causa!$A$78:$C$80,3,0))</f>
        <v/>
      </c>
      <c r="O23" s="44">
        <f t="shared" si="3"/>
        <v>0</v>
      </c>
      <c r="P23" s="44">
        <f t="shared" si="4"/>
        <v>0</v>
      </c>
      <c r="Q23" s="160"/>
      <c r="R23" s="45"/>
      <c r="S23" s="45"/>
      <c r="T23" s="161">
        <f>IF(H23="",0,ROUND(H23/VLOOKUP(J23,Causa!$A$78:$B$80,2,0)*60,2))</f>
        <v>0</v>
      </c>
      <c r="U23" s="161">
        <f t="shared" si="8"/>
        <v>0</v>
      </c>
      <c r="V23" s="161">
        <f t="shared" si="9"/>
        <v>0</v>
      </c>
      <c r="W23" s="161">
        <f t="shared" si="10"/>
        <v>0</v>
      </c>
      <c r="X23" s="161">
        <f t="shared" si="11"/>
        <v>0</v>
      </c>
      <c r="Y23" s="161">
        <f t="shared" si="5"/>
        <v>0</v>
      </c>
      <c r="Z23" s="162">
        <v>14</v>
      </c>
      <c r="AA23" s="110" t="s">
        <v>515</v>
      </c>
      <c r="AB23" s="106"/>
      <c r="AC23" s="106"/>
      <c r="AD23" s="106"/>
      <c r="AE23" s="107">
        <f t="shared" si="12"/>
        <v>14</v>
      </c>
      <c r="AP23" s="87"/>
      <c r="AQ23" s="87"/>
      <c r="AR23" s="87"/>
    </row>
    <row r="24" spans="1:44" s="108" customFormat="1" ht="24.75" customHeight="1" x14ac:dyDescent="0.25">
      <c r="A24" s="259" t="s">
        <v>1764</v>
      </c>
      <c r="B24" s="47"/>
      <c r="C24" s="48" t="str">
        <f t="shared" si="6"/>
        <v/>
      </c>
      <c r="D24" s="40" t="str">
        <f>IFERROR(IF(H24="","",(1-(H24/(VLOOKUP(J24,Causa!$A$78:$B$80,2,0))))*60),"FALTA CALIBRE")</f>
        <v/>
      </c>
      <c r="E24" s="41"/>
      <c r="F24" s="42">
        <v>0.66597222222222197</v>
      </c>
      <c r="G24" s="133"/>
      <c r="H24" s="122" t="str">
        <f t="shared" si="7"/>
        <v/>
      </c>
      <c r="I24" s="146"/>
      <c r="J24" s="43"/>
      <c r="K24" s="159"/>
      <c r="L24" s="123">
        <f t="shared" si="1"/>
        <v>0</v>
      </c>
      <c r="M24" s="123">
        <f t="shared" si="2"/>
        <v>0</v>
      </c>
      <c r="N24" s="44" t="str">
        <f>IF(E24="","",H24/12*VLOOKUP(J24,Causa!$A$78:$C$80,3,0))</f>
        <v/>
      </c>
      <c r="O24" s="44">
        <f t="shared" si="3"/>
        <v>0</v>
      </c>
      <c r="P24" s="44">
        <f t="shared" si="4"/>
        <v>0</v>
      </c>
      <c r="Q24" s="160"/>
      <c r="R24" s="45">
        <f>IFERROR(SUM(T24:T32)/(SUM(Y24:Y32)-SUM(U24:U32)-SUM(V24:V32)),0)</f>
        <v>0</v>
      </c>
      <c r="S24" s="45"/>
      <c r="T24" s="161">
        <f>IF(H24="",0,ROUND(H24/VLOOKUP(J24,Causa!$A$78:$B$80,2,0)*60,2))</f>
        <v>0</v>
      </c>
      <c r="U24" s="161">
        <f t="shared" si="8"/>
        <v>0</v>
      </c>
      <c r="V24" s="161">
        <f t="shared" si="9"/>
        <v>0</v>
      </c>
      <c r="W24" s="161">
        <f t="shared" si="10"/>
        <v>0</v>
      </c>
      <c r="X24" s="161">
        <f t="shared" si="11"/>
        <v>0</v>
      </c>
      <c r="Y24" s="161">
        <f t="shared" si="5"/>
        <v>0</v>
      </c>
      <c r="Z24" s="162">
        <v>15</v>
      </c>
      <c r="AA24" s="110" t="s">
        <v>1850</v>
      </c>
      <c r="AB24" s="106"/>
      <c r="AC24" s="106"/>
      <c r="AD24" s="106"/>
      <c r="AE24" s="107">
        <f t="shared" si="12"/>
        <v>15</v>
      </c>
      <c r="AP24" s="111"/>
      <c r="AQ24" s="111"/>
      <c r="AR24" s="111"/>
    </row>
    <row r="25" spans="1:44" s="108" customFormat="1" ht="24.75" customHeight="1" x14ac:dyDescent="0.25">
      <c r="A25" s="260"/>
      <c r="B25" s="47"/>
      <c r="C25" s="49" t="str">
        <f t="shared" si="6"/>
        <v/>
      </c>
      <c r="D25" s="40" t="str">
        <f>IFERROR(IF(H25="","",(1-(H25/(VLOOKUP(J25,Causa!$A$78:$B$80,2,0))))*60),"FALTA CALIBRE")</f>
        <v/>
      </c>
      <c r="E25" s="41"/>
      <c r="F25" s="42">
        <v>0.70763888888888904</v>
      </c>
      <c r="G25" s="133"/>
      <c r="H25" s="122" t="str">
        <f t="shared" si="7"/>
        <v/>
      </c>
      <c r="I25" s="146"/>
      <c r="J25" s="43"/>
      <c r="K25" s="159" t="str">
        <f>IFERROR("Promedio Vol. De 00:00 a 08:00: " &amp; ROUND(AVERAGE(N25:N32),1) &amp; "  - GLY Promedio: " &amp; ROUND(AVERAGE(L25:L32),3)*100,"")</f>
        <v/>
      </c>
      <c r="L25" s="123">
        <f t="shared" si="1"/>
        <v>0</v>
      </c>
      <c r="M25" s="123">
        <f t="shared" si="2"/>
        <v>0</v>
      </c>
      <c r="N25" s="44" t="str">
        <f>IF(E25="","",H25/12*VLOOKUP(J25,Causa!$A$78:$C$80,3,0))</f>
        <v/>
      </c>
      <c r="O25" s="44">
        <f t="shared" si="3"/>
        <v>0</v>
      </c>
      <c r="P25" s="44">
        <f t="shared" si="4"/>
        <v>0</v>
      </c>
      <c r="Q25" s="160"/>
      <c r="R25" s="45"/>
      <c r="S25" s="45"/>
      <c r="T25" s="161">
        <f>IF(H25="",0,ROUND(H25/VLOOKUP(J25,Causa!$A$78:$B$80,2,0)*60,2))</f>
        <v>0</v>
      </c>
      <c r="U25" s="161">
        <f t="shared" si="8"/>
        <v>0</v>
      </c>
      <c r="V25" s="161">
        <f t="shared" si="9"/>
        <v>0</v>
      </c>
      <c r="W25" s="161">
        <f t="shared" si="10"/>
        <v>0</v>
      </c>
      <c r="X25" s="161">
        <f t="shared" si="11"/>
        <v>0</v>
      </c>
      <c r="Y25" s="161">
        <f t="shared" si="5"/>
        <v>0</v>
      </c>
      <c r="Z25" s="162">
        <v>16</v>
      </c>
      <c r="AA25" s="110" t="s">
        <v>1850</v>
      </c>
      <c r="AB25" s="106"/>
      <c r="AC25" s="106"/>
      <c r="AD25" s="106"/>
      <c r="AE25" s="107">
        <f t="shared" si="12"/>
        <v>16</v>
      </c>
      <c r="AP25" s="91"/>
      <c r="AQ25" s="91"/>
      <c r="AR25" s="91"/>
    </row>
    <row r="26" spans="1:44" s="108" customFormat="1" ht="24.75" customHeight="1" x14ac:dyDescent="0.25">
      <c r="A26" s="260"/>
      <c r="B26" s="47"/>
      <c r="C26" s="49" t="str">
        <f t="shared" si="6"/>
        <v/>
      </c>
      <c r="D26" s="40" t="str">
        <f>IFERROR(IF(H26="","",(1-(H26/(VLOOKUP(J26,Causa!$A$78:$B$80,2,0))))*60),"FALTA CALIBRE")</f>
        <v/>
      </c>
      <c r="E26" s="41"/>
      <c r="F26" s="42">
        <v>0.749305555555556</v>
      </c>
      <c r="G26" s="133"/>
      <c r="H26" s="122" t="str">
        <f t="shared" si="7"/>
        <v/>
      </c>
      <c r="I26" s="146"/>
      <c r="J26" s="43"/>
      <c r="K26" s="159"/>
      <c r="L26" s="123">
        <f t="shared" si="1"/>
        <v>0</v>
      </c>
      <c r="M26" s="123">
        <f t="shared" si="2"/>
        <v>0</v>
      </c>
      <c r="N26" s="44" t="str">
        <f>IF(E26="","",H26/12*VLOOKUP(J26,Causa!$A$78:$C$80,3,0))</f>
        <v/>
      </c>
      <c r="O26" s="44">
        <f t="shared" si="3"/>
        <v>0</v>
      </c>
      <c r="P26" s="44">
        <f t="shared" si="4"/>
        <v>0</v>
      </c>
      <c r="Q26" s="160"/>
      <c r="R26" s="45"/>
      <c r="S26" s="45"/>
      <c r="T26" s="161">
        <f>IF(H26="",0,ROUND(H26/VLOOKUP(J26,Causa!$A$78:$B$80,2,0)*60,2))</f>
        <v>0</v>
      </c>
      <c r="U26" s="161">
        <f t="shared" si="8"/>
        <v>0</v>
      </c>
      <c r="V26" s="161">
        <f t="shared" si="9"/>
        <v>0</v>
      </c>
      <c r="W26" s="161">
        <f t="shared" si="10"/>
        <v>0</v>
      </c>
      <c r="X26" s="161">
        <f t="shared" si="11"/>
        <v>0</v>
      </c>
      <c r="Y26" s="161">
        <f t="shared" si="5"/>
        <v>0</v>
      </c>
      <c r="Z26" s="162">
        <v>17</v>
      </c>
      <c r="AA26" s="110" t="s">
        <v>1850</v>
      </c>
      <c r="AB26" s="106"/>
      <c r="AC26" s="106"/>
      <c r="AD26" s="106"/>
      <c r="AE26" s="107">
        <f t="shared" si="12"/>
        <v>17</v>
      </c>
      <c r="AP26" s="91"/>
      <c r="AQ26" s="91"/>
      <c r="AR26" s="91"/>
    </row>
    <row r="27" spans="1:44" s="108" customFormat="1" ht="24.75" customHeight="1" x14ac:dyDescent="0.25">
      <c r="A27" s="260"/>
      <c r="B27" s="47"/>
      <c r="C27" s="49" t="str">
        <f t="shared" si="6"/>
        <v/>
      </c>
      <c r="D27" s="40" t="str">
        <f>IFERROR(IF(H27="","",(1-(H27/(VLOOKUP(J27,Causa!$A$78:$B$80,2,0))))*60),"FALTA CALIBRE")</f>
        <v/>
      </c>
      <c r="E27" s="41"/>
      <c r="F27" s="42">
        <v>0.79097222222222197</v>
      </c>
      <c r="G27" s="133"/>
      <c r="H27" s="122" t="str">
        <f t="shared" si="7"/>
        <v/>
      </c>
      <c r="I27" s="146"/>
      <c r="J27" s="43"/>
      <c r="K27" s="159"/>
      <c r="L27" s="123">
        <f t="shared" si="1"/>
        <v>0</v>
      </c>
      <c r="M27" s="123">
        <f t="shared" si="2"/>
        <v>0</v>
      </c>
      <c r="N27" s="44" t="str">
        <f>IF(E27="","",H27/12*VLOOKUP(J27,Causa!$A$78:$C$80,3,0))</f>
        <v/>
      </c>
      <c r="O27" s="44">
        <f t="shared" si="3"/>
        <v>0</v>
      </c>
      <c r="P27" s="44">
        <f t="shared" si="4"/>
        <v>0</v>
      </c>
      <c r="Q27" s="160"/>
      <c r="R27" s="45"/>
      <c r="S27" s="45"/>
      <c r="T27" s="161">
        <f>IF(H27="",0,ROUND(H27/VLOOKUP(J27,Causa!$A$78:$B$80,2,0)*60,2))</f>
        <v>0</v>
      </c>
      <c r="U27" s="161">
        <f t="shared" si="8"/>
        <v>0</v>
      </c>
      <c r="V27" s="161">
        <f t="shared" si="9"/>
        <v>0</v>
      </c>
      <c r="W27" s="161">
        <f t="shared" si="10"/>
        <v>0</v>
      </c>
      <c r="X27" s="161">
        <f t="shared" si="11"/>
        <v>0</v>
      </c>
      <c r="Y27" s="161">
        <f t="shared" si="5"/>
        <v>0</v>
      </c>
      <c r="Z27" s="162">
        <v>18</v>
      </c>
      <c r="AA27" s="106" t="s">
        <v>1850</v>
      </c>
      <c r="AB27" s="106"/>
      <c r="AC27" s="106"/>
      <c r="AD27" s="106"/>
      <c r="AE27" s="107">
        <f t="shared" si="12"/>
        <v>18</v>
      </c>
      <c r="AP27" s="91"/>
      <c r="AQ27" s="91"/>
      <c r="AR27" s="91"/>
    </row>
    <row r="28" spans="1:44" s="108" customFormat="1" ht="24.75" customHeight="1" x14ac:dyDescent="0.25">
      <c r="A28" s="260"/>
      <c r="B28" s="47"/>
      <c r="C28" s="49" t="str">
        <f t="shared" si="6"/>
        <v/>
      </c>
      <c r="D28" s="40" t="str">
        <f>IFERROR(IF(H28="","",(1-(H28/(VLOOKUP(J28,Causa!$A$78:$B$80,2,0))))*60),"FALTA CALIBRE")</f>
        <v/>
      </c>
      <c r="E28" s="41"/>
      <c r="F28" s="42">
        <v>0.83263888888888904</v>
      </c>
      <c r="G28" s="133"/>
      <c r="H28" s="122" t="str">
        <f t="shared" si="7"/>
        <v/>
      </c>
      <c r="I28" s="146"/>
      <c r="J28" s="43"/>
      <c r="K28" s="159"/>
      <c r="L28" s="123">
        <f t="shared" si="1"/>
        <v>0</v>
      </c>
      <c r="M28" s="123">
        <f t="shared" si="2"/>
        <v>0</v>
      </c>
      <c r="N28" s="44" t="str">
        <f>IF(E28="","",H28/12*VLOOKUP(J28,Causa!$A$78:$C$80,3,0))</f>
        <v/>
      </c>
      <c r="O28" s="44">
        <f t="shared" si="3"/>
        <v>0</v>
      </c>
      <c r="P28" s="44">
        <f t="shared" si="4"/>
        <v>0</v>
      </c>
      <c r="Q28" s="160"/>
      <c r="R28" s="45"/>
      <c r="S28" s="45"/>
      <c r="T28" s="161">
        <f>IF(H28="",0,ROUND(H28/VLOOKUP(J28,Causa!$A$78:$B$80,2,0)*60,2))</f>
        <v>0</v>
      </c>
      <c r="U28" s="161">
        <f t="shared" si="8"/>
        <v>0</v>
      </c>
      <c r="V28" s="161">
        <f t="shared" si="9"/>
        <v>0</v>
      </c>
      <c r="W28" s="161">
        <f t="shared" si="10"/>
        <v>0</v>
      </c>
      <c r="X28" s="161">
        <f t="shared" si="11"/>
        <v>0</v>
      </c>
      <c r="Y28" s="161">
        <f t="shared" si="5"/>
        <v>0</v>
      </c>
      <c r="Z28" s="162">
        <v>19</v>
      </c>
      <c r="AA28" s="106" t="s">
        <v>1850</v>
      </c>
      <c r="AB28" s="106"/>
      <c r="AC28" s="106"/>
      <c r="AD28" s="106"/>
      <c r="AE28" s="107">
        <f t="shared" si="12"/>
        <v>19</v>
      </c>
      <c r="AP28" s="91"/>
      <c r="AQ28" s="91"/>
      <c r="AR28" s="91"/>
    </row>
    <row r="29" spans="1:44" s="108" customFormat="1" ht="24.75" customHeight="1" x14ac:dyDescent="0.25">
      <c r="A29" s="260"/>
      <c r="B29" s="47"/>
      <c r="C29" s="49" t="str">
        <f t="shared" si="6"/>
        <v/>
      </c>
      <c r="D29" s="40" t="str">
        <f>IFERROR(IF(H29="","",(1-(H29/(VLOOKUP(J29,Causa!$A$78:$B$80,2,0))))*60),"FALTA CALIBRE")</f>
        <v/>
      </c>
      <c r="E29" s="41"/>
      <c r="F29" s="42">
        <v>0.874305555555556</v>
      </c>
      <c r="G29" s="133"/>
      <c r="H29" s="122" t="str">
        <f t="shared" si="7"/>
        <v/>
      </c>
      <c r="I29" s="146"/>
      <c r="J29" s="43"/>
      <c r="K29" s="159"/>
      <c r="L29" s="123">
        <f t="shared" si="1"/>
        <v>0</v>
      </c>
      <c r="M29" s="123">
        <f t="shared" si="2"/>
        <v>0</v>
      </c>
      <c r="N29" s="44" t="str">
        <f>IF(E29="","",H29/12*VLOOKUP(J29,Causa!$A$78:$C$80,3,0))</f>
        <v/>
      </c>
      <c r="O29" s="44">
        <f t="shared" si="3"/>
        <v>0</v>
      </c>
      <c r="P29" s="44">
        <f t="shared" si="4"/>
        <v>0</v>
      </c>
      <c r="Q29" s="160"/>
      <c r="R29" s="45"/>
      <c r="S29" s="45"/>
      <c r="T29" s="161">
        <f>IF(H29="",0,ROUND(H29/VLOOKUP(J29,Causa!$A$78:$B$80,2,0)*60,2))</f>
        <v>0</v>
      </c>
      <c r="U29" s="161">
        <f t="shared" si="8"/>
        <v>0</v>
      </c>
      <c r="V29" s="161">
        <f t="shared" si="9"/>
        <v>0</v>
      </c>
      <c r="W29" s="161">
        <f t="shared" si="10"/>
        <v>0</v>
      </c>
      <c r="X29" s="161">
        <f t="shared" si="11"/>
        <v>0</v>
      </c>
      <c r="Y29" s="161">
        <f t="shared" si="5"/>
        <v>0</v>
      </c>
      <c r="Z29" s="162">
        <v>20</v>
      </c>
      <c r="AA29" s="106" t="s">
        <v>1850</v>
      </c>
      <c r="AB29" s="106"/>
      <c r="AC29" s="106"/>
      <c r="AD29" s="106"/>
      <c r="AE29" s="107">
        <f t="shared" si="12"/>
        <v>20</v>
      </c>
      <c r="AP29" s="91"/>
      <c r="AQ29" s="91"/>
      <c r="AR29" s="91"/>
    </row>
    <row r="30" spans="1:44" s="108" customFormat="1" ht="24.75" customHeight="1" x14ac:dyDescent="0.25">
      <c r="A30" s="260"/>
      <c r="B30" s="47"/>
      <c r="C30" s="49" t="str">
        <f t="shared" si="6"/>
        <v/>
      </c>
      <c r="D30" s="40" t="str">
        <f>IFERROR(IF(H30="","",(1-(H30/(VLOOKUP(J30,Causa!$A$78:$B$80,2,0))))*60),"FALTA CALIBRE")</f>
        <v/>
      </c>
      <c r="E30" s="41"/>
      <c r="F30" s="42">
        <v>0.91597222222222197</v>
      </c>
      <c r="G30" s="133"/>
      <c r="H30" s="122" t="str">
        <f t="shared" si="7"/>
        <v/>
      </c>
      <c r="I30" s="146"/>
      <c r="J30" s="43"/>
      <c r="K30" s="159"/>
      <c r="L30" s="123">
        <f t="shared" si="1"/>
        <v>0</v>
      </c>
      <c r="M30" s="123">
        <f t="shared" si="2"/>
        <v>0</v>
      </c>
      <c r="N30" s="44" t="str">
        <f>IF(E30="","",H30/12*VLOOKUP(J30,Causa!$A$78:$C$80,3,0))</f>
        <v/>
      </c>
      <c r="O30" s="44">
        <f t="shared" si="3"/>
        <v>0</v>
      </c>
      <c r="P30" s="44">
        <f t="shared" si="4"/>
        <v>0</v>
      </c>
      <c r="Q30" s="160"/>
      <c r="R30" s="45"/>
      <c r="S30" s="45"/>
      <c r="T30" s="161">
        <f>IF(H30="",0,ROUND(H30/VLOOKUP(J30,Causa!$A$78:$B$80,2,0)*60,2))</f>
        <v>0</v>
      </c>
      <c r="U30" s="161">
        <f t="shared" si="8"/>
        <v>0</v>
      </c>
      <c r="V30" s="161">
        <f t="shared" si="9"/>
        <v>0</v>
      </c>
      <c r="W30" s="161">
        <f t="shared" si="10"/>
        <v>0</v>
      </c>
      <c r="X30" s="161">
        <f t="shared" si="11"/>
        <v>0</v>
      </c>
      <c r="Y30" s="161">
        <f t="shared" si="5"/>
        <v>0</v>
      </c>
      <c r="Z30" s="162">
        <v>21</v>
      </c>
      <c r="AA30" s="106" t="s">
        <v>1850</v>
      </c>
      <c r="AB30" s="106"/>
      <c r="AC30" s="106"/>
      <c r="AD30" s="106"/>
      <c r="AE30" s="107">
        <f t="shared" si="12"/>
        <v>21</v>
      </c>
      <c r="AP30" s="91"/>
      <c r="AQ30" s="91"/>
      <c r="AR30" s="91"/>
    </row>
    <row r="31" spans="1:44" s="108" customFormat="1" ht="24.75" customHeight="1" thickBot="1" x14ac:dyDescent="0.3">
      <c r="A31" s="261"/>
      <c r="B31" s="47"/>
      <c r="C31" s="50" t="str">
        <f t="shared" si="6"/>
        <v/>
      </c>
      <c r="D31" s="40" t="str">
        <f>IFERROR(IF(H31="","",(1-(H31/(VLOOKUP(J31,Causa!$A$78:$B$80,2,0))))*60),"FALTA CALIBRE")</f>
        <v/>
      </c>
      <c r="E31" s="41"/>
      <c r="F31" s="42">
        <v>0.95763888888888904</v>
      </c>
      <c r="G31" s="133"/>
      <c r="H31" s="122" t="str">
        <f t="shared" si="7"/>
        <v/>
      </c>
      <c r="I31" s="146"/>
      <c r="J31" s="43"/>
      <c r="K31" s="159"/>
      <c r="L31" s="123">
        <f t="shared" si="1"/>
        <v>0</v>
      </c>
      <c r="M31" s="123">
        <f t="shared" si="2"/>
        <v>0</v>
      </c>
      <c r="N31" s="44" t="str">
        <f>IF(E31="","",H31/12*VLOOKUP(J31,Causa!$A$78:$C$80,3,0))</f>
        <v/>
      </c>
      <c r="O31" s="44">
        <f t="shared" si="3"/>
        <v>0</v>
      </c>
      <c r="P31" s="44">
        <f t="shared" si="4"/>
        <v>0</v>
      </c>
      <c r="Q31" s="160"/>
      <c r="R31" s="45"/>
      <c r="S31" s="45"/>
      <c r="T31" s="161">
        <f>IF(H31="",0,ROUND(H31/VLOOKUP(J31,Causa!$A$78:$B$80,2,0)*60,2))</f>
        <v>0</v>
      </c>
      <c r="U31" s="161">
        <f t="shared" si="8"/>
        <v>0</v>
      </c>
      <c r="V31" s="161">
        <f t="shared" si="9"/>
        <v>0</v>
      </c>
      <c r="W31" s="161">
        <f t="shared" si="10"/>
        <v>0</v>
      </c>
      <c r="X31" s="161">
        <f t="shared" si="11"/>
        <v>0</v>
      </c>
      <c r="Y31" s="161">
        <f t="shared" si="5"/>
        <v>0</v>
      </c>
      <c r="Z31" s="162">
        <v>22</v>
      </c>
      <c r="AA31" s="106" t="s">
        <v>1850</v>
      </c>
      <c r="AB31" s="106"/>
      <c r="AC31" s="106"/>
      <c r="AD31" s="106"/>
      <c r="AE31" s="107">
        <f t="shared" si="12"/>
        <v>22</v>
      </c>
      <c r="AP31" s="91"/>
      <c r="AQ31" s="91"/>
      <c r="AR31" s="91"/>
    </row>
    <row r="32" spans="1:44" s="108" customFormat="1" ht="24.75" customHeight="1" thickBot="1" x14ac:dyDescent="0.3">
      <c r="A32" s="51" t="s">
        <v>1795</v>
      </c>
      <c r="B32" s="47"/>
      <c r="C32" s="134" t="str">
        <f t="shared" si="6"/>
        <v/>
      </c>
      <c r="D32" s="135" t="str">
        <f>IFERROR(IF(H32="","",(1-(H32/(VLOOKUP(J32,Causa!$A$78:$B$80,2,0))))*60),"FALTA CALIBRE")</f>
        <v/>
      </c>
      <c r="E32" s="136"/>
      <c r="F32" s="137">
        <v>0.999305555555556</v>
      </c>
      <c r="G32" s="133"/>
      <c r="H32" s="138" t="str">
        <f t="shared" si="7"/>
        <v/>
      </c>
      <c r="I32" s="146"/>
      <c r="J32" s="43"/>
      <c r="K32" s="184"/>
      <c r="L32" s="123">
        <f t="shared" si="1"/>
        <v>0</v>
      </c>
      <c r="M32" s="123">
        <f t="shared" si="2"/>
        <v>0</v>
      </c>
      <c r="N32" s="44" t="str">
        <f>IF(E32="","",H32/12*VLOOKUP(J32,Causa!$A$78:$C$80,3,0))</f>
        <v/>
      </c>
      <c r="O32" s="44">
        <f t="shared" si="3"/>
        <v>0</v>
      </c>
      <c r="P32" s="44">
        <f t="shared" si="4"/>
        <v>0</v>
      </c>
      <c r="Q32" s="160"/>
      <c r="R32" s="45"/>
      <c r="S32" s="45"/>
      <c r="T32" s="161">
        <f>IF(H32="",0,ROUND(H32/VLOOKUP(J32,Causa!$A$78:$B$80,2,0)*60,2))</f>
        <v>0</v>
      </c>
      <c r="U32" s="161">
        <f t="shared" si="8"/>
        <v>0</v>
      </c>
      <c r="V32" s="161">
        <f t="shared" si="9"/>
        <v>0</v>
      </c>
      <c r="W32" s="161">
        <f t="shared" si="10"/>
        <v>0</v>
      </c>
      <c r="X32" s="161">
        <f t="shared" si="11"/>
        <v>0</v>
      </c>
      <c r="Y32" s="161">
        <f t="shared" si="5"/>
        <v>0</v>
      </c>
      <c r="Z32" s="162">
        <v>23</v>
      </c>
      <c r="AA32" s="106" t="s">
        <v>517</v>
      </c>
      <c r="AB32" s="106"/>
      <c r="AC32" s="106"/>
      <c r="AD32" s="106"/>
      <c r="AE32" s="107">
        <f t="shared" si="12"/>
        <v>23</v>
      </c>
      <c r="AP32" s="91"/>
      <c r="AQ32" s="91"/>
      <c r="AR32" s="91"/>
    </row>
    <row r="33" spans="1:44" s="108" customFormat="1" ht="26.25" customHeight="1" thickBot="1" x14ac:dyDescent="0.3">
      <c r="A33" s="152"/>
      <c r="B33" s="139" t="s">
        <v>1750</v>
      </c>
      <c r="C33" s="247">
        <f>+F33+H33+J33</f>
        <v>0</v>
      </c>
      <c r="D33" s="248"/>
      <c r="E33" s="140" t="s">
        <v>1747</v>
      </c>
      <c r="F33" s="141">
        <f>SUM(N9:N15,N32)</f>
        <v>0</v>
      </c>
      <c r="G33" s="140" t="s">
        <v>1748</v>
      </c>
      <c r="H33" s="142">
        <f>SUM(N16:N23)</f>
        <v>0</v>
      </c>
      <c r="I33" s="140" t="s">
        <v>1749</v>
      </c>
      <c r="J33" s="143">
        <f>SUM(N24:N31)</f>
        <v>0</v>
      </c>
      <c r="K33" s="143">
        <f>COUNTIF($M$9:$M$32,"100%")</f>
        <v>0</v>
      </c>
      <c r="L33" s="156"/>
      <c r="M33" s="157"/>
      <c r="N33" s="157"/>
      <c r="O33" s="157"/>
      <c r="P33" s="157"/>
      <c r="Q33" s="157"/>
      <c r="R33" s="157"/>
      <c r="S33" s="158"/>
      <c r="T33" s="249" t="s">
        <v>2</v>
      </c>
      <c r="U33" s="250"/>
      <c r="V33" s="250"/>
      <c r="W33" s="250"/>
      <c r="X33" s="18"/>
      <c r="Y33" s="124"/>
      <c r="Z33" s="124"/>
      <c r="AA33" s="112"/>
      <c r="AB33" s="112"/>
      <c r="AJ33" s="113"/>
      <c r="AK33" s="114"/>
      <c r="AL33" s="114"/>
      <c r="AM33" s="114"/>
      <c r="AN33" s="91"/>
      <c r="AO33" s="91"/>
      <c r="AP33" s="91"/>
      <c r="AQ33" s="91"/>
      <c r="AR33" s="91"/>
    </row>
    <row r="34" spans="1:44" s="108" customFormat="1" ht="35.25" customHeight="1" thickBot="1" x14ac:dyDescent="0.3">
      <c r="A34" s="150"/>
      <c r="C34" s="23" t="s">
        <v>1739</v>
      </c>
      <c r="D34" s="210" t="s">
        <v>1736</v>
      </c>
      <c r="E34" s="210" t="s">
        <v>1740</v>
      </c>
      <c r="F34" s="210" t="s">
        <v>4</v>
      </c>
      <c r="G34" s="210" t="s">
        <v>6</v>
      </c>
      <c r="H34" s="210" t="s">
        <v>7</v>
      </c>
      <c r="I34" s="132" t="s">
        <v>8</v>
      </c>
      <c r="J34" s="132" t="s">
        <v>17</v>
      </c>
      <c r="K34" s="144" t="s">
        <v>18</v>
      </c>
      <c r="L34" s="213" t="s">
        <v>19</v>
      </c>
      <c r="M34" s="214" t="s">
        <v>116</v>
      </c>
      <c r="N34" s="132" t="s">
        <v>117</v>
      </c>
      <c r="O34" s="132" t="s">
        <v>118</v>
      </c>
      <c r="P34" s="132" t="s">
        <v>20</v>
      </c>
      <c r="Q34" s="132" t="s">
        <v>21</v>
      </c>
      <c r="R34" s="215" t="s">
        <v>22</v>
      </c>
      <c r="S34" s="221" t="s">
        <v>12</v>
      </c>
      <c r="T34" s="120" t="s">
        <v>13</v>
      </c>
      <c r="U34" s="220" t="s">
        <v>14</v>
      </c>
      <c r="V34" s="220" t="s">
        <v>15</v>
      </c>
      <c r="W34" s="120" t="s">
        <v>4</v>
      </c>
      <c r="X34" s="120" t="s">
        <v>8</v>
      </c>
      <c r="Y34" s="125"/>
      <c r="Z34" s="126"/>
      <c r="AA34" s="91"/>
      <c r="AB34" s="115"/>
      <c r="AJ34" s="113"/>
      <c r="AK34" s="114"/>
      <c r="AL34" s="114"/>
      <c r="AM34" s="114"/>
      <c r="AN34" s="91"/>
      <c r="AO34" s="91"/>
      <c r="AP34" s="91"/>
      <c r="AQ34" s="91"/>
      <c r="AR34" s="91"/>
    </row>
    <row r="35" spans="1:44" s="17" customFormat="1" ht="20.25" customHeight="1" x14ac:dyDescent="0.2">
      <c r="A35" s="150"/>
      <c r="C35" s="205"/>
      <c r="D35" s="206" t="str">
        <f t="shared" ref="D35:D98" si="13">IF(E35="","",IF(E35=1,IF(COUNTA(F35:P35)=9,1,0),IF(J35="OPERACIO",IF(COUNTA(F35:P35)=7,1,0),IF(COUNTA(F35:P35)=7,1,0))))</f>
        <v/>
      </c>
      <c r="E35" s="207" t="str">
        <f>IFERROR(VLOOKUP(J35,Causa!$A$2:$F$15,6,0),"")</f>
        <v/>
      </c>
      <c r="F35" s="208"/>
      <c r="G35" s="209"/>
      <c r="H35" s="211"/>
      <c r="I35" s="55"/>
      <c r="J35" s="54"/>
      <c r="K35" s="54"/>
      <c r="L35" s="54"/>
      <c r="M35" s="54"/>
      <c r="N35" s="54"/>
      <c r="O35" s="54"/>
      <c r="P35" s="54"/>
      <c r="Q35" s="55"/>
      <c r="R35" s="54"/>
      <c r="S35" s="61">
        <f>IF(K35="tiempo no programado",P35,0)</f>
        <v>0</v>
      </c>
      <c r="T35" s="61">
        <f t="shared" ref="T35:T98" si="14">IF(J35="Programa",P35,0)-S35</f>
        <v>0</v>
      </c>
      <c r="U35" s="61">
        <f>IF(J35="CALIDAD",P35,0)+IF(J35="LOGISTIC",P35,0)+IF(J35="REPUESTO",P35,0)+IF(J35="SALAMAQ",P35,0)+IF(J35="PROCESO",P35,0)</f>
        <v>0</v>
      </c>
      <c r="V35" s="61">
        <f t="shared" ref="V35:V98" si="15">IF(J35="ELECTRIC",P35,0)+IF(J35="INSTRUME",P35,0)+IF(J35="MECANICA",P35,0)+IF(J35="OPERACIO",P35,0)+IF(J35="AUTOMATI",P35,0)</f>
        <v>0</v>
      </c>
      <c r="W35" s="62" t="str">
        <f t="shared" ref="W35:W98" si="16">IF(F35="","",HOUR(F35))</f>
        <v/>
      </c>
      <c r="X35" s="61" t="str">
        <f>IF(OR(W35=23,W35&lt;7),"N",IF(AND(W35&gt;=7,W35&lt;15),"M","T"))</f>
        <v>T</v>
      </c>
      <c r="Y35" s="18"/>
      <c r="Z35" s="19"/>
      <c r="AA35" s="20"/>
      <c r="AB35" s="19"/>
      <c r="AC35" s="21"/>
      <c r="AJ35" s="22"/>
      <c r="AK35" s="22"/>
      <c r="AL35" s="22"/>
      <c r="AM35" s="22"/>
      <c r="AN35" s="20"/>
      <c r="AO35" s="20"/>
      <c r="AP35" s="20"/>
      <c r="AQ35" s="20"/>
      <c r="AR35" s="20"/>
    </row>
    <row r="36" spans="1:44" s="17" customFormat="1" ht="20.25" customHeight="1" x14ac:dyDescent="0.2">
      <c r="A36" s="150"/>
      <c r="C36" s="63"/>
      <c r="D36" s="66" t="str">
        <f t="shared" si="13"/>
        <v/>
      </c>
      <c r="E36" s="69" t="str">
        <f>IFERROR(VLOOKUP(J36,Causa!$A$2:$F$15,6,0),"")</f>
        <v/>
      </c>
      <c r="F36" s="52"/>
      <c r="G36" s="53"/>
      <c r="H36" s="212"/>
      <c r="I36" s="55"/>
      <c r="J36" s="54"/>
      <c r="K36" s="54"/>
      <c r="L36" s="54"/>
      <c r="M36" s="54"/>
      <c r="N36" s="54"/>
      <c r="O36" s="54"/>
      <c r="P36" s="54"/>
      <c r="Q36" s="55"/>
      <c r="R36" s="54"/>
      <c r="S36" s="56">
        <f t="shared" ref="S36:S99" si="17">IF(K36="tiempo no programado",P36,0)</f>
        <v>0</v>
      </c>
      <c r="T36" s="56">
        <f t="shared" si="14"/>
        <v>0</v>
      </c>
      <c r="U36" s="56">
        <f t="shared" ref="U36:U99" si="18">IF(J36="CALIDAD",P36,0)+IF(J36="LOGISTIC",P36,0)+IF(J36="REPUESTO",P36,0)+IF(J36="SALAMAQ",P36,0)</f>
        <v>0</v>
      </c>
      <c r="V36" s="56">
        <f t="shared" si="15"/>
        <v>0</v>
      </c>
      <c r="W36" s="64" t="str">
        <f t="shared" si="16"/>
        <v/>
      </c>
      <c r="X36" s="56" t="str">
        <f t="shared" ref="X36:X99" si="19">IF(OR(W36=23,W36&lt;7),"N",IF(AND(W36&gt;=7,W36&lt;15),"M","T"))</f>
        <v>T</v>
      </c>
      <c r="Y36" s="18"/>
      <c r="Z36" s="19"/>
      <c r="AA36" s="20"/>
      <c r="AB36" s="19"/>
      <c r="AC36" s="21"/>
      <c r="AJ36" s="22"/>
      <c r="AK36" s="22"/>
      <c r="AL36" s="22"/>
      <c r="AM36" s="22"/>
      <c r="AN36" s="20"/>
      <c r="AO36" s="20"/>
      <c r="AP36" s="20"/>
      <c r="AQ36" s="20"/>
      <c r="AR36" s="20"/>
    </row>
    <row r="37" spans="1:44" s="17" customFormat="1" ht="20.25" customHeight="1" x14ac:dyDescent="0.2">
      <c r="A37" s="150"/>
      <c r="C37" s="63"/>
      <c r="D37" s="66" t="str">
        <f t="shared" si="13"/>
        <v/>
      </c>
      <c r="E37" s="69" t="str">
        <f>IFERROR(VLOOKUP(J37,Causa!$A$2:$F$15,6,0),"")</f>
        <v/>
      </c>
      <c r="F37" s="52"/>
      <c r="G37" s="53"/>
      <c r="H37" s="212"/>
      <c r="I37" s="55"/>
      <c r="J37" s="54"/>
      <c r="K37" s="54"/>
      <c r="L37" s="54"/>
      <c r="M37" s="54"/>
      <c r="N37" s="54"/>
      <c r="O37" s="54"/>
      <c r="P37" s="54"/>
      <c r="Q37" s="55"/>
      <c r="R37" s="54"/>
      <c r="S37" s="56">
        <f t="shared" si="17"/>
        <v>0</v>
      </c>
      <c r="T37" s="56">
        <f t="shared" si="14"/>
        <v>0</v>
      </c>
      <c r="U37" s="56">
        <f t="shared" si="18"/>
        <v>0</v>
      </c>
      <c r="V37" s="56">
        <f t="shared" si="15"/>
        <v>0</v>
      </c>
      <c r="W37" s="64" t="str">
        <f t="shared" si="16"/>
        <v/>
      </c>
      <c r="X37" s="56" t="str">
        <f t="shared" si="19"/>
        <v>T</v>
      </c>
      <c r="Y37" s="18"/>
      <c r="Z37" s="19"/>
      <c r="AA37" s="20"/>
      <c r="AB37" s="19"/>
      <c r="AC37" s="21"/>
      <c r="AJ37" s="22"/>
      <c r="AK37" s="22"/>
      <c r="AL37" s="22"/>
      <c r="AM37" s="22"/>
      <c r="AN37" s="20"/>
      <c r="AO37" s="20"/>
      <c r="AP37" s="20"/>
      <c r="AQ37" s="20"/>
      <c r="AR37" s="20"/>
    </row>
    <row r="38" spans="1:44" s="17" customFormat="1" ht="20.25" customHeight="1" x14ac:dyDescent="0.2">
      <c r="A38" s="150"/>
      <c r="C38" s="63"/>
      <c r="D38" s="66" t="str">
        <f t="shared" si="13"/>
        <v/>
      </c>
      <c r="E38" s="69" t="str">
        <f>IFERROR(VLOOKUP(J38,Causa!$A$2:$F$15,6,0),"")</f>
        <v/>
      </c>
      <c r="F38" s="52"/>
      <c r="G38" s="53"/>
      <c r="H38" s="212"/>
      <c r="I38" s="55"/>
      <c r="J38" s="54"/>
      <c r="K38" s="54"/>
      <c r="L38" s="54"/>
      <c r="M38" s="54"/>
      <c r="N38" s="54"/>
      <c r="O38" s="54"/>
      <c r="P38" s="54"/>
      <c r="Q38" s="55"/>
      <c r="R38" s="54"/>
      <c r="S38" s="56">
        <f t="shared" si="17"/>
        <v>0</v>
      </c>
      <c r="T38" s="56">
        <f t="shared" si="14"/>
        <v>0</v>
      </c>
      <c r="U38" s="56">
        <f t="shared" si="18"/>
        <v>0</v>
      </c>
      <c r="V38" s="56">
        <f t="shared" si="15"/>
        <v>0</v>
      </c>
      <c r="W38" s="64" t="str">
        <f t="shared" si="16"/>
        <v/>
      </c>
      <c r="X38" s="56" t="str">
        <f t="shared" si="19"/>
        <v>T</v>
      </c>
      <c r="Y38" s="18"/>
      <c r="Z38" s="19"/>
      <c r="AA38" s="20"/>
      <c r="AB38" s="19"/>
      <c r="AC38" s="21"/>
      <c r="AJ38" s="22"/>
      <c r="AK38" s="22"/>
      <c r="AL38" s="22"/>
      <c r="AM38" s="22"/>
      <c r="AN38" s="20"/>
      <c r="AO38" s="20"/>
      <c r="AP38" s="20"/>
      <c r="AQ38" s="20"/>
      <c r="AR38" s="20"/>
    </row>
    <row r="39" spans="1:44" s="17" customFormat="1" ht="20.25" customHeight="1" x14ac:dyDescent="0.2">
      <c r="A39" s="150"/>
      <c r="C39" s="63"/>
      <c r="D39" s="66" t="str">
        <f t="shared" si="13"/>
        <v/>
      </c>
      <c r="E39" s="69" t="str">
        <f>IFERROR(VLOOKUP(J39,Causa!$A$2:$F$15,6,0),"")</f>
        <v/>
      </c>
      <c r="F39" s="52"/>
      <c r="G39" s="53"/>
      <c r="H39" s="212"/>
      <c r="I39" s="55"/>
      <c r="J39" s="54"/>
      <c r="K39" s="54"/>
      <c r="L39" s="54"/>
      <c r="M39" s="54"/>
      <c r="N39" s="54"/>
      <c r="O39" s="54"/>
      <c r="P39" s="54"/>
      <c r="Q39" s="55"/>
      <c r="R39" s="54"/>
      <c r="S39" s="56">
        <f t="shared" si="17"/>
        <v>0</v>
      </c>
      <c r="T39" s="56">
        <f t="shared" si="14"/>
        <v>0</v>
      </c>
      <c r="U39" s="56">
        <f t="shared" si="18"/>
        <v>0</v>
      </c>
      <c r="V39" s="56">
        <f t="shared" si="15"/>
        <v>0</v>
      </c>
      <c r="W39" s="64" t="str">
        <f t="shared" si="16"/>
        <v/>
      </c>
      <c r="X39" s="56" t="str">
        <f t="shared" si="19"/>
        <v>T</v>
      </c>
      <c r="Y39" s="18"/>
      <c r="Z39" s="19"/>
      <c r="AA39" s="20"/>
      <c r="AB39" s="19"/>
      <c r="AC39" s="21"/>
      <c r="AJ39" s="22"/>
      <c r="AK39" s="22"/>
      <c r="AL39" s="22"/>
      <c r="AM39" s="22"/>
      <c r="AN39" s="20"/>
      <c r="AO39" s="20"/>
      <c r="AP39" s="20"/>
      <c r="AQ39" s="20"/>
      <c r="AR39" s="20"/>
    </row>
    <row r="40" spans="1:44" s="17" customFormat="1" ht="20.25" customHeight="1" x14ac:dyDescent="0.2">
      <c r="A40" s="150"/>
      <c r="C40" s="63"/>
      <c r="D40" s="66" t="str">
        <f t="shared" si="13"/>
        <v/>
      </c>
      <c r="E40" s="69" t="str">
        <f>IFERROR(VLOOKUP(J40,Causa!$A$2:$F$15,6,0),"")</f>
        <v/>
      </c>
      <c r="F40" s="52"/>
      <c r="G40" s="53"/>
      <c r="H40" s="212"/>
      <c r="I40" s="55"/>
      <c r="J40" s="54"/>
      <c r="K40" s="54"/>
      <c r="L40" s="54"/>
      <c r="M40" s="54"/>
      <c r="N40" s="54"/>
      <c r="O40" s="54"/>
      <c r="P40" s="54"/>
      <c r="Q40" s="55"/>
      <c r="R40" s="54"/>
      <c r="S40" s="56">
        <f t="shared" si="17"/>
        <v>0</v>
      </c>
      <c r="T40" s="56">
        <f t="shared" si="14"/>
        <v>0</v>
      </c>
      <c r="U40" s="56">
        <f t="shared" si="18"/>
        <v>0</v>
      </c>
      <c r="V40" s="56">
        <f t="shared" si="15"/>
        <v>0</v>
      </c>
      <c r="W40" s="64" t="str">
        <f t="shared" si="16"/>
        <v/>
      </c>
      <c r="X40" s="56" t="str">
        <f t="shared" si="19"/>
        <v>T</v>
      </c>
      <c r="Y40" s="18"/>
      <c r="Z40" s="19"/>
      <c r="AA40" s="20"/>
      <c r="AB40" s="19"/>
      <c r="AC40" s="21"/>
      <c r="AJ40" s="22"/>
      <c r="AK40" s="22"/>
      <c r="AL40" s="22"/>
      <c r="AM40" s="22"/>
      <c r="AN40" s="20"/>
      <c r="AO40" s="20"/>
      <c r="AP40" s="20"/>
      <c r="AQ40" s="20"/>
      <c r="AR40" s="20"/>
    </row>
    <row r="41" spans="1:44" s="17" customFormat="1" ht="20.25" customHeight="1" x14ac:dyDescent="0.2">
      <c r="A41" s="150"/>
      <c r="C41" s="63"/>
      <c r="D41" s="66" t="str">
        <f t="shared" si="13"/>
        <v/>
      </c>
      <c r="E41" s="69" t="str">
        <f>IFERROR(VLOOKUP(J41,Causa!$A$2:$F$15,6,0),"")</f>
        <v/>
      </c>
      <c r="F41" s="52"/>
      <c r="G41" s="53"/>
      <c r="H41" s="212"/>
      <c r="I41" s="55"/>
      <c r="J41" s="54"/>
      <c r="K41" s="54"/>
      <c r="L41" s="54"/>
      <c r="M41" s="54"/>
      <c r="N41" s="54"/>
      <c r="O41" s="54"/>
      <c r="P41" s="54"/>
      <c r="Q41" s="55"/>
      <c r="R41" s="54"/>
      <c r="S41" s="56">
        <f t="shared" si="17"/>
        <v>0</v>
      </c>
      <c r="T41" s="56">
        <f t="shared" si="14"/>
        <v>0</v>
      </c>
      <c r="U41" s="56">
        <f t="shared" si="18"/>
        <v>0</v>
      </c>
      <c r="V41" s="56">
        <f t="shared" si="15"/>
        <v>0</v>
      </c>
      <c r="W41" s="64" t="str">
        <f t="shared" si="16"/>
        <v/>
      </c>
      <c r="X41" s="56" t="str">
        <f t="shared" si="19"/>
        <v>T</v>
      </c>
      <c r="Y41" s="18"/>
      <c r="Z41" s="19"/>
      <c r="AA41" s="20"/>
      <c r="AB41" s="19"/>
      <c r="AC41" s="21"/>
      <c r="AJ41" s="22"/>
      <c r="AK41" s="22"/>
      <c r="AL41" s="22"/>
      <c r="AM41" s="22"/>
      <c r="AN41" s="20"/>
      <c r="AO41" s="20"/>
      <c r="AP41" s="20"/>
      <c r="AQ41" s="20"/>
      <c r="AR41" s="20"/>
    </row>
    <row r="42" spans="1:44" s="17" customFormat="1" ht="20.25" customHeight="1" x14ac:dyDescent="0.2">
      <c r="A42" s="150"/>
      <c r="C42" s="63"/>
      <c r="D42" s="66" t="str">
        <f t="shared" si="13"/>
        <v/>
      </c>
      <c r="E42" s="69" t="str">
        <f>IFERROR(VLOOKUP(J42,Causa!$A$2:$F$15,6,0),"")</f>
        <v/>
      </c>
      <c r="F42" s="52"/>
      <c r="G42" s="53"/>
      <c r="H42" s="212"/>
      <c r="I42" s="55"/>
      <c r="J42" s="54"/>
      <c r="K42" s="54"/>
      <c r="L42" s="54"/>
      <c r="M42" s="54"/>
      <c r="N42" s="54"/>
      <c r="O42" s="54"/>
      <c r="P42" s="54"/>
      <c r="Q42" s="55"/>
      <c r="R42" s="54"/>
      <c r="S42" s="56">
        <f t="shared" si="17"/>
        <v>0</v>
      </c>
      <c r="T42" s="56">
        <f t="shared" si="14"/>
        <v>0</v>
      </c>
      <c r="U42" s="56">
        <f t="shared" si="18"/>
        <v>0</v>
      </c>
      <c r="V42" s="56">
        <f t="shared" si="15"/>
        <v>0</v>
      </c>
      <c r="W42" s="64" t="str">
        <f t="shared" si="16"/>
        <v/>
      </c>
      <c r="X42" s="56" t="str">
        <f t="shared" si="19"/>
        <v>T</v>
      </c>
      <c r="Y42" s="18"/>
      <c r="Z42" s="19"/>
      <c r="AA42" s="20"/>
      <c r="AB42" s="19"/>
      <c r="AC42" s="21"/>
      <c r="AJ42" s="22"/>
      <c r="AK42" s="22"/>
      <c r="AL42" s="22"/>
      <c r="AM42" s="22"/>
      <c r="AN42" s="20"/>
      <c r="AO42" s="20"/>
      <c r="AP42" s="20"/>
      <c r="AQ42" s="20"/>
      <c r="AR42" s="20"/>
    </row>
    <row r="43" spans="1:44" s="17" customFormat="1" ht="20.25" customHeight="1" x14ac:dyDescent="0.2">
      <c r="A43" s="150"/>
      <c r="C43" s="63"/>
      <c r="D43" s="66" t="str">
        <f t="shared" si="13"/>
        <v/>
      </c>
      <c r="E43" s="69" t="str">
        <f>IFERROR(VLOOKUP(J43,Causa!$A$2:$F$15,6,0),"")</f>
        <v/>
      </c>
      <c r="F43" s="52"/>
      <c r="G43" s="53"/>
      <c r="H43" s="212"/>
      <c r="I43" s="55"/>
      <c r="J43" s="54"/>
      <c r="K43" s="54"/>
      <c r="L43" s="54"/>
      <c r="M43" s="54"/>
      <c r="N43" s="54"/>
      <c r="O43" s="54"/>
      <c r="P43" s="54"/>
      <c r="Q43" s="55"/>
      <c r="R43" s="54"/>
      <c r="S43" s="56">
        <f t="shared" si="17"/>
        <v>0</v>
      </c>
      <c r="T43" s="56">
        <f t="shared" si="14"/>
        <v>0</v>
      </c>
      <c r="U43" s="56">
        <f t="shared" si="18"/>
        <v>0</v>
      </c>
      <c r="V43" s="56">
        <f t="shared" si="15"/>
        <v>0</v>
      </c>
      <c r="W43" s="64" t="str">
        <f t="shared" si="16"/>
        <v/>
      </c>
      <c r="X43" s="56" t="str">
        <f t="shared" si="19"/>
        <v>T</v>
      </c>
      <c r="Y43" s="18"/>
      <c r="Z43" s="19"/>
      <c r="AA43" s="20"/>
      <c r="AB43" s="19"/>
      <c r="AC43" s="21"/>
      <c r="AJ43" s="22"/>
      <c r="AK43" s="22"/>
      <c r="AL43" s="22"/>
      <c r="AM43" s="22"/>
      <c r="AN43" s="20"/>
      <c r="AO43" s="20"/>
      <c r="AP43" s="20"/>
      <c r="AQ43" s="20"/>
      <c r="AR43" s="20"/>
    </row>
    <row r="44" spans="1:44" s="17" customFormat="1" ht="20.25" customHeight="1" x14ac:dyDescent="0.2">
      <c r="A44" s="150"/>
      <c r="C44" s="63"/>
      <c r="D44" s="66" t="str">
        <f t="shared" si="13"/>
        <v/>
      </c>
      <c r="E44" s="69" t="str">
        <f>IFERROR(VLOOKUP(J44,Causa!$A$2:$F$15,6,0),"")</f>
        <v/>
      </c>
      <c r="F44" s="52"/>
      <c r="G44" s="53"/>
      <c r="H44" s="212"/>
      <c r="I44" s="55"/>
      <c r="J44" s="54"/>
      <c r="K44" s="54"/>
      <c r="L44" s="54"/>
      <c r="M44" s="54"/>
      <c r="N44" s="54"/>
      <c r="O44" s="54"/>
      <c r="P44" s="54"/>
      <c r="Q44" s="55"/>
      <c r="R44" s="54"/>
      <c r="S44" s="56">
        <f t="shared" si="17"/>
        <v>0</v>
      </c>
      <c r="T44" s="56">
        <f t="shared" si="14"/>
        <v>0</v>
      </c>
      <c r="U44" s="56">
        <f t="shared" si="18"/>
        <v>0</v>
      </c>
      <c r="V44" s="56">
        <f t="shared" si="15"/>
        <v>0</v>
      </c>
      <c r="W44" s="64" t="str">
        <f t="shared" si="16"/>
        <v/>
      </c>
      <c r="X44" s="56" t="str">
        <f t="shared" si="19"/>
        <v>T</v>
      </c>
      <c r="Y44" s="18"/>
      <c r="Z44" s="19"/>
      <c r="AA44" s="20"/>
      <c r="AB44" s="19"/>
      <c r="AC44" s="21"/>
      <c r="AJ44" s="22"/>
      <c r="AK44" s="22"/>
      <c r="AL44" s="22"/>
      <c r="AM44" s="22"/>
      <c r="AN44" s="20"/>
      <c r="AO44" s="20"/>
      <c r="AP44" s="20"/>
      <c r="AQ44" s="20"/>
      <c r="AR44" s="20"/>
    </row>
    <row r="45" spans="1:44" s="17" customFormat="1" ht="20.25" customHeight="1" x14ac:dyDescent="0.2">
      <c r="A45" s="150"/>
      <c r="C45" s="63"/>
      <c r="D45" s="66" t="str">
        <f t="shared" si="13"/>
        <v/>
      </c>
      <c r="E45" s="69" t="str">
        <f>IFERROR(VLOOKUP(J45,Causa!$A$2:$F$15,6,0),"")</f>
        <v/>
      </c>
      <c r="F45" s="52"/>
      <c r="G45" s="53"/>
      <c r="H45" s="212"/>
      <c r="I45" s="55"/>
      <c r="J45" s="54"/>
      <c r="K45" s="54"/>
      <c r="L45" s="54"/>
      <c r="M45" s="54"/>
      <c r="N45" s="54"/>
      <c r="O45" s="54"/>
      <c r="P45" s="54"/>
      <c r="Q45" s="55"/>
      <c r="R45" s="54"/>
      <c r="S45" s="56">
        <f t="shared" si="17"/>
        <v>0</v>
      </c>
      <c r="T45" s="56">
        <f t="shared" si="14"/>
        <v>0</v>
      </c>
      <c r="U45" s="56">
        <f t="shared" si="18"/>
        <v>0</v>
      </c>
      <c r="V45" s="56">
        <f t="shared" si="15"/>
        <v>0</v>
      </c>
      <c r="W45" s="64" t="str">
        <f t="shared" si="16"/>
        <v/>
      </c>
      <c r="X45" s="56" t="str">
        <f t="shared" si="19"/>
        <v>T</v>
      </c>
      <c r="Y45" s="18"/>
      <c r="Z45" s="19"/>
      <c r="AA45" s="20"/>
      <c r="AB45" s="19"/>
      <c r="AC45" s="21"/>
      <c r="AJ45" s="22"/>
      <c r="AK45" s="22"/>
      <c r="AL45" s="22"/>
      <c r="AM45" s="22"/>
      <c r="AN45" s="20"/>
      <c r="AO45" s="20"/>
      <c r="AP45" s="20"/>
      <c r="AQ45" s="20"/>
      <c r="AR45" s="20"/>
    </row>
    <row r="46" spans="1:44" s="17" customFormat="1" ht="20.25" customHeight="1" x14ac:dyDescent="0.2">
      <c r="A46" s="150"/>
      <c r="C46" s="63"/>
      <c r="D46" s="66" t="str">
        <f t="shared" si="13"/>
        <v/>
      </c>
      <c r="E46" s="69" t="str">
        <f>IFERROR(VLOOKUP(J46,Causa!$A$2:$F$15,6,0),"")</f>
        <v/>
      </c>
      <c r="F46" s="52"/>
      <c r="G46" s="53"/>
      <c r="H46" s="212"/>
      <c r="I46" s="55"/>
      <c r="J46" s="54"/>
      <c r="K46" s="54"/>
      <c r="L46" s="54"/>
      <c r="M46" s="54"/>
      <c r="N46" s="54"/>
      <c r="O46" s="54"/>
      <c r="P46" s="54"/>
      <c r="Q46" s="55"/>
      <c r="R46" s="54"/>
      <c r="S46" s="56">
        <f t="shared" si="17"/>
        <v>0</v>
      </c>
      <c r="T46" s="56">
        <f t="shared" si="14"/>
        <v>0</v>
      </c>
      <c r="U46" s="56">
        <f t="shared" si="18"/>
        <v>0</v>
      </c>
      <c r="V46" s="56">
        <f t="shared" si="15"/>
        <v>0</v>
      </c>
      <c r="W46" s="64" t="str">
        <f t="shared" si="16"/>
        <v/>
      </c>
      <c r="X46" s="56" t="str">
        <f t="shared" si="19"/>
        <v>T</v>
      </c>
      <c r="Y46" s="18"/>
      <c r="Z46" s="19"/>
      <c r="AA46" s="20"/>
      <c r="AB46" s="19"/>
      <c r="AC46" s="21"/>
      <c r="AJ46" s="22"/>
      <c r="AK46" s="22"/>
      <c r="AL46" s="22"/>
      <c r="AM46" s="22"/>
      <c r="AN46" s="20"/>
      <c r="AO46" s="20"/>
      <c r="AP46" s="20"/>
      <c r="AQ46" s="20"/>
      <c r="AR46" s="20"/>
    </row>
    <row r="47" spans="1:44" s="17" customFormat="1" ht="20.25" customHeight="1" x14ac:dyDescent="0.2">
      <c r="A47" s="150"/>
      <c r="C47" s="63"/>
      <c r="D47" s="66" t="str">
        <f t="shared" si="13"/>
        <v/>
      </c>
      <c r="E47" s="69" t="str">
        <f>IFERROR(VLOOKUP(J47,Causa!$A$2:$F$15,6,0),"")</f>
        <v/>
      </c>
      <c r="F47" s="52"/>
      <c r="G47" s="53"/>
      <c r="H47" s="212"/>
      <c r="I47" s="55"/>
      <c r="J47" s="54"/>
      <c r="K47" s="54"/>
      <c r="L47" s="54"/>
      <c r="M47" s="54"/>
      <c r="N47" s="54"/>
      <c r="O47" s="54"/>
      <c r="P47" s="54"/>
      <c r="Q47" s="55"/>
      <c r="R47" s="54"/>
      <c r="S47" s="56">
        <f t="shared" si="17"/>
        <v>0</v>
      </c>
      <c r="T47" s="56">
        <f t="shared" si="14"/>
        <v>0</v>
      </c>
      <c r="U47" s="56">
        <f t="shared" si="18"/>
        <v>0</v>
      </c>
      <c r="V47" s="56">
        <f t="shared" si="15"/>
        <v>0</v>
      </c>
      <c r="W47" s="64" t="str">
        <f t="shared" si="16"/>
        <v/>
      </c>
      <c r="X47" s="56" t="str">
        <f t="shared" si="19"/>
        <v>T</v>
      </c>
      <c r="Y47" s="18"/>
      <c r="Z47" s="19"/>
      <c r="AA47" s="20"/>
      <c r="AB47" s="19"/>
      <c r="AC47" s="21"/>
      <c r="AJ47" s="22"/>
      <c r="AK47" s="22"/>
      <c r="AL47" s="22"/>
      <c r="AM47" s="22"/>
      <c r="AN47" s="20"/>
      <c r="AO47" s="20"/>
      <c r="AP47" s="20"/>
      <c r="AQ47" s="20"/>
      <c r="AR47" s="20"/>
    </row>
    <row r="48" spans="1:44" s="17" customFormat="1" ht="20.25" customHeight="1" x14ac:dyDescent="0.2">
      <c r="A48" s="150"/>
      <c r="C48" s="63"/>
      <c r="D48" s="66" t="str">
        <f t="shared" si="13"/>
        <v/>
      </c>
      <c r="E48" s="69" t="str">
        <f>IFERROR(VLOOKUP(J48,Causa!$A$2:$F$15,6,0),"")</f>
        <v/>
      </c>
      <c r="F48" s="52"/>
      <c r="G48" s="53"/>
      <c r="H48" s="212"/>
      <c r="I48" s="55"/>
      <c r="J48" s="54"/>
      <c r="K48" s="54"/>
      <c r="L48" s="54"/>
      <c r="M48" s="54"/>
      <c r="N48" s="54"/>
      <c r="O48" s="54"/>
      <c r="P48" s="54"/>
      <c r="Q48" s="55"/>
      <c r="R48" s="54"/>
      <c r="S48" s="56">
        <f t="shared" si="17"/>
        <v>0</v>
      </c>
      <c r="T48" s="56">
        <f t="shared" si="14"/>
        <v>0</v>
      </c>
      <c r="U48" s="56">
        <f t="shared" si="18"/>
        <v>0</v>
      </c>
      <c r="V48" s="56">
        <f t="shared" si="15"/>
        <v>0</v>
      </c>
      <c r="W48" s="64" t="str">
        <f t="shared" si="16"/>
        <v/>
      </c>
      <c r="X48" s="56" t="str">
        <f t="shared" si="19"/>
        <v>T</v>
      </c>
      <c r="Y48" s="18"/>
      <c r="Z48" s="19"/>
      <c r="AA48" s="20"/>
      <c r="AB48" s="19"/>
      <c r="AC48" s="21"/>
      <c r="AJ48" s="22"/>
      <c r="AK48" s="22"/>
      <c r="AL48" s="22"/>
      <c r="AM48" s="22"/>
      <c r="AN48" s="20"/>
      <c r="AO48" s="20"/>
      <c r="AP48" s="20"/>
      <c r="AQ48" s="20"/>
      <c r="AR48" s="20"/>
    </row>
    <row r="49" spans="1:44" s="17" customFormat="1" ht="20.25" customHeight="1" x14ac:dyDescent="0.2">
      <c r="A49" s="150"/>
      <c r="C49" s="63"/>
      <c r="D49" s="66" t="str">
        <f t="shared" si="13"/>
        <v/>
      </c>
      <c r="E49" s="69" t="str">
        <f>IFERROR(VLOOKUP(J49,Causa!$A$2:$F$15,6,0),"")</f>
        <v/>
      </c>
      <c r="F49" s="52"/>
      <c r="G49" s="53"/>
      <c r="H49" s="212"/>
      <c r="I49" s="55"/>
      <c r="J49" s="54"/>
      <c r="K49" s="54"/>
      <c r="L49" s="54"/>
      <c r="M49" s="54"/>
      <c r="N49" s="54"/>
      <c r="O49" s="54"/>
      <c r="P49" s="54"/>
      <c r="Q49" s="55"/>
      <c r="R49" s="54"/>
      <c r="S49" s="56">
        <f t="shared" si="17"/>
        <v>0</v>
      </c>
      <c r="T49" s="56">
        <f t="shared" si="14"/>
        <v>0</v>
      </c>
      <c r="U49" s="56">
        <f t="shared" si="18"/>
        <v>0</v>
      </c>
      <c r="V49" s="56">
        <f t="shared" si="15"/>
        <v>0</v>
      </c>
      <c r="W49" s="64" t="str">
        <f t="shared" si="16"/>
        <v/>
      </c>
      <c r="X49" s="56" t="str">
        <f t="shared" si="19"/>
        <v>T</v>
      </c>
      <c r="Y49" s="18"/>
      <c r="Z49" s="19"/>
      <c r="AA49" s="20"/>
      <c r="AB49" s="19"/>
      <c r="AC49" s="21"/>
      <c r="AJ49" s="22"/>
      <c r="AK49" s="22"/>
      <c r="AL49" s="22"/>
      <c r="AM49" s="22"/>
      <c r="AN49" s="20"/>
      <c r="AO49" s="20"/>
      <c r="AP49" s="20"/>
      <c r="AQ49" s="20"/>
      <c r="AR49" s="20"/>
    </row>
    <row r="50" spans="1:44" s="17" customFormat="1" ht="20.25" customHeight="1" x14ac:dyDescent="0.2">
      <c r="A50" s="150"/>
      <c r="C50" s="63"/>
      <c r="D50" s="66" t="str">
        <f t="shared" si="13"/>
        <v/>
      </c>
      <c r="E50" s="69" t="str">
        <f>IFERROR(VLOOKUP(J50,Causa!$A$2:$F$15,6,0),"")</f>
        <v/>
      </c>
      <c r="F50" s="52"/>
      <c r="G50" s="53"/>
      <c r="H50" s="212"/>
      <c r="I50" s="55"/>
      <c r="J50" s="54"/>
      <c r="K50" s="54"/>
      <c r="L50" s="54"/>
      <c r="M50" s="54"/>
      <c r="N50" s="54"/>
      <c r="O50" s="54"/>
      <c r="P50" s="54"/>
      <c r="Q50" s="55"/>
      <c r="R50" s="54"/>
      <c r="S50" s="56">
        <f t="shared" si="17"/>
        <v>0</v>
      </c>
      <c r="T50" s="56">
        <f t="shared" si="14"/>
        <v>0</v>
      </c>
      <c r="U50" s="56">
        <f t="shared" si="18"/>
        <v>0</v>
      </c>
      <c r="V50" s="56">
        <f t="shared" si="15"/>
        <v>0</v>
      </c>
      <c r="W50" s="64" t="str">
        <f t="shared" si="16"/>
        <v/>
      </c>
      <c r="X50" s="56" t="str">
        <f t="shared" si="19"/>
        <v>T</v>
      </c>
      <c r="Y50" s="20"/>
      <c r="Z50" s="19"/>
      <c r="AA50" s="20"/>
      <c r="AB50" s="19"/>
      <c r="AC50" s="21"/>
      <c r="AJ50" s="22"/>
      <c r="AK50" s="22"/>
      <c r="AL50" s="22"/>
      <c r="AM50" s="22"/>
      <c r="AN50" s="20"/>
      <c r="AO50" s="20"/>
      <c r="AP50" s="20"/>
      <c r="AQ50" s="20"/>
      <c r="AR50" s="20"/>
    </row>
    <row r="51" spans="1:44" s="17" customFormat="1" ht="20.25" customHeight="1" x14ac:dyDescent="0.2">
      <c r="A51" s="150"/>
      <c r="C51" s="63"/>
      <c r="D51" s="66" t="str">
        <f t="shared" si="13"/>
        <v/>
      </c>
      <c r="E51" s="69" t="str">
        <f>IFERROR(VLOOKUP(J51,Causa!$A$2:$F$15,6,0),"")</f>
        <v/>
      </c>
      <c r="F51" s="52"/>
      <c r="G51" s="53"/>
      <c r="H51" s="212"/>
      <c r="I51" s="55"/>
      <c r="J51" s="54"/>
      <c r="K51" s="54"/>
      <c r="L51" s="54"/>
      <c r="M51" s="54"/>
      <c r="N51" s="54"/>
      <c r="O51" s="54"/>
      <c r="P51" s="54"/>
      <c r="Q51" s="55"/>
      <c r="R51" s="54"/>
      <c r="S51" s="56">
        <f t="shared" si="17"/>
        <v>0</v>
      </c>
      <c r="T51" s="56">
        <f t="shared" si="14"/>
        <v>0</v>
      </c>
      <c r="U51" s="56">
        <f t="shared" si="18"/>
        <v>0</v>
      </c>
      <c r="V51" s="56">
        <f t="shared" si="15"/>
        <v>0</v>
      </c>
      <c r="W51" s="64" t="str">
        <f t="shared" si="16"/>
        <v/>
      </c>
      <c r="X51" s="56" t="str">
        <f t="shared" si="19"/>
        <v>T</v>
      </c>
      <c r="Y51" s="20"/>
      <c r="Z51" s="19"/>
      <c r="AA51" s="20"/>
      <c r="AB51" s="19"/>
      <c r="AC51" s="21"/>
      <c r="AJ51" s="22"/>
      <c r="AK51" s="22"/>
      <c r="AL51" s="22"/>
      <c r="AM51" s="22"/>
      <c r="AN51" s="20"/>
      <c r="AO51" s="20"/>
      <c r="AP51" s="20"/>
      <c r="AQ51" s="20"/>
      <c r="AR51" s="20"/>
    </row>
    <row r="52" spans="1:44" s="17" customFormat="1" ht="20.25" customHeight="1" x14ac:dyDescent="0.2">
      <c r="A52" s="150"/>
      <c r="C52" s="63"/>
      <c r="D52" s="66" t="str">
        <f t="shared" si="13"/>
        <v/>
      </c>
      <c r="E52" s="69" t="str">
        <f>IFERROR(VLOOKUP(J52,Causa!$A$2:$F$15,6,0),"")</f>
        <v/>
      </c>
      <c r="F52" s="52"/>
      <c r="G52" s="53"/>
      <c r="H52" s="212"/>
      <c r="I52" s="55"/>
      <c r="J52" s="54"/>
      <c r="K52" s="54"/>
      <c r="L52" s="54"/>
      <c r="M52" s="54"/>
      <c r="N52" s="54"/>
      <c r="O52" s="54"/>
      <c r="P52" s="54"/>
      <c r="Q52" s="55"/>
      <c r="R52" s="54"/>
      <c r="S52" s="56">
        <f t="shared" si="17"/>
        <v>0</v>
      </c>
      <c r="T52" s="56">
        <f t="shared" si="14"/>
        <v>0</v>
      </c>
      <c r="U52" s="56">
        <f t="shared" si="18"/>
        <v>0</v>
      </c>
      <c r="V52" s="56">
        <f t="shared" si="15"/>
        <v>0</v>
      </c>
      <c r="W52" s="64" t="str">
        <f t="shared" si="16"/>
        <v/>
      </c>
      <c r="X52" s="56" t="str">
        <f t="shared" si="19"/>
        <v>T</v>
      </c>
      <c r="Y52" s="20"/>
      <c r="Z52" s="19"/>
      <c r="AA52" s="20"/>
      <c r="AB52" s="19"/>
      <c r="AC52" s="21"/>
      <c r="AJ52" s="22"/>
      <c r="AK52" s="22"/>
      <c r="AL52" s="22"/>
      <c r="AM52" s="22"/>
      <c r="AN52" s="20"/>
      <c r="AO52" s="20"/>
      <c r="AP52" s="20"/>
      <c r="AQ52" s="20"/>
      <c r="AR52" s="20"/>
    </row>
    <row r="53" spans="1:44" s="17" customFormat="1" ht="20.25" customHeight="1" x14ac:dyDescent="0.2">
      <c r="A53" s="150"/>
      <c r="C53" s="63"/>
      <c r="D53" s="66" t="str">
        <f t="shared" si="13"/>
        <v/>
      </c>
      <c r="E53" s="69" t="str">
        <f>IFERROR(VLOOKUP(J53,Causa!$A$2:$F$15,6,0),"")</f>
        <v/>
      </c>
      <c r="F53" s="52"/>
      <c r="G53" s="53"/>
      <c r="H53" s="212"/>
      <c r="I53" s="55"/>
      <c r="J53" s="54"/>
      <c r="K53" s="54"/>
      <c r="L53" s="54"/>
      <c r="M53" s="54"/>
      <c r="N53" s="54"/>
      <c r="O53" s="54"/>
      <c r="P53" s="54"/>
      <c r="Q53" s="55"/>
      <c r="R53" s="54"/>
      <c r="S53" s="56">
        <f t="shared" si="17"/>
        <v>0</v>
      </c>
      <c r="T53" s="56">
        <f t="shared" si="14"/>
        <v>0</v>
      </c>
      <c r="U53" s="56">
        <f t="shared" si="18"/>
        <v>0</v>
      </c>
      <c r="V53" s="56">
        <f t="shared" si="15"/>
        <v>0</v>
      </c>
      <c r="W53" s="64" t="str">
        <f t="shared" si="16"/>
        <v/>
      </c>
      <c r="X53" s="56" t="str">
        <f t="shared" si="19"/>
        <v>T</v>
      </c>
      <c r="Y53" s="20"/>
      <c r="Z53" s="19"/>
      <c r="AA53" s="20"/>
      <c r="AB53" s="19"/>
      <c r="AC53" s="21"/>
      <c r="AJ53" s="22"/>
      <c r="AK53" s="22"/>
      <c r="AL53" s="22"/>
      <c r="AM53" s="22"/>
      <c r="AN53" s="20"/>
      <c r="AO53" s="20"/>
      <c r="AP53" s="20"/>
      <c r="AQ53" s="20"/>
      <c r="AR53" s="20"/>
    </row>
    <row r="54" spans="1:44" s="17" customFormat="1" ht="20.25" customHeight="1" x14ac:dyDescent="0.2">
      <c r="A54" s="150"/>
      <c r="C54" s="63"/>
      <c r="D54" s="66" t="str">
        <f t="shared" si="13"/>
        <v/>
      </c>
      <c r="E54" s="69" t="str">
        <f>IFERROR(VLOOKUP(J54,Causa!$A$2:$F$15,6,0),"")</f>
        <v/>
      </c>
      <c r="F54" s="52"/>
      <c r="G54" s="53"/>
      <c r="H54" s="212"/>
      <c r="I54" s="55"/>
      <c r="J54" s="54"/>
      <c r="K54" s="54"/>
      <c r="L54" s="54"/>
      <c r="M54" s="54"/>
      <c r="N54" s="54"/>
      <c r="O54" s="54"/>
      <c r="P54" s="54"/>
      <c r="Q54" s="55"/>
      <c r="R54" s="54"/>
      <c r="S54" s="56">
        <f t="shared" si="17"/>
        <v>0</v>
      </c>
      <c r="T54" s="56">
        <f t="shared" si="14"/>
        <v>0</v>
      </c>
      <c r="U54" s="56">
        <f t="shared" si="18"/>
        <v>0</v>
      </c>
      <c r="V54" s="56">
        <f t="shared" si="15"/>
        <v>0</v>
      </c>
      <c r="W54" s="64" t="str">
        <f t="shared" si="16"/>
        <v/>
      </c>
      <c r="X54" s="56" t="str">
        <f t="shared" si="19"/>
        <v>T</v>
      </c>
      <c r="Y54" s="20"/>
      <c r="Z54" s="19"/>
      <c r="AA54" s="20"/>
      <c r="AB54" s="19"/>
      <c r="AC54" s="21"/>
      <c r="AJ54" s="22"/>
      <c r="AK54" s="22"/>
      <c r="AL54" s="22"/>
      <c r="AM54" s="22"/>
      <c r="AN54" s="20"/>
      <c r="AO54" s="20"/>
      <c r="AP54" s="20"/>
      <c r="AQ54" s="20"/>
      <c r="AR54" s="20"/>
    </row>
    <row r="55" spans="1:44" s="17" customFormat="1" ht="20.25" customHeight="1" x14ac:dyDescent="0.2">
      <c r="A55" s="150"/>
      <c r="C55" s="63"/>
      <c r="D55" s="66" t="str">
        <f t="shared" si="13"/>
        <v/>
      </c>
      <c r="E55" s="69" t="str">
        <f>IFERROR(VLOOKUP(J55,Causa!$A$2:$F$15,6,0),"")</f>
        <v/>
      </c>
      <c r="F55" s="52"/>
      <c r="G55" s="53"/>
      <c r="H55" s="212"/>
      <c r="I55" s="55"/>
      <c r="J55" s="54"/>
      <c r="K55" s="54"/>
      <c r="L55" s="54"/>
      <c r="M55" s="54"/>
      <c r="N55" s="54"/>
      <c r="O55" s="54"/>
      <c r="P55" s="54"/>
      <c r="Q55" s="55"/>
      <c r="R55" s="54"/>
      <c r="S55" s="56">
        <f t="shared" si="17"/>
        <v>0</v>
      </c>
      <c r="T55" s="56">
        <f t="shared" si="14"/>
        <v>0</v>
      </c>
      <c r="U55" s="56">
        <f t="shared" si="18"/>
        <v>0</v>
      </c>
      <c r="V55" s="56">
        <f t="shared" si="15"/>
        <v>0</v>
      </c>
      <c r="W55" s="64" t="str">
        <f t="shared" si="16"/>
        <v/>
      </c>
      <c r="X55" s="56" t="str">
        <f t="shared" si="19"/>
        <v>T</v>
      </c>
      <c r="Y55" s="20"/>
      <c r="Z55" s="19"/>
      <c r="AA55" s="20"/>
      <c r="AB55" s="19"/>
      <c r="AC55" s="21"/>
      <c r="AJ55" s="22"/>
      <c r="AK55" s="22"/>
      <c r="AL55" s="22"/>
      <c r="AM55" s="22"/>
      <c r="AN55" s="20"/>
      <c r="AO55" s="20"/>
      <c r="AP55" s="20"/>
      <c r="AQ55" s="20"/>
      <c r="AR55" s="20"/>
    </row>
    <row r="56" spans="1:44" s="17" customFormat="1" ht="20.25" customHeight="1" x14ac:dyDescent="0.2">
      <c r="A56" s="150"/>
      <c r="C56" s="63"/>
      <c r="D56" s="66" t="str">
        <f t="shared" si="13"/>
        <v/>
      </c>
      <c r="E56" s="69" t="str">
        <f>IFERROR(VLOOKUP(J56,Causa!$A$2:$F$15,6,0),"")</f>
        <v/>
      </c>
      <c r="F56" s="52"/>
      <c r="G56" s="53"/>
      <c r="H56" s="212"/>
      <c r="I56" s="55"/>
      <c r="J56" s="54"/>
      <c r="K56" s="54"/>
      <c r="L56" s="54"/>
      <c r="M56" s="54"/>
      <c r="N56" s="54"/>
      <c r="O56" s="54"/>
      <c r="P56" s="54"/>
      <c r="Q56" s="55"/>
      <c r="R56" s="54"/>
      <c r="S56" s="56">
        <f t="shared" si="17"/>
        <v>0</v>
      </c>
      <c r="T56" s="56">
        <f t="shared" si="14"/>
        <v>0</v>
      </c>
      <c r="U56" s="56">
        <f t="shared" si="18"/>
        <v>0</v>
      </c>
      <c r="V56" s="56">
        <f t="shared" si="15"/>
        <v>0</v>
      </c>
      <c r="W56" s="64" t="str">
        <f t="shared" si="16"/>
        <v/>
      </c>
      <c r="X56" s="56" t="str">
        <f t="shared" si="19"/>
        <v>T</v>
      </c>
      <c r="Y56" s="20"/>
      <c r="Z56" s="19"/>
      <c r="AA56" s="20"/>
      <c r="AB56" s="19"/>
      <c r="AC56" s="21"/>
      <c r="AJ56" s="22"/>
      <c r="AK56" s="22"/>
      <c r="AL56" s="22"/>
      <c r="AM56" s="22"/>
      <c r="AN56" s="20"/>
      <c r="AO56" s="20"/>
      <c r="AP56" s="20"/>
      <c r="AQ56" s="20"/>
      <c r="AR56" s="20"/>
    </row>
    <row r="57" spans="1:44" s="17" customFormat="1" ht="20.25" customHeight="1" x14ac:dyDescent="0.2">
      <c r="A57" s="150"/>
      <c r="C57" s="63"/>
      <c r="D57" s="66" t="str">
        <f t="shared" si="13"/>
        <v/>
      </c>
      <c r="E57" s="69" t="str">
        <f>IFERROR(VLOOKUP(J57,Causa!$A$2:$F$15,6,0),"")</f>
        <v/>
      </c>
      <c r="F57" s="52"/>
      <c r="G57" s="53"/>
      <c r="H57" s="212"/>
      <c r="I57" s="55"/>
      <c r="J57" s="54"/>
      <c r="K57" s="54"/>
      <c r="L57" s="54"/>
      <c r="M57" s="54"/>
      <c r="N57" s="54"/>
      <c r="O57" s="54"/>
      <c r="P57" s="54"/>
      <c r="Q57" s="55"/>
      <c r="R57" s="54"/>
      <c r="S57" s="56">
        <f t="shared" si="17"/>
        <v>0</v>
      </c>
      <c r="T57" s="56">
        <f t="shared" si="14"/>
        <v>0</v>
      </c>
      <c r="U57" s="56">
        <f t="shared" si="18"/>
        <v>0</v>
      </c>
      <c r="V57" s="56">
        <f t="shared" si="15"/>
        <v>0</v>
      </c>
      <c r="W57" s="64" t="str">
        <f t="shared" si="16"/>
        <v/>
      </c>
      <c r="X57" s="56" t="str">
        <f t="shared" si="19"/>
        <v>T</v>
      </c>
      <c r="Y57" s="20"/>
      <c r="Z57" s="19"/>
      <c r="AA57" s="20"/>
      <c r="AB57" s="19"/>
      <c r="AC57" s="21"/>
      <c r="AJ57" s="22"/>
      <c r="AK57" s="22"/>
      <c r="AL57" s="22"/>
      <c r="AM57" s="22"/>
      <c r="AN57" s="20"/>
      <c r="AO57" s="20"/>
      <c r="AP57" s="20"/>
      <c r="AQ57" s="20"/>
      <c r="AR57" s="20"/>
    </row>
    <row r="58" spans="1:44" s="17" customFormat="1" ht="20.25" customHeight="1" x14ac:dyDescent="0.2">
      <c r="A58" s="150"/>
      <c r="C58" s="63"/>
      <c r="D58" s="66" t="str">
        <f t="shared" si="13"/>
        <v/>
      </c>
      <c r="E58" s="69" t="str">
        <f>IFERROR(VLOOKUP(J58,Causa!$A$2:$F$15,6,0),"")</f>
        <v/>
      </c>
      <c r="F58" s="52"/>
      <c r="G58" s="53"/>
      <c r="H58" s="212"/>
      <c r="I58" s="55"/>
      <c r="J58" s="54"/>
      <c r="K58" s="54"/>
      <c r="L58" s="54"/>
      <c r="M58" s="54"/>
      <c r="N58" s="54"/>
      <c r="O58" s="54"/>
      <c r="P58" s="54"/>
      <c r="Q58" s="55"/>
      <c r="R58" s="54"/>
      <c r="S58" s="56">
        <f t="shared" si="17"/>
        <v>0</v>
      </c>
      <c r="T58" s="56">
        <f t="shared" si="14"/>
        <v>0</v>
      </c>
      <c r="U58" s="56">
        <f t="shared" si="18"/>
        <v>0</v>
      </c>
      <c r="V58" s="56">
        <f t="shared" si="15"/>
        <v>0</v>
      </c>
      <c r="W58" s="64" t="str">
        <f t="shared" si="16"/>
        <v/>
      </c>
      <c r="X58" s="56" t="str">
        <f t="shared" si="19"/>
        <v>T</v>
      </c>
      <c r="Y58" s="20"/>
      <c r="Z58" s="19"/>
      <c r="AA58" s="20"/>
      <c r="AB58" s="19"/>
      <c r="AC58" s="21"/>
      <c r="AJ58" s="22"/>
      <c r="AK58" s="22"/>
      <c r="AL58" s="22"/>
      <c r="AM58" s="22"/>
      <c r="AN58" s="20"/>
      <c r="AO58" s="20"/>
      <c r="AP58" s="20"/>
      <c r="AQ58" s="20"/>
      <c r="AR58" s="20"/>
    </row>
    <row r="59" spans="1:44" s="17" customFormat="1" ht="20.25" customHeight="1" x14ac:dyDescent="0.2">
      <c r="A59" s="150"/>
      <c r="C59" s="63"/>
      <c r="D59" s="66" t="str">
        <f t="shared" si="13"/>
        <v/>
      </c>
      <c r="E59" s="69" t="str">
        <f>IFERROR(VLOOKUP(J59,Causa!$A$2:$F$15,6,0),"")</f>
        <v/>
      </c>
      <c r="F59" s="52"/>
      <c r="G59" s="53"/>
      <c r="H59" s="212"/>
      <c r="I59" s="55"/>
      <c r="J59" s="54"/>
      <c r="K59" s="54"/>
      <c r="L59" s="54"/>
      <c r="M59" s="54"/>
      <c r="N59" s="54"/>
      <c r="O59" s="54"/>
      <c r="P59" s="54"/>
      <c r="Q59" s="55"/>
      <c r="R59" s="54"/>
      <c r="S59" s="56">
        <f t="shared" si="17"/>
        <v>0</v>
      </c>
      <c r="T59" s="56">
        <f t="shared" si="14"/>
        <v>0</v>
      </c>
      <c r="U59" s="56">
        <f t="shared" si="18"/>
        <v>0</v>
      </c>
      <c r="V59" s="56">
        <f t="shared" si="15"/>
        <v>0</v>
      </c>
      <c r="W59" s="64" t="str">
        <f t="shared" si="16"/>
        <v/>
      </c>
      <c r="X59" s="56" t="str">
        <f t="shared" si="19"/>
        <v>T</v>
      </c>
      <c r="Y59" s="20"/>
      <c r="Z59" s="19"/>
      <c r="AA59" s="20"/>
      <c r="AB59" s="19"/>
      <c r="AC59" s="21"/>
      <c r="AJ59" s="22"/>
      <c r="AK59" s="22"/>
      <c r="AL59" s="22"/>
      <c r="AM59" s="22"/>
      <c r="AN59" s="20"/>
      <c r="AO59" s="20"/>
      <c r="AP59" s="20"/>
      <c r="AQ59" s="20"/>
      <c r="AR59" s="20"/>
    </row>
    <row r="60" spans="1:44" s="17" customFormat="1" ht="20.25" customHeight="1" x14ac:dyDescent="0.2">
      <c r="A60" s="150"/>
      <c r="C60" s="63"/>
      <c r="D60" s="66" t="str">
        <f t="shared" si="13"/>
        <v/>
      </c>
      <c r="E60" s="69" t="str">
        <f>IFERROR(VLOOKUP(J60,Causa!$A$2:$F$15,6,0),"")</f>
        <v/>
      </c>
      <c r="F60" s="52"/>
      <c r="G60" s="53"/>
      <c r="H60" s="212"/>
      <c r="I60" s="55"/>
      <c r="J60" s="54"/>
      <c r="K60" s="54"/>
      <c r="L60" s="54"/>
      <c r="M60" s="54"/>
      <c r="N60" s="54"/>
      <c r="O60" s="54"/>
      <c r="P60" s="54"/>
      <c r="Q60" s="55"/>
      <c r="R60" s="54"/>
      <c r="S60" s="56">
        <f t="shared" si="17"/>
        <v>0</v>
      </c>
      <c r="T60" s="56">
        <f t="shared" si="14"/>
        <v>0</v>
      </c>
      <c r="U60" s="56">
        <f t="shared" si="18"/>
        <v>0</v>
      </c>
      <c r="V60" s="56">
        <f t="shared" si="15"/>
        <v>0</v>
      </c>
      <c r="W60" s="64" t="str">
        <f t="shared" si="16"/>
        <v/>
      </c>
      <c r="X60" s="56" t="str">
        <f t="shared" si="19"/>
        <v>T</v>
      </c>
      <c r="Y60" s="20"/>
      <c r="Z60" s="19"/>
      <c r="AA60" s="20"/>
      <c r="AB60" s="19"/>
      <c r="AC60" s="21"/>
      <c r="AJ60" s="22"/>
      <c r="AK60" s="22"/>
      <c r="AL60" s="22"/>
      <c r="AM60" s="22"/>
      <c r="AN60" s="20"/>
      <c r="AO60" s="20"/>
      <c r="AP60" s="20"/>
      <c r="AQ60" s="20"/>
      <c r="AR60" s="20"/>
    </row>
    <row r="61" spans="1:44" s="17" customFormat="1" ht="30.75" customHeight="1" x14ac:dyDescent="0.2">
      <c r="A61" s="150"/>
      <c r="C61" s="63"/>
      <c r="D61" s="66" t="str">
        <f t="shared" si="13"/>
        <v/>
      </c>
      <c r="E61" s="69" t="str">
        <f>IFERROR(VLOOKUP(J61,Causa!$A$2:$F$15,6,0),"")</f>
        <v/>
      </c>
      <c r="F61" s="52"/>
      <c r="G61" s="53"/>
      <c r="H61" s="212"/>
      <c r="I61" s="55"/>
      <c r="J61" s="54"/>
      <c r="K61" s="54"/>
      <c r="L61" s="54"/>
      <c r="M61" s="54"/>
      <c r="N61" s="54"/>
      <c r="O61" s="54"/>
      <c r="P61" s="54"/>
      <c r="Q61" s="55"/>
      <c r="R61" s="54"/>
      <c r="S61" s="56">
        <f t="shared" si="17"/>
        <v>0</v>
      </c>
      <c r="T61" s="56">
        <f t="shared" si="14"/>
        <v>0</v>
      </c>
      <c r="U61" s="56">
        <f t="shared" si="18"/>
        <v>0</v>
      </c>
      <c r="V61" s="56">
        <f t="shared" si="15"/>
        <v>0</v>
      </c>
      <c r="W61" s="64" t="str">
        <f t="shared" si="16"/>
        <v/>
      </c>
      <c r="X61" s="56" t="str">
        <f t="shared" si="19"/>
        <v>T</v>
      </c>
      <c r="Y61" s="20"/>
      <c r="Z61" s="19"/>
      <c r="AA61" s="20"/>
      <c r="AB61" s="19"/>
      <c r="AC61" s="21"/>
      <c r="AJ61" s="22"/>
      <c r="AK61" s="22"/>
      <c r="AL61" s="22"/>
      <c r="AM61" s="22"/>
      <c r="AN61" s="20"/>
      <c r="AO61" s="20"/>
      <c r="AP61" s="20"/>
      <c r="AQ61" s="20"/>
      <c r="AR61" s="20"/>
    </row>
    <row r="62" spans="1:44" s="17" customFormat="1" ht="30.75" customHeight="1" x14ac:dyDescent="0.2">
      <c r="A62" s="150"/>
      <c r="C62" s="63"/>
      <c r="D62" s="66" t="str">
        <f t="shared" si="13"/>
        <v/>
      </c>
      <c r="E62" s="69" t="str">
        <f>IFERROR(VLOOKUP(J62,Causa!$A$2:$F$15,6,0),"")</f>
        <v/>
      </c>
      <c r="F62" s="52"/>
      <c r="G62" s="53"/>
      <c r="H62" s="212"/>
      <c r="I62" s="55"/>
      <c r="J62" s="54"/>
      <c r="K62" s="54"/>
      <c r="L62" s="54"/>
      <c r="M62" s="54"/>
      <c r="N62" s="54"/>
      <c r="O62" s="54"/>
      <c r="P62" s="54"/>
      <c r="Q62" s="55"/>
      <c r="R62" s="54"/>
      <c r="S62" s="56">
        <f t="shared" si="17"/>
        <v>0</v>
      </c>
      <c r="T62" s="56">
        <f t="shared" si="14"/>
        <v>0</v>
      </c>
      <c r="U62" s="56">
        <f t="shared" si="18"/>
        <v>0</v>
      </c>
      <c r="V62" s="56">
        <f t="shared" si="15"/>
        <v>0</v>
      </c>
      <c r="W62" s="64" t="str">
        <f t="shared" si="16"/>
        <v/>
      </c>
      <c r="X62" s="56" t="str">
        <f t="shared" si="19"/>
        <v>T</v>
      </c>
      <c r="Y62" s="20"/>
      <c r="Z62" s="19"/>
      <c r="AA62" s="20"/>
      <c r="AB62" s="19"/>
      <c r="AC62" s="21"/>
      <c r="AJ62" s="22"/>
      <c r="AK62" s="22"/>
      <c r="AL62" s="22"/>
      <c r="AM62" s="22"/>
      <c r="AN62" s="20"/>
      <c r="AO62" s="20"/>
      <c r="AP62" s="20"/>
      <c r="AQ62" s="20"/>
      <c r="AR62" s="20"/>
    </row>
    <row r="63" spans="1:44" s="17" customFormat="1" ht="30.75" customHeight="1" x14ac:dyDescent="0.2">
      <c r="A63" s="150"/>
      <c r="C63" s="63"/>
      <c r="D63" s="66" t="str">
        <f t="shared" si="13"/>
        <v/>
      </c>
      <c r="E63" s="69" t="str">
        <f>IFERROR(VLOOKUP(J63,Causa!$A$2:$F$15,6,0),"")</f>
        <v/>
      </c>
      <c r="F63" s="52"/>
      <c r="G63" s="53"/>
      <c r="H63" s="212"/>
      <c r="I63" s="55"/>
      <c r="J63" s="54"/>
      <c r="K63" s="54"/>
      <c r="L63" s="54"/>
      <c r="M63" s="54"/>
      <c r="N63" s="54"/>
      <c r="O63" s="54"/>
      <c r="P63" s="54"/>
      <c r="Q63" s="55"/>
      <c r="R63" s="54"/>
      <c r="S63" s="56">
        <f t="shared" si="17"/>
        <v>0</v>
      </c>
      <c r="T63" s="56">
        <f t="shared" si="14"/>
        <v>0</v>
      </c>
      <c r="U63" s="56">
        <f t="shared" si="18"/>
        <v>0</v>
      </c>
      <c r="V63" s="56">
        <f t="shared" si="15"/>
        <v>0</v>
      </c>
      <c r="W63" s="64" t="str">
        <f t="shared" si="16"/>
        <v/>
      </c>
      <c r="X63" s="56" t="str">
        <f t="shared" si="19"/>
        <v>T</v>
      </c>
      <c r="Y63" s="20"/>
      <c r="Z63" s="19"/>
      <c r="AA63" s="20"/>
      <c r="AB63" s="19"/>
      <c r="AC63" s="21"/>
      <c r="AJ63" s="22"/>
      <c r="AK63" s="22"/>
      <c r="AL63" s="22"/>
      <c r="AM63" s="22"/>
      <c r="AN63" s="20"/>
      <c r="AO63" s="20"/>
      <c r="AP63" s="20"/>
      <c r="AQ63" s="20"/>
      <c r="AR63" s="20"/>
    </row>
    <row r="64" spans="1:44" s="17" customFormat="1" ht="30.75" customHeight="1" x14ac:dyDescent="0.2">
      <c r="A64" s="150"/>
      <c r="C64" s="63"/>
      <c r="D64" s="66" t="str">
        <f t="shared" si="13"/>
        <v/>
      </c>
      <c r="E64" s="69" t="str">
        <f>IFERROR(VLOOKUP(J64,Causa!$A$2:$F$15,6,0),"")</f>
        <v/>
      </c>
      <c r="F64" s="52"/>
      <c r="G64" s="53"/>
      <c r="H64" s="212"/>
      <c r="I64" s="55"/>
      <c r="J64" s="54"/>
      <c r="K64" s="54"/>
      <c r="L64" s="54"/>
      <c r="M64" s="54"/>
      <c r="N64" s="54"/>
      <c r="O64" s="54"/>
      <c r="P64" s="54"/>
      <c r="Q64" s="55"/>
      <c r="R64" s="54"/>
      <c r="S64" s="56">
        <f t="shared" si="17"/>
        <v>0</v>
      </c>
      <c r="T64" s="56">
        <f t="shared" si="14"/>
        <v>0</v>
      </c>
      <c r="U64" s="56">
        <f t="shared" si="18"/>
        <v>0</v>
      </c>
      <c r="V64" s="56">
        <f t="shared" si="15"/>
        <v>0</v>
      </c>
      <c r="W64" s="64" t="str">
        <f t="shared" si="16"/>
        <v/>
      </c>
      <c r="X64" s="56" t="str">
        <f t="shared" si="19"/>
        <v>T</v>
      </c>
      <c r="Y64" s="20"/>
      <c r="Z64" s="19"/>
      <c r="AA64" s="20"/>
      <c r="AB64" s="19"/>
      <c r="AC64" s="21"/>
      <c r="AJ64" s="22"/>
      <c r="AK64" s="22"/>
      <c r="AL64" s="22"/>
      <c r="AM64" s="22"/>
      <c r="AN64" s="20"/>
      <c r="AO64" s="20"/>
      <c r="AP64" s="20"/>
      <c r="AQ64" s="20"/>
      <c r="AR64" s="20"/>
    </row>
    <row r="65" spans="1:44" s="17" customFormat="1" ht="30.75" customHeight="1" x14ac:dyDescent="0.2">
      <c r="A65" s="150"/>
      <c r="C65" s="63"/>
      <c r="D65" s="66" t="str">
        <f t="shared" si="13"/>
        <v/>
      </c>
      <c r="E65" s="69" t="str">
        <f>IFERROR(VLOOKUP(J65,Causa!$A$2:$F$15,6,0),"")</f>
        <v/>
      </c>
      <c r="F65" s="52"/>
      <c r="G65" s="53"/>
      <c r="H65" s="212"/>
      <c r="I65" s="55"/>
      <c r="J65" s="54"/>
      <c r="K65" s="54"/>
      <c r="L65" s="54"/>
      <c r="M65" s="54"/>
      <c r="N65" s="54"/>
      <c r="O65" s="54"/>
      <c r="P65" s="54"/>
      <c r="Q65" s="55"/>
      <c r="R65" s="54"/>
      <c r="S65" s="56">
        <f t="shared" si="17"/>
        <v>0</v>
      </c>
      <c r="T65" s="56">
        <f t="shared" si="14"/>
        <v>0</v>
      </c>
      <c r="U65" s="56">
        <f t="shared" si="18"/>
        <v>0</v>
      </c>
      <c r="V65" s="56">
        <f t="shared" si="15"/>
        <v>0</v>
      </c>
      <c r="W65" s="64" t="str">
        <f t="shared" si="16"/>
        <v/>
      </c>
      <c r="X65" s="56" t="str">
        <f t="shared" si="19"/>
        <v>T</v>
      </c>
      <c r="Y65" s="20"/>
      <c r="Z65" s="19"/>
      <c r="AA65" s="20"/>
      <c r="AB65" s="19"/>
      <c r="AC65" s="21"/>
      <c r="AJ65" s="22"/>
      <c r="AK65" s="22"/>
      <c r="AL65" s="22"/>
      <c r="AM65" s="22"/>
      <c r="AN65" s="20"/>
      <c r="AO65" s="20"/>
      <c r="AP65" s="20"/>
      <c r="AQ65" s="20"/>
      <c r="AR65" s="20"/>
    </row>
    <row r="66" spans="1:44" s="17" customFormat="1" ht="30.75" customHeight="1" x14ac:dyDescent="0.2">
      <c r="A66" s="150"/>
      <c r="C66" s="63"/>
      <c r="D66" s="66" t="str">
        <f t="shared" si="13"/>
        <v/>
      </c>
      <c r="E66" s="69" t="str">
        <f>IFERROR(VLOOKUP(J66,Causa!$A$2:$F$15,6,0),"")</f>
        <v/>
      </c>
      <c r="F66" s="52"/>
      <c r="G66" s="53"/>
      <c r="H66" s="212"/>
      <c r="I66" s="55"/>
      <c r="J66" s="54"/>
      <c r="K66" s="54"/>
      <c r="L66" s="54"/>
      <c r="M66" s="54"/>
      <c r="N66" s="54"/>
      <c r="O66" s="54"/>
      <c r="P66" s="54"/>
      <c r="Q66" s="55"/>
      <c r="R66" s="54"/>
      <c r="S66" s="56">
        <f t="shared" si="17"/>
        <v>0</v>
      </c>
      <c r="T66" s="56">
        <f t="shared" si="14"/>
        <v>0</v>
      </c>
      <c r="U66" s="56">
        <f t="shared" si="18"/>
        <v>0</v>
      </c>
      <c r="V66" s="56">
        <f t="shared" si="15"/>
        <v>0</v>
      </c>
      <c r="W66" s="64" t="str">
        <f t="shared" si="16"/>
        <v/>
      </c>
      <c r="X66" s="56" t="str">
        <f t="shared" si="19"/>
        <v>T</v>
      </c>
      <c r="Y66" s="20"/>
      <c r="Z66" s="19"/>
      <c r="AA66" s="20"/>
      <c r="AB66" s="19"/>
      <c r="AC66" s="21"/>
      <c r="AJ66" s="22"/>
      <c r="AK66" s="22"/>
      <c r="AL66" s="22"/>
      <c r="AM66" s="22"/>
      <c r="AN66" s="20"/>
      <c r="AO66" s="20"/>
      <c r="AP66" s="20"/>
      <c r="AQ66" s="20"/>
      <c r="AR66" s="20"/>
    </row>
    <row r="67" spans="1:44" s="17" customFormat="1" ht="30.75" customHeight="1" x14ac:dyDescent="0.2">
      <c r="A67" s="150"/>
      <c r="C67" s="63"/>
      <c r="D67" s="66" t="str">
        <f t="shared" si="13"/>
        <v/>
      </c>
      <c r="E67" s="69" t="str">
        <f>IFERROR(VLOOKUP(J67,Causa!$A$2:$F$15,6,0),"")</f>
        <v/>
      </c>
      <c r="F67" s="52"/>
      <c r="G67" s="53"/>
      <c r="H67" s="212"/>
      <c r="I67" s="55"/>
      <c r="J67" s="54"/>
      <c r="K67" s="54"/>
      <c r="L67" s="54"/>
      <c r="M67" s="54"/>
      <c r="N67" s="54"/>
      <c r="O67" s="54"/>
      <c r="P67" s="54"/>
      <c r="Q67" s="55"/>
      <c r="R67" s="54"/>
      <c r="S67" s="56">
        <f t="shared" si="17"/>
        <v>0</v>
      </c>
      <c r="T67" s="56">
        <f t="shared" si="14"/>
        <v>0</v>
      </c>
      <c r="U67" s="56">
        <f t="shared" si="18"/>
        <v>0</v>
      </c>
      <c r="V67" s="56">
        <f t="shared" si="15"/>
        <v>0</v>
      </c>
      <c r="W67" s="64" t="str">
        <f t="shared" si="16"/>
        <v/>
      </c>
      <c r="X67" s="56" t="str">
        <f t="shared" si="19"/>
        <v>T</v>
      </c>
      <c r="Y67" s="20"/>
      <c r="Z67" s="19"/>
      <c r="AA67" s="20"/>
      <c r="AB67" s="19"/>
      <c r="AC67" s="21"/>
      <c r="AJ67" s="22"/>
      <c r="AK67" s="22"/>
      <c r="AL67" s="22"/>
      <c r="AM67" s="22"/>
      <c r="AN67" s="20"/>
      <c r="AO67" s="20"/>
      <c r="AP67" s="20"/>
      <c r="AQ67" s="20"/>
      <c r="AR67" s="20"/>
    </row>
    <row r="68" spans="1:44" s="17" customFormat="1" ht="30.75" customHeight="1" x14ac:dyDescent="0.2">
      <c r="A68" s="150"/>
      <c r="C68" s="63"/>
      <c r="D68" s="66" t="str">
        <f t="shared" si="13"/>
        <v/>
      </c>
      <c r="E68" s="69" t="str">
        <f>IFERROR(VLOOKUP(J68,Causa!$A$2:$F$15,6,0),"")</f>
        <v/>
      </c>
      <c r="F68" s="52"/>
      <c r="G68" s="53"/>
      <c r="H68" s="212"/>
      <c r="I68" s="55"/>
      <c r="J68" s="54"/>
      <c r="K68" s="54"/>
      <c r="L68" s="54"/>
      <c r="M68" s="54"/>
      <c r="N68" s="54"/>
      <c r="O68" s="54"/>
      <c r="P68" s="54"/>
      <c r="Q68" s="55"/>
      <c r="R68" s="54"/>
      <c r="S68" s="56">
        <f t="shared" si="17"/>
        <v>0</v>
      </c>
      <c r="T68" s="56">
        <f t="shared" si="14"/>
        <v>0</v>
      </c>
      <c r="U68" s="56">
        <f t="shared" si="18"/>
        <v>0</v>
      </c>
      <c r="V68" s="56">
        <f t="shared" si="15"/>
        <v>0</v>
      </c>
      <c r="W68" s="64" t="str">
        <f t="shared" si="16"/>
        <v/>
      </c>
      <c r="X68" s="56" t="str">
        <f t="shared" si="19"/>
        <v>T</v>
      </c>
      <c r="Y68" s="20"/>
      <c r="Z68" s="19"/>
      <c r="AA68" s="20"/>
      <c r="AB68" s="19"/>
      <c r="AC68" s="21"/>
      <c r="AJ68" s="22"/>
      <c r="AK68" s="22"/>
      <c r="AL68" s="22"/>
      <c r="AM68" s="22"/>
      <c r="AN68" s="20"/>
      <c r="AO68" s="20"/>
      <c r="AP68" s="20"/>
      <c r="AQ68" s="20"/>
      <c r="AR68" s="20"/>
    </row>
    <row r="69" spans="1:44" s="17" customFormat="1" ht="30.75" customHeight="1" x14ac:dyDescent="0.2">
      <c r="A69" s="150"/>
      <c r="C69" s="63"/>
      <c r="D69" s="66" t="str">
        <f t="shared" si="13"/>
        <v/>
      </c>
      <c r="E69" s="69" t="str">
        <f>IFERROR(VLOOKUP(J69,Causa!$A$2:$F$15,6,0),"")</f>
        <v/>
      </c>
      <c r="F69" s="52"/>
      <c r="G69" s="53"/>
      <c r="H69" s="212"/>
      <c r="I69" s="55"/>
      <c r="J69" s="54"/>
      <c r="K69" s="54"/>
      <c r="L69" s="54"/>
      <c r="M69" s="54"/>
      <c r="N69" s="54"/>
      <c r="O69" s="54"/>
      <c r="P69" s="54"/>
      <c r="Q69" s="55"/>
      <c r="R69" s="54"/>
      <c r="S69" s="56">
        <f t="shared" si="17"/>
        <v>0</v>
      </c>
      <c r="T69" s="56">
        <f t="shared" si="14"/>
        <v>0</v>
      </c>
      <c r="U69" s="56">
        <f t="shared" si="18"/>
        <v>0</v>
      </c>
      <c r="V69" s="56">
        <f t="shared" si="15"/>
        <v>0</v>
      </c>
      <c r="W69" s="64" t="str">
        <f t="shared" si="16"/>
        <v/>
      </c>
      <c r="X69" s="56" t="str">
        <f t="shared" si="19"/>
        <v>T</v>
      </c>
      <c r="Y69" s="20"/>
      <c r="Z69" s="19"/>
      <c r="AA69" s="20"/>
      <c r="AB69" s="19"/>
      <c r="AC69" s="21"/>
      <c r="AJ69" s="22"/>
      <c r="AK69" s="22"/>
      <c r="AL69" s="22"/>
      <c r="AM69" s="22"/>
      <c r="AN69" s="20"/>
      <c r="AO69" s="20"/>
      <c r="AP69" s="20"/>
      <c r="AQ69" s="20"/>
      <c r="AR69" s="20"/>
    </row>
    <row r="70" spans="1:44" s="17" customFormat="1" ht="30.75" customHeight="1" x14ac:dyDescent="0.2">
      <c r="A70" s="150"/>
      <c r="C70" s="63"/>
      <c r="D70" s="66" t="str">
        <f t="shared" si="13"/>
        <v/>
      </c>
      <c r="E70" s="69" t="str">
        <f>IFERROR(VLOOKUP(J70,Causa!$A$2:$F$15,6,0),"")</f>
        <v/>
      </c>
      <c r="F70" s="52"/>
      <c r="G70" s="53"/>
      <c r="H70" s="212"/>
      <c r="I70" s="55"/>
      <c r="J70" s="54"/>
      <c r="K70" s="54"/>
      <c r="L70" s="54"/>
      <c r="M70" s="54"/>
      <c r="N70" s="54"/>
      <c r="O70" s="54"/>
      <c r="P70" s="54"/>
      <c r="Q70" s="55"/>
      <c r="R70" s="54"/>
      <c r="S70" s="56">
        <f t="shared" si="17"/>
        <v>0</v>
      </c>
      <c r="T70" s="56">
        <f t="shared" si="14"/>
        <v>0</v>
      </c>
      <c r="U70" s="56">
        <f t="shared" si="18"/>
        <v>0</v>
      </c>
      <c r="V70" s="56">
        <f t="shared" si="15"/>
        <v>0</v>
      </c>
      <c r="W70" s="64" t="str">
        <f t="shared" si="16"/>
        <v/>
      </c>
      <c r="X70" s="56" t="str">
        <f t="shared" si="19"/>
        <v>T</v>
      </c>
      <c r="Y70" s="20"/>
      <c r="Z70" s="19"/>
      <c r="AA70" s="20"/>
      <c r="AB70" s="19"/>
      <c r="AC70" s="21"/>
      <c r="AJ70" s="22"/>
      <c r="AK70" s="22"/>
      <c r="AL70" s="22"/>
      <c r="AM70" s="22"/>
      <c r="AN70" s="20"/>
      <c r="AO70" s="20"/>
      <c r="AP70" s="20"/>
      <c r="AQ70" s="20"/>
      <c r="AR70" s="20"/>
    </row>
    <row r="71" spans="1:44" s="17" customFormat="1" ht="30.75" customHeight="1" x14ac:dyDescent="0.2">
      <c r="A71" s="150"/>
      <c r="C71" s="63"/>
      <c r="D71" s="66" t="str">
        <f t="shared" si="13"/>
        <v/>
      </c>
      <c r="E71" s="69" t="str">
        <f>IFERROR(VLOOKUP(J71,Causa!$A$2:$F$15,6,0),"")</f>
        <v/>
      </c>
      <c r="F71" s="52"/>
      <c r="G71" s="53"/>
      <c r="H71" s="212"/>
      <c r="I71" s="55"/>
      <c r="J71" s="54"/>
      <c r="K71" s="54"/>
      <c r="L71" s="54"/>
      <c r="M71" s="54"/>
      <c r="N71" s="54"/>
      <c r="O71" s="54"/>
      <c r="P71" s="54"/>
      <c r="Q71" s="55"/>
      <c r="R71" s="54"/>
      <c r="S71" s="56">
        <f t="shared" si="17"/>
        <v>0</v>
      </c>
      <c r="T71" s="56">
        <f t="shared" si="14"/>
        <v>0</v>
      </c>
      <c r="U71" s="56">
        <f t="shared" si="18"/>
        <v>0</v>
      </c>
      <c r="V71" s="56">
        <f t="shared" si="15"/>
        <v>0</v>
      </c>
      <c r="W71" s="64" t="str">
        <f t="shared" si="16"/>
        <v/>
      </c>
      <c r="X71" s="56" t="str">
        <f t="shared" si="19"/>
        <v>T</v>
      </c>
      <c r="Y71" s="20"/>
      <c r="Z71" s="19"/>
      <c r="AA71" s="20"/>
      <c r="AB71" s="19"/>
      <c r="AC71" s="21"/>
      <c r="AJ71" s="22"/>
      <c r="AK71" s="22"/>
      <c r="AL71" s="22"/>
      <c r="AM71" s="22"/>
      <c r="AN71" s="20"/>
      <c r="AO71" s="20"/>
      <c r="AP71" s="20"/>
      <c r="AQ71" s="20"/>
      <c r="AR71" s="20"/>
    </row>
    <row r="72" spans="1:44" s="17" customFormat="1" ht="30.75" customHeight="1" x14ac:dyDescent="0.2">
      <c r="A72" s="150"/>
      <c r="C72" s="63"/>
      <c r="D72" s="66" t="str">
        <f t="shared" si="13"/>
        <v/>
      </c>
      <c r="E72" s="69" t="str">
        <f>IFERROR(VLOOKUP(J72,Causa!$A$2:$F$15,6,0),"")</f>
        <v/>
      </c>
      <c r="F72" s="52"/>
      <c r="G72" s="53"/>
      <c r="H72" s="212"/>
      <c r="I72" s="55"/>
      <c r="J72" s="54"/>
      <c r="K72" s="54"/>
      <c r="L72" s="54"/>
      <c r="M72" s="54"/>
      <c r="N72" s="54"/>
      <c r="O72" s="54"/>
      <c r="P72" s="54"/>
      <c r="Q72" s="55"/>
      <c r="R72" s="54"/>
      <c r="S72" s="56">
        <f t="shared" si="17"/>
        <v>0</v>
      </c>
      <c r="T72" s="56">
        <f t="shared" si="14"/>
        <v>0</v>
      </c>
      <c r="U72" s="56">
        <f t="shared" si="18"/>
        <v>0</v>
      </c>
      <c r="V72" s="56">
        <f t="shared" si="15"/>
        <v>0</v>
      </c>
      <c r="W72" s="64" t="str">
        <f t="shared" si="16"/>
        <v/>
      </c>
      <c r="X72" s="56" t="str">
        <f t="shared" si="19"/>
        <v>T</v>
      </c>
      <c r="Y72" s="20"/>
      <c r="Z72" s="19"/>
      <c r="AA72" s="20"/>
      <c r="AB72" s="19"/>
      <c r="AC72" s="21"/>
      <c r="AJ72" s="22"/>
      <c r="AK72" s="22"/>
      <c r="AL72" s="22"/>
      <c r="AM72" s="22"/>
      <c r="AN72" s="20"/>
      <c r="AO72" s="20"/>
      <c r="AP72" s="20"/>
      <c r="AQ72" s="20"/>
      <c r="AR72" s="20"/>
    </row>
    <row r="73" spans="1:44" s="17" customFormat="1" ht="30.75" customHeight="1" x14ac:dyDescent="0.2">
      <c r="A73" s="150"/>
      <c r="C73" s="63"/>
      <c r="D73" s="66" t="str">
        <f t="shared" si="13"/>
        <v/>
      </c>
      <c r="E73" s="69" t="str">
        <f>IFERROR(VLOOKUP(J73,Causa!$A$2:$F$15,6,0),"")</f>
        <v/>
      </c>
      <c r="F73" s="52"/>
      <c r="G73" s="53"/>
      <c r="H73" s="212"/>
      <c r="I73" s="55"/>
      <c r="J73" s="54"/>
      <c r="K73" s="54"/>
      <c r="L73" s="54"/>
      <c r="M73" s="54"/>
      <c r="N73" s="54"/>
      <c r="O73" s="54"/>
      <c r="P73" s="54"/>
      <c r="Q73" s="55"/>
      <c r="R73" s="54"/>
      <c r="S73" s="56">
        <f t="shared" si="17"/>
        <v>0</v>
      </c>
      <c r="T73" s="56">
        <f t="shared" si="14"/>
        <v>0</v>
      </c>
      <c r="U73" s="56">
        <f t="shared" si="18"/>
        <v>0</v>
      </c>
      <c r="V73" s="56">
        <f t="shared" si="15"/>
        <v>0</v>
      </c>
      <c r="W73" s="64" t="str">
        <f t="shared" si="16"/>
        <v/>
      </c>
      <c r="X73" s="56" t="str">
        <f t="shared" si="19"/>
        <v>T</v>
      </c>
      <c r="Y73" s="20"/>
      <c r="Z73" s="19"/>
      <c r="AA73" s="20"/>
      <c r="AB73" s="19"/>
      <c r="AC73" s="21"/>
      <c r="AJ73" s="22"/>
      <c r="AK73" s="22"/>
      <c r="AL73" s="22"/>
      <c r="AM73" s="22"/>
      <c r="AN73" s="20"/>
      <c r="AO73" s="20"/>
      <c r="AP73" s="20"/>
      <c r="AQ73" s="20"/>
      <c r="AR73" s="20"/>
    </row>
    <row r="74" spans="1:44" s="17" customFormat="1" ht="30.75" customHeight="1" x14ac:dyDescent="0.2">
      <c r="A74" s="150"/>
      <c r="C74" s="63"/>
      <c r="D74" s="66" t="str">
        <f t="shared" si="13"/>
        <v/>
      </c>
      <c r="E74" s="69" t="str">
        <f>IFERROR(VLOOKUP(J74,Causa!$A$2:$F$15,6,0),"")</f>
        <v/>
      </c>
      <c r="F74" s="52"/>
      <c r="G74" s="53"/>
      <c r="H74" s="212"/>
      <c r="I74" s="55"/>
      <c r="J74" s="54"/>
      <c r="K74" s="54"/>
      <c r="L74" s="54"/>
      <c r="M74" s="54"/>
      <c r="N74" s="54"/>
      <c r="O74" s="54"/>
      <c r="P74" s="54"/>
      <c r="Q74" s="55"/>
      <c r="R74" s="54"/>
      <c r="S74" s="56">
        <f t="shared" si="17"/>
        <v>0</v>
      </c>
      <c r="T74" s="56">
        <f t="shared" si="14"/>
        <v>0</v>
      </c>
      <c r="U74" s="56">
        <f t="shared" si="18"/>
        <v>0</v>
      </c>
      <c r="V74" s="56">
        <f t="shared" si="15"/>
        <v>0</v>
      </c>
      <c r="W74" s="64" t="str">
        <f t="shared" si="16"/>
        <v/>
      </c>
      <c r="X74" s="56" t="str">
        <f t="shared" si="19"/>
        <v>T</v>
      </c>
      <c r="Y74" s="20"/>
      <c r="Z74" s="19"/>
      <c r="AA74" s="20"/>
      <c r="AB74" s="19"/>
      <c r="AC74" s="21"/>
      <c r="AJ74" s="22"/>
      <c r="AK74" s="22"/>
      <c r="AL74" s="22"/>
      <c r="AM74" s="22"/>
      <c r="AN74" s="20"/>
      <c r="AO74" s="20"/>
      <c r="AP74" s="20"/>
      <c r="AQ74" s="20"/>
      <c r="AR74" s="20"/>
    </row>
    <row r="75" spans="1:44" s="17" customFormat="1" ht="30.75" customHeight="1" x14ac:dyDescent="0.2">
      <c r="A75" s="150"/>
      <c r="C75" s="63"/>
      <c r="D75" s="66" t="str">
        <f t="shared" si="13"/>
        <v/>
      </c>
      <c r="E75" s="69" t="str">
        <f>IFERROR(VLOOKUP(J75,Causa!$A$2:$F$15,6,0),"")</f>
        <v/>
      </c>
      <c r="F75" s="52"/>
      <c r="G75" s="53"/>
      <c r="H75" s="212"/>
      <c r="I75" s="55"/>
      <c r="J75" s="54"/>
      <c r="K75" s="54"/>
      <c r="L75" s="54"/>
      <c r="M75" s="54"/>
      <c r="N75" s="54"/>
      <c r="O75" s="54"/>
      <c r="P75" s="54"/>
      <c r="Q75" s="55"/>
      <c r="R75" s="54"/>
      <c r="S75" s="56">
        <f t="shared" si="17"/>
        <v>0</v>
      </c>
      <c r="T75" s="56">
        <f t="shared" si="14"/>
        <v>0</v>
      </c>
      <c r="U75" s="56">
        <f t="shared" si="18"/>
        <v>0</v>
      </c>
      <c r="V75" s="56">
        <f t="shared" si="15"/>
        <v>0</v>
      </c>
      <c r="W75" s="64" t="str">
        <f t="shared" si="16"/>
        <v/>
      </c>
      <c r="X75" s="56" t="str">
        <f t="shared" si="19"/>
        <v>T</v>
      </c>
      <c r="Y75" s="20"/>
      <c r="Z75" s="19"/>
      <c r="AA75" s="20"/>
      <c r="AB75" s="19"/>
      <c r="AC75" s="21"/>
      <c r="AJ75" s="22"/>
      <c r="AK75" s="22"/>
      <c r="AL75" s="22"/>
      <c r="AM75" s="22"/>
      <c r="AN75" s="20"/>
      <c r="AO75" s="20"/>
      <c r="AP75" s="20"/>
      <c r="AQ75" s="20"/>
      <c r="AR75" s="20"/>
    </row>
    <row r="76" spans="1:44" s="17" customFormat="1" ht="30.75" customHeight="1" x14ac:dyDescent="0.2">
      <c r="A76" s="150"/>
      <c r="C76" s="63"/>
      <c r="D76" s="66" t="str">
        <f t="shared" si="13"/>
        <v/>
      </c>
      <c r="E76" s="69" t="str">
        <f>IFERROR(VLOOKUP(J76,Causa!$A$2:$F$15,6,0),"")</f>
        <v/>
      </c>
      <c r="F76" s="52"/>
      <c r="G76" s="53"/>
      <c r="H76" s="212"/>
      <c r="I76" s="55"/>
      <c r="J76" s="54"/>
      <c r="K76" s="54"/>
      <c r="L76" s="54"/>
      <c r="M76" s="54"/>
      <c r="N76" s="54"/>
      <c r="O76" s="54"/>
      <c r="P76" s="54"/>
      <c r="Q76" s="55"/>
      <c r="R76" s="54"/>
      <c r="S76" s="56">
        <f t="shared" si="17"/>
        <v>0</v>
      </c>
      <c r="T76" s="56">
        <f t="shared" si="14"/>
        <v>0</v>
      </c>
      <c r="U76" s="56">
        <f t="shared" si="18"/>
        <v>0</v>
      </c>
      <c r="V76" s="56">
        <f t="shared" si="15"/>
        <v>0</v>
      </c>
      <c r="W76" s="64" t="str">
        <f t="shared" si="16"/>
        <v/>
      </c>
      <c r="X76" s="56" t="str">
        <f t="shared" si="19"/>
        <v>T</v>
      </c>
      <c r="Y76" s="20"/>
      <c r="Z76" s="19"/>
      <c r="AA76" s="20"/>
      <c r="AB76" s="19"/>
      <c r="AC76" s="21"/>
      <c r="AJ76" s="22"/>
      <c r="AK76" s="22"/>
      <c r="AL76" s="22"/>
      <c r="AM76" s="22"/>
      <c r="AN76" s="20"/>
      <c r="AO76" s="20"/>
      <c r="AP76" s="20"/>
      <c r="AQ76" s="20"/>
      <c r="AR76" s="20"/>
    </row>
    <row r="77" spans="1:44" s="17" customFormat="1" ht="30.75" customHeight="1" x14ac:dyDescent="0.2">
      <c r="A77" s="150"/>
      <c r="C77" s="63"/>
      <c r="D77" s="66" t="str">
        <f t="shared" si="13"/>
        <v/>
      </c>
      <c r="E77" s="69" t="str">
        <f>IFERROR(VLOOKUP(J77,Causa!$A$2:$F$15,6,0),"")</f>
        <v/>
      </c>
      <c r="F77" s="52"/>
      <c r="G77" s="53"/>
      <c r="H77" s="212"/>
      <c r="I77" s="55"/>
      <c r="J77" s="54"/>
      <c r="K77" s="54"/>
      <c r="L77" s="54"/>
      <c r="M77" s="54"/>
      <c r="N77" s="54"/>
      <c r="O77" s="54"/>
      <c r="P77" s="54"/>
      <c r="Q77" s="55"/>
      <c r="R77" s="54"/>
      <c r="S77" s="56">
        <f t="shared" si="17"/>
        <v>0</v>
      </c>
      <c r="T77" s="56">
        <f t="shared" si="14"/>
        <v>0</v>
      </c>
      <c r="U77" s="56">
        <f t="shared" si="18"/>
        <v>0</v>
      </c>
      <c r="V77" s="56">
        <f t="shared" si="15"/>
        <v>0</v>
      </c>
      <c r="W77" s="64" t="str">
        <f t="shared" si="16"/>
        <v/>
      </c>
      <c r="X77" s="56" t="str">
        <f t="shared" si="19"/>
        <v>T</v>
      </c>
      <c r="Y77" s="20"/>
      <c r="Z77" s="19"/>
      <c r="AA77" s="20"/>
      <c r="AB77" s="19"/>
      <c r="AC77" s="21"/>
      <c r="AJ77" s="22"/>
      <c r="AK77" s="22"/>
      <c r="AL77" s="22"/>
      <c r="AM77" s="22"/>
      <c r="AN77" s="20"/>
      <c r="AO77" s="20"/>
      <c r="AP77" s="20"/>
      <c r="AQ77" s="20"/>
      <c r="AR77" s="20"/>
    </row>
    <row r="78" spans="1:44" s="17" customFormat="1" ht="30.75" customHeight="1" x14ac:dyDescent="0.2">
      <c r="A78" s="150"/>
      <c r="C78" s="63"/>
      <c r="D78" s="66" t="str">
        <f t="shared" si="13"/>
        <v/>
      </c>
      <c r="E78" s="69" t="str">
        <f>IFERROR(VLOOKUP(J78,Causa!$A$2:$F$15,6,0),"")</f>
        <v/>
      </c>
      <c r="F78" s="52"/>
      <c r="G78" s="53"/>
      <c r="H78" s="212"/>
      <c r="I78" s="55"/>
      <c r="J78" s="54"/>
      <c r="K78" s="54"/>
      <c r="L78" s="54"/>
      <c r="M78" s="54"/>
      <c r="N78" s="54"/>
      <c r="O78" s="54"/>
      <c r="P78" s="54"/>
      <c r="Q78" s="55"/>
      <c r="R78" s="54"/>
      <c r="S78" s="56">
        <f t="shared" si="17"/>
        <v>0</v>
      </c>
      <c r="T78" s="56">
        <f t="shared" si="14"/>
        <v>0</v>
      </c>
      <c r="U78" s="56">
        <f t="shared" si="18"/>
        <v>0</v>
      </c>
      <c r="V78" s="56">
        <f t="shared" si="15"/>
        <v>0</v>
      </c>
      <c r="W78" s="64" t="str">
        <f t="shared" si="16"/>
        <v/>
      </c>
      <c r="X78" s="56" t="str">
        <f t="shared" si="19"/>
        <v>T</v>
      </c>
      <c r="Y78" s="20"/>
      <c r="Z78" s="19"/>
      <c r="AA78" s="20"/>
      <c r="AB78" s="19"/>
      <c r="AC78" s="21"/>
      <c r="AJ78" s="22"/>
      <c r="AK78" s="22"/>
      <c r="AL78" s="22"/>
      <c r="AM78" s="22"/>
      <c r="AN78" s="20"/>
      <c r="AO78" s="20"/>
      <c r="AP78" s="20"/>
      <c r="AQ78" s="20"/>
      <c r="AR78" s="20"/>
    </row>
    <row r="79" spans="1:44" s="17" customFormat="1" ht="30.75" customHeight="1" x14ac:dyDescent="0.2">
      <c r="A79" s="150"/>
      <c r="C79" s="63"/>
      <c r="D79" s="66" t="str">
        <f t="shared" si="13"/>
        <v/>
      </c>
      <c r="E79" s="69" t="str">
        <f>IFERROR(VLOOKUP(J79,Causa!$A$2:$F$15,6,0),"")</f>
        <v/>
      </c>
      <c r="F79" s="52"/>
      <c r="G79" s="53"/>
      <c r="H79" s="212"/>
      <c r="I79" s="55"/>
      <c r="J79" s="54"/>
      <c r="K79" s="54"/>
      <c r="L79" s="54"/>
      <c r="M79" s="54"/>
      <c r="N79" s="54"/>
      <c r="O79" s="54"/>
      <c r="P79" s="54"/>
      <c r="Q79" s="55"/>
      <c r="R79" s="54"/>
      <c r="S79" s="56">
        <f t="shared" si="17"/>
        <v>0</v>
      </c>
      <c r="T79" s="56">
        <f t="shared" si="14"/>
        <v>0</v>
      </c>
      <c r="U79" s="56">
        <f t="shared" si="18"/>
        <v>0</v>
      </c>
      <c r="V79" s="56">
        <f t="shared" si="15"/>
        <v>0</v>
      </c>
      <c r="W79" s="64" t="str">
        <f t="shared" si="16"/>
        <v/>
      </c>
      <c r="X79" s="56" t="str">
        <f t="shared" si="19"/>
        <v>T</v>
      </c>
      <c r="Y79" s="20"/>
      <c r="Z79" s="19"/>
      <c r="AA79" s="20"/>
      <c r="AB79" s="19"/>
      <c r="AC79" s="21"/>
      <c r="AJ79" s="22"/>
      <c r="AK79" s="22"/>
      <c r="AL79" s="22"/>
      <c r="AM79" s="22"/>
      <c r="AN79" s="20"/>
      <c r="AO79" s="20"/>
      <c r="AP79" s="20"/>
      <c r="AQ79" s="20"/>
      <c r="AR79" s="20"/>
    </row>
    <row r="80" spans="1:44" s="17" customFormat="1" ht="30.75" customHeight="1" x14ac:dyDescent="0.2">
      <c r="A80" s="150"/>
      <c r="C80" s="63"/>
      <c r="D80" s="66" t="str">
        <f t="shared" si="13"/>
        <v/>
      </c>
      <c r="E80" s="69" t="str">
        <f>IFERROR(VLOOKUP(J80,Causa!$A$2:$F$15,6,0),"")</f>
        <v/>
      </c>
      <c r="F80" s="52"/>
      <c r="G80" s="53"/>
      <c r="H80" s="212"/>
      <c r="I80" s="55"/>
      <c r="J80" s="54"/>
      <c r="K80" s="54"/>
      <c r="L80" s="54"/>
      <c r="M80" s="54"/>
      <c r="N80" s="54"/>
      <c r="O80" s="54"/>
      <c r="P80" s="54"/>
      <c r="Q80" s="55"/>
      <c r="R80" s="54"/>
      <c r="S80" s="56">
        <f t="shared" si="17"/>
        <v>0</v>
      </c>
      <c r="T80" s="56">
        <f t="shared" si="14"/>
        <v>0</v>
      </c>
      <c r="U80" s="56">
        <f t="shared" si="18"/>
        <v>0</v>
      </c>
      <c r="V80" s="56">
        <f t="shared" si="15"/>
        <v>0</v>
      </c>
      <c r="W80" s="64" t="str">
        <f t="shared" si="16"/>
        <v/>
      </c>
      <c r="X80" s="56" t="str">
        <f t="shared" si="19"/>
        <v>T</v>
      </c>
      <c r="Y80" s="20"/>
      <c r="Z80" s="19"/>
      <c r="AA80" s="20"/>
      <c r="AB80" s="19"/>
      <c r="AC80" s="21"/>
      <c r="AJ80" s="22"/>
      <c r="AK80" s="22"/>
      <c r="AL80" s="22"/>
      <c r="AM80" s="22"/>
      <c r="AN80" s="20"/>
      <c r="AO80" s="20"/>
      <c r="AP80" s="20"/>
      <c r="AQ80" s="20"/>
      <c r="AR80" s="20"/>
    </row>
    <row r="81" spans="1:44" s="17" customFormat="1" ht="30.75" customHeight="1" x14ac:dyDescent="0.2">
      <c r="A81" s="150"/>
      <c r="C81" s="63"/>
      <c r="D81" s="66" t="str">
        <f t="shared" si="13"/>
        <v/>
      </c>
      <c r="E81" s="69" t="str">
        <f>IFERROR(VLOOKUP(J81,Causa!$A$2:$F$15,6,0),"")</f>
        <v/>
      </c>
      <c r="F81" s="52"/>
      <c r="G81" s="53"/>
      <c r="H81" s="212"/>
      <c r="I81" s="55"/>
      <c r="J81" s="54"/>
      <c r="K81" s="54"/>
      <c r="L81" s="54"/>
      <c r="M81" s="54"/>
      <c r="N81" s="54"/>
      <c r="O81" s="54"/>
      <c r="P81" s="54"/>
      <c r="Q81" s="55"/>
      <c r="R81" s="54"/>
      <c r="S81" s="56">
        <f t="shared" si="17"/>
        <v>0</v>
      </c>
      <c r="T81" s="56">
        <f t="shared" si="14"/>
        <v>0</v>
      </c>
      <c r="U81" s="56">
        <f t="shared" si="18"/>
        <v>0</v>
      </c>
      <c r="V81" s="56">
        <f t="shared" si="15"/>
        <v>0</v>
      </c>
      <c r="W81" s="64" t="str">
        <f t="shared" si="16"/>
        <v/>
      </c>
      <c r="X81" s="56" t="str">
        <f t="shared" si="19"/>
        <v>T</v>
      </c>
      <c r="Y81" s="20"/>
      <c r="Z81" s="19"/>
      <c r="AA81" s="20"/>
      <c r="AB81" s="19"/>
      <c r="AC81" s="21"/>
      <c r="AJ81" s="22"/>
      <c r="AK81" s="22"/>
      <c r="AL81" s="22"/>
      <c r="AM81" s="22"/>
      <c r="AN81" s="20"/>
      <c r="AO81" s="20"/>
      <c r="AP81" s="20"/>
      <c r="AQ81" s="20"/>
      <c r="AR81" s="20"/>
    </row>
    <row r="82" spans="1:44" s="17" customFormat="1" ht="30.75" customHeight="1" x14ac:dyDescent="0.2">
      <c r="A82" s="150"/>
      <c r="C82" s="63"/>
      <c r="D82" s="66" t="str">
        <f t="shared" si="13"/>
        <v/>
      </c>
      <c r="E82" s="69" t="str">
        <f>IFERROR(VLOOKUP(J82,Causa!$A$2:$F$15,6,0),"")</f>
        <v/>
      </c>
      <c r="F82" s="52"/>
      <c r="G82" s="53"/>
      <c r="H82" s="212"/>
      <c r="I82" s="55"/>
      <c r="J82" s="54"/>
      <c r="K82" s="54"/>
      <c r="L82" s="54"/>
      <c r="M82" s="54"/>
      <c r="N82" s="54"/>
      <c r="O82" s="54"/>
      <c r="P82" s="54"/>
      <c r="Q82" s="55"/>
      <c r="R82" s="54"/>
      <c r="S82" s="56">
        <f t="shared" si="17"/>
        <v>0</v>
      </c>
      <c r="T82" s="56">
        <f t="shared" si="14"/>
        <v>0</v>
      </c>
      <c r="U82" s="56">
        <f t="shared" si="18"/>
        <v>0</v>
      </c>
      <c r="V82" s="56">
        <f t="shared" si="15"/>
        <v>0</v>
      </c>
      <c r="W82" s="64" t="str">
        <f t="shared" si="16"/>
        <v/>
      </c>
      <c r="X82" s="56" t="str">
        <f t="shared" si="19"/>
        <v>T</v>
      </c>
      <c r="Y82" s="20"/>
      <c r="Z82" s="19"/>
      <c r="AA82" s="20"/>
      <c r="AB82" s="19"/>
      <c r="AC82" s="21"/>
      <c r="AJ82" s="22"/>
      <c r="AK82" s="22"/>
      <c r="AL82" s="22"/>
      <c r="AM82" s="22"/>
      <c r="AN82" s="20"/>
      <c r="AO82" s="20"/>
      <c r="AP82" s="20"/>
      <c r="AQ82" s="20"/>
      <c r="AR82" s="20"/>
    </row>
    <row r="83" spans="1:44" s="17" customFormat="1" ht="30.75" customHeight="1" x14ac:dyDescent="0.2">
      <c r="A83" s="150"/>
      <c r="C83" s="63"/>
      <c r="D83" s="66" t="str">
        <f t="shared" si="13"/>
        <v/>
      </c>
      <c r="E83" s="69" t="str">
        <f>IFERROR(VLOOKUP(J83,Causa!$A$2:$F$15,6,0),"")</f>
        <v/>
      </c>
      <c r="F83" s="52"/>
      <c r="G83" s="53"/>
      <c r="H83" s="212"/>
      <c r="I83" s="55"/>
      <c r="J83" s="54"/>
      <c r="K83" s="54"/>
      <c r="L83" s="54"/>
      <c r="M83" s="54"/>
      <c r="N83" s="54"/>
      <c r="O83" s="54"/>
      <c r="P83" s="54"/>
      <c r="Q83" s="55"/>
      <c r="R83" s="54"/>
      <c r="S83" s="56">
        <f t="shared" si="17"/>
        <v>0</v>
      </c>
      <c r="T83" s="56">
        <f t="shared" si="14"/>
        <v>0</v>
      </c>
      <c r="U83" s="56">
        <f t="shared" si="18"/>
        <v>0</v>
      </c>
      <c r="V83" s="56">
        <f t="shared" si="15"/>
        <v>0</v>
      </c>
      <c r="W83" s="64" t="str">
        <f t="shared" si="16"/>
        <v/>
      </c>
      <c r="X83" s="56" t="str">
        <f t="shared" si="19"/>
        <v>T</v>
      </c>
      <c r="Y83" s="20"/>
      <c r="Z83" s="19"/>
      <c r="AA83" s="20"/>
      <c r="AB83" s="19"/>
      <c r="AC83" s="21"/>
      <c r="AJ83" s="22"/>
      <c r="AK83" s="22"/>
      <c r="AL83" s="22"/>
      <c r="AM83" s="22"/>
      <c r="AN83" s="20"/>
      <c r="AO83" s="20"/>
      <c r="AP83" s="20"/>
      <c r="AQ83" s="20"/>
      <c r="AR83" s="20"/>
    </row>
    <row r="84" spans="1:44" s="17" customFormat="1" ht="30.75" customHeight="1" x14ac:dyDescent="0.2">
      <c r="A84" s="150"/>
      <c r="C84" s="63"/>
      <c r="D84" s="66" t="str">
        <f t="shared" si="13"/>
        <v/>
      </c>
      <c r="E84" s="69" t="str">
        <f>IFERROR(VLOOKUP(J84,Causa!$A$2:$F$15,6,0),"")</f>
        <v/>
      </c>
      <c r="F84" s="52"/>
      <c r="G84" s="53"/>
      <c r="H84" s="212"/>
      <c r="I84" s="55"/>
      <c r="J84" s="54"/>
      <c r="K84" s="54"/>
      <c r="L84" s="54"/>
      <c r="M84" s="54"/>
      <c r="N84" s="54"/>
      <c r="O84" s="54"/>
      <c r="P84" s="54"/>
      <c r="Q84" s="55"/>
      <c r="R84" s="54"/>
      <c r="S84" s="56">
        <f t="shared" si="17"/>
        <v>0</v>
      </c>
      <c r="T84" s="56">
        <f t="shared" si="14"/>
        <v>0</v>
      </c>
      <c r="U84" s="56">
        <f t="shared" si="18"/>
        <v>0</v>
      </c>
      <c r="V84" s="56">
        <f t="shared" si="15"/>
        <v>0</v>
      </c>
      <c r="W84" s="64" t="str">
        <f t="shared" si="16"/>
        <v/>
      </c>
      <c r="X84" s="56" t="str">
        <f t="shared" si="19"/>
        <v>T</v>
      </c>
      <c r="Y84" s="20"/>
      <c r="Z84" s="19"/>
      <c r="AA84" s="20"/>
      <c r="AB84" s="19"/>
      <c r="AC84" s="21"/>
      <c r="AJ84" s="22"/>
      <c r="AK84" s="22"/>
      <c r="AL84" s="22"/>
      <c r="AM84" s="22"/>
      <c r="AN84" s="20"/>
      <c r="AO84" s="20"/>
      <c r="AP84" s="20"/>
      <c r="AQ84" s="20"/>
      <c r="AR84" s="20"/>
    </row>
    <row r="85" spans="1:44" s="17" customFormat="1" ht="30.75" customHeight="1" x14ac:dyDescent="0.2">
      <c r="A85" s="150"/>
      <c r="C85" s="63"/>
      <c r="D85" s="66" t="str">
        <f t="shared" si="13"/>
        <v/>
      </c>
      <c r="E85" s="69" t="str">
        <f>IFERROR(VLOOKUP(J85,Causa!$A$2:$F$15,6,0),"")</f>
        <v/>
      </c>
      <c r="F85" s="52"/>
      <c r="G85" s="53"/>
      <c r="H85" s="212"/>
      <c r="I85" s="55"/>
      <c r="J85" s="54"/>
      <c r="K85" s="54"/>
      <c r="L85" s="54"/>
      <c r="M85" s="54"/>
      <c r="N85" s="54"/>
      <c r="O85" s="54"/>
      <c r="P85" s="54"/>
      <c r="Q85" s="55"/>
      <c r="R85" s="54"/>
      <c r="S85" s="56">
        <f t="shared" si="17"/>
        <v>0</v>
      </c>
      <c r="T85" s="56">
        <f t="shared" si="14"/>
        <v>0</v>
      </c>
      <c r="U85" s="56">
        <f t="shared" si="18"/>
        <v>0</v>
      </c>
      <c r="V85" s="56">
        <f t="shared" si="15"/>
        <v>0</v>
      </c>
      <c r="W85" s="64" t="str">
        <f t="shared" si="16"/>
        <v/>
      </c>
      <c r="X85" s="56" t="str">
        <f t="shared" si="19"/>
        <v>T</v>
      </c>
      <c r="Y85" s="20"/>
      <c r="Z85" s="19"/>
      <c r="AA85" s="20"/>
      <c r="AB85" s="19"/>
      <c r="AC85" s="21"/>
      <c r="AJ85" s="22"/>
      <c r="AK85" s="22"/>
      <c r="AL85" s="22"/>
      <c r="AM85" s="22"/>
      <c r="AN85" s="20"/>
      <c r="AO85" s="20"/>
      <c r="AP85" s="20"/>
      <c r="AQ85" s="20"/>
      <c r="AR85" s="20"/>
    </row>
    <row r="86" spans="1:44" s="17" customFormat="1" ht="30.75" customHeight="1" x14ac:dyDescent="0.2">
      <c r="A86" s="150"/>
      <c r="C86" s="63"/>
      <c r="D86" s="66" t="str">
        <f t="shared" si="13"/>
        <v/>
      </c>
      <c r="E86" s="69" t="str">
        <f>IFERROR(VLOOKUP(J86,Causa!$A$2:$F$15,6,0),"")</f>
        <v/>
      </c>
      <c r="F86" s="52"/>
      <c r="G86" s="53"/>
      <c r="H86" s="212"/>
      <c r="I86" s="55"/>
      <c r="J86" s="54"/>
      <c r="K86" s="54"/>
      <c r="L86" s="54"/>
      <c r="M86" s="54"/>
      <c r="N86" s="54"/>
      <c r="O86" s="54"/>
      <c r="P86" s="54"/>
      <c r="Q86" s="55"/>
      <c r="R86" s="54"/>
      <c r="S86" s="56">
        <f t="shared" si="17"/>
        <v>0</v>
      </c>
      <c r="T86" s="56">
        <f t="shared" si="14"/>
        <v>0</v>
      </c>
      <c r="U86" s="56">
        <f t="shared" si="18"/>
        <v>0</v>
      </c>
      <c r="V86" s="56">
        <f t="shared" si="15"/>
        <v>0</v>
      </c>
      <c r="W86" s="64" t="str">
        <f t="shared" si="16"/>
        <v/>
      </c>
      <c r="X86" s="56" t="str">
        <f t="shared" si="19"/>
        <v>T</v>
      </c>
      <c r="Y86" s="20"/>
      <c r="Z86" s="19"/>
      <c r="AA86" s="20"/>
      <c r="AB86" s="19"/>
      <c r="AC86" s="21"/>
      <c r="AJ86" s="22"/>
      <c r="AK86" s="22"/>
      <c r="AL86" s="22"/>
      <c r="AM86" s="22"/>
      <c r="AN86" s="20"/>
      <c r="AO86" s="20"/>
      <c r="AP86" s="20"/>
      <c r="AQ86" s="20"/>
      <c r="AR86" s="20"/>
    </row>
    <row r="87" spans="1:44" s="17" customFormat="1" ht="30.75" customHeight="1" x14ac:dyDescent="0.2">
      <c r="A87" s="150"/>
      <c r="C87" s="63"/>
      <c r="D87" s="66" t="str">
        <f t="shared" si="13"/>
        <v/>
      </c>
      <c r="E87" s="69" t="str">
        <f>IFERROR(VLOOKUP(J87,Causa!$A$2:$F$15,6,0),"")</f>
        <v/>
      </c>
      <c r="F87" s="52"/>
      <c r="G87" s="53"/>
      <c r="H87" s="212"/>
      <c r="I87" s="55"/>
      <c r="J87" s="54"/>
      <c r="K87" s="54"/>
      <c r="L87" s="54"/>
      <c r="M87" s="54"/>
      <c r="N87" s="54"/>
      <c r="O87" s="54"/>
      <c r="P87" s="54"/>
      <c r="Q87" s="55"/>
      <c r="R87" s="54"/>
      <c r="S87" s="56">
        <f t="shared" si="17"/>
        <v>0</v>
      </c>
      <c r="T87" s="56">
        <f t="shared" si="14"/>
        <v>0</v>
      </c>
      <c r="U87" s="56">
        <f t="shared" si="18"/>
        <v>0</v>
      </c>
      <c r="V87" s="56">
        <f t="shared" si="15"/>
        <v>0</v>
      </c>
      <c r="W87" s="64" t="str">
        <f t="shared" si="16"/>
        <v/>
      </c>
      <c r="X87" s="56" t="str">
        <f t="shared" si="19"/>
        <v>T</v>
      </c>
      <c r="Y87" s="20"/>
      <c r="Z87" s="19"/>
      <c r="AA87" s="20"/>
      <c r="AB87" s="19"/>
      <c r="AC87" s="21"/>
      <c r="AJ87" s="22"/>
      <c r="AK87" s="22"/>
      <c r="AL87" s="22"/>
      <c r="AM87" s="22"/>
      <c r="AN87" s="20"/>
      <c r="AO87" s="20"/>
      <c r="AP87" s="20"/>
      <c r="AQ87" s="20"/>
      <c r="AR87" s="20"/>
    </row>
    <row r="88" spans="1:44" s="17" customFormat="1" ht="30.75" customHeight="1" x14ac:dyDescent="0.2">
      <c r="A88" s="150"/>
      <c r="C88" s="63"/>
      <c r="D88" s="66" t="str">
        <f t="shared" si="13"/>
        <v/>
      </c>
      <c r="E88" s="69" t="str">
        <f>IFERROR(VLOOKUP(J88,Causa!$A$2:$F$15,6,0),"")</f>
        <v/>
      </c>
      <c r="F88" s="52"/>
      <c r="G88" s="53"/>
      <c r="H88" s="212"/>
      <c r="I88" s="55"/>
      <c r="J88" s="54"/>
      <c r="K88" s="54"/>
      <c r="L88" s="54"/>
      <c r="M88" s="54"/>
      <c r="N88" s="54"/>
      <c r="O88" s="54"/>
      <c r="P88" s="54"/>
      <c r="Q88" s="55"/>
      <c r="R88" s="54"/>
      <c r="S88" s="56">
        <f t="shared" si="17"/>
        <v>0</v>
      </c>
      <c r="T88" s="56">
        <f t="shared" si="14"/>
        <v>0</v>
      </c>
      <c r="U88" s="56">
        <f t="shared" si="18"/>
        <v>0</v>
      </c>
      <c r="V88" s="56">
        <f t="shared" si="15"/>
        <v>0</v>
      </c>
      <c r="W88" s="64" t="str">
        <f t="shared" si="16"/>
        <v/>
      </c>
      <c r="X88" s="56" t="str">
        <f t="shared" si="19"/>
        <v>T</v>
      </c>
      <c r="Y88" s="20"/>
      <c r="Z88" s="19"/>
      <c r="AA88" s="20"/>
      <c r="AB88" s="19"/>
      <c r="AC88" s="21"/>
      <c r="AJ88" s="22"/>
      <c r="AK88" s="22"/>
      <c r="AL88" s="22"/>
      <c r="AM88" s="22"/>
      <c r="AN88" s="20"/>
      <c r="AO88" s="20"/>
      <c r="AP88" s="20"/>
      <c r="AQ88" s="20"/>
      <c r="AR88" s="20"/>
    </row>
    <row r="89" spans="1:44" s="17" customFormat="1" ht="30.75" customHeight="1" x14ac:dyDescent="0.2">
      <c r="A89" s="150"/>
      <c r="C89" s="63"/>
      <c r="D89" s="66" t="str">
        <f t="shared" si="13"/>
        <v/>
      </c>
      <c r="E89" s="69" t="str">
        <f>IFERROR(VLOOKUP(J89,Causa!$A$2:$F$15,6,0),"")</f>
        <v/>
      </c>
      <c r="F89" s="52"/>
      <c r="G89" s="53"/>
      <c r="H89" s="212"/>
      <c r="I89" s="55"/>
      <c r="J89" s="54"/>
      <c r="K89" s="54"/>
      <c r="L89" s="54"/>
      <c r="M89" s="54"/>
      <c r="N89" s="54"/>
      <c r="O89" s="54"/>
      <c r="P89" s="54"/>
      <c r="Q89" s="55"/>
      <c r="R89" s="54"/>
      <c r="S89" s="56">
        <f t="shared" si="17"/>
        <v>0</v>
      </c>
      <c r="T89" s="56">
        <f t="shared" si="14"/>
        <v>0</v>
      </c>
      <c r="U89" s="56">
        <f t="shared" si="18"/>
        <v>0</v>
      </c>
      <c r="V89" s="56">
        <f t="shared" si="15"/>
        <v>0</v>
      </c>
      <c r="W89" s="64" t="str">
        <f t="shared" si="16"/>
        <v/>
      </c>
      <c r="X89" s="56" t="str">
        <f t="shared" si="19"/>
        <v>T</v>
      </c>
      <c r="Y89" s="20"/>
      <c r="Z89" s="19"/>
      <c r="AA89" s="20"/>
      <c r="AB89" s="19"/>
      <c r="AC89" s="21"/>
      <c r="AJ89" s="22"/>
      <c r="AK89" s="22"/>
      <c r="AL89" s="22"/>
      <c r="AM89" s="22"/>
      <c r="AN89" s="20"/>
      <c r="AO89" s="20"/>
      <c r="AP89" s="20"/>
      <c r="AQ89" s="20"/>
      <c r="AR89" s="20"/>
    </row>
    <row r="90" spans="1:44" s="17" customFormat="1" ht="30.75" customHeight="1" x14ac:dyDescent="0.2">
      <c r="A90" s="150"/>
      <c r="C90" s="63"/>
      <c r="D90" s="66" t="str">
        <f t="shared" si="13"/>
        <v/>
      </c>
      <c r="E90" s="69" t="str">
        <f>IFERROR(VLOOKUP(J90,Causa!$A$2:$F$15,6,0),"")</f>
        <v/>
      </c>
      <c r="F90" s="52"/>
      <c r="G90" s="53"/>
      <c r="H90" s="212"/>
      <c r="I90" s="55"/>
      <c r="J90" s="54"/>
      <c r="K90" s="54"/>
      <c r="L90" s="54"/>
      <c r="M90" s="54"/>
      <c r="N90" s="54"/>
      <c r="O90" s="54"/>
      <c r="P90" s="54"/>
      <c r="Q90" s="55"/>
      <c r="R90" s="54"/>
      <c r="S90" s="56">
        <f t="shared" si="17"/>
        <v>0</v>
      </c>
      <c r="T90" s="56">
        <f t="shared" si="14"/>
        <v>0</v>
      </c>
      <c r="U90" s="56">
        <f t="shared" si="18"/>
        <v>0</v>
      </c>
      <c r="V90" s="56">
        <f t="shared" si="15"/>
        <v>0</v>
      </c>
      <c r="W90" s="64" t="str">
        <f t="shared" si="16"/>
        <v/>
      </c>
      <c r="X90" s="56" t="str">
        <f t="shared" si="19"/>
        <v>T</v>
      </c>
      <c r="Y90" s="20"/>
      <c r="Z90" s="19"/>
      <c r="AA90" s="20"/>
      <c r="AB90" s="19"/>
      <c r="AC90" s="21"/>
      <c r="AJ90" s="22"/>
      <c r="AK90" s="22"/>
      <c r="AL90" s="22"/>
      <c r="AM90" s="22"/>
      <c r="AN90" s="20"/>
      <c r="AO90" s="20"/>
      <c r="AP90" s="20"/>
      <c r="AQ90" s="20"/>
      <c r="AR90" s="20"/>
    </row>
    <row r="91" spans="1:44" s="17" customFormat="1" ht="30.75" customHeight="1" x14ac:dyDescent="0.2">
      <c r="A91" s="150"/>
      <c r="C91" s="63"/>
      <c r="D91" s="66" t="str">
        <f t="shared" si="13"/>
        <v/>
      </c>
      <c r="E91" s="69" t="str">
        <f>IFERROR(VLOOKUP(J91,Causa!$A$2:$F$15,6,0),"")</f>
        <v/>
      </c>
      <c r="F91" s="52"/>
      <c r="G91" s="53"/>
      <c r="H91" s="212"/>
      <c r="I91" s="55"/>
      <c r="J91" s="54"/>
      <c r="K91" s="54"/>
      <c r="L91" s="54"/>
      <c r="M91" s="54"/>
      <c r="N91" s="54"/>
      <c r="O91" s="54"/>
      <c r="P91" s="54"/>
      <c r="Q91" s="55"/>
      <c r="R91" s="54"/>
      <c r="S91" s="56">
        <f t="shared" si="17"/>
        <v>0</v>
      </c>
      <c r="T91" s="56">
        <f t="shared" si="14"/>
        <v>0</v>
      </c>
      <c r="U91" s="56">
        <f t="shared" si="18"/>
        <v>0</v>
      </c>
      <c r="V91" s="56">
        <f t="shared" si="15"/>
        <v>0</v>
      </c>
      <c r="W91" s="64" t="str">
        <f t="shared" si="16"/>
        <v/>
      </c>
      <c r="X91" s="56" t="str">
        <f t="shared" si="19"/>
        <v>T</v>
      </c>
      <c r="Y91" s="20"/>
      <c r="Z91" s="19"/>
      <c r="AA91" s="20"/>
      <c r="AB91" s="19"/>
      <c r="AC91" s="21"/>
      <c r="AJ91" s="22"/>
      <c r="AK91" s="22"/>
      <c r="AL91" s="22"/>
      <c r="AM91" s="22"/>
      <c r="AN91" s="20"/>
      <c r="AO91" s="20"/>
      <c r="AP91" s="20"/>
      <c r="AQ91" s="20"/>
      <c r="AR91" s="20"/>
    </row>
    <row r="92" spans="1:44" s="17" customFormat="1" ht="30.75" customHeight="1" x14ac:dyDescent="0.2">
      <c r="A92" s="150"/>
      <c r="C92" s="63"/>
      <c r="D92" s="66" t="str">
        <f t="shared" si="13"/>
        <v/>
      </c>
      <c r="E92" s="69" t="str">
        <f>IFERROR(VLOOKUP(J92,Causa!$A$2:$F$15,6,0),"")</f>
        <v/>
      </c>
      <c r="F92" s="52"/>
      <c r="G92" s="53"/>
      <c r="H92" s="212"/>
      <c r="I92" s="55"/>
      <c r="J92" s="54"/>
      <c r="K92" s="54"/>
      <c r="L92" s="54"/>
      <c r="M92" s="54"/>
      <c r="N92" s="54"/>
      <c r="O92" s="54"/>
      <c r="P92" s="54"/>
      <c r="Q92" s="55"/>
      <c r="R92" s="54"/>
      <c r="S92" s="56">
        <f t="shared" si="17"/>
        <v>0</v>
      </c>
      <c r="T92" s="56">
        <f t="shared" si="14"/>
        <v>0</v>
      </c>
      <c r="U92" s="56">
        <f t="shared" si="18"/>
        <v>0</v>
      </c>
      <c r="V92" s="56">
        <f t="shared" si="15"/>
        <v>0</v>
      </c>
      <c r="W92" s="64" t="str">
        <f t="shared" si="16"/>
        <v/>
      </c>
      <c r="X92" s="56" t="str">
        <f t="shared" si="19"/>
        <v>T</v>
      </c>
      <c r="Y92" s="20"/>
      <c r="Z92" s="19"/>
      <c r="AA92" s="20"/>
      <c r="AB92" s="19"/>
      <c r="AC92" s="21"/>
      <c r="AJ92" s="22"/>
      <c r="AK92" s="22"/>
      <c r="AL92" s="22"/>
      <c r="AM92" s="22"/>
      <c r="AN92" s="20"/>
      <c r="AO92" s="20"/>
      <c r="AP92" s="20"/>
      <c r="AQ92" s="20"/>
      <c r="AR92" s="20"/>
    </row>
    <row r="93" spans="1:44" s="17" customFormat="1" ht="30.75" customHeight="1" x14ac:dyDescent="0.2">
      <c r="A93" s="150"/>
      <c r="C93" s="63"/>
      <c r="D93" s="66" t="str">
        <f t="shared" si="13"/>
        <v/>
      </c>
      <c r="E93" s="69" t="str">
        <f>IFERROR(VLOOKUP(J93,Causa!$A$2:$F$15,6,0),"")</f>
        <v/>
      </c>
      <c r="F93" s="52"/>
      <c r="G93" s="53"/>
      <c r="H93" s="212"/>
      <c r="I93" s="55"/>
      <c r="J93" s="54"/>
      <c r="K93" s="54"/>
      <c r="L93" s="54"/>
      <c r="M93" s="54"/>
      <c r="N93" s="54"/>
      <c r="O93" s="54"/>
      <c r="P93" s="54"/>
      <c r="Q93" s="55"/>
      <c r="R93" s="54"/>
      <c r="S93" s="56">
        <f t="shared" si="17"/>
        <v>0</v>
      </c>
      <c r="T93" s="56">
        <f t="shared" si="14"/>
        <v>0</v>
      </c>
      <c r="U93" s="56">
        <f t="shared" si="18"/>
        <v>0</v>
      </c>
      <c r="V93" s="56">
        <f t="shared" si="15"/>
        <v>0</v>
      </c>
      <c r="W93" s="64" t="str">
        <f t="shared" si="16"/>
        <v/>
      </c>
      <c r="X93" s="56" t="str">
        <f t="shared" si="19"/>
        <v>T</v>
      </c>
      <c r="Y93" s="20"/>
      <c r="Z93" s="19"/>
      <c r="AA93" s="20"/>
      <c r="AB93" s="19"/>
      <c r="AC93" s="21"/>
      <c r="AJ93" s="22"/>
      <c r="AK93" s="22"/>
      <c r="AL93" s="22"/>
      <c r="AM93" s="22"/>
      <c r="AN93" s="20"/>
      <c r="AO93" s="20"/>
      <c r="AP93" s="20"/>
      <c r="AQ93" s="20"/>
      <c r="AR93" s="20"/>
    </row>
    <row r="94" spans="1:44" s="17" customFormat="1" ht="30.75" customHeight="1" x14ac:dyDescent="0.2">
      <c r="A94" s="150"/>
      <c r="C94" s="63"/>
      <c r="D94" s="66" t="str">
        <f t="shared" si="13"/>
        <v/>
      </c>
      <c r="E94" s="69" t="str">
        <f>IFERROR(VLOOKUP(J94,Causa!$A$2:$F$15,6,0),"")</f>
        <v/>
      </c>
      <c r="F94" s="52"/>
      <c r="G94" s="53"/>
      <c r="H94" s="212"/>
      <c r="I94" s="55"/>
      <c r="J94" s="54"/>
      <c r="K94" s="54"/>
      <c r="L94" s="54"/>
      <c r="M94" s="54"/>
      <c r="N94" s="54"/>
      <c r="O94" s="54"/>
      <c r="P94" s="54"/>
      <c r="Q94" s="55"/>
      <c r="R94" s="54"/>
      <c r="S94" s="56">
        <f t="shared" si="17"/>
        <v>0</v>
      </c>
      <c r="T94" s="56">
        <f t="shared" si="14"/>
        <v>0</v>
      </c>
      <c r="U94" s="56">
        <f t="shared" si="18"/>
        <v>0</v>
      </c>
      <c r="V94" s="56">
        <f t="shared" si="15"/>
        <v>0</v>
      </c>
      <c r="W94" s="64" t="str">
        <f t="shared" si="16"/>
        <v/>
      </c>
      <c r="X94" s="56" t="str">
        <f t="shared" si="19"/>
        <v>T</v>
      </c>
      <c r="Y94" s="20"/>
      <c r="Z94" s="19"/>
      <c r="AA94" s="20"/>
      <c r="AB94" s="19"/>
      <c r="AC94" s="21"/>
      <c r="AJ94" s="22"/>
      <c r="AK94" s="22"/>
      <c r="AL94" s="22"/>
      <c r="AM94" s="22"/>
      <c r="AN94" s="20"/>
      <c r="AO94" s="20"/>
      <c r="AP94" s="20"/>
      <c r="AQ94" s="20"/>
      <c r="AR94" s="20"/>
    </row>
    <row r="95" spans="1:44" s="17" customFormat="1" ht="30.75" customHeight="1" x14ac:dyDescent="0.2">
      <c r="A95" s="150"/>
      <c r="C95" s="63"/>
      <c r="D95" s="66" t="str">
        <f t="shared" si="13"/>
        <v/>
      </c>
      <c r="E95" s="69" t="str">
        <f>IFERROR(VLOOKUP(J95,Causa!$A$2:$F$15,6,0),"")</f>
        <v/>
      </c>
      <c r="F95" s="52"/>
      <c r="G95" s="53"/>
      <c r="H95" s="212"/>
      <c r="I95" s="55"/>
      <c r="J95" s="54"/>
      <c r="K95" s="54"/>
      <c r="L95" s="54"/>
      <c r="M95" s="54"/>
      <c r="N95" s="54"/>
      <c r="O95" s="54"/>
      <c r="P95" s="54"/>
      <c r="Q95" s="55"/>
      <c r="R95" s="54"/>
      <c r="S95" s="56">
        <f t="shared" si="17"/>
        <v>0</v>
      </c>
      <c r="T95" s="56">
        <f t="shared" si="14"/>
        <v>0</v>
      </c>
      <c r="U95" s="56">
        <f t="shared" si="18"/>
        <v>0</v>
      </c>
      <c r="V95" s="56">
        <f t="shared" si="15"/>
        <v>0</v>
      </c>
      <c r="W95" s="64" t="str">
        <f t="shared" si="16"/>
        <v/>
      </c>
      <c r="X95" s="56" t="str">
        <f t="shared" si="19"/>
        <v>T</v>
      </c>
      <c r="Y95" s="20"/>
      <c r="Z95" s="19"/>
      <c r="AA95" s="20"/>
      <c r="AB95" s="19"/>
      <c r="AC95" s="21"/>
      <c r="AJ95" s="22"/>
      <c r="AK95" s="22"/>
      <c r="AL95" s="22"/>
      <c r="AM95" s="22"/>
      <c r="AN95" s="20"/>
      <c r="AO95" s="20"/>
      <c r="AP95" s="20"/>
      <c r="AQ95" s="20"/>
      <c r="AR95" s="20"/>
    </row>
    <row r="96" spans="1:44" s="17" customFormat="1" ht="30.75" customHeight="1" x14ac:dyDescent="0.2">
      <c r="A96" s="150"/>
      <c r="C96" s="63"/>
      <c r="D96" s="66" t="str">
        <f t="shared" si="13"/>
        <v/>
      </c>
      <c r="E96" s="69" t="str">
        <f>IFERROR(VLOOKUP(J96,Causa!$A$2:$F$15,6,0),"")</f>
        <v/>
      </c>
      <c r="F96" s="52"/>
      <c r="G96" s="53"/>
      <c r="H96" s="212"/>
      <c r="I96" s="55"/>
      <c r="J96" s="54"/>
      <c r="K96" s="54"/>
      <c r="L96" s="54"/>
      <c r="M96" s="54"/>
      <c r="N96" s="54"/>
      <c r="O96" s="54"/>
      <c r="P96" s="54"/>
      <c r="Q96" s="55"/>
      <c r="R96" s="54"/>
      <c r="S96" s="56">
        <f t="shared" si="17"/>
        <v>0</v>
      </c>
      <c r="T96" s="56">
        <f t="shared" si="14"/>
        <v>0</v>
      </c>
      <c r="U96" s="56">
        <f t="shared" si="18"/>
        <v>0</v>
      </c>
      <c r="V96" s="56">
        <f t="shared" si="15"/>
        <v>0</v>
      </c>
      <c r="W96" s="64" t="str">
        <f t="shared" si="16"/>
        <v/>
      </c>
      <c r="X96" s="56" t="str">
        <f t="shared" si="19"/>
        <v>T</v>
      </c>
      <c r="Y96" s="20"/>
      <c r="Z96" s="19"/>
      <c r="AA96" s="20"/>
      <c r="AB96" s="19"/>
      <c r="AC96" s="21"/>
      <c r="AJ96" s="22"/>
      <c r="AK96" s="22"/>
      <c r="AL96" s="22"/>
      <c r="AM96" s="22"/>
      <c r="AN96" s="20"/>
      <c r="AO96" s="20"/>
      <c r="AP96" s="20"/>
      <c r="AQ96" s="20"/>
      <c r="AR96" s="20"/>
    </row>
    <row r="97" spans="1:44" s="17" customFormat="1" ht="30.75" customHeight="1" x14ac:dyDescent="0.2">
      <c r="A97" s="150"/>
      <c r="C97" s="63"/>
      <c r="D97" s="66" t="str">
        <f t="shared" si="13"/>
        <v/>
      </c>
      <c r="E97" s="69" t="str">
        <f>IFERROR(VLOOKUP(J97,Causa!$A$2:$F$15,6,0),"")</f>
        <v/>
      </c>
      <c r="F97" s="52"/>
      <c r="G97" s="53"/>
      <c r="H97" s="212"/>
      <c r="I97" s="55"/>
      <c r="J97" s="54"/>
      <c r="K97" s="54"/>
      <c r="L97" s="54"/>
      <c r="M97" s="54"/>
      <c r="N97" s="54"/>
      <c r="O97" s="54"/>
      <c r="P97" s="54"/>
      <c r="Q97" s="55"/>
      <c r="R97" s="54"/>
      <c r="S97" s="56">
        <f t="shared" si="17"/>
        <v>0</v>
      </c>
      <c r="T97" s="56">
        <f t="shared" si="14"/>
        <v>0</v>
      </c>
      <c r="U97" s="56">
        <f t="shared" si="18"/>
        <v>0</v>
      </c>
      <c r="V97" s="56">
        <f t="shared" si="15"/>
        <v>0</v>
      </c>
      <c r="W97" s="64" t="str">
        <f t="shared" si="16"/>
        <v/>
      </c>
      <c r="X97" s="56" t="str">
        <f t="shared" si="19"/>
        <v>T</v>
      </c>
      <c r="Y97" s="20"/>
      <c r="Z97" s="19"/>
      <c r="AA97" s="20"/>
      <c r="AB97" s="19"/>
      <c r="AC97" s="21"/>
      <c r="AJ97" s="22"/>
      <c r="AK97" s="22"/>
      <c r="AL97" s="22"/>
      <c r="AM97" s="22"/>
      <c r="AN97" s="20"/>
      <c r="AO97" s="20"/>
      <c r="AP97" s="20"/>
      <c r="AQ97" s="20"/>
      <c r="AR97" s="20"/>
    </row>
    <row r="98" spans="1:44" s="17" customFormat="1" ht="30.75" customHeight="1" x14ac:dyDescent="0.2">
      <c r="A98" s="150"/>
      <c r="C98" s="63"/>
      <c r="D98" s="66" t="str">
        <f t="shared" si="13"/>
        <v/>
      </c>
      <c r="E98" s="69" t="str">
        <f>IFERROR(VLOOKUP(J98,Causa!$A$2:$F$15,6,0),"")</f>
        <v/>
      </c>
      <c r="F98" s="52"/>
      <c r="G98" s="53"/>
      <c r="H98" s="212"/>
      <c r="I98" s="55"/>
      <c r="J98" s="54"/>
      <c r="K98" s="54"/>
      <c r="L98" s="54"/>
      <c r="M98" s="54"/>
      <c r="N98" s="54"/>
      <c r="O98" s="54"/>
      <c r="P98" s="54"/>
      <c r="Q98" s="55"/>
      <c r="R98" s="54"/>
      <c r="S98" s="56">
        <f t="shared" si="17"/>
        <v>0</v>
      </c>
      <c r="T98" s="56">
        <f t="shared" si="14"/>
        <v>0</v>
      </c>
      <c r="U98" s="56">
        <f t="shared" si="18"/>
        <v>0</v>
      </c>
      <c r="V98" s="56">
        <f t="shared" si="15"/>
        <v>0</v>
      </c>
      <c r="W98" s="64" t="str">
        <f t="shared" si="16"/>
        <v/>
      </c>
      <c r="X98" s="56" t="str">
        <f t="shared" si="19"/>
        <v>T</v>
      </c>
      <c r="Y98" s="20"/>
      <c r="Z98" s="19"/>
      <c r="AA98" s="20"/>
      <c r="AB98" s="19"/>
      <c r="AC98" s="21"/>
      <c r="AJ98" s="22"/>
      <c r="AK98" s="22"/>
      <c r="AL98" s="22"/>
      <c r="AM98" s="22"/>
      <c r="AN98" s="20"/>
      <c r="AO98" s="20"/>
      <c r="AP98" s="20"/>
      <c r="AQ98" s="20"/>
      <c r="AR98" s="20"/>
    </row>
    <row r="99" spans="1:44" s="17" customFormat="1" ht="30.75" customHeight="1" x14ac:dyDescent="0.2">
      <c r="A99" s="150"/>
      <c r="C99" s="63"/>
      <c r="D99" s="66" t="str">
        <f t="shared" ref="D99:D162" si="20">IF(E99="","",IF(E99=1,IF(COUNTA(F99:P99)=9,1,0),IF(J99="OPERACIO",IF(COUNTA(F99:P99)=7,1,0),IF(COUNTA(F99:P99)=7,1,0))))</f>
        <v/>
      </c>
      <c r="E99" s="69" t="str">
        <f>IFERROR(VLOOKUP(J99,Causa!$A$2:$F$15,6,0),"")</f>
        <v/>
      </c>
      <c r="F99" s="52"/>
      <c r="G99" s="53"/>
      <c r="H99" s="212"/>
      <c r="I99" s="55"/>
      <c r="J99" s="54"/>
      <c r="K99" s="54"/>
      <c r="L99" s="54"/>
      <c r="M99" s="54"/>
      <c r="N99" s="54"/>
      <c r="O99" s="54"/>
      <c r="P99" s="54"/>
      <c r="Q99" s="55"/>
      <c r="R99" s="54"/>
      <c r="S99" s="56">
        <f t="shared" si="17"/>
        <v>0</v>
      </c>
      <c r="T99" s="56">
        <f t="shared" ref="T99:T162" si="21">IF(J99="Programa",P99,0)-S99</f>
        <v>0</v>
      </c>
      <c r="U99" s="56">
        <f t="shared" si="18"/>
        <v>0</v>
      </c>
      <c r="V99" s="56">
        <f t="shared" ref="V99:V162" si="22">IF(J99="ELECTRIC",P99,0)+IF(J99="INSTRUME",P99,0)+IF(J99="MECANICA",P99,0)+IF(J99="OPERACIO",P99,0)+IF(J99="AUTOMATI",P99,0)</f>
        <v>0</v>
      </c>
      <c r="W99" s="64" t="str">
        <f t="shared" ref="W99:W162" si="23">IF(F99="","",HOUR(F99))</f>
        <v/>
      </c>
      <c r="X99" s="56" t="str">
        <f t="shared" si="19"/>
        <v>T</v>
      </c>
      <c r="Y99" s="20"/>
      <c r="Z99" s="19"/>
      <c r="AA99" s="20"/>
      <c r="AB99" s="19"/>
      <c r="AC99" s="21"/>
      <c r="AJ99" s="22"/>
      <c r="AK99" s="22"/>
      <c r="AL99" s="22"/>
      <c r="AM99" s="22"/>
      <c r="AN99" s="20"/>
      <c r="AO99" s="20"/>
      <c r="AP99" s="20"/>
      <c r="AQ99" s="20"/>
      <c r="AR99" s="20"/>
    </row>
    <row r="100" spans="1:44" s="17" customFormat="1" ht="30.75" customHeight="1" x14ac:dyDescent="0.2">
      <c r="A100" s="150"/>
      <c r="C100" s="63"/>
      <c r="D100" s="66" t="str">
        <f t="shared" si="20"/>
        <v/>
      </c>
      <c r="E100" s="69" t="str">
        <f>IFERROR(VLOOKUP(J100,Causa!$A$2:$F$15,6,0),"")</f>
        <v/>
      </c>
      <c r="F100" s="52"/>
      <c r="G100" s="53"/>
      <c r="H100" s="212"/>
      <c r="I100" s="55"/>
      <c r="J100" s="54"/>
      <c r="K100" s="54"/>
      <c r="L100" s="54"/>
      <c r="M100" s="54"/>
      <c r="N100" s="54"/>
      <c r="O100" s="54"/>
      <c r="P100" s="54"/>
      <c r="Q100" s="55"/>
      <c r="R100" s="54"/>
      <c r="S100" s="56">
        <f t="shared" ref="S100:S163" si="24">IF(K100="tiempo no programado",P100,0)</f>
        <v>0</v>
      </c>
      <c r="T100" s="56">
        <f t="shared" si="21"/>
        <v>0</v>
      </c>
      <c r="U100" s="56">
        <f t="shared" ref="U100:U163" si="25">IF(J100="CALIDAD",P100,0)+IF(J100="LOGISTIC",P100,0)+IF(J100="REPUESTO",P100,0)+IF(J100="SALAMAQ",P100,0)</f>
        <v>0</v>
      </c>
      <c r="V100" s="56">
        <f t="shared" si="22"/>
        <v>0</v>
      </c>
      <c r="W100" s="64" t="str">
        <f t="shared" si="23"/>
        <v/>
      </c>
      <c r="X100" s="56" t="str">
        <f t="shared" ref="X100:X163" si="26">IF(OR(W100=23,W100&lt;7),"N",IF(AND(W100&gt;=7,W100&lt;15),"M","T"))</f>
        <v>T</v>
      </c>
      <c r="Y100" s="20"/>
      <c r="Z100" s="19"/>
      <c r="AA100" s="20"/>
      <c r="AB100" s="19"/>
      <c r="AC100" s="21"/>
      <c r="AJ100" s="22"/>
      <c r="AK100" s="22"/>
      <c r="AL100" s="22"/>
      <c r="AM100" s="22"/>
      <c r="AN100" s="20"/>
      <c r="AO100" s="20"/>
      <c r="AP100" s="20"/>
      <c r="AQ100" s="20"/>
      <c r="AR100" s="20"/>
    </row>
    <row r="101" spans="1:44" s="17" customFormat="1" ht="30.75" customHeight="1" x14ac:dyDescent="0.2">
      <c r="A101" s="150"/>
      <c r="C101" s="63"/>
      <c r="D101" s="66" t="str">
        <f t="shared" si="20"/>
        <v/>
      </c>
      <c r="E101" s="69" t="str">
        <f>IFERROR(VLOOKUP(J101,Causa!$A$2:$F$15,6,0),"")</f>
        <v/>
      </c>
      <c r="F101" s="52"/>
      <c r="G101" s="53"/>
      <c r="H101" s="212"/>
      <c r="I101" s="55"/>
      <c r="J101" s="54"/>
      <c r="K101" s="54"/>
      <c r="L101" s="54"/>
      <c r="M101" s="54"/>
      <c r="N101" s="54"/>
      <c r="O101" s="54"/>
      <c r="P101" s="54"/>
      <c r="Q101" s="55"/>
      <c r="R101" s="54"/>
      <c r="S101" s="56">
        <f t="shared" si="24"/>
        <v>0</v>
      </c>
      <c r="T101" s="56">
        <f t="shared" si="21"/>
        <v>0</v>
      </c>
      <c r="U101" s="56">
        <f t="shared" si="25"/>
        <v>0</v>
      </c>
      <c r="V101" s="56">
        <f t="shared" si="22"/>
        <v>0</v>
      </c>
      <c r="W101" s="64" t="str">
        <f t="shared" si="23"/>
        <v/>
      </c>
      <c r="X101" s="56" t="str">
        <f t="shared" si="26"/>
        <v>T</v>
      </c>
      <c r="Y101" s="20"/>
      <c r="Z101" s="19"/>
      <c r="AA101" s="20"/>
      <c r="AB101" s="19"/>
      <c r="AC101" s="21"/>
      <c r="AJ101" s="22"/>
      <c r="AK101" s="22"/>
      <c r="AL101" s="22"/>
      <c r="AM101" s="22"/>
      <c r="AN101" s="20"/>
      <c r="AO101" s="20"/>
      <c r="AP101" s="20"/>
      <c r="AQ101" s="20"/>
      <c r="AR101" s="20"/>
    </row>
    <row r="102" spans="1:44" s="17" customFormat="1" ht="30.75" customHeight="1" x14ac:dyDescent="0.2">
      <c r="A102" s="150"/>
      <c r="C102" s="63"/>
      <c r="D102" s="66" t="str">
        <f t="shared" si="20"/>
        <v/>
      </c>
      <c r="E102" s="69" t="str">
        <f>IFERROR(VLOOKUP(J102,Causa!$A$2:$F$15,6,0),"")</f>
        <v/>
      </c>
      <c r="F102" s="52"/>
      <c r="G102" s="53"/>
      <c r="H102" s="212"/>
      <c r="I102" s="55"/>
      <c r="J102" s="54"/>
      <c r="K102" s="54"/>
      <c r="L102" s="54"/>
      <c r="M102" s="54"/>
      <c r="N102" s="54"/>
      <c r="O102" s="54"/>
      <c r="P102" s="54"/>
      <c r="Q102" s="55"/>
      <c r="R102" s="54"/>
      <c r="S102" s="56">
        <f t="shared" si="24"/>
        <v>0</v>
      </c>
      <c r="T102" s="56">
        <f t="shared" si="21"/>
        <v>0</v>
      </c>
      <c r="U102" s="56">
        <f t="shared" si="25"/>
        <v>0</v>
      </c>
      <c r="V102" s="56">
        <f t="shared" si="22"/>
        <v>0</v>
      </c>
      <c r="W102" s="64" t="str">
        <f t="shared" si="23"/>
        <v/>
      </c>
      <c r="X102" s="56" t="str">
        <f t="shared" si="26"/>
        <v>T</v>
      </c>
      <c r="Y102" s="20"/>
      <c r="Z102" s="19"/>
      <c r="AA102" s="20"/>
      <c r="AB102" s="19"/>
      <c r="AC102" s="21"/>
      <c r="AJ102" s="22"/>
      <c r="AK102" s="22"/>
      <c r="AL102" s="22"/>
      <c r="AM102" s="22"/>
      <c r="AN102" s="20"/>
      <c r="AO102" s="20"/>
      <c r="AP102" s="20"/>
      <c r="AQ102" s="20"/>
      <c r="AR102" s="20"/>
    </row>
    <row r="103" spans="1:44" s="17" customFormat="1" ht="30.75" customHeight="1" x14ac:dyDescent="0.2">
      <c r="A103" s="150"/>
      <c r="C103" s="63"/>
      <c r="D103" s="66" t="str">
        <f t="shared" si="20"/>
        <v/>
      </c>
      <c r="E103" s="69" t="str">
        <f>IFERROR(VLOOKUP(J103,Causa!$A$2:$F$15,6,0),"")</f>
        <v/>
      </c>
      <c r="F103" s="52"/>
      <c r="G103" s="53"/>
      <c r="H103" s="212"/>
      <c r="I103" s="55"/>
      <c r="J103" s="54"/>
      <c r="K103" s="54"/>
      <c r="L103" s="54"/>
      <c r="M103" s="54"/>
      <c r="N103" s="54"/>
      <c r="O103" s="54"/>
      <c r="P103" s="54"/>
      <c r="Q103" s="55"/>
      <c r="R103" s="54"/>
      <c r="S103" s="56">
        <f t="shared" si="24"/>
        <v>0</v>
      </c>
      <c r="T103" s="56">
        <f t="shared" si="21"/>
        <v>0</v>
      </c>
      <c r="U103" s="56">
        <f t="shared" si="25"/>
        <v>0</v>
      </c>
      <c r="V103" s="56">
        <f t="shared" si="22"/>
        <v>0</v>
      </c>
      <c r="W103" s="64" t="str">
        <f t="shared" si="23"/>
        <v/>
      </c>
      <c r="X103" s="56" t="str">
        <f t="shared" si="26"/>
        <v>T</v>
      </c>
      <c r="Y103" s="20"/>
      <c r="Z103" s="19"/>
      <c r="AA103" s="20"/>
      <c r="AB103" s="19"/>
      <c r="AC103" s="21"/>
      <c r="AJ103" s="22"/>
      <c r="AK103" s="22"/>
      <c r="AL103" s="22"/>
      <c r="AM103" s="22"/>
      <c r="AN103" s="20"/>
      <c r="AO103" s="20"/>
      <c r="AP103" s="20"/>
      <c r="AQ103" s="20"/>
      <c r="AR103" s="20"/>
    </row>
    <row r="104" spans="1:44" s="17" customFormat="1" ht="30.75" customHeight="1" x14ac:dyDescent="0.2">
      <c r="A104" s="150"/>
      <c r="C104" s="63"/>
      <c r="D104" s="66" t="str">
        <f t="shared" si="20"/>
        <v/>
      </c>
      <c r="E104" s="69" t="str">
        <f>IFERROR(VLOOKUP(J104,Causa!$A$2:$F$15,6,0),"")</f>
        <v/>
      </c>
      <c r="F104" s="52"/>
      <c r="G104" s="53"/>
      <c r="H104" s="212"/>
      <c r="I104" s="55"/>
      <c r="J104" s="54"/>
      <c r="K104" s="54"/>
      <c r="L104" s="54"/>
      <c r="M104" s="54"/>
      <c r="N104" s="54"/>
      <c r="O104" s="54"/>
      <c r="P104" s="54"/>
      <c r="Q104" s="55"/>
      <c r="R104" s="54"/>
      <c r="S104" s="56">
        <f t="shared" si="24"/>
        <v>0</v>
      </c>
      <c r="T104" s="56">
        <f t="shared" si="21"/>
        <v>0</v>
      </c>
      <c r="U104" s="56">
        <f t="shared" si="25"/>
        <v>0</v>
      </c>
      <c r="V104" s="56">
        <f t="shared" si="22"/>
        <v>0</v>
      </c>
      <c r="W104" s="64" t="str">
        <f t="shared" si="23"/>
        <v/>
      </c>
      <c r="X104" s="56" t="str">
        <f t="shared" si="26"/>
        <v>T</v>
      </c>
      <c r="Y104" s="20"/>
      <c r="Z104" s="19"/>
      <c r="AA104" s="20"/>
      <c r="AB104" s="19"/>
      <c r="AC104" s="21"/>
      <c r="AJ104" s="22"/>
      <c r="AK104" s="22"/>
      <c r="AL104" s="22"/>
      <c r="AM104" s="22"/>
      <c r="AN104" s="20"/>
      <c r="AO104" s="20"/>
      <c r="AP104" s="20"/>
      <c r="AQ104" s="20"/>
      <c r="AR104" s="20"/>
    </row>
    <row r="105" spans="1:44" s="17" customFormat="1" ht="30.75" customHeight="1" x14ac:dyDescent="0.2">
      <c r="A105" s="150"/>
      <c r="C105" s="63"/>
      <c r="D105" s="66" t="str">
        <f t="shared" si="20"/>
        <v/>
      </c>
      <c r="E105" s="69" t="str">
        <f>IFERROR(VLOOKUP(J105,Causa!$A$2:$F$15,6,0),"")</f>
        <v/>
      </c>
      <c r="F105" s="52"/>
      <c r="G105" s="53"/>
      <c r="H105" s="212"/>
      <c r="I105" s="55"/>
      <c r="J105" s="54"/>
      <c r="K105" s="54"/>
      <c r="L105" s="54"/>
      <c r="M105" s="54"/>
      <c r="N105" s="54"/>
      <c r="O105" s="54"/>
      <c r="P105" s="54"/>
      <c r="Q105" s="55"/>
      <c r="R105" s="54"/>
      <c r="S105" s="56">
        <f t="shared" si="24"/>
        <v>0</v>
      </c>
      <c r="T105" s="56">
        <f t="shared" si="21"/>
        <v>0</v>
      </c>
      <c r="U105" s="56">
        <f t="shared" si="25"/>
        <v>0</v>
      </c>
      <c r="V105" s="56">
        <f t="shared" si="22"/>
        <v>0</v>
      </c>
      <c r="W105" s="64" t="str">
        <f t="shared" si="23"/>
        <v/>
      </c>
      <c r="X105" s="56" t="str">
        <f t="shared" si="26"/>
        <v>T</v>
      </c>
      <c r="Y105" s="20"/>
      <c r="Z105" s="19"/>
      <c r="AA105" s="20"/>
      <c r="AB105" s="19"/>
      <c r="AC105" s="21"/>
      <c r="AJ105" s="22"/>
      <c r="AK105" s="22"/>
      <c r="AL105" s="22"/>
      <c r="AM105" s="22"/>
      <c r="AN105" s="20"/>
      <c r="AO105" s="20"/>
      <c r="AP105" s="20"/>
      <c r="AQ105" s="20"/>
      <c r="AR105" s="20"/>
    </row>
    <row r="106" spans="1:44" s="17" customFormat="1" ht="30.75" customHeight="1" x14ac:dyDescent="0.2">
      <c r="A106" s="150"/>
      <c r="C106" s="63"/>
      <c r="D106" s="66" t="str">
        <f t="shared" si="20"/>
        <v/>
      </c>
      <c r="E106" s="69" t="str">
        <f>IFERROR(VLOOKUP(J106,Causa!$A$2:$F$15,6,0),"")</f>
        <v/>
      </c>
      <c r="F106" s="52"/>
      <c r="G106" s="53"/>
      <c r="H106" s="212"/>
      <c r="I106" s="55"/>
      <c r="J106" s="54"/>
      <c r="K106" s="54"/>
      <c r="L106" s="54"/>
      <c r="M106" s="54"/>
      <c r="N106" s="54"/>
      <c r="O106" s="54"/>
      <c r="P106" s="54"/>
      <c r="Q106" s="55"/>
      <c r="R106" s="54"/>
      <c r="S106" s="56">
        <f t="shared" si="24"/>
        <v>0</v>
      </c>
      <c r="T106" s="56">
        <f t="shared" si="21"/>
        <v>0</v>
      </c>
      <c r="U106" s="56">
        <f t="shared" si="25"/>
        <v>0</v>
      </c>
      <c r="V106" s="56">
        <f t="shared" si="22"/>
        <v>0</v>
      </c>
      <c r="W106" s="64" t="str">
        <f t="shared" si="23"/>
        <v/>
      </c>
      <c r="X106" s="56" t="str">
        <f t="shared" si="26"/>
        <v>T</v>
      </c>
      <c r="Y106" s="20"/>
      <c r="Z106" s="19"/>
      <c r="AA106" s="20"/>
      <c r="AB106" s="19"/>
      <c r="AC106" s="21"/>
      <c r="AJ106" s="22"/>
      <c r="AK106" s="22"/>
      <c r="AL106" s="22"/>
      <c r="AM106" s="22"/>
      <c r="AN106" s="20"/>
      <c r="AO106" s="20"/>
      <c r="AP106" s="20"/>
      <c r="AQ106" s="20"/>
      <c r="AR106" s="20"/>
    </row>
    <row r="107" spans="1:44" s="17" customFormat="1" ht="30.75" customHeight="1" x14ac:dyDescent="0.2">
      <c r="A107" s="150"/>
      <c r="C107" s="63"/>
      <c r="D107" s="66" t="str">
        <f t="shared" si="20"/>
        <v/>
      </c>
      <c r="E107" s="69" t="str">
        <f>IFERROR(VLOOKUP(J107,Causa!$A$2:$F$15,6,0),"")</f>
        <v/>
      </c>
      <c r="F107" s="52"/>
      <c r="G107" s="53"/>
      <c r="H107" s="212"/>
      <c r="I107" s="55"/>
      <c r="J107" s="54"/>
      <c r="K107" s="54"/>
      <c r="L107" s="54"/>
      <c r="M107" s="54"/>
      <c r="N107" s="54"/>
      <c r="O107" s="54"/>
      <c r="P107" s="54"/>
      <c r="Q107" s="55"/>
      <c r="R107" s="54"/>
      <c r="S107" s="56">
        <f t="shared" si="24"/>
        <v>0</v>
      </c>
      <c r="T107" s="56">
        <f t="shared" si="21"/>
        <v>0</v>
      </c>
      <c r="U107" s="56">
        <f t="shared" si="25"/>
        <v>0</v>
      </c>
      <c r="V107" s="56">
        <f t="shared" si="22"/>
        <v>0</v>
      </c>
      <c r="W107" s="64" t="str">
        <f t="shared" si="23"/>
        <v/>
      </c>
      <c r="X107" s="56" t="str">
        <f t="shared" si="26"/>
        <v>T</v>
      </c>
      <c r="Y107" s="20"/>
      <c r="Z107" s="19"/>
      <c r="AA107" s="20"/>
      <c r="AB107" s="19"/>
      <c r="AC107" s="21"/>
      <c r="AJ107" s="22"/>
      <c r="AK107" s="22"/>
      <c r="AL107" s="22"/>
      <c r="AM107" s="22"/>
      <c r="AN107" s="20"/>
      <c r="AO107" s="20"/>
      <c r="AP107" s="20"/>
      <c r="AQ107" s="20"/>
      <c r="AR107" s="20"/>
    </row>
    <row r="108" spans="1:44" s="17" customFormat="1" ht="30.75" customHeight="1" x14ac:dyDescent="0.2">
      <c r="A108" s="150"/>
      <c r="C108" s="63"/>
      <c r="D108" s="66" t="str">
        <f t="shared" si="20"/>
        <v/>
      </c>
      <c r="E108" s="69" t="str">
        <f>IFERROR(VLOOKUP(J108,Causa!$A$2:$F$15,6,0),"")</f>
        <v/>
      </c>
      <c r="F108" s="52"/>
      <c r="G108" s="53"/>
      <c r="H108" s="212"/>
      <c r="I108" s="55"/>
      <c r="J108" s="54"/>
      <c r="K108" s="54"/>
      <c r="L108" s="54"/>
      <c r="M108" s="54"/>
      <c r="N108" s="54"/>
      <c r="O108" s="54"/>
      <c r="P108" s="54"/>
      <c r="Q108" s="55"/>
      <c r="R108" s="54"/>
      <c r="S108" s="56">
        <f t="shared" si="24"/>
        <v>0</v>
      </c>
      <c r="T108" s="56">
        <f t="shared" si="21"/>
        <v>0</v>
      </c>
      <c r="U108" s="56">
        <f t="shared" si="25"/>
        <v>0</v>
      </c>
      <c r="V108" s="56">
        <f t="shared" si="22"/>
        <v>0</v>
      </c>
      <c r="W108" s="64" t="str">
        <f t="shared" si="23"/>
        <v/>
      </c>
      <c r="X108" s="56" t="str">
        <f t="shared" si="26"/>
        <v>T</v>
      </c>
      <c r="Y108" s="20"/>
      <c r="Z108" s="19"/>
      <c r="AA108" s="20"/>
      <c r="AB108" s="19"/>
      <c r="AC108" s="21"/>
      <c r="AJ108" s="22"/>
      <c r="AK108" s="22"/>
      <c r="AL108" s="22"/>
      <c r="AM108" s="22"/>
      <c r="AN108" s="20"/>
      <c r="AO108" s="20"/>
      <c r="AP108" s="20"/>
      <c r="AQ108" s="20"/>
      <c r="AR108" s="20"/>
    </row>
    <row r="109" spans="1:44" s="17" customFormat="1" ht="30.75" customHeight="1" x14ac:dyDescent="0.2">
      <c r="A109" s="150"/>
      <c r="C109" s="63"/>
      <c r="D109" s="66" t="str">
        <f t="shared" si="20"/>
        <v/>
      </c>
      <c r="E109" s="69" t="str">
        <f>IFERROR(VLOOKUP(J109,Causa!$A$2:$F$15,6,0),"")</f>
        <v/>
      </c>
      <c r="F109" s="52"/>
      <c r="G109" s="53"/>
      <c r="H109" s="212"/>
      <c r="I109" s="55"/>
      <c r="J109" s="54"/>
      <c r="K109" s="54"/>
      <c r="L109" s="54"/>
      <c r="M109" s="54"/>
      <c r="N109" s="54"/>
      <c r="O109" s="54"/>
      <c r="P109" s="54"/>
      <c r="Q109" s="55"/>
      <c r="R109" s="54"/>
      <c r="S109" s="56">
        <f t="shared" si="24"/>
        <v>0</v>
      </c>
      <c r="T109" s="56">
        <f t="shared" si="21"/>
        <v>0</v>
      </c>
      <c r="U109" s="56">
        <f t="shared" si="25"/>
        <v>0</v>
      </c>
      <c r="V109" s="56">
        <f t="shared" si="22"/>
        <v>0</v>
      </c>
      <c r="W109" s="64" t="str">
        <f t="shared" si="23"/>
        <v/>
      </c>
      <c r="X109" s="56" t="str">
        <f t="shared" si="26"/>
        <v>T</v>
      </c>
      <c r="Y109" s="20"/>
      <c r="Z109" s="19"/>
      <c r="AA109" s="20"/>
      <c r="AB109" s="19"/>
      <c r="AC109" s="21"/>
      <c r="AJ109" s="22"/>
      <c r="AK109" s="22"/>
      <c r="AL109" s="22"/>
      <c r="AM109" s="22"/>
      <c r="AN109" s="20"/>
      <c r="AO109" s="20"/>
      <c r="AP109" s="20"/>
      <c r="AQ109" s="20"/>
      <c r="AR109" s="20"/>
    </row>
    <row r="110" spans="1:44" s="17" customFormat="1" ht="30.75" customHeight="1" x14ac:dyDescent="0.2">
      <c r="A110" s="150"/>
      <c r="C110" s="63"/>
      <c r="D110" s="66" t="str">
        <f t="shared" si="20"/>
        <v/>
      </c>
      <c r="E110" s="69" t="str">
        <f>IFERROR(VLOOKUP(J110,Causa!$A$2:$F$15,6,0),"")</f>
        <v/>
      </c>
      <c r="F110" s="52"/>
      <c r="G110" s="53"/>
      <c r="H110" s="212"/>
      <c r="I110" s="55"/>
      <c r="J110" s="54"/>
      <c r="K110" s="54"/>
      <c r="L110" s="54"/>
      <c r="M110" s="54"/>
      <c r="N110" s="54"/>
      <c r="O110" s="54"/>
      <c r="P110" s="54"/>
      <c r="Q110" s="55"/>
      <c r="R110" s="54"/>
      <c r="S110" s="56">
        <f t="shared" si="24"/>
        <v>0</v>
      </c>
      <c r="T110" s="56">
        <f t="shared" si="21"/>
        <v>0</v>
      </c>
      <c r="U110" s="56">
        <f t="shared" si="25"/>
        <v>0</v>
      </c>
      <c r="V110" s="56">
        <f t="shared" si="22"/>
        <v>0</v>
      </c>
      <c r="W110" s="64" t="str">
        <f t="shared" si="23"/>
        <v/>
      </c>
      <c r="X110" s="56" t="str">
        <f t="shared" si="26"/>
        <v>T</v>
      </c>
      <c r="Y110" s="20"/>
      <c r="Z110" s="19"/>
      <c r="AA110" s="20"/>
      <c r="AB110" s="19"/>
      <c r="AC110" s="21"/>
      <c r="AJ110" s="22"/>
      <c r="AK110" s="22"/>
      <c r="AL110" s="22"/>
      <c r="AM110" s="22"/>
      <c r="AN110" s="20"/>
      <c r="AO110" s="20"/>
      <c r="AP110" s="20"/>
      <c r="AQ110" s="20"/>
      <c r="AR110" s="20"/>
    </row>
    <row r="111" spans="1:44" s="17" customFormat="1" ht="30.75" customHeight="1" x14ac:dyDescent="0.2">
      <c r="A111" s="150"/>
      <c r="C111" s="63"/>
      <c r="D111" s="66" t="str">
        <f t="shared" si="20"/>
        <v/>
      </c>
      <c r="E111" s="69" t="str">
        <f>IFERROR(VLOOKUP(J111,Causa!$A$2:$F$15,6,0),"")</f>
        <v/>
      </c>
      <c r="F111" s="52"/>
      <c r="G111" s="53"/>
      <c r="H111" s="212"/>
      <c r="I111" s="55"/>
      <c r="J111" s="54"/>
      <c r="K111" s="54"/>
      <c r="L111" s="54"/>
      <c r="M111" s="54"/>
      <c r="N111" s="54"/>
      <c r="O111" s="54"/>
      <c r="P111" s="54"/>
      <c r="Q111" s="55"/>
      <c r="R111" s="54"/>
      <c r="S111" s="56">
        <f t="shared" si="24"/>
        <v>0</v>
      </c>
      <c r="T111" s="56">
        <f t="shared" si="21"/>
        <v>0</v>
      </c>
      <c r="U111" s="56">
        <f t="shared" si="25"/>
        <v>0</v>
      </c>
      <c r="V111" s="56">
        <f t="shared" si="22"/>
        <v>0</v>
      </c>
      <c r="W111" s="64" t="str">
        <f t="shared" si="23"/>
        <v/>
      </c>
      <c r="X111" s="56" t="str">
        <f t="shared" si="26"/>
        <v>T</v>
      </c>
      <c r="Y111" s="20"/>
      <c r="Z111" s="19"/>
      <c r="AA111" s="20"/>
      <c r="AB111" s="19"/>
      <c r="AC111" s="21"/>
      <c r="AJ111" s="22"/>
      <c r="AK111" s="22"/>
      <c r="AL111" s="22"/>
      <c r="AM111" s="22"/>
      <c r="AN111" s="20"/>
      <c r="AO111" s="20"/>
      <c r="AP111" s="20"/>
      <c r="AQ111" s="20"/>
      <c r="AR111" s="20"/>
    </row>
    <row r="112" spans="1:44" s="17" customFormat="1" ht="30.75" customHeight="1" x14ac:dyDescent="0.2">
      <c r="A112" s="150"/>
      <c r="C112" s="63"/>
      <c r="D112" s="66" t="str">
        <f t="shared" si="20"/>
        <v/>
      </c>
      <c r="E112" s="69" t="str">
        <f>IFERROR(VLOOKUP(J112,Causa!$A$2:$F$15,6,0),"")</f>
        <v/>
      </c>
      <c r="F112" s="52"/>
      <c r="G112" s="53"/>
      <c r="H112" s="212"/>
      <c r="I112" s="55"/>
      <c r="J112" s="54"/>
      <c r="K112" s="54"/>
      <c r="L112" s="54"/>
      <c r="M112" s="54"/>
      <c r="N112" s="54"/>
      <c r="O112" s="54"/>
      <c r="P112" s="54"/>
      <c r="Q112" s="55"/>
      <c r="R112" s="54"/>
      <c r="S112" s="56">
        <f t="shared" si="24"/>
        <v>0</v>
      </c>
      <c r="T112" s="56">
        <f t="shared" si="21"/>
        <v>0</v>
      </c>
      <c r="U112" s="56">
        <f t="shared" si="25"/>
        <v>0</v>
      </c>
      <c r="V112" s="56">
        <f t="shared" si="22"/>
        <v>0</v>
      </c>
      <c r="W112" s="64" t="str">
        <f t="shared" si="23"/>
        <v/>
      </c>
      <c r="X112" s="56" t="str">
        <f t="shared" si="26"/>
        <v>T</v>
      </c>
      <c r="Y112" s="20"/>
      <c r="Z112" s="19"/>
      <c r="AA112" s="20"/>
      <c r="AB112" s="19"/>
      <c r="AC112" s="21"/>
      <c r="AJ112" s="22"/>
      <c r="AK112" s="22"/>
      <c r="AL112" s="22"/>
      <c r="AM112" s="22"/>
      <c r="AN112" s="20"/>
      <c r="AO112" s="20"/>
      <c r="AP112" s="20"/>
      <c r="AQ112" s="20"/>
      <c r="AR112" s="20"/>
    </row>
    <row r="113" spans="1:39" s="91" customFormat="1" ht="13.2" x14ac:dyDescent="0.25">
      <c r="A113" s="151"/>
      <c r="C113" s="63"/>
      <c r="D113" s="66" t="str">
        <f t="shared" si="20"/>
        <v/>
      </c>
      <c r="E113" s="69" t="str">
        <f>IFERROR(VLOOKUP(J113,Causa!$A$2:$F$15,6,0),"")</f>
        <v/>
      </c>
      <c r="F113" s="52"/>
      <c r="G113" s="53"/>
      <c r="H113" s="212"/>
      <c r="I113" s="55"/>
      <c r="J113" s="54"/>
      <c r="K113" s="54"/>
      <c r="L113" s="54"/>
      <c r="M113" s="54"/>
      <c r="N113" s="54"/>
      <c r="O113" s="54"/>
      <c r="P113" s="54"/>
      <c r="Q113" s="55"/>
      <c r="R113" s="54"/>
      <c r="S113" s="56">
        <f t="shared" si="24"/>
        <v>0</v>
      </c>
      <c r="T113" s="56">
        <f t="shared" si="21"/>
        <v>0</v>
      </c>
      <c r="U113" s="56">
        <f t="shared" si="25"/>
        <v>0</v>
      </c>
      <c r="V113" s="56">
        <f t="shared" si="22"/>
        <v>0</v>
      </c>
      <c r="W113" s="64" t="str">
        <f t="shared" si="23"/>
        <v/>
      </c>
      <c r="X113" s="56" t="str">
        <f t="shared" si="26"/>
        <v>T</v>
      </c>
      <c r="Y113" s="251"/>
      <c r="Z113" s="251"/>
      <c r="AB113" s="116"/>
      <c r="AC113" s="117"/>
      <c r="AJ113" s="118"/>
      <c r="AK113" s="118"/>
      <c r="AL113" s="118"/>
      <c r="AM113" s="118"/>
    </row>
    <row r="114" spans="1:39" s="91" customFormat="1" ht="13.2" x14ac:dyDescent="0.25">
      <c r="A114" s="151"/>
      <c r="C114" s="63"/>
      <c r="D114" s="66" t="str">
        <f t="shared" si="20"/>
        <v/>
      </c>
      <c r="E114" s="69" t="str">
        <f>IFERROR(VLOOKUP(J114,Causa!$A$2:$F$15,6,0),"")</f>
        <v/>
      </c>
      <c r="F114" s="52"/>
      <c r="G114" s="53"/>
      <c r="H114" s="212"/>
      <c r="I114" s="55"/>
      <c r="J114" s="54"/>
      <c r="K114" s="54"/>
      <c r="L114" s="54"/>
      <c r="M114" s="54"/>
      <c r="N114" s="54"/>
      <c r="O114" s="54"/>
      <c r="P114" s="54"/>
      <c r="Q114" s="55"/>
      <c r="R114" s="54"/>
      <c r="S114" s="56">
        <f t="shared" si="24"/>
        <v>0</v>
      </c>
      <c r="T114" s="56">
        <f t="shared" si="21"/>
        <v>0</v>
      </c>
      <c r="U114" s="56">
        <f t="shared" si="25"/>
        <v>0</v>
      </c>
      <c r="V114" s="56">
        <f t="shared" si="22"/>
        <v>0</v>
      </c>
      <c r="W114" s="64" t="str">
        <f t="shared" si="23"/>
        <v/>
      </c>
      <c r="X114" s="56" t="str">
        <f t="shared" si="26"/>
        <v>T</v>
      </c>
      <c r="Y114" s="218"/>
      <c r="Z114" s="218"/>
      <c r="AB114" s="116"/>
      <c r="AC114" s="117"/>
      <c r="AJ114" s="118"/>
      <c r="AK114" s="118"/>
      <c r="AL114" s="118"/>
      <c r="AM114" s="118"/>
    </row>
    <row r="115" spans="1:39" ht="21.75" customHeight="1" x14ac:dyDescent="0.25">
      <c r="C115" s="63"/>
      <c r="D115" s="66" t="str">
        <f t="shared" si="20"/>
        <v/>
      </c>
      <c r="E115" s="69" t="str">
        <f>IFERROR(VLOOKUP(J115,Causa!$A$2:$F$15,6,0),"")</f>
        <v/>
      </c>
      <c r="F115" s="52"/>
      <c r="G115" s="53"/>
      <c r="H115" s="212"/>
      <c r="I115" s="55"/>
      <c r="J115" s="54"/>
      <c r="K115" s="54"/>
      <c r="L115" s="54"/>
      <c r="M115" s="54"/>
      <c r="N115" s="54"/>
      <c r="O115" s="54"/>
      <c r="P115" s="54"/>
      <c r="Q115" s="55"/>
      <c r="R115" s="54"/>
      <c r="S115" s="56">
        <f t="shared" si="24"/>
        <v>0</v>
      </c>
      <c r="T115" s="56">
        <f t="shared" si="21"/>
        <v>0</v>
      </c>
      <c r="U115" s="56">
        <f t="shared" si="25"/>
        <v>0</v>
      </c>
      <c r="V115" s="56">
        <f t="shared" si="22"/>
        <v>0</v>
      </c>
      <c r="W115" s="64" t="str">
        <f t="shared" si="23"/>
        <v/>
      </c>
      <c r="X115" s="56" t="str">
        <f t="shared" si="26"/>
        <v>T</v>
      </c>
    </row>
    <row r="116" spans="1:39" ht="21.75" customHeight="1" x14ac:dyDescent="0.25">
      <c r="C116" s="63"/>
      <c r="D116" s="66" t="str">
        <f t="shared" si="20"/>
        <v/>
      </c>
      <c r="E116" s="69" t="str">
        <f>IFERROR(VLOOKUP(J116,Causa!$A$2:$F$15,6,0),"")</f>
        <v/>
      </c>
      <c r="F116" s="52"/>
      <c r="G116" s="53"/>
      <c r="H116" s="212"/>
      <c r="I116" s="55"/>
      <c r="J116" s="54"/>
      <c r="K116" s="54"/>
      <c r="L116" s="54"/>
      <c r="M116" s="54"/>
      <c r="N116" s="54"/>
      <c r="O116" s="54"/>
      <c r="P116" s="54"/>
      <c r="Q116" s="55"/>
      <c r="R116" s="54"/>
      <c r="S116" s="56">
        <f t="shared" si="24"/>
        <v>0</v>
      </c>
      <c r="T116" s="56">
        <f t="shared" si="21"/>
        <v>0</v>
      </c>
      <c r="U116" s="56">
        <f t="shared" si="25"/>
        <v>0</v>
      </c>
      <c r="V116" s="56">
        <f t="shared" si="22"/>
        <v>0</v>
      </c>
      <c r="W116" s="64" t="str">
        <f t="shared" si="23"/>
        <v/>
      </c>
      <c r="X116" s="56" t="str">
        <f t="shared" si="26"/>
        <v>T</v>
      </c>
    </row>
    <row r="117" spans="1:39" ht="21.75" customHeight="1" x14ac:dyDescent="0.25">
      <c r="C117" s="63"/>
      <c r="D117" s="66" t="str">
        <f t="shared" si="20"/>
        <v/>
      </c>
      <c r="E117" s="69" t="str">
        <f>IFERROR(VLOOKUP(J117,Causa!$A$2:$F$15,6,0),"")</f>
        <v/>
      </c>
      <c r="F117" s="52"/>
      <c r="G117" s="53"/>
      <c r="H117" s="212"/>
      <c r="I117" s="55"/>
      <c r="J117" s="54"/>
      <c r="K117" s="54"/>
      <c r="L117" s="54"/>
      <c r="M117" s="54"/>
      <c r="N117" s="54"/>
      <c r="O117" s="54"/>
      <c r="P117" s="54"/>
      <c r="Q117" s="55"/>
      <c r="R117" s="54"/>
      <c r="S117" s="56">
        <f t="shared" si="24"/>
        <v>0</v>
      </c>
      <c r="T117" s="56">
        <f t="shared" si="21"/>
        <v>0</v>
      </c>
      <c r="U117" s="56">
        <f t="shared" si="25"/>
        <v>0</v>
      </c>
      <c r="V117" s="56">
        <f t="shared" si="22"/>
        <v>0</v>
      </c>
      <c r="W117" s="64" t="str">
        <f t="shared" si="23"/>
        <v/>
      </c>
      <c r="X117" s="56" t="str">
        <f t="shared" si="26"/>
        <v>T</v>
      </c>
    </row>
    <row r="118" spans="1:39" ht="21.75" customHeight="1" x14ac:dyDescent="0.25">
      <c r="C118" s="63"/>
      <c r="D118" s="66" t="str">
        <f t="shared" si="20"/>
        <v/>
      </c>
      <c r="E118" s="69" t="str">
        <f>IFERROR(VLOOKUP(J118,Causa!$A$2:$F$15,6,0),"")</f>
        <v/>
      </c>
      <c r="F118" s="52"/>
      <c r="G118" s="53"/>
      <c r="H118" s="212"/>
      <c r="I118" s="55"/>
      <c r="J118" s="54"/>
      <c r="K118" s="54"/>
      <c r="L118" s="54"/>
      <c r="M118" s="54"/>
      <c r="N118" s="54"/>
      <c r="O118" s="54"/>
      <c r="P118" s="54"/>
      <c r="Q118" s="55"/>
      <c r="R118" s="54"/>
      <c r="S118" s="56">
        <f t="shared" si="24"/>
        <v>0</v>
      </c>
      <c r="T118" s="56">
        <f t="shared" si="21"/>
        <v>0</v>
      </c>
      <c r="U118" s="56">
        <f t="shared" si="25"/>
        <v>0</v>
      </c>
      <c r="V118" s="56">
        <f t="shared" si="22"/>
        <v>0</v>
      </c>
      <c r="W118" s="64" t="str">
        <f t="shared" si="23"/>
        <v/>
      </c>
      <c r="X118" s="56" t="str">
        <f t="shared" si="26"/>
        <v>T</v>
      </c>
    </row>
    <row r="119" spans="1:39" ht="21.75" customHeight="1" x14ac:dyDescent="0.25">
      <c r="C119" s="63"/>
      <c r="D119" s="66" t="str">
        <f t="shared" si="20"/>
        <v/>
      </c>
      <c r="E119" s="69" t="str">
        <f>IFERROR(VLOOKUP(J119,Causa!$A$2:$F$15,6,0),"")</f>
        <v/>
      </c>
      <c r="F119" s="52"/>
      <c r="G119" s="53"/>
      <c r="H119" s="212"/>
      <c r="I119" s="55"/>
      <c r="J119" s="54"/>
      <c r="K119" s="54"/>
      <c r="L119" s="54"/>
      <c r="M119" s="54"/>
      <c r="N119" s="54"/>
      <c r="O119" s="54"/>
      <c r="P119" s="54"/>
      <c r="Q119" s="55"/>
      <c r="R119" s="54"/>
      <c r="S119" s="56">
        <f t="shared" si="24"/>
        <v>0</v>
      </c>
      <c r="T119" s="56">
        <f t="shared" si="21"/>
        <v>0</v>
      </c>
      <c r="U119" s="56">
        <f t="shared" si="25"/>
        <v>0</v>
      </c>
      <c r="V119" s="56">
        <f t="shared" si="22"/>
        <v>0</v>
      </c>
      <c r="W119" s="64" t="str">
        <f t="shared" si="23"/>
        <v/>
      </c>
      <c r="X119" s="56" t="str">
        <f t="shared" si="26"/>
        <v>T</v>
      </c>
    </row>
    <row r="120" spans="1:39" ht="21.75" customHeight="1" x14ac:dyDescent="0.25">
      <c r="C120" s="63"/>
      <c r="D120" s="66" t="str">
        <f t="shared" si="20"/>
        <v/>
      </c>
      <c r="E120" s="69" t="str">
        <f>IFERROR(VLOOKUP(J120,Causa!$A$2:$F$15,6,0),"")</f>
        <v/>
      </c>
      <c r="F120" s="52"/>
      <c r="G120" s="53"/>
      <c r="H120" s="212"/>
      <c r="I120" s="55"/>
      <c r="J120" s="54"/>
      <c r="K120" s="54"/>
      <c r="L120" s="54"/>
      <c r="M120" s="54"/>
      <c r="N120" s="54"/>
      <c r="O120" s="54"/>
      <c r="P120" s="54"/>
      <c r="Q120" s="55"/>
      <c r="R120" s="54"/>
      <c r="S120" s="56">
        <f t="shared" si="24"/>
        <v>0</v>
      </c>
      <c r="T120" s="56">
        <f t="shared" si="21"/>
        <v>0</v>
      </c>
      <c r="U120" s="56">
        <f t="shared" si="25"/>
        <v>0</v>
      </c>
      <c r="V120" s="56">
        <f t="shared" si="22"/>
        <v>0</v>
      </c>
      <c r="W120" s="64" t="str">
        <f t="shared" si="23"/>
        <v/>
      </c>
      <c r="X120" s="56" t="str">
        <f t="shared" si="26"/>
        <v>T</v>
      </c>
    </row>
    <row r="121" spans="1:39" ht="21.75" customHeight="1" x14ac:dyDescent="0.25">
      <c r="C121" s="63"/>
      <c r="D121" s="66" t="str">
        <f t="shared" si="20"/>
        <v/>
      </c>
      <c r="E121" s="69" t="str">
        <f>IFERROR(VLOOKUP(J121,Causa!$A$2:$F$15,6,0),"")</f>
        <v/>
      </c>
      <c r="F121" s="52"/>
      <c r="G121" s="53"/>
      <c r="H121" s="212"/>
      <c r="I121" s="55"/>
      <c r="J121" s="54"/>
      <c r="K121" s="54"/>
      <c r="L121" s="54"/>
      <c r="M121" s="54"/>
      <c r="N121" s="54"/>
      <c r="O121" s="54"/>
      <c r="P121" s="54"/>
      <c r="Q121" s="55"/>
      <c r="R121" s="54"/>
      <c r="S121" s="56">
        <f t="shared" si="24"/>
        <v>0</v>
      </c>
      <c r="T121" s="56">
        <f t="shared" si="21"/>
        <v>0</v>
      </c>
      <c r="U121" s="56">
        <f t="shared" si="25"/>
        <v>0</v>
      </c>
      <c r="V121" s="56">
        <f t="shared" si="22"/>
        <v>0</v>
      </c>
      <c r="W121" s="64" t="str">
        <f t="shared" si="23"/>
        <v/>
      </c>
      <c r="X121" s="56" t="str">
        <f t="shared" si="26"/>
        <v>T</v>
      </c>
    </row>
    <row r="122" spans="1:39" ht="21.75" customHeight="1" x14ac:dyDescent="0.25">
      <c r="C122" s="63"/>
      <c r="D122" s="66" t="str">
        <f t="shared" si="20"/>
        <v/>
      </c>
      <c r="E122" s="69" t="str">
        <f>IFERROR(VLOOKUP(J122,Causa!$A$2:$F$15,6,0),"")</f>
        <v/>
      </c>
      <c r="F122" s="52"/>
      <c r="G122" s="53"/>
      <c r="H122" s="212"/>
      <c r="I122" s="55"/>
      <c r="J122" s="54"/>
      <c r="K122" s="54"/>
      <c r="L122" s="54"/>
      <c r="M122" s="54"/>
      <c r="N122" s="54"/>
      <c r="O122" s="54"/>
      <c r="P122" s="54"/>
      <c r="Q122" s="55"/>
      <c r="R122" s="54"/>
      <c r="S122" s="56">
        <f t="shared" si="24"/>
        <v>0</v>
      </c>
      <c r="T122" s="56">
        <f t="shared" si="21"/>
        <v>0</v>
      </c>
      <c r="U122" s="56">
        <f t="shared" si="25"/>
        <v>0</v>
      </c>
      <c r="V122" s="56">
        <f t="shared" si="22"/>
        <v>0</v>
      </c>
      <c r="W122" s="64" t="str">
        <f t="shared" si="23"/>
        <v/>
      </c>
      <c r="X122" s="56" t="str">
        <f t="shared" si="26"/>
        <v>T</v>
      </c>
    </row>
    <row r="123" spans="1:39" ht="21.75" customHeight="1" x14ac:dyDescent="0.25">
      <c r="C123" s="63"/>
      <c r="D123" s="66" t="str">
        <f t="shared" si="20"/>
        <v/>
      </c>
      <c r="E123" s="69" t="str">
        <f>IFERROR(VLOOKUP(J123,Causa!$A$2:$F$15,6,0),"")</f>
        <v/>
      </c>
      <c r="F123" s="52"/>
      <c r="G123" s="53"/>
      <c r="H123" s="212"/>
      <c r="I123" s="55"/>
      <c r="J123" s="54"/>
      <c r="K123" s="54"/>
      <c r="L123" s="54"/>
      <c r="M123" s="54"/>
      <c r="N123" s="54"/>
      <c r="O123" s="54"/>
      <c r="P123" s="54"/>
      <c r="Q123" s="55"/>
      <c r="R123" s="54"/>
      <c r="S123" s="56">
        <f t="shared" si="24"/>
        <v>0</v>
      </c>
      <c r="T123" s="56">
        <f t="shared" si="21"/>
        <v>0</v>
      </c>
      <c r="U123" s="56">
        <f t="shared" si="25"/>
        <v>0</v>
      </c>
      <c r="V123" s="56">
        <f t="shared" si="22"/>
        <v>0</v>
      </c>
      <c r="W123" s="64" t="str">
        <f t="shared" si="23"/>
        <v/>
      </c>
      <c r="X123" s="56" t="str">
        <f t="shared" si="26"/>
        <v>T</v>
      </c>
    </row>
    <row r="124" spans="1:39" ht="21.75" customHeight="1" x14ac:dyDescent="0.25">
      <c r="C124" s="63"/>
      <c r="D124" s="66" t="str">
        <f t="shared" si="20"/>
        <v/>
      </c>
      <c r="E124" s="69" t="str">
        <f>IFERROR(VLOOKUP(J124,Causa!$A$2:$F$15,6,0),"")</f>
        <v/>
      </c>
      <c r="F124" s="52"/>
      <c r="G124" s="53"/>
      <c r="H124" s="212"/>
      <c r="I124" s="55"/>
      <c r="J124" s="54"/>
      <c r="K124" s="54"/>
      <c r="L124" s="54"/>
      <c r="M124" s="54"/>
      <c r="N124" s="54"/>
      <c r="O124" s="54"/>
      <c r="P124" s="54"/>
      <c r="Q124" s="55"/>
      <c r="R124" s="54"/>
      <c r="S124" s="56">
        <f t="shared" si="24"/>
        <v>0</v>
      </c>
      <c r="T124" s="56">
        <f t="shared" si="21"/>
        <v>0</v>
      </c>
      <c r="U124" s="56">
        <f t="shared" si="25"/>
        <v>0</v>
      </c>
      <c r="V124" s="56">
        <f t="shared" si="22"/>
        <v>0</v>
      </c>
      <c r="W124" s="64" t="str">
        <f t="shared" si="23"/>
        <v/>
      </c>
      <c r="X124" s="56" t="str">
        <f t="shared" si="26"/>
        <v>T</v>
      </c>
    </row>
    <row r="125" spans="1:39" ht="21.75" customHeight="1" x14ac:dyDescent="0.25">
      <c r="C125" s="63"/>
      <c r="D125" s="66" t="str">
        <f t="shared" si="20"/>
        <v/>
      </c>
      <c r="E125" s="69" t="str">
        <f>IFERROR(VLOOKUP(J125,Causa!$A$2:$F$15,6,0),"")</f>
        <v/>
      </c>
      <c r="F125" s="52"/>
      <c r="G125" s="53"/>
      <c r="H125" s="212"/>
      <c r="I125" s="55"/>
      <c r="J125" s="54"/>
      <c r="K125" s="54"/>
      <c r="L125" s="54"/>
      <c r="M125" s="54"/>
      <c r="N125" s="54"/>
      <c r="O125" s="54"/>
      <c r="P125" s="54"/>
      <c r="Q125" s="55"/>
      <c r="R125" s="54"/>
      <c r="S125" s="56">
        <f t="shared" si="24"/>
        <v>0</v>
      </c>
      <c r="T125" s="56">
        <f t="shared" si="21"/>
        <v>0</v>
      </c>
      <c r="U125" s="56">
        <f t="shared" si="25"/>
        <v>0</v>
      </c>
      <c r="V125" s="56">
        <f t="shared" si="22"/>
        <v>0</v>
      </c>
      <c r="W125" s="64" t="str">
        <f t="shared" si="23"/>
        <v/>
      </c>
      <c r="X125" s="56" t="str">
        <f t="shared" si="26"/>
        <v>T</v>
      </c>
    </row>
    <row r="126" spans="1:39" ht="21.75" customHeight="1" x14ac:dyDescent="0.25">
      <c r="C126" s="63"/>
      <c r="D126" s="66" t="str">
        <f t="shared" si="20"/>
        <v/>
      </c>
      <c r="E126" s="69" t="str">
        <f>IFERROR(VLOOKUP(J126,Causa!$A$2:$F$15,6,0),"")</f>
        <v/>
      </c>
      <c r="F126" s="52"/>
      <c r="G126" s="53"/>
      <c r="H126" s="212"/>
      <c r="I126" s="55"/>
      <c r="J126" s="54"/>
      <c r="K126" s="54"/>
      <c r="L126" s="54"/>
      <c r="M126" s="54"/>
      <c r="N126" s="54"/>
      <c r="O126" s="54"/>
      <c r="P126" s="54"/>
      <c r="Q126" s="55"/>
      <c r="R126" s="54"/>
      <c r="S126" s="56">
        <f t="shared" si="24"/>
        <v>0</v>
      </c>
      <c r="T126" s="56">
        <f t="shared" si="21"/>
        <v>0</v>
      </c>
      <c r="U126" s="56">
        <f t="shared" si="25"/>
        <v>0</v>
      </c>
      <c r="V126" s="56">
        <f t="shared" si="22"/>
        <v>0</v>
      </c>
      <c r="W126" s="64" t="str">
        <f t="shared" si="23"/>
        <v/>
      </c>
      <c r="X126" s="56" t="str">
        <f t="shared" si="26"/>
        <v>T</v>
      </c>
    </row>
    <row r="127" spans="1:39" ht="21.75" customHeight="1" x14ac:dyDescent="0.25">
      <c r="C127" s="63"/>
      <c r="D127" s="66" t="str">
        <f t="shared" si="20"/>
        <v/>
      </c>
      <c r="E127" s="69" t="str">
        <f>IFERROR(VLOOKUP(J127,Causa!$A$2:$F$15,6,0),"")</f>
        <v/>
      </c>
      <c r="F127" s="52"/>
      <c r="G127" s="53"/>
      <c r="H127" s="212"/>
      <c r="I127" s="55"/>
      <c r="J127" s="54"/>
      <c r="K127" s="54"/>
      <c r="L127" s="54"/>
      <c r="M127" s="54"/>
      <c r="N127" s="54"/>
      <c r="O127" s="54"/>
      <c r="P127" s="54"/>
      <c r="Q127" s="55"/>
      <c r="R127" s="54"/>
      <c r="S127" s="56">
        <f t="shared" si="24"/>
        <v>0</v>
      </c>
      <c r="T127" s="56">
        <f t="shared" si="21"/>
        <v>0</v>
      </c>
      <c r="U127" s="56">
        <f t="shared" si="25"/>
        <v>0</v>
      </c>
      <c r="V127" s="56">
        <f t="shared" si="22"/>
        <v>0</v>
      </c>
      <c r="W127" s="64" t="str">
        <f t="shared" si="23"/>
        <v/>
      </c>
      <c r="X127" s="56" t="str">
        <f t="shared" si="26"/>
        <v>T</v>
      </c>
    </row>
    <row r="128" spans="1:39" ht="21.75" customHeight="1" x14ac:dyDescent="0.25">
      <c r="C128" s="63"/>
      <c r="D128" s="66" t="str">
        <f t="shared" si="20"/>
        <v/>
      </c>
      <c r="E128" s="69" t="str">
        <f>IFERROR(VLOOKUP(J128,Causa!$A$2:$F$15,6,0),"")</f>
        <v/>
      </c>
      <c r="F128" s="52"/>
      <c r="G128" s="53"/>
      <c r="H128" s="212"/>
      <c r="I128" s="55"/>
      <c r="J128" s="54"/>
      <c r="K128" s="54"/>
      <c r="L128" s="54"/>
      <c r="M128" s="54"/>
      <c r="N128" s="54"/>
      <c r="O128" s="54"/>
      <c r="P128" s="54"/>
      <c r="Q128" s="55"/>
      <c r="R128" s="54"/>
      <c r="S128" s="56">
        <f t="shared" si="24"/>
        <v>0</v>
      </c>
      <c r="T128" s="56">
        <f t="shared" si="21"/>
        <v>0</v>
      </c>
      <c r="U128" s="56">
        <f t="shared" si="25"/>
        <v>0</v>
      </c>
      <c r="V128" s="56">
        <f t="shared" si="22"/>
        <v>0</v>
      </c>
      <c r="W128" s="64" t="str">
        <f t="shared" si="23"/>
        <v/>
      </c>
      <c r="X128" s="56" t="str">
        <f t="shared" si="26"/>
        <v>T</v>
      </c>
    </row>
    <row r="129" spans="3:24" ht="21.75" customHeight="1" x14ac:dyDescent="0.25">
      <c r="C129" s="63"/>
      <c r="D129" s="66" t="str">
        <f t="shared" si="20"/>
        <v/>
      </c>
      <c r="E129" s="69" t="str">
        <f>IFERROR(VLOOKUP(J129,Causa!$A$2:$F$15,6,0),"")</f>
        <v/>
      </c>
      <c r="F129" s="52"/>
      <c r="G129" s="53"/>
      <c r="H129" s="212"/>
      <c r="I129" s="55"/>
      <c r="J129" s="54"/>
      <c r="K129" s="54"/>
      <c r="L129" s="54"/>
      <c r="M129" s="54"/>
      <c r="N129" s="54"/>
      <c r="O129" s="54"/>
      <c r="P129" s="54"/>
      <c r="Q129" s="55"/>
      <c r="R129" s="54"/>
      <c r="S129" s="56">
        <f t="shared" si="24"/>
        <v>0</v>
      </c>
      <c r="T129" s="56">
        <f t="shared" si="21"/>
        <v>0</v>
      </c>
      <c r="U129" s="56">
        <f t="shared" si="25"/>
        <v>0</v>
      </c>
      <c r="V129" s="56">
        <f t="shared" si="22"/>
        <v>0</v>
      </c>
      <c r="W129" s="64" t="str">
        <f t="shared" si="23"/>
        <v/>
      </c>
      <c r="X129" s="56" t="str">
        <f t="shared" si="26"/>
        <v>T</v>
      </c>
    </row>
    <row r="130" spans="3:24" ht="21.75" customHeight="1" x14ac:dyDescent="0.25">
      <c r="C130" s="63"/>
      <c r="D130" s="66" t="str">
        <f t="shared" si="20"/>
        <v/>
      </c>
      <c r="E130" s="69" t="str">
        <f>IFERROR(VLOOKUP(J130,Causa!$A$2:$F$15,6,0),"")</f>
        <v/>
      </c>
      <c r="F130" s="52"/>
      <c r="G130" s="53"/>
      <c r="H130" s="212"/>
      <c r="I130" s="55"/>
      <c r="J130" s="54"/>
      <c r="K130" s="54"/>
      <c r="L130" s="54"/>
      <c r="M130" s="54"/>
      <c r="N130" s="54"/>
      <c r="O130" s="54"/>
      <c r="P130" s="54"/>
      <c r="Q130" s="55"/>
      <c r="R130" s="54"/>
      <c r="S130" s="56">
        <f t="shared" si="24"/>
        <v>0</v>
      </c>
      <c r="T130" s="56">
        <f t="shared" si="21"/>
        <v>0</v>
      </c>
      <c r="U130" s="56">
        <f t="shared" si="25"/>
        <v>0</v>
      </c>
      <c r="V130" s="56">
        <f t="shared" si="22"/>
        <v>0</v>
      </c>
      <c r="W130" s="64" t="str">
        <f t="shared" si="23"/>
        <v/>
      </c>
      <c r="X130" s="56" t="str">
        <f t="shared" si="26"/>
        <v>T</v>
      </c>
    </row>
    <row r="131" spans="3:24" ht="21.75" customHeight="1" x14ac:dyDescent="0.25">
      <c r="C131" s="63"/>
      <c r="D131" s="66" t="str">
        <f t="shared" si="20"/>
        <v/>
      </c>
      <c r="E131" s="69" t="str">
        <f>IFERROR(VLOOKUP(J131,Causa!$A$2:$F$15,6,0),"")</f>
        <v/>
      </c>
      <c r="F131" s="52"/>
      <c r="G131" s="53"/>
      <c r="H131" s="212"/>
      <c r="I131" s="55"/>
      <c r="J131" s="54"/>
      <c r="K131" s="54"/>
      <c r="L131" s="54"/>
      <c r="M131" s="54"/>
      <c r="N131" s="54"/>
      <c r="O131" s="54"/>
      <c r="P131" s="54"/>
      <c r="Q131" s="55"/>
      <c r="R131" s="54"/>
      <c r="S131" s="56">
        <f t="shared" si="24"/>
        <v>0</v>
      </c>
      <c r="T131" s="56">
        <f t="shared" si="21"/>
        <v>0</v>
      </c>
      <c r="U131" s="56">
        <f t="shared" si="25"/>
        <v>0</v>
      </c>
      <c r="V131" s="56">
        <f t="shared" si="22"/>
        <v>0</v>
      </c>
      <c r="W131" s="64" t="str">
        <f t="shared" si="23"/>
        <v/>
      </c>
      <c r="X131" s="56" t="str">
        <f t="shared" si="26"/>
        <v>T</v>
      </c>
    </row>
    <row r="132" spans="3:24" ht="21.75" customHeight="1" x14ac:dyDescent="0.25">
      <c r="C132" s="63"/>
      <c r="D132" s="66" t="str">
        <f t="shared" si="20"/>
        <v/>
      </c>
      <c r="E132" s="69" t="str">
        <f>IFERROR(VLOOKUP(J132,Causa!$A$2:$F$15,6,0),"")</f>
        <v/>
      </c>
      <c r="F132" s="52"/>
      <c r="G132" s="53"/>
      <c r="H132" s="212"/>
      <c r="I132" s="55"/>
      <c r="J132" s="54"/>
      <c r="K132" s="54"/>
      <c r="L132" s="54"/>
      <c r="M132" s="54"/>
      <c r="N132" s="54"/>
      <c r="O132" s="54"/>
      <c r="P132" s="54"/>
      <c r="Q132" s="55"/>
      <c r="R132" s="54"/>
      <c r="S132" s="56">
        <f t="shared" si="24"/>
        <v>0</v>
      </c>
      <c r="T132" s="56">
        <f t="shared" si="21"/>
        <v>0</v>
      </c>
      <c r="U132" s="56">
        <f t="shared" si="25"/>
        <v>0</v>
      </c>
      <c r="V132" s="56">
        <f t="shared" si="22"/>
        <v>0</v>
      </c>
      <c r="W132" s="64" t="str">
        <f t="shared" si="23"/>
        <v/>
      </c>
      <c r="X132" s="56" t="str">
        <f t="shared" si="26"/>
        <v>T</v>
      </c>
    </row>
    <row r="133" spans="3:24" ht="21.75" customHeight="1" x14ac:dyDescent="0.25">
      <c r="C133" s="63"/>
      <c r="D133" s="66" t="str">
        <f t="shared" si="20"/>
        <v/>
      </c>
      <c r="E133" s="69" t="str">
        <f>IFERROR(VLOOKUP(J133,Causa!$A$2:$F$15,6,0),"")</f>
        <v/>
      </c>
      <c r="F133" s="52"/>
      <c r="G133" s="53"/>
      <c r="H133" s="212"/>
      <c r="I133" s="55"/>
      <c r="J133" s="54"/>
      <c r="K133" s="54"/>
      <c r="L133" s="54"/>
      <c r="M133" s="54"/>
      <c r="N133" s="54"/>
      <c r="O133" s="54"/>
      <c r="P133" s="54"/>
      <c r="Q133" s="55"/>
      <c r="R133" s="54"/>
      <c r="S133" s="56">
        <f t="shared" si="24"/>
        <v>0</v>
      </c>
      <c r="T133" s="56">
        <f t="shared" si="21"/>
        <v>0</v>
      </c>
      <c r="U133" s="56">
        <f t="shared" si="25"/>
        <v>0</v>
      </c>
      <c r="V133" s="56">
        <f t="shared" si="22"/>
        <v>0</v>
      </c>
      <c r="W133" s="64" t="str">
        <f t="shared" si="23"/>
        <v/>
      </c>
      <c r="X133" s="56" t="str">
        <f t="shared" si="26"/>
        <v>T</v>
      </c>
    </row>
    <row r="134" spans="3:24" ht="21.75" customHeight="1" x14ac:dyDescent="0.25">
      <c r="C134" s="63"/>
      <c r="D134" s="66" t="str">
        <f t="shared" si="20"/>
        <v/>
      </c>
      <c r="E134" s="69" t="str">
        <f>IFERROR(VLOOKUP(J134,Causa!$A$2:$F$15,6,0),"")</f>
        <v/>
      </c>
      <c r="F134" s="52"/>
      <c r="G134" s="53"/>
      <c r="H134" s="212"/>
      <c r="I134" s="55"/>
      <c r="J134" s="54"/>
      <c r="K134" s="54"/>
      <c r="L134" s="54"/>
      <c r="M134" s="54"/>
      <c r="N134" s="54"/>
      <c r="O134" s="54"/>
      <c r="P134" s="54"/>
      <c r="Q134" s="55"/>
      <c r="R134" s="54"/>
      <c r="S134" s="56">
        <f t="shared" si="24"/>
        <v>0</v>
      </c>
      <c r="T134" s="56">
        <f t="shared" si="21"/>
        <v>0</v>
      </c>
      <c r="U134" s="56">
        <f t="shared" si="25"/>
        <v>0</v>
      </c>
      <c r="V134" s="56">
        <f t="shared" si="22"/>
        <v>0</v>
      </c>
      <c r="W134" s="64" t="str">
        <f t="shared" si="23"/>
        <v/>
      </c>
      <c r="X134" s="56" t="str">
        <f t="shared" si="26"/>
        <v>T</v>
      </c>
    </row>
    <row r="135" spans="3:24" ht="21.75" customHeight="1" x14ac:dyDescent="0.25">
      <c r="C135" s="63"/>
      <c r="D135" s="66" t="str">
        <f t="shared" si="20"/>
        <v/>
      </c>
      <c r="E135" s="69" t="str">
        <f>IFERROR(VLOOKUP(J135,Causa!$A$2:$F$15,6,0),"")</f>
        <v/>
      </c>
      <c r="F135" s="52"/>
      <c r="G135" s="53"/>
      <c r="H135" s="212"/>
      <c r="I135" s="55"/>
      <c r="J135" s="54"/>
      <c r="K135" s="54"/>
      <c r="L135" s="54"/>
      <c r="M135" s="54"/>
      <c r="N135" s="54"/>
      <c r="O135" s="54"/>
      <c r="P135" s="54"/>
      <c r="Q135" s="55"/>
      <c r="R135" s="54"/>
      <c r="S135" s="56">
        <f t="shared" si="24"/>
        <v>0</v>
      </c>
      <c r="T135" s="56">
        <f t="shared" si="21"/>
        <v>0</v>
      </c>
      <c r="U135" s="56">
        <f t="shared" si="25"/>
        <v>0</v>
      </c>
      <c r="V135" s="56">
        <f t="shared" si="22"/>
        <v>0</v>
      </c>
      <c r="W135" s="64" t="str">
        <f t="shared" si="23"/>
        <v/>
      </c>
      <c r="X135" s="56" t="str">
        <f t="shared" si="26"/>
        <v>T</v>
      </c>
    </row>
    <row r="136" spans="3:24" ht="21.75" customHeight="1" x14ac:dyDescent="0.25">
      <c r="C136" s="63"/>
      <c r="D136" s="66" t="str">
        <f t="shared" si="20"/>
        <v/>
      </c>
      <c r="E136" s="69" t="str">
        <f>IFERROR(VLOOKUP(J136,Causa!$A$2:$F$15,6,0),"")</f>
        <v/>
      </c>
      <c r="F136" s="52"/>
      <c r="G136" s="53"/>
      <c r="H136" s="212"/>
      <c r="I136" s="55"/>
      <c r="J136" s="54"/>
      <c r="K136" s="54"/>
      <c r="L136" s="54"/>
      <c r="M136" s="54"/>
      <c r="N136" s="54"/>
      <c r="O136" s="54"/>
      <c r="P136" s="54"/>
      <c r="Q136" s="55"/>
      <c r="R136" s="54"/>
      <c r="S136" s="56">
        <f t="shared" si="24"/>
        <v>0</v>
      </c>
      <c r="T136" s="56">
        <f t="shared" si="21"/>
        <v>0</v>
      </c>
      <c r="U136" s="56">
        <f t="shared" si="25"/>
        <v>0</v>
      </c>
      <c r="V136" s="56">
        <f t="shared" si="22"/>
        <v>0</v>
      </c>
      <c r="W136" s="64" t="str">
        <f t="shared" si="23"/>
        <v/>
      </c>
      <c r="X136" s="56" t="str">
        <f t="shared" si="26"/>
        <v>T</v>
      </c>
    </row>
    <row r="137" spans="3:24" ht="21.75" customHeight="1" x14ac:dyDescent="0.25">
      <c r="C137" s="63"/>
      <c r="D137" s="66" t="str">
        <f t="shared" si="20"/>
        <v/>
      </c>
      <c r="E137" s="69" t="str">
        <f>IFERROR(VLOOKUP(J137,Causa!$A$2:$F$15,6,0),"")</f>
        <v/>
      </c>
      <c r="F137" s="52"/>
      <c r="G137" s="53"/>
      <c r="H137" s="212"/>
      <c r="I137" s="55"/>
      <c r="J137" s="54"/>
      <c r="K137" s="54"/>
      <c r="L137" s="54"/>
      <c r="M137" s="54"/>
      <c r="N137" s="54"/>
      <c r="O137" s="54"/>
      <c r="P137" s="54"/>
      <c r="Q137" s="55"/>
      <c r="R137" s="54"/>
      <c r="S137" s="56">
        <f t="shared" si="24"/>
        <v>0</v>
      </c>
      <c r="T137" s="56">
        <f t="shared" si="21"/>
        <v>0</v>
      </c>
      <c r="U137" s="56">
        <f t="shared" si="25"/>
        <v>0</v>
      </c>
      <c r="V137" s="56">
        <f t="shared" si="22"/>
        <v>0</v>
      </c>
      <c r="W137" s="64" t="str">
        <f t="shared" si="23"/>
        <v/>
      </c>
      <c r="X137" s="56" t="str">
        <f t="shared" si="26"/>
        <v>T</v>
      </c>
    </row>
    <row r="138" spans="3:24" ht="21.75" customHeight="1" x14ac:dyDescent="0.25">
      <c r="C138" s="63"/>
      <c r="D138" s="66" t="str">
        <f t="shared" si="20"/>
        <v/>
      </c>
      <c r="E138" s="69" t="str">
        <f>IFERROR(VLOOKUP(J138,Causa!$A$2:$F$15,6,0),"")</f>
        <v/>
      </c>
      <c r="F138" s="52"/>
      <c r="G138" s="53"/>
      <c r="H138" s="212"/>
      <c r="I138" s="55"/>
      <c r="J138" s="54"/>
      <c r="K138" s="54"/>
      <c r="L138" s="54"/>
      <c r="M138" s="54"/>
      <c r="N138" s="54"/>
      <c r="O138" s="54"/>
      <c r="P138" s="54"/>
      <c r="Q138" s="55"/>
      <c r="R138" s="54"/>
      <c r="S138" s="56">
        <f t="shared" si="24"/>
        <v>0</v>
      </c>
      <c r="T138" s="56">
        <f t="shared" si="21"/>
        <v>0</v>
      </c>
      <c r="U138" s="56">
        <f t="shared" si="25"/>
        <v>0</v>
      </c>
      <c r="V138" s="56">
        <f t="shared" si="22"/>
        <v>0</v>
      </c>
      <c r="W138" s="64" t="str">
        <f t="shared" si="23"/>
        <v/>
      </c>
      <c r="X138" s="56" t="str">
        <f t="shared" si="26"/>
        <v>T</v>
      </c>
    </row>
    <row r="139" spans="3:24" ht="21.75" customHeight="1" x14ac:dyDescent="0.25">
      <c r="C139" s="63"/>
      <c r="D139" s="66" t="str">
        <f t="shared" si="20"/>
        <v/>
      </c>
      <c r="E139" s="69" t="str">
        <f>IFERROR(VLOOKUP(J139,Causa!$A$2:$F$15,6,0),"")</f>
        <v/>
      </c>
      <c r="F139" s="52"/>
      <c r="G139" s="53"/>
      <c r="H139" s="212"/>
      <c r="I139" s="55"/>
      <c r="J139" s="54"/>
      <c r="K139" s="54"/>
      <c r="L139" s="54"/>
      <c r="M139" s="54"/>
      <c r="N139" s="54"/>
      <c r="O139" s="54"/>
      <c r="P139" s="54"/>
      <c r="Q139" s="55"/>
      <c r="R139" s="54"/>
      <c r="S139" s="56">
        <f t="shared" si="24"/>
        <v>0</v>
      </c>
      <c r="T139" s="56">
        <f t="shared" si="21"/>
        <v>0</v>
      </c>
      <c r="U139" s="56">
        <f t="shared" si="25"/>
        <v>0</v>
      </c>
      <c r="V139" s="56">
        <f t="shared" si="22"/>
        <v>0</v>
      </c>
      <c r="W139" s="64" t="str">
        <f t="shared" si="23"/>
        <v/>
      </c>
      <c r="X139" s="56" t="str">
        <f t="shared" si="26"/>
        <v>T</v>
      </c>
    </row>
    <row r="140" spans="3:24" ht="21.75" customHeight="1" x14ac:dyDescent="0.25">
      <c r="C140" s="63"/>
      <c r="D140" s="66" t="str">
        <f t="shared" si="20"/>
        <v/>
      </c>
      <c r="E140" s="69" t="str">
        <f>IFERROR(VLOOKUP(J140,Causa!$A$2:$F$15,6,0),"")</f>
        <v/>
      </c>
      <c r="F140" s="52"/>
      <c r="G140" s="53"/>
      <c r="H140" s="212"/>
      <c r="I140" s="55"/>
      <c r="J140" s="54"/>
      <c r="K140" s="54"/>
      <c r="L140" s="54"/>
      <c r="M140" s="54"/>
      <c r="N140" s="54"/>
      <c r="O140" s="54"/>
      <c r="P140" s="54"/>
      <c r="Q140" s="55"/>
      <c r="R140" s="54"/>
      <c r="S140" s="56">
        <f t="shared" si="24"/>
        <v>0</v>
      </c>
      <c r="T140" s="56">
        <f t="shared" si="21"/>
        <v>0</v>
      </c>
      <c r="U140" s="56">
        <f t="shared" si="25"/>
        <v>0</v>
      </c>
      <c r="V140" s="56">
        <f t="shared" si="22"/>
        <v>0</v>
      </c>
      <c r="W140" s="64" t="str">
        <f t="shared" si="23"/>
        <v/>
      </c>
      <c r="X140" s="56" t="str">
        <f t="shared" si="26"/>
        <v>T</v>
      </c>
    </row>
    <row r="141" spans="3:24" ht="21.75" customHeight="1" x14ac:dyDescent="0.25">
      <c r="C141" s="63"/>
      <c r="D141" s="66" t="str">
        <f t="shared" si="20"/>
        <v/>
      </c>
      <c r="E141" s="69" t="str">
        <f>IFERROR(VLOOKUP(J141,Causa!$A$2:$F$15,6,0),"")</f>
        <v/>
      </c>
      <c r="F141" s="52"/>
      <c r="G141" s="53"/>
      <c r="H141" s="212"/>
      <c r="I141" s="55"/>
      <c r="J141" s="54"/>
      <c r="K141" s="54"/>
      <c r="L141" s="54"/>
      <c r="M141" s="54"/>
      <c r="N141" s="54"/>
      <c r="O141" s="54"/>
      <c r="P141" s="54"/>
      <c r="Q141" s="55"/>
      <c r="R141" s="54"/>
      <c r="S141" s="56">
        <f t="shared" si="24"/>
        <v>0</v>
      </c>
      <c r="T141" s="56">
        <f t="shared" si="21"/>
        <v>0</v>
      </c>
      <c r="U141" s="56">
        <f t="shared" si="25"/>
        <v>0</v>
      </c>
      <c r="V141" s="56">
        <f t="shared" si="22"/>
        <v>0</v>
      </c>
      <c r="W141" s="64" t="str">
        <f t="shared" si="23"/>
        <v/>
      </c>
      <c r="X141" s="56" t="str">
        <f t="shared" si="26"/>
        <v>T</v>
      </c>
    </row>
    <row r="142" spans="3:24" ht="21.75" customHeight="1" x14ac:dyDescent="0.25">
      <c r="C142" s="63"/>
      <c r="D142" s="66" t="str">
        <f t="shared" si="20"/>
        <v/>
      </c>
      <c r="E142" s="69" t="str">
        <f>IFERROR(VLOOKUP(J142,Causa!$A$2:$F$15,6,0),"")</f>
        <v/>
      </c>
      <c r="F142" s="52"/>
      <c r="G142" s="53"/>
      <c r="H142" s="212"/>
      <c r="I142" s="55"/>
      <c r="J142" s="54"/>
      <c r="K142" s="54"/>
      <c r="L142" s="54"/>
      <c r="M142" s="54"/>
      <c r="N142" s="54"/>
      <c r="O142" s="54"/>
      <c r="P142" s="54"/>
      <c r="Q142" s="55"/>
      <c r="R142" s="54"/>
      <c r="S142" s="56">
        <f t="shared" si="24"/>
        <v>0</v>
      </c>
      <c r="T142" s="56">
        <f t="shared" si="21"/>
        <v>0</v>
      </c>
      <c r="U142" s="56">
        <f t="shared" si="25"/>
        <v>0</v>
      </c>
      <c r="V142" s="56">
        <f t="shared" si="22"/>
        <v>0</v>
      </c>
      <c r="W142" s="64" t="str">
        <f t="shared" si="23"/>
        <v/>
      </c>
      <c r="X142" s="56" t="str">
        <f t="shared" si="26"/>
        <v>T</v>
      </c>
    </row>
    <row r="143" spans="3:24" ht="21.75" customHeight="1" x14ac:dyDescent="0.25">
      <c r="C143" s="63"/>
      <c r="D143" s="66" t="str">
        <f t="shared" si="20"/>
        <v/>
      </c>
      <c r="E143" s="69" t="str">
        <f>IFERROR(VLOOKUP(J143,Causa!$A$2:$F$15,6,0),"")</f>
        <v/>
      </c>
      <c r="F143" s="52"/>
      <c r="G143" s="53"/>
      <c r="H143" s="212"/>
      <c r="I143" s="55"/>
      <c r="J143" s="54"/>
      <c r="K143" s="54"/>
      <c r="L143" s="54"/>
      <c r="M143" s="54"/>
      <c r="N143" s="54"/>
      <c r="O143" s="54"/>
      <c r="P143" s="54"/>
      <c r="Q143" s="55"/>
      <c r="R143" s="54"/>
      <c r="S143" s="56">
        <f t="shared" si="24"/>
        <v>0</v>
      </c>
      <c r="T143" s="56">
        <f t="shared" si="21"/>
        <v>0</v>
      </c>
      <c r="U143" s="56">
        <f t="shared" si="25"/>
        <v>0</v>
      </c>
      <c r="V143" s="56">
        <f t="shared" si="22"/>
        <v>0</v>
      </c>
      <c r="W143" s="64" t="str">
        <f t="shared" si="23"/>
        <v/>
      </c>
      <c r="X143" s="56" t="str">
        <f t="shared" si="26"/>
        <v>T</v>
      </c>
    </row>
    <row r="144" spans="3:24" ht="21.75" customHeight="1" x14ac:dyDescent="0.25">
      <c r="C144" s="63"/>
      <c r="D144" s="66" t="str">
        <f t="shared" si="20"/>
        <v/>
      </c>
      <c r="E144" s="69" t="str">
        <f>IFERROR(VLOOKUP(J144,Causa!$A$2:$F$15,6,0),"")</f>
        <v/>
      </c>
      <c r="F144" s="52"/>
      <c r="G144" s="53"/>
      <c r="H144" s="212"/>
      <c r="I144" s="55"/>
      <c r="J144" s="54"/>
      <c r="K144" s="54"/>
      <c r="L144" s="54"/>
      <c r="M144" s="54"/>
      <c r="N144" s="54"/>
      <c r="O144" s="54"/>
      <c r="P144" s="54"/>
      <c r="Q144" s="55"/>
      <c r="R144" s="54"/>
      <c r="S144" s="56">
        <f t="shared" si="24"/>
        <v>0</v>
      </c>
      <c r="T144" s="56">
        <f t="shared" si="21"/>
        <v>0</v>
      </c>
      <c r="U144" s="56">
        <f t="shared" si="25"/>
        <v>0</v>
      </c>
      <c r="V144" s="56">
        <f t="shared" si="22"/>
        <v>0</v>
      </c>
      <c r="W144" s="64" t="str">
        <f t="shared" si="23"/>
        <v/>
      </c>
      <c r="X144" s="56" t="str">
        <f t="shared" si="26"/>
        <v>T</v>
      </c>
    </row>
    <row r="145" spans="3:24" ht="21.75" customHeight="1" x14ac:dyDescent="0.25">
      <c r="C145" s="63"/>
      <c r="D145" s="66" t="str">
        <f t="shared" si="20"/>
        <v/>
      </c>
      <c r="E145" s="69" t="str">
        <f>IFERROR(VLOOKUP(J145,Causa!$A$2:$F$15,6,0),"")</f>
        <v/>
      </c>
      <c r="F145" s="52"/>
      <c r="G145" s="53"/>
      <c r="H145" s="212"/>
      <c r="I145" s="55"/>
      <c r="J145" s="54"/>
      <c r="K145" s="54"/>
      <c r="L145" s="54"/>
      <c r="M145" s="54"/>
      <c r="N145" s="54"/>
      <c r="O145" s="54"/>
      <c r="P145" s="54"/>
      <c r="Q145" s="55"/>
      <c r="R145" s="54"/>
      <c r="S145" s="56">
        <f t="shared" si="24"/>
        <v>0</v>
      </c>
      <c r="T145" s="56">
        <f t="shared" si="21"/>
        <v>0</v>
      </c>
      <c r="U145" s="56">
        <f t="shared" si="25"/>
        <v>0</v>
      </c>
      <c r="V145" s="56">
        <f t="shared" si="22"/>
        <v>0</v>
      </c>
      <c r="W145" s="64" t="str">
        <f t="shared" si="23"/>
        <v/>
      </c>
      <c r="X145" s="56" t="str">
        <f t="shared" si="26"/>
        <v>T</v>
      </c>
    </row>
    <row r="146" spans="3:24" ht="21.75" customHeight="1" x14ac:dyDescent="0.25">
      <c r="C146" s="63"/>
      <c r="D146" s="66" t="str">
        <f t="shared" si="20"/>
        <v/>
      </c>
      <c r="E146" s="69" t="str">
        <f>IFERROR(VLOOKUP(J146,Causa!$A$2:$F$15,6,0),"")</f>
        <v/>
      </c>
      <c r="F146" s="52"/>
      <c r="G146" s="53"/>
      <c r="H146" s="212"/>
      <c r="I146" s="55"/>
      <c r="J146" s="54"/>
      <c r="K146" s="54"/>
      <c r="L146" s="54"/>
      <c r="M146" s="54"/>
      <c r="N146" s="54"/>
      <c r="O146" s="54"/>
      <c r="P146" s="54"/>
      <c r="Q146" s="55"/>
      <c r="R146" s="54"/>
      <c r="S146" s="56">
        <f t="shared" si="24"/>
        <v>0</v>
      </c>
      <c r="T146" s="56">
        <f t="shared" si="21"/>
        <v>0</v>
      </c>
      <c r="U146" s="56">
        <f t="shared" si="25"/>
        <v>0</v>
      </c>
      <c r="V146" s="56">
        <f t="shared" si="22"/>
        <v>0</v>
      </c>
      <c r="W146" s="64" t="str">
        <f t="shared" si="23"/>
        <v/>
      </c>
      <c r="X146" s="56" t="str">
        <f t="shared" si="26"/>
        <v>T</v>
      </c>
    </row>
    <row r="147" spans="3:24" ht="21.75" customHeight="1" x14ac:dyDescent="0.25">
      <c r="C147" s="63"/>
      <c r="D147" s="66" t="str">
        <f t="shared" si="20"/>
        <v/>
      </c>
      <c r="E147" s="69" t="str">
        <f>IFERROR(VLOOKUP(J147,Causa!$A$2:$F$15,6,0),"")</f>
        <v/>
      </c>
      <c r="F147" s="52"/>
      <c r="G147" s="53"/>
      <c r="H147" s="212"/>
      <c r="I147" s="55"/>
      <c r="J147" s="54"/>
      <c r="K147" s="54"/>
      <c r="L147" s="54"/>
      <c r="M147" s="54"/>
      <c r="N147" s="54"/>
      <c r="O147" s="54"/>
      <c r="P147" s="54"/>
      <c r="Q147" s="55"/>
      <c r="R147" s="54"/>
      <c r="S147" s="56">
        <f t="shared" si="24"/>
        <v>0</v>
      </c>
      <c r="T147" s="56">
        <f t="shared" si="21"/>
        <v>0</v>
      </c>
      <c r="U147" s="56">
        <f t="shared" si="25"/>
        <v>0</v>
      </c>
      <c r="V147" s="56">
        <f t="shared" si="22"/>
        <v>0</v>
      </c>
      <c r="W147" s="64" t="str">
        <f t="shared" si="23"/>
        <v/>
      </c>
      <c r="X147" s="56" t="str">
        <f t="shared" si="26"/>
        <v>T</v>
      </c>
    </row>
    <row r="148" spans="3:24" ht="21.75" customHeight="1" x14ac:dyDescent="0.25">
      <c r="C148" s="63"/>
      <c r="D148" s="66" t="str">
        <f t="shared" si="20"/>
        <v/>
      </c>
      <c r="E148" s="69" t="str">
        <f>IFERROR(VLOOKUP(J148,Causa!$A$2:$F$15,6,0),"")</f>
        <v/>
      </c>
      <c r="F148" s="52"/>
      <c r="G148" s="53"/>
      <c r="H148" s="212"/>
      <c r="I148" s="55"/>
      <c r="J148" s="54"/>
      <c r="K148" s="54"/>
      <c r="L148" s="54"/>
      <c r="M148" s="54"/>
      <c r="N148" s="54"/>
      <c r="O148" s="54"/>
      <c r="P148" s="54"/>
      <c r="Q148" s="55"/>
      <c r="R148" s="54"/>
      <c r="S148" s="56">
        <f t="shared" si="24"/>
        <v>0</v>
      </c>
      <c r="T148" s="56">
        <f t="shared" si="21"/>
        <v>0</v>
      </c>
      <c r="U148" s="56">
        <f t="shared" si="25"/>
        <v>0</v>
      </c>
      <c r="V148" s="56">
        <f t="shared" si="22"/>
        <v>0</v>
      </c>
      <c r="W148" s="64" t="str">
        <f t="shared" si="23"/>
        <v/>
      </c>
      <c r="X148" s="56" t="str">
        <f t="shared" si="26"/>
        <v>T</v>
      </c>
    </row>
    <row r="149" spans="3:24" ht="21.75" customHeight="1" x14ac:dyDescent="0.25">
      <c r="C149" s="63"/>
      <c r="D149" s="66" t="str">
        <f t="shared" si="20"/>
        <v/>
      </c>
      <c r="E149" s="69" t="str">
        <f>IFERROR(VLOOKUP(J149,Causa!$A$2:$F$15,6,0),"")</f>
        <v/>
      </c>
      <c r="F149" s="52"/>
      <c r="G149" s="53"/>
      <c r="H149" s="212"/>
      <c r="I149" s="55"/>
      <c r="J149" s="54"/>
      <c r="K149" s="54"/>
      <c r="L149" s="54"/>
      <c r="M149" s="54"/>
      <c r="N149" s="54"/>
      <c r="O149" s="54"/>
      <c r="P149" s="54"/>
      <c r="Q149" s="55"/>
      <c r="R149" s="54"/>
      <c r="S149" s="56">
        <f t="shared" si="24"/>
        <v>0</v>
      </c>
      <c r="T149" s="56">
        <f t="shared" si="21"/>
        <v>0</v>
      </c>
      <c r="U149" s="56">
        <f t="shared" si="25"/>
        <v>0</v>
      </c>
      <c r="V149" s="56">
        <f t="shared" si="22"/>
        <v>0</v>
      </c>
      <c r="W149" s="64" t="str">
        <f t="shared" si="23"/>
        <v/>
      </c>
      <c r="X149" s="56" t="str">
        <f t="shared" si="26"/>
        <v>T</v>
      </c>
    </row>
    <row r="150" spans="3:24" ht="21.75" customHeight="1" x14ac:dyDescent="0.25">
      <c r="C150" s="63"/>
      <c r="D150" s="66" t="str">
        <f t="shared" si="20"/>
        <v/>
      </c>
      <c r="E150" s="69" t="str">
        <f>IFERROR(VLOOKUP(J150,Causa!$A$2:$F$15,6,0),"")</f>
        <v/>
      </c>
      <c r="F150" s="52"/>
      <c r="G150" s="53"/>
      <c r="H150" s="212"/>
      <c r="I150" s="55"/>
      <c r="J150" s="54"/>
      <c r="K150" s="54"/>
      <c r="L150" s="54"/>
      <c r="M150" s="54"/>
      <c r="N150" s="54"/>
      <c r="O150" s="54"/>
      <c r="P150" s="54"/>
      <c r="Q150" s="55"/>
      <c r="R150" s="54"/>
      <c r="S150" s="56">
        <f t="shared" si="24"/>
        <v>0</v>
      </c>
      <c r="T150" s="56">
        <f t="shared" si="21"/>
        <v>0</v>
      </c>
      <c r="U150" s="56">
        <f t="shared" si="25"/>
        <v>0</v>
      </c>
      <c r="V150" s="56">
        <f t="shared" si="22"/>
        <v>0</v>
      </c>
      <c r="W150" s="64" t="str">
        <f t="shared" si="23"/>
        <v/>
      </c>
      <c r="X150" s="56" t="str">
        <f t="shared" si="26"/>
        <v>T</v>
      </c>
    </row>
    <row r="151" spans="3:24" ht="21.75" customHeight="1" x14ac:dyDescent="0.25">
      <c r="C151" s="63"/>
      <c r="D151" s="66" t="str">
        <f t="shared" si="20"/>
        <v/>
      </c>
      <c r="E151" s="69" t="str">
        <f>IFERROR(VLOOKUP(J151,Causa!$A$2:$F$15,6,0),"")</f>
        <v/>
      </c>
      <c r="F151" s="52"/>
      <c r="G151" s="53"/>
      <c r="H151" s="212"/>
      <c r="I151" s="55"/>
      <c r="J151" s="54"/>
      <c r="K151" s="54"/>
      <c r="L151" s="54"/>
      <c r="M151" s="54"/>
      <c r="N151" s="54"/>
      <c r="O151" s="54"/>
      <c r="P151" s="54"/>
      <c r="Q151" s="55"/>
      <c r="R151" s="54"/>
      <c r="S151" s="56">
        <f t="shared" si="24"/>
        <v>0</v>
      </c>
      <c r="T151" s="56">
        <f t="shared" si="21"/>
        <v>0</v>
      </c>
      <c r="U151" s="56">
        <f t="shared" si="25"/>
        <v>0</v>
      </c>
      <c r="V151" s="56">
        <f t="shared" si="22"/>
        <v>0</v>
      </c>
      <c r="W151" s="64" t="str">
        <f t="shared" si="23"/>
        <v/>
      </c>
      <c r="X151" s="56" t="str">
        <f t="shared" si="26"/>
        <v>T</v>
      </c>
    </row>
    <row r="152" spans="3:24" ht="21.75" customHeight="1" x14ac:dyDescent="0.25">
      <c r="C152" s="63"/>
      <c r="D152" s="66" t="str">
        <f t="shared" si="20"/>
        <v/>
      </c>
      <c r="E152" s="69" t="str">
        <f>IFERROR(VLOOKUP(J152,Causa!$A$2:$F$15,6,0),"")</f>
        <v/>
      </c>
      <c r="F152" s="52"/>
      <c r="G152" s="53"/>
      <c r="H152" s="212"/>
      <c r="I152" s="55"/>
      <c r="J152" s="54"/>
      <c r="K152" s="54"/>
      <c r="L152" s="54"/>
      <c r="M152" s="54"/>
      <c r="N152" s="54"/>
      <c r="O152" s="54"/>
      <c r="P152" s="54"/>
      <c r="Q152" s="55"/>
      <c r="R152" s="54"/>
      <c r="S152" s="56">
        <f t="shared" si="24"/>
        <v>0</v>
      </c>
      <c r="T152" s="56">
        <f t="shared" si="21"/>
        <v>0</v>
      </c>
      <c r="U152" s="56">
        <f t="shared" si="25"/>
        <v>0</v>
      </c>
      <c r="V152" s="56">
        <f t="shared" si="22"/>
        <v>0</v>
      </c>
      <c r="W152" s="64" t="str">
        <f t="shared" si="23"/>
        <v/>
      </c>
      <c r="X152" s="56" t="str">
        <f t="shared" si="26"/>
        <v>T</v>
      </c>
    </row>
    <row r="153" spans="3:24" ht="21.75" customHeight="1" x14ac:dyDescent="0.25">
      <c r="C153" s="63"/>
      <c r="D153" s="66" t="str">
        <f t="shared" si="20"/>
        <v/>
      </c>
      <c r="E153" s="69" t="str">
        <f>IFERROR(VLOOKUP(J153,Causa!$A$2:$F$15,6,0),"")</f>
        <v/>
      </c>
      <c r="F153" s="52"/>
      <c r="G153" s="53"/>
      <c r="H153" s="212"/>
      <c r="I153" s="55"/>
      <c r="J153" s="54"/>
      <c r="K153" s="54"/>
      <c r="L153" s="54"/>
      <c r="M153" s="54"/>
      <c r="N153" s="54"/>
      <c r="O153" s="54"/>
      <c r="P153" s="54"/>
      <c r="Q153" s="55"/>
      <c r="R153" s="54"/>
      <c r="S153" s="56">
        <f t="shared" si="24"/>
        <v>0</v>
      </c>
      <c r="T153" s="56">
        <f t="shared" si="21"/>
        <v>0</v>
      </c>
      <c r="U153" s="56">
        <f t="shared" si="25"/>
        <v>0</v>
      </c>
      <c r="V153" s="56">
        <f t="shared" si="22"/>
        <v>0</v>
      </c>
      <c r="W153" s="64" t="str">
        <f t="shared" si="23"/>
        <v/>
      </c>
      <c r="X153" s="56" t="str">
        <f t="shared" si="26"/>
        <v>T</v>
      </c>
    </row>
    <row r="154" spans="3:24" ht="21.75" customHeight="1" x14ac:dyDescent="0.25">
      <c r="C154" s="63"/>
      <c r="D154" s="66" t="str">
        <f t="shared" si="20"/>
        <v/>
      </c>
      <c r="E154" s="69" t="str">
        <f>IFERROR(VLOOKUP(J154,Causa!$A$2:$F$15,6,0),"")</f>
        <v/>
      </c>
      <c r="F154" s="52"/>
      <c r="G154" s="53"/>
      <c r="H154" s="212"/>
      <c r="I154" s="55"/>
      <c r="J154" s="54"/>
      <c r="K154" s="54"/>
      <c r="L154" s="54"/>
      <c r="M154" s="54"/>
      <c r="N154" s="54"/>
      <c r="O154" s="54"/>
      <c r="P154" s="54"/>
      <c r="Q154" s="55"/>
      <c r="R154" s="54"/>
      <c r="S154" s="56">
        <f t="shared" si="24"/>
        <v>0</v>
      </c>
      <c r="T154" s="56">
        <f t="shared" si="21"/>
        <v>0</v>
      </c>
      <c r="U154" s="56">
        <f t="shared" si="25"/>
        <v>0</v>
      </c>
      <c r="V154" s="56">
        <f t="shared" si="22"/>
        <v>0</v>
      </c>
      <c r="W154" s="64" t="str">
        <f t="shared" si="23"/>
        <v/>
      </c>
      <c r="X154" s="56" t="str">
        <f t="shared" si="26"/>
        <v>T</v>
      </c>
    </row>
    <row r="155" spans="3:24" ht="21.75" customHeight="1" x14ac:dyDescent="0.25">
      <c r="C155" s="63"/>
      <c r="D155" s="66" t="str">
        <f t="shared" si="20"/>
        <v/>
      </c>
      <c r="E155" s="69" t="str">
        <f>IFERROR(VLOOKUP(J155,Causa!$A$2:$F$15,6,0),"")</f>
        <v/>
      </c>
      <c r="F155" s="52"/>
      <c r="G155" s="53"/>
      <c r="H155" s="212"/>
      <c r="I155" s="55"/>
      <c r="J155" s="54"/>
      <c r="K155" s="54"/>
      <c r="L155" s="54"/>
      <c r="M155" s="54"/>
      <c r="N155" s="54"/>
      <c r="O155" s="54"/>
      <c r="P155" s="54"/>
      <c r="Q155" s="55"/>
      <c r="R155" s="54"/>
      <c r="S155" s="56">
        <f t="shared" si="24"/>
        <v>0</v>
      </c>
      <c r="T155" s="56">
        <f t="shared" si="21"/>
        <v>0</v>
      </c>
      <c r="U155" s="56">
        <f t="shared" si="25"/>
        <v>0</v>
      </c>
      <c r="V155" s="56">
        <f t="shared" si="22"/>
        <v>0</v>
      </c>
      <c r="W155" s="64" t="str">
        <f t="shared" si="23"/>
        <v/>
      </c>
      <c r="X155" s="56" t="str">
        <f t="shared" si="26"/>
        <v>T</v>
      </c>
    </row>
    <row r="156" spans="3:24" ht="21.75" customHeight="1" x14ac:dyDescent="0.25">
      <c r="C156" s="63"/>
      <c r="D156" s="66" t="str">
        <f t="shared" si="20"/>
        <v/>
      </c>
      <c r="E156" s="69" t="str">
        <f>IFERROR(VLOOKUP(J156,Causa!$A$2:$F$15,6,0),"")</f>
        <v/>
      </c>
      <c r="F156" s="52"/>
      <c r="G156" s="53"/>
      <c r="H156" s="212"/>
      <c r="I156" s="55"/>
      <c r="J156" s="54"/>
      <c r="K156" s="54"/>
      <c r="L156" s="54"/>
      <c r="M156" s="54"/>
      <c r="N156" s="54"/>
      <c r="O156" s="54"/>
      <c r="P156" s="54"/>
      <c r="Q156" s="55"/>
      <c r="R156" s="54"/>
      <c r="S156" s="56">
        <f t="shared" si="24"/>
        <v>0</v>
      </c>
      <c r="T156" s="56">
        <f t="shared" si="21"/>
        <v>0</v>
      </c>
      <c r="U156" s="56">
        <f t="shared" si="25"/>
        <v>0</v>
      </c>
      <c r="V156" s="56">
        <f t="shared" si="22"/>
        <v>0</v>
      </c>
      <c r="W156" s="64" t="str">
        <f t="shared" si="23"/>
        <v/>
      </c>
      <c r="X156" s="56" t="str">
        <f t="shared" si="26"/>
        <v>T</v>
      </c>
    </row>
    <row r="157" spans="3:24" ht="21.75" customHeight="1" x14ac:dyDescent="0.25">
      <c r="C157" s="63"/>
      <c r="D157" s="66" t="str">
        <f t="shared" si="20"/>
        <v/>
      </c>
      <c r="E157" s="69" t="str">
        <f>IFERROR(VLOOKUP(J157,Causa!$A$2:$F$15,6,0),"")</f>
        <v/>
      </c>
      <c r="F157" s="52"/>
      <c r="G157" s="53"/>
      <c r="H157" s="212"/>
      <c r="I157" s="55"/>
      <c r="J157" s="54"/>
      <c r="K157" s="54"/>
      <c r="L157" s="54"/>
      <c r="M157" s="54"/>
      <c r="N157" s="54"/>
      <c r="O157" s="54"/>
      <c r="P157" s="54"/>
      <c r="Q157" s="55"/>
      <c r="R157" s="54"/>
      <c r="S157" s="56">
        <f t="shared" si="24"/>
        <v>0</v>
      </c>
      <c r="T157" s="56">
        <f t="shared" si="21"/>
        <v>0</v>
      </c>
      <c r="U157" s="56">
        <f t="shared" si="25"/>
        <v>0</v>
      </c>
      <c r="V157" s="56">
        <f t="shared" si="22"/>
        <v>0</v>
      </c>
      <c r="W157" s="64" t="str">
        <f t="shared" si="23"/>
        <v/>
      </c>
      <c r="X157" s="56" t="str">
        <f t="shared" si="26"/>
        <v>T</v>
      </c>
    </row>
    <row r="158" spans="3:24" ht="21.75" customHeight="1" x14ac:dyDescent="0.25">
      <c r="C158" s="63"/>
      <c r="D158" s="66" t="str">
        <f t="shared" si="20"/>
        <v/>
      </c>
      <c r="E158" s="69" t="str">
        <f>IFERROR(VLOOKUP(J158,Causa!$A$2:$F$15,6,0),"")</f>
        <v/>
      </c>
      <c r="F158" s="52"/>
      <c r="G158" s="53"/>
      <c r="H158" s="212"/>
      <c r="I158" s="55"/>
      <c r="J158" s="54"/>
      <c r="K158" s="54"/>
      <c r="L158" s="54"/>
      <c r="M158" s="54"/>
      <c r="N158" s="54"/>
      <c r="O158" s="54"/>
      <c r="P158" s="54"/>
      <c r="Q158" s="55"/>
      <c r="R158" s="54"/>
      <c r="S158" s="56">
        <f t="shared" si="24"/>
        <v>0</v>
      </c>
      <c r="T158" s="56">
        <f t="shared" si="21"/>
        <v>0</v>
      </c>
      <c r="U158" s="56">
        <f t="shared" si="25"/>
        <v>0</v>
      </c>
      <c r="V158" s="56">
        <f t="shared" si="22"/>
        <v>0</v>
      </c>
      <c r="W158" s="64" t="str">
        <f t="shared" si="23"/>
        <v/>
      </c>
      <c r="X158" s="56" t="str">
        <f t="shared" si="26"/>
        <v>T</v>
      </c>
    </row>
    <row r="159" spans="3:24" ht="21.75" customHeight="1" x14ac:dyDescent="0.25">
      <c r="C159" s="63"/>
      <c r="D159" s="66" t="str">
        <f t="shared" si="20"/>
        <v/>
      </c>
      <c r="E159" s="69" t="str">
        <f>IFERROR(VLOOKUP(J159,Causa!$A$2:$F$15,6,0),"")</f>
        <v/>
      </c>
      <c r="F159" s="52"/>
      <c r="G159" s="53"/>
      <c r="H159" s="212"/>
      <c r="I159" s="55"/>
      <c r="J159" s="54"/>
      <c r="K159" s="54"/>
      <c r="L159" s="54"/>
      <c r="M159" s="54"/>
      <c r="N159" s="54"/>
      <c r="O159" s="54"/>
      <c r="P159" s="54"/>
      <c r="Q159" s="55"/>
      <c r="R159" s="54"/>
      <c r="S159" s="56">
        <f t="shared" si="24"/>
        <v>0</v>
      </c>
      <c r="T159" s="56">
        <f t="shared" si="21"/>
        <v>0</v>
      </c>
      <c r="U159" s="56">
        <f t="shared" si="25"/>
        <v>0</v>
      </c>
      <c r="V159" s="56">
        <f t="shared" si="22"/>
        <v>0</v>
      </c>
      <c r="W159" s="64" t="str">
        <f t="shared" si="23"/>
        <v/>
      </c>
      <c r="X159" s="56" t="str">
        <f t="shared" si="26"/>
        <v>T</v>
      </c>
    </row>
    <row r="160" spans="3:24" ht="21.75" customHeight="1" x14ac:dyDescent="0.25">
      <c r="C160" s="63"/>
      <c r="D160" s="66" t="str">
        <f t="shared" si="20"/>
        <v/>
      </c>
      <c r="E160" s="69" t="str">
        <f>IFERROR(VLOOKUP(J160,Causa!$A$2:$F$15,6,0),"")</f>
        <v/>
      </c>
      <c r="F160" s="52"/>
      <c r="G160" s="53"/>
      <c r="H160" s="212"/>
      <c r="I160" s="55"/>
      <c r="J160" s="54"/>
      <c r="K160" s="54"/>
      <c r="L160" s="54"/>
      <c r="M160" s="54"/>
      <c r="N160" s="54"/>
      <c r="O160" s="54"/>
      <c r="P160" s="54"/>
      <c r="Q160" s="55"/>
      <c r="R160" s="54"/>
      <c r="S160" s="56">
        <f t="shared" si="24"/>
        <v>0</v>
      </c>
      <c r="T160" s="56">
        <f t="shared" si="21"/>
        <v>0</v>
      </c>
      <c r="U160" s="56">
        <f t="shared" si="25"/>
        <v>0</v>
      </c>
      <c r="V160" s="56">
        <f t="shared" si="22"/>
        <v>0</v>
      </c>
      <c r="W160" s="64" t="str">
        <f t="shared" si="23"/>
        <v/>
      </c>
      <c r="X160" s="56" t="str">
        <f t="shared" si="26"/>
        <v>T</v>
      </c>
    </row>
    <row r="161" spans="3:24" ht="21.75" customHeight="1" x14ac:dyDescent="0.25">
      <c r="C161" s="63"/>
      <c r="D161" s="66" t="str">
        <f t="shared" si="20"/>
        <v/>
      </c>
      <c r="E161" s="69" t="str">
        <f>IFERROR(VLOOKUP(J161,Causa!$A$2:$F$15,6,0),"")</f>
        <v/>
      </c>
      <c r="F161" s="52"/>
      <c r="G161" s="53"/>
      <c r="H161" s="212"/>
      <c r="I161" s="55"/>
      <c r="J161" s="54"/>
      <c r="K161" s="54"/>
      <c r="L161" s="54"/>
      <c r="M161" s="54"/>
      <c r="N161" s="54"/>
      <c r="O161" s="54"/>
      <c r="P161" s="54"/>
      <c r="Q161" s="55"/>
      <c r="R161" s="54"/>
      <c r="S161" s="56">
        <f t="shared" si="24"/>
        <v>0</v>
      </c>
      <c r="T161" s="56">
        <f t="shared" si="21"/>
        <v>0</v>
      </c>
      <c r="U161" s="56">
        <f t="shared" si="25"/>
        <v>0</v>
      </c>
      <c r="V161" s="56">
        <f t="shared" si="22"/>
        <v>0</v>
      </c>
      <c r="W161" s="64" t="str">
        <f t="shared" si="23"/>
        <v/>
      </c>
      <c r="X161" s="56" t="str">
        <f t="shared" si="26"/>
        <v>T</v>
      </c>
    </row>
    <row r="162" spans="3:24" ht="21.75" customHeight="1" x14ac:dyDescent="0.25">
      <c r="C162" s="63"/>
      <c r="D162" s="66" t="str">
        <f t="shared" si="20"/>
        <v/>
      </c>
      <c r="E162" s="69" t="str">
        <f>IFERROR(VLOOKUP(J162,Causa!$A$2:$F$15,6,0),"")</f>
        <v/>
      </c>
      <c r="F162" s="52"/>
      <c r="G162" s="53"/>
      <c r="H162" s="212"/>
      <c r="I162" s="55"/>
      <c r="J162" s="54"/>
      <c r="K162" s="54"/>
      <c r="L162" s="54"/>
      <c r="M162" s="54"/>
      <c r="N162" s="54"/>
      <c r="O162" s="54"/>
      <c r="P162" s="54"/>
      <c r="Q162" s="55"/>
      <c r="R162" s="54"/>
      <c r="S162" s="56">
        <f t="shared" si="24"/>
        <v>0</v>
      </c>
      <c r="T162" s="56">
        <f t="shared" si="21"/>
        <v>0</v>
      </c>
      <c r="U162" s="56">
        <f t="shared" si="25"/>
        <v>0</v>
      </c>
      <c r="V162" s="56">
        <f t="shared" si="22"/>
        <v>0</v>
      </c>
      <c r="W162" s="64" t="str">
        <f t="shared" si="23"/>
        <v/>
      </c>
      <c r="X162" s="56" t="str">
        <f t="shared" si="26"/>
        <v>T</v>
      </c>
    </row>
    <row r="163" spans="3:24" ht="21.75" customHeight="1" x14ac:dyDescent="0.25">
      <c r="C163" s="63"/>
      <c r="D163" s="66" t="str">
        <f t="shared" ref="D163:D188" si="27">IF(E163="","",IF(E163=1,IF(COUNTA(F163:P163)=9,1,0),IF(J163="OPERACIO",IF(COUNTA(F163:P163)=7,1,0),IF(COUNTA(F163:P163)=7,1,0))))</f>
        <v/>
      </c>
      <c r="E163" s="69" t="str">
        <f>IFERROR(VLOOKUP(J163,Causa!$A$2:$F$15,6,0),"")</f>
        <v/>
      </c>
      <c r="F163" s="52"/>
      <c r="G163" s="53"/>
      <c r="H163" s="212"/>
      <c r="I163" s="55"/>
      <c r="J163" s="54"/>
      <c r="K163" s="54"/>
      <c r="L163" s="54"/>
      <c r="M163" s="54"/>
      <c r="N163" s="54"/>
      <c r="O163" s="54"/>
      <c r="P163" s="54"/>
      <c r="Q163" s="55"/>
      <c r="R163" s="54"/>
      <c r="S163" s="56">
        <f t="shared" si="24"/>
        <v>0</v>
      </c>
      <c r="T163" s="56">
        <f t="shared" ref="T163:T188" si="28">IF(J163="Programa",P163,0)-S163</f>
        <v>0</v>
      </c>
      <c r="U163" s="56">
        <f t="shared" si="25"/>
        <v>0</v>
      </c>
      <c r="V163" s="56">
        <f t="shared" ref="V163:V188" si="29">IF(J163="ELECTRIC",P163,0)+IF(J163="INSTRUME",P163,0)+IF(J163="MECANICA",P163,0)+IF(J163="OPERACIO",P163,0)+IF(J163="AUTOMATI",P163,0)</f>
        <v>0</v>
      </c>
      <c r="W163" s="64" t="str">
        <f t="shared" ref="W163:W188" si="30">IF(F163="","",HOUR(F163))</f>
        <v/>
      </c>
      <c r="X163" s="56" t="str">
        <f t="shared" si="26"/>
        <v>T</v>
      </c>
    </row>
    <row r="164" spans="3:24" ht="21.75" customHeight="1" x14ac:dyDescent="0.25">
      <c r="C164" s="63"/>
      <c r="D164" s="66" t="str">
        <f t="shared" si="27"/>
        <v/>
      </c>
      <c r="E164" s="69" t="str">
        <f>IFERROR(VLOOKUP(J164,Causa!$A$2:$F$15,6,0),"")</f>
        <v/>
      </c>
      <c r="F164" s="52"/>
      <c r="G164" s="53"/>
      <c r="H164" s="212"/>
      <c r="I164" s="55"/>
      <c r="J164" s="54"/>
      <c r="K164" s="54"/>
      <c r="L164" s="54"/>
      <c r="M164" s="54"/>
      <c r="N164" s="54"/>
      <c r="O164" s="54"/>
      <c r="P164" s="54"/>
      <c r="Q164" s="55"/>
      <c r="R164" s="54"/>
      <c r="S164" s="56">
        <f t="shared" ref="S164:S188" si="31">IF(K164="tiempo no programado",P164,0)</f>
        <v>0</v>
      </c>
      <c r="T164" s="56">
        <f t="shared" si="28"/>
        <v>0</v>
      </c>
      <c r="U164" s="56">
        <f t="shared" ref="U164:U188" si="32">IF(J164="CALIDAD",P164,0)+IF(J164="LOGISTIC",P164,0)+IF(J164="REPUESTO",P164,0)+IF(J164="SALAMAQ",P164,0)</f>
        <v>0</v>
      </c>
      <c r="V164" s="56">
        <f t="shared" si="29"/>
        <v>0</v>
      </c>
      <c r="W164" s="64" t="str">
        <f t="shared" si="30"/>
        <v/>
      </c>
      <c r="X164" s="56" t="str">
        <f t="shared" ref="X164:X188" si="33">IF(OR(W164=23,W164&lt;7),"N",IF(AND(W164&gt;=7,W164&lt;15),"M","T"))</f>
        <v>T</v>
      </c>
    </row>
    <row r="165" spans="3:24" ht="21.75" customHeight="1" x14ac:dyDescent="0.25">
      <c r="C165" s="63"/>
      <c r="D165" s="66" t="str">
        <f t="shared" si="27"/>
        <v/>
      </c>
      <c r="E165" s="69" t="str">
        <f>IFERROR(VLOOKUP(J165,Causa!$A$2:$F$15,6,0),"")</f>
        <v/>
      </c>
      <c r="F165" s="52"/>
      <c r="G165" s="53"/>
      <c r="H165" s="212"/>
      <c r="I165" s="55"/>
      <c r="J165" s="54"/>
      <c r="K165" s="54"/>
      <c r="L165" s="54"/>
      <c r="M165" s="54"/>
      <c r="N165" s="54"/>
      <c r="O165" s="54"/>
      <c r="P165" s="54"/>
      <c r="Q165" s="55"/>
      <c r="R165" s="54"/>
      <c r="S165" s="56">
        <f t="shared" si="31"/>
        <v>0</v>
      </c>
      <c r="T165" s="56">
        <f t="shared" si="28"/>
        <v>0</v>
      </c>
      <c r="U165" s="56">
        <f t="shared" si="32"/>
        <v>0</v>
      </c>
      <c r="V165" s="56">
        <f t="shared" si="29"/>
        <v>0</v>
      </c>
      <c r="W165" s="64" t="str">
        <f t="shared" si="30"/>
        <v/>
      </c>
      <c r="X165" s="56" t="str">
        <f t="shared" si="33"/>
        <v>T</v>
      </c>
    </row>
    <row r="166" spans="3:24" ht="21.75" customHeight="1" x14ac:dyDescent="0.25">
      <c r="C166" s="63"/>
      <c r="D166" s="66" t="str">
        <f t="shared" si="27"/>
        <v/>
      </c>
      <c r="E166" s="69" t="str">
        <f>IFERROR(VLOOKUP(J166,Causa!$A$2:$F$15,6,0),"")</f>
        <v/>
      </c>
      <c r="F166" s="52"/>
      <c r="G166" s="53"/>
      <c r="H166" s="212"/>
      <c r="I166" s="55"/>
      <c r="J166" s="54"/>
      <c r="K166" s="54"/>
      <c r="L166" s="54"/>
      <c r="M166" s="54"/>
      <c r="N166" s="54"/>
      <c r="O166" s="54"/>
      <c r="P166" s="54"/>
      <c r="Q166" s="55"/>
      <c r="R166" s="54"/>
      <c r="S166" s="56">
        <f t="shared" si="31"/>
        <v>0</v>
      </c>
      <c r="T166" s="56">
        <f t="shared" si="28"/>
        <v>0</v>
      </c>
      <c r="U166" s="56">
        <f t="shared" si="32"/>
        <v>0</v>
      </c>
      <c r="V166" s="56">
        <f t="shared" si="29"/>
        <v>0</v>
      </c>
      <c r="W166" s="64" t="str">
        <f t="shared" si="30"/>
        <v/>
      </c>
      <c r="X166" s="56" t="str">
        <f t="shared" si="33"/>
        <v>T</v>
      </c>
    </row>
    <row r="167" spans="3:24" ht="21.75" customHeight="1" x14ac:dyDescent="0.25">
      <c r="C167" s="63"/>
      <c r="D167" s="66" t="str">
        <f t="shared" si="27"/>
        <v/>
      </c>
      <c r="E167" s="69" t="str">
        <f>IFERROR(VLOOKUP(J167,Causa!$A$2:$F$15,6,0),"")</f>
        <v/>
      </c>
      <c r="F167" s="52"/>
      <c r="G167" s="53"/>
      <c r="H167" s="212"/>
      <c r="I167" s="55"/>
      <c r="J167" s="54"/>
      <c r="K167" s="54"/>
      <c r="L167" s="54"/>
      <c r="M167" s="54"/>
      <c r="N167" s="54"/>
      <c r="O167" s="54"/>
      <c r="P167" s="54"/>
      <c r="Q167" s="55"/>
      <c r="R167" s="54"/>
      <c r="S167" s="56">
        <f t="shared" si="31"/>
        <v>0</v>
      </c>
      <c r="T167" s="56">
        <f t="shared" si="28"/>
        <v>0</v>
      </c>
      <c r="U167" s="56">
        <f t="shared" si="32"/>
        <v>0</v>
      </c>
      <c r="V167" s="56">
        <f t="shared" si="29"/>
        <v>0</v>
      </c>
      <c r="W167" s="64" t="str">
        <f t="shared" si="30"/>
        <v/>
      </c>
      <c r="X167" s="56" t="str">
        <f t="shared" si="33"/>
        <v>T</v>
      </c>
    </row>
    <row r="168" spans="3:24" ht="21.75" customHeight="1" x14ac:dyDescent="0.25">
      <c r="C168" s="63"/>
      <c r="D168" s="66" t="str">
        <f t="shared" si="27"/>
        <v/>
      </c>
      <c r="E168" s="69" t="str">
        <f>IFERROR(VLOOKUP(J168,Causa!$A$2:$F$15,6,0),"")</f>
        <v/>
      </c>
      <c r="F168" s="52"/>
      <c r="G168" s="53"/>
      <c r="H168" s="212"/>
      <c r="I168" s="55"/>
      <c r="J168" s="54"/>
      <c r="K168" s="54"/>
      <c r="L168" s="54"/>
      <c r="M168" s="54"/>
      <c r="N168" s="54"/>
      <c r="O168" s="54"/>
      <c r="P168" s="54"/>
      <c r="Q168" s="55"/>
      <c r="R168" s="54"/>
      <c r="S168" s="56">
        <f t="shared" si="31"/>
        <v>0</v>
      </c>
      <c r="T168" s="56">
        <f t="shared" si="28"/>
        <v>0</v>
      </c>
      <c r="U168" s="56">
        <f t="shared" si="32"/>
        <v>0</v>
      </c>
      <c r="V168" s="56">
        <f t="shared" si="29"/>
        <v>0</v>
      </c>
      <c r="W168" s="64" t="str">
        <f t="shared" si="30"/>
        <v/>
      </c>
      <c r="X168" s="56" t="str">
        <f t="shared" si="33"/>
        <v>T</v>
      </c>
    </row>
    <row r="169" spans="3:24" ht="21.75" customHeight="1" x14ac:dyDescent="0.25">
      <c r="C169" s="63"/>
      <c r="D169" s="66" t="str">
        <f t="shared" si="27"/>
        <v/>
      </c>
      <c r="E169" s="69" t="str">
        <f>IFERROR(VLOOKUP(J169,Causa!$A$2:$F$15,6,0),"")</f>
        <v/>
      </c>
      <c r="F169" s="52"/>
      <c r="G169" s="53"/>
      <c r="H169" s="212"/>
      <c r="I169" s="55"/>
      <c r="J169" s="54"/>
      <c r="K169" s="54"/>
      <c r="L169" s="54"/>
      <c r="M169" s="54"/>
      <c r="N169" s="54"/>
      <c r="O169" s="54"/>
      <c r="P169" s="54"/>
      <c r="Q169" s="55"/>
      <c r="R169" s="54"/>
      <c r="S169" s="56">
        <f t="shared" si="31"/>
        <v>0</v>
      </c>
      <c r="T169" s="56">
        <f t="shared" si="28"/>
        <v>0</v>
      </c>
      <c r="U169" s="56">
        <f t="shared" si="32"/>
        <v>0</v>
      </c>
      <c r="V169" s="56">
        <f t="shared" si="29"/>
        <v>0</v>
      </c>
      <c r="W169" s="64" t="str">
        <f t="shared" si="30"/>
        <v/>
      </c>
      <c r="X169" s="56" t="str">
        <f t="shared" si="33"/>
        <v>T</v>
      </c>
    </row>
    <row r="170" spans="3:24" ht="21.75" customHeight="1" x14ac:dyDescent="0.25">
      <c r="C170" s="63"/>
      <c r="D170" s="66" t="str">
        <f t="shared" si="27"/>
        <v/>
      </c>
      <c r="E170" s="69" t="str">
        <f>IFERROR(VLOOKUP(J170,Causa!$A$2:$F$15,6,0),"")</f>
        <v/>
      </c>
      <c r="F170" s="52"/>
      <c r="G170" s="53"/>
      <c r="H170" s="212"/>
      <c r="I170" s="55"/>
      <c r="J170" s="54"/>
      <c r="K170" s="54"/>
      <c r="L170" s="54"/>
      <c r="M170" s="54"/>
      <c r="N170" s="54"/>
      <c r="O170" s="54"/>
      <c r="P170" s="54"/>
      <c r="Q170" s="55"/>
      <c r="R170" s="54"/>
      <c r="S170" s="56">
        <f t="shared" si="31"/>
        <v>0</v>
      </c>
      <c r="T170" s="56">
        <f t="shared" si="28"/>
        <v>0</v>
      </c>
      <c r="U170" s="56">
        <f t="shared" si="32"/>
        <v>0</v>
      </c>
      <c r="V170" s="56">
        <f t="shared" si="29"/>
        <v>0</v>
      </c>
      <c r="W170" s="64" t="str">
        <f t="shared" si="30"/>
        <v/>
      </c>
      <c r="X170" s="56" t="str">
        <f t="shared" si="33"/>
        <v>T</v>
      </c>
    </row>
    <row r="171" spans="3:24" ht="21.75" customHeight="1" x14ac:dyDescent="0.25">
      <c r="C171" s="63"/>
      <c r="D171" s="66" t="str">
        <f t="shared" si="27"/>
        <v/>
      </c>
      <c r="E171" s="69" t="str">
        <f>IFERROR(VLOOKUP(J171,Causa!$A$2:$F$15,6,0),"")</f>
        <v/>
      </c>
      <c r="F171" s="52"/>
      <c r="G171" s="53"/>
      <c r="H171" s="212"/>
      <c r="I171" s="55"/>
      <c r="J171" s="54"/>
      <c r="K171" s="54"/>
      <c r="L171" s="54"/>
      <c r="M171" s="54"/>
      <c r="N171" s="54"/>
      <c r="O171" s="54"/>
      <c r="P171" s="54"/>
      <c r="Q171" s="55"/>
      <c r="R171" s="54"/>
      <c r="S171" s="56">
        <f t="shared" si="31"/>
        <v>0</v>
      </c>
      <c r="T171" s="56">
        <f t="shared" si="28"/>
        <v>0</v>
      </c>
      <c r="U171" s="56">
        <f t="shared" si="32"/>
        <v>0</v>
      </c>
      <c r="V171" s="56">
        <f t="shared" si="29"/>
        <v>0</v>
      </c>
      <c r="W171" s="64" t="str">
        <f t="shared" si="30"/>
        <v/>
      </c>
      <c r="X171" s="56" t="str">
        <f t="shared" si="33"/>
        <v>T</v>
      </c>
    </row>
    <row r="172" spans="3:24" ht="21.75" customHeight="1" x14ac:dyDescent="0.25">
      <c r="C172" s="63"/>
      <c r="D172" s="66" t="str">
        <f t="shared" si="27"/>
        <v/>
      </c>
      <c r="E172" s="69" t="str">
        <f>IFERROR(VLOOKUP(J172,Causa!$A$2:$F$15,6,0),"")</f>
        <v/>
      </c>
      <c r="F172" s="52"/>
      <c r="G172" s="53"/>
      <c r="H172" s="212"/>
      <c r="I172" s="55"/>
      <c r="J172" s="54"/>
      <c r="K172" s="54"/>
      <c r="L172" s="54"/>
      <c r="M172" s="54"/>
      <c r="N172" s="54"/>
      <c r="O172" s="54"/>
      <c r="P172" s="54"/>
      <c r="Q172" s="55"/>
      <c r="R172" s="54"/>
      <c r="S172" s="56">
        <f t="shared" si="31"/>
        <v>0</v>
      </c>
      <c r="T172" s="56">
        <f t="shared" si="28"/>
        <v>0</v>
      </c>
      <c r="U172" s="56">
        <f t="shared" si="32"/>
        <v>0</v>
      </c>
      <c r="V172" s="56">
        <f t="shared" si="29"/>
        <v>0</v>
      </c>
      <c r="W172" s="64" t="str">
        <f t="shared" si="30"/>
        <v/>
      </c>
      <c r="X172" s="56" t="str">
        <f t="shared" si="33"/>
        <v>T</v>
      </c>
    </row>
    <row r="173" spans="3:24" ht="21.75" customHeight="1" x14ac:dyDescent="0.25">
      <c r="C173" s="63"/>
      <c r="D173" s="66" t="str">
        <f t="shared" si="27"/>
        <v/>
      </c>
      <c r="E173" s="69" t="str">
        <f>IFERROR(VLOOKUP(J173,Causa!$A$2:$F$15,6,0),"")</f>
        <v/>
      </c>
      <c r="F173" s="52"/>
      <c r="G173" s="53"/>
      <c r="H173" s="212"/>
      <c r="I173" s="55"/>
      <c r="J173" s="54"/>
      <c r="K173" s="54"/>
      <c r="L173" s="54"/>
      <c r="M173" s="54"/>
      <c r="N173" s="54"/>
      <c r="O173" s="54"/>
      <c r="P173" s="54"/>
      <c r="Q173" s="55"/>
      <c r="R173" s="54"/>
      <c r="S173" s="56">
        <f t="shared" si="31"/>
        <v>0</v>
      </c>
      <c r="T173" s="56">
        <f t="shared" si="28"/>
        <v>0</v>
      </c>
      <c r="U173" s="56">
        <f t="shared" si="32"/>
        <v>0</v>
      </c>
      <c r="V173" s="56">
        <f t="shared" si="29"/>
        <v>0</v>
      </c>
      <c r="W173" s="64" t="str">
        <f t="shared" si="30"/>
        <v/>
      </c>
      <c r="X173" s="56" t="str">
        <f t="shared" si="33"/>
        <v>T</v>
      </c>
    </row>
    <row r="174" spans="3:24" ht="21.75" customHeight="1" x14ac:dyDescent="0.25">
      <c r="C174" s="63"/>
      <c r="D174" s="66" t="str">
        <f t="shared" si="27"/>
        <v/>
      </c>
      <c r="E174" s="69" t="str">
        <f>IFERROR(VLOOKUP(J174,Causa!$A$2:$F$15,6,0),"")</f>
        <v/>
      </c>
      <c r="F174" s="52"/>
      <c r="G174" s="53"/>
      <c r="H174" s="212"/>
      <c r="I174" s="55"/>
      <c r="J174" s="54"/>
      <c r="K174" s="54"/>
      <c r="L174" s="54"/>
      <c r="M174" s="54"/>
      <c r="N174" s="54"/>
      <c r="O174" s="54"/>
      <c r="P174" s="54"/>
      <c r="Q174" s="55"/>
      <c r="R174" s="54"/>
      <c r="S174" s="56">
        <f t="shared" si="31"/>
        <v>0</v>
      </c>
      <c r="T174" s="56">
        <f t="shared" si="28"/>
        <v>0</v>
      </c>
      <c r="U174" s="56">
        <f t="shared" si="32"/>
        <v>0</v>
      </c>
      <c r="V174" s="56">
        <f t="shared" si="29"/>
        <v>0</v>
      </c>
      <c r="W174" s="64" t="str">
        <f t="shared" si="30"/>
        <v/>
      </c>
      <c r="X174" s="56" t="str">
        <f t="shared" si="33"/>
        <v>T</v>
      </c>
    </row>
    <row r="175" spans="3:24" ht="21.75" customHeight="1" x14ac:dyDescent="0.25">
      <c r="C175" s="63"/>
      <c r="D175" s="66" t="str">
        <f t="shared" si="27"/>
        <v/>
      </c>
      <c r="E175" s="69" t="str">
        <f>IFERROR(VLOOKUP(J175,Causa!$A$2:$F$15,6,0),"")</f>
        <v/>
      </c>
      <c r="F175" s="52"/>
      <c r="G175" s="53"/>
      <c r="H175" s="212"/>
      <c r="I175" s="55"/>
      <c r="J175" s="54"/>
      <c r="K175" s="54"/>
      <c r="L175" s="54"/>
      <c r="M175" s="54"/>
      <c r="N175" s="54"/>
      <c r="O175" s="54"/>
      <c r="P175" s="54"/>
      <c r="Q175" s="55"/>
      <c r="R175" s="54"/>
      <c r="S175" s="56">
        <f t="shared" si="31"/>
        <v>0</v>
      </c>
      <c r="T175" s="56">
        <f t="shared" si="28"/>
        <v>0</v>
      </c>
      <c r="U175" s="56">
        <f t="shared" si="32"/>
        <v>0</v>
      </c>
      <c r="V175" s="56">
        <f t="shared" si="29"/>
        <v>0</v>
      </c>
      <c r="W175" s="64" t="str">
        <f t="shared" si="30"/>
        <v/>
      </c>
      <c r="X175" s="56" t="str">
        <f t="shared" si="33"/>
        <v>T</v>
      </c>
    </row>
    <row r="176" spans="3:24" ht="21.75" customHeight="1" x14ac:dyDescent="0.25">
      <c r="C176" s="63"/>
      <c r="D176" s="66" t="str">
        <f t="shared" si="27"/>
        <v/>
      </c>
      <c r="E176" s="69" t="str">
        <f>IFERROR(VLOOKUP(J176,Causa!$A$2:$F$15,6,0),"")</f>
        <v/>
      </c>
      <c r="F176" s="52"/>
      <c r="G176" s="53"/>
      <c r="H176" s="212"/>
      <c r="I176" s="55"/>
      <c r="J176" s="54"/>
      <c r="K176" s="54"/>
      <c r="L176" s="54"/>
      <c r="M176" s="54"/>
      <c r="N176" s="54"/>
      <c r="O176" s="54"/>
      <c r="P176" s="54"/>
      <c r="Q176" s="55"/>
      <c r="R176" s="54"/>
      <c r="S176" s="56">
        <f t="shared" si="31"/>
        <v>0</v>
      </c>
      <c r="T176" s="56">
        <f t="shared" si="28"/>
        <v>0</v>
      </c>
      <c r="U176" s="56">
        <f t="shared" si="32"/>
        <v>0</v>
      </c>
      <c r="V176" s="56">
        <f t="shared" si="29"/>
        <v>0</v>
      </c>
      <c r="W176" s="64" t="str">
        <f t="shared" si="30"/>
        <v/>
      </c>
      <c r="X176" s="56" t="str">
        <f t="shared" si="33"/>
        <v>T</v>
      </c>
    </row>
    <row r="177" spans="3:24" ht="21.75" customHeight="1" x14ac:dyDescent="0.25">
      <c r="C177" s="63"/>
      <c r="D177" s="66" t="str">
        <f t="shared" si="27"/>
        <v/>
      </c>
      <c r="E177" s="69" t="str">
        <f>IFERROR(VLOOKUP(J177,Causa!$A$2:$F$15,6,0),"")</f>
        <v/>
      </c>
      <c r="F177" s="52"/>
      <c r="G177" s="53"/>
      <c r="H177" s="212"/>
      <c r="I177" s="55"/>
      <c r="J177" s="54"/>
      <c r="K177" s="54"/>
      <c r="L177" s="54"/>
      <c r="M177" s="54"/>
      <c r="N177" s="54"/>
      <c r="O177" s="54"/>
      <c r="P177" s="54"/>
      <c r="Q177" s="55"/>
      <c r="R177" s="54"/>
      <c r="S177" s="56">
        <f t="shared" si="31"/>
        <v>0</v>
      </c>
      <c r="T177" s="56">
        <f t="shared" si="28"/>
        <v>0</v>
      </c>
      <c r="U177" s="56">
        <f t="shared" si="32"/>
        <v>0</v>
      </c>
      <c r="V177" s="56">
        <f t="shared" si="29"/>
        <v>0</v>
      </c>
      <c r="W177" s="64" t="str">
        <f t="shared" si="30"/>
        <v/>
      </c>
      <c r="X177" s="56" t="str">
        <f t="shared" si="33"/>
        <v>T</v>
      </c>
    </row>
    <row r="178" spans="3:24" ht="21.75" customHeight="1" x14ac:dyDescent="0.25">
      <c r="C178" s="63"/>
      <c r="D178" s="66" t="str">
        <f t="shared" si="27"/>
        <v/>
      </c>
      <c r="E178" s="69" t="str">
        <f>IFERROR(VLOOKUP(J178,Causa!$A$2:$F$15,6,0),"")</f>
        <v/>
      </c>
      <c r="F178" s="52"/>
      <c r="G178" s="53"/>
      <c r="H178" s="212"/>
      <c r="I178" s="55"/>
      <c r="J178" s="54"/>
      <c r="K178" s="54"/>
      <c r="L178" s="54"/>
      <c r="M178" s="54"/>
      <c r="N178" s="54"/>
      <c r="O178" s="54"/>
      <c r="P178" s="54"/>
      <c r="Q178" s="55"/>
      <c r="R178" s="54"/>
      <c r="S178" s="56">
        <f t="shared" si="31"/>
        <v>0</v>
      </c>
      <c r="T178" s="56">
        <f t="shared" si="28"/>
        <v>0</v>
      </c>
      <c r="U178" s="56">
        <f t="shared" si="32"/>
        <v>0</v>
      </c>
      <c r="V178" s="56">
        <f t="shared" si="29"/>
        <v>0</v>
      </c>
      <c r="W178" s="64" t="str">
        <f t="shared" si="30"/>
        <v/>
      </c>
      <c r="X178" s="56" t="str">
        <f t="shared" si="33"/>
        <v>T</v>
      </c>
    </row>
    <row r="179" spans="3:24" ht="21.75" customHeight="1" x14ac:dyDescent="0.25">
      <c r="C179" s="63"/>
      <c r="D179" s="66" t="str">
        <f t="shared" si="27"/>
        <v/>
      </c>
      <c r="E179" s="69" t="str">
        <f>IFERROR(VLOOKUP(J179,Causa!$A$2:$F$15,6,0),"")</f>
        <v/>
      </c>
      <c r="F179" s="52"/>
      <c r="G179" s="53"/>
      <c r="H179" s="212"/>
      <c r="I179" s="55"/>
      <c r="J179" s="54"/>
      <c r="K179" s="54"/>
      <c r="L179" s="54"/>
      <c r="M179" s="54"/>
      <c r="N179" s="54"/>
      <c r="O179" s="54"/>
      <c r="P179" s="54"/>
      <c r="Q179" s="55"/>
      <c r="R179" s="54"/>
      <c r="S179" s="56">
        <f t="shared" si="31"/>
        <v>0</v>
      </c>
      <c r="T179" s="56">
        <f t="shared" si="28"/>
        <v>0</v>
      </c>
      <c r="U179" s="56">
        <f t="shared" si="32"/>
        <v>0</v>
      </c>
      <c r="V179" s="56">
        <f t="shared" si="29"/>
        <v>0</v>
      </c>
      <c r="W179" s="64" t="str">
        <f t="shared" si="30"/>
        <v/>
      </c>
      <c r="X179" s="56" t="str">
        <f t="shared" si="33"/>
        <v>T</v>
      </c>
    </row>
    <row r="180" spans="3:24" ht="21.75" customHeight="1" x14ac:dyDescent="0.25">
      <c r="C180" s="63"/>
      <c r="D180" s="66" t="str">
        <f t="shared" si="27"/>
        <v/>
      </c>
      <c r="E180" s="69" t="str">
        <f>IFERROR(VLOOKUP(J180,Causa!$A$2:$F$15,6,0),"")</f>
        <v/>
      </c>
      <c r="F180" s="52"/>
      <c r="G180" s="53"/>
      <c r="H180" s="212"/>
      <c r="I180" s="55"/>
      <c r="J180" s="54"/>
      <c r="K180" s="54"/>
      <c r="L180" s="54"/>
      <c r="M180" s="54"/>
      <c r="N180" s="54"/>
      <c r="O180" s="54"/>
      <c r="P180" s="54"/>
      <c r="Q180" s="55"/>
      <c r="R180" s="54"/>
      <c r="S180" s="56">
        <f t="shared" si="31"/>
        <v>0</v>
      </c>
      <c r="T180" s="56">
        <f t="shared" si="28"/>
        <v>0</v>
      </c>
      <c r="U180" s="56">
        <f t="shared" si="32"/>
        <v>0</v>
      </c>
      <c r="V180" s="56">
        <f t="shared" si="29"/>
        <v>0</v>
      </c>
      <c r="W180" s="64" t="str">
        <f t="shared" si="30"/>
        <v/>
      </c>
      <c r="X180" s="56" t="str">
        <f t="shared" si="33"/>
        <v>T</v>
      </c>
    </row>
    <row r="181" spans="3:24" ht="21.75" customHeight="1" x14ac:dyDescent="0.25">
      <c r="C181" s="63"/>
      <c r="D181" s="66" t="str">
        <f t="shared" si="27"/>
        <v/>
      </c>
      <c r="E181" s="69" t="str">
        <f>IFERROR(VLOOKUP(J181,Causa!$A$2:$F$15,6,0),"")</f>
        <v/>
      </c>
      <c r="F181" s="52"/>
      <c r="G181" s="53"/>
      <c r="H181" s="212"/>
      <c r="I181" s="55"/>
      <c r="J181" s="54"/>
      <c r="K181" s="54"/>
      <c r="L181" s="54"/>
      <c r="M181" s="54"/>
      <c r="N181" s="54"/>
      <c r="O181" s="54"/>
      <c r="P181" s="54"/>
      <c r="Q181" s="55"/>
      <c r="R181" s="54"/>
      <c r="S181" s="56">
        <f t="shared" si="31"/>
        <v>0</v>
      </c>
      <c r="T181" s="56">
        <f t="shared" si="28"/>
        <v>0</v>
      </c>
      <c r="U181" s="56">
        <f t="shared" si="32"/>
        <v>0</v>
      </c>
      <c r="V181" s="56">
        <f t="shared" si="29"/>
        <v>0</v>
      </c>
      <c r="W181" s="64" t="str">
        <f t="shared" si="30"/>
        <v/>
      </c>
      <c r="X181" s="56" t="str">
        <f t="shared" si="33"/>
        <v>T</v>
      </c>
    </row>
    <row r="182" spans="3:24" ht="21.75" customHeight="1" x14ac:dyDescent="0.25">
      <c r="C182" s="63"/>
      <c r="D182" s="66" t="str">
        <f t="shared" si="27"/>
        <v/>
      </c>
      <c r="E182" s="69" t="str">
        <f>IFERROR(VLOOKUP(J182,Causa!$A$2:$F$15,6,0),"")</f>
        <v/>
      </c>
      <c r="F182" s="52"/>
      <c r="G182" s="53"/>
      <c r="H182" s="212"/>
      <c r="I182" s="55"/>
      <c r="J182" s="54"/>
      <c r="K182" s="54"/>
      <c r="L182" s="54"/>
      <c r="M182" s="54"/>
      <c r="N182" s="54"/>
      <c r="O182" s="54"/>
      <c r="P182" s="54"/>
      <c r="Q182" s="55"/>
      <c r="R182" s="54"/>
      <c r="S182" s="56">
        <f t="shared" si="31"/>
        <v>0</v>
      </c>
      <c r="T182" s="56">
        <f t="shared" si="28"/>
        <v>0</v>
      </c>
      <c r="U182" s="56">
        <f t="shared" si="32"/>
        <v>0</v>
      </c>
      <c r="V182" s="56">
        <f t="shared" si="29"/>
        <v>0</v>
      </c>
      <c r="W182" s="64" t="str">
        <f t="shared" si="30"/>
        <v/>
      </c>
      <c r="X182" s="56" t="str">
        <f t="shared" si="33"/>
        <v>T</v>
      </c>
    </row>
    <row r="183" spans="3:24" ht="21.75" customHeight="1" x14ac:dyDescent="0.25">
      <c r="C183" s="63"/>
      <c r="D183" s="66" t="str">
        <f t="shared" si="27"/>
        <v/>
      </c>
      <c r="E183" s="69" t="str">
        <f>IFERROR(VLOOKUP(J183,Causa!$A$2:$F$15,6,0),"")</f>
        <v/>
      </c>
      <c r="F183" s="52"/>
      <c r="G183" s="53"/>
      <c r="H183" s="212"/>
      <c r="I183" s="55"/>
      <c r="J183" s="54"/>
      <c r="K183" s="54"/>
      <c r="L183" s="54"/>
      <c r="M183" s="54"/>
      <c r="N183" s="54"/>
      <c r="O183" s="54"/>
      <c r="P183" s="54"/>
      <c r="Q183" s="55"/>
      <c r="R183" s="54"/>
      <c r="S183" s="56">
        <f t="shared" si="31"/>
        <v>0</v>
      </c>
      <c r="T183" s="56">
        <f t="shared" si="28"/>
        <v>0</v>
      </c>
      <c r="U183" s="56">
        <f t="shared" si="32"/>
        <v>0</v>
      </c>
      <c r="V183" s="56">
        <f t="shared" si="29"/>
        <v>0</v>
      </c>
      <c r="W183" s="64" t="str">
        <f t="shared" si="30"/>
        <v/>
      </c>
      <c r="X183" s="56" t="str">
        <f t="shared" si="33"/>
        <v>T</v>
      </c>
    </row>
    <row r="184" spans="3:24" ht="21.75" customHeight="1" x14ac:dyDescent="0.25">
      <c r="C184" s="63"/>
      <c r="D184" s="66" t="str">
        <f t="shared" si="27"/>
        <v/>
      </c>
      <c r="E184" s="69" t="str">
        <f>IFERROR(VLOOKUP(J184,Causa!$A$2:$F$15,6,0),"")</f>
        <v/>
      </c>
      <c r="F184" s="52"/>
      <c r="G184" s="53"/>
      <c r="H184" s="212"/>
      <c r="I184" s="55"/>
      <c r="J184" s="54"/>
      <c r="K184" s="54"/>
      <c r="L184" s="54"/>
      <c r="M184" s="54"/>
      <c r="N184" s="54"/>
      <c r="O184" s="54"/>
      <c r="P184" s="54"/>
      <c r="Q184" s="55"/>
      <c r="R184" s="54"/>
      <c r="S184" s="56">
        <f t="shared" si="31"/>
        <v>0</v>
      </c>
      <c r="T184" s="56">
        <f t="shared" si="28"/>
        <v>0</v>
      </c>
      <c r="U184" s="56">
        <f t="shared" si="32"/>
        <v>0</v>
      </c>
      <c r="V184" s="56">
        <f t="shared" si="29"/>
        <v>0</v>
      </c>
      <c r="W184" s="64" t="str">
        <f t="shared" si="30"/>
        <v/>
      </c>
      <c r="X184" s="56" t="str">
        <f t="shared" si="33"/>
        <v>T</v>
      </c>
    </row>
    <row r="185" spans="3:24" ht="21.75" customHeight="1" x14ac:dyDescent="0.25">
      <c r="C185" s="63"/>
      <c r="D185" s="66" t="str">
        <f t="shared" si="27"/>
        <v/>
      </c>
      <c r="E185" s="69" t="str">
        <f>IFERROR(VLOOKUP(J185,Causa!$A$2:$F$15,6,0),"")</f>
        <v/>
      </c>
      <c r="F185" s="52"/>
      <c r="G185" s="53"/>
      <c r="H185" s="212"/>
      <c r="I185" s="55"/>
      <c r="J185" s="54"/>
      <c r="K185" s="54"/>
      <c r="L185" s="54"/>
      <c r="M185" s="54"/>
      <c r="N185" s="54"/>
      <c r="O185" s="54"/>
      <c r="P185" s="54"/>
      <c r="Q185" s="55"/>
      <c r="R185" s="54"/>
      <c r="S185" s="56">
        <f t="shared" si="31"/>
        <v>0</v>
      </c>
      <c r="T185" s="56">
        <f t="shared" si="28"/>
        <v>0</v>
      </c>
      <c r="U185" s="56">
        <f t="shared" si="32"/>
        <v>0</v>
      </c>
      <c r="V185" s="56">
        <f t="shared" si="29"/>
        <v>0</v>
      </c>
      <c r="W185" s="64" t="str">
        <f t="shared" si="30"/>
        <v/>
      </c>
      <c r="X185" s="56" t="str">
        <f t="shared" si="33"/>
        <v>T</v>
      </c>
    </row>
    <row r="186" spans="3:24" ht="21.75" customHeight="1" x14ac:dyDescent="0.25">
      <c r="C186" s="63"/>
      <c r="D186" s="66" t="str">
        <f t="shared" si="27"/>
        <v/>
      </c>
      <c r="E186" s="69" t="str">
        <f>IFERROR(VLOOKUP(J186,Causa!$A$2:$F$15,6,0),"")</f>
        <v/>
      </c>
      <c r="F186" s="52"/>
      <c r="G186" s="53"/>
      <c r="H186" s="212"/>
      <c r="I186" s="55"/>
      <c r="J186" s="54"/>
      <c r="K186" s="54"/>
      <c r="L186" s="54"/>
      <c r="M186" s="54"/>
      <c r="N186" s="54"/>
      <c r="O186" s="54"/>
      <c r="P186" s="54"/>
      <c r="Q186" s="55"/>
      <c r="R186" s="54"/>
      <c r="S186" s="56">
        <f t="shared" si="31"/>
        <v>0</v>
      </c>
      <c r="T186" s="56">
        <f t="shared" si="28"/>
        <v>0</v>
      </c>
      <c r="U186" s="56">
        <f t="shared" si="32"/>
        <v>0</v>
      </c>
      <c r="V186" s="56">
        <f t="shared" si="29"/>
        <v>0</v>
      </c>
      <c r="W186" s="64" t="str">
        <f t="shared" si="30"/>
        <v/>
      </c>
      <c r="X186" s="56" t="str">
        <f t="shared" si="33"/>
        <v>T</v>
      </c>
    </row>
    <row r="187" spans="3:24" ht="21.75" customHeight="1" x14ac:dyDescent="0.25">
      <c r="C187" s="63"/>
      <c r="D187" s="66" t="str">
        <f t="shared" si="27"/>
        <v/>
      </c>
      <c r="E187" s="69" t="str">
        <f>IFERROR(VLOOKUP(J187,Causa!$A$2:$F$15,6,0),"")</f>
        <v/>
      </c>
      <c r="F187" s="52"/>
      <c r="G187" s="53"/>
      <c r="H187" s="212"/>
      <c r="I187" s="55"/>
      <c r="J187" s="54"/>
      <c r="K187" s="54"/>
      <c r="L187" s="54"/>
      <c r="M187" s="54"/>
      <c r="N187" s="54"/>
      <c r="O187" s="54"/>
      <c r="P187" s="54"/>
      <c r="Q187" s="55"/>
      <c r="R187" s="54"/>
      <c r="S187" s="56">
        <f t="shared" si="31"/>
        <v>0</v>
      </c>
      <c r="T187" s="56">
        <f t="shared" si="28"/>
        <v>0</v>
      </c>
      <c r="U187" s="56">
        <f t="shared" si="32"/>
        <v>0</v>
      </c>
      <c r="V187" s="56">
        <f t="shared" si="29"/>
        <v>0</v>
      </c>
      <c r="W187" s="64" t="str">
        <f t="shared" si="30"/>
        <v/>
      </c>
      <c r="X187" s="56" t="str">
        <f t="shared" si="33"/>
        <v>T</v>
      </c>
    </row>
    <row r="188" spans="3:24" ht="21.75" customHeight="1" x14ac:dyDescent="0.25">
      <c r="C188" s="63"/>
      <c r="D188" s="66" t="str">
        <f t="shared" si="27"/>
        <v/>
      </c>
      <c r="E188" s="69" t="str">
        <f>IFERROR(VLOOKUP(J188,Causa!$A$2:$F$15,6,0),"")</f>
        <v/>
      </c>
      <c r="F188" s="52"/>
      <c r="G188" s="53"/>
      <c r="H188" s="212"/>
      <c r="I188" s="55"/>
      <c r="J188" s="54"/>
      <c r="K188" s="54"/>
      <c r="L188" s="54"/>
      <c r="M188" s="54"/>
      <c r="N188" s="54"/>
      <c r="O188" s="54"/>
      <c r="P188" s="54"/>
      <c r="Q188" s="55"/>
      <c r="R188" s="54"/>
      <c r="S188" s="56">
        <f t="shared" si="31"/>
        <v>0</v>
      </c>
      <c r="T188" s="56">
        <f t="shared" si="28"/>
        <v>0</v>
      </c>
      <c r="U188" s="56">
        <f t="shared" si="32"/>
        <v>0</v>
      </c>
      <c r="V188" s="56">
        <f t="shared" si="29"/>
        <v>0</v>
      </c>
      <c r="W188" s="64" t="str">
        <f t="shared" si="30"/>
        <v/>
      </c>
      <c r="X188" s="56" t="str">
        <f t="shared" si="33"/>
        <v>T</v>
      </c>
    </row>
  </sheetData>
  <mergeCells count="15">
    <mergeCell ref="C33:D33"/>
    <mergeCell ref="T33:W33"/>
    <mergeCell ref="Y113:Z113"/>
    <mergeCell ref="AD7:AD8"/>
    <mergeCell ref="Q8:S8"/>
    <mergeCell ref="T7:Z7"/>
    <mergeCell ref="AA7:AB7"/>
    <mergeCell ref="AC7:AC8"/>
    <mergeCell ref="A9:A15"/>
    <mergeCell ref="R9:S15"/>
    <mergeCell ref="A16:A23"/>
    <mergeCell ref="A24:A31"/>
    <mergeCell ref="G3:L3"/>
    <mergeCell ref="F4:G4"/>
    <mergeCell ref="C7:S7"/>
  </mergeCells>
  <conditionalFormatting sqref="R9:S15">
    <cfRule type="cellIs" priority="42" stopIfTrue="1" operator="equal">
      <formula>0</formula>
    </cfRule>
    <cfRule type="cellIs" dxfId="456" priority="54" stopIfTrue="1" operator="lessThan">
      <formula>0.8477</formula>
    </cfRule>
    <cfRule type="cellIs" dxfId="455" priority="55" stopIfTrue="1" operator="greaterThanOrEqual">
      <formula>0.8477</formula>
    </cfRule>
  </conditionalFormatting>
  <conditionalFormatting sqref="R24">
    <cfRule type="cellIs" dxfId="454" priority="52" stopIfTrue="1" operator="lessThan">
      <formula>0.8477</formula>
    </cfRule>
    <cfRule type="cellIs" dxfId="453" priority="53" stopIfTrue="1" operator="greaterThanOrEqual">
      <formula>0.8477</formula>
    </cfRule>
  </conditionalFormatting>
  <conditionalFormatting sqref="G5">
    <cfRule type="cellIs" priority="45" stopIfTrue="1" operator="equal">
      <formula>0</formula>
    </cfRule>
    <cfRule type="cellIs" dxfId="452" priority="50" stopIfTrue="1" operator="lessThan">
      <formula>0.635</formula>
    </cfRule>
    <cfRule type="cellIs" dxfId="451" priority="51" stopIfTrue="1" operator="greaterThanOrEqual">
      <formula>0.635</formula>
    </cfRule>
  </conditionalFormatting>
  <conditionalFormatting sqref="I5">
    <cfRule type="cellIs" priority="44" stopIfTrue="1" operator="equal">
      <formula>0</formula>
    </cfRule>
    <cfRule type="cellIs" dxfId="450" priority="48" stopIfTrue="1" operator="lessThan">
      <formula>0.8477</formula>
    </cfRule>
    <cfRule type="cellIs" dxfId="449" priority="49" stopIfTrue="1" operator="greaterThanOrEqual">
      <formula>0.8477</formula>
    </cfRule>
  </conditionalFormatting>
  <conditionalFormatting sqref="E5">
    <cfRule type="cellIs" priority="43" stopIfTrue="1" operator="equal">
      <formula>0</formula>
    </cfRule>
    <cfRule type="cellIs" dxfId="448" priority="46" stopIfTrue="1" operator="lessThan">
      <formula>0.8898</formula>
    </cfRule>
    <cfRule type="cellIs" dxfId="447" priority="47" stopIfTrue="1" operator="greaterThanOrEqual">
      <formula>0.8898</formula>
    </cfRule>
  </conditionalFormatting>
  <conditionalFormatting sqref="R24:S30">
    <cfRule type="cellIs" priority="41" stopIfTrue="1" operator="equal">
      <formula>0</formula>
    </cfRule>
  </conditionalFormatting>
  <conditionalFormatting sqref="L9">
    <cfRule type="cellIs" priority="38" stopIfTrue="1" operator="equal">
      <formula>0</formula>
    </cfRule>
    <cfRule type="cellIs" dxfId="446" priority="39" stopIfTrue="1" operator="lessThan">
      <formula>0.635</formula>
    </cfRule>
    <cfRule type="cellIs" dxfId="445" priority="40" stopIfTrue="1" operator="greaterThanOrEqual">
      <formula>0.635</formula>
    </cfRule>
  </conditionalFormatting>
  <conditionalFormatting sqref="O9:P32 M9:M32">
    <cfRule type="cellIs" priority="35" stopIfTrue="1" operator="equal">
      <formula>0</formula>
    </cfRule>
    <cfRule type="cellIs" dxfId="444" priority="36" stopIfTrue="1" operator="lessThan">
      <formula>0.8477</formula>
    </cfRule>
    <cfRule type="cellIs" dxfId="443" priority="37" stopIfTrue="1" operator="greaterThanOrEqual">
      <formula>0.8477</formula>
    </cfRule>
  </conditionalFormatting>
  <conditionalFormatting sqref="L10:L32">
    <cfRule type="cellIs" priority="32" stopIfTrue="1" operator="equal">
      <formula>0</formula>
    </cfRule>
    <cfRule type="cellIs" dxfId="442" priority="33" stopIfTrue="1" operator="lessThan">
      <formula>0.635</formula>
    </cfRule>
    <cfRule type="cellIs" dxfId="441" priority="34" stopIfTrue="1" operator="greaterThanOrEqual">
      <formula>0.635</formula>
    </cfRule>
  </conditionalFormatting>
  <conditionalFormatting sqref="M10:M32">
    <cfRule type="cellIs" priority="29" stopIfTrue="1" operator="equal">
      <formula>0</formula>
    </cfRule>
    <cfRule type="cellIs" dxfId="440" priority="30" stopIfTrue="1" operator="lessThan">
      <formula>0.8477</formula>
    </cfRule>
    <cfRule type="cellIs" dxfId="439" priority="31" stopIfTrue="1" operator="greaterThanOrEqual">
      <formula>0.8477</formula>
    </cfRule>
  </conditionalFormatting>
  <conditionalFormatting sqref="R16">
    <cfRule type="cellIs" priority="26" stopIfTrue="1" operator="equal">
      <formula>0</formula>
    </cfRule>
    <cfRule type="cellIs" dxfId="438" priority="27" stopIfTrue="1" operator="lessThan">
      <formula>0.8477</formula>
    </cfRule>
    <cfRule type="cellIs" dxfId="437" priority="28" stopIfTrue="1" operator="greaterThanOrEqual">
      <formula>0.8477</formula>
    </cfRule>
  </conditionalFormatting>
  <conditionalFormatting sqref="N9">
    <cfRule type="containsText" dxfId="436" priority="24" stopIfTrue="1" operator="containsText" text="Avisar al planner">
      <formula>NOT(ISERROR(SEARCH("Avisar al planner",N9)))</formula>
    </cfRule>
    <cfRule type="containsText" dxfId="435" priority="25" stopIfTrue="1" operator="containsText" text="OK">
      <formula>NOT(ISERROR(SEARCH("OK",N9)))</formula>
    </cfRule>
  </conditionalFormatting>
  <conditionalFormatting sqref="N9:N32">
    <cfRule type="cellIs" dxfId="434" priority="21" stopIfTrue="1" operator="lessThanOrEqual">
      <formula>155</formula>
    </cfRule>
    <cfRule type="cellIs" dxfId="433" priority="22" stopIfTrue="1" operator="between">
      <formula>155</formula>
      <formula>185</formula>
    </cfRule>
    <cfRule type="cellIs" dxfId="432" priority="23" stopIfTrue="1" operator="greaterThanOrEqual">
      <formula>185</formula>
    </cfRule>
  </conditionalFormatting>
  <conditionalFormatting sqref="N10:N32">
    <cfRule type="containsText" dxfId="431" priority="19" stopIfTrue="1" operator="containsText" text="Avisar al planner">
      <formula>NOT(ISERROR(SEARCH("Avisar al planner",N10)))</formula>
    </cfRule>
    <cfRule type="containsText" dxfId="430" priority="20" stopIfTrue="1" operator="containsText" text="OK">
      <formula>NOT(ISERROR(SEARCH("OK",N10)))</formula>
    </cfRule>
  </conditionalFormatting>
  <conditionalFormatting sqref="N10:N32">
    <cfRule type="containsText" dxfId="429" priority="17" stopIfTrue="1" operator="containsText" text="Avisar al planner">
      <formula>NOT(ISERROR(SEARCH("Avisar al planner",N10)))</formula>
    </cfRule>
    <cfRule type="containsText" dxfId="428" priority="18" stopIfTrue="1" operator="containsText" text="OK">
      <formula>NOT(ISERROR(SEARCH("OK",N10)))</formula>
    </cfRule>
  </conditionalFormatting>
  <conditionalFormatting sqref="N10:N32">
    <cfRule type="containsText" dxfId="427" priority="15" stopIfTrue="1" operator="containsText" text="Avisar al planner">
      <formula>NOT(ISERROR(SEARCH("Avisar al planner",N10)))</formula>
    </cfRule>
    <cfRule type="containsText" dxfId="426" priority="16" stopIfTrue="1" operator="containsText" text="OK">
      <formula>NOT(ISERROR(SEARCH("OK",N10)))</formula>
    </cfRule>
  </conditionalFormatting>
  <conditionalFormatting sqref="D35:D188">
    <cfRule type="cellIs" dxfId="425" priority="13" operator="equal">
      <formula>0</formula>
    </cfRule>
    <cfRule type="cellIs" dxfId="424" priority="14" operator="equal">
      <formula>1</formula>
    </cfRule>
  </conditionalFormatting>
  <conditionalFormatting sqref="C9:C32">
    <cfRule type="cellIs" dxfId="423" priority="11" operator="equal">
      <formula>0</formula>
    </cfRule>
    <cfRule type="cellIs" dxfId="422" priority="12" operator="notEqual">
      <formula>0</formula>
    </cfRule>
  </conditionalFormatting>
  <conditionalFormatting sqref="C9:C32">
    <cfRule type="cellIs" priority="10" operator="equal">
      <formula>""""""</formula>
    </cfRule>
  </conditionalFormatting>
  <conditionalFormatting sqref="G6">
    <cfRule type="cellIs" priority="3" stopIfTrue="1" operator="equal">
      <formula>0</formula>
    </cfRule>
    <cfRule type="cellIs" dxfId="421" priority="8" stopIfTrue="1" operator="lessThan">
      <formula>0.635</formula>
    </cfRule>
    <cfRule type="cellIs" dxfId="420" priority="9" stopIfTrue="1" operator="greaterThanOrEqual">
      <formula>0.635</formula>
    </cfRule>
  </conditionalFormatting>
  <conditionalFormatting sqref="I6">
    <cfRule type="cellIs" priority="2" stopIfTrue="1" operator="equal">
      <formula>0</formula>
    </cfRule>
    <cfRule type="cellIs" dxfId="419" priority="6" stopIfTrue="1" operator="lessThan">
      <formula>0.8477</formula>
    </cfRule>
    <cfRule type="cellIs" dxfId="418" priority="7" stopIfTrue="1" operator="greaterThanOrEqual">
      <formula>0.8477</formula>
    </cfRule>
  </conditionalFormatting>
  <conditionalFormatting sqref="E6">
    <cfRule type="cellIs" priority="1" stopIfTrue="1" operator="equal">
      <formula>0</formula>
    </cfRule>
    <cfRule type="cellIs" dxfId="417" priority="4" stopIfTrue="1" operator="lessThan">
      <formula>0.8898</formula>
    </cfRule>
    <cfRule type="cellIs" dxfId="416" priority="5" stopIfTrue="1" operator="greaterThanOrEqual">
      <formula>0.8898</formula>
    </cfRule>
  </conditionalFormatting>
  <dataValidations count="4">
    <dataValidation allowBlank="1" showErrorMessage="1" promptTitle="Numero de Orden" sqref="G9:G32 G35:G188" xr:uid="{28A01DCE-928E-43F8-B8E7-5239088FC6D3}"/>
    <dataValidation type="time" allowBlank="1" showInputMessage="1" showErrorMessage="1" error="POR FAVOR INGRESE DATOS EN FORMATO DE HORA_x000a_" sqref="F35:F188" xr:uid="{12D63D2D-ED1C-4436-8D16-3D93ED1D9BAB}">
      <formula1>0</formula1>
      <formula2>0.999988425925926</formula2>
    </dataValidation>
    <dataValidation type="decimal" allowBlank="1" showInputMessage="1" showErrorMessage="1" error="POR FAVOR INGRESE DATOS EN FORMATO DE NUMEROS_x000a_" promptTitle="Producción Acumulada" prompt="Ingrese la producción Acumulada (contometro Llenadora por hora)" sqref="E9:E32" xr:uid="{5A392976-0E24-47FB-B153-AAFF1081F85C}">
      <formula1>0</formula1>
      <formula2>10000000000</formula2>
    </dataValidation>
    <dataValidation type="list" allowBlank="1" showInputMessage="1" showErrorMessage="1" sqref="AB9:AB32" xr:uid="{1CF36C30-5F44-48D1-AB1B-24C89CB58E9C}">
      <formula1>"P,T,A,  "</formula1>
    </dataValidation>
  </dataValidations>
  <pageMargins left="0.75" right="0.75" top="1" bottom="1" header="0" footer="0"/>
  <pageSetup paperSize="9" orientation="portrait" r:id="rId1"/>
  <headerFooter alignWithMargins="0"/>
  <drawing r:id="rId2"/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xr:uid="{26FBDBA5-C353-428E-AC44-D8D683424D9D}">
          <x14:formula1>
            <xm:f>INDIRECT(VLOOKUP(J35,Causa!$A$2:$E$15,5,0))</xm:f>
          </x14:formula1>
          <xm:sqref>K35:K188</xm:sqref>
        </x14:dataValidation>
        <x14:dataValidation type="list" allowBlank="1" showInputMessage="1" showErrorMessage="1" xr:uid="{30085D67-985C-401C-80E8-F92D7FB7310D}">
          <x14:formula1>
            <xm:f>Causa!$A$97:$A$107</xm:f>
          </x14:formula1>
          <xm:sqref>F4</xm:sqref>
        </x14:dataValidation>
        <x14:dataValidation type="list" allowBlank="1" showInputMessage="1" showErrorMessage="1" promptTitle="Ingreso de Turnos" prompt="PMTURNOA_x000a_PMTURNOB_x000a_PMTURNOC_x000a_PMTURNOD_x000a_" xr:uid="{50E26437-E477-42C5-A1A7-C5AF265A27B7}">
          <x14:formula1>
            <xm:f>Causa!$A$71:$A$74</xm:f>
          </x14:formula1>
          <xm:sqref>I9:I32</xm:sqref>
        </x14:dataValidation>
        <x14:dataValidation type="list" allowBlank="1" showInputMessage="1" showErrorMessage="1" xr:uid="{7DD9F328-7F7E-403A-89D5-FEDBBCE53464}">
          <x14:formula1>
            <xm:f>Causa!$A$78:$A$81</xm:f>
          </x14:formula1>
          <xm:sqref>J9:J32</xm:sqref>
        </x14:dataValidation>
        <x14:dataValidation type="list" allowBlank="1" showInputMessage="1" showErrorMessage="1" xr:uid="{4925D45B-6153-41EB-B109-D00E40EB2010}">
          <x14:formula1>
            <xm:f>Causa!$A$71:$A$74</xm:f>
          </x14:formula1>
          <xm:sqref>I35:I188</xm:sqref>
        </x14:dataValidation>
        <x14:dataValidation type="list" allowBlank="1" showInputMessage="1" showErrorMessage="1" xr:uid="{7DACBC83-A88A-4F70-8BA9-AF9D1F6EB6DB}">
          <x14:formula1>
            <xm:f>Causa!$A$2:$A$15</xm:f>
          </x14:formula1>
          <xm:sqref>J35:J188</xm:sqref>
        </x14:dataValidation>
        <x14:dataValidation type="list" allowBlank="1" showInputMessage="1" showErrorMessage="1" xr:uid="{76CCB7FD-A415-4CA4-A527-55775AA5AD7E}">
          <x14:formula1>
            <xm:f>IF(OR(E35=1,E35=2),Causa!$A$28:$A$61,Causa!$A$28)</xm:f>
          </x14:formula1>
          <xm:sqref>L35:L188</xm:sqref>
        </x14:dataValidation>
        <x14:dataValidation type="list" allowBlank="1" showInputMessage="1" showErrorMessage="1" xr:uid="{2F8C02BE-C542-4F75-85FC-7ABBBA83CC6E}">
          <x14:formula1>
            <xm:f>IF(E35=1,INDIRECT(VLOOKUP(N35,Causa!$AA:$AE,5,0)),INDIRECT(VLOOKUP(J35,Causa!$X:$AE,8,0)))</xm:f>
          </x14:formula1>
          <xm:sqref>O35:O188</xm:sqref>
        </x14:dataValidation>
        <x14:dataValidation type="list" allowBlank="1" showInputMessage="1" showErrorMessage="1" xr:uid="{03D5B06A-25B9-4C16-A2DD-EF37F2E0683D}">
          <x14:formula1>
            <xm:f>INDIRECT(VLOOKUP(M35,Causa!$T$2:$U$16,2,0))</xm:f>
          </x14:formula1>
          <xm:sqref>N35:N188</xm:sqref>
        </x14:dataValidation>
        <x14:dataValidation type="list" allowBlank="1" showInputMessage="1" showErrorMessage="1" xr:uid="{EED96457-CEDC-480C-877E-E6086BAD9DC9}">
          <x14:formula1>
            <xm:f>IF(E35=1,Causa!$T$2:$T$16,Causa!$W$1)</xm:f>
          </x14:formula1>
          <xm:sqref>M35:M188</xm:sqref>
        </x14:dataValidation>
      </x14:dataValidation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91B295-B34B-4805-8A9E-5C61A14CF322}">
  <sheetPr codeName="Hoja49"/>
  <dimension ref="A1:AR188"/>
  <sheetViews>
    <sheetView showGridLines="0" topLeftCell="B14" zoomScale="103" zoomScaleNormal="40" workbookViewId="0">
      <selection activeCell="K13" sqref="K13"/>
    </sheetView>
  </sheetViews>
  <sheetFormatPr baseColWidth="10" defaultColWidth="7.77734375" defaultRowHeight="21.75" customHeight="1" x14ac:dyDescent="0.25"/>
  <cols>
    <col min="1" max="1" width="8.77734375" style="148" hidden="1" customWidth="1"/>
    <col min="2" max="2" width="11.21875" style="87" customWidth="1"/>
    <col min="3" max="3" width="8.77734375" style="87" customWidth="1"/>
    <col min="4" max="4" width="13.77734375" style="87" customWidth="1"/>
    <col min="5" max="5" width="10.21875" style="87" customWidth="1"/>
    <col min="6" max="6" width="13.77734375" style="87" customWidth="1"/>
    <col min="7" max="7" width="15.77734375" style="87" customWidth="1"/>
    <col min="8" max="8" width="13.21875" style="87" bestFit="1" customWidth="1"/>
    <col min="9" max="9" width="13.21875" style="87" customWidth="1"/>
    <col min="10" max="10" width="13.77734375" style="87" customWidth="1"/>
    <col min="11" max="11" width="12" style="87" customWidth="1"/>
    <col min="12" max="12" width="22.77734375" style="87" customWidth="1"/>
    <col min="13" max="13" width="18.21875" style="87" customWidth="1"/>
    <col min="14" max="15" width="15.77734375" style="87" customWidth="1"/>
    <col min="16" max="16" width="15.21875" style="87" customWidth="1"/>
    <col min="17" max="17" width="39.77734375" style="87" customWidth="1"/>
    <col min="18" max="18" width="34.21875" style="87" customWidth="1"/>
    <col min="19" max="19" width="16.77734375" style="87" customWidth="1"/>
    <col min="20" max="21" width="13.77734375" style="87" customWidth="1"/>
    <col min="22" max="22" width="17.77734375" style="87" bestFit="1" customWidth="1"/>
    <col min="23" max="24" width="13.77734375" style="87" customWidth="1"/>
    <col min="25" max="25" width="9.21875" style="87" bestFit="1" customWidth="1"/>
    <col min="26" max="26" width="9.44140625" style="87" customWidth="1"/>
    <col min="27" max="27" width="15.21875" style="87" customWidth="1"/>
    <col min="28" max="28" width="20.77734375" style="87" bestFit="1" customWidth="1"/>
    <col min="29" max="29" width="14.77734375" style="87" customWidth="1"/>
    <col min="30" max="30" width="19" style="87" bestFit="1" customWidth="1"/>
    <col min="31" max="31" width="5.21875" style="87" customWidth="1"/>
    <col min="32" max="32" width="21.77734375" style="87" bestFit="1" customWidth="1"/>
    <col min="33" max="33" width="14.21875" style="87" customWidth="1"/>
    <col min="34" max="34" width="18.77734375" style="87" bestFit="1" customWidth="1"/>
    <col min="35" max="41" width="15.77734375" style="87" customWidth="1"/>
    <col min="42" max="42" width="30.5546875" style="87" bestFit="1" customWidth="1"/>
    <col min="43" max="44" width="15.77734375" style="87" customWidth="1"/>
    <col min="45" max="16384" width="7.77734375" style="87"/>
  </cols>
  <sheetData>
    <row r="1" spans="1:44" ht="6.75" hidden="1" customHeight="1" x14ac:dyDescent="0.25">
      <c r="A1" s="147"/>
      <c r="B1" s="89"/>
      <c r="C1" s="89"/>
      <c r="D1" s="89"/>
      <c r="E1" s="89"/>
      <c r="F1" s="89"/>
      <c r="G1" s="89"/>
      <c r="H1" s="89"/>
      <c r="I1" s="89"/>
      <c r="J1" s="89"/>
      <c r="K1" s="89"/>
      <c r="L1" s="89"/>
      <c r="M1" s="195" t="s">
        <v>1770</v>
      </c>
      <c r="N1" s="89"/>
      <c r="O1" s="89"/>
      <c r="P1" s="89"/>
      <c r="Q1" s="89"/>
      <c r="R1" s="89"/>
      <c r="S1" s="89"/>
      <c r="T1" s="89"/>
      <c r="U1" s="89"/>
      <c r="V1" s="89"/>
      <c r="W1" s="89"/>
      <c r="X1" s="89"/>
      <c r="Y1" s="89"/>
      <c r="Z1" s="89"/>
      <c r="AA1" s="89"/>
      <c r="AE1" s="88"/>
    </row>
    <row r="2" spans="1:44" ht="3.75" customHeight="1" thickBot="1" x14ac:dyDescent="0.3">
      <c r="AE2" s="88"/>
    </row>
    <row r="3" spans="1:44" ht="21" customHeight="1" thickBot="1" x14ac:dyDescent="0.45">
      <c r="E3" s="217" t="s">
        <v>0</v>
      </c>
      <c r="F3" s="37"/>
      <c r="G3" s="268" t="s">
        <v>1759</v>
      </c>
      <c r="H3" s="263"/>
      <c r="I3" s="263"/>
      <c r="J3" s="263"/>
      <c r="K3" s="263"/>
      <c r="L3" s="269"/>
      <c r="M3" s="202" t="s">
        <v>1848</v>
      </c>
      <c r="N3" s="202" t="s">
        <v>1849</v>
      </c>
      <c r="O3" s="91"/>
      <c r="P3" s="91"/>
      <c r="Q3" s="91"/>
      <c r="R3" s="91"/>
      <c r="S3" s="39"/>
      <c r="AE3" s="88"/>
    </row>
    <row r="4" spans="1:44" ht="18.75" customHeight="1" thickBot="1" x14ac:dyDescent="0.3">
      <c r="D4" s="90"/>
      <c r="E4" s="217" t="s">
        <v>1762</v>
      </c>
      <c r="F4" s="264"/>
      <c r="G4" s="265"/>
      <c r="H4" s="28">
        <f>IFERROR(VLOOKUP(F4,Causa!$A$97:$B$108,2,0),0)</f>
        <v>0</v>
      </c>
      <c r="I4" s="90"/>
      <c r="J4" s="92"/>
      <c r="K4" s="92"/>
      <c r="L4" s="201" t="s">
        <v>1845</v>
      </c>
      <c r="M4" s="203">
        <f>+SUMIFS(P:P,L:L,$M$1,X:X,"M")</f>
        <v>0</v>
      </c>
      <c r="N4" s="203">
        <f>COUNTIFS(N7:N30,"&gt;180",AA7:AA30,"M")</f>
        <v>0</v>
      </c>
      <c r="O4" s="91"/>
      <c r="P4" s="91"/>
      <c r="Q4" s="90"/>
      <c r="R4" s="94"/>
      <c r="AE4" s="88"/>
    </row>
    <row r="5" spans="1:44" ht="18.75" customHeight="1" x14ac:dyDescent="0.25">
      <c r="D5" s="95" t="s">
        <v>1752</v>
      </c>
      <c r="E5" s="78">
        <f>IFERROR(SUM(T9:T32)/(SUM(Y9:Y32)-SUM(U9:U32)-SUM(V9:V32)-SUM(W9:W32)),0)</f>
        <v>0</v>
      </c>
      <c r="F5" s="95" t="s">
        <v>1751</v>
      </c>
      <c r="G5" s="27">
        <f>IFERROR(SUM(T9:T32)/(SUM(Y9:Y32)-SUM(U9:U32)),0)</f>
        <v>0</v>
      </c>
      <c r="H5" s="95" t="s">
        <v>1753</v>
      </c>
      <c r="I5" s="78">
        <f>IFERROR(SUM(T9:T32)/(SUM(Y9:Y32)-SUM(U9:U32)-SUM(V9:V32)),0)</f>
        <v>0</v>
      </c>
      <c r="J5" s="93"/>
      <c r="K5" s="93"/>
      <c r="L5" s="201" t="s">
        <v>1846</v>
      </c>
      <c r="M5" s="203">
        <f>+SUMIFS(P:P,L:L,$M$1,X:X,"T")</f>
        <v>0</v>
      </c>
      <c r="N5" s="203">
        <f>COUNTIFS(N8:N31,"&gt;180",AA8:AA31,"t")</f>
        <v>0</v>
      </c>
      <c r="O5" s="95"/>
      <c r="P5" s="95"/>
      <c r="T5" s="192" t="s">
        <v>11</v>
      </c>
      <c r="U5" s="192" t="s">
        <v>12</v>
      </c>
      <c r="V5" s="192" t="s">
        <v>13</v>
      </c>
      <c r="W5" s="192" t="s">
        <v>14</v>
      </c>
      <c r="X5" s="192" t="s">
        <v>15</v>
      </c>
      <c r="Y5" s="192" t="s">
        <v>16</v>
      </c>
      <c r="AE5" s="97"/>
      <c r="AF5" s="98"/>
    </row>
    <row r="6" spans="1:44" ht="18.75" customHeight="1" thickBot="1" x14ac:dyDescent="0.3">
      <c r="C6" s="87" t="s">
        <v>1799</v>
      </c>
      <c r="D6" s="95" t="s">
        <v>1752</v>
      </c>
      <c r="E6" s="78">
        <f>IFERROR(SUM(T9:T16)/(SUM(Y9:Y16)-SUM(U9:U16)-SUM(V9:V16)-SUM(W9:W16)),0)</f>
        <v>0</v>
      </c>
      <c r="F6" s="95" t="s">
        <v>1751</v>
      </c>
      <c r="G6" s="27">
        <f>IFERROR(SUM(T9:T16)/(SUM(Y9:Y16)-SUM(U9:U16)),0)</f>
        <v>0</v>
      </c>
      <c r="H6" s="95" t="s">
        <v>1753</v>
      </c>
      <c r="I6" s="78">
        <f>IFERROR(SUM(T9:T16)/(SUM(Y9:Y16)-SUM(U9:U16)-SUM(V9:V16)),0)</f>
        <v>0</v>
      </c>
      <c r="J6" s="99"/>
      <c r="K6" s="99"/>
      <c r="L6" s="201" t="s">
        <v>1847</v>
      </c>
      <c r="M6" s="204">
        <f>+SUMIFS(P:P,L:L,$M$1,X:X,"N")</f>
        <v>0</v>
      </c>
      <c r="N6" s="204">
        <f>COUNTIFS(N9:N32,"&gt;180",AA9:AA32,"n")</f>
        <v>0</v>
      </c>
      <c r="O6" s="99"/>
      <c r="P6" s="99"/>
      <c r="T6" s="191">
        <f>SUM(T9:T32)</f>
        <v>0</v>
      </c>
      <c r="U6" s="191">
        <f t="shared" ref="U6:Y6" si="0">SUM(U9:U32)</f>
        <v>0</v>
      </c>
      <c r="V6" s="191">
        <f t="shared" si="0"/>
        <v>0</v>
      </c>
      <c r="W6" s="191">
        <f t="shared" si="0"/>
        <v>0</v>
      </c>
      <c r="X6" s="191">
        <f t="shared" si="0"/>
        <v>0</v>
      </c>
      <c r="Y6" s="191">
        <f t="shared" si="0"/>
        <v>0</v>
      </c>
      <c r="Z6" s="100"/>
      <c r="AA6" s="119"/>
      <c r="AB6" s="119"/>
      <c r="AC6" s="119"/>
      <c r="AD6" s="96"/>
      <c r="AE6" s="97"/>
      <c r="AF6" s="98"/>
    </row>
    <row r="7" spans="1:44" ht="26.25" customHeight="1" thickBot="1" x14ac:dyDescent="0.3">
      <c r="C7" s="266" t="s">
        <v>1</v>
      </c>
      <c r="D7" s="257"/>
      <c r="E7" s="257"/>
      <c r="F7" s="257"/>
      <c r="G7" s="257"/>
      <c r="H7" s="257"/>
      <c r="I7" s="257"/>
      <c r="J7" s="257"/>
      <c r="K7" s="257"/>
      <c r="L7" s="257"/>
      <c r="M7" s="270"/>
      <c r="N7" s="270"/>
      <c r="O7" s="257"/>
      <c r="P7" s="257"/>
      <c r="Q7" s="257"/>
      <c r="R7" s="257"/>
      <c r="S7" s="267"/>
      <c r="T7" s="256" t="s">
        <v>2</v>
      </c>
      <c r="U7" s="257"/>
      <c r="V7" s="257"/>
      <c r="W7" s="257"/>
      <c r="X7" s="257"/>
      <c r="Y7" s="257"/>
      <c r="Z7" s="258"/>
      <c r="AA7" s="252"/>
      <c r="AB7" s="252"/>
      <c r="AC7" s="252"/>
      <c r="AD7" s="252"/>
      <c r="AE7" s="97"/>
      <c r="AF7" s="98"/>
    </row>
    <row r="8" spans="1:44" s="104" customFormat="1" ht="42" customHeight="1" thickBot="1" x14ac:dyDescent="0.3">
      <c r="A8" s="149"/>
      <c r="B8" s="77" t="s">
        <v>1738</v>
      </c>
      <c r="C8" s="23" t="s">
        <v>1737</v>
      </c>
      <c r="D8" s="132" t="s">
        <v>1742</v>
      </c>
      <c r="E8" s="132" t="s">
        <v>3</v>
      </c>
      <c r="F8" s="132" t="s">
        <v>4</v>
      </c>
      <c r="G8" s="132" t="s">
        <v>6</v>
      </c>
      <c r="H8" s="132" t="s">
        <v>7</v>
      </c>
      <c r="I8" s="132" t="s">
        <v>8</v>
      </c>
      <c r="J8" s="132" t="s">
        <v>5</v>
      </c>
      <c r="K8" s="144" t="s">
        <v>1745</v>
      </c>
      <c r="L8" s="132" t="s">
        <v>9</v>
      </c>
      <c r="M8" s="132" t="s">
        <v>1746</v>
      </c>
      <c r="N8" s="132" t="s">
        <v>119</v>
      </c>
      <c r="O8" s="132" t="s">
        <v>1743</v>
      </c>
      <c r="P8" s="132" t="s">
        <v>1744</v>
      </c>
      <c r="Q8" s="253" t="s">
        <v>10</v>
      </c>
      <c r="R8" s="254"/>
      <c r="S8" s="255"/>
      <c r="T8" s="132" t="s">
        <v>11</v>
      </c>
      <c r="U8" s="132" t="s">
        <v>12</v>
      </c>
      <c r="V8" s="132" t="s">
        <v>13</v>
      </c>
      <c r="W8" s="144" t="s">
        <v>14</v>
      </c>
      <c r="X8" s="144" t="s">
        <v>15</v>
      </c>
      <c r="Y8" s="132" t="s">
        <v>16</v>
      </c>
      <c r="Z8" s="145" t="s">
        <v>4</v>
      </c>
      <c r="AA8" s="101"/>
      <c r="AB8" s="219"/>
      <c r="AC8" s="252"/>
      <c r="AD8" s="252"/>
      <c r="AE8" s="102"/>
      <c r="AF8" s="103"/>
    </row>
    <row r="9" spans="1:44" s="108" customFormat="1" ht="17.25" customHeight="1" x14ac:dyDescent="0.25">
      <c r="A9" s="259" t="s">
        <v>1761</v>
      </c>
      <c r="B9" s="46"/>
      <c r="C9" s="48" t="str">
        <f>IF(D9="","",Y9-60)</f>
        <v/>
      </c>
      <c r="D9" s="40" t="str">
        <f>IFERROR(IF(H9="","",(1-(H9/(VLOOKUP(J9,Causa!$A$78:$B$80,2,0))))*60),"FALTA CALIBRE")</f>
        <v/>
      </c>
      <c r="E9" s="41"/>
      <c r="F9" s="42">
        <v>4.0972222222222222E-2</v>
      </c>
      <c r="G9" s="133"/>
      <c r="H9" s="122" t="str">
        <f>IF(E9="","",E9)</f>
        <v/>
      </c>
      <c r="I9" s="146"/>
      <c r="J9" s="43"/>
      <c r="K9" s="159" t="str">
        <f>IFERROR("Promedio Vol. De 00:00 a 08:00: " &amp; ROUND(AVERAGE(N9:N16),1) &amp; "  - GLY Promedio: " &amp; ROUND(AVERAGE(L9:L16),3)*100,"")</f>
        <v/>
      </c>
      <c r="L9" s="123">
        <f t="shared" ref="L9:L32" si="1">IF(T9=0,0,ROUND((T9/(60-U9)),3))</f>
        <v>0</v>
      </c>
      <c r="M9" s="123">
        <f t="shared" ref="M9:M32" si="2">IF(T9=0,0,ROUND((T9/(60-U9-V9-W9)),3))</f>
        <v>0</v>
      </c>
      <c r="N9" s="44" t="str">
        <f>IF(E9="","",H9/12*VLOOKUP(J9,Causa!$A$78:$C$80,3,0))</f>
        <v/>
      </c>
      <c r="O9" s="44">
        <f t="shared" ref="O9:O32" si="3">+X9</f>
        <v>0</v>
      </c>
      <c r="P9" s="44">
        <f t="shared" ref="P9:P32" si="4">+W9</f>
        <v>0</v>
      </c>
      <c r="Q9" s="160"/>
      <c r="R9" s="262">
        <f>IFERROR(SUM(T9:T15)/(SUM(Y9:Y15)-SUM(U9:U15)-SUM(V9:V15)),0)</f>
        <v>0</v>
      </c>
      <c r="S9" s="262"/>
      <c r="T9" s="161">
        <f>IF(H9="",0,ROUND(H9/VLOOKUP(J9,Causa!$A$78:$B$80,2,0)*60,2))</f>
        <v>0</v>
      </c>
      <c r="U9" s="161">
        <f>SUMIF($W$35:$W$188,Z9,$S$35:$S$188)</f>
        <v>0</v>
      </c>
      <c r="V9" s="161">
        <f>SUMIF($W$35:$W$188,Z9,$T$35:$T$188)</f>
        <v>0</v>
      </c>
      <c r="W9" s="161">
        <f>SUMIF($W$35:$W$188,Z9,$U$35:$U$188)</f>
        <v>0</v>
      </c>
      <c r="X9" s="161">
        <f>SUMIF($W$35:$W$188,Z9,$V$35:$V$188)</f>
        <v>0</v>
      </c>
      <c r="Y9" s="161">
        <f t="shared" ref="Y9:Y32" si="5">SUM(T9:X9)</f>
        <v>0</v>
      </c>
      <c r="Z9" s="162">
        <v>0</v>
      </c>
      <c r="AA9" s="105" t="s">
        <v>517</v>
      </c>
      <c r="AB9" s="106"/>
      <c r="AC9" s="106"/>
      <c r="AD9" s="106"/>
      <c r="AE9" s="107">
        <v>0</v>
      </c>
      <c r="AP9" s="87"/>
      <c r="AQ9" s="87"/>
      <c r="AR9" s="87"/>
    </row>
    <row r="10" spans="1:44" s="108" customFormat="1" ht="17.25" customHeight="1" x14ac:dyDescent="0.25">
      <c r="A10" s="260"/>
      <c r="B10" s="47"/>
      <c r="C10" s="49" t="str">
        <f t="shared" ref="C10:C32" si="6">IF(D10="","",Y10-60)</f>
        <v/>
      </c>
      <c r="D10" s="40" t="str">
        <f>IFERROR(IF(H10="","",(1-(H10/(VLOOKUP(J10,Causa!$A$78:$B$80,2,0))))*60),"FALTA CALIBRE")</f>
        <v/>
      </c>
      <c r="E10" s="41"/>
      <c r="F10" s="42">
        <v>8.2638888888888887E-2</v>
      </c>
      <c r="G10" s="133"/>
      <c r="H10" s="122" t="str">
        <f t="shared" ref="H10:H32" si="7">IF(E10=0,"",(E10-E9))</f>
        <v/>
      </c>
      <c r="I10" s="146"/>
      <c r="J10" s="43"/>
      <c r="K10" s="159"/>
      <c r="L10" s="123">
        <f t="shared" si="1"/>
        <v>0</v>
      </c>
      <c r="M10" s="123">
        <f t="shared" si="2"/>
        <v>0</v>
      </c>
      <c r="N10" s="44" t="str">
        <f>IF(E10="","",H10/12*VLOOKUP(J10,Causa!$A$78:$C$80,3,0))</f>
        <v/>
      </c>
      <c r="O10" s="44">
        <f t="shared" si="3"/>
        <v>0</v>
      </c>
      <c r="P10" s="44">
        <f t="shared" si="4"/>
        <v>0</v>
      </c>
      <c r="Q10" s="160"/>
      <c r="R10" s="262"/>
      <c r="S10" s="262"/>
      <c r="T10" s="161">
        <f>IF(H10="",0,ROUND(H10/VLOOKUP(J10,Causa!$A$78:$B$80,2,0)*60,2))</f>
        <v>0</v>
      </c>
      <c r="U10" s="161">
        <f t="shared" ref="U10:U32" si="8">SUMIF($W$35:$W$188,Z10,$S$35:$S$188)</f>
        <v>0</v>
      </c>
      <c r="V10" s="161">
        <f t="shared" ref="V10:V32" si="9">SUMIF($W$35:$W$188,Z10,$T$35:$T$188)</f>
        <v>0</v>
      </c>
      <c r="W10" s="161">
        <f t="shared" ref="W10:W32" si="10">SUMIF($W$35:$W$188,Z10,$U$35:$U$188)</f>
        <v>0</v>
      </c>
      <c r="X10" s="161">
        <f t="shared" ref="X10:X32" si="11">SUMIF($W$35:$W$188,Z10,$V$35:$V$188)</f>
        <v>0</v>
      </c>
      <c r="Y10" s="161">
        <f t="shared" si="5"/>
        <v>0</v>
      </c>
      <c r="Z10" s="162">
        <v>1</v>
      </c>
      <c r="AA10" s="105" t="s">
        <v>517</v>
      </c>
      <c r="AB10" s="106"/>
      <c r="AC10" s="106"/>
      <c r="AD10" s="106"/>
      <c r="AE10" s="107">
        <f t="shared" ref="AE10:AE32" si="12">+AE9+1</f>
        <v>1</v>
      </c>
      <c r="AP10" s="109"/>
      <c r="AQ10" s="109"/>
      <c r="AR10" s="109"/>
    </row>
    <row r="11" spans="1:44" s="108" customFormat="1" ht="17.25" customHeight="1" x14ac:dyDescent="0.25">
      <c r="A11" s="260"/>
      <c r="B11" s="47"/>
      <c r="C11" s="49" t="str">
        <f t="shared" si="6"/>
        <v/>
      </c>
      <c r="D11" s="40" t="str">
        <f>IFERROR(IF(H11="","",(1-(H11/(VLOOKUP(J11,Causa!$A$78:$B$80,2,0))))*60),"FALTA CALIBRE")</f>
        <v/>
      </c>
      <c r="E11" s="41"/>
      <c r="F11" s="42">
        <v>0.124305555555556</v>
      </c>
      <c r="G11" s="133"/>
      <c r="H11" s="122" t="str">
        <f t="shared" si="7"/>
        <v/>
      </c>
      <c r="I11" s="146"/>
      <c r="J11" s="43"/>
      <c r="K11" s="159"/>
      <c r="L11" s="123">
        <f t="shared" si="1"/>
        <v>0</v>
      </c>
      <c r="M11" s="123">
        <f t="shared" si="2"/>
        <v>0</v>
      </c>
      <c r="N11" s="44" t="str">
        <f>IF(E11="","",H11/12*VLOOKUP(J11,Causa!$A$78:$C$80,3,0))</f>
        <v/>
      </c>
      <c r="O11" s="44">
        <f t="shared" si="3"/>
        <v>0</v>
      </c>
      <c r="P11" s="44">
        <f t="shared" si="4"/>
        <v>0</v>
      </c>
      <c r="Q11" s="160"/>
      <c r="R11" s="262"/>
      <c r="S11" s="262"/>
      <c r="T11" s="161">
        <f>IF(H11="",0,ROUND(H11/VLOOKUP(J11,Causa!$A$78:$B$80,2,0)*60,2))</f>
        <v>0</v>
      </c>
      <c r="U11" s="161">
        <f t="shared" si="8"/>
        <v>0</v>
      </c>
      <c r="V11" s="161">
        <f t="shared" si="9"/>
        <v>0</v>
      </c>
      <c r="W11" s="161">
        <f t="shared" si="10"/>
        <v>0</v>
      </c>
      <c r="X11" s="161">
        <f t="shared" si="11"/>
        <v>0</v>
      </c>
      <c r="Y11" s="161">
        <f t="shared" si="5"/>
        <v>0</v>
      </c>
      <c r="Z11" s="162">
        <v>2</v>
      </c>
      <c r="AA11" s="105" t="s">
        <v>517</v>
      </c>
      <c r="AB11" s="106"/>
      <c r="AC11" s="106"/>
      <c r="AD11" s="106"/>
      <c r="AE11" s="107">
        <f t="shared" si="12"/>
        <v>2</v>
      </c>
      <c r="AP11" s="87"/>
      <c r="AQ11" s="87"/>
      <c r="AR11" s="87"/>
    </row>
    <row r="12" spans="1:44" s="108" customFormat="1" ht="17.25" customHeight="1" x14ac:dyDescent="0.25">
      <c r="A12" s="260"/>
      <c r="B12" s="47"/>
      <c r="C12" s="49" t="str">
        <f t="shared" si="6"/>
        <v/>
      </c>
      <c r="D12" s="40" t="str">
        <f>IFERROR(IF(H12="","",(1-(H12/(VLOOKUP(J12,Causa!$A$78:$B$80,2,0))))*60),"FALTA CALIBRE")</f>
        <v/>
      </c>
      <c r="E12" s="41"/>
      <c r="F12" s="42">
        <v>0.16597222222222199</v>
      </c>
      <c r="G12" s="133"/>
      <c r="H12" s="122" t="str">
        <f t="shared" si="7"/>
        <v/>
      </c>
      <c r="I12" s="146"/>
      <c r="J12" s="43"/>
      <c r="K12" s="159"/>
      <c r="L12" s="123">
        <f t="shared" si="1"/>
        <v>0</v>
      </c>
      <c r="M12" s="123">
        <f t="shared" si="2"/>
        <v>0</v>
      </c>
      <c r="N12" s="44" t="str">
        <f>IF(E12="","",H12/12*VLOOKUP(J12,Causa!$A$78:$C$80,3,0))</f>
        <v/>
      </c>
      <c r="O12" s="44">
        <f t="shared" si="3"/>
        <v>0</v>
      </c>
      <c r="P12" s="44">
        <f t="shared" si="4"/>
        <v>0</v>
      </c>
      <c r="Q12" s="160"/>
      <c r="R12" s="262"/>
      <c r="S12" s="262"/>
      <c r="T12" s="161">
        <f>IF(H12="",0,ROUND(H12/VLOOKUP(J12,Causa!$A$78:$B$80,2,0)*60,2))</f>
        <v>0</v>
      </c>
      <c r="U12" s="161">
        <f t="shared" si="8"/>
        <v>0</v>
      </c>
      <c r="V12" s="161">
        <f t="shared" si="9"/>
        <v>0</v>
      </c>
      <c r="W12" s="161">
        <f t="shared" si="10"/>
        <v>0</v>
      </c>
      <c r="X12" s="161">
        <f t="shared" si="11"/>
        <v>0</v>
      </c>
      <c r="Y12" s="161">
        <f t="shared" si="5"/>
        <v>0</v>
      </c>
      <c r="Z12" s="162">
        <v>3</v>
      </c>
      <c r="AA12" s="105" t="s">
        <v>517</v>
      </c>
      <c r="AB12" s="106"/>
      <c r="AC12" s="106"/>
      <c r="AD12" s="106"/>
      <c r="AE12" s="107">
        <f t="shared" si="12"/>
        <v>3</v>
      </c>
      <c r="AP12" s="87"/>
      <c r="AQ12" s="87"/>
      <c r="AR12" s="87"/>
    </row>
    <row r="13" spans="1:44" s="108" customFormat="1" ht="17.25" customHeight="1" x14ac:dyDescent="0.25">
      <c r="A13" s="260"/>
      <c r="B13" s="47"/>
      <c r="C13" s="49" t="str">
        <f t="shared" si="6"/>
        <v/>
      </c>
      <c r="D13" s="40" t="str">
        <f>IFERROR(IF(H13="","",(1-(H13/(VLOOKUP(J13,Causa!$A$78:$B$80,2,0))))*60),"FALTA CALIBRE")</f>
        <v/>
      </c>
      <c r="E13" s="41"/>
      <c r="F13" s="42">
        <v>0.20763888888888901</v>
      </c>
      <c r="G13" s="133"/>
      <c r="H13" s="122" t="str">
        <f t="shared" si="7"/>
        <v/>
      </c>
      <c r="I13" s="146"/>
      <c r="J13" s="43"/>
      <c r="K13" s="159"/>
      <c r="L13" s="123">
        <f t="shared" si="1"/>
        <v>0</v>
      </c>
      <c r="M13" s="123">
        <f t="shared" si="2"/>
        <v>0</v>
      </c>
      <c r="N13" s="44" t="str">
        <f>IF(E13="","",H13/12*VLOOKUP(J13,Causa!$A$78:$C$80,3,0))</f>
        <v/>
      </c>
      <c r="O13" s="44">
        <f t="shared" si="3"/>
        <v>0</v>
      </c>
      <c r="P13" s="44">
        <f t="shared" si="4"/>
        <v>0</v>
      </c>
      <c r="Q13" s="160"/>
      <c r="R13" s="262"/>
      <c r="S13" s="262"/>
      <c r="T13" s="161">
        <f>IF(H13="",0,ROUND(H13/VLOOKUP(J13,Causa!$A$78:$B$80,2,0)*60,2))</f>
        <v>0</v>
      </c>
      <c r="U13" s="161">
        <f t="shared" si="8"/>
        <v>0</v>
      </c>
      <c r="V13" s="161">
        <f t="shared" si="9"/>
        <v>0</v>
      </c>
      <c r="W13" s="161">
        <f t="shared" si="10"/>
        <v>0</v>
      </c>
      <c r="X13" s="161">
        <f t="shared" si="11"/>
        <v>0</v>
      </c>
      <c r="Y13" s="161">
        <f t="shared" si="5"/>
        <v>0</v>
      </c>
      <c r="Z13" s="162">
        <v>4</v>
      </c>
      <c r="AA13" s="105" t="s">
        <v>517</v>
      </c>
      <c r="AB13" s="106"/>
      <c r="AC13" s="106"/>
      <c r="AD13" s="106"/>
      <c r="AE13" s="107">
        <f t="shared" si="12"/>
        <v>4</v>
      </c>
      <c r="AP13" s="87"/>
      <c r="AQ13" s="87"/>
      <c r="AR13" s="87"/>
    </row>
    <row r="14" spans="1:44" s="108" customFormat="1" ht="17.25" customHeight="1" x14ac:dyDescent="0.25">
      <c r="A14" s="260"/>
      <c r="B14" s="47"/>
      <c r="C14" s="49" t="str">
        <f t="shared" si="6"/>
        <v/>
      </c>
      <c r="D14" s="40" t="str">
        <f>IFERROR(IF(H14="","",(1-(H14/(VLOOKUP(J14,Causa!$A$78:$B$80,2,0))))*60),"FALTA CALIBRE")</f>
        <v/>
      </c>
      <c r="E14" s="41"/>
      <c r="F14" s="42">
        <v>0.249305555555556</v>
      </c>
      <c r="G14" s="133"/>
      <c r="H14" s="122" t="str">
        <f t="shared" si="7"/>
        <v/>
      </c>
      <c r="I14" s="146"/>
      <c r="J14" s="43"/>
      <c r="K14" s="159"/>
      <c r="L14" s="123">
        <f t="shared" si="1"/>
        <v>0</v>
      </c>
      <c r="M14" s="123">
        <f t="shared" si="2"/>
        <v>0</v>
      </c>
      <c r="N14" s="44" t="str">
        <f>IF(E14="","",H14/12*VLOOKUP(J14,Causa!$A$78:$C$80,3,0))</f>
        <v/>
      </c>
      <c r="O14" s="44">
        <f t="shared" si="3"/>
        <v>0</v>
      </c>
      <c r="P14" s="44">
        <f t="shared" si="4"/>
        <v>0</v>
      </c>
      <c r="Q14" s="160"/>
      <c r="R14" s="262"/>
      <c r="S14" s="262"/>
      <c r="T14" s="161">
        <f>IF(H14="",0,ROUND(H14/VLOOKUP(J14,Causa!$A$78:$B$80,2,0)*60,2))</f>
        <v>0</v>
      </c>
      <c r="U14" s="161">
        <f t="shared" si="8"/>
        <v>0</v>
      </c>
      <c r="V14" s="161">
        <f t="shared" si="9"/>
        <v>0</v>
      </c>
      <c r="W14" s="161">
        <f t="shared" si="10"/>
        <v>0</v>
      </c>
      <c r="X14" s="161">
        <f t="shared" si="11"/>
        <v>0</v>
      </c>
      <c r="Y14" s="161">
        <f t="shared" si="5"/>
        <v>0</v>
      </c>
      <c r="Z14" s="162">
        <v>5</v>
      </c>
      <c r="AA14" s="105" t="s">
        <v>517</v>
      </c>
      <c r="AB14" s="106"/>
      <c r="AC14" s="106"/>
      <c r="AD14" s="106"/>
      <c r="AE14" s="107">
        <f t="shared" si="12"/>
        <v>5</v>
      </c>
      <c r="AP14" s="87"/>
      <c r="AQ14" s="87"/>
      <c r="AR14" s="87"/>
    </row>
    <row r="15" spans="1:44" s="108" customFormat="1" ht="17.25" customHeight="1" thickBot="1" x14ac:dyDescent="0.3">
      <c r="A15" s="261"/>
      <c r="B15" s="47"/>
      <c r="C15" s="50" t="str">
        <f t="shared" si="6"/>
        <v/>
      </c>
      <c r="D15" s="40" t="str">
        <f>IFERROR(IF(H15="","",(1-(H15/(VLOOKUP(J15,Causa!$A$78:$B$80,2,0))))*60),"FALTA CALIBRE")</f>
        <v/>
      </c>
      <c r="E15" s="41"/>
      <c r="F15" s="42">
        <v>0.29097222222222202</v>
      </c>
      <c r="G15" s="133"/>
      <c r="H15" s="122" t="str">
        <f t="shared" si="7"/>
        <v/>
      </c>
      <c r="I15" s="146"/>
      <c r="J15" s="43"/>
      <c r="K15" s="159"/>
      <c r="L15" s="123">
        <f t="shared" si="1"/>
        <v>0</v>
      </c>
      <c r="M15" s="123">
        <f t="shared" si="2"/>
        <v>0</v>
      </c>
      <c r="N15" s="44" t="str">
        <f>IF(E15="","",H15/12*VLOOKUP(J15,Causa!$A$78:$C$80,3,0))</f>
        <v/>
      </c>
      <c r="O15" s="44">
        <f t="shared" si="3"/>
        <v>0</v>
      </c>
      <c r="P15" s="44">
        <f t="shared" si="4"/>
        <v>0</v>
      </c>
      <c r="Q15" s="160"/>
      <c r="R15" s="262"/>
      <c r="S15" s="262"/>
      <c r="T15" s="161">
        <f>IF(H15="",0,ROUND(H15/VLOOKUP(J15,Causa!$A$78:$B$80,2,0)*60,2))</f>
        <v>0</v>
      </c>
      <c r="U15" s="161">
        <f t="shared" si="8"/>
        <v>0</v>
      </c>
      <c r="V15" s="161">
        <f t="shared" si="9"/>
        <v>0</v>
      </c>
      <c r="W15" s="161">
        <f t="shared" si="10"/>
        <v>0</v>
      </c>
      <c r="X15" s="161">
        <f t="shared" si="11"/>
        <v>0</v>
      </c>
      <c r="Y15" s="161">
        <f t="shared" si="5"/>
        <v>0</v>
      </c>
      <c r="Z15" s="162">
        <v>6</v>
      </c>
      <c r="AA15" s="105" t="s">
        <v>517</v>
      </c>
      <c r="AB15" s="106"/>
      <c r="AC15" s="106"/>
      <c r="AD15" s="106"/>
      <c r="AE15" s="107">
        <f t="shared" si="12"/>
        <v>6</v>
      </c>
      <c r="AP15" s="87"/>
      <c r="AQ15" s="87"/>
      <c r="AR15" s="87"/>
    </row>
    <row r="16" spans="1:44" s="108" customFormat="1" ht="21" customHeight="1" x14ac:dyDescent="0.25">
      <c r="A16" s="259" t="s">
        <v>1763</v>
      </c>
      <c r="B16" s="47"/>
      <c r="C16" s="48" t="str">
        <f t="shared" si="6"/>
        <v/>
      </c>
      <c r="D16" s="40" t="str">
        <f>IFERROR(IF(H16="","",(1-(H16/(VLOOKUP(J16,Causa!$A$78:$B$80,2,0))))*60),"FALTA CALIBRE")</f>
        <v/>
      </c>
      <c r="E16" s="41"/>
      <c r="F16" s="42">
        <v>0.33263888888888898</v>
      </c>
      <c r="G16" s="133"/>
      <c r="H16" s="122" t="str">
        <f t="shared" si="7"/>
        <v/>
      </c>
      <c r="I16" s="146"/>
      <c r="J16" s="43"/>
      <c r="K16" s="159"/>
      <c r="L16" s="123">
        <f t="shared" si="1"/>
        <v>0</v>
      </c>
      <c r="M16" s="123">
        <f t="shared" si="2"/>
        <v>0</v>
      </c>
      <c r="N16" s="44" t="str">
        <f>IF(E16="","",H16/12*VLOOKUP(J16,Causa!$A$78:$C$80,3,0))</f>
        <v/>
      </c>
      <c r="O16" s="44">
        <f t="shared" si="3"/>
        <v>0</v>
      </c>
      <c r="P16" s="44">
        <f t="shared" si="4"/>
        <v>0</v>
      </c>
      <c r="Q16" s="160"/>
      <c r="R16" s="45">
        <f>IFERROR(SUM(T16:T23)/(SUM(Y16:Y23)-SUM(U16:U23)-SUM(V16:V23)),0)</f>
        <v>0</v>
      </c>
      <c r="S16" s="45"/>
      <c r="T16" s="161">
        <f>IF(H16="",0,ROUND(H16/VLOOKUP(J16,Causa!$A$78:$B$80,2,0)*60,2))</f>
        <v>0</v>
      </c>
      <c r="U16" s="161">
        <f t="shared" si="8"/>
        <v>0</v>
      </c>
      <c r="V16" s="161">
        <f t="shared" si="9"/>
        <v>0</v>
      </c>
      <c r="W16" s="161">
        <f t="shared" si="10"/>
        <v>0</v>
      </c>
      <c r="X16" s="161">
        <f t="shared" si="11"/>
        <v>0</v>
      </c>
      <c r="Y16" s="161">
        <f t="shared" si="5"/>
        <v>0</v>
      </c>
      <c r="Z16" s="162">
        <v>7</v>
      </c>
      <c r="AA16" s="105" t="s">
        <v>515</v>
      </c>
      <c r="AB16" s="106"/>
      <c r="AC16" s="106"/>
      <c r="AD16" s="106"/>
      <c r="AE16" s="107">
        <f t="shared" si="12"/>
        <v>7</v>
      </c>
      <c r="AP16" s="87"/>
      <c r="AQ16" s="87"/>
      <c r="AR16" s="87"/>
    </row>
    <row r="17" spans="1:44" s="108" customFormat="1" ht="24.75" customHeight="1" x14ac:dyDescent="0.25">
      <c r="A17" s="260"/>
      <c r="B17" s="47"/>
      <c r="C17" s="49" t="str">
        <f t="shared" si="6"/>
        <v/>
      </c>
      <c r="D17" s="40" t="str">
        <f>IFERROR(IF(H17="","",(1-(H17/(VLOOKUP(J17,Causa!$A$78:$B$80,2,0))))*60),"FALTA CALIBRE")</f>
        <v/>
      </c>
      <c r="E17" s="41"/>
      <c r="F17" s="42">
        <v>0.374305555555556</v>
      </c>
      <c r="G17" s="133"/>
      <c r="H17" s="122" t="str">
        <f t="shared" si="7"/>
        <v/>
      </c>
      <c r="I17" s="146"/>
      <c r="J17" s="43"/>
      <c r="K17" s="159" t="str">
        <f>IFERROR("Promedio Vol. De 00:00 a 08:00: " &amp; ROUND(AVERAGE(N17:N24),1) &amp; "  - GLY Promedio: " &amp; ROUND(AVERAGE(L17:L24),3)*100,"")</f>
        <v/>
      </c>
      <c r="L17" s="123">
        <f t="shared" si="1"/>
        <v>0</v>
      </c>
      <c r="M17" s="123">
        <f t="shared" si="2"/>
        <v>0</v>
      </c>
      <c r="N17" s="44" t="str">
        <f>IF(E17="","",H17/12*VLOOKUP(J17,Causa!$A$78:$C$80,3,0))</f>
        <v/>
      </c>
      <c r="O17" s="44">
        <f t="shared" si="3"/>
        <v>0</v>
      </c>
      <c r="P17" s="44">
        <f t="shared" si="4"/>
        <v>0</v>
      </c>
      <c r="Q17" s="160"/>
      <c r="R17" s="45"/>
      <c r="S17" s="45"/>
      <c r="T17" s="161">
        <f>IF(H17="",0,ROUND(H17/VLOOKUP(J17,Causa!$A$78:$B$80,2,0)*60,2))</f>
        <v>0</v>
      </c>
      <c r="U17" s="161">
        <f t="shared" si="8"/>
        <v>0</v>
      </c>
      <c r="V17" s="161">
        <f t="shared" si="9"/>
        <v>0</v>
      </c>
      <c r="W17" s="161">
        <f t="shared" si="10"/>
        <v>0</v>
      </c>
      <c r="X17" s="161">
        <f t="shared" si="11"/>
        <v>0</v>
      </c>
      <c r="Y17" s="161">
        <f t="shared" si="5"/>
        <v>0</v>
      </c>
      <c r="Z17" s="162">
        <v>8</v>
      </c>
      <c r="AA17" s="105" t="s">
        <v>515</v>
      </c>
      <c r="AB17" s="106"/>
      <c r="AC17" s="106"/>
      <c r="AD17" s="106"/>
      <c r="AE17" s="107">
        <f t="shared" si="12"/>
        <v>8</v>
      </c>
      <c r="AP17" s="87"/>
      <c r="AQ17" s="87"/>
      <c r="AR17" s="87"/>
    </row>
    <row r="18" spans="1:44" s="108" customFormat="1" ht="24.75" customHeight="1" x14ac:dyDescent="0.25">
      <c r="A18" s="260"/>
      <c r="B18" s="47"/>
      <c r="C18" s="49" t="str">
        <f t="shared" si="6"/>
        <v/>
      </c>
      <c r="D18" s="40" t="str">
        <f>IFERROR(IF(H18="","",(1-(H18/(VLOOKUP(J18,Causa!$A$78:$B$80,2,0))))*60),"FALTA CALIBRE")</f>
        <v/>
      </c>
      <c r="E18" s="41"/>
      <c r="F18" s="42">
        <v>0.41597222222222202</v>
      </c>
      <c r="G18" s="133"/>
      <c r="H18" s="122" t="str">
        <f t="shared" si="7"/>
        <v/>
      </c>
      <c r="I18" s="146"/>
      <c r="J18" s="43"/>
      <c r="K18" s="159"/>
      <c r="L18" s="123">
        <f t="shared" si="1"/>
        <v>0</v>
      </c>
      <c r="M18" s="123">
        <f t="shared" si="2"/>
        <v>0</v>
      </c>
      <c r="N18" s="44" t="str">
        <f>IF(E18="","",H18/12*VLOOKUP(J18,Causa!$A$78:$C$80,3,0))</f>
        <v/>
      </c>
      <c r="O18" s="44">
        <f t="shared" si="3"/>
        <v>0</v>
      </c>
      <c r="P18" s="44">
        <f t="shared" si="4"/>
        <v>0</v>
      </c>
      <c r="Q18" s="160"/>
      <c r="R18" s="45"/>
      <c r="S18" s="45"/>
      <c r="T18" s="161">
        <f>IF(H18="",0,ROUND(H18/VLOOKUP(J18,Causa!$A$78:$B$80,2,0)*60,2))</f>
        <v>0</v>
      </c>
      <c r="U18" s="161">
        <f t="shared" si="8"/>
        <v>0</v>
      </c>
      <c r="V18" s="161">
        <f t="shared" si="9"/>
        <v>0</v>
      </c>
      <c r="W18" s="161">
        <f t="shared" si="10"/>
        <v>0</v>
      </c>
      <c r="X18" s="161">
        <f t="shared" si="11"/>
        <v>0</v>
      </c>
      <c r="Y18" s="161">
        <f t="shared" si="5"/>
        <v>0</v>
      </c>
      <c r="Z18" s="162">
        <v>9</v>
      </c>
      <c r="AA18" s="105" t="s">
        <v>515</v>
      </c>
      <c r="AB18" s="106"/>
      <c r="AC18" s="106"/>
      <c r="AD18" s="106"/>
      <c r="AE18" s="107">
        <f t="shared" si="12"/>
        <v>9</v>
      </c>
      <c r="AP18" s="87"/>
      <c r="AQ18" s="87"/>
      <c r="AR18" s="87"/>
    </row>
    <row r="19" spans="1:44" s="108" customFormat="1" ht="24.75" customHeight="1" x14ac:dyDescent="0.25">
      <c r="A19" s="260"/>
      <c r="B19" s="47"/>
      <c r="C19" s="49" t="str">
        <f t="shared" si="6"/>
        <v/>
      </c>
      <c r="D19" s="40" t="str">
        <f>IFERROR(IF(H19="","",(1-(H19/(VLOOKUP(J19,Causa!$A$78:$B$80,2,0))))*60),"FALTA CALIBRE")</f>
        <v/>
      </c>
      <c r="E19" s="41"/>
      <c r="F19" s="42">
        <v>0.45763888888888898</v>
      </c>
      <c r="G19" s="133"/>
      <c r="H19" s="122" t="str">
        <f t="shared" si="7"/>
        <v/>
      </c>
      <c r="I19" s="146"/>
      <c r="J19" s="43"/>
      <c r="K19" s="159"/>
      <c r="L19" s="123">
        <f t="shared" si="1"/>
        <v>0</v>
      </c>
      <c r="M19" s="123">
        <f t="shared" si="2"/>
        <v>0</v>
      </c>
      <c r="N19" s="44" t="str">
        <f>IF(E19="","",H19/12*VLOOKUP(J19,Causa!$A$78:$C$80,3,0))</f>
        <v/>
      </c>
      <c r="O19" s="44">
        <f t="shared" si="3"/>
        <v>0</v>
      </c>
      <c r="P19" s="44">
        <f t="shared" si="4"/>
        <v>0</v>
      </c>
      <c r="Q19" s="160"/>
      <c r="R19" s="45"/>
      <c r="S19" s="45"/>
      <c r="T19" s="161">
        <f>IF(H19="",0,ROUND(H19/VLOOKUP(J19,Causa!$A$78:$B$80,2,0)*60,2))</f>
        <v>0</v>
      </c>
      <c r="U19" s="161">
        <f t="shared" si="8"/>
        <v>0</v>
      </c>
      <c r="V19" s="161">
        <f t="shared" si="9"/>
        <v>0</v>
      </c>
      <c r="W19" s="161">
        <f t="shared" si="10"/>
        <v>0</v>
      </c>
      <c r="X19" s="161">
        <f t="shared" si="11"/>
        <v>0</v>
      </c>
      <c r="Y19" s="161">
        <f t="shared" si="5"/>
        <v>0</v>
      </c>
      <c r="Z19" s="162">
        <v>10</v>
      </c>
      <c r="AA19" s="105" t="s">
        <v>515</v>
      </c>
      <c r="AB19" s="106"/>
      <c r="AC19" s="106"/>
      <c r="AD19" s="106"/>
      <c r="AE19" s="107">
        <f t="shared" si="12"/>
        <v>10</v>
      </c>
      <c r="AP19" s="87"/>
      <c r="AQ19" s="87"/>
      <c r="AR19" s="87"/>
    </row>
    <row r="20" spans="1:44" s="108" customFormat="1" ht="24.75" customHeight="1" x14ac:dyDescent="0.25">
      <c r="A20" s="260"/>
      <c r="B20" s="47"/>
      <c r="C20" s="49" t="str">
        <f t="shared" si="6"/>
        <v/>
      </c>
      <c r="D20" s="40" t="str">
        <f>IFERROR(IF(H20="","",(1-(H20/(VLOOKUP(J20,Causa!$A$78:$B$80,2,0))))*60),"FALTA CALIBRE")</f>
        <v/>
      </c>
      <c r="E20" s="41"/>
      <c r="F20" s="42">
        <v>0.499305555555556</v>
      </c>
      <c r="G20" s="133"/>
      <c r="H20" s="122" t="str">
        <f t="shared" si="7"/>
        <v/>
      </c>
      <c r="I20" s="146"/>
      <c r="J20" s="43"/>
      <c r="K20" s="159"/>
      <c r="L20" s="123">
        <f t="shared" si="1"/>
        <v>0</v>
      </c>
      <c r="M20" s="123">
        <f t="shared" si="2"/>
        <v>0</v>
      </c>
      <c r="N20" s="44" t="str">
        <f>IF(E20="","",H20/12*VLOOKUP(J20,Causa!$A$78:$C$80,3,0))</f>
        <v/>
      </c>
      <c r="O20" s="44">
        <f t="shared" si="3"/>
        <v>0</v>
      </c>
      <c r="P20" s="44">
        <f t="shared" si="4"/>
        <v>0</v>
      </c>
      <c r="Q20" s="160"/>
      <c r="R20" s="45"/>
      <c r="S20" s="45"/>
      <c r="T20" s="161">
        <f>IF(H20="",0,ROUND(H20/VLOOKUP(J20,Causa!$A$78:$B$80,2,0)*60,2))</f>
        <v>0</v>
      </c>
      <c r="U20" s="161">
        <f t="shared" si="8"/>
        <v>0</v>
      </c>
      <c r="V20" s="161">
        <f t="shared" si="9"/>
        <v>0</v>
      </c>
      <c r="W20" s="161">
        <f t="shared" si="10"/>
        <v>0</v>
      </c>
      <c r="X20" s="161">
        <f t="shared" si="11"/>
        <v>0</v>
      </c>
      <c r="Y20" s="161">
        <f t="shared" si="5"/>
        <v>0</v>
      </c>
      <c r="Z20" s="162">
        <v>11</v>
      </c>
      <c r="AA20" s="105" t="s">
        <v>515</v>
      </c>
      <c r="AB20" s="106"/>
      <c r="AC20" s="106"/>
      <c r="AD20" s="106"/>
      <c r="AE20" s="107">
        <f t="shared" si="12"/>
        <v>11</v>
      </c>
      <c r="AP20" s="87"/>
      <c r="AQ20" s="87"/>
      <c r="AR20" s="87"/>
    </row>
    <row r="21" spans="1:44" s="108" customFormat="1" ht="24.75" customHeight="1" x14ac:dyDescent="0.25">
      <c r="A21" s="260"/>
      <c r="B21" s="47"/>
      <c r="C21" s="49" t="str">
        <f t="shared" si="6"/>
        <v/>
      </c>
      <c r="D21" s="40" t="str">
        <f>IFERROR(IF(H21="","",(1-(H21/(VLOOKUP(J21,Causa!$A$78:$B$80,2,0))))*60),"FALTA CALIBRE")</f>
        <v/>
      </c>
      <c r="E21" s="41"/>
      <c r="F21" s="42">
        <v>0.54097222222222197</v>
      </c>
      <c r="G21" s="133"/>
      <c r="H21" s="122" t="str">
        <f t="shared" si="7"/>
        <v/>
      </c>
      <c r="I21" s="146"/>
      <c r="J21" s="43"/>
      <c r="K21" s="159"/>
      <c r="L21" s="123">
        <f t="shared" si="1"/>
        <v>0</v>
      </c>
      <c r="M21" s="123">
        <f t="shared" si="2"/>
        <v>0</v>
      </c>
      <c r="N21" s="44" t="str">
        <f>IF(E21="","",H21/12*VLOOKUP(J21,Causa!$A$78:$C$80,3,0))</f>
        <v/>
      </c>
      <c r="O21" s="44">
        <f t="shared" si="3"/>
        <v>0</v>
      </c>
      <c r="P21" s="44">
        <f t="shared" si="4"/>
        <v>0</v>
      </c>
      <c r="Q21" s="160"/>
      <c r="R21" s="45"/>
      <c r="S21" s="45"/>
      <c r="T21" s="161">
        <f>IF(H21="",0,ROUND(H21/VLOOKUP(J21,Causa!$A$78:$B$80,2,0)*60,2))</f>
        <v>0</v>
      </c>
      <c r="U21" s="161">
        <f t="shared" si="8"/>
        <v>0</v>
      </c>
      <c r="V21" s="161">
        <f t="shared" si="9"/>
        <v>0</v>
      </c>
      <c r="W21" s="161">
        <f t="shared" si="10"/>
        <v>0</v>
      </c>
      <c r="X21" s="161">
        <f t="shared" si="11"/>
        <v>0</v>
      </c>
      <c r="Y21" s="161">
        <f t="shared" si="5"/>
        <v>0</v>
      </c>
      <c r="Z21" s="162">
        <v>12</v>
      </c>
      <c r="AA21" s="110" t="s">
        <v>515</v>
      </c>
      <c r="AB21" s="106"/>
      <c r="AC21" s="106"/>
      <c r="AD21" s="106"/>
      <c r="AE21" s="107">
        <f t="shared" si="12"/>
        <v>12</v>
      </c>
      <c r="AP21" s="87"/>
      <c r="AQ21" s="87"/>
      <c r="AR21" s="87"/>
    </row>
    <row r="22" spans="1:44" s="108" customFormat="1" ht="24.75" customHeight="1" x14ac:dyDescent="0.25">
      <c r="A22" s="260"/>
      <c r="B22" s="47"/>
      <c r="C22" s="49" t="str">
        <f t="shared" si="6"/>
        <v/>
      </c>
      <c r="D22" s="40" t="str">
        <f>IFERROR(IF(H22="","",(1-(H22/(VLOOKUP(J22,Causa!$A$78:$B$80,2,0))))*60),"FALTA CALIBRE")</f>
        <v/>
      </c>
      <c r="E22" s="41"/>
      <c r="F22" s="42">
        <v>0.58263888888888904</v>
      </c>
      <c r="G22" s="133"/>
      <c r="H22" s="122" t="str">
        <f t="shared" si="7"/>
        <v/>
      </c>
      <c r="I22" s="146"/>
      <c r="J22" s="43"/>
      <c r="K22" s="159"/>
      <c r="L22" s="123">
        <f t="shared" si="1"/>
        <v>0</v>
      </c>
      <c r="M22" s="123">
        <f t="shared" si="2"/>
        <v>0</v>
      </c>
      <c r="N22" s="44" t="str">
        <f>IF(E22="","",H22/12*VLOOKUP(J22,Causa!$A$78:$C$80,3,0))</f>
        <v/>
      </c>
      <c r="O22" s="44">
        <f t="shared" si="3"/>
        <v>0</v>
      </c>
      <c r="P22" s="44">
        <f t="shared" si="4"/>
        <v>0</v>
      </c>
      <c r="Q22" s="160"/>
      <c r="R22" s="45"/>
      <c r="S22" s="45"/>
      <c r="T22" s="161">
        <f>IF(H22="",0,ROUND(H22/VLOOKUP(J22,Causa!$A$78:$B$80,2,0)*60,2))</f>
        <v>0</v>
      </c>
      <c r="U22" s="161">
        <f t="shared" si="8"/>
        <v>0</v>
      </c>
      <c r="V22" s="161">
        <f t="shared" si="9"/>
        <v>0</v>
      </c>
      <c r="W22" s="161">
        <f t="shared" si="10"/>
        <v>0</v>
      </c>
      <c r="X22" s="161">
        <f t="shared" si="11"/>
        <v>0</v>
      </c>
      <c r="Y22" s="161">
        <f t="shared" si="5"/>
        <v>0</v>
      </c>
      <c r="Z22" s="162">
        <v>13</v>
      </c>
      <c r="AA22" s="110" t="s">
        <v>515</v>
      </c>
      <c r="AB22" s="106"/>
      <c r="AC22" s="106"/>
      <c r="AD22" s="106"/>
      <c r="AE22" s="107">
        <f t="shared" si="12"/>
        <v>13</v>
      </c>
      <c r="AP22" s="87"/>
      <c r="AQ22" s="87"/>
      <c r="AR22" s="87"/>
    </row>
    <row r="23" spans="1:44" s="108" customFormat="1" ht="24.75" customHeight="1" thickBot="1" x14ac:dyDescent="0.3">
      <c r="A23" s="261"/>
      <c r="B23" s="47"/>
      <c r="C23" s="50" t="str">
        <f t="shared" si="6"/>
        <v/>
      </c>
      <c r="D23" s="40" t="str">
        <f>IFERROR(IF(H23="","",(1-(H23/(VLOOKUP(J23,Causa!$A$78:$B$80,2,0))))*60),"FALTA CALIBRE")</f>
        <v/>
      </c>
      <c r="E23" s="41"/>
      <c r="F23" s="42">
        <v>0.624305555555556</v>
      </c>
      <c r="G23" s="133"/>
      <c r="H23" s="122" t="str">
        <f t="shared" si="7"/>
        <v/>
      </c>
      <c r="I23" s="146"/>
      <c r="J23" s="43"/>
      <c r="K23" s="159"/>
      <c r="L23" s="123">
        <f t="shared" si="1"/>
        <v>0</v>
      </c>
      <c r="M23" s="123">
        <f t="shared" si="2"/>
        <v>0</v>
      </c>
      <c r="N23" s="44" t="str">
        <f>IF(E23="","",H23/12*VLOOKUP(J23,Causa!$A$78:$C$80,3,0))</f>
        <v/>
      </c>
      <c r="O23" s="44">
        <f t="shared" si="3"/>
        <v>0</v>
      </c>
      <c r="P23" s="44">
        <f t="shared" si="4"/>
        <v>0</v>
      </c>
      <c r="Q23" s="160"/>
      <c r="R23" s="45"/>
      <c r="S23" s="45"/>
      <c r="T23" s="161">
        <f>IF(H23="",0,ROUND(H23/VLOOKUP(J23,Causa!$A$78:$B$80,2,0)*60,2))</f>
        <v>0</v>
      </c>
      <c r="U23" s="161">
        <f t="shared" si="8"/>
        <v>0</v>
      </c>
      <c r="V23" s="161">
        <f t="shared" si="9"/>
        <v>0</v>
      </c>
      <c r="W23" s="161">
        <f t="shared" si="10"/>
        <v>0</v>
      </c>
      <c r="X23" s="161">
        <f t="shared" si="11"/>
        <v>0</v>
      </c>
      <c r="Y23" s="161">
        <f t="shared" si="5"/>
        <v>0</v>
      </c>
      <c r="Z23" s="162">
        <v>14</v>
      </c>
      <c r="AA23" s="110" t="s">
        <v>515</v>
      </c>
      <c r="AB23" s="106"/>
      <c r="AC23" s="106"/>
      <c r="AD23" s="106"/>
      <c r="AE23" s="107">
        <f t="shared" si="12"/>
        <v>14</v>
      </c>
      <c r="AP23" s="87"/>
      <c r="AQ23" s="87"/>
      <c r="AR23" s="87"/>
    </row>
    <row r="24" spans="1:44" s="108" customFormat="1" ht="24.75" customHeight="1" x14ac:dyDescent="0.25">
      <c r="A24" s="259" t="s">
        <v>1764</v>
      </c>
      <c r="B24" s="47"/>
      <c r="C24" s="48" t="str">
        <f t="shared" si="6"/>
        <v/>
      </c>
      <c r="D24" s="40" t="str">
        <f>IFERROR(IF(H24="","",(1-(H24/(VLOOKUP(J24,Causa!$A$78:$B$80,2,0))))*60),"FALTA CALIBRE")</f>
        <v/>
      </c>
      <c r="E24" s="41"/>
      <c r="F24" s="42">
        <v>0.66597222222222197</v>
      </c>
      <c r="G24" s="133"/>
      <c r="H24" s="122" t="str">
        <f t="shared" si="7"/>
        <v/>
      </c>
      <c r="I24" s="146"/>
      <c r="J24" s="43"/>
      <c r="K24" s="159"/>
      <c r="L24" s="123">
        <f t="shared" si="1"/>
        <v>0</v>
      </c>
      <c r="M24" s="123">
        <f t="shared" si="2"/>
        <v>0</v>
      </c>
      <c r="N24" s="44" t="str">
        <f>IF(E24="","",H24/12*VLOOKUP(J24,Causa!$A$78:$C$80,3,0))</f>
        <v/>
      </c>
      <c r="O24" s="44">
        <f t="shared" si="3"/>
        <v>0</v>
      </c>
      <c r="P24" s="44">
        <f t="shared" si="4"/>
        <v>0</v>
      </c>
      <c r="Q24" s="160"/>
      <c r="R24" s="45">
        <f>IFERROR(SUM(T24:T32)/(SUM(Y24:Y32)-SUM(U24:U32)-SUM(V24:V32)),0)</f>
        <v>0</v>
      </c>
      <c r="S24" s="45"/>
      <c r="T24" s="161">
        <f>IF(H24="",0,ROUND(H24/VLOOKUP(J24,Causa!$A$78:$B$80,2,0)*60,2))</f>
        <v>0</v>
      </c>
      <c r="U24" s="161">
        <f t="shared" si="8"/>
        <v>0</v>
      </c>
      <c r="V24" s="161">
        <f t="shared" si="9"/>
        <v>0</v>
      </c>
      <c r="W24" s="161">
        <f t="shared" si="10"/>
        <v>0</v>
      </c>
      <c r="X24" s="161">
        <f t="shared" si="11"/>
        <v>0</v>
      </c>
      <c r="Y24" s="161">
        <f t="shared" si="5"/>
        <v>0</v>
      </c>
      <c r="Z24" s="162">
        <v>15</v>
      </c>
      <c r="AA24" s="110" t="s">
        <v>1850</v>
      </c>
      <c r="AB24" s="106"/>
      <c r="AC24" s="106"/>
      <c r="AD24" s="106"/>
      <c r="AE24" s="107">
        <f t="shared" si="12"/>
        <v>15</v>
      </c>
      <c r="AP24" s="111"/>
      <c r="AQ24" s="111"/>
      <c r="AR24" s="111"/>
    </row>
    <row r="25" spans="1:44" s="108" customFormat="1" ht="24.75" customHeight="1" x14ac:dyDescent="0.25">
      <c r="A25" s="260"/>
      <c r="B25" s="47"/>
      <c r="C25" s="49" t="str">
        <f t="shared" si="6"/>
        <v/>
      </c>
      <c r="D25" s="40" t="str">
        <f>IFERROR(IF(H25="","",(1-(H25/(VLOOKUP(J25,Causa!$A$78:$B$80,2,0))))*60),"FALTA CALIBRE")</f>
        <v/>
      </c>
      <c r="E25" s="41"/>
      <c r="F25" s="42">
        <v>0.70763888888888904</v>
      </c>
      <c r="G25" s="133"/>
      <c r="H25" s="122" t="str">
        <f t="shared" si="7"/>
        <v/>
      </c>
      <c r="I25" s="146"/>
      <c r="J25" s="43"/>
      <c r="K25" s="159" t="str">
        <f>IFERROR("Promedio Vol. De 00:00 a 08:00: " &amp; ROUND(AVERAGE(N25:N32),1) &amp; "  - GLY Promedio: " &amp; ROUND(AVERAGE(L25:L32),3)*100,"")</f>
        <v/>
      </c>
      <c r="L25" s="123">
        <f t="shared" si="1"/>
        <v>0</v>
      </c>
      <c r="M25" s="123">
        <f t="shared" si="2"/>
        <v>0</v>
      </c>
      <c r="N25" s="44" t="str">
        <f>IF(E25="","",H25/12*VLOOKUP(J25,Causa!$A$78:$C$80,3,0))</f>
        <v/>
      </c>
      <c r="O25" s="44">
        <f t="shared" si="3"/>
        <v>0</v>
      </c>
      <c r="P25" s="44">
        <f t="shared" si="4"/>
        <v>0</v>
      </c>
      <c r="Q25" s="160"/>
      <c r="R25" s="45"/>
      <c r="S25" s="45"/>
      <c r="T25" s="161">
        <f>IF(H25="",0,ROUND(H25/VLOOKUP(J25,Causa!$A$78:$B$80,2,0)*60,2))</f>
        <v>0</v>
      </c>
      <c r="U25" s="161">
        <f t="shared" si="8"/>
        <v>0</v>
      </c>
      <c r="V25" s="161">
        <f t="shared" si="9"/>
        <v>0</v>
      </c>
      <c r="W25" s="161">
        <f t="shared" si="10"/>
        <v>0</v>
      </c>
      <c r="X25" s="161">
        <f t="shared" si="11"/>
        <v>0</v>
      </c>
      <c r="Y25" s="161">
        <f t="shared" si="5"/>
        <v>0</v>
      </c>
      <c r="Z25" s="162">
        <v>16</v>
      </c>
      <c r="AA25" s="110" t="s">
        <v>1850</v>
      </c>
      <c r="AB25" s="106"/>
      <c r="AC25" s="106"/>
      <c r="AD25" s="106"/>
      <c r="AE25" s="107">
        <f t="shared" si="12"/>
        <v>16</v>
      </c>
      <c r="AP25" s="91"/>
      <c r="AQ25" s="91"/>
      <c r="AR25" s="91"/>
    </row>
    <row r="26" spans="1:44" s="108" customFormat="1" ht="24.75" customHeight="1" x14ac:dyDescent="0.25">
      <c r="A26" s="260"/>
      <c r="B26" s="47"/>
      <c r="C26" s="49" t="str">
        <f t="shared" si="6"/>
        <v/>
      </c>
      <c r="D26" s="40" t="str">
        <f>IFERROR(IF(H26="","",(1-(H26/(VLOOKUP(J26,Causa!$A$78:$B$80,2,0))))*60),"FALTA CALIBRE")</f>
        <v/>
      </c>
      <c r="E26" s="41"/>
      <c r="F26" s="42">
        <v>0.749305555555556</v>
      </c>
      <c r="G26" s="133"/>
      <c r="H26" s="122" t="str">
        <f t="shared" si="7"/>
        <v/>
      </c>
      <c r="I26" s="146"/>
      <c r="J26" s="43"/>
      <c r="K26" s="159"/>
      <c r="L26" s="123">
        <f t="shared" si="1"/>
        <v>0</v>
      </c>
      <c r="M26" s="123">
        <f t="shared" si="2"/>
        <v>0</v>
      </c>
      <c r="N26" s="44" t="str">
        <f>IF(E26="","",H26/12*VLOOKUP(J26,Causa!$A$78:$C$80,3,0))</f>
        <v/>
      </c>
      <c r="O26" s="44">
        <f t="shared" si="3"/>
        <v>0</v>
      </c>
      <c r="P26" s="44">
        <f t="shared" si="4"/>
        <v>0</v>
      </c>
      <c r="Q26" s="160"/>
      <c r="R26" s="45"/>
      <c r="S26" s="45"/>
      <c r="T26" s="161">
        <f>IF(H26="",0,ROUND(H26/VLOOKUP(J26,Causa!$A$78:$B$80,2,0)*60,2))</f>
        <v>0</v>
      </c>
      <c r="U26" s="161">
        <f t="shared" si="8"/>
        <v>0</v>
      </c>
      <c r="V26" s="161">
        <f t="shared" si="9"/>
        <v>0</v>
      </c>
      <c r="W26" s="161">
        <f t="shared" si="10"/>
        <v>0</v>
      </c>
      <c r="X26" s="161">
        <f t="shared" si="11"/>
        <v>0</v>
      </c>
      <c r="Y26" s="161">
        <f t="shared" si="5"/>
        <v>0</v>
      </c>
      <c r="Z26" s="162">
        <v>17</v>
      </c>
      <c r="AA26" s="110" t="s">
        <v>1850</v>
      </c>
      <c r="AB26" s="106"/>
      <c r="AC26" s="106"/>
      <c r="AD26" s="106"/>
      <c r="AE26" s="107">
        <f t="shared" si="12"/>
        <v>17</v>
      </c>
      <c r="AP26" s="91"/>
      <c r="AQ26" s="91"/>
      <c r="AR26" s="91"/>
    </row>
    <row r="27" spans="1:44" s="108" customFormat="1" ht="24.75" customHeight="1" x14ac:dyDescent="0.25">
      <c r="A27" s="260"/>
      <c r="B27" s="47"/>
      <c r="C27" s="49" t="str">
        <f t="shared" si="6"/>
        <v/>
      </c>
      <c r="D27" s="40" t="str">
        <f>IFERROR(IF(H27="","",(1-(H27/(VLOOKUP(J27,Causa!$A$78:$B$80,2,0))))*60),"FALTA CALIBRE")</f>
        <v/>
      </c>
      <c r="E27" s="41"/>
      <c r="F27" s="42">
        <v>0.79097222222222197</v>
      </c>
      <c r="G27" s="133"/>
      <c r="H27" s="122" t="str">
        <f t="shared" si="7"/>
        <v/>
      </c>
      <c r="I27" s="146"/>
      <c r="J27" s="43"/>
      <c r="K27" s="159"/>
      <c r="L27" s="123">
        <f t="shared" si="1"/>
        <v>0</v>
      </c>
      <c r="M27" s="123">
        <f t="shared" si="2"/>
        <v>0</v>
      </c>
      <c r="N27" s="44" t="str">
        <f>IF(E27="","",H27/12*VLOOKUP(J27,Causa!$A$78:$C$80,3,0))</f>
        <v/>
      </c>
      <c r="O27" s="44">
        <f t="shared" si="3"/>
        <v>0</v>
      </c>
      <c r="P27" s="44">
        <f t="shared" si="4"/>
        <v>0</v>
      </c>
      <c r="Q27" s="160"/>
      <c r="R27" s="45"/>
      <c r="S27" s="45"/>
      <c r="T27" s="161">
        <f>IF(H27="",0,ROUND(H27/VLOOKUP(J27,Causa!$A$78:$B$80,2,0)*60,2))</f>
        <v>0</v>
      </c>
      <c r="U27" s="161">
        <f t="shared" si="8"/>
        <v>0</v>
      </c>
      <c r="V27" s="161">
        <f t="shared" si="9"/>
        <v>0</v>
      </c>
      <c r="W27" s="161">
        <f t="shared" si="10"/>
        <v>0</v>
      </c>
      <c r="X27" s="161">
        <f t="shared" si="11"/>
        <v>0</v>
      </c>
      <c r="Y27" s="161">
        <f t="shared" si="5"/>
        <v>0</v>
      </c>
      <c r="Z27" s="162">
        <v>18</v>
      </c>
      <c r="AA27" s="106" t="s">
        <v>1850</v>
      </c>
      <c r="AB27" s="106"/>
      <c r="AC27" s="106"/>
      <c r="AD27" s="106"/>
      <c r="AE27" s="107">
        <f t="shared" si="12"/>
        <v>18</v>
      </c>
      <c r="AP27" s="91"/>
      <c r="AQ27" s="91"/>
      <c r="AR27" s="91"/>
    </row>
    <row r="28" spans="1:44" s="108" customFormat="1" ht="24.75" customHeight="1" x14ac:dyDescent="0.25">
      <c r="A28" s="260"/>
      <c r="B28" s="47"/>
      <c r="C28" s="49" t="str">
        <f t="shared" si="6"/>
        <v/>
      </c>
      <c r="D28" s="40" t="str">
        <f>IFERROR(IF(H28="","",(1-(H28/(VLOOKUP(J28,Causa!$A$78:$B$80,2,0))))*60),"FALTA CALIBRE")</f>
        <v/>
      </c>
      <c r="E28" s="41"/>
      <c r="F28" s="42">
        <v>0.83263888888888904</v>
      </c>
      <c r="G28" s="133"/>
      <c r="H28" s="122" t="str">
        <f t="shared" si="7"/>
        <v/>
      </c>
      <c r="I28" s="146"/>
      <c r="J28" s="43"/>
      <c r="K28" s="159"/>
      <c r="L28" s="123">
        <f t="shared" si="1"/>
        <v>0</v>
      </c>
      <c r="M28" s="123">
        <f t="shared" si="2"/>
        <v>0</v>
      </c>
      <c r="N28" s="44" t="str">
        <f>IF(E28="","",H28/12*VLOOKUP(J28,Causa!$A$78:$C$80,3,0))</f>
        <v/>
      </c>
      <c r="O28" s="44">
        <f t="shared" si="3"/>
        <v>0</v>
      </c>
      <c r="P28" s="44">
        <f t="shared" si="4"/>
        <v>0</v>
      </c>
      <c r="Q28" s="160"/>
      <c r="R28" s="45"/>
      <c r="S28" s="45"/>
      <c r="T28" s="161">
        <f>IF(H28="",0,ROUND(H28/VLOOKUP(J28,Causa!$A$78:$B$80,2,0)*60,2))</f>
        <v>0</v>
      </c>
      <c r="U28" s="161">
        <f t="shared" si="8"/>
        <v>0</v>
      </c>
      <c r="V28" s="161">
        <f t="shared" si="9"/>
        <v>0</v>
      </c>
      <c r="W28" s="161">
        <f t="shared" si="10"/>
        <v>0</v>
      </c>
      <c r="X28" s="161">
        <f t="shared" si="11"/>
        <v>0</v>
      </c>
      <c r="Y28" s="161">
        <f t="shared" si="5"/>
        <v>0</v>
      </c>
      <c r="Z28" s="162">
        <v>19</v>
      </c>
      <c r="AA28" s="106" t="s">
        <v>1850</v>
      </c>
      <c r="AB28" s="106"/>
      <c r="AC28" s="106"/>
      <c r="AD28" s="106"/>
      <c r="AE28" s="107">
        <f t="shared" si="12"/>
        <v>19</v>
      </c>
      <c r="AP28" s="91"/>
      <c r="AQ28" s="91"/>
      <c r="AR28" s="91"/>
    </row>
    <row r="29" spans="1:44" s="108" customFormat="1" ht="24.75" customHeight="1" x14ac:dyDescent="0.25">
      <c r="A29" s="260"/>
      <c r="B29" s="47"/>
      <c r="C29" s="49" t="str">
        <f t="shared" si="6"/>
        <v/>
      </c>
      <c r="D29" s="40" t="str">
        <f>IFERROR(IF(H29="","",(1-(H29/(VLOOKUP(J29,Causa!$A$78:$B$80,2,0))))*60),"FALTA CALIBRE")</f>
        <v/>
      </c>
      <c r="E29" s="41"/>
      <c r="F29" s="42">
        <v>0.874305555555556</v>
      </c>
      <c r="G29" s="133"/>
      <c r="H29" s="122" t="str">
        <f t="shared" si="7"/>
        <v/>
      </c>
      <c r="I29" s="146"/>
      <c r="J29" s="43"/>
      <c r="K29" s="159"/>
      <c r="L29" s="123">
        <f t="shared" si="1"/>
        <v>0</v>
      </c>
      <c r="M29" s="123">
        <f t="shared" si="2"/>
        <v>0</v>
      </c>
      <c r="N29" s="44" t="str">
        <f>IF(E29="","",H29/12*VLOOKUP(J29,Causa!$A$78:$C$80,3,0))</f>
        <v/>
      </c>
      <c r="O29" s="44">
        <f t="shared" si="3"/>
        <v>0</v>
      </c>
      <c r="P29" s="44">
        <f t="shared" si="4"/>
        <v>0</v>
      </c>
      <c r="Q29" s="160"/>
      <c r="R29" s="45"/>
      <c r="S29" s="45"/>
      <c r="T29" s="161">
        <f>IF(H29="",0,ROUND(H29/VLOOKUP(J29,Causa!$A$78:$B$80,2,0)*60,2))</f>
        <v>0</v>
      </c>
      <c r="U29" s="161">
        <f t="shared" si="8"/>
        <v>0</v>
      </c>
      <c r="V29" s="161">
        <f t="shared" si="9"/>
        <v>0</v>
      </c>
      <c r="W29" s="161">
        <f t="shared" si="10"/>
        <v>0</v>
      </c>
      <c r="X29" s="161">
        <f t="shared" si="11"/>
        <v>0</v>
      </c>
      <c r="Y29" s="161">
        <f t="shared" si="5"/>
        <v>0</v>
      </c>
      <c r="Z29" s="162">
        <v>20</v>
      </c>
      <c r="AA29" s="106" t="s">
        <v>1850</v>
      </c>
      <c r="AB29" s="106"/>
      <c r="AC29" s="106"/>
      <c r="AD29" s="106"/>
      <c r="AE29" s="107">
        <f t="shared" si="12"/>
        <v>20</v>
      </c>
      <c r="AP29" s="91"/>
      <c r="AQ29" s="91"/>
      <c r="AR29" s="91"/>
    </row>
    <row r="30" spans="1:44" s="108" customFormat="1" ht="24.75" customHeight="1" x14ac:dyDescent="0.25">
      <c r="A30" s="260"/>
      <c r="B30" s="47"/>
      <c r="C30" s="49" t="str">
        <f t="shared" si="6"/>
        <v/>
      </c>
      <c r="D30" s="40" t="str">
        <f>IFERROR(IF(H30="","",(1-(H30/(VLOOKUP(J30,Causa!$A$78:$B$80,2,0))))*60),"FALTA CALIBRE")</f>
        <v/>
      </c>
      <c r="E30" s="41"/>
      <c r="F30" s="42">
        <v>0.91597222222222197</v>
      </c>
      <c r="G30" s="133"/>
      <c r="H30" s="122" t="str">
        <f t="shared" si="7"/>
        <v/>
      </c>
      <c r="I30" s="146"/>
      <c r="J30" s="43"/>
      <c r="K30" s="159"/>
      <c r="L30" s="123">
        <f t="shared" si="1"/>
        <v>0</v>
      </c>
      <c r="M30" s="123">
        <f t="shared" si="2"/>
        <v>0</v>
      </c>
      <c r="N30" s="44" t="str">
        <f>IF(E30="","",H30/12*VLOOKUP(J30,Causa!$A$78:$C$80,3,0))</f>
        <v/>
      </c>
      <c r="O30" s="44">
        <f t="shared" si="3"/>
        <v>0</v>
      </c>
      <c r="P30" s="44">
        <f t="shared" si="4"/>
        <v>0</v>
      </c>
      <c r="Q30" s="160"/>
      <c r="R30" s="45"/>
      <c r="S30" s="45"/>
      <c r="T30" s="161">
        <f>IF(H30="",0,ROUND(H30/VLOOKUP(J30,Causa!$A$78:$B$80,2,0)*60,2))</f>
        <v>0</v>
      </c>
      <c r="U30" s="161">
        <f t="shared" si="8"/>
        <v>0</v>
      </c>
      <c r="V30" s="161">
        <f t="shared" si="9"/>
        <v>0</v>
      </c>
      <c r="W30" s="161">
        <f t="shared" si="10"/>
        <v>0</v>
      </c>
      <c r="X30" s="161">
        <f t="shared" si="11"/>
        <v>0</v>
      </c>
      <c r="Y30" s="161">
        <f t="shared" si="5"/>
        <v>0</v>
      </c>
      <c r="Z30" s="162">
        <v>21</v>
      </c>
      <c r="AA30" s="106" t="s">
        <v>1850</v>
      </c>
      <c r="AB30" s="106"/>
      <c r="AC30" s="106"/>
      <c r="AD30" s="106"/>
      <c r="AE30" s="107">
        <f t="shared" si="12"/>
        <v>21</v>
      </c>
      <c r="AP30" s="91"/>
      <c r="AQ30" s="91"/>
      <c r="AR30" s="91"/>
    </row>
    <row r="31" spans="1:44" s="108" customFormat="1" ht="24.75" customHeight="1" thickBot="1" x14ac:dyDescent="0.3">
      <c r="A31" s="261"/>
      <c r="B31" s="47"/>
      <c r="C31" s="50" t="str">
        <f t="shared" si="6"/>
        <v/>
      </c>
      <c r="D31" s="40" t="str">
        <f>IFERROR(IF(H31="","",(1-(H31/(VLOOKUP(J31,Causa!$A$78:$B$80,2,0))))*60),"FALTA CALIBRE")</f>
        <v/>
      </c>
      <c r="E31" s="41"/>
      <c r="F31" s="42">
        <v>0.95763888888888904</v>
      </c>
      <c r="G31" s="133"/>
      <c r="H31" s="122" t="str">
        <f t="shared" si="7"/>
        <v/>
      </c>
      <c r="I31" s="146"/>
      <c r="J31" s="43"/>
      <c r="K31" s="159"/>
      <c r="L31" s="123">
        <f t="shared" si="1"/>
        <v>0</v>
      </c>
      <c r="M31" s="123">
        <f t="shared" si="2"/>
        <v>0</v>
      </c>
      <c r="N31" s="44" t="str">
        <f>IF(E31="","",H31/12*VLOOKUP(J31,Causa!$A$78:$C$80,3,0))</f>
        <v/>
      </c>
      <c r="O31" s="44">
        <f t="shared" si="3"/>
        <v>0</v>
      </c>
      <c r="P31" s="44">
        <f t="shared" si="4"/>
        <v>0</v>
      </c>
      <c r="Q31" s="160"/>
      <c r="R31" s="45"/>
      <c r="S31" s="45"/>
      <c r="T31" s="161">
        <f>IF(H31="",0,ROUND(H31/VLOOKUP(J31,Causa!$A$78:$B$80,2,0)*60,2))</f>
        <v>0</v>
      </c>
      <c r="U31" s="161">
        <f t="shared" si="8"/>
        <v>0</v>
      </c>
      <c r="V31" s="161">
        <f t="shared" si="9"/>
        <v>0</v>
      </c>
      <c r="W31" s="161">
        <f t="shared" si="10"/>
        <v>0</v>
      </c>
      <c r="X31" s="161">
        <f t="shared" si="11"/>
        <v>0</v>
      </c>
      <c r="Y31" s="161">
        <f t="shared" si="5"/>
        <v>0</v>
      </c>
      <c r="Z31" s="162">
        <v>22</v>
      </c>
      <c r="AA31" s="106" t="s">
        <v>1850</v>
      </c>
      <c r="AB31" s="106"/>
      <c r="AC31" s="106"/>
      <c r="AD31" s="106"/>
      <c r="AE31" s="107">
        <f t="shared" si="12"/>
        <v>22</v>
      </c>
      <c r="AP31" s="91"/>
      <c r="AQ31" s="91"/>
      <c r="AR31" s="91"/>
    </row>
    <row r="32" spans="1:44" s="108" customFormat="1" ht="24.75" customHeight="1" thickBot="1" x14ac:dyDescent="0.3">
      <c r="A32" s="51" t="s">
        <v>1795</v>
      </c>
      <c r="B32" s="47"/>
      <c r="C32" s="134" t="str">
        <f t="shared" si="6"/>
        <v/>
      </c>
      <c r="D32" s="135" t="str">
        <f>IFERROR(IF(H32="","",(1-(H32/(VLOOKUP(J32,Causa!$A$78:$B$80,2,0))))*60),"FALTA CALIBRE")</f>
        <v/>
      </c>
      <c r="E32" s="136"/>
      <c r="F32" s="137">
        <v>0.999305555555556</v>
      </c>
      <c r="G32" s="133"/>
      <c r="H32" s="138" t="str">
        <f t="shared" si="7"/>
        <v/>
      </c>
      <c r="I32" s="146"/>
      <c r="J32" s="43"/>
      <c r="K32" s="184"/>
      <c r="L32" s="123">
        <f t="shared" si="1"/>
        <v>0</v>
      </c>
      <c r="M32" s="123">
        <f t="shared" si="2"/>
        <v>0</v>
      </c>
      <c r="N32" s="44" t="str">
        <f>IF(E32="","",H32/12*VLOOKUP(J32,Causa!$A$78:$C$80,3,0))</f>
        <v/>
      </c>
      <c r="O32" s="44">
        <f t="shared" si="3"/>
        <v>0</v>
      </c>
      <c r="P32" s="44">
        <f t="shared" si="4"/>
        <v>0</v>
      </c>
      <c r="Q32" s="160"/>
      <c r="R32" s="45"/>
      <c r="S32" s="45"/>
      <c r="T32" s="161">
        <f>IF(H32="",0,ROUND(H32/VLOOKUP(J32,Causa!$A$78:$B$80,2,0)*60,2))</f>
        <v>0</v>
      </c>
      <c r="U32" s="161">
        <f t="shared" si="8"/>
        <v>0</v>
      </c>
      <c r="V32" s="161">
        <f t="shared" si="9"/>
        <v>0</v>
      </c>
      <c r="W32" s="161">
        <f t="shared" si="10"/>
        <v>0</v>
      </c>
      <c r="X32" s="161">
        <f t="shared" si="11"/>
        <v>0</v>
      </c>
      <c r="Y32" s="161">
        <f t="shared" si="5"/>
        <v>0</v>
      </c>
      <c r="Z32" s="162">
        <v>23</v>
      </c>
      <c r="AA32" s="106" t="s">
        <v>517</v>
      </c>
      <c r="AB32" s="106"/>
      <c r="AC32" s="106"/>
      <c r="AD32" s="106"/>
      <c r="AE32" s="107">
        <f t="shared" si="12"/>
        <v>23</v>
      </c>
      <c r="AP32" s="91"/>
      <c r="AQ32" s="91"/>
      <c r="AR32" s="91"/>
    </row>
    <row r="33" spans="1:44" s="108" customFormat="1" ht="26.25" customHeight="1" thickBot="1" x14ac:dyDescent="0.3">
      <c r="A33" s="152"/>
      <c r="B33" s="139" t="s">
        <v>1750</v>
      </c>
      <c r="C33" s="247">
        <f>+F33+H33+J33</f>
        <v>0</v>
      </c>
      <c r="D33" s="248"/>
      <c r="E33" s="140" t="s">
        <v>1747</v>
      </c>
      <c r="F33" s="141">
        <f>SUM(N9:N15,N32)</f>
        <v>0</v>
      </c>
      <c r="G33" s="140" t="s">
        <v>1748</v>
      </c>
      <c r="H33" s="142">
        <f>SUM(N16:N23)</f>
        <v>0</v>
      </c>
      <c r="I33" s="140" t="s">
        <v>1749</v>
      </c>
      <c r="J33" s="143">
        <f>SUM(N24:N31)</f>
        <v>0</v>
      </c>
      <c r="K33" s="143">
        <f>COUNTIF($M$9:$M$32,"100%")</f>
        <v>0</v>
      </c>
      <c r="L33" s="156"/>
      <c r="M33" s="157"/>
      <c r="N33" s="157"/>
      <c r="O33" s="157"/>
      <c r="P33" s="157"/>
      <c r="Q33" s="157"/>
      <c r="R33" s="157"/>
      <c r="S33" s="158"/>
      <c r="T33" s="249" t="s">
        <v>2</v>
      </c>
      <c r="U33" s="250"/>
      <c r="V33" s="250"/>
      <c r="W33" s="250"/>
      <c r="X33" s="18"/>
      <c r="Y33" s="124"/>
      <c r="Z33" s="124"/>
      <c r="AA33" s="112"/>
      <c r="AB33" s="112"/>
      <c r="AJ33" s="113"/>
      <c r="AK33" s="114"/>
      <c r="AL33" s="114"/>
      <c r="AM33" s="114"/>
      <c r="AN33" s="91"/>
      <c r="AO33" s="91"/>
      <c r="AP33" s="91"/>
      <c r="AQ33" s="91"/>
      <c r="AR33" s="91"/>
    </row>
    <row r="34" spans="1:44" s="108" customFormat="1" ht="35.25" customHeight="1" thickBot="1" x14ac:dyDescent="0.3">
      <c r="A34" s="150"/>
      <c r="C34" s="23" t="s">
        <v>1739</v>
      </c>
      <c r="D34" s="210" t="s">
        <v>1736</v>
      </c>
      <c r="E34" s="210" t="s">
        <v>1740</v>
      </c>
      <c r="F34" s="210" t="s">
        <v>4</v>
      </c>
      <c r="G34" s="210" t="s">
        <v>6</v>
      </c>
      <c r="H34" s="210" t="s">
        <v>7</v>
      </c>
      <c r="I34" s="132" t="s">
        <v>8</v>
      </c>
      <c r="J34" s="132" t="s">
        <v>17</v>
      </c>
      <c r="K34" s="144" t="s">
        <v>18</v>
      </c>
      <c r="L34" s="213" t="s">
        <v>19</v>
      </c>
      <c r="M34" s="214" t="s">
        <v>116</v>
      </c>
      <c r="N34" s="132" t="s">
        <v>117</v>
      </c>
      <c r="O34" s="132" t="s">
        <v>118</v>
      </c>
      <c r="P34" s="132" t="s">
        <v>20</v>
      </c>
      <c r="Q34" s="132" t="s">
        <v>21</v>
      </c>
      <c r="R34" s="215" t="s">
        <v>22</v>
      </c>
      <c r="S34" s="221" t="s">
        <v>12</v>
      </c>
      <c r="T34" s="120" t="s">
        <v>13</v>
      </c>
      <c r="U34" s="220" t="s">
        <v>14</v>
      </c>
      <c r="V34" s="220" t="s">
        <v>15</v>
      </c>
      <c r="W34" s="120" t="s">
        <v>4</v>
      </c>
      <c r="X34" s="120" t="s">
        <v>8</v>
      </c>
      <c r="Y34" s="125"/>
      <c r="Z34" s="126"/>
      <c r="AA34" s="91"/>
      <c r="AB34" s="115"/>
      <c r="AJ34" s="113"/>
      <c r="AK34" s="114"/>
      <c r="AL34" s="114"/>
      <c r="AM34" s="114"/>
      <c r="AN34" s="91"/>
      <c r="AO34" s="91"/>
      <c r="AP34" s="91"/>
      <c r="AQ34" s="91"/>
      <c r="AR34" s="91"/>
    </row>
    <row r="35" spans="1:44" s="17" customFormat="1" ht="20.25" customHeight="1" x14ac:dyDescent="0.2">
      <c r="A35" s="150"/>
      <c r="C35" s="205"/>
      <c r="D35" s="206" t="str">
        <f t="shared" ref="D35:D98" si="13">IF(E35="","",IF(E35=1,IF(COUNTA(F35:P35)=9,1,0),IF(J35="OPERACIO",IF(COUNTA(F35:P35)=7,1,0),IF(COUNTA(F35:P35)=7,1,0))))</f>
        <v/>
      </c>
      <c r="E35" s="207" t="str">
        <f>IFERROR(VLOOKUP(J35,Causa!$A$2:$F$15,6,0),"")</f>
        <v/>
      </c>
      <c r="F35" s="208"/>
      <c r="G35" s="209"/>
      <c r="H35" s="211"/>
      <c r="I35" s="55"/>
      <c r="J35" s="54"/>
      <c r="K35" s="54"/>
      <c r="L35" s="54"/>
      <c r="M35" s="54"/>
      <c r="N35" s="54"/>
      <c r="O35" s="54"/>
      <c r="P35" s="54"/>
      <c r="Q35" s="55"/>
      <c r="R35" s="54"/>
      <c r="S35" s="61">
        <f>IF(K35="tiempo no programado",P35,0)</f>
        <v>0</v>
      </c>
      <c r="T35" s="61">
        <f t="shared" ref="T35:T98" si="14">IF(J35="Programa",P35,0)-S35</f>
        <v>0</v>
      </c>
      <c r="U35" s="61">
        <f>IF(J35="CALIDAD",P35,0)+IF(J35="LOGISTIC",P35,0)+IF(J35="REPUESTO",P35,0)+IF(J35="SALAMAQ",P35,0)+IF(J35="PROCESO",P35,0)</f>
        <v>0</v>
      </c>
      <c r="V35" s="61">
        <f t="shared" ref="V35:V98" si="15">IF(J35="ELECTRIC",P35,0)+IF(J35="INSTRUME",P35,0)+IF(J35="MECANICA",P35,0)+IF(J35="OPERACIO",P35,0)+IF(J35="AUTOMATI",P35,0)</f>
        <v>0</v>
      </c>
      <c r="W35" s="62" t="str">
        <f t="shared" ref="W35:W98" si="16">IF(F35="","",HOUR(F35))</f>
        <v/>
      </c>
      <c r="X35" s="61" t="str">
        <f>IF(OR(W35=23,W35&lt;7),"N",IF(AND(W35&gt;=7,W35&lt;15),"M","T"))</f>
        <v>T</v>
      </c>
      <c r="Y35" s="18"/>
      <c r="Z35" s="19"/>
      <c r="AA35" s="20"/>
      <c r="AB35" s="19"/>
      <c r="AC35" s="21"/>
      <c r="AJ35" s="22"/>
      <c r="AK35" s="22"/>
      <c r="AL35" s="22"/>
      <c r="AM35" s="22"/>
      <c r="AN35" s="20"/>
      <c r="AO35" s="20"/>
      <c r="AP35" s="20"/>
      <c r="AQ35" s="20"/>
      <c r="AR35" s="20"/>
    </row>
    <row r="36" spans="1:44" s="17" customFormat="1" ht="20.25" customHeight="1" x14ac:dyDescent="0.2">
      <c r="A36" s="150"/>
      <c r="C36" s="63"/>
      <c r="D36" s="66" t="str">
        <f t="shared" si="13"/>
        <v/>
      </c>
      <c r="E36" s="69" t="str">
        <f>IFERROR(VLOOKUP(J36,Causa!$A$2:$F$15,6,0),"")</f>
        <v/>
      </c>
      <c r="F36" s="52"/>
      <c r="G36" s="53"/>
      <c r="H36" s="212"/>
      <c r="I36" s="55"/>
      <c r="J36" s="54"/>
      <c r="K36" s="54"/>
      <c r="L36" s="54"/>
      <c r="M36" s="54"/>
      <c r="N36" s="54"/>
      <c r="O36" s="54"/>
      <c r="P36" s="54"/>
      <c r="Q36" s="55"/>
      <c r="R36" s="54"/>
      <c r="S36" s="56">
        <f t="shared" ref="S36:S99" si="17">IF(K36="tiempo no programado",P36,0)</f>
        <v>0</v>
      </c>
      <c r="T36" s="56">
        <f t="shared" si="14"/>
        <v>0</v>
      </c>
      <c r="U36" s="56">
        <f t="shared" ref="U36:U99" si="18">IF(J36="CALIDAD",P36,0)+IF(J36="LOGISTIC",P36,0)+IF(J36="REPUESTO",P36,0)+IF(J36="SALAMAQ",P36,0)</f>
        <v>0</v>
      </c>
      <c r="V36" s="56">
        <f t="shared" si="15"/>
        <v>0</v>
      </c>
      <c r="W36" s="64" t="str">
        <f t="shared" si="16"/>
        <v/>
      </c>
      <c r="X36" s="56" t="str">
        <f t="shared" ref="X36:X99" si="19">IF(OR(W36=23,W36&lt;7),"N",IF(AND(W36&gt;=7,W36&lt;15),"M","T"))</f>
        <v>T</v>
      </c>
      <c r="Y36" s="18"/>
      <c r="Z36" s="19"/>
      <c r="AA36" s="20"/>
      <c r="AB36" s="19"/>
      <c r="AC36" s="21"/>
      <c r="AJ36" s="22"/>
      <c r="AK36" s="22"/>
      <c r="AL36" s="22"/>
      <c r="AM36" s="22"/>
      <c r="AN36" s="20"/>
      <c r="AO36" s="20"/>
      <c r="AP36" s="20"/>
      <c r="AQ36" s="20"/>
      <c r="AR36" s="20"/>
    </row>
    <row r="37" spans="1:44" s="17" customFormat="1" ht="20.25" customHeight="1" x14ac:dyDescent="0.2">
      <c r="A37" s="150"/>
      <c r="C37" s="63"/>
      <c r="D37" s="66" t="str">
        <f t="shared" si="13"/>
        <v/>
      </c>
      <c r="E37" s="69" t="str">
        <f>IFERROR(VLOOKUP(J37,Causa!$A$2:$F$15,6,0),"")</f>
        <v/>
      </c>
      <c r="F37" s="52"/>
      <c r="G37" s="53"/>
      <c r="H37" s="212"/>
      <c r="I37" s="55"/>
      <c r="J37" s="54"/>
      <c r="K37" s="54"/>
      <c r="L37" s="54"/>
      <c r="M37" s="54"/>
      <c r="N37" s="54"/>
      <c r="O37" s="54"/>
      <c r="P37" s="54"/>
      <c r="Q37" s="55"/>
      <c r="R37" s="54"/>
      <c r="S37" s="56">
        <f t="shared" si="17"/>
        <v>0</v>
      </c>
      <c r="T37" s="56">
        <f t="shared" si="14"/>
        <v>0</v>
      </c>
      <c r="U37" s="56">
        <f t="shared" si="18"/>
        <v>0</v>
      </c>
      <c r="V37" s="56">
        <f t="shared" si="15"/>
        <v>0</v>
      </c>
      <c r="W37" s="64" t="str">
        <f t="shared" si="16"/>
        <v/>
      </c>
      <c r="X37" s="56" t="str">
        <f t="shared" si="19"/>
        <v>T</v>
      </c>
      <c r="Y37" s="18"/>
      <c r="Z37" s="19"/>
      <c r="AA37" s="20"/>
      <c r="AB37" s="19"/>
      <c r="AC37" s="21"/>
      <c r="AJ37" s="22"/>
      <c r="AK37" s="22"/>
      <c r="AL37" s="22"/>
      <c r="AM37" s="22"/>
      <c r="AN37" s="20"/>
      <c r="AO37" s="20"/>
      <c r="AP37" s="20"/>
      <c r="AQ37" s="20"/>
      <c r="AR37" s="20"/>
    </row>
    <row r="38" spans="1:44" s="17" customFormat="1" ht="20.25" customHeight="1" x14ac:dyDescent="0.2">
      <c r="A38" s="150"/>
      <c r="C38" s="63"/>
      <c r="D38" s="66" t="str">
        <f t="shared" si="13"/>
        <v/>
      </c>
      <c r="E38" s="69" t="str">
        <f>IFERROR(VLOOKUP(J38,Causa!$A$2:$F$15,6,0),"")</f>
        <v/>
      </c>
      <c r="F38" s="52"/>
      <c r="G38" s="53"/>
      <c r="H38" s="212"/>
      <c r="I38" s="55"/>
      <c r="J38" s="54"/>
      <c r="K38" s="54"/>
      <c r="L38" s="54"/>
      <c r="M38" s="54"/>
      <c r="N38" s="54"/>
      <c r="O38" s="54"/>
      <c r="P38" s="54"/>
      <c r="Q38" s="55"/>
      <c r="R38" s="54"/>
      <c r="S38" s="56">
        <f t="shared" si="17"/>
        <v>0</v>
      </c>
      <c r="T38" s="56">
        <f t="shared" si="14"/>
        <v>0</v>
      </c>
      <c r="U38" s="56">
        <f t="shared" si="18"/>
        <v>0</v>
      </c>
      <c r="V38" s="56">
        <f t="shared" si="15"/>
        <v>0</v>
      </c>
      <c r="W38" s="64" t="str">
        <f t="shared" si="16"/>
        <v/>
      </c>
      <c r="X38" s="56" t="str">
        <f t="shared" si="19"/>
        <v>T</v>
      </c>
      <c r="Y38" s="18"/>
      <c r="Z38" s="19"/>
      <c r="AA38" s="20"/>
      <c r="AB38" s="19"/>
      <c r="AC38" s="21"/>
      <c r="AJ38" s="22"/>
      <c r="AK38" s="22"/>
      <c r="AL38" s="22"/>
      <c r="AM38" s="22"/>
      <c r="AN38" s="20"/>
      <c r="AO38" s="20"/>
      <c r="AP38" s="20"/>
      <c r="AQ38" s="20"/>
      <c r="AR38" s="20"/>
    </row>
    <row r="39" spans="1:44" s="17" customFormat="1" ht="20.25" customHeight="1" x14ac:dyDescent="0.2">
      <c r="A39" s="150"/>
      <c r="C39" s="63"/>
      <c r="D39" s="66" t="str">
        <f t="shared" si="13"/>
        <v/>
      </c>
      <c r="E39" s="69" t="str">
        <f>IFERROR(VLOOKUP(J39,Causa!$A$2:$F$15,6,0),"")</f>
        <v/>
      </c>
      <c r="F39" s="52"/>
      <c r="G39" s="53"/>
      <c r="H39" s="212"/>
      <c r="I39" s="55"/>
      <c r="J39" s="54"/>
      <c r="K39" s="54"/>
      <c r="L39" s="54"/>
      <c r="M39" s="54"/>
      <c r="N39" s="54"/>
      <c r="O39" s="54"/>
      <c r="P39" s="54"/>
      <c r="Q39" s="55"/>
      <c r="R39" s="54"/>
      <c r="S39" s="56">
        <f t="shared" si="17"/>
        <v>0</v>
      </c>
      <c r="T39" s="56">
        <f t="shared" si="14"/>
        <v>0</v>
      </c>
      <c r="U39" s="56">
        <f t="shared" si="18"/>
        <v>0</v>
      </c>
      <c r="V39" s="56">
        <f t="shared" si="15"/>
        <v>0</v>
      </c>
      <c r="W39" s="64" t="str">
        <f t="shared" si="16"/>
        <v/>
      </c>
      <c r="X39" s="56" t="str">
        <f t="shared" si="19"/>
        <v>T</v>
      </c>
      <c r="Y39" s="18"/>
      <c r="Z39" s="19"/>
      <c r="AA39" s="20"/>
      <c r="AB39" s="19"/>
      <c r="AC39" s="21"/>
      <c r="AJ39" s="22"/>
      <c r="AK39" s="22"/>
      <c r="AL39" s="22"/>
      <c r="AM39" s="22"/>
      <c r="AN39" s="20"/>
      <c r="AO39" s="20"/>
      <c r="AP39" s="20"/>
      <c r="AQ39" s="20"/>
      <c r="AR39" s="20"/>
    </row>
    <row r="40" spans="1:44" s="17" customFormat="1" ht="20.25" customHeight="1" x14ac:dyDescent="0.2">
      <c r="A40" s="150"/>
      <c r="C40" s="63"/>
      <c r="D40" s="66" t="str">
        <f t="shared" si="13"/>
        <v/>
      </c>
      <c r="E40" s="69" t="str">
        <f>IFERROR(VLOOKUP(J40,Causa!$A$2:$F$15,6,0),"")</f>
        <v/>
      </c>
      <c r="F40" s="52"/>
      <c r="G40" s="53"/>
      <c r="H40" s="212"/>
      <c r="I40" s="55"/>
      <c r="J40" s="54"/>
      <c r="K40" s="54"/>
      <c r="L40" s="54"/>
      <c r="M40" s="54"/>
      <c r="N40" s="54"/>
      <c r="O40" s="54"/>
      <c r="P40" s="54"/>
      <c r="Q40" s="55"/>
      <c r="R40" s="54"/>
      <c r="S40" s="56">
        <f t="shared" si="17"/>
        <v>0</v>
      </c>
      <c r="T40" s="56">
        <f t="shared" si="14"/>
        <v>0</v>
      </c>
      <c r="U40" s="56">
        <f t="shared" si="18"/>
        <v>0</v>
      </c>
      <c r="V40" s="56">
        <f t="shared" si="15"/>
        <v>0</v>
      </c>
      <c r="W40" s="64" t="str">
        <f t="shared" si="16"/>
        <v/>
      </c>
      <c r="X40" s="56" t="str">
        <f t="shared" si="19"/>
        <v>T</v>
      </c>
      <c r="Y40" s="18"/>
      <c r="Z40" s="19"/>
      <c r="AA40" s="20"/>
      <c r="AB40" s="19"/>
      <c r="AC40" s="21"/>
      <c r="AJ40" s="22"/>
      <c r="AK40" s="22"/>
      <c r="AL40" s="22"/>
      <c r="AM40" s="22"/>
      <c r="AN40" s="20"/>
      <c r="AO40" s="20"/>
      <c r="AP40" s="20"/>
      <c r="AQ40" s="20"/>
      <c r="AR40" s="20"/>
    </row>
    <row r="41" spans="1:44" s="17" customFormat="1" ht="20.25" customHeight="1" x14ac:dyDescent="0.2">
      <c r="A41" s="150"/>
      <c r="C41" s="63"/>
      <c r="D41" s="66" t="str">
        <f t="shared" si="13"/>
        <v/>
      </c>
      <c r="E41" s="69" t="str">
        <f>IFERROR(VLOOKUP(J41,Causa!$A$2:$F$15,6,0),"")</f>
        <v/>
      </c>
      <c r="F41" s="52"/>
      <c r="G41" s="53"/>
      <c r="H41" s="212"/>
      <c r="I41" s="55"/>
      <c r="J41" s="54"/>
      <c r="K41" s="54"/>
      <c r="L41" s="54"/>
      <c r="M41" s="54"/>
      <c r="N41" s="54"/>
      <c r="O41" s="54"/>
      <c r="P41" s="54"/>
      <c r="Q41" s="55"/>
      <c r="R41" s="54"/>
      <c r="S41" s="56">
        <f t="shared" si="17"/>
        <v>0</v>
      </c>
      <c r="T41" s="56">
        <f t="shared" si="14"/>
        <v>0</v>
      </c>
      <c r="U41" s="56">
        <f t="shared" si="18"/>
        <v>0</v>
      </c>
      <c r="V41" s="56">
        <f t="shared" si="15"/>
        <v>0</v>
      </c>
      <c r="W41" s="64" t="str">
        <f t="shared" si="16"/>
        <v/>
      </c>
      <c r="X41" s="56" t="str">
        <f t="shared" si="19"/>
        <v>T</v>
      </c>
      <c r="Y41" s="18"/>
      <c r="Z41" s="19"/>
      <c r="AA41" s="20"/>
      <c r="AB41" s="19"/>
      <c r="AC41" s="21"/>
      <c r="AJ41" s="22"/>
      <c r="AK41" s="22"/>
      <c r="AL41" s="22"/>
      <c r="AM41" s="22"/>
      <c r="AN41" s="20"/>
      <c r="AO41" s="20"/>
      <c r="AP41" s="20"/>
      <c r="AQ41" s="20"/>
      <c r="AR41" s="20"/>
    </row>
    <row r="42" spans="1:44" s="17" customFormat="1" ht="20.25" customHeight="1" x14ac:dyDescent="0.2">
      <c r="A42" s="150"/>
      <c r="C42" s="63"/>
      <c r="D42" s="66" t="str">
        <f t="shared" si="13"/>
        <v/>
      </c>
      <c r="E42" s="69" t="str">
        <f>IFERROR(VLOOKUP(J42,Causa!$A$2:$F$15,6,0),"")</f>
        <v/>
      </c>
      <c r="F42" s="52"/>
      <c r="G42" s="53"/>
      <c r="H42" s="212"/>
      <c r="I42" s="55"/>
      <c r="J42" s="54"/>
      <c r="K42" s="54"/>
      <c r="L42" s="54"/>
      <c r="M42" s="54"/>
      <c r="N42" s="54"/>
      <c r="O42" s="54"/>
      <c r="P42" s="54"/>
      <c r="Q42" s="55"/>
      <c r="R42" s="54"/>
      <c r="S42" s="56">
        <f t="shared" si="17"/>
        <v>0</v>
      </c>
      <c r="T42" s="56">
        <f t="shared" si="14"/>
        <v>0</v>
      </c>
      <c r="U42" s="56">
        <f t="shared" si="18"/>
        <v>0</v>
      </c>
      <c r="V42" s="56">
        <f t="shared" si="15"/>
        <v>0</v>
      </c>
      <c r="W42" s="64" t="str">
        <f t="shared" si="16"/>
        <v/>
      </c>
      <c r="X42" s="56" t="str">
        <f t="shared" si="19"/>
        <v>T</v>
      </c>
      <c r="Y42" s="18"/>
      <c r="Z42" s="19"/>
      <c r="AA42" s="20"/>
      <c r="AB42" s="19"/>
      <c r="AC42" s="21"/>
      <c r="AJ42" s="22"/>
      <c r="AK42" s="22"/>
      <c r="AL42" s="22"/>
      <c r="AM42" s="22"/>
      <c r="AN42" s="20"/>
      <c r="AO42" s="20"/>
      <c r="AP42" s="20"/>
      <c r="AQ42" s="20"/>
      <c r="AR42" s="20"/>
    </row>
    <row r="43" spans="1:44" s="17" customFormat="1" ht="20.25" customHeight="1" x14ac:dyDescent="0.2">
      <c r="A43" s="150"/>
      <c r="C43" s="63"/>
      <c r="D43" s="66" t="str">
        <f t="shared" si="13"/>
        <v/>
      </c>
      <c r="E43" s="69" t="str">
        <f>IFERROR(VLOOKUP(J43,Causa!$A$2:$F$15,6,0),"")</f>
        <v/>
      </c>
      <c r="F43" s="52"/>
      <c r="G43" s="53"/>
      <c r="H43" s="212"/>
      <c r="I43" s="55"/>
      <c r="J43" s="54"/>
      <c r="K43" s="54"/>
      <c r="L43" s="54"/>
      <c r="M43" s="54"/>
      <c r="N43" s="54"/>
      <c r="O43" s="54"/>
      <c r="P43" s="54"/>
      <c r="Q43" s="55"/>
      <c r="R43" s="54"/>
      <c r="S43" s="56">
        <f t="shared" si="17"/>
        <v>0</v>
      </c>
      <c r="T43" s="56">
        <f t="shared" si="14"/>
        <v>0</v>
      </c>
      <c r="U43" s="56">
        <f t="shared" si="18"/>
        <v>0</v>
      </c>
      <c r="V43" s="56">
        <f t="shared" si="15"/>
        <v>0</v>
      </c>
      <c r="W43" s="64" t="str">
        <f t="shared" si="16"/>
        <v/>
      </c>
      <c r="X43" s="56" t="str">
        <f t="shared" si="19"/>
        <v>T</v>
      </c>
      <c r="Y43" s="18"/>
      <c r="Z43" s="19"/>
      <c r="AA43" s="20"/>
      <c r="AB43" s="19"/>
      <c r="AC43" s="21"/>
      <c r="AJ43" s="22"/>
      <c r="AK43" s="22"/>
      <c r="AL43" s="22"/>
      <c r="AM43" s="22"/>
      <c r="AN43" s="20"/>
      <c r="AO43" s="20"/>
      <c r="AP43" s="20"/>
      <c r="AQ43" s="20"/>
      <c r="AR43" s="20"/>
    </row>
    <row r="44" spans="1:44" s="17" customFormat="1" ht="20.25" customHeight="1" x14ac:dyDescent="0.2">
      <c r="A44" s="150"/>
      <c r="C44" s="63"/>
      <c r="D44" s="66" t="str">
        <f t="shared" si="13"/>
        <v/>
      </c>
      <c r="E44" s="69" t="str">
        <f>IFERROR(VLOOKUP(J44,Causa!$A$2:$F$15,6,0),"")</f>
        <v/>
      </c>
      <c r="F44" s="52"/>
      <c r="G44" s="53"/>
      <c r="H44" s="212"/>
      <c r="I44" s="55"/>
      <c r="J44" s="54"/>
      <c r="K44" s="54"/>
      <c r="L44" s="54"/>
      <c r="M44" s="54"/>
      <c r="N44" s="54"/>
      <c r="O44" s="54"/>
      <c r="P44" s="54"/>
      <c r="Q44" s="55"/>
      <c r="R44" s="54"/>
      <c r="S44" s="56">
        <f t="shared" si="17"/>
        <v>0</v>
      </c>
      <c r="T44" s="56">
        <f t="shared" si="14"/>
        <v>0</v>
      </c>
      <c r="U44" s="56">
        <f t="shared" si="18"/>
        <v>0</v>
      </c>
      <c r="V44" s="56">
        <f t="shared" si="15"/>
        <v>0</v>
      </c>
      <c r="W44" s="64" t="str">
        <f t="shared" si="16"/>
        <v/>
      </c>
      <c r="X44" s="56" t="str">
        <f t="shared" si="19"/>
        <v>T</v>
      </c>
      <c r="Y44" s="18"/>
      <c r="Z44" s="19"/>
      <c r="AA44" s="20"/>
      <c r="AB44" s="19"/>
      <c r="AC44" s="21"/>
      <c r="AJ44" s="22"/>
      <c r="AK44" s="22"/>
      <c r="AL44" s="22"/>
      <c r="AM44" s="22"/>
      <c r="AN44" s="20"/>
      <c r="AO44" s="20"/>
      <c r="AP44" s="20"/>
      <c r="AQ44" s="20"/>
      <c r="AR44" s="20"/>
    </row>
    <row r="45" spans="1:44" s="17" customFormat="1" ht="20.25" customHeight="1" x14ac:dyDescent="0.2">
      <c r="A45" s="150"/>
      <c r="C45" s="63"/>
      <c r="D45" s="66" t="str">
        <f t="shared" si="13"/>
        <v/>
      </c>
      <c r="E45" s="69" t="str">
        <f>IFERROR(VLOOKUP(J45,Causa!$A$2:$F$15,6,0),"")</f>
        <v/>
      </c>
      <c r="F45" s="52"/>
      <c r="G45" s="53"/>
      <c r="H45" s="212"/>
      <c r="I45" s="55"/>
      <c r="J45" s="54"/>
      <c r="K45" s="54"/>
      <c r="L45" s="54"/>
      <c r="M45" s="54"/>
      <c r="N45" s="54"/>
      <c r="O45" s="54"/>
      <c r="P45" s="54"/>
      <c r="Q45" s="55"/>
      <c r="R45" s="54"/>
      <c r="S45" s="56">
        <f t="shared" si="17"/>
        <v>0</v>
      </c>
      <c r="T45" s="56">
        <f t="shared" si="14"/>
        <v>0</v>
      </c>
      <c r="U45" s="56">
        <f t="shared" si="18"/>
        <v>0</v>
      </c>
      <c r="V45" s="56">
        <f t="shared" si="15"/>
        <v>0</v>
      </c>
      <c r="W45" s="64" t="str">
        <f t="shared" si="16"/>
        <v/>
      </c>
      <c r="X45" s="56" t="str">
        <f t="shared" si="19"/>
        <v>T</v>
      </c>
      <c r="Y45" s="18"/>
      <c r="Z45" s="19"/>
      <c r="AA45" s="20"/>
      <c r="AB45" s="19"/>
      <c r="AC45" s="21"/>
      <c r="AJ45" s="22"/>
      <c r="AK45" s="22"/>
      <c r="AL45" s="22"/>
      <c r="AM45" s="22"/>
      <c r="AN45" s="20"/>
      <c r="AO45" s="20"/>
      <c r="AP45" s="20"/>
      <c r="AQ45" s="20"/>
      <c r="AR45" s="20"/>
    </row>
    <row r="46" spans="1:44" s="17" customFormat="1" ht="20.25" customHeight="1" x14ac:dyDescent="0.2">
      <c r="A46" s="150"/>
      <c r="C46" s="63"/>
      <c r="D46" s="66" t="str">
        <f t="shared" si="13"/>
        <v/>
      </c>
      <c r="E46" s="69" t="str">
        <f>IFERROR(VLOOKUP(J46,Causa!$A$2:$F$15,6,0),"")</f>
        <v/>
      </c>
      <c r="F46" s="52"/>
      <c r="G46" s="53"/>
      <c r="H46" s="212"/>
      <c r="I46" s="55"/>
      <c r="J46" s="54"/>
      <c r="K46" s="54"/>
      <c r="L46" s="54"/>
      <c r="M46" s="54"/>
      <c r="N46" s="54"/>
      <c r="O46" s="54"/>
      <c r="P46" s="54"/>
      <c r="Q46" s="55"/>
      <c r="R46" s="54"/>
      <c r="S46" s="56">
        <f t="shared" si="17"/>
        <v>0</v>
      </c>
      <c r="T46" s="56">
        <f t="shared" si="14"/>
        <v>0</v>
      </c>
      <c r="U46" s="56">
        <f t="shared" si="18"/>
        <v>0</v>
      </c>
      <c r="V46" s="56">
        <f t="shared" si="15"/>
        <v>0</v>
      </c>
      <c r="W46" s="64" t="str">
        <f t="shared" si="16"/>
        <v/>
      </c>
      <c r="X46" s="56" t="str">
        <f t="shared" si="19"/>
        <v>T</v>
      </c>
      <c r="Y46" s="18"/>
      <c r="Z46" s="19"/>
      <c r="AA46" s="20"/>
      <c r="AB46" s="19"/>
      <c r="AC46" s="21"/>
      <c r="AJ46" s="22"/>
      <c r="AK46" s="22"/>
      <c r="AL46" s="22"/>
      <c r="AM46" s="22"/>
      <c r="AN46" s="20"/>
      <c r="AO46" s="20"/>
      <c r="AP46" s="20"/>
      <c r="AQ46" s="20"/>
      <c r="AR46" s="20"/>
    </row>
    <row r="47" spans="1:44" s="17" customFormat="1" ht="20.25" customHeight="1" x14ac:dyDescent="0.2">
      <c r="A47" s="150"/>
      <c r="C47" s="63"/>
      <c r="D47" s="66" t="str">
        <f t="shared" si="13"/>
        <v/>
      </c>
      <c r="E47" s="69" t="str">
        <f>IFERROR(VLOOKUP(J47,Causa!$A$2:$F$15,6,0),"")</f>
        <v/>
      </c>
      <c r="F47" s="52"/>
      <c r="G47" s="53"/>
      <c r="H47" s="212"/>
      <c r="I47" s="55"/>
      <c r="J47" s="54"/>
      <c r="K47" s="54"/>
      <c r="L47" s="54"/>
      <c r="M47" s="54"/>
      <c r="N47" s="54"/>
      <c r="O47" s="54"/>
      <c r="P47" s="54"/>
      <c r="Q47" s="55"/>
      <c r="R47" s="54"/>
      <c r="S47" s="56">
        <f t="shared" si="17"/>
        <v>0</v>
      </c>
      <c r="T47" s="56">
        <f t="shared" si="14"/>
        <v>0</v>
      </c>
      <c r="U47" s="56">
        <f t="shared" si="18"/>
        <v>0</v>
      </c>
      <c r="V47" s="56">
        <f t="shared" si="15"/>
        <v>0</v>
      </c>
      <c r="W47" s="64" t="str">
        <f t="shared" si="16"/>
        <v/>
      </c>
      <c r="X47" s="56" t="str">
        <f t="shared" si="19"/>
        <v>T</v>
      </c>
      <c r="Y47" s="18"/>
      <c r="Z47" s="19"/>
      <c r="AA47" s="20"/>
      <c r="AB47" s="19"/>
      <c r="AC47" s="21"/>
      <c r="AJ47" s="22"/>
      <c r="AK47" s="22"/>
      <c r="AL47" s="22"/>
      <c r="AM47" s="22"/>
      <c r="AN47" s="20"/>
      <c r="AO47" s="20"/>
      <c r="AP47" s="20"/>
      <c r="AQ47" s="20"/>
      <c r="AR47" s="20"/>
    </row>
    <row r="48" spans="1:44" s="17" customFormat="1" ht="20.25" customHeight="1" x14ac:dyDescent="0.2">
      <c r="A48" s="150"/>
      <c r="C48" s="63"/>
      <c r="D48" s="66" t="str">
        <f t="shared" si="13"/>
        <v/>
      </c>
      <c r="E48" s="69" t="str">
        <f>IFERROR(VLOOKUP(J48,Causa!$A$2:$F$15,6,0),"")</f>
        <v/>
      </c>
      <c r="F48" s="52"/>
      <c r="G48" s="53"/>
      <c r="H48" s="212"/>
      <c r="I48" s="55"/>
      <c r="J48" s="54"/>
      <c r="K48" s="54"/>
      <c r="L48" s="54"/>
      <c r="M48" s="54"/>
      <c r="N48" s="54"/>
      <c r="O48" s="54"/>
      <c r="P48" s="54"/>
      <c r="Q48" s="55"/>
      <c r="R48" s="54"/>
      <c r="S48" s="56">
        <f t="shared" si="17"/>
        <v>0</v>
      </c>
      <c r="T48" s="56">
        <f t="shared" si="14"/>
        <v>0</v>
      </c>
      <c r="U48" s="56">
        <f t="shared" si="18"/>
        <v>0</v>
      </c>
      <c r="V48" s="56">
        <f t="shared" si="15"/>
        <v>0</v>
      </c>
      <c r="W48" s="64" t="str">
        <f t="shared" si="16"/>
        <v/>
      </c>
      <c r="X48" s="56" t="str">
        <f t="shared" si="19"/>
        <v>T</v>
      </c>
      <c r="Y48" s="18"/>
      <c r="Z48" s="19"/>
      <c r="AA48" s="20"/>
      <c r="AB48" s="19"/>
      <c r="AC48" s="21"/>
      <c r="AJ48" s="22"/>
      <c r="AK48" s="22"/>
      <c r="AL48" s="22"/>
      <c r="AM48" s="22"/>
      <c r="AN48" s="20"/>
      <c r="AO48" s="20"/>
      <c r="AP48" s="20"/>
      <c r="AQ48" s="20"/>
      <c r="AR48" s="20"/>
    </row>
    <row r="49" spans="1:44" s="17" customFormat="1" ht="20.25" customHeight="1" x14ac:dyDescent="0.2">
      <c r="A49" s="150"/>
      <c r="C49" s="63"/>
      <c r="D49" s="66" t="str">
        <f t="shared" si="13"/>
        <v/>
      </c>
      <c r="E49" s="69" t="str">
        <f>IFERROR(VLOOKUP(J49,Causa!$A$2:$F$15,6,0),"")</f>
        <v/>
      </c>
      <c r="F49" s="52"/>
      <c r="G49" s="53"/>
      <c r="H49" s="212"/>
      <c r="I49" s="55"/>
      <c r="J49" s="54"/>
      <c r="K49" s="54"/>
      <c r="L49" s="54"/>
      <c r="M49" s="54"/>
      <c r="N49" s="54"/>
      <c r="O49" s="54"/>
      <c r="P49" s="54"/>
      <c r="Q49" s="55"/>
      <c r="R49" s="54"/>
      <c r="S49" s="56">
        <f t="shared" si="17"/>
        <v>0</v>
      </c>
      <c r="T49" s="56">
        <f t="shared" si="14"/>
        <v>0</v>
      </c>
      <c r="U49" s="56">
        <f t="shared" si="18"/>
        <v>0</v>
      </c>
      <c r="V49" s="56">
        <f t="shared" si="15"/>
        <v>0</v>
      </c>
      <c r="W49" s="64" t="str">
        <f t="shared" si="16"/>
        <v/>
      </c>
      <c r="X49" s="56" t="str">
        <f t="shared" si="19"/>
        <v>T</v>
      </c>
      <c r="Y49" s="18"/>
      <c r="Z49" s="19"/>
      <c r="AA49" s="20"/>
      <c r="AB49" s="19"/>
      <c r="AC49" s="21"/>
      <c r="AJ49" s="22"/>
      <c r="AK49" s="22"/>
      <c r="AL49" s="22"/>
      <c r="AM49" s="22"/>
      <c r="AN49" s="20"/>
      <c r="AO49" s="20"/>
      <c r="AP49" s="20"/>
      <c r="AQ49" s="20"/>
      <c r="AR49" s="20"/>
    </row>
    <row r="50" spans="1:44" s="17" customFormat="1" ht="20.25" customHeight="1" x14ac:dyDescent="0.2">
      <c r="A50" s="150"/>
      <c r="C50" s="63"/>
      <c r="D50" s="66" t="str">
        <f t="shared" si="13"/>
        <v/>
      </c>
      <c r="E50" s="69" t="str">
        <f>IFERROR(VLOOKUP(J50,Causa!$A$2:$F$15,6,0),"")</f>
        <v/>
      </c>
      <c r="F50" s="52"/>
      <c r="G50" s="53"/>
      <c r="H50" s="212"/>
      <c r="I50" s="55"/>
      <c r="J50" s="54"/>
      <c r="K50" s="54"/>
      <c r="L50" s="54"/>
      <c r="M50" s="54"/>
      <c r="N50" s="54"/>
      <c r="O50" s="54"/>
      <c r="P50" s="54"/>
      <c r="Q50" s="55"/>
      <c r="R50" s="54"/>
      <c r="S50" s="56">
        <f t="shared" si="17"/>
        <v>0</v>
      </c>
      <c r="T50" s="56">
        <f t="shared" si="14"/>
        <v>0</v>
      </c>
      <c r="U50" s="56">
        <f t="shared" si="18"/>
        <v>0</v>
      </c>
      <c r="V50" s="56">
        <f t="shared" si="15"/>
        <v>0</v>
      </c>
      <c r="W50" s="64" t="str">
        <f t="shared" si="16"/>
        <v/>
      </c>
      <c r="X50" s="56" t="str">
        <f t="shared" si="19"/>
        <v>T</v>
      </c>
      <c r="Y50" s="20"/>
      <c r="Z50" s="19"/>
      <c r="AA50" s="20"/>
      <c r="AB50" s="19"/>
      <c r="AC50" s="21"/>
      <c r="AJ50" s="22"/>
      <c r="AK50" s="22"/>
      <c r="AL50" s="22"/>
      <c r="AM50" s="22"/>
      <c r="AN50" s="20"/>
      <c r="AO50" s="20"/>
      <c r="AP50" s="20"/>
      <c r="AQ50" s="20"/>
      <c r="AR50" s="20"/>
    </row>
    <row r="51" spans="1:44" s="17" customFormat="1" ht="20.25" customHeight="1" x14ac:dyDescent="0.2">
      <c r="A51" s="150"/>
      <c r="C51" s="63"/>
      <c r="D51" s="66" t="str">
        <f t="shared" si="13"/>
        <v/>
      </c>
      <c r="E51" s="69" t="str">
        <f>IFERROR(VLOOKUP(J51,Causa!$A$2:$F$15,6,0),"")</f>
        <v/>
      </c>
      <c r="F51" s="52"/>
      <c r="G51" s="53"/>
      <c r="H51" s="212"/>
      <c r="I51" s="55"/>
      <c r="J51" s="54"/>
      <c r="K51" s="54"/>
      <c r="L51" s="54"/>
      <c r="M51" s="54"/>
      <c r="N51" s="54"/>
      <c r="O51" s="54"/>
      <c r="P51" s="54"/>
      <c r="Q51" s="55"/>
      <c r="R51" s="54"/>
      <c r="S51" s="56">
        <f t="shared" si="17"/>
        <v>0</v>
      </c>
      <c r="T51" s="56">
        <f t="shared" si="14"/>
        <v>0</v>
      </c>
      <c r="U51" s="56">
        <f t="shared" si="18"/>
        <v>0</v>
      </c>
      <c r="V51" s="56">
        <f t="shared" si="15"/>
        <v>0</v>
      </c>
      <c r="W51" s="64" t="str">
        <f t="shared" si="16"/>
        <v/>
      </c>
      <c r="X51" s="56" t="str">
        <f t="shared" si="19"/>
        <v>T</v>
      </c>
      <c r="Y51" s="20"/>
      <c r="Z51" s="19"/>
      <c r="AA51" s="20"/>
      <c r="AB51" s="19"/>
      <c r="AC51" s="21"/>
      <c r="AJ51" s="22"/>
      <c r="AK51" s="22"/>
      <c r="AL51" s="22"/>
      <c r="AM51" s="22"/>
      <c r="AN51" s="20"/>
      <c r="AO51" s="20"/>
      <c r="AP51" s="20"/>
      <c r="AQ51" s="20"/>
      <c r="AR51" s="20"/>
    </row>
    <row r="52" spans="1:44" s="17" customFormat="1" ht="20.25" customHeight="1" x14ac:dyDescent="0.2">
      <c r="A52" s="150"/>
      <c r="C52" s="63"/>
      <c r="D52" s="66" t="str">
        <f t="shared" si="13"/>
        <v/>
      </c>
      <c r="E52" s="69" t="str">
        <f>IFERROR(VLOOKUP(J52,Causa!$A$2:$F$15,6,0),"")</f>
        <v/>
      </c>
      <c r="F52" s="52"/>
      <c r="G52" s="53"/>
      <c r="H52" s="212"/>
      <c r="I52" s="55"/>
      <c r="J52" s="54"/>
      <c r="K52" s="54"/>
      <c r="L52" s="54"/>
      <c r="M52" s="54"/>
      <c r="N52" s="54"/>
      <c r="O52" s="54"/>
      <c r="P52" s="54"/>
      <c r="Q52" s="55"/>
      <c r="R52" s="54"/>
      <c r="S52" s="56">
        <f t="shared" si="17"/>
        <v>0</v>
      </c>
      <c r="T52" s="56">
        <f t="shared" si="14"/>
        <v>0</v>
      </c>
      <c r="U52" s="56">
        <f t="shared" si="18"/>
        <v>0</v>
      </c>
      <c r="V52" s="56">
        <f t="shared" si="15"/>
        <v>0</v>
      </c>
      <c r="W52" s="64" t="str">
        <f t="shared" si="16"/>
        <v/>
      </c>
      <c r="X52" s="56" t="str">
        <f t="shared" si="19"/>
        <v>T</v>
      </c>
      <c r="Y52" s="20"/>
      <c r="Z52" s="19"/>
      <c r="AA52" s="20"/>
      <c r="AB52" s="19"/>
      <c r="AC52" s="21"/>
      <c r="AJ52" s="22"/>
      <c r="AK52" s="22"/>
      <c r="AL52" s="22"/>
      <c r="AM52" s="22"/>
      <c r="AN52" s="20"/>
      <c r="AO52" s="20"/>
      <c r="AP52" s="20"/>
      <c r="AQ52" s="20"/>
      <c r="AR52" s="20"/>
    </row>
    <row r="53" spans="1:44" s="17" customFormat="1" ht="20.25" customHeight="1" x14ac:dyDescent="0.2">
      <c r="A53" s="150"/>
      <c r="C53" s="63"/>
      <c r="D53" s="66" t="str">
        <f t="shared" si="13"/>
        <v/>
      </c>
      <c r="E53" s="69" t="str">
        <f>IFERROR(VLOOKUP(J53,Causa!$A$2:$F$15,6,0),"")</f>
        <v/>
      </c>
      <c r="F53" s="52"/>
      <c r="G53" s="53"/>
      <c r="H53" s="212"/>
      <c r="I53" s="55"/>
      <c r="J53" s="54"/>
      <c r="K53" s="54"/>
      <c r="L53" s="54"/>
      <c r="M53" s="54"/>
      <c r="N53" s="54"/>
      <c r="O53" s="54"/>
      <c r="P53" s="54"/>
      <c r="Q53" s="55"/>
      <c r="R53" s="54"/>
      <c r="S53" s="56">
        <f t="shared" si="17"/>
        <v>0</v>
      </c>
      <c r="T53" s="56">
        <f t="shared" si="14"/>
        <v>0</v>
      </c>
      <c r="U53" s="56">
        <f t="shared" si="18"/>
        <v>0</v>
      </c>
      <c r="V53" s="56">
        <f t="shared" si="15"/>
        <v>0</v>
      </c>
      <c r="W53" s="64" t="str">
        <f t="shared" si="16"/>
        <v/>
      </c>
      <c r="X53" s="56" t="str">
        <f t="shared" si="19"/>
        <v>T</v>
      </c>
      <c r="Y53" s="20"/>
      <c r="Z53" s="19"/>
      <c r="AA53" s="20"/>
      <c r="AB53" s="19"/>
      <c r="AC53" s="21"/>
      <c r="AJ53" s="22"/>
      <c r="AK53" s="22"/>
      <c r="AL53" s="22"/>
      <c r="AM53" s="22"/>
      <c r="AN53" s="20"/>
      <c r="AO53" s="20"/>
      <c r="AP53" s="20"/>
      <c r="AQ53" s="20"/>
      <c r="AR53" s="20"/>
    </row>
    <row r="54" spans="1:44" s="17" customFormat="1" ht="20.25" customHeight="1" x14ac:dyDescent="0.2">
      <c r="A54" s="150"/>
      <c r="C54" s="63"/>
      <c r="D54" s="66" t="str">
        <f t="shared" si="13"/>
        <v/>
      </c>
      <c r="E54" s="69" t="str">
        <f>IFERROR(VLOOKUP(J54,Causa!$A$2:$F$15,6,0),"")</f>
        <v/>
      </c>
      <c r="F54" s="52"/>
      <c r="G54" s="53"/>
      <c r="H54" s="212"/>
      <c r="I54" s="55"/>
      <c r="J54" s="54"/>
      <c r="K54" s="54"/>
      <c r="L54" s="54"/>
      <c r="M54" s="54"/>
      <c r="N54" s="54"/>
      <c r="O54" s="54"/>
      <c r="P54" s="54"/>
      <c r="Q54" s="55"/>
      <c r="R54" s="54"/>
      <c r="S54" s="56">
        <f t="shared" si="17"/>
        <v>0</v>
      </c>
      <c r="T54" s="56">
        <f t="shared" si="14"/>
        <v>0</v>
      </c>
      <c r="U54" s="56">
        <f t="shared" si="18"/>
        <v>0</v>
      </c>
      <c r="V54" s="56">
        <f t="shared" si="15"/>
        <v>0</v>
      </c>
      <c r="W54" s="64" t="str">
        <f t="shared" si="16"/>
        <v/>
      </c>
      <c r="X54" s="56" t="str">
        <f t="shared" si="19"/>
        <v>T</v>
      </c>
      <c r="Y54" s="20"/>
      <c r="Z54" s="19"/>
      <c r="AA54" s="20"/>
      <c r="AB54" s="19"/>
      <c r="AC54" s="21"/>
      <c r="AJ54" s="22"/>
      <c r="AK54" s="22"/>
      <c r="AL54" s="22"/>
      <c r="AM54" s="22"/>
      <c r="AN54" s="20"/>
      <c r="AO54" s="20"/>
      <c r="AP54" s="20"/>
      <c r="AQ54" s="20"/>
      <c r="AR54" s="20"/>
    </row>
    <row r="55" spans="1:44" s="17" customFormat="1" ht="20.25" customHeight="1" x14ac:dyDescent="0.2">
      <c r="A55" s="150"/>
      <c r="C55" s="63"/>
      <c r="D55" s="66" t="str">
        <f t="shared" si="13"/>
        <v/>
      </c>
      <c r="E55" s="69" t="str">
        <f>IFERROR(VLOOKUP(J55,Causa!$A$2:$F$15,6,0),"")</f>
        <v/>
      </c>
      <c r="F55" s="52"/>
      <c r="G55" s="53"/>
      <c r="H55" s="212"/>
      <c r="I55" s="55"/>
      <c r="J55" s="54"/>
      <c r="K55" s="54"/>
      <c r="L55" s="54"/>
      <c r="M55" s="54"/>
      <c r="N55" s="54"/>
      <c r="O55" s="54"/>
      <c r="P55" s="54"/>
      <c r="Q55" s="55"/>
      <c r="R55" s="54"/>
      <c r="S55" s="56">
        <f t="shared" si="17"/>
        <v>0</v>
      </c>
      <c r="T55" s="56">
        <f t="shared" si="14"/>
        <v>0</v>
      </c>
      <c r="U55" s="56">
        <f t="shared" si="18"/>
        <v>0</v>
      </c>
      <c r="V55" s="56">
        <f t="shared" si="15"/>
        <v>0</v>
      </c>
      <c r="W55" s="64" t="str">
        <f t="shared" si="16"/>
        <v/>
      </c>
      <c r="X55" s="56" t="str">
        <f t="shared" si="19"/>
        <v>T</v>
      </c>
      <c r="Y55" s="20"/>
      <c r="Z55" s="19"/>
      <c r="AA55" s="20"/>
      <c r="AB55" s="19"/>
      <c r="AC55" s="21"/>
      <c r="AJ55" s="22"/>
      <c r="AK55" s="22"/>
      <c r="AL55" s="22"/>
      <c r="AM55" s="22"/>
      <c r="AN55" s="20"/>
      <c r="AO55" s="20"/>
      <c r="AP55" s="20"/>
      <c r="AQ55" s="20"/>
      <c r="AR55" s="20"/>
    </row>
    <row r="56" spans="1:44" s="17" customFormat="1" ht="20.25" customHeight="1" x14ac:dyDescent="0.2">
      <c r="A56" s="150"/>
      <c r="C56" s="63"/>
      <c r="D56" s="66" t="str">
        <f t="shared" si="13"/>
        <v/>
      </c>
      <c r="E56" s="69" t="str">
        <f>IFERROR(VLOOKUP(J56,Causa!$A$2:$F$15,6,0),"")</f>
        <v/>
      </c>
      <c r="F56" s="52"/>
      <c r="G56" s="53"/>
      <c r="H56" s="212"/>
      <c r="I56" s="55"/>
      <c r="J56" s="54"/>
      <c r="K56" s="54"/>
      <c r="L56" s="54"/>
      <c r="M56" s="54"/>
      <c r="N56" s="54"/>
      <c r="O56" s="54"/>
      <c r="P56" s="54"/>
      <c r="Q56" s="55"/>
      <c r="R56" s="54"/>
      <c r="S56" s="56">
        <f t="shared" si="17"/>
        <v>0</v>
      </c>
      <c r="T56" s="56">
        <f t="shared" si="14"/>
        <v>0</v>
      </c>
      <c r="U56" s="56">
        <f t="shared" si="18"/>
        <v>0</v>
      </c>
      <c r="V56" s="56">
        <f t="shared" si="15"/>
        <v>0</v>
      </c>
      <c r="W56" s="64" t="str">
        <f t="shared" si="16"/>
        <v/>
      </c>
      <c r="X56" s="56" t="str">
        <f t="shared" si="19"/>
        <v>T</v>
      </c>
      <c r="Y56" s="20"/>
      <c r="Z56" s="19"/>
      <c r="AA56" s="20"/>
      <c r="AB56" s="19"/>
      <c r="AC56" s="21"/>
      <c r="AJ56" s="22"/>
      <c r="AK56" s="22"/>
      <c r="AL56" s="22"/>
      <c r="AM56" s="22"/>
      <c r="AN56" s="20"/>
      <c r="AO56" s="20"/>
      <c r="AP56" s="20"/>
      <c r="AQ56" s="20"/>
      <c r="AR56" s="20"/>
    </row>
    <row r="57" spans="1:44" s="17" customFormat="1" ht="20.25" customHeight="1" x14ac:dyDescent="0.2">
      <c r="A57" s="150"/>
      <c r="C57" s="63"/>
      <c r="D57" s="66" t="str">
        <f t="shared" si="13"/>
        <v/>
      </c>
      <c r="E57" s="69" t="str">
        <f>IFERROR(VLOOKUP(J57,Causa!$A$2:$F$15,6,0),"")</f>
        <v/>
      </c>
      <c r="F57" s="52"/>
      <c r="G57" s="53"/>
      <c r="H57" s="212"/>
      <c r="I57" s="55"/>
      <c r="J57" s="54"/>
      <c r="K57" s="54"/>
      <c r="L57" s="54"/>
      <c r="M57" s="54"/>
      <c r="N57" s="54"/>
      <c r="O57" s="54"/>
      <c r="P57" s="54"/>
      <c r="Q57" s="55"/>
      <c r="R57" s="54"/>
      <c r="S57" s="56">
        <f t="shared" si="17"/>
        <v>0</v>
      </c>
      <c r="T57" s="56">
        <f t="shared" si="14"/>
        <v>0</v>
      </c>
      <c r="U57" s="56">
        <f t="shared" si="18"/>
        <v>0</v>
      </c>
      <c r="V57" s="56">
        <f t="shared" si="15"/>
        <v>0</v>
      </c>
      <c r="W57" s="64" t="str">
        <f t="shared" si="16"/>
        <v/>
      </c>
      <c r="X57" s="56" t="str">
        <f t="shared" si="19"/>
        <v>T</v>
      </c>
      <c r="Y57" s="20"/>
      <c r="Z57" s="19"/>
      <c r="AA57" s="20"/>
      <c r="AB57" s="19"/>
      <c r="AC57" s="21"/>
      <c r="AJ57" s="22"/>
      <c r="AK57" s="22"/>
      <c r="AL57" s="22"/>
      <c r="AM57" s="22"/>
      <c r="AN57" s="20"/>
      <c r="AO57" s="20"/>
      <c r="AP57" s="20"/>
      <c r="AQ57" s="20"/>
      <c r="AR57" s="20"/>
    </row>
    <row r="58" spans="1:44" s="17" customFormat="1" ht="20.25" customHeight="1" x14ac:dyDescent="0.2">
      <c r="A58" s="150"/>
      <c r="C58" s="63"/>
      <c r="D58" s="66" t="str">
        <f t="shared" si="13"/>
        <v/>
      </c>
      <c r="E58" s="69" t="str">
        <f>IFERROR(VLOOKUP(J58,Causa!$A$2:$F$15,6,0),"")</f>
        <v/>
      </c>
      <c r="F58" s="52"/>
      <c r="G58" s="53"/>
      <c r="H58" s="212"/>
      <c r="I58" s="55"/>
      <c r="J58" s="54"/>
      <c r="K58" s="54"/>
      <c r="L58" s="54"/>
      <c r="M58" s="54"/>
      <c r="N58" s="54"/>
      <c r="O58" s="54"/>
      <c r="P58" s="54"/>
      <c r="Q58" s="55"/>
      <c r="R58" s="54"/>
      <c r="S58" s="56">
        <f t="shared" si="17"/>
        <v>0</v>
      </c>
      <c r="T58" s="56">
        <f t="shared" si="14"/>
        <v>0</v>
      </c>
      <c r="U58" s="56">
        <f t="shared" si="18"/>
        <v>0</v>
      </c>
      <c r="V58" s="56">
        <f t="shared" si="15"/>
        <v>0</v>
      </c>
      <c r="W58" s="64" t="str">
        <f t="shared" si="16"/>
        <v/>
      </c>
      <c r="X58" s="56" t="str">
        <f t="shared" si="19"/>
        <v>T</v>
      </c>
      <c r="Y58" s="20"/>
      <c r="Z58" s="19"/>
      <c r="AA58" s="20"/>
      <c r="AB58" s="19"/>
      <c r="AC58" s="21"/>
      <c r="AJ58" s="22"/>
      <c r="AK58" s="22"/>
      <c r="AL58" s="22"/>
      <c r="AM58" s="22"/>
      <c r="AN58" s="20"/>
      <c r="AO58" s="20"/>
      <c r="AP58" s="20"/>
      <c r="AQ58" s="20"/>
      <c r="AR58" s="20"/>
    </row>
    <row r="59" spans="1:44" s="17" customFormat="1" ht="20.25" customHeight="1" x14ac:dyDescent="0.2">
      <c r="A59" s="150"/>
      <c r="C59" s="63"/>
      <c r="D59" s="66" t="str">
        <f t="shared" si="13"/>
        <v/>
      </c>
      <c r="E59" s="69" t="str">
        <f>IFERROR(VLOOKUP(J59,Causa!$A$2:$F$15,6,0),"")</f>
        <v/>
      </c>
      <c r="F59" s="52"/>
      <c r="G59" s="53"/>
      <c r="H59" s="212"/>
      <c r="I59" s="55"/>
      <c r="J59" s="54"/>
      <c r="K59" s="54"/>
      <c r="L59" s="54"/>
      <c r="M59" s="54"/>
      <c r="N59" s="54"/>
      <c r="O59" s="54"/>
      <c r="P59" s="54"/>
      <c r="Q59" s="55"/>
      <c r="R59" s="54"/>
      <c r="S59" s="56">
        <f t="shared" si="17"/>
        <v>0</v>
      </c>
      <c r="T59" s="56">
        <f t="shared" si="14"/>
        <v>0</v>
      </c>
      <c r="U59" s="56">
        <f t="shared" si="18"/>
        <v>0</v>
      </c>
      <c r="V59" s="56">
        <f t="shared" si="15"/>
        <v>0</v>
      </c>
      <c r="W59" s="64" t="str">
        <f t="shared" si="16"/>
        <v/>
      </c>
      <c r="X59" s="56" t="str">
        <f t="shared" si="19"/>
        <v>T</v>
      </c>
      <c r="Y59" s="20"/>
      <c r="Z59" s="19"/>
      <c r="AA59" s="20"/>
      <c r="AB59" s="19"/>
      <c r="AC59" s="21"/>
      <c r="AJ59" s="22"/>
      <c r="AK59" s="22"/>
      <c r="AL59" s="22"/>
      <c r="AM59" s="22"/>
      <c r="AN59" s="20"/>
      <c r="AO59" s="20"/>
      <c r="AP59" s="20"/>
      <c r="AQ59" s="20"/>
      <c r="AR59" s="20"/>
    </row>
    <row r="60" spans="1:44" s="17" customFormat="1" ht="20.25" customHeight="1" x14ac:dyDescent="0.2">
      <c r="A60" s="150"/>
      <c r="C60" s="63"/>
      <c r="D60" s="66" t="str">
        <f t="shared" si="13"/>
        <v/>
      </c>
      <c r="E60" s="69" t="str">
        <f>IFERROR(VLOOKUP(J60,Causa!$A$2:$F$15,6,0),"")</f>
        <v/>
      </c>
      <c r="F60" s="52"/>
      <c r="G60" s="53"/>
      <c r="H60" s="212"/>
      <c r="I60" s="55"/>
      <c r="J60" s="54"/>
      <c r="K60" s="54"/>
      <c r="L60" s="54"/>
      <c r="M60" s="54"/>
      <c r="N60" s="54"/>
      <c r="O60" s="54"/>
      <c r="P60" s="54"/>
      <c r="Q60" s="55"/>
      <c r="R60" s="54"/>
      <c r="S60" s="56">
        <f t="shared" si="17"/>
        <v>0</v>
      </c>
      <c r="T60" s="56">
        <f t="shared" si="14"/>
        <v>0</v>
      </c>
      <c r="U60" s="56">
        <f t="shared" si="18"/>
        <v>0</v>
      </c>
      <c r="V60" s="56">
        <f t="shared" si="15"/>
        <v>0</v>
      </c>
      <c r="W60" s="64" t="str">
        <f t="shared" si="16"/>
        <v/>
      </c>
      <c r="X60" s="56" t="str">
        <f t="shared" si="19"/>
        <v>T</v>
      </c>
      <c r="Y60" s="20"/>
      <c r="Z60" s="19"/>
      <c r="AA60" s="20"/>
      <c r="AB60" s="19"/>
      <c r="AC60" s="21"/>
      <c r="AJ60" s="22"/>
      <c r="AK60" s="22"/>
      <c r="AL60" s="22"/>
      <c r="AM60" s="22"/>
      <c r="AN60" s="20"/>
      <c r="AO60" s="20"/>
      <c r="AP60" s="20"/>
      <c r="AQ60" s="20"/>
      <c r="AR60" s="20"/>
    </row>
    <row r="61" spans="1:44" s="17" customFormat="1" ht="30.75" customHeight="1" x14ac:dyDescent="0.2">
      <c r="A61" s="150"/>
      <c r="C61" s="63"/>
      <c r="D61" s="66" t="str">
        <f t="shared" si="13"/>
        <v/>
      </c>
      <c r="E61" s="69" t="str">
        <f>IFERROR(VLOOKUP(J61,Causa!$A$2:$F$15,6,0),"")</f>
        <v/>
      </c>
      <c r="F61" s="52"/>
      <c r="G61" s="53"/>
      <c r="H61" s="212"/>
      <c r="I61" s="55"/>
      <c r="J61" s="54"/>
      <c r="K61" s="54"/>
      <c r="L61" s="54"/>
      <c r="M61" s="54"/>
      <c r="N61" s="54"/>
      <c r="O61" s="54"/>
      <c r="P61" s="54"/>
      <c r="Q61" s="55"/>
      <c r="R61" s="54"/>
      <c r="S61" s="56">
        <f t="shared" si="17"/>
        <v>0</v>
      </c>
      <c r="T61" s="56">
        <f t="shared" si="14"/>
        <v>0</v>
      </c>
      <c r="U61" s="56">
        <f t="shared" si="18"/>
        <v>0</v>
      </c>
      <c r="V61" s="56">
        <f t="shared" si="15"/>
        <v>0</v>
      </c>
      <c r="W61" s="64" t="str">
        <f t="shared" si="16"/>
        <v/>
      </c>
      <c r="X61" s="56" t="str">
        <f t="shared" si="19"/>
        <v>T</v>
      </c>
      <c r="Y61" s="20"/>
      <c r="Z61" s="19"/>
      <c r="AA61" s="20"/>
      <c r="AB61" s="19"/>
      <c r="AC61" s="21"/>
      <c r="AJ61" s="22"/>
      <c r="AK61" s="22"/>
      <c r="AL61" s="22"/>
      <c r="AM61" s="22"/>
      <c r="AN61" s="20"/>
      <c r="AO61" s="20"/>
      <c r="AP61" s="20"/>
      <c r="AQ61" s="20"/>
      <c r="AR61" s="20"/>
    </row>
    <row r="62" spans="1:44" s="17" customFormat="1" ht="30.75" customHeight="1" x14ac:dyDescent="0.2">
      <c r="A62" s="150"/>
      <c r="C62" s="63"/>
      <c r="D62" s="66" t="str">
        <f t="shared" si="13"/>
        <v/>
      </c>
      <c r="E62" s="69" t="str">
        <f>IFERROR(VLOOKUP(J62,Causa!$A$2:$F$15,6,0),"")</f>
        <v/>
      </c>
      <c r="F62" s="52"/>
      <c r="G62" s="53"/>
      <c r="H62" s="212"/>
      <c r="I62" s="55"/>
      <c r="J62" s="54"/>
      <c r="K62" s="54"/>
      <c r="L62" s="54"/>
      <c r="M62" s="54"/>
      <c r="N62" s="54"/>
      <c r="O62" s="54"/>
      <c r="P62" s="54"/>
      <c r="Q62" s="55"/>
      <c r="R62" s="54"/>
      <c r="S62" s="56">
        <f t="shared" si="17"/>
        <v>0</v>
      </c>
      <c r="T62" s="56">
        <f t="shared" si="14"/>
        <v>0</v>
      </c>
      <c r="U62" s="56">
        <f t="shared" si="18"/>
        <v>0</v>
      </c>
      <c r="V62" s="56">
        <f t="shared" si="15"/>
        <v>0</v>
      </c>
      <c r="W62" s="64" t="str">
        <f t="shared" si="16"/>
        <v/>
      </c>
      <c r="X62" s="56" t="str">
        <f t="shared" si="19"/>
        <v>T</v>
      </c>
      <c r="Y62" s="20"/>
      <c r="Z62" s="19"/>
      <c r="AA62" s="20"/>
      <c r="AB62" s="19"/>
      <c r="AC62" s="21"/>
      <c r="AJ62" s="22"/>
      <c r="AK62" s="22"/>
      <c r="AL62" s="22"/>
      <c r="AM62" s="22"/>
      <c r="AN62" s="20"/>
      <c r="AO62" s="20"/>
      <c r="AP62" s="20"/>
      <c r="AQ62" s="20"/>
      <c r="AR62" s="20"/>
    </row>
    <row r="63" spans="1:44" s="17" customFormat="1" ht="30.75" customHeight="1" x14ac:dyDescent="0.2">
      <c r="A63" s="150"/>
      <c r="C63" s="63"/>
      <c r="D63" s="66" t="str">
        <f t="shared" si="13"/>
        <v/>
      </c>
      <c r="E63" s="69" t="str">
        <f>IFERROR(VLOOKUP(J63,Causa!$A$2:$F$15,6,0),"")</f>
        <v/>
      </c>
      <c r="F63" s="52"/>
      <c r="G63" s="53"/>
      <c r="H63" s="212"/>
      <c r="I63" s="55"/>
      <c r="J63" s="54"/>
      <c r="K63" s="54"/>
      <c r="L63" s="54"/>
      <c r="M63" s="54"/>
      <c r="N63" s="54"/>
      <c r="O63" s="54"/>
      <c r="P63" s="54"/>
      <c r="Q63" s="55"/>
      <c r="R63" s="54"/>
      <c r="S63" s="56">
        <f t="shared" si="17"/>
        <v>0</v>
      </c>
      <c r="T63" s="56">
        <f t="shared" si="14"/>
        <v>0</v>
      </c>
      <c r="U63" s="56">
        <f t="shared" si="18"/>
        <v>0</v>
      </c>
      <c r="V63" s="56">
        <f t="shared" si="15"/>
        <v>0</v>
      </c>
      <c r="W63" s="64" t="str">
        <f t="shared" si="16"/>
        <v/>
      </c>
      <c r="X63" s="56" t="str">
        <f t="shared" si="19"/>
        <v>T</v>
      </c>
      <c r="Y63" s="20"/>
      <c r="Z63" s="19"/>
      <c r="AA63" s="20"/>
      <c r="AB63" s="19"/>
      <c r="AC63" s="21"/>
      <c r="AJ63" s="22"/>
      <c r="AK63" s="22"/>
      <c r="AL63" s="22"/>
      <c r="AM63" s="22"/>
      <c r="AN63" s="20"/>
      <c r="AO63" s="20"/>
      <c r="AP63" s="20"/>
      <c r="AQ63" s="20"/>
      <c r="AR63" s="20"/>
    </row>
    <row r="64" spans="1:44" s="17" customFormat="1" ht="30.75" customHeight="1" x14ac:dyDescent="0.2">
      <c r="A64" s="150"/>
      <c r="C64" s="63"/>
      <c r="D64" s="66" t="str">
        <f t="shared" si="13"/>
        <v/>
      </c>
      <c r="E64" s="69" t="str">
        <f>IFERROR(VLOOKUP(J64,Causa!$A$2:$F$15,6,0),"")</f>
        <v/>
      </c>
      <c r="F64" s="52"/>
      <c r="G64" s="53"/>
      <c r="H64" s="212"/>
      <c r="I64" s="55"/>
      <c r="J64" s="54"/>
      <c r="K64" s="54"/>
      <c r="L64" s="54"/>
      <c r="M64" s="54"/>
      <c r="N64" s="54"/>
      <c r="O64" s="54"/>
      <c r="P64" s="54"/>
      <c r="Q64" s="55"/>
      <c r="R64" s="54"/>
      <c r="S64" s="56">
        <f t="shared" si="17"/>
        <v>0</v>
      </c>
      <c r="T64" s="56">
        <f t="shared" si="14"/>
        <v>0</v>
      </c>
      <c r="U64" s="56">
        <f t="shared" si="18"/>
        <v>0</v>
      </c>
      <c r="V64" s="56">
        <f t="shared" si="15"/>
        <v>0</v>
      </c>
      <c r="W64" s="64" t="str">
        <f t="shared" si="16"/>
        <v/>
      </c>
      <c r="X64" s="56" t="str">
        <f t="shared" si="19"/>
        <v>T</v>
      </c>
      <c r="Y64" s="20"/>
      <c r="Z64" s="19"/>
      <c r="AA64" s="20"/>
      <c r="AB64" s="19"/>
      <c r="AC64" s="21"/>
      <c r="AJ64" s="22"/>
      <c r="AK64" s="22"/>
      <c r="AL64" s="22"/>
      <c r="AM64" s="22"/>
      <c r="AN64" s="20"/>
      <c r="AO64" s="20"/>
      <c r="AP64" s="20"/>
      <c r="AQ64" s="20"/>
      <c r="AR64" s="20"/>
    </row>
    <row r="65" spans="1:44" s="17" customFormat="1" ht="30.75" customHeight="1" x14ac:dyDescent="0.2">
      <c r="A65" s="150"/>
      <c r="C65" s="63"/>
      <c r="D65" s="66" t="str">
        <f t="shared" si="13"/>
        <v/>
      </c>
      <c r="E65" s="69" t="str">
        <f>IFERROR(VLOOKUP(J65,Causa!$A$2:$F$15,6,0),"")</f>
        <v/>
      </c>
      <c r="F65" s="52"/>
      <c r="G65" s="53"/>
      <c r="H65" s="212"/>
      <c r="I65" s="55"/>
      <c r="J65" s="54"/>
      <c r="K65" s="54"/>
      <c r="L65" s="54"/>
      <c r="M65" s="54"/>
      <c r="N65" s="54"/>
      <c r="O65" s="54"/>
      <c r="P65" s="54"/>
      <c r="Q65" s="55"/>
      <c r="R65" s="54"/>
      <c r="S65" s="56">
        <f t="shared" si="17"/>
        <v>0</v>
      </c>
      <c r="T65" s="56">
        <f t="shared" si="14"/>
        <v>0</v>
      </c>
      <c r="U65" s="56">
        <f t="shared" si="18"/>
        <v>0</v>
      </c>
      <c r="V65" s="56">
        <f t="shared" si="15"/>
        <v>0</v>
      </c>
      <c r="W65" s="64" t="str">
        <f t="shared" si="16"/>
        <v/>
      </c>
      <c r="X65" s="56" t="str">
        <f t="shared" si="19"/>
        <v>T</v>
      </c>
      <c r="Y65" s="20"/>
      <c r="Z65" s="19"/>
      <c r="AA65" s="20"/>
      <c r="AB65" s="19"/>
      <c r="AC65" s="21"/>
      <c r="AJ65" s="22"/>
      <c r="AK65" s="22"/>
      <c r="AL65" s="22"/>
      <c r="AM65" s="22"/>
      <c r="AN65" s="20"/>
      <c r="AO65" s="20"/>
      <c r="AP65" s="20"/>
      <c r="AQ65" s="20"/>
      <c r="AR65" s="20"/>
    </row>
    <row r="66" spans="1:44" s="17" customFormat="1" ht="30.75" customHeight="1" x14ac:dyDescent="0.2">
      <c r="A66" s="150"/>
      <c r="C66" s="63"/>
      <c r="D66" s="66" t="str">
        <f t="shared" si="13"/>
        <v/>
      </c>
      <c r="E66" s="69" t="str">
        <f>IFERROR(VLOOKUP(J66,Causa!$A$2:$F$15,6,0),"")</f>
        <v/>
      </c>
      <c r="F66" s="52"/>
      <c r="G66" s="53"/>
      <c r="H66" s="212"/>
      <c r="I66" s="55"/>
      <c r="J66" s="54"/>
      <c r="K66" s="54"/>
      <c r="L66" s="54"/>
      <c r="M66" s="54"/>
      <c r="N66" s="54"/>
      <c r="O66" s="54"/>
      <c r="P66" s="54"/>
      <c r="Q66" s="55"/>
      <c r="R66" s="54"/>
      <c r="S66" s="56">
        <f t="shared" si="17"/>
        <v>0</v>
      </c>
      <c r="T66" s="56">
        <f t="shared" si="14"/>
        <v>0</v>
      </c>
      <c r="U66" s="56">
        <f t="shared" si="18"/>
        <v>0</v>
      </c>
      <c r="V66" s="56">
        <f t="shared" si="15"/>
        <v>0</v>
      </c>
      <c r="W66" s="64" t="str">
        <f t="shared" si="16"/>
        <v/>
      </c>
      <c r="X66" s="56" t="str">
        <f t="shared" si="19"/>
        <v>T</v>
      </c>
      <c r="Y66" s="20"/>
      <c r="Z66" s="19"/>
      <c r="AA66" s="20"/>
      <c r="AB66" s="19"/>
      <c r="AC66" s="21"/>
      <c r="AJ66" s="22"/>
      <c r="AK66" s="22"/>
      <c r="AL66" s="22"/>
      <c r="AM66" s="22"/>
      <c r="AN66" s="20"/>
      <c r="AO66" s="20"/>
      <c r="AP66" s="20"/>
      <c r="AQ66" s="20"/>
      <c r="AR66" s="20"/>
    </row>
    <row r="67" spans="1:44" s="17" customFormat="1" ht="30.75" customHeight="1" x14ac:dyDescent="0.2">
      <c r="A67" s="150"/>
      <c r="C67" s="63"/>
      <c r="D67" s="66" t="str">
        <f t="shared" si="13"/>
        <v/>
      </c>
      <c r="E67" s="69" t="str">
        <f>IFERROR(VLOOKUP(J67,Causa!$A$2:$F$15,6,0),"")</f>
        <v/>
      </c>
      <c r="F67" s="52"/>
      <c r="G67" s="53"/>
      <c r="H67" s="212"/>
      <c r="I67" s="55"/>
      <c r="J67" s="54"/>
      <c r="K67" s="54"/>
      <c r="L67" s="54"/>
      <c r="M67" s="54"/>
      <c r="N67" s="54"/>
      <c r="O67" s="54"/>
      <c r="P67" s="54"/>
      <c r="Q67" s="55"/>
      <c r="R67" s="54"/>
      <c r="S67" s="56">
        <f t="shared" si="17"/>
        <v>0</v>
      </c>
      <c r="T67" s="56">
        <f t="shared" si="14"/>
        <v>0</v>
      </c>
      <c r="U67" s="56">
        <f t="shared" si="18"/>
        <v>0</v>
      </c>
      <c r="V67" s="56">
        <f t="shared" si="15"/>
        <v>0</v>
      </c>
      <c r="W67" s="64" t="str">
        <f t="shared" si="16"/>
        <v/>
      </c>
      <c r="X67" s="56" t="str">
        <f t="shared" si="19"/>
        <v>T</v>
      </c>
      <c r="Y67" s="20"/>
      <c r="Z67" s="19"/>
      <c r="AA67" s="20"/>
      <c r="AB67" s="19"/>
      <c r="AC67" s="21"/>
      <c r="AJ67" s="22"/>
      <c r="AK67" s="22"/>
      <c r="AL67" s="22"/>
      <c r="AM67" s="22"/>
      <c r="AN67" s="20"/>
      <c r="AO67" s="20"/>
      <c r="AP67" s="20"/>
      <c r="AQ67" s="20"/>
      <c r="AR67" s="20"/>
    </row>
    <row r="68" spans="1:44" s="17" customFormat="1" ht="30.75" customHeight="1" x14ac:dyDescent="0.2">
      <c r="A68" s="150"/>
      <c r="C68" s="63"/>
      <c r="D68" s="66" t="str">
        <f t="shared" si="13"/>
        <v/>
      </c>
      <c r="E68" s="69" t="str">
        <f>IFERROR(VLOOKUP(J68,Causa!$A$2:$F$15,6,0),"")</f>
        <v/>
      </c>
      <c r="F68" s="52"/>
      <c r="G68" s="53"/>
      <c r="H68" s="212"/>
      <c r="I68" s="55"/>
      <c r="J68" s="54"/>
      <c r="K68" s="54"/>
      <c r="L68" s="54"/>
      <c r="M68" s="54"/>
      <c r="N68" s="54"/>
      <c r="O68" s="54"/>
      <c r="P68" s="54"/>
      <c r="Q68" s="55"/>
      <c r="R68" s="54"/>
      <c r="S68" s="56">
        <f t="shared" si="17"/>
        <v>0</v>
      </c>
      <c r="T68" s="56">
        <f t="shared" si="14"/>
        <v>0</v>
      </c>
      <c r="U68" s="56">
        <f t="shared" si="18"/>
        <v>0</v>
      </c>
      <c r="V68" s="56">
        <f t="shared" si="15"/>
        <v>0</v>
      </c>
      <c r="W68" s="64" t="str">
        <f t="shared" si="16"/>
        <v/>
      </c>
      <c r="X68" s="56" t="str">
        <f t="shared" si="19"/>
        <v>T</v>
      </c>
      <c r="Y68" s="20"/>
      <c r="Z68" s="19"/>
      <c r="AA68" s="20"/>
      <c r="AB68" s="19"/>
      <c r="AC68" s="21"/>
      <c r="AJ68" s="22"/>
      <c r="AK68" s="22"/>
      <c r="AL68" s="22"/>
      <c r="AM68" s="22"/>
      <c r="AN68" s="20"/>
      <c r="AO68" s="20"/>
      <c r="AP68" s="20"/>
      <c r="AQ68" s="20"/>
      <c r="AR68" s="20"/>
    </row>
    <row r="69" spans="1:44" s="17" customFormat="1" ht="30.75" customHeight="1" x14ac:dyDescent="0.2">
      <c r="A69" s="150"/>
      <c r="C69" s="63"/>
      <c r="D69" s="66" t="str">
        <f t="shared" si="13"/>
        <v/>
      </c>
      <c r="E69" s="69" t="str">
        <f>IFERROR(VLOOKUP(J69,Causa!$A$2:$F$15,6,0),"")</f>
        <v/>
      </c>
      <c r="F69" s="52"/>
      <c r="G69" s="53"/>
      <c r="H69" s="212"/>
      <c r="I69" s="55"/>
      <c r="J69" s="54"/>
      <c r="K69" s="54"/>
      <c r="L69" s="54"/>
      <c r="M69" s="54"/>
      <c r="N69" s="54"/>
      <c r="O69" s="54"/>
      <c r="P69" s="54"/>
      <c r="Q69" s="55"/>
      <c r="R69" s="54"/>
      <c r="S69" s="56">
        <f t="shared" si="17"/>
        <v>0</v>
      </c>
      <c r="T69" s="56">
        <f t="shared" si="14"/>
        <v>0</v>
      </c>
      <c r="U69" s="56">
        <f t="shared" si="18"/>
        <v>0</v>
      </c>
      <c r="V69" s="56">
        <f t="shared" si="15"/>
        <v>0</v>
      </c>
      <c r="W69" s="64" t="str">
        <f t="shared" si="16"/>
        <v/>
      </c>
      <c r="X69" s="56" t="str">
        <f t="shared" si="19"/>
        <v>T</v>
      </c>
      <c r="Y69" s="20"/>
      <c r="Z69" s="19"/>
      <c r="AA69" s="20"/>
      <c r="AB69" s="19"/>
      <c r="AC69" s="21"/>
      <c r="AJ69" s="22"/>
      <c r="AK69" s="22"/>
      <c r="AL69" s="22"/>
      <c r="AM69" s="22"/>
      <c r="AN69" s="20"/>
      <c r="AO69" s="20"/>
      <c r="AP69" s="20"/>
      <c r="AQ69" s="20"/>
      <c r="AR69" s="20"/>
    </row>
    <row r="70" spans="1:44" s="17" customFormat="1" ht="30.75" customHeight="1" x14ac:dyDescent="0.2">
      <c r="A70" s="150"/>
      <c r="C70" s="63"/>
      <c r="D70" s="66" t="str">
        <f t="shared" si="13"/>
        <v/>
      </c>
      <c r="E70" s="69" t="str">
        <f>IFERROR(VLOOKUP(J70,Causa!$A$2:$F$15,6,0),"")</f>
        <v/>
      </c>
      <c r="F70" s="52"/>
      <c r="G70" s="53"/>
      <c r="H70" s="212"/>
      <c r="I70" s="55"/>
      <c r="J70" s="54"/>
      <c r="K70" s="54"/>
      <c r="L70" s="54"/>
      <c r="M70" s="54"/>
      <c r="N70" s="54"/>
      <c r="O70" s="54"/>
      <c r="P70" s="54"/>
      <c r="Q70" s="55"/>
      <c r="R70" s="54"/>
      <c r="S70" s="56">
        <f t="shared" si="17"/>
        <v>0</v>
      </c>
      <c r="T70" s="56">
        <f t="shared" si="14"/>
        <v>0</v>
      </c>
      <c r="U70" s="56">
        <f t="shared" si="18"/>
        <v>0</v>
      </c>
      <c r="V70" s="56">
        <f t="shared" si="15"/>
        <v>0</v>
      </c>
      <c r="W70" s="64" t="str">
        <f t="shared" si="16"/>
        <v/>
      </c>
      <c r="X70" s="56" t="str">
        <f t="shared" si="19"/>
        <v>T</v>
      </c>
      <c r="Y70" s="20"/>
      <c r="Z70" s="19"/>
      <c r="AA70" s="20"/>
      <c r="AB70" s="19"/>
      <c r="AC70" s="21"/>
      <c r="AJ70" s="22"/>
      <c r="AK70" s="22"/>
      <c r="AL70" s="22"/>
      <c r="AM70" s="22"/>
      <c r="AN70" s="20"/>
      <c r="AO70" s="20"/>
      <c r="AP70" s="20"/>
      <c r="AQ70" s="20"/>
      <c r="AR70" s="20"/>
    </row>
    <row r="71" spans="1:44" s="17" customFormat="1" ht="30.75" customHeight="1" x14ac:dyDescent="0.2">
      <c r="A71" s="150"/>
      <c r="C71" s="63"/>
      <c r="D71" s="66" t="str">
        <f t="shared" si="13"/>
        <v/>
      </c>
      <c r="E71" s="69" t="str">
        <f>IFERROR(VLOOKUP(J71,Causa!$A$2:$F$15,6,0),"")</f>
        <v/>
      </c>
      <c r="F71" s="52"/>
      <c r="G71" s="53"/>
      <c r="H71" s="212"/>
      <c r="I71" s="55"/>
      <c r="J71" s="54"/>
      <c r="K71" s="54"/>
      <c r="L71" s="54"/>
      <c r="M71" s="54"/>
      <c r="N71" s="54"/>
      <c r="O71" s="54"/>
      <c r="P71" s="54"/>
      <c r="Q71" s="55"/>
      <c r="R71" s="54"/>
      <c r="S71" s="56">
        <f t="shared" si="17"/>
        <v>0</v>
      </c>
      <c r="T71" s="56">
        <f t="shared" si="14"/>
        <v>0</v>
      </c>
      <c r="U71" s="56">
        <f t="shared" si="18"/>
        <v>0</v>
      </c>
      <c r="V71" s="56">
        <f t="shared" si="15"/>
        <v>0</v>
      </c>
      <c r="W71" s="64" t="str">
        <f t="shared" si="16"/>
        <v/>
      </c>
      <c r="X71" s="56" t="str">
        <f t="shared" si="19"/>
        <v>T</v>
      </c>
      <c r="Y71" s="20"/>
      <c r="Z71" s="19"/>
      <c r="AA71" s="20"/>
      <c r="AB71" s="19"/>
      <c r="AC71" s="21"/>
      <c r="AJ71" s="22"/>
      <c r="AK71" s="22"/>
      <c r="AL71" s="22"/>
      <c r="AM71" s="22"/>
      <c r="AN71" s="20"/>
      <c r="AO71" s="20"/>
      <c r="AP71" s="20"/>
      <c r="AQ71" s="20"/>
      <c r="AR71" s="20"/>
    </row>
    <row r="72" spans="1:44" s="17" customFormat="1" ht="30.75" customHeight="1" x14ac:dyDescent="0.2">
      <c r="A72" s="150"/>
      <c r="C72" s="63"/>
      <c r="D72" s="66" t="str">
        <f t="shared" si="13"/>
        <v/>
      </c>
      <c r="E72" s="69" t="str">
        <f>IFERROR(VLOOKUP(J72,Causa!$A$2:$F$15,6,0),"")</f>
        <v/>
      </c>
      <c r="F72" s="52"/>
      <c r="G72" s="53"/>
      <c r="H72" s="212"/>
      <c r="I72" s="55"/>
      <c r="J72" s="54"/>
      <c r="K72" s="54"/>
      <c r="L72" s="54"/>
      <c r="M72" s="54"/>
      <c r="N72" s="54"/>
      <c r="O72" s="54"/>
      <c r="P72" s="54"/>
      <c r="Q72" s="55"/>
      <c r="R72" s="54"/>
      <c r="S72" s="56">
        <f t="shared" si="17"/>
        <v>0</v>
      </c>
      <c r="T72" s="56">
        <f t="shared" si="14"/>
        <v>0</v>
      </c>
      <c r="U72" s="56">
        <f t="shared" si="18"/>
        <v>0</v>
      </c>
      <c r="V72" s="56">
        <f t="shared" si="15"/>
        <v>0</v>
      </c>
      <c r="W72" s="64" t="str">
        <f t="shared" si="16"/>
        <v/>
      </c>
      <c r="X72" s="56" t="str">
        <f t="shared" si="19"/>
        <v>T</v>
      </c>
      <c r="Y72" s="20"/>
      <c r="Z72" s="19"/>
      <c r="AA72" s="20"/>
      <c r="AB72" s="19"/>
      <c r="AC72" s="21"/>
      <c r="AJ72" s="22"/>
      <c r="AK72" s="22"/>
      <c r="AL72" s="22"/>
      <c r="AM72" s="22"/>
      <c r="AN72" s="20"/>
      <c r="AO72" s="20"/>
      <c r="AP72" s="20"/>
      <c r="AQ72" s="20"/>
      <c r="AR72" s="20"/>
    </row>
    <row r="73" spans="1:44" s="17" customFormat="1" ht="30.75" customHeight="1" x14ac:dyDescent="0.2">
      <c r="A73" s="150"/>
      <c r="C73" s="63"/>
      <c r="D73" s="66" t="str">
        <f t="shared" si="13"/>
        <v/>
      </c>
      <c r="E73" s="69" t="str">
        <f>IFERROR(VLOOKUP(J73,Causa!$A$2:$F$15,6,0),"")</f>
        <v/>
      </c>
      <c r="F73" s="52"/>
      <c r="G73" s="53"/>
      <c r="H73" s="212"/>
      <c r="I73" s="55"/>
      <c r="J73" s="54"/>
      <c r="K73" s="54"/>
      <c r="L73" s="54"/>
      <c r="M73" s="54"/>
      <c r="N73" s="54"/>
      <c r="O73" s="54"/>
      <c r="P73" s="54"/>
      <c r="Q73" s="55"/>
      <c r="R73" s="54"/>
      <c r="S73" s="56">
        <f t="shared" si="17"/>
        <v>0</v>
      </c>
      <c r="T73" s="56">
        <f t="shared" si="14"/>
        <v>0</v>
      </c>
      <c r="U73" s="56">
        <f t="shared" si="18"/>
        <v>0</v>
      </c>
      <c r="V73" s="56">
        <f t="shared" si="15"/>
        <v>0</v>
      </c>
      <c r="W73" s="64" t="str">
        <f t="shared" si="16"/>
        <v/>
      </c>
      <c r="X73" s="56" t="str">
        <f t="shared" si="19"/>
        <v>T</v>
      </c>
      <c r="Y73" s="20"/>
      <c r="Z73" s="19"/>
      <c r="AA73" s="20"/>
      <c r="AB73" s="19"/>
      <c r="AC73" s="21"/>
      <c r="AJ73" s="22"/>
      <c r="AK73" s="22"/>
      <c r="AL73" s="22"/>
      <c r="AM73" s="22"/>
      <c r="AN73" s="20"/>
      <c r="AO73" s="20"/>
      <c r="AP73" s="20"/>
      <c r="AQ73" s="20"/>
      <c r="AR73" s="20"/>
    </row>
    <row r="74" spans="1:44" s="17" customFormat="1" ht="30.75" customHeight="1" x14ac:dyDescent="0.2">
      <c r="A74" s="150"/>
      <c r="C74" s="63"/>
      <c r="D74" s="66" t="str">
        <f t="shared" si="13"/>
        <v/>
      </c>
      <c r="E74" s="69" t="str">
        <f>IFERROR(VLOOKUP(J74,Causa!$A$2:$F$15,6,0),"")</f>
        <v/>
      </c>
      <c r="F74" s="52"/>
      <c r="G74" s="53"/>
      <c r="H74" s="212"/>
      <c r="I74" s="55"/>
      <c r="J74" s="54"/>
      <c r="K74" s="54"/>
      <c r="L74" s="54"/>
      <c r="M74" s="54"/>
      <c r="N74" s="54"/>
      <c r="O74" s="54"/>
      <c r="P74" s="54"/>
      <c r="Q74" s="55"/>
      <c r="R74" s="54"/>
      <c r="S74" s="56">
        <f t="shared" si="17"/>
        <v>0</v>
      </c>
      <c r="T74" s="56">
        <f t="shared" si="14"/>
        <v>0</v>
      </c>
      <c r="U74" s="56">
        <f t="shared" si="18"/>
        <v>0</v>
      </c>
      <c r="V74" s="56">
        <f t="shared" si="15"/>
        <v>0</v>
      </c>
      <c r="W74" s="64" t="str">
        <f t="shared" si="16"/>
        <v/>
      </c>
      <c r="X74" s="56" t="str">
        <f t="shared" si="19"/>
        <v>T</v>
      </c>
      <c r="Y74" s="20"/>
      <c r="Z74" s="19"/>
      <c r="AA74" s="20"/>
      <c r="AB74" s="19"/>
      <c r="AC74" s="21"/>
      <c r="AJ74" s="22"/>
      <c r="AK74" s="22"/>
      <c r="AL74" s="22"/>
      <c r="AM74" s="22"/>
      <c r="AN74" s="20"/>
      <c r="AO74" s="20"/>
      <c r="AP74" s="20"/>
      <c r="AQ74" s="20"/>
      <c r="AR74" s="20"/>
    </row>
    <row r="75" spans="1:44" s="17" customFormat="1" ht="30.75" customHeight="1" x14ac:dyDescent="0.2">
      <c r="A75" s="150"/>
      <c r="C75" s="63"/>
      <c r="D75" s="66" t="str">
        <f t="shared" si="13"/>
        <v/>
      </c>
      <c r="E75" s="69" t="str">
        <f>IFERROR(VLOOKUP(J75,Causa!$A$2:$F$15,6,0),"")</f>
        <v/>
      </c>
      <c r="F75" s="52"/>
      <c r="G75" s="53"/>
      <c r="H75" s="212"/>
      <c r="I75" s="55"/>
      <c r="J75" s="54"/>
      <c r="K75" s="54"/>
      <c r="L75" s="54"/>
      <c r="M75" s="54"/>
      <c r="N75" s="54"/>
      <c r="O75" s="54"/>
      <c r="P75" s="54"/>
      <c r="Q75" s="55"/>
      <c r="R75" s="54"/>
      <c r="S75" s="56">
        <f t="shared" si="17"/>
        <v>0</v>
      </c>
      <c r="T75" s="56">
        <f t="shared" si="14"/>
        <v>0</v>
      </c>
      <c r="U75" s="56">
        <f t="shared" si="18"/>
        <v>0</v>
      </c>
      <c r="V75" s="56">
        <f t="shared" si="15"/>
        <v>0</v>
      </c>
      <c r="W75" s="64" t="str">
        <f t="shared" si="16"/>
        <v/>
      </c>
      <c r="X75" s="56" t="str">
        <f t="shared" si="19"/>
        <v>T</v>
      </c>
      <c r="Y75" s="20"/>
      <c r="Z75" s="19"/>
      <c r="AA75" s="20"/>
      <c r="AB75" s="19"/>
      <c r="AC75" s="21"/>
      <c r="AJ75" s="22"/>
      <c r="AK75" s="22"/>
      <c r="AL75" s="22"/>
      <c r="AM75" s="22"/>
      <c r="AN75" s="20"/>
      <c r="AO75" s="20"/>
      <c r="AP75" s="20"/>
      <c r="AQ75" s="20"/>
      <c r="AR75" s="20"/>
    </row>
    <row r="76" spans="1:44" s="17" customFormat="1" ht="30.75" customHeight="1" x14ac:dyDescent="0.2">
      <c r="A76" s="150"/>
      <c r="C76" s="63"/>
      <c r="D76" s="66" t="str">
        <f t="shared" si="13"/>
        <v/>
      </c>
      <c r="E76" s="69" t="str">
        <f>IFERROR(VLOOKUP(J76,Causa!$A$2:$F$15,6,0),"")</f>
        <v/>
      </c>
      <c r="F76" s="52"/>
      <c r="G76" s="53"/>
      <c r="H76" s="212"/>
      <c r="I76" s="55"/>
      <c r="J76" s="54"/>
      <c r="K76" s="54"/>
      <c r="L76" s="54"/>
      <c r="M76" s="54"/>
      <c r="N76" s="54"/>
      <c r="O76" s="54"/>
      <c r="P76" s="54"/>
      <c r="Q76" s="55"/>
      <c r="R76" s="54"/>
      <c r="S76" s="56">
        <f t="shared" si="17"/>
        <v>0</v>
      </c>
      <c r="T76" s="56">
        <f t="shared" si="14"/>
        <v>0</v>
      </c>
      <c r="U76" s="56">
        <f t="shared" si="18"/>
        <v>0</v>
      </c>
      <c r="V76" s="56">
        <f t="shared" si="15"/>
        <v>0</v>
      </c>
      <c r="W76" s="64" t="str">
        <f t="shared" si="16"/>
        <v/>
      </c>
      <c r="X76" s="56" t="str">
        <f t="shared" si="19"/>
        <v>T</v>
      </c>
      <c r="Y76" s="20"/>
      <c r="Z76" s="19"/>
      <c r="AA76" s="20"/>
      <c r="AB76" s="19"/>
      <c r="AC76" s="21"/>
      <c r="AJ76" s="22"/>
      <c r="AK76" s="22"/>
      <c r="AL76" s="22"/>
      <c r="AM76" s="22"/>
      <c r="AN76" s="20"/>
      <c r="AO76" s="20"/>
      <c r="AP76" s="20"/>
      <c r="AQ76" s="20"/>
      <c r="AR76" s="20"/>
    </row>
    <row r="77" spans="1:44" s="17" customFormat="1" ht="30.75" customHeight="1" x14ac:dyDescent="0.2">
      <c r="A77" s="150"/>
      <c r="C77" s="63"/>
      <c r="D77" s="66" t="str">
        <f t="shared" si="13"/>
        <v/>
      </c>
      <c r="E77" s="69" t="str">
        <f>IFERROR(VLOOKUP(J77,Causa!$A$2:$F$15,6,0),"")</f>
        <v/>
      </c>
      <c r="F77" s="52"/>
      <c r="G77" s="53"/>
      <c r="H77" s="212"/>
      <c r="I77" s="55"/>
      <c r="J77" s="54"/>
      <c r="K77" s="54"/>
      <c r="L77" s="54"/>
      <c r="M77" s="54"/>
      <c r="N77" s="54"/>
      <c r="O77" s="54"/>
      <c r="P77" s="54"/>
      <c r="Q77" s="55"/>
      <c r="R77" s="54"/>
      <c r="S77" s="56">
        <f t="shared" si="17"/>
        <v>0</v>
      </c>
      <c r="T77" s="56">
        <f t="shared" si="14"/>
        <v>0</v>
      </c>
      <c r="U77" s="56">
        <f t="shared" si="18"/>
        <v>0</v>
      </c>
      <c r="V77" s="56">
        <f t="shared" si="15"/>
        <v>0</v>
      </c>
      <c r="W77" s="64" t="str">
        <f t="shared" si="16"/>
        <v/>
      </c>
      <c r="X77" s="56" t="str">
        <f t="shared" si="19"/>
        <v>T</v>
      </c>
      <c r="Y77" s="20"/>
      <c r="Z77" s="19"/>
      <c r="AA77" s="20"/>
      <c r="AB77" s="19"/>
      <c r="AC77" s="21"/>
      <c r="AJ77" s="22"/>
      <c r="AK77" s="22"/>
      <c r="AL77" s="22"/>
      <c r="AM77" s="22"/>
      <c r="AN77" s="20"/>
      <c r="AO77" s="20"/>
      <c r="AP77" s="20"/>
      <c r="AQ77" s="20"/>
      <c r="AR77" s="20"/>
    </row>
    <row r="78" spans="1:44" s="17" customFormat="1" ht="30.75" customHeight="1" x14ac:dyDescent="0.2">
      <c r="A78" s="150"/>
      <c r="C78" s="63"/>
      <c r="D78" s="66" t="str">
        <f t="shared" si="13"/>
        <v/>
      </c>
      <c r="E78" s="69" t="str">
        <f>IFERROR(VLOOKUP(J78,Causa!$A$2:$F$15,6,0),"")</f>
        <v/>
      </c>
      <c r="F78" s="52"/>
      <c r="G78" s="53"/>
      <c r="H78" s="212"/>
      <c r="I78" s="55"/>
      <c r="J78" s="54"/>
      <c r="K78" s="54"/>
      <c r="L78" s="54"/>
      <c r="M78" s="54"/>
      <c r="N78" s="54"/>
      <c r="O78" s="54"/>
      <c r="P78" s="54"/>
      <c r="Q78" s="55"/>
      <c r="R78" s="54"/>
      <c r="S78" s="56">
        <f t="shared" si="17"/>
        <v>0</v>
      </c>
      <c r="T78" s="56">
        <f t="shared" si="14"/>
        <v>0</v>
      </c>
      <c r="U78" s="56">
        <f t="shared" si="18"/>
        <v>0</v>
      </c>
      <c r="V78" s="56">
        <f t="shared" si="15"/>
        <v>0</v>
      </c>
      <c r="W78" s="64" t="str">
        <f t="shared" si="16"/>
        <v/>
      </c>
      <c r="X78" s="56" t="str">
        <f t="shared" si="19"/>
        <v>T</v>
      </c>
      <c r="Y78" s="20"/>
      <c r="Z78" s="19"/>
      <c r="AA78" s="20"/>
      <c r="AB78" s="19"/>
      <c r="AC78" s="21"/>
      <c r="AJ78" s="22"/>
      <c r="AK78" s="22"/>
      <c r="AL78" s="22"/>
      <c r="AM78" s="22"/>
      <c r="AN78" s="20"/>
      <c r="AO78" s="20"/>
      <c r="AP78" s="20"/>
      <c r="AQ78" s="20"/>
      <c r="AR78" s="20"/>
    </row>
    <row r="79" spans="1:44" s="17" customFormat="1" ht="30.75" customHeight="1" x14ac:dyDescent="0.2">
      <c r="A79" s="150"/>
      <c r="C79" s="63"/>
      <c r="D79" s="66" t="str">
        <f t="shared" si="13"/>
        <v/>
      </c>
      <c r="E79" s="69" t="str">
        <f>IFERROR(VLOOKUP(J79,Causa!$A$2:$F$15,6,0),"")</f>
        <v/>
      </c>
      <c r="F79" s="52"/>
      <c r="G79" s="53"/>
      <c r="H79" s="212"/>
      <c r="I79" s="55"/>
      <c r="J79" s="54"/>
      <c r="K79" s="54"/>
      <c r="L79" s="54"/>
      <c r="M79" s="54"/>
      <c r="N79" s="54"/>
      <c r="O79" s="54"/>
      <c r="P79" s="54"/>
      <c r="Q79" s="55"/>
      <c r="R79" s="54"/>
      <c r="S79" s="56">
        <f t="shared" si="17"/>
        <v>0</v>
      </c>
      <c r="T79" s="56">
        <f t="shared" si="14"/>
        <v>0</v>
      </c>
      <c r="U79" s="56">
        <f t="shared" si="18"/>
        <v>0</v>
      </c>
      <c r="V79" s="56">
        <f t="shared" si="15"/>
        <v>0</v>
      </c>
      <c r="W79" s="64" t="str">
        <f t="shared" si="16"/>
        <v/>
      </c>
      <c r="X79" s="56" t="str">
        <f t="shared" si="19"/>
        <v>T</v>
      </c>
      <c r="Y79" s="20"/>
      <c r="Z79" s="19"/>
      <c r="AA79" s="20"/>
      <c r="AB79" s="19"/>
      <c r="AC79" s="21"/>
      <c r="AJ79" s="22"/>
      <c r="AK79" s="22"/>
      <c r="AL79" s="22"/>
      <c r="AM79" s="22"/>
      <c r="AN79" s="20"/>
      <c r="AO79" s="20"/>
      <c r="AP79" s="20"/>
      <c r="AQ79" s="20"/>
      <c r="AR79" s="20"/>
    </row>
    <row r="80" spans="1:44" s="17" customFormat="1" ht="30.75" customHeight="1" x14ac:dyDescent="0.2">
      <c r="A80" s="150"/>
      <c r="C80" s="63"/>
      <c r="D80" s="66" t="str">
        <f t="shared" si="13"/>
        <v/>
      </c>
      <c r="E80" s="69" t="str">
        <f>IFERROR(VLOOKUP(J80,Causa!$A$2:$F$15,6,0),"")</f>
        <v/>
      </c>
      <c r="F80" s="52"/>
      <c r="G80" s="53"/>
      <c r="H80" s="212"/>
      <c r="I80" s="55"/>
      <c r="J80" s="54"/>
      <c r="K80" s="54"/>
      <c r="L80" s="54"/>
      <c r="M80" s="54"/>
      <c r="N80" s="54"/>
      <c r="O80" s="54"/>
      <c r="P80" s="54"/>
      <c r="Q80" s="55"/>
      <c r="R80" s="54"/>
      <c r="S80" s="56">
        <f t="shared" si="17"/>
        <v>0</v>
      </c>
      <c r="T80" s="56">
        <f t="shared" si="14"/>
        <v>0</v>
      </c>
      <c r="U80" s="56">
        <f t="shared" si="18"/>
        <v>0</v>
      </c>
      <c r="V80" s="56">
        <f t="shared" si="15"/>
        <v>0</v>
      </c>
      <c r="W80" s="64" t="str">
        <f t="shared" si="16"/>
        <v/>
      </c>
      <c r="X80" s="56" t="str">
        <f t="shared" si="19"/>
        <v>T</v>
      </c>
      <c r="Y80" s="20"/>
      <c r="Z80" s="19"/>
      <c r="AA80" s="20"/>
      <c r="AB80" s="19"/>
      <c r="AC80" s="21"/>
      <c r="AJ80" s="22"/>
      <c r="AK80" s="22"/>
      <c r="AL80" s="22"/>
      <c r="AM80" s="22"/>
      <c r="AN80" s="20"/>
      <c r="AO80" s="20"/>
      <c r="AP80" s="20"/>
      <c r="AQ80" s="20"/>
      <c r="AR80" s="20"/>
    </row>
    <row r="81" spans="1:44" s="17" customFormat="1" ht="30.75" customHeight="1" x14ac:dyDescent="0.2">
      <c r="A81" s="150"/>
      <c r="C81" s="63"/>
      <c r="D81" s="66" t="str">
        <f t="shared" si="13"/>
        <v/>
      </c>
      <c r="E81" s="69" t="str">
        <f>IFERROR(VLOOKUP(J81,Causa!$A$2:$F$15,6,0),"")</f>
        <v/>
      </c>
      <c r="F81" s="52"/>
      <c r="G81" s="53"/>
      <c r="H81" s="212"/>
      <c r="I81" s="55"/>
      <c r="J81" s="54"/>
      <c r="K81" s="54"/>
      <c r="L81" s="54"/>
      <c r="M81" s="54"/>
      <c r="N81" s="54"/>
      <c r="O81" s="54"/>
      <c r="P81" s="54"/>
      <c r="Q81" s="55"/>
      <c r="R81" s="54"/>
      <c r="S81" s="56">
        <f t="shared" si="17"/>
        <v>0</v>
      </c>
      <c r="T81" s="56">
        <f t="shared" si="14"/>
        <v>0</v>
      </c>
      <c r="U81" s="56">
        <f t="shared" si="18"/>
        <v>0</v>
      </c>
      <c r="V81" s="56">
        <f t="shared" si="15"/>
        <v>0</v>
      </c>
      <c r="W81" s="64" t="str">
        <f t="shared" si="16"/>
        <v/>
      </c>
      <c r="X81" s="56" t="str">
        <f t="shared" si="19"/>
        <v>T</v>
      </c>
      <c r="Y81" s="20"/>
      <c r="Z81" s="19"/>
      <c r="AA81" s="20"/>
      <c r="AB81" s="19"/>
      <c r="AC81" s="21"/>
      <c r="AJ81" s="22"/>
      <c r="AK81" s="22"/>
      <c r="AL81" s="22"/>
      <c r="AM81" s="22"/>
      <c r="AN81" s="20"/>
      <c r="AO81" s="20"/>
      <c r="AP81" s="20"/>
      <c r="AQ81" s="20"/>
      <c r="AR81" s="20"/>
    </row>
    <row r="82" spans="1:44" s="17" customFormat="1" ht="30.75" customHeight="1" x14ac:dyDescent="0.2">
      <c r="A82" s="150"/>
      <c r="C82" s="63"/>
      <c r="D82" s="66" t="str">
        <f t="shared" si="13"/>
        <v/>
      </c>
      <c r="E82" s="69" t="str">
        <f>IFERROR(VLOOKUP(J82,Causa!$A$2:$F$15,6,0),"")</f>
        <v/>
      </c>
      <c r="F82" s="52"/>
      <c r="G82" s="53"/>
      <c r="H82" s="212"/>
      <c r="I82" s="55"/>
      <c r="J82" s="54"/>
      <c r="K82" s="54"/>
      <c r="L82" s="54"/>
      <c r="M82" s="54"/>
      <c r="N82" s="54"/>
      <c r="O82" s="54"/>
      <c r="P82" s="54"/>
      <c r="Q82" s="55"/>
      <c r="R82" s="54"/>
      <c r="S82" s="56">
        <f t="shared" si="17"/>
        <v>0</v>
      </c>
      <c r="T82" s="56">
        <f t="shared" si="14"/>
        <v>0</v>
      </c>
      <c r="U82" s="56">
        <f t="shared" si="18"/>
        <v>0</v>
      </c>
      <c r="V82" s="56">
        <f t="shared" si="15"/>
        <v>0</v>
      </c>
      <c r="W82" s="64" t="str">
        <f t="shared" si="16"/>
        <v/>
      </c>
      <c r="X82" s="56" t="str">
        <f t="shared" si="19"/>
        <v>T</v>
      </c>
      <c r="Y82" s="20"/>
      <c r="Z82" s="19"/>
      <c r="AA82" s="20"/>
      <c r="AB82" s="19"/>
      <c r="AC82" s="21"/>
      <c r="AJ82" s="22"/>
      <c r="AK82" s="22"/>
      <c r="AL82" s="22"/>
      <c r="AM82" s="22"/>
      <c r="AN82" s="20"/>
      <c r="AO82" s="20"/>
      <c r="AP82" s="20"/>
      <c r="AQ82" s="20"/>
      <c r="AR82" s="20"/>
    </row>
    <row r="83" spans="1:44" s="17" customFormat="1" ht="30.75" customHeight="1" x14ac:dyDescent="0.2">
      <c r="A83" s="150"/>
      <c r="C83" s="63"/>
      <c r="D83" s="66" t="str">
        <f t="shared" si="13"/>
        <v/>
      </c>
      <c r="E83" s="69" t="str">
        <f>IFERROR(VLOOKUP(J83,Causa!$A$2:$F$15,6,0),"")</f>
        <v/>
      </c>
      <c r="F83" s="52"/>
      <c r="G83" s="53"/>
      <c r="H83" s="212"/>
      <c r="I83" s="55"/>
      <c r="J83" s="54"/>
      <c r="K83" s="54"/>
      <c r="L83" s="54"/>
      <c r="M83" s="54"/>
      <c r="N83" s="54"/>
      <c r="O83" s="54"/>
      <c r="P83" s="54"/>
      <c r="Q83" s="55"/>
      <c r="R83" s="54"/>
      <c r="S83" s="56">
        <f t="shared" si="17"/>
        <v>0</v>
      </c>
      <c r="T83" s="56">
        <f t="shared" si="14"/>
        <v>0</v>
      </c>
      <c r="U83" s="56">
        <f t="shared" si="18"/>
        <v>0</v>
      </c>
      <c r="V83" s="56">
        <f t="shared" si="15"/>
        <v>0</v>
      </c>
      <c r="W83" s="64" t="str">
        <f t="shared" si="16"/>
        <v/>
      </c>
      <c r="X83" s="56" t="str">
        <f t="shared" si="19"/>
        <v>T</v>
      </c>
      <c r="Y83" s="20"/>
      <c r="Z83" s="19"/>
      <c r="AA83" s="20"/>
      <c r="AB83" s="19"/>
      <c r="AC83" s="21"/>
      <c r="AJ83" s="22"/>
      <c r="AK83" s="22"/>
      <c r="AL83" s="22"/>
      <c r="AM83" s="22"/>
      <c r="AN83" s="20"/>
      <c r="AO83" s="20"/>
      <c r="AP83" s="20"/>
      <c r="AQ83" s="20"/>
      <c r="AR83" s="20"/>
    </row>
    <row r="84" spans="1:44" s="17" customFormat="1" ht="30.75" customHeight="1" x14ac:dyDescent="0.2">
      <c r="A84" s="150"/>
      <c r="C84" s="63"/>
      <c r="D84" s="66" t="str">
        <f t="shared" si="13"/>
        <v/>
      </c>
      <c r="E84" s="69" t="str">
        <f>IFERROR(VLOOKUP(J84,Causa!$A$2:$F$15,6,0),"")</f>
        <v/>
      </c>
      <c r="F84" s="52"/>
      <c r="G84" s="53"/>
      <c r="H84" s="212"/>
      <c r="I84" s="55"/>
      <c r="J84" s="54"/>
      <c r="K84" s="54"/>
      <c r="L84" s="54"/>
      <c r="M84" s="54"/>
      <c r="N84" s="54"/>
      <c r="O84" s="54"/>
      <c r="P84" s="54"/>
      <c r="Q84" s="55"/>
      <c r="R84" s="54"/>
      <c r="S84" s="56">
        <f t="shared" si="17"/>
        <v>0</v>
      </c>
      <c r="T84" s="56">
        <f t="shared" si="14"/>
        <v>0</v>
      </c>
      <c r="U84" s="56">
        <f t="shared" si="18"/>
        <v>0</v>
      </c>
      <c r="V84" s="56">
        <f t="shared" si="15"/>
        <v>0</v>
      </c>
      <c r="W84" s="64" t="str">
        <f t="shared" si="16"/>
        <v/>
      </c>
      <c r="X84" s="56" t="str">
        <f t="shared" si="19"/>
        <v>T</v>
      </c>
      <c r="Y84" s="20"/>
      <c r="Z84" s="19"/>
      <c r="AA84" s="20"/>
      <c r="AB84" s="19"/>
      <c r="AC84" s="21"/>
      <c r="AJ84" s="22"/>
      <c r="AK84" s="22"/>
      <c r="AL84" s="22"/>
      <c r="AM84" s="22"/>
      <c r="AN84" s="20"/>
      <c r="AO84" s="20"/>
      <c r="AP84" s="20"/>
      <c r="AQ84" s="20"/>
      <c r="AR84" s="20"/>
    </row>
    <row r="85" spans="1:44" s="17" customFormat="1" ht="30.75" customHeight="1" x14ac:dyDescent="0.2">
      <c r="A85" s="150"/>
      <c r="C85" s="63"/>
      <c r="D85" s="66" t="str">
        <f t="shared" si="13"/>
        <v/>
      </c>
      <c r="E85" s="69" t="str">
        <f>IFERROR(VLOOKUP(J85,Causa!$A$2:$F$15,6,0),"")</f>
        <v/>
      </c>
      <c r="F85" s="52"/>
      <c r="G85" s="53"/>
      <c r="H85" s="212"/>
      <c r="I85" s="55"/>
      <c r="J85" s="54"/>
      <c r="K85" s="54"/>
      <c r="L85" s="54"/>
      <c r="M85" s="54"/>
      <c r="N85" s="54"/>
      <c r="O85" s="54"/>
      <c r="P85" s="54"/>
      <c r="Q85" s="55"/>
      <c r="R85" s="54"/>
      <c r="S85" s="56">
        <f t="shared" si="17"/>
        <v>0</v>
      </c>
      <c r="T85" s="56">
        <f t="shared" si="14"/>
        <v>0</v>
      </c>
      <c r="U85" s="56">
        <f t="shared" si="18"/>
        <v>0</v>
      </c>
      <c r="V85" s="56">
        <f t="shared" si="15"/>
        <v>0</v>
      </c>
      <c r="W85" s="64" t="str">
        <f t="shared" si="16"/>
        <v/>
      </c>
      <c r="X85" s="56" t="str">
        <f t="shared" si="19"/>
        <v>T</v>
      </c>
      <c r="Y85" s="20"/>
      <c r="Z85" s="19"/>
      <c r="AA85" s="20"/>
      <c r="AB85" s="19"/>
      <c r="AC85" s="21"/>
      <c r="AJ85" s="22"/>
      <c r="AK85" s="22"/>
      <c r="AL85" s="22"/>
      <c r="AM85" s="22"/>
      <c r="AN85" s="20"/>
      <c r="AO85" s="20"/>
      <c r="AP85" s="20"/>
      <c r="AQ85" s="20"/>
      <c r="AR85" s="20"/>
    </row>
    <row r="86" spans="1:44" s="17" customFormat="1" ht="30.75" customHeight="1" x14ac:dyDescent="0.2">
      <c r="A86" s="150"/>
      <c r="C86" s="63"/>
      <c r="D86" s="66" t="str">
        <f t="shared" si="13"/>
        <v/>
      </c>
      <c r="E86" s="69" t="str">
        <f>IFERROR(VLOOKUP(J86,Causa!$A$2:$F$15,6,0),"")</f>
        <v/>
      </c>
      <c r="F86" s="52"/>
      <c r="G86" s="53"/>
      <c r="H86" s="212"/>
      <c r="I86" s="55"/>
      <c r="J86" s="54"/>
      <c r="K86" s="54"/>
      <c r="L86" s="54"/>
      <c r="M86" s="54"/>
      <c r="N86" s="54"/>
      <c r="O86" s="54"/>
      <c r="P86" s="54"/>
      <c r="Q86" s="55"/>
      <c r="R86" s="54"/>
      <c r="S86" s="56">
        <f t="shared" si="17"/>
        <v>0</v>
      </c>
      <c r="T86" s="56">
        <f t="shared" si="14"/>
        <v>0</v>
      </c>
      <c r="U86" s="56">
        <f t="shared" si="18"/>
        <v>0</v>
      </c>
      <c r="V86" s="56">
        <f t="shared" si="15"/>
        <v>0</v>
      </c>
      <c r="W86" s="64" t="str">
        <f t="shared" si="16"/>
        <v/>
      </c>
      <c r="X86" s="56" t="str">
        <f t="shared" si="19"/>
        <v>T</v>
      </c>
      <c r="Y86" s="20"/>
      <c r="Z86" s="19"/>
      <c r="AA86" s="20"/>
      <c r="AB86" s="19"/>
      <c r="AC86" s="21"/>
      <c r="AJ86" s="22"/>
      <c r="AK86" s="22"/>
      <c r="AL86" s="22"/>
      <c r="AM86" s="22"/>
      <c r="AN86" s="20"/>
      <c r="AO86" s="20"/>
      <c r="AP86" s="20"/>
      <c r="AQ86" s="20"/>
      <c r="AR86" s="20"/>
    </row>
    <row r="87" spans="1:44" s="17" customFormat="1" ht="30.75" customHeight="1" x14ac:dyDescent="0.2">
      <c r="A87" s="150"/>
      <c r="C87" s="63"/>
      <c r="D87" s="66" t="str">
        <f t="shared" si="13"/>
        <v/>
      </c>
      <c r="E87" s="69" t="str">
        <f>IFERROR(VLOOKUP(J87,Causa!$A$2:$F$15,6,0),"")</f>
        <v/>
      </c>
      <c r="F87" s="52"/>
      <c r="G87" s="53"/>
      <c r="H87" s="212"/>
      <c r="I87" s="55"/>
      <c r="J87" s="54"/>
      <c r="K87" s="54"/>
      <c r="L87" s="54"/>
      <c r="M87" s="54"/>
      <c r="N87" s="54"/>
      <c r="O87" s="54"/>
      <c r="P87" s="54"/>
      <c r="Q87" s="55"/>
      <c r="R87" s="54"/>
      <c r="S87" s="56">
        <f t="shared" si="17"/>
        <v>0</v>
      </c>
      <c r="T87" s="56">
        <f t="shared" si="14"/>
        <v>0</v>
      </c>
      <c r="U87" s="56">
        <f t="shared" si="18"/>
        <v>0</v>
      </c>
      <c r="V87" s="56">
        <f t="shared" si="15"/>
        <v>0</v>
      </c>
      <c r="W87" s="64" t="str">
        <f t="shared" si="16"/>
        <v/>
      </c>
      <c r="X87" s="56" t="str">
        <f t="shared" si="19"/>
        <v>T</v>
      </c>
      <c r="Y87" s="20"/>
      <c r="Z87" s="19"/>
      <c r="AA87" s="20"/>
      <c r="AB87" s="19"/>
      <c r="AC87" s="21"/>
      <c r="AJ87" s="22"/>
      <c r="AK87" s="22"/>
      <c r="AL87" s="22"/>
      <c r="AM87" s="22"/>
      <c r="AN87" s="20"/>
      <c r="AO87" s="20"/>
      <c r="AP87" s="20"/>
      <c r="AQ87" s="20"/>
      <c r="AR87" s="20"/>
    </row>
    <row r="88" spans="1:44" s="17" customFormat="1" ht="30.75" customHeight="1" x14ac:dyDescent="0.2">
      <c r="A88" s="150"/>
      <c r="C88" s="63"/>
      <c r="D88" s="66" t="str">
        <f t="shared" si="13"/>
        <v/>
      </c>
      <c r="E88" s="69" t="str">
        <f>IFERROR(VLOOKUP(J88,Causa!$A$2:$F$15,6,0),"")</f>
        <v/>
      </c>
      <c r="F88" s="52"/>
      <c r="G88" s="53"/>
      <c r="H88" s="212"/>
      <c r="I88" s="55"/>
      <c r="J88" s="54"/>
      <c r="K88" s="54"/>
      <c r="L88" s="54"/>
      <c r="M88" s="54"/>
      <c r="N88" s="54"/>
      <c r="O88" s="54"/>
      <c r="P88" s="54"/>
      <c r="Q88" s="55"/>
      <c r="R88" s="54"/>
      <c r="S88" s="56">
        <f t="shared" si="17"/>
        <v>0</v>
      </c>
      <c r="T88" s="56">
        <f t="shared" si="14"/>
        <v>0</v>
      </c>
      <c r="U88" s="56">
        <f t="shared" si="18"/>
        <v>0</v>
      </c>
      <c r="V88" s="56">
        <f t="shared" si="15"/>
        <v>0</v>
      </c>
      <c r="W88" s="64" t="str">
        <f t="shared" si="16"/>
        <v/>
      </c>
      <c r="X88" s="56" t="str">
        <f t="shared" si="19"/>
        <v>T</v>
      </c>
      <c r="Y88" s="20"/>
      <c r="Z88" s="19"/>
      <c r="AA88" s="20"/>
      <c r="AB88" s="19"/>
      <c r="AC88" s="21"/>
      <c r="AJ88" s="22"/>
      <c r="AK88" s="22"/>
      <c r="AL88" s="22"/>
      <c r="AM88" s="22"/>
      <c r="AN88" s="20"/>
      <c r="AO88" s="20"/>
      <c r="AP88" s="20"/>
      <c r="AQ88" s="20"/>
      <c r="AR88" s="20"/>
    </row>
    <row r="89" spans="1:44" s="17" customFormat="1" ht="30.75" customHeight="1" x14ac:dyDescent="0.2">
      <c r="A89" s="150"/>
      <c r="C89" s="63"/>
      <c r="D89" s="66" t="str">
        <f t="shared" si="13"/>
        <v/>
      </c>
      <c r="E89" s="69" t="str">
        <f>IFERROR(VLOOKUP(J89,Causa!$A$2:$F$15,6,0),"")</f>
        <v/>
      </c>
      <c r="F89" s="52"/>
      <c r="G89" s="53"/>
      <c r="H89" s="212"/>
      <c r="I89" s="55"/>
      <c r="J89" s="54"/>
      <c r="K89" s="54"/>
      <c r="L89" s="54"/>
      <c r="M89" s="54"/>
      <c r="N89" s="54"/>
      <c r="O89" s="54"/>
      <c r="P89" s="54"/>
      <c r="Q89" s="55"/>
      <c r="R89" s="54"/>
      <c r="S89" s="56">
        <f t="shared" si="17"/>
        <v>0</v>
      </c>
      <c r="T89" s="56">
        <f t="shared" si="14"/>
        <v>0</v>
      </c>
      <c r="U89" s="56">
        <f t="shared" si="18"/>
        <v>0</v>
      </c>
      <c r="V89" s="56">
        <f t="shared" si="15"/>
        <v>0</v>
      </c>
      <c r="W89" s="64" t="str">
        <f t="shared" si="16"/>
        <v/>
      </c>
      <c r="X89" s="56" t="str">
        <f t="shared" si="19"/>
        <v>T</v>
      </c>
      <c r="Y89" s="20"/>
      <c r="Z89" s="19"/>
      <c r="AA89" s="20"/>
      <c r="AB89" s="19"/>
      <c r="AC89" s="21"/>
      <c r="AJ89" s="22"/>
      <c r="AK89" s="22"/>
      <c r="AL89" s="22"/>
      <c r="AM89" s="22"/>
      <c r="AN89" s="20"/>
      <c r="AO89" s="20"/>
      <c r="AP89" s="20"/>
      <c r="AQ89" s="20"/>
      <c r="AR89" s="20"/>
    </row>
    <row r="90" spans="1:44" s="17" customFormat="1" ht="30.75" customHeight="1" x14ac:dyDescent="0.2">
      <c r="A90" s="150"/>
      <c r="C90" s="63"/>
      <c r="D90" s="66" t="str">
        <f t="shared" si="13"/>
        <v/>
      </c>
      <c r="E90" s="69" t="str">
        <f>IFERROR(VLOOKUP(J90,Causa!$A$2:$F$15,6,0),"")</f>
        <v/>
      </c>
      <c r="F90" s="52"/>
      <c r="G90" s="53"/>
      <c r="H90" s="212"/>
      <c r="I90" s="55"/>
      <c r="J90" s="54"/>
      <c r="K90" s="54"/>
      <c r="L90" s="54"/>
      <c r="M90" s="54"/>
      <c r="N90" s="54"/>
      <c r="O90" s="54"/>
      <c r="P90" s="54"/>
      <c r="Q90" s="55"/>
      <c r="R90" s="54"/>
      <c r="S90" s="56">
        <f t="shared" si="17"/>
        <v>0</v>
      </c>
      <c r="T90" s="56">
        <f t="shared" si="14"/>
        <v>0</v>
      </c>
      <c r="U90" s="56">
        <f t="shared" si="18"/>
        <v>0</v>
      </c>
      <c r="V90" s="56">
        <f t="shared" si="15"/>
        <v>0</v>
      </c>
      <c r="W90" s="64" t="str">
        <f t="shared" si="16"/>
        <v/>
      </c>
      <c r="X90" s="56" t="str">
        <f t="shared" si="19"/>
        <v>T</v>
      </c>
      <c r="Y90" s="20"/>
      <c r="Z90" s="19"/>
      <c r="AA90" s="20"/>
      <c r="AB90" s="19"/>
      <c r="AC90" s="21"/>
      <c r="AJ90" s="22"/>
      <c r="AK90" s="22"/>
      <c r="AL90" s="22"/>
      <c r="AM90" s="22"/>
      <c r="AN90" s="20"/>
      <c r="AO90" s="20"/>
      <c r="AP90" s="20"/>
      <c r="AQ90" s="20"/>
      <c r="AR90" s="20"/>
    </row>
    <row r="91" spans="1:44" s="17" customFormat="1" ht="30.75" customHeight="1" x14ac:dyDescent="0.2">
      <c r="A91" s="150"/>
      <c r="C91" s="63"/>
      <c r="D91" s="66" t="str">
        <f t="shared" si="13"/>
        <v/>
      </c>
      <c r="E91" s="69" t="str">
        <f>IFERROR(VLOOKUP(J91,Causa!$A$2:$F$15,6,0),"")</f>
        <v/>
      </c>
      <c r="F91" s="52"/>
      <c r="G91" s="53"/>
      <c r="H91" s="212"/>
      <c r="I91" s="55"/>
      <c r="J91" s="54"/>
      <c r="K91" s="54"/>
      <c r="L91" s="54"/>
      <c r="M91" s="54"/>
      <c r="N91" s="54"/>
      <c r="O91" s="54"/>
      <c r="P91" s="54"/>
      <c r="Q91" s="55"/>
      <c r="R91" s="54"/>
      <c r="S91" s="56">
        <f t="shared" si="17"/>
        <v>0</v>
      </c>
      <c r="T91" s="56">
        <f t="shared" si="14"/>
        <v>0</v>
      </c>
      <c r="U91" s="56">
        <f t="shared" si="18"/>
        <v>0</v>
      </c>
      <c r="V91" s="56">
        <f t="shared" si="15"/>
        <v>0</v>
      </c>
      <c r="W91" s="64" t="str">
        <f t="shared" si="16"/>
        <v/>
      </c>
      <c r="X91" s="56" t="str">
        <f t="shared" si="19"/>
        <v>T</v>
      </c>
      <c r="Y91" s="20"/>
      <c r="Z91" s="19"/>
      <c r="AA91" s="20"/>
      <c r="AB91" s="19"/>
      <c r="AC91" s="21"/>
      <c r="AJ91" s="22"/>
      <c r="AK91" s="22"/>
      <c r="AL91" s="22"/>
      <c r="AM91" s="22"/>
      <c r="AN91" s="20"/>
      <c r="AO91" s="20"/>
      <c r="AP91" s="20"/>
      <c r="AQ91" s="20"/>
      <c r="AR91" s="20"/>
    </row>
    <row r="92" spans="1:44" s="17" customFormat="1" ht="30.75" customHeight="1" x14ac:dyDescent="0.2">
      <c r="A92" s="150"/>
      <c r="C92" s="63"/>
      <c r="D92" s="66" t="str">
        <f t="shared" si="13"/>
        <v/>
      </c>
      <c r="E92" s="69" t="str">
        <f>IFERROR(VLOOKUP(J92,Causa!$A$2:$F$15,6,0),"")</f>
        <v/>
      </c>
      <c r="F92" s="52"/>
      <c r="G92" s="53"/>
      <c r="H92" s="212"/>
      <c r="I92" s="55"/>
      <c r="J92" s="54"/>
      <c r="K92" s="54"/>
      <c r="L92" s="54"/>
      <c r="M92" s="54"/>
      <c r="N92" s="54"/>
      <c r="O92" s="54"/>
      <c r="P92" s="54"/>
      <c r="Q92" s="55"/>
      <c r="R92" s="54"/>
      <c r="S92" s="56">
        <f t="shared" si="17"/>
        <v>0</v>
      </c>
      <c r="T92" s="56">
        <f t="shared" si="14"/>
        <v>0</v>
      </c>
      <c r="U92" s="56">
        <f t="shared" si="18"/>
        <v>0</v>
      </c>
      <c r="V92" s="56">
        <f t="shared" si="15"/>
        <v>0</v>
      </c>
      <c r="W92" s="64" t="str">
        <f t="shared" si="16"/>
        <v/>
      </c>
      <c r="X92" s="56" t="str">
        <f t="shared" si="19"/>
        <v>T</v>
      </c>
      <c r="Y92" s="20"/>
      <c r="Z92" s="19"/>
      <c r="AA92" s="20"/>
      <c r="AB92" s="19"/>
      <c r="AC92" s="21"/>
      <c r="AJ92" s="22"/>
      <c r="AK92" s="22"/>
      <c r="AL92" s="22"/>
      <c r="AM92" s="22"/>
      <c r="AN92" s="20"/>
      <c r="AO92" s="20"/>
      <c r="AP92" s="20"/>
      <c r="AQ92" s="20"/>
      <c r="AR92" s="20"/>
    </row>
    <row r="93" spans="1:44" s="17" customFormat="1" ht="30.75" customHeight="1" x14ac:dyDescent="0.2">
      <c r="A93" s="150"/>
      <c r="C93" s="63"/>
      <c r="D93" s="66" t="str">
        <f t="shared" si="13"/>
        <v/>
      </c>
      <c r="E93" s="69" t="str">
        <f>IFERROR(VLOOKUP(J93,Causa!$A$2:$F$15,6,0),"")</f>
        <v/>
      </c>
      <c r="F93" s="52"/>
      <c r="G93" s="53"/>
      <c r="H93" s="212"/>
      <c r="I93" s="55"/>
      <c r="J93" s="54"/>
      <c r="K93" s="54"/>
      <c r="L93" s="54"/>
      <c r="M93" s="54"/>
      <c r="N93" s="54"/>
      <c r="O93" s="54"/>
      <c r="P93" s="54"/>
      <c r="Q93" s="55"/>
      <c r="R93" s="54"/>
      <c r="S93" s="56">
        <f t="shared" si="17"/>
        <v>0</v>
      </c>
      <c r="T93" s="56">
        <f t="shared" si="14"/>
        <v>0</v>
      </c>
      <c r="U93" s="56">
        <f t="shared" si="18"/>
        <v>0</v>
      </c>
      <c r="V93" s="56">
        <f t="shared" si="15"/>
        <v>0</v>
      </c>
      <c r="W93" s="64" t="str">
        <f t="shared" si="16"/>
        <v/>
      </c>
      <c r="X93" s="56" t="str">
        <f t="shared" si="19"/>
        <v>T</v>
      </c>
      <c r="Y93" s="20"/>
      <c r="Z93" s="19"/>
      <c r="AA93" s="20"/>
      <c r="AB93" s="19"/>
      <c r="AC93" s="21"/>
      <c r="AJ93" s="22"/>
      <c r="AK93" s="22"/>
      <c r="AL93" s="22"/>
      <c r="AM93" s="22"/>
      <c r="AN93" s="20"/>
      <c r="AO93" s="20"/>
      <c r="AP93" s="20"/>
      <c r="AQ93" s="20"/>
      <c r="AR93" s="20"/>
    </row>
    <row r="94" spans="1:44" s="17" customFormat="1" ht="30.75" customHeight="1" x14ac:dyDescent="0.2">
      <c r="A94" s="150"/>
      <c r="C94" s="63"/>
      <c r="D94" s="66" t="str">
        <f t="shared" si="13"/>
        <v/>
      </c>
      <c r="E94" s="69" t="str">
        <f>IFERROR(VLOOKUP(J94,Causa!$A$2:$F$15,6,0),"")</f>
        <v/>
      </c>
      <c r="F94" s="52"/>
      <c r="G94" s="53"/>
      <c r="H94" s="212"/>
      <c r="I94" s="55"/>
      <c r="J94" s="54"/>
      <c r="K94" s="54"/>
      <c r="L94" s="54"/>
      <c r="M94" s="54"/>
      <c r="N94" s="54"/>
      <c r="O94" s="54"/>
      <c r="P94" s="54"/>
      <c r="Q94" s="55"/>
      <c r="R94" s="54"/>
      <c r="S94" s="56">
        <f t="shared" si="17"/>
        <v>0</v>
      </c>
      <c r="T94" s="56">
        <f t="shared" si="14"/>
        <v>0</v>
      </c>
      <c r="U94" s="56">
        <f t="shared" si="18"/>
        <v>0</v>
      </c>
      <c r="V94" s="56">
        <f t="shared" si="15"/>
        <v>0</v>
      </c>
      <c r="W94" s="64" t="str">
        <f t="shared" si="16"/>
        <v/>
      </c>
      <c r="X94" s="56" t="str">
        <f t="shared" si="19"/>
        <v>T</v>
      </c>
      <c r="Y94" s="20"/>
      <c r="Z94" s="19"/>
      <c r="AA94" s="20"/>
      <c r="AB94" s="19"/>
      <c r="AC94" s="21"/>
      <c r="AJ94" s="22"/>
      <c r="AK94" s="22"/>
      <c r="AL94" s="22"/>
      <c r="AM94" s="22"/>
      <c r="AN94" s="20"/>
      <c r="AO94" s="20"/>
      <c r="AP94" s="20"/>
      <c r="AQ94" s="20"/>
      <c r="AR94" s="20"/>
    </row>
    <row r="95" spans="1:44" s="17" customFormat="1" ht="30.75" customHeight="1" x14ac:dyDescent="0.2">
      <c r="A95" s="150"/>
      <c r="C95" s="63"/>
      <c r="D95" s="66" t="str">
        <f t="shared" si="13"/>
        <v/>
      </c>
      <c r="E95" s="69" t="str">
        <f>IFERROR(VLOOKUP(J95,Causa!$A$2:$F$15,6,0),"")</f>
        <v/>
      </c>
      <c r="F95" s="52"/>
      <c r="G95" s="53"/>
      <c r="H95" s="212"/>
      <c r="I95" s="55"/>
      <c r="J95" s="54"/>
      <c r="K95" s="54"/>
      <c r="L95" s="54"/>
      <c r="M95" s="54"/>
      <c r="N95" s="54"/>
      <c r="O95" s="54"/>
      <c r="P95" s="54"/>
      <c r="Q95" s="55"/>
      <c r="R95" s="54"/>
      <c r="S95" s="56">
        <f t="shared" si="17"/>
        <v>0</v>
      </c>
      <c r="T95" s="56">
        <f t="shared" si="14"/>
        <v>0</v>
      </c>
      <c r="U95" s="56">
        <f t="shared" si="18"/>
        <v>0</v>
      </c>
      <c r="V95" s="56">
        <f t="shared" si="15"/>
        <v>0</v>
      </c>
      <c r="W95" s="64" t="str">
        <f t="shared" si="16"/>
        <v/>
      </c>
      <c r="X95" s="56" t="str">
        <f t="shared" si="19"/>
        <v>T</v>
      </c>
      <c r="Y95" s="20"/>
      <c r="Z95" s="19"/>
      <c r="AA95" s="20"/>
      <c r="AB95" s="19"/>
      <c r="AC95" s="21"/>
      <c r="AJ95" s="22"/>
      <c r="AK95" s="22"/>
      <c r="AL95" s="22"/>
      <c r="AM95" s="22"/>
      <c r="AN95" s="20"/>
      <c r="AO95" s="20"/>
      <c r="AP95" s="20"/>
      <c r="AQ95" s="20"/>
      <c r="AR95" s="20"/>
    </row>
    <row r="96" spans="1:44" s="17" customFormat="1" ht="30.75" customHeight="1" x14ac:dyDescent="0.2">
      <c r="A96" s="150"/>
      <c r="C96" s="63"/>
      <c r="D96" s="66" t="str">
        <f t="shared" si="13"/>
        <v/>
      </c>
      <c r="E96" s="69" t="str">
        <f>IFERROR(VLOOKUP(J96,Causa!$A$2:$F$15,6,0),"")</f>
        <v/>
      </c>
      <c r="F96" s="52"/>
      <c r="G96" s="53"/>
      <c r="H96" s="212"/>
      <c r="I96" s="55"/>
      <c r="J96" s="54"/>
      <c r="K96" s="54"/>
      <c r="L96" s="54"/>
      <c r="M96" s="54"/>
      <c r="N96" s="54"/>
      <c r="O96" s="54"/>
      <c r="P96" s="54"/>
      <c r="Q96" s="55"/>
      <c r="R96" s="54"/>
      <c r="S96" s="56">
        <f t="shared" si="17"/>
        <v>0</v>
      </c>
      <c r="T96" s="56">
        <f t="shared" si="14"/>
        <v>0</v>
      </c>
      <c r="U96" s="56">
        <f t="shared" si="18"/>
        <v>0</v>
      </c>
      <c r="V96" s="56">
        <f t="shared" si="15"/>
        <v>0</v>
      </c>
      <c r="W96" s="64" t="str">
        <f t="shared" si="16"/>
        <v/>
      </c>
      <c r="X96" s="56" t="str">
        <f t="shared" si="19"/>
        <v>T</v>
      </c>
      <c r="Y96" s="20"/>
      <c r="Z96" s="19"/>
      <c r="AA96" s="20"/>
      <c r="AB96" s="19"/>
      <c r="AC96" s="21"/>
      <c r="AJ96" s="22"/>
      <c r="AK96" s="22"/>
      <c r="AL96" s="22"/>
      <c r="AM96" s="22"/>
      <c r="AN96" s="20"/>
      <c r="AO96" s="20"/>
      <c r="AP96" s="20"/>
      <c r="AQ96" s="20"/>
      <c r="AR96" s="20"/>
    </row>
    <row r="97" spans="1:44" s="17" customFormat="1" ht="30.75" customHeight="1" x14ac:dyDescent="0.2">
      <c r="A97" s="150"/>
      <c r="C97" s="63"/>
      <c r="D97" s="66" t="str">
        <f t="shared" si="13"/>
        <v/>
      </c>
      <c r="E97" s="69" t="str">
        <f>IFERROR(VLOOKUP(J97,Causa!$A$2:$F$15,6,0),"")</f>
        <v/>
      </c>
      <c r="F97" s="52"/>
      <c r="G97" s="53"/>
      <c r="H97" s="212"/>
      <c r="I97" s="55"/>
      <c r="J97" s="54"/>
      <c r="K97" s="54"/>
      <c r="L97" s="54"/>
      <c r="M97" s="54"/>
      <c r="N97" s="54"/>
      <c r="O97" s="54"/>
      <c r="P97" s="54"/>
      <c r="Q97" s="55"/>
      <c r="R97" s="54"/>
      <c r="S97" s="56">
        <f t="shared" si="17"/>
        <v>0</v>
      </c>
      <c r="T97" s="56">
        <f t="shared" si="14"/>
        <v>0</v>
      </c>
      <c r="U97" s="56">
        <f t="shared" si="18"/>
        <v>0</v>
      </c>
      <c r="V97" s="56">
        <f t="shared" si="15"/>
        <v>0</v>
      </c>
      <c r="W97" s="64" t="str">
        <f t="shared" si="16"/>
        <v/>
      </c>
      <c r="X97" s="56" t="str">
        <f t="shared" si="19"/>
        <v>T</v>
      </c>
      <c r="Y97" s="20"/>
      <c r="Z97" s="19"/>
      <c r="AA97" s="20"/>
      <c r="AB97" s="19"/>
      <c r="AC97" s="21"/>
      <c r="AJ97" s="22"/>
      <c r="AK97" s="22"/>
      <c r="AL97" s="22"/>
      <c r="AM97" s="22"/>
      <c r="AN97" s="20"/>
      <c r="AO97" s="20"/>
      <c r="AP97" s="20"/>
      <c r="AQ97" s="20"/>
      <c r="AR97" s="20"/>
    </row>
    <row r="98" spans="1:44" s="17" customFormat="1" ht="30.75" customHeight="1" x14ac:dyDescent="0.2">
      <c r="A98" s="150"/>
      <c r="C98" s="63"/>
      <c r="D98" s="66" t="str">
        <f t="shared" si="13"/>
        <v/>
      </c>
      <c r="E98" s="69" t="str">
        <f>IFERROR(VLOOKUP(J98,Causa!$A$2:$F$15,6,0),"")</f>
        <v/>
      </c>
      <c r="F98" s="52"/>
      <c r="G98" s="53"/>
      <c r="H98" s="212"/>
      <c r="I98" s="55"/>
      <c r="J98" s="54"/>
      <c r="K98" s="54"/>
      <c r="L98" s="54"/>
      <c r="M98" s="54"/>
      <c r="N98" s="54"/>
      <c r="O98" s="54"/>
      <c r="P98" s="54"/>
      <c r="Q98" s="55"/>
      <c r="R98" s="54"/>
      <c r="S98" s="56">
        <f t="shared" si="17"/>
        <v>0</v>
      </c>
      <c r="T98" s="56">
        <f t="shared" si="14"/>
        <v>0</v>
      </c>
      <c r="U98" s="56">
        <f t="shared" si="18"/>
        <v>0</v>
      </c>
      <c r="V98" s="56">
        <f t="shared" si="15"/>
        <v>0</v>
      </c>
      <c r="W98" s="64" t="str">
        <f t="shared" si="16"/>
        <v/>
      </c>
      <c r="X98" s="56" t="str">
        <f t="shared" si="19"/>
        <v>T</v>
      </c>
      <c r="Y98" s="20"/>
      <c r="Z98" s="19"/>
      <c r="AA98" s="20"/>
      <c r="AB98" s="19"/>
      <c r="AC98" s="21"/>
      <c r="AJ98" s="22"/>
      <c r="AK98" s="22"/>
      <c r="AL98" s="22"/>
      <c r="AM98" s="22"/>
      <c r="AN98" s="20"/>
      <c r="AO98" s="20"/>
      <c r="AP98" s="20"/>
      <c r="AQ98" s="20"/>
      <c r="AR98" s="20"/>
    </row>
    <row r="99" spans="1:44" s="17" customFormat="1" ht="30.75" customHeight="1" x14ac:dyDescent="0.2">
      <c r="A99" s="150"/>
      <c r="C99" s="63"/>
      <c r="D99" s="66" t="str">
        <f t="shared" ref="D99:D162" si="20">IF(E99="","",IF(E99=1,IF(COUNTA(F99:P99)=9,1,0),IF(J99="OPERACIO",IF(COUNTA(F99:P99)=7,1,0),IF(COUNTA(F99:P99)=7,1,0))))</f>
        <v/>
      </c>
      <c r="E99" s="69" t="str">
        <f>IFERROR(VLOOKUP(J99,Causa!$A$2:$F$15,6,0),"")</f>
        <v/>
      </c>
      <c r="F99" s="52"/>
      <c r="G99" s="53"/>
      <c r="H99" s="212"/>
      <c r="I99" s="55"/>
      <c r="J99" s="54"/>
      <c r="K99" s="54"/>
      <c r="L99" s="54"/>
      <c r="M99" s="54"/>
      <c r="N99" s="54"/>
      <c r="O99" s="54"/>
      <c r="P99" s="54"/>
      <c r="Q99" s="55"/>
      <c r="R99" s="54"/>
      <c r="S99" s="56">
        <f t="shared" si="17"/>
        <v>0</v>
      </c>
      <c r="T99" s="56">
        <f t="shared" ref="T99:T162" si="21">IF(J99="Programa",P99,0)-S99</f>
        <v>0</v>
      </c>
      <c r="U99" s="56">
        <f t="shared" si="18"/>
        <v>0</v>
      </c>
      <c r="V99" s="56">
        <f t="shared" ref="V99:V162" si="22">IF(J99="ELECTRIC",P99,0)+IF(J99="INSTRUME",P99,0)+IF(J99="MECANICA",P99,0)+IF(J99="OPERACIO",P99,0)+IF(J99="AUTOMATI",P99,0)</f>
        <v>0</v>
      </c>
      <c r="W99" s="64" t="str">
        <f t="shared" ref="W99:W162" si="23">IF(F99="","",HOUR(F99))</f>
        <v/>
      </c>
      <c r="X99" s="56" t="str">
        <f t="shared" si="19"/>
        <v>T</v>
      </c>
      <c r="Y99" s="20"/>
      <c r="Z99" s="19"/>
      <c r="AA99" s="20"/>
      <c r="AB99" s="19"/>
      <c r="AC99" s="21"/>
      <c r="AJ99" s="22"/>
      <c r="AK99" s="22"/>
      <c r="AL99" s="22"/>
      <c r="AM99" s="22"/>
      <c r="AN99" s="20"/>
      <c r="AO99" s="20"/>
      <c r="AP99" s="20"/>
      <c r="AQ99" s="20"/>
      <c r="AR99" s="20"/>
    </row>
    <row r="100" spans="1:44" s="17" customFormat="1" ht="30.75" customHeight="1" x14ac:dyDescent="0.2">
      <c r="A100" s="150"/>
      <c r="C100" s="63"/>
      <c r="D100" s="66" t="str">
        <f t="shared" si="20"/>
        <v/>
      </c>
      <c r="E100" s="69" t="str">
        <f>IFERROR(VLOOKUP(J100,Causa!$A$2:$F$15,6,0),"")</f>
        <v/>
      </c>
      <c r="F100" s="52"/>
      <c r="G100" s="53"/>
      <c r="H100" s="212"/>
      <c r="I100" s="55"/>
      <c r="J100" s="54"/>
      <c r="K100" s="54"/>
      <c r="L100" s="54"/>
      <c r="M100" s="54"/>
      <c r="N100" s="54"/>
      <c r="O100" s="54"/>
      <c r="P100" s="54"/>
      <c r="Q100" s="55"/>
      <c r="R100" s="54"/>
      <c r="S100" s="56">
        <f t="shared" ref="S100:S163" si="24">IF(K100="tiempo no programado",P100,0)</f>
        <v>0</v>
      </c>
      <c r="T100" s="56">
        <f t="shared" si="21"/>
        <v>0</v>
      </c>
      <c r="U100" s="56">
        <f t="shared" ref="U100:U163" si="25">IF(J100="CALIDAD",P100,0)+IF(J100="LOGISTIC",P100,0)+IF(J100="REPUESTO",P100,0)+IF(J100="SALAMAQ",P100,0)</f>
        <v>0</v>
      </c>
      <c r="V100" s="56">
        <f t="shared" si="22"/>
        <v>0</v>
      </c>
      <c r="W100" s="64" t="str">
        <f t="shared" si="23"/>
        <v/>
      </c>
      <c r="X100" s="56" t="str">
        <f t="shared" ref="X100:X163" si="26">IF(OR(W100=23,W100&lt;7),"N",IF(AND(W100&gt;=7,W100&lt;15),"M","T"))</f>
        <v>T</v>
      </c>
      <c r="Y100" s="20"/>
      <c r="Z100" s="19"/>
      <c r="AA100" s="20"/>
      <c r="AB100" s="19"/>
      <c r="AC100" s="21"/>
      <c r="AJ100" s="22"/>
      <c r="AK100" s="22"/>
      <c r="AL100" s="22"/>
      <c r="AM100" s="22"/>
      <c r="AN100" s="20"/>
      <c r="AO100" s="20"/>
      <c r="AP100" s="20"/>
      <c r="AQ100" s="20"/>
      <c r="AR100" s="20"/>
    </row>
    <row r="101" spans="1:44" s="17" customFormat="1" ht="30.75" customHeight="1" x14ac:dyDescent="0.2">
      <c r="A101" s="150"/>
      <c r="C101" s="63"/>
      <c r="D101" s="66" t="str">
        <f t="shared" si="20"/>
        <v/>
      </c>
      <c r="E101" s="69" t="str">
        <f>IFERROR(VLOOKUP(J101,Causa!$A$2:$F$15,6,0),"")</f>
        <v/>
      </c>
      <c r="F101" s="52"/>
      <c r="G101" s="53"/>
      <c r="H101" s="212"/>
      <c r="I101" s="55"/>
      <c r="J101" s="54"/>
      <c r="K101" s="54"/>
      <c r="L101" s="54"/>
      <c r="M101" s="54"/>
      <c r="N101" s="54"/>
      <c r="O101" s="54"/>
      <c r="P101" s="54"/>
      <c r="Q101" s="55"/>
      <c r="R101" s="54"/>
      <c r="S101" s="56">
        <f t="shared" si="24"/>
        <v>0</v>
      </c>
      <c r="T101" s="56">
        <f t="shared" si="21"/>
        <v>0</v>
      </c>
      <c r="U101" s="56">
        <f t="shared" si="25"/>
        <v>0</v>
      </c>
      <c r="V101" s="56">
        <f t="shared" si="22"/>
        <v>0</v>
      </c>
      <c r="W101" s="64" t="str">
        <f t="shared" si="23"/>
        <v/>
      </c>
      <c r="X101" s="56" t="str">
        <f t="shared" si="26"/>
        <v>T</v>
      </c>
      <c r="Y101" s="20"/>
      <c r="Z101" s="19"/>
      <c r="AA101" s="20"/>
      <c r="AB101" s="19"/>
      <c r="AC101" s="21"/>
      <c r="AJ101" s="22"/>
      <c r="AK101" s="22"/>
      <c r="AL101" s="22"/>
      <c r="AM101" s="22"/>
      <c r="AN101" s="20"/>
      <c r="AO101" s="20"/>
      <c r="AP101" s="20"/>
      <c r="AQ101" s="20"/>
      <c r="AR101" s="20"/>
    </row>
    <row r="102" spans="1:44" s="17" customFormat="1" ht="30.75" customHeight="1" x14ac:dyDescent="0.2">
      <c r="A102" s="150"/>
      <c r="C102" s="63"/>
      <c r="D102" s="66" t="str">
        <f t="shared" si="20"/>
        <v/>
      </c>
      <c r="E102" s="69" t="str">
        <f>IFERROR(VLOOKUP(J102,Causa!$A$2:$F$15,6,0),"")</f>
        <v/>
      </c>
      <c r="F102" s="52"/>
      <c r="G102" s="53"/>
      <c r="H102" s="212"/>
      <c r="I102" s="55"/>
      <c r="J102" s="54"/>
      <c r="K102" s="54"/>
      <c r="L102" s="54"/>
      <c r="M102" s="54"/>
      <c r="N102" s="54"/>
      <c r="O102" s="54"/>
      <c r="P102" s="54"/>
      <c r="Q102" s="55"/>
      <c r="R102" s="54"/>
      <c r="S102" s="56">
        <f t="shared" si="24"/>
        <v>0</v>
      </c>
      <c r="T102" s="56">
        <f t="shared" si="21"/>
        <v>0</v>
      </c>
      <c r="U102" s="56">
        <f t="shared" si="25"/>
        <v>0</v>
      </c>
      <c r="V102" s="56">
        <f t="shared" si="22"/>
        <v>0</v>
      </c>
      <c r="W102" s="64" t="str">
        <f t="shared" si="23"/>
        <v/>
      </c>
      <c r="X102" s="56" t="str">
        <f t="shared" si="26"/>
        <v>T</v>
      </c>
      <c r="Y102" s="20"/>
      <c r="Z102" s="19"/>
      <c r="AA102" s="20"/>
      <c r="AB102" s="19"/>
      <c r="AC102" s="21"/>
      <c r="AJ102" s="22"/>
      <c r="AK102" s="22"/>
      <c r="AL102" s="22"/>
      <c r="AM102" s="22"/>
      <c r="AN102" s="20"/>
      <c r="AO102" s="20"/>
      <c r="AP102" s="20"/>
      <c r="AQ102" s="20"/>
      <c r="AR102" s="20"/>
    </row>
    <row r="103" spans="1:44" s="17" customFormat="1" ht="30.75" customHeight="1" x14ac:dyDescent="0.2">
      <c r="A103" s="150"/>
      <c r="C103" s="63"/>
      <c r="D103" s="66" t="str">
        <f t="shared" si="20"/>
        <v/>
      </c>
      <c r="E103" s="69" t="str">
        <f>IFERROR(VLOOKUP(J103,Causa!$A$2:$F$15,6,0),"")</f>
        <v/>
      </c>
      <c r="F103" s="52"/>
      <c r="G103" s="53"/>
      <c r="H103" s="212"/>
      <c r="I103" s="55"/>
      <c r="J103" s="54"/>
      <c r="K103" s="54"/>
      <c r="L103" s="54"/>
      <c r="M103" s="54"/>
      <c r="N103" s="54"/>
      <c r="O103" s="54"/>
      <c r="P103" s="54"/>
      <c r="Q103" s="55"/>
      <c r="R103" s="54"/>
      <c r="S103" s="56">
        <f t="shared" si="24"/>
        <v>0</v>
      </c>
      <c r="T103" s="56">
        <f t="shared" si="21"/>
        <v>0</v>
      </c>
      <c r="U103" s="56">
        <f t="shared" si="25"/>
        <v>0</v>
      </c>
      <c r="V103" s="56">
        <f t="shared" si="22"/>
        <v>0</v>
      </c>
      <c r="W103" s="64" t="str">
        <f t="shared" si="23"/>
        <v/>
      </c>
      <c r="X103" s="56" t="str">
        <f t="shared" si="26"/>
        <v>T</v>
      </c>
      <c r="Y103" s="20"/>
      <c r="Z103" s="19"/>
      <c r="AA103" s="20"/>
      <c r="AB103" s="19"/>
      <c r="AC103" s="21"/>
      <c r="AJ103" s="22"/>
      <c r="AK103" s="22"/>
      <c r="AL103" s="22"/>
      <c r="AM103" s="22"/>
      <c r="AN103" s="20"/>
      <c r="AO103" s="20"/>
      <c r="AP103" s="20"/>
      <c r="AQ103" s="20"/>
      <c r="AR103" s="20"/>
    </row>
    <row r="104" spans="1:44" s="17" customFormat="1" ht="30.75" customHeight="1" x14ac:dyDescent="0.2">
      <c r="A104" s="150"/>
      <c r="C104" s="63"/>
      <c r="D104" s="66" t="str">
        <f t="shared" si="20"/>
        <v/>
      </c>
      <c r="E104" s="69" t="str">
        <f>IFERROR(VLOOKUP(J104,Causa!$A$2:$F$15,6,0),"")</f>
        <v/>
      </c>
      <c r="F104" s="52"/>
      <c r="G104" s="53"/>
      <c r="H104" s="212"/>
      <c r="I104" s="55"/>
      <c r="J104" s="54"/>
      <c r="K104" s="54"/>
      <c r="L104" s="54"/>
      <c r="M104" s="54"/>
      <c r="N104" s="54"/>
      <c r="O104" s="54"/>
      <c r="P104" s="54"/>
      <c r="Q104" s="55"/>
      <c r="R104" s="54"/>
      <c r="S104" s="56">
        <f t="shared" si="24"/>
        <v>0</v>
      </c>
      <c r="T104" s="56">
        <f t="shared" si="21"/>
        <v>0</v>
      </c>
      <c r="U104" s="56">
        <f t="shared" si="25"/>
        <v>0</v>
      </c>
      <c r="V104" s="56">
        <f t="shared" si="22"/>
        <v>0</v>
      </c>
      <c r="W104" s="64" t="str">
        <f t="shared" si="23"/>
        <v/>
      </c>
      <c r="X104" s="56" t="str">
        <f t="shared" si="26"/>
        <v>T</v>
      </c>
      <c r="Y104" s="20"/>
      <c r="Z104" s="19"/>
      <c r="AA104" s="20"/>
      <c r="AB104" s="19"/>
      <c r="AC104" s="21"/>
      <c r="AJ104" s="22"/>
      <c r="AK104" s="22"/>
      <c r="AL104" s="22"/>
      <c r="AM104" s="22"/>
      <c r="AN104" s="20"/>
      <c r="AO104" s="20"/>
      <c r="AP104" s="20"/>
      <c r="AQ104" s="20"/>
      <c r="AR104" s="20"/>
    </row>
    <row r="105" spans="1:44" s="17" customFormat="1" ht="30.75" customHeight="1" x14ac:dyDescent="0.2">
      <c r="A105" s="150"/>
      <c r="C105" s="63"/>
      <c r="D105" s="66" t="str">
        <f t="shared" si="20"/>
        <v/>
      </c>
      <c r="E105" s="69" t="str">
        <f>IFERROR(VLOOKUP(J105,Causa!$A$2:$F$15,6,0),"")</f>
        <v/>
      </c>
      <c r="F105" s="52"/>
      <c r="G105" s="53"/>
      <c r="H105" s="212"/>
      <c r="I105" s="55"/>
      <c r="J105" s="54"/>
      <c r="K105" s="54"/>
      <c r="L105" s="54"/>
      <c r="M105" s="54"/>
      <c r="N105" s="54"/>
      <c r="O105" s="54"/>
      <c r="P105" s="54"/>
      <c r="Q105" s="55"/>
      <c r="R105" s="54"/>
      <c r="S105" s="56">
        <f t="shared" si="24"/>
        <v>0</v>
      </c>
      <c r="T105" s="56">
        <f t="shared" si="21"/>
        <v>0</v>
      </c>
      <c r="U105" s="56">
        <f t="shared" si="25"/>
        <v>0</v>
      </c>
      <c r="V105" s="56">
        <f t="shared" si="22"/>
        <v>0</v>
      </c>
      <c r="W105" s="64" t="str">
        <f t="shared" si="23"/>
        <v/>
      </c>
      <c r="X105" s="56" t="str">
        <f t="shared" si="26"/>
        <v>T</v>
      </c>
      <c r="Y105" s="20"/>
      <c r="Z105" s="19"/>
      <c r="AA105" s="20"/>
      <c r="AB105" s="19"/>
      <c r="AC105" s="21"/>
      <c r="AJ105" s="22"/>
      <c r="AK105" s="22"/>
      <c r="AL105" s="22"/>
      <c r="AM105" s="22"/>
      <c r="AN105" s="20"/>
      <c r="AO105" s="20"/>
      <c r="AP105" s="20"/>
      <c r="AQ105" s="20"/>
      <c r="AR105" s="20"/>
    </row>
    <row r="106" spans="1:44" s="17" customFormat="1" ht="30.75" customHeight="1" x14ac:dyDescent="0.2">
      <c r="A106" s="150"/>
      <c r="C106" s="63"/>
      <c r="D106" s="66" t="str">
        <f t="shared" si="20"/>
        <v/>
      </c>
      <c r="E106" s="69" t="str">
        <f>IFERROR(VLOOKUP(J106,Causa!$A$2:$F$15,6,0),"")</f>
        <v/>
      </c>
      <c r="F106" s="52"/>
      <c r="G106" s="53"/>
      <c r="H106" s="212"/>
      <c r="I106" s="55"/>
      <c r="J106" s="54"/>
      <c r="K106" s="54"/>
      <c r="L106" s="54"/>
      <c r="M106" s="54"/>
      <c r="N106" s="54"/>
      <c r="O106" s="54"/>
      <c r="P106" s="54"/>
      <c r="Q106" s="55"/>
      <c r="R106" s="54"/>
      <c r="S106" s="56">
        <f t="shared" si="24"/>
        <v>0</v>
      </c>
      <c r="T106" s="56">
        <f t="shared" si="21"/>
        <v>0</v>
      </c>
      <c r="U106" s="56">
        <f t="shared" si="25"/>
        <v>0</v>
      </c>
      <c r="V106" s="56">
        <f t="shared" si="22"/>
        <v>0</v>
      </c>
      <c r="W106" s="64" t="str">
        <f t="shared" si="23"/>
        <v/>
      </c>
      <c r="X106" s="56" t="str">
        <f t="shared" si="26"/>
        <v>T</v>
      </c>
      <c r="Y106" s="20"/>
      <c r="Z106" s="19"/>
      <c r="AA106" s="20"/>
      <c r="AB106" s="19"/>
      <c r="AC106" s="21"/>
      <c r="AJ106" s="22"/>
      <c r="AK106" s="22"/>
      <c r="AL106" s="22"/>
      <c r="AM106" s="22"/>
      <c r="AN106" s="20"/>
      <c r="AO106" s="20"/>
      <c r="AP106" s="20"/>
      <c r="AQ106" s="20"/>
      <c r="AR106" s="20"/>
    </row>
    <row r="107" spans="1:44" s="17" customFormat="1" ht="30.75" customHeight="1" x14ac:dyDescent="0.2">
      <c r="A107" s="150"/>
      <c r="C107" s="63"/>
      <c r="D107" s="66" t="str">
        <f t="shared" si="20"/>
        <v/>
      </c>
      <c r="E107" s="69" t="str">
        <f>IFERROR(VLOOKUP(J107,Causa!$A$2:$F$15,6,0),"")</f>
        <v/>
      </c>
      <c r="F107" s="52"/>
      <c r="G107" s="53"/>
      <c r="H107" s="212"/>
      <c r="I107" s="55"/>
      <c r="J107" s="54"/>
      <c r="K107" s="54"/>
      <c r="L107" s="54"/>
      <c r="M107" s="54"/>
      <c r="N107" s="54"/>
      <c r="O107" s="54"/>
      <c r="P107" s="54"/>
      <c r="Q107" s="55"/>
      <c r="R107" s="54"/>
      <c r="S107" s="56">
        <f t="shared" si="24"/>
        <v>0</v>
      </c>
      <c r="T107" s="56">
        <f t="shared" si="21"/>
        <v>0</v>
      </c>
      <c r="U107" s="56">
        <f t="shared" si="25"/>
        <v>0</v>
      </c>
      <c r="V107" s="56">
        <f t="shared" si="22"/>
        <v>0</v>
      </c>
      <c r="W107" s="64" t="str">
        <f t="shared" si="23"/>
        <v/>
      </c>
      <c r="X107" s="56" t="str">
        <f t="shared" si="26"/>
        <v>T</v>
      </c>
      <c r="Y107" s="20"/>
      <c r="Z107" s="19"/>
      <c r="AA107" s="20"/>
      <c r="AB107" s="19"/>
      <c r="AC107" s="21"/>
      <c r="AJ107" s="22"/>
      <c r="AK107" s="22"/>
      <c r="AL107" s="22"/>
      <c r="AM107" s="22"/>
      <c r="AN107" s="20"/>
      <c r="AO107" s="20"/>
      <c r="AP107" s="20"/>
      <c r="AQ107" s="20"/>
      <c r="AR107" s="20"/>
    </row>
    <row r="108" spans="1:44" s="17" customFormat="1" ht="30.75" customHeight="1" x14ac:dyDescent="0.2">
      <c r="A108" s="150"/>
      <c r="C108" s="63"/>
      <c r="D108" s="66" t="str">
        <f t="shared" si="20"/>
        <v/>
      </c>
      <c r="E108" s="69" t="str">
        <f>IFERROR(VLOOKUP(J108,Causa!$A$2:$F$15,6,0),"")</f>
        <v/>
      </c>
      <c r="F108" s="52"/>
      <c r="G108" s="53"/>
      <c r="H108" s="212"/>
      <c r="I108" s="55"/>
      <c r="J108" s="54"/>
      <c r="K108" s="54"/>
      <c r="L108" s="54"/>
      <c r="M108" s="54"/>
      <c r="N108" s="54"/>
      <c r="O108" s="54"/>
      <c r="P108" s="54"/>
      <c r="Q108" s="55"/>
      <c r="R108" s="54"/>
      <c r="S108" s="56">
        <f t="shared" si="24"/>
        <v>0</v>
      </c>
      <c r="T108" s="56">
        <f t="shared" si="21"/>
        <v>0</v>
      </c>
      <c r="U108" s="56">
        <f t="shared" si="25"/>
        <v>0</v>
      </c>
      <c r="V108" s="56">
        <f t="shared" si="22"/>
        <v>0</v>
      </c>
      <c r="W108" s="64" t="str">
        <f t="shared" si="23"/>
        <v/>
      </c>
      <c r="X108" s="56" t="str">
        <f t="shared" si="26"/>
        <v>T</v>
      </c>
      <c r="Y108" s="20"/>
      <c r="Z108" s="19"/>
      <c r="AA108" s="20"/>
      <c r="AB108" s="19"/>
      <c r="AC108" s="21"/>
      <c r="AJ108" s="22"/>
      <c r="AK108" s="22"/>
      <c r="AL108" s="22"/>
      <c r="AM108" s="22"/>
      <c r="AN108" s="20"/>
      <c r="AO108" s="20"/>
      <c r="AP108" s="20"/>
      <c r="AQ108" s="20"/>
      <c r="AR108" s="20"/>
    </row>
    <row r="109" spans="1:44" s="17" customFormat="1" ht="30.75" customHeight="1" x14ac:dyDescent="0.2">
      <c r="A109" s="150"/>
      <c r="C109" s="63"/>
      <c r="D109" s="66" t="str">
        <f t="shared" si="20"/>
        <v/>
      </c>
      <c r="E109" s="69" t="str">
        <f>IFERROR(VLOOKUP(J109,Causa!$A$2:$F$15,6,0),"")</f>
        <v/>
      </c>
      <c r="F109" s="52"/>
      <c r="G109" s="53"/>
      <c r="H109" s="212"/>
      <c r="I109" s="55"/>
      <c r="J109" s="54"/>
      <c r="K109" s="54"/>
      <c r="L109" s="54"/>
      <c r="M109" s="54"/>
      <c r="N109" s="54"/>
      <c r="O109" s="54"/>
      <c r="P109" s="54"/>
      <c r="Q109" s="55"/>
      <c r="R109" s="54"/>
      <c r="S109" s="56">
        <f t="shared" si="24"/>
        <v>0</v>
      </c>
      <c r="T109" s="56">
        <f t="shared" si="21"/>
        <v>0</v>
      </c>
      <c r="U109" s="56">
        <f t="shared" si="25"/>
        <v>0</v>
      </c>
      <c r="V109" s="56">
        <f t="shared" si="22"/>
        <v>0</v>
      </c>
      <c r="W109" s="64" t="str">
        <f t="shared" si="23"/>
        <v/>
      </c>
      <c r="X109" s="56" t="str">
        <f t="shared" si="26"/>
        <v>T</v>
      </c>
      <c r="Y109" s="20"/>
      <c r="Z109" s="19"/>
      <c r="AA109" s="20"/>
      <c r="AB109" s="19"/>
      <c r="AC109" s="21"/>
      <c r="AJ109" s="22"/>
      <c r="AK109" s="22"/>
      <c r="AL109" s="22"/>
      <c r="AM109" s="22"/>
      <c r="AN109" s="20"/>
      <c r="AO109" s="20"/>
      <c r="AP109" s="20"/>
      <c r="AQ109" s="20"/>
      <c r="AR109" s="20"/>
    </row>
    <row r="110" spans="1:44" s="17" customFormat="1" ht="30.75" customHeight="1" x14ac:dyDescent="0.2">
      <c r="A110" s="150"/>
      <c r="C110" s="63"/>
      <c r="D110" s="66" t="str">
        <f t="shared" si="20"/>
        <v/>
      </c>
      <c r="E110" s="69" t="str">
        <f>IFERROR(VLOOKUP(J110,Causa!$A$2:$F$15,6,0),"")</f>
        <v/>
      </c>
      <c r="F110" s="52"/>
      <c r="G110" s="53"/>
      <c r="H110" s="212"/>
      <c r="I110" s="55"/>
      <c r="J110" s="54"/>
      <c r="K110" s="54"/>
      <c r="L110" s="54"/>
      <c r="M110" s="54"/>
      <c r="N110" s="54"/>
      <c r="O110" s="54"/>
      <c r="P110" s="54"/>
      <c r="Q110" s="55"/>
      <c r="R110" s="54"/>
      <c r="S110" s="56">
        <f t="shared" si="24"/>
        <v>0</v>
      </c>
      <c r="T110" s="56">
        <f t="shared" si="21"/>
        <v>0</v>
      </c>
      <c r="U110" s="56">
        <f t="shared" si="25"/>
        <v>0</v>
      </c>
      <c r="V110" s="56">
        <f t="shared" si="22"/>
        <v>0</v>
      </c>
      <c r="W110" s="64" t="str">
        <f t="shared" si="23"/>
        <v/>
      </c>
      <c r="X110" s="56" t="str">
        <f t="shared" si="26"/>
        <v>T</v>
      </c>
      <c r="Y110" s="20"/>
      <c r="Z110" s="19"/>
      <c r="AA110" s="20"/>
      <c r="AB110" s="19"/>
      <c r="AC110" s="21"/>
      <c r="AJ110" s="22"/>
      <c r="AK110" s="22"/>
      <c r="AL110" s="22"/>
      <c r="AM110" s="22"/>
      <c r="AN110" s="20"/>
      <c r="AO110" s="20"/>
      <c r="AP110" s="20"/>
      <c r="AQ110" s="20"/>
      <c r="AR110" s="20"/>
    </row>
    <row r="111" spans="1:44" s="17" customFormat="1" ht="30.75" customHeight="1" x14ac:dyDescent="0.2">
      <c r="A111" s="150"/>
      <c r="C111" s="63"/>
      <c r="D111" s="66" t="str">
        <f t="shared" si="20"/>
        <v/>
      </c>
      <c r="E111" s="69" t="str">
        <f>IFERROR(VLOOKUP(J111,Causa!$A$2:$F$15,6,0),"")</f>
        <v/>
      </c>
      <c r="F111" s="52"/>
      <c r="G111" s="53"/>
      <c r="H111" s="212"/>
      <c r="I111" s="55"/>
      <c r="J111" s="54"/>
      <c r="K111" s="54"/>
      <c r="L111" s="54"/>
      <c r="M111" s="54"/>
      <c r="N111" s="54"/>
      <c r="O111" s="54"/>
      <c r="P111" s="54"/>
      <c r="Q111" s="55"/>
      <c r="R111" s="54"/>
      <c r="S111" s="56">
        <f t="shared" si="24"/>
        <v>0</v>
      </c>
      <c r="T111" s="56">
        <f t="shared" si="21"/>
        <v>0</v>
      </c>
      <c r="U111" s="56">
        <f t="shared" si="25"/>
        <v>0</v>
      </c>
      <c r="V111" s="56">
        <f t="shared" si="22"/>
        <v>0</v>
      </c>
      <c r="W111" s="64" t="str">
        <f t="shared" si="23"/>
        <v/>
      </c>
      <c r="X111" s="56" t="str">
        <f t="shared" si="26"/>
        <v>T</v>
      </c>
      <c r="Y111" s="20"/>
      <c r="Z111" s="19"/>
      <c r="AA111" s="20"/>
      <c r="AB111" s="19"/>
      <c r="AC111" s="21"/>
      <c r="AJ111" s="22"/>
      <c r="AK111" s="22"/>
      <c r="AL111" s="22"/>
      <c r="AM111" s="22"/>
      <c r="AN111" s="20"/>
      <c r="AO111" s="20"/>
      <c r="AP111" s="20"/>
      <c r="AQ111" s="20"/>
      <c r="AR111" s="20"/>
    </row>
    <row r="112" spans="1:44" s="17" customFormat="1" ht="30.75" customHeight="1" x14ac:dyDescent="0.2">
      <c r="A112" s="150"/>
      <c r="C112" s="63"/>
      <c r="D112" s="66" t="str">
        <f t="shared" si="20"/>
        <v/>
      </c>
      <c r="E112" s="69" t="str">
        <f>IFERROR(VLOOKUP(J112,Causa!$A$2:$F$15,6,0),"")</f>
        <v/>
      </c>
      <c r="F112" s="52"/>
      <c r="G112" s="53"/>
      <c r="H112" s="212"/>
      <c r="I112" s="55"/>
      <c r="J112" s="54"/>
      <c r="K112" s="54"/>
      <c r="L112" s="54"/>
      <c r="M112" s="54"/>
      <c r="N112" s="54"/>
      <c r="O112" s="54"/>
      <c r="P112" s="54"/>
      <c r="Q112" s="55"/>
      <c r="R112" s="54"/>
      <c r="S112" s="56">
        <f t="shared" si="24"/>
        <v>0</v>
      </c>
      <c r="T112" s="56">
        <f t="shared" si="21"/>
        <v>0</v>
      </c>
      <c r="U112" s="56">
        <f t="shared" si="25"/>
        <v>0</v>
      </c>
      <c r="V112" s="56">
        <f t="shared" si="22"/>
        <v>0</v>
      </c>
      <c r="W112" s="64" t="str">
        <f t="shared" si="23"/>
        <v/>
      </c>
      <c r="X112" s="56" t="str">
        <f t="shared" si="26"/>
        <v>T</v>
      </c>
      <c r="Y112" s="20"/>
      <c r="Z112" s="19"/>
      <c r="AA112" s="20"/>
      <c r="AB112" s="19"/>
      <c r="AC112" s="21"/>
      <c r="AJ112" s="22"/>
      <c r="AK112" s="22"/>
      <c r="AL112" s="22"/>
      <c r="AM112" s="22"/>
      <c r="AN112" s="20"/>
      <c r="AO112" s="20"/>
      <c r="AP112" s="20"/>
      <c r="AQ112" s="20"/>
      <c r="AR112" s="20"/>
    </row>
    <row r="113" spans="1:39" s="91" customFormat="1" ht="13.2" x14ac:dyDescent="0.25">
      <c r="A113" s="151"/>
      <c r="C113" s="63"/>
      <c r="D113" s="66" t="str">
        <f t="shared" si="20"/>
        <v/>
      </c>
      <c r="E113" s="69" t="str">
        <f>IFERROR(VLOOKUP(J113,Causa!$A$2:$F$15,6,0),"")</f>
        <v/>
      </c>
      <c r="F113" s="52"/>
      <c r="G113" s="53"/>
      <c r="H113" s="212"/>
      <c r="I113" s="55"/>
      <c r="J113" s="54"/>
      <c r="K113" s="54"/>
      <c r="L113" s="54"/>
      <c r="M113" s="54"/>
      <c r="N113" s="54"/>
      <c r="O113" s="54"/>
      <c r="P113" s="54"/>
      <c r="Q113" s="55"/>
      <c r="R113" s="54"/>
      <c r="S113" s="56">
        <f t="shared" si="24"/>
        <v>0</v>
      </c>
      <c r="T113" s="56">
        <f t="shared" si="21"/>
        <v>0</v>
      </c>
      <c r="U113" s="56">
        <f t="shared" si="25"/>
        <v>0</v>
      </c>
      <c r="V113" s="56">
        <f t="shared" si="22"/>
        <v>0</v>
      </c>
      <c r="W113" s="64" t="str">
        <f t="shared" si="23"/>
        <v/>
      </c>
      <c r="X113" s="56" t="str">
        <f t="shared" si="26"/>
        <v>T</v>
      </c>
      <c r="Y113" s="251"/>
      <c r="Z113" s="251"/>
      <c r="AB113" s="116"/>
      <c r="AC113" s="117"/>
      <c r="AJ113" s="118"/>
      <c r="AK113" s="118"/>
      <c r="AL113" s="118"/>
      <c r="AM113" s="118"/>
    </row>
    <row r="114" spans="1:39" s="91" customFormat="1" ht="13.2" x14ac:dyDescent="0.25">
      <c r="A114" s="151"/>
      <c r="C114" s="63"/>
      <c r="D114" s="66" t="str">
        <f t="shared" si="20"/>
        <v/>
      </c>
      <c r="E114" s="69" t="str">
        <f>IFERROR(VLOOKUP(J114,Causa!$A$2:$F$15,6,0),"")</f>
        <v/>
      </c>
      <c r="F114" s="52"/>
      <c r="G114" s="53"/>
      <c r="H114" s="212"/>
      <c r="I114" s="55"/>
      <c r="J114" s="54"/>
      <c r="K114" s="54"/>
      <c r="L114" s="54"/>
      <c r="M114" s="54"/>
      <c r="N114" s="54"/>
      <c r="O114" s="54"/>
      <c r="P114" s="54"/>
      <c r="Q114" s="55"/>
      <c r="R114" s="54"/>
      <c r="S114" s="56">
        <f t="shared" si="24"/>
        <v>0</v>
      </c>
      <c r="T114" s="56">
        <f t="shared" si="21"/>
        <v>0</v>
      </c>
      <c r="U114" s="56">
        <f t="shared" si="25"/>
        <v>0</v>
      </c>
      <c r="V114" s="56">
        <f t="shared" si="22"/>
        <v>0</v>
      </c>
      <c r="W114" s="64" t="str">
        <f t="shared" si="23"/>
        <v/>
      </c>
      <c r="X114" s="56" t="str">
        <f t="shared" si="26"/>
        <v>T</v>
      </c>
      <c r="Y114" s="218"/>
      <c r="Z114" s="218"/>
      <c r="AB114" s="116"/>
      <c r="AC114" s="117"/>
      <c r="AJ114" s="118"/>
      <c r="AK114" s="118"/>
      <c r="AL114" s="118"/>
      <c r="AM114" s="118"/>
    </row>
    <row r="115" spans="1:39" ht="21.75" customHeight="1" x14ac:dyDescent="0.25">
      <c r="C115" s="63"/>
      <c r="D115" s="66" t="str">
        <f t="shared" si="20"/>
        <v/>
      </c>
      <c r="E115" s="69" t="str">
        <f>IFERROR(VLOOKUP(J115,Causa!$A$2:$F$15,6,0),"")</f>
        <v/>
      </c>
      <c r="F115" s="52"/>
      <c r="G115" s="53"/>
      <c r="H115" s="212"/>
      <c r="I115" s="55"/>
      <c r="J115" s="54"/>
      <c r="K115" s="54"/>
      <c r="L115" s="54"/>
      <c r="M115" s="54"/>
      <c r="N115" s="54"/>
      <c r="O115" s="54"/>
      <c r="P115" s="54"/>
      <c r="Q115" s="55"/>
      <c r="R115" s="54"/>
      <c r="S115" s="56">
        <f t="shared" si="24"/>
        <v>0</v>
      </c>
      <c r="T115" s="56">
        <f t="shared" si="21"/>
        <v>0</v>
      </c>
      <c r="U115" s="56">
        <f t="shared" si="25"/>
        <v>0</v>
      </c>
      <c r="V115" s="56">
        <f t="shared" si="22"/>
        <v>0</v>
      </c>
      <c r="W115" s="64" t="str">
        <f t="shared" si="23"/>
        <v/>
      </c>
      <c r="X115" s="56" t="str">
        <f t="shared" si="26"/>
        <v>T</v>
      </c>
    </row>
    <row r="116" spans="1:39" ht="21.75" customHeight="1" x14ac:dyDescent="0.25">
      <c r="C116" s="63"/>
      <c r="D116" s="66" t="str">
        <f t="shared" si="20"/>
        <v/>
      </c>
      <c r="E116" s="69" t="str">
        <f>IFERROR(VLOOKUP(J116,Causa!$A$2:$F$15,6,0),"")</f>
        <v/>
      </c>
      <c r="F116" s="52"/>
      <c r="G116" s="53"/>
      <c r="H116" s="212"/>
      <c r="I116" s="55"/>
      <c r="J116" s="54"/>
      <c r="K116" s="54"/>
      <c r="L116" s="54"/>
      <c r="M116" s="54"/>
      <c r="N116" s="54"/>
      <c r="O116" s="54"/>
      <c r="P116" s="54"/>
      <c r="Q116" s="55"/>
      <c r="R116" s="54"/>
      <c r="S116" s="56">
        <f t="shared" si="24"/>
        <v>0</v>
      </c>
      <c r="T116" s="56">
        <f t="shared" si="21"/>
        <v>0</v>
      </c>
      <c r="U116" s="56">
        <f t="shared" si="25"/>
        <v>0</v>
      </c>
      <c r="V116" s="56">
        <f t="shared" si="22"/>
        <v>0</v>
      </c>
      <c r="W116" s="64" t="str">
        <f t="shared" si="23"/>
        <v/>
      </c>
      <c r="X116" s="56" t="str">
        <f t="shared" si="26"/>
        <v>T</v>
      </c>
    </row>
    <row r="117" spans="1:39" ht="21.75" customHeight="1" x14ac:dyDescent="0.25">
      <c r="C117" s="63"/>
      <c r="D117" s="66" t="str">
        <f t="shared" si="20"/>
        <v/>
      </c>
      <c r="E117" s="69" t="str">
        <f>IFERROR(VLOOKUP(J117,Causa!$A$2:$F$15,6,0),"")</f>
        <v/>
      </c>
      <c r="F117" s="52"/>
      <c r="G117" s="53"/>
      <c r="H117" s="212"/>
      <c r="I117" s="55"/>
      <c r="J117" s="54"/>
      <c r="K117" s="54"/>
      <c r="L117" s="54"/>
      <c r="M117" s="54"/>
      <c r="N117" s="54"/>
      <c r="O117" s="54"/>
      <c r="P117" s="54"/>
      <c r="Q117" s="55"/>
      <c r="R117" s="54"/>
      <c r="S117" s="56">
        <f t="shared" si="24"/>
        <v>0</v>
      </c>
      <c r="T117" s="56">
        <f t="shared" si="21"/>
        <v>0</v>
      </c>
      <c r="U117" s="56">
        <f t="shared" si="25"/>
        <v>0</v>
      </c>
      <c r="V117" s="56">
        <f t="shared" si="22"/>
        <v>0</v>
      </c>
      <c r="W117" s="64" t="str">
        <f t="shared" si="23"/>
        <v/>
      </c>
      <c r="X117" s="56" t="str">
        <f t="shared" si="26"/>
        <v>T</v>
      </c>
    </row>
    <row r="118" spans="1:39" ht="21.75" customHeight="1" x14ac:dyDescent="0.25">
      <c r="C118" s="63"/>
      <c r="D118" s="66" t="str">
        <f t="shared" si="20"/>
        <v/>
      </c>
      <c r="E118" s="69" t="str">
        <f>IFERROR(VLOOKUP(J118,Causa!$A$2:$F$15,6,0),"")</f>
        <v/>
      </c>
      <c r="F118" s="52"/>
      <c r="G118" s="53"/>
      <c r="H118" s="212"/>
      <c r="I118" s="55"/>
      <c r="J118" s="54"/>
      <c r="K118" s="54"/>
      <c r="L118" s="54"/>
      <c r="M118" s="54"/>
      <c r="N118" s="54"/>
      <c r="O118" s="54"/>
      <c r="P118" s="54"/>
      <c r="Q118" s="55"/>
      <c r="R118" s="54"/>
      <c r="S118" s="56">
        <f t="shared" si="24"/>
        <v>0</v>
      </c>
      <c r="T118" s="56">
        <f t="shared" si="21"/>
        <v>0</v>
      </c>
      <c r="U118" s="56">
        <f t="shared" si="25"/>
        <v>0</v>
      </c>
      <c r="V118" s="56">
        <f t="shared" si="22"/>
        <v>0</v>
      </c>
      <c r="W118" s="64" t="str">
        <f t="shared" si="23"/>
        <v/>
      </c>
      <c r="X118" s="56" t="str">
        <f t="shared" si="26"/>
        <v>T</v>
      </c>
    </row>
    <row r="119" spans="1:39" ht="21.75" customHeight="1" x14ac:dyDescent="0.25">
      <c r="C119" s="63"/>
      <c r="D119" s="66" t="str">
        <f t="shared" si="20"/>
        <v/>
      </c>
      <c r="E119" s="69" t="str">
        <f>IFERROR(VLOOKUP(J119,Causa!$A$2:$F$15,6,0),"")</f>
        <v/>
      </c>
      <c r="F119" s="52"/>
      <c r="G119" s="53"/>
      <c r="H119" s="212"/>
      <c r="I119" s="55"/>
      <c r="J119" s="54"/>
      <c r="K119" s="54"/>
      <c r="L119" s="54"/>
      <c r="M119" s="54"/>
      <c r="N119" s="54"/>
      <c r="O119" s="54"/>
      <c r="P119" s="54"/>
      <c r="Q119" s="55"/>
      <c r="R119" s="54"/>
      <c r="S119" s="56">
        <f t="shared" si="24"/>
        <v>0</v>
      </c>
      <c r="T119" s="56">
        <f t="shared" si="21"/>
        <v>0</v>
      </c>
      <c r="U119" s="56">
        <f t="shared" si="25"/>
        <v>0</v>
      </c>
      <c r="V119" s="56">
        <f t="shared" si="22"/>
        <v>0</v>
      </c>
      <c r="W119" s="64" t="str">
        <f t="shared" si="23"/>
        <v/>
      </c>
      <c r="X119" s="56" t="str">
        <f t="shared" si="26"/>
        <v>T</v>
      </c>
    </row>
    <row r="120" spans="1:39" ht="21.75" customHeight="1" x14ac:dyDescent="0.25">
      <c r="C120" s="63"/>
      <c r="D120" s="66" t="str">
        <f t="shared" si="20"/>
        <v/>
      </c>
      <c r="E120" s="69" t="str">
        <f>IFERROR(VLOOKUP(J120,Causa!$A$2:$F$15,6,0),"")</f>
        <v/>
      </c>
      <c r="F120" s="52"/>
      <c r="G120" s="53"/>
      <c r="H120" s="212"/>
      <c r="I120" s="55"/>
      <c r="J120" s="54"/>
      <c r="K120" s="54"/>
      <c r="L120" s="54"/>
      <c r="M120" s="54"/>
      <c r="N120" s="54"/>
      <c r="O120" s="54"/>
      <c r="P120" s="54"/>
      <c r="Q120" s="55"/>
      <c r="R120" s="54"/>
      <c r="S120" s="56">
        <f t="shared" si="24"/>
        <v>0</v>
      </c>
      <c r="T120" s="56">
        <f t="shared" si="21"/>
        <v>0</v>
      </c>
      <c r="U120" s="56">
        <f t="shared" si="25"/>
        <v>0</v>
      </c>
      <c r="V120" s="56">
        <f t="shared" si="22"/>
        <v>0</v>
      </c>
      <c r="W120" s="64" t="str">
        <f t="shared" si="23"/>
        <v/>
      </c>
      <c r="X120" s="56" t="str">
        <f t="shared" si="26"/>
        <v>T</v>
      </c>
    </row>
    <row r="121" spans="1:39" ht="21.75" customHeight="1" x14ac:dyDescent="0.25">
      <c r="C121" s="63"/>
      <c r="D121" s="66" t="str">
        <f t="shared" si="20"/>
        <v/>
      </c>
      <c r="E121" s="69" t="str">
        <f>IFERROR(VLOOKUP(J121,Causa!$A$2:$F$15,6,0),"")</f>
        <v/>
      </c>
      <c r="F121" s="52"/>
      <c r="G121" s="53"/>
      <c r="H121" s="212"/>
      <c r="I121" s="55"/>
      <c r="J121" s="54"/>
      <c r="K121" s="54"/>
      <c r="L121" s="54"/>
      <c r="M121" s="54"/>
      <c r="N121" s="54"/>
      <c r="O121" s="54"/>
      <c r="P121" s="54"/>
      <c r="Q121" s="55"/>
      <c r="R121" s="54"/>
      <c r="S121" s="56">
        <f t="shared" si="24"/>
        <v>0</v>
      </c>
      <c r="T121" s="56">
        <f t="shared" si="21"/>
        <v>0</v>
      </c>
      <c r="U121" s="56">
        <f t="shared" si="25"/>
        <v>0</v>
      </c>
      <c r="V121" s="56">
        <f t="shared" si="22"/>
        <v>0</v>
      </c>
      <c r="W121" s="64" t="str">
        <f t="shared" si="23"/>
        <v/>
      </c>
      <c r="X121" s="56" t="str">
        <f t="shared" si="26"/>
        <v>T</v>
      </c>
    </row>
    <row r="122" spans="1:39" ht="21.75" customHeight="1" x14ac:dyDescent="0.25">
      <c r="C122" s="63"/>
      <c r="D122" s="66" t="str">
        <f t="shared" si="20"/>
        <v/>
      </c>
      <c r="E122" s="69" t="str">
        <f>IFERROR(VLOOKUP(J122,Causa!$A$2:$F$15,6,0),"")</f>
        <v/>
      </c>
      <c r="F122" s="52"/>
      <c r="G122" s="53"/>
      <c r="H122" s="212"/>
      <c r="I122" s="55"/>
      <c r="J122" s="54"/>
      <c r="K122" s="54"/>
      <c r="L122" s="54"/>
      <c r="M122" s="54"/>
      <c r="N122" s="54"/>
      <c r="O122" s="54"/>
      <c r="P122" s="54"/>
      <c r="Q122" s="55"/>
      <c r="R122" s="54"/>
      <c r="S122" s="56">
        <f t="shared" si="24"/>
        <v>0</v>
      </c>
      <c r="T122" s="56">
        <f t="shared" si="21"/>
        <v>0</v>
      </c>
      <c r="U122" s="56">
        <f t="shared" si="25"/>
        <v>0</v>
      </c>
      <c r="V122" s="56">
        <f t="shared" si="22"/>
        <v>0</v>
      </c>
      <c r="W122" s="64" t="str">
        <f t="shared" si="23"/>
        <v/>
      </c>
      <c r="X122" s="56" t="str">
        <f t="shared" si="26"/>
        <v>T</v>
      </c>
    </row>
    <row r="123" spans="1:39" ht="21.75" customHeight="1" x14ac:dyDescent="0.25">
      <c r="C123" s="63"/>
      <c r="D123" s="66" t="str">
        <f t="shared" si="20"/>
        <v/>
      </c>
      <c r="E123" s="69" t="str">
        <f>IFERROR(VLOOKUP(J123,Causa!$A$2:$F$15,6,0),"")</f>
        <v/>
      </c>
      <c r="F123" s="52"/>
      <c r="G123" s="53"/>
      <c r="H123" s="212"/>
      <c r="I123" s="55"/>
      <c r="J123" s="54"/>
      <c r="K123" s="54"/>
      <c r="L123" s="54"/>
      <c r="M123" s="54"/>
      <c r="N123" s="54"/>
      <c r="O123" s="54"/>
      <c r="P123" s="54"/>
      <c r="Q123" s="55"/>
      <c r="R123" s="54"/>
      <c r="S123" s="56">
        <f t="shared" si="24"/>
        <v>0</v>
      </c>
      <c r="T123" s="56">
        <f t="shared" si="21"/>
        <v>0</v>
      </c>
      <c r="U123" s="56">
        <f t="shared" si="25"/>
        <v>0</v>
      </c>
      <c r="V123" s="56">
        <f t="shared" si="22"/>
        <v>0</v>
      </c>
      <c r="W123" s="64" t="str">
        <f t="shared" si="23"/>
        <v/>
      </c>
      <c r="X123" s="56" t="str">
        <f t="shared" si="26"/>
        <v>T</v>
      </c>
    </row>
    <row r="124" spans="1:39" ht="21.75" customHeight="1" x14ac:dyDescent="0.25">
      <c r="C124" s="63"/>
      <c r="D124" s="66" t="str">
        <f t="shared" si="20"/>
        <v/>
      </c>
      <c r="E124" s="69" t="str">
        <f>IFERROR(VLOOKUP(J124,Causa!$A$2:$F$15,6,0),"")</f>
        <v/>
      </c>
      <c r="F124" s="52"/>
      <c r="G124" s="53"/>
      <c r="H124" s="212"/>
      <c r="I124" s="55"/>
      <c r="J124" s="54"/>
      <c r="K124" s="54"/>
      <c r="L124" s="54"/>
      <c r="M124" s="54"/>
      <c r="N124" s="54"/>
      <c r="O124" s="54"/>
      <c r="P124" s="54"/>
      <c r="Q124" s="55"/>
      <c r="R124" s="54"/>
      <c r="S124" s="56">
        <f t="shared" si="24"/>
        <v>0</v>
      </c>
      <c r="T124" s="56">
        <f t="shared" si="21"/>
        <v>0</v>
      </c>
      <c r="U124" s="56">
        <f t="shared" si="25"/>
        <v>0</v>
      </c>
      <c r="V124" s="56">
        <f t="shared" si="22"/>
        <v>0</v>
      </c>
      <c r="W124" s="64" t="str">
        <f t="shared" si="23"/>
        <v/>
      </c>
      <c r="X124" s="56" t="str">
        <f t="shared" si="26"/>
        <v>T</v>
      </c>
    </row>
    <row r="125" spans="1:39" ht="21.75" customHeight="1" x14ac:dyDescent="0.25">
      <c r="C125" s="63"/>
      <c r="D125" s="66" t="str">
        <f t="shared" si="20"/>
        <v/>
      </c>
      <c r="E125" s="69" t="str">
        <f>IFERROR(VLOOKUP(J125,Causa!$A$2:$F$15,6,0),"")</f>
        <v/>
      </c>
      <c r="F125" s="52"/>
      <c r="G125" s="53"/>
      <c r="H125" s="212"/>
      <c r="I125" s="55"/>
      <c r="J125" s="54"/>
      <c r="K125" s="54"/>
      <c r="L125" s="54"/>
      <c r="M125" s="54"/>
      <c r="N125" s="54"/>
      <c r="O125" s="54"/>
      <c r="P125" s="54"/>
      <c r="Q125" s="55"/>
      <c r="R125" s="54"/>
      <c r="S125" s="56">
        <f t="shared" si="24"/>
        <v>0</v>
      </c>
      <c r="T125" s="56">
        <f t="shared" si="21"/>
        <v>0</v>
      </c>
      <c r="U125" s="56">
        <f t="shared" si="25"/>
        <v>0</v>
      </c>
      <c r="V125" s="56">
        <f t="shared" si="22"/>
        <v>0</v>
      </c>
      <c r="W125" s="64" t="str">
        <f t="shared" si="23"/>
        <v/>
      </c>
      <c r="X125" s="56" t="str">
        <f t="shared" si="26"/>
        <v>T</v>
      </c>
    </row>
    <row r="126" spans="1:39" ht="21.75" customHeight="1" x14ac:dyDescent="0.25">
      <c r="C126" s="63"/>
      <c r="D126" s="66" t="str">
        <f t="shared" si="20"/>
        <v/>
      </c>
      <c r="E126" s="69" t="str">
        <f>IFERROR(VLOOKUP(J126,Causa!$A$2:$F$15,6,0),"")</f>
        <v/>
      </c>
      <c r="F126" s="52"/>
      <c r="G126" s="53"/>
      <c r="H126" s="212"/>
      <c r="I126" s="55"/>
      <c r="J126" s="54"/>
      <c r="K126" s="54"/>
      <c r="L126" s="54"/>
      <c r="M126" s="54"/>
      <c r="N126" s="54"/>
      <c r="O126" s="54"/>
      <c r="P126" s="54"/>
      <c r="Q126" s="55"/>
      <c r="R126" s="54"/>
      <c r="S126" s="56">
        <f t="shared" si="24"/>
        <v>0</v>
      </c>
      <c r="T126" s="56">
        <f t="shared" si="21"/>
        <v>0</v>
      </c>
      <c r="U126" s="56">
        <f t="shared" si="25"/>
        <v>0</v>
      </c>
      <c r="V126" s="56">
        <f t="shared" si="22"/>
        <v>0</v>
      </c>
      <c r="W126" s="64" t="str">
        <f t="shared" si="23"/>
        <v/>
      </c>
      <c r="X126" s="56" t="str">
        <f t="shared" si="26"/>
        <v>T</v>
      </c>
    </row>
    <row r="127" spans="1:39" ht="21.75" customHeight="1" x14ac:dyDescent="0.25">
      <c r="C127" s="63"/>
      <c r="D127" s="66" t="str">
        <f t="shared" si="20"/>
        <v/>
      </c>
      <c r="E127" s="69" t="str">
        <f>IFERROR(VLOOKUP(J127,Causa!$A$2:$F$15,6,0),"")</f>
        <v/>
      </c>
      <c r="F127" s="52"/>
      <c r="G127" s="53"/>
      <c r="H127" s="212"/>
      <c r="I127" s="55"/>
      <c r="J127" s="54"/>
      <c r="K127" s="54"/>
      <c r="L127" s="54"/>
      <c r="M127" s="54"/>
      <c r="N127" s="54"/>
      <c r="O127" s="54"/>
      <c r="P127" s="54"/>
      <c r="Q127" s="55"/>
      <c r="R127" s="54"/>
      <c r="S127" s="56">
        <f t="shared" si="24"/>
        <v>0</v>
      </c>
      <c r="T127" s="56">
        <f t="shared" si="21"/>
        <v>0</v>
      </c>
      <c r="U127" s="56">
        <f t="shared" si="25"/>
        <v>0</v>
      </c>
      <c r="V127" s="56">
        <f t="shared" si="22"/>
        <v>0</v>
      </c>
      <c r="W127" s="64" t="str">
        <f t="shared" si="23"/>
        <v/>
      </c>
      <c r="X127" s="56" t="str">
        <f t="shared" si="26"/>
        <v>T</v>
      </c>
    </row>
    <row r="128" spans="1:39" ht="21.75" customHeight="1" x14ac:dyDescent="0.25">
      <c r="C128" s="63"/>
      <c r="D128" s="66" t="str">
        <f t="shared" si="20"/>
        <v/>
      </c>
      <c r="E128" s="69" t="str">
        <f>IFERROR(VLOOKUP(J128,Causa!$A$2:$F$15,6,0),"")</f>
        <v/>
      </c>
      <c r="F128" s="52"/>
      <c r="G128" s="53"/>
      <c r="H128" s="212"/>
      <c r="I128" s="55"/>
      <c r="J128" s="54"/>
      <c r="K128" s="54"/>
      <c r="L128" s="54"/>
      <c r="M128" s="54"/>
      <c r="N128" s="54"/>
      <c r="O128" s="54"/>
      <c r="P128" s="54"/>
      <c r="Q128" s="55"/>
      <c r="R128" s="54"/>
      <c r="S128" s="56">
        <f t="shared" si="24"/>
        <v>0</v>
      </c>
      <c r="T128" s="56">
        <f t="shared" si="21"/>
        <v>0</v>
      </c>
      <c r="U128" s="56">
        <f t="shared" si="25"/>
        <v>0</v>
      </c>
      <c r="V128" s="56">
        <f t="shared" si="22"/>
        <v>0</v>
      </c>
      <c r="W128" s="64" t="str">
        <f t="shared" si="23"/>
        <v/>
      </c>
      <c r="X128" s="56" t="str">
        <f t="shared" si="26"/>
        <v>T</v>
      </c>
    </row>
    <row r="129" spans="3:24" ht="21.75" customHeight="1" x14ac:dyDescent="0.25">
      <c r="C129" s="63"/>
      <c r="D129" s="66" t="str">
        <f t="shared" si="20"/>
        <v/>
      </c>
      <c r="E129" s="69" t="str">
        <f>IFERROR(VLOOKUP(J129,Causa!$A$2:$F$15,6,0),"")</f>
        <v/>
      </c>
      <c r="F129" s="52"/>
      <c r="G129" s="53"/>
      <c r="H129" s="212"/>
      <c r="I129" s="55"/>
      <c r="J129" s="54"/>
      <c r="K129" s="54"/>
      <c r="L129" s="54"/>
      <c r="M129" s="54"/>
      <c r="N129" s="54"/>
      <c r="O129" s="54"/>
      <c r="P129" s="54"/>
      <c r="Q129" s="55"/>
      <c r="R129" s="54"/>
      <c r="S129" s="56">
        <f t="shared" si="24"/>
        <v>0</v>
      </c>
      <c r="T129" s="56">
        <f t="shared" si="21"/>
        <v>0</v>
      </c>
      <c r="U129" s="56">
        <f t="shared" si="25"/>
        <v>0</v>
      </c>
      <c r="V129" s="56">
        <f t="shared" si="22"/>
        <v>0</v>
      </c>
      <c r="W129" s="64" t="str">
        <f t="shared" si="23"/>
        <v/>
      </c>
      <c r="X129" s="56" t="str">
        <f t="shared" si="26"/>
        <v>T</v>
      </c>
    </row>
    <row r="130" spans="3:24" ht="21.75" customHeight="1" x14ac:dyDescent="0.25">
      <c r="C130" s="63"/>
      <c r="D130" s="66" t="str">
        <f t="shared" si="20"/>
        <v/>
      </c>
      <c r="E130" s="69" t="str">
        <f>IFERROR(VLOOKUP(J130,Causa!$A$2:$F$15,6,0),"")</f>
        <v/>
      </c>
      <c r="F130" s="52"/>
      <c r="G130" s="53"/>
      <c r="H130" s="212"/>
      <c r="I130" s="55"/>
      <c r="J130" s="54"/>
      <c r="K130" s="54"/>
      <c r="L130" s="54"/>
      <c r="M130" s="54"/>
      <c r="N130" s="54"/>
      <c r="O130" s="54"/>
      <c r="P130" s="54"/>
      <c r="Q130" s="55"/>
      <c r="R130" s="54"/>
      <c r="S130" s="56">
        <f t="shared" si="24"/>
        <v>0</v>
      </c>
      <c r="T130" s="56">
        <f t="shared" si="21"/>
        <v>0</v>
      </c>
      <c r="U130" s="56">
        <f t="shared" si="25"/>
        <v>0</v>
      </c>
      <c r="V130" s="56">
        <f t="shared" si="22"/>
        <v>0</v>
      </c>
      <c r="W130" s="64" t="str">
        <f t="shared" si="23"/>
        <v/>
      </c>
      <c r="X130" s="56" t="str">
        <f t="shared" si="26"/>
        <v>T</v>
      </c>
    </row>
    <row r="131" spans="3:24" ht="21.75" customHeight="1" x14ac:dyDescent="0.25">
      <c r="C131" s="63"/>
      <c r="D131" s="66" t="str">
        <f t="shared" si="20"/>
        <v/>
      </c>
      <c r="E131" s="69" t="str">
        <f>IFERROR(VLOOKUP(J131,Causa!$A$2:$F$15,6,0),"")</f>
        <v/>
      </c>
      <c r="F131" s="52"/>
      <c r="G131" s="53"/>
      <c r="H131" s="212"/>
      <c r="I131" s="55"/>
      <c r="J131" s="54"/>
      <c r="K131" s="54"/>
      <c r="L131" s="54"/>
      <c r="M131" s="54"/>
      <c r="N131" s="54"/>
      <c r="O131" s="54"/>
      <c r="P131" s="54"/>
      <c r="Q131" s="55"/>
      <c r="R131" s="54"/>
      <c r="S131" s="56">
        <f t="shared" si="24"/>
        <v>0</v>
      </c>
      <c r="T131" s="56">
        <f t="shared" si="21"/>
        <v>0</v>
      </c>
      <c r="U131" s="56">
        <f t="shared" si="25"/>
        <v>0</v>
      </c>
      <c r="V131" s="56">
        <f t="shared" si="22"/>
        <v>0</v>
      </c>
      <c r="W131" s="64" t="str">
        <f t="shared" si="23"/>
        <v/>
      </c>
      <c r="X131" s="56" t="str">
        <f t="shared" si="26"/>
        <v>T</v>
      </c>
    </row>
    <row r="132" spans="3:24" ht="21.75" customHeight="1" x14ac:dyDescent="0.25">
      <c r="C132" s="63"/>
      <c r="D132" s="66" t="str">
        <f t="shared" si="20"/>
        <v/>
      </c>
      <c r="E132" s="69" t="str">
        <f>IFERROR(VLOOKUP(J132,Causa!$A$2:$F$15,6,0),"")</f>
        <v/>
      </c>
      <c r="F132" s="52"/>
      <c r="G132" s="53"/>
      <c r="H132" s="212"/>
      <c r="I132" s="55"/>
      <c r="J132" s="54"/>
      <c r="K132" s="54"/>
      <c r="L132" s="54"/>
      <c r="M132" s="54"/>
      <c r="N132" s="54"/>
      <c r="O132" s="54"/>
      <c r="P132" s="54"/>
      <c r="Q132" s="55"/>
      <c r="R132" s="54"/>
      <c r="S132" s="56">
        <f t="shared" si="24"/>
        <v>0</v>
      </c>
      <c r="T132" s="56">
        <f t="shared" si="21"/>
        <v>0</v>
      </c>
      <c r="U132" s="56">
        <f t="shared" si="25"/>
        <v>0</v>
      </c>
      <c r="V132" s="56">
        <f t="shared" si="22"/>
        <v>0</v>
      </c>
      <c r="W132" s="64" t="str">
        <f t="shared" si="23"/>
        <v/>
      </c>
      <c r="X132" s="56" t="str">
        <f t="shared" si="26"/>
        <v>T</v>
      </c>
    </row>
    <row r="133" spans="3:24" ht="21.75" customHeight="1" x14ac:dyDescent="0.25">
      <c r="C133" s="63"/>
      <c r="D133" s="66" t="str">
        <f t="shared" si="20"/>
        <v/>
      </c>
      <c r="E133" s="69" t="str">
        <f>IFERROR(VLOOKUP(J133,Causa!$A$2:$F$15,6,0),"")</f>
        <v/>
      </c>
      <c r="F133" s="52"/>
      <c r="G133" s="53"/>
      <c r="H133" s="212"/>
      <c r="I133" s="55"/>
      <c r="J133" s="54"/>
      <c r="K133" s="54"/>
      <c r="L133" s="54"/>
      <c r="M133" s="54"/>
      <c r="N133" s="54"/>
      <c r="O133" s="54"/>
      <c r="P133" s="54"/>
      <c r="Q133" s="55"/>
      <c r="R133" s="54"/>
      <c r="S133" s="56">
        <f t="shared" si="24"/>
        <v>0</v>
      </c>
      <c r="T133" s="56">
        <f t="shared" si="21"/>
        <v>0</v>
      </c>
      <c r="U133" s="56">
        <f t="shared" si="25"/>
        <v>0</v>
      </c>
      <c r="V133" s="56">
        <f t="shared" si="22"/>
        <v>0</v>
      </c>
      <c r="W133" s="64" t="str">
        <f t="shared" si="23"/>
        <v/>
      </c>
      <c r="X133" s="56" t="str">
        <f t="shared" si="26"/>
        <v>T</v>
      </c>
    </row>
    <row r="134" spans="3:24" ht="21.75" customHeight="1" x14ac:dyDescent="0.25">
      <c r="C134" s="63"/>
      <c r="D134" s="66" t="str">
        <f t="shared" si="20"/>
        <v/>
      </c>
      <c r="E134" s="69" t="str">
        <f>IFERROR(VLOOKUP(J134,Causa!$A$2:$F$15,6,0),"")</f>
        <v/>
      </c>
      <c r="F134" s="52"/>
      <c r="G134" s="53"/>
      <c r="H134" s="212"/>
      <c r="I134" s="55"/>
      <c r="J134" s="54"/>
      <c r="K134" s="54"/>
      <c r="L134" s="54"/>
      <c r="M134" s="54"/>
      <c r="N134" s="54"/>
      <c r="O134" s="54"/>
      <c r="P134" s="54"/>
      <c r="Q134" s="55"/>
      <c r="R134" s="54"/>
      <c r="S134" s="56">
        <f t="shared" si="24"/>
        <v>0</v>
      </c>
      <c r="T134" s="56">
        <f t="shared" si="21"/>
        <v>0</v>
      </c>
      <c r="U134" s="56">
        <f t="shared" si="25"/>
        <v>0</v>
      </c>
      <c r="V134" s="56">
        <f t="shared" si="22"/>
        <v>0</v>
      </c>
      <c r="W134" s="64" t="str">
        <f t="shared" si="23"/>
        <v/>
      </c>
      <c r="X134" s="56" t="str">
        <f t="shared" si="26"/>
        <v>T</v>
      </c>
    </row>
    <row r="135" spans="3:24" ht="21.75" customHeight="1" x14ac:dyDescent="0.25">
      <c r="C135" s="63"/>
      <c r="D135" s="66" t="str">
        <f t="shared" si="20"/>
        <v/>
      </c>
      <c r="E135" s="69" t="str">
        <f>IFERROR(VLOOKUP(J135,Causa!$A$2:$F$15,6,0),"")</f>
        <v/>
      </c>
      <c r="F135" s="52"/>
      <c r="G135" s="53"/>
      <c r="H135" s="212"/>
      <c r="I135" s="55"/>
      <c r="J135" s="54"/>
      <c r="K135" s="54"/>
      <c r="L135" s="54"/>
      <c r="M135" s="54"/>
      <c r="N135" s="54"/>
      <c r="O135" s="54"/>
      <c r="P135" s="54"/>
      <c r="Q135" s="55"/>
      <c r="R135" s="54"/>
      <c r="S135" s="56">
        <f t="shared" si="24"/>
        <v>0</v>
      </c>
      <c r="T135" s="56">
        <f t="shared" si="21"/>
        <v>0</v>
      </c>
      <c r="U135" s="56">
        <f t="shared" si="25"/>
        <v>0</v>
      </c>
      <c r="V135" s="56">
        <f t="shared" si="22"/>
        <v>0</v>
      </c>
      <c r="W135" s="64" t="str">
        <f t="shared" si="23"/>
        <v/>
      </c>
      <c r="X135" s="56" t="str">
        <f t="shared" si="26"/>
        <v>T</v>
      </c>
    </row>
    <row r="136" spans="3:24" ht="21.75" customHeight="1" x14ac:dyDescent="0.25">
      <c r="C136" s="63"/>
      <c r="D136" s="66" t="str">
        <f t="shared" si="20"/>
        <v/>
      </c>
      <c r="E136" s="69" t="str">
        <f>IFERROR(VLOOKUP(J136,Causa!$A$2:$F$15,6,0),"")</f>
        <v/>
      </c>
      <c r="F136" s="52"/>
      <c r="G136" s="53"/>
      <c r="H136" s="212"/>
      <c r="I136" s="55"/>
      <c r="J136" s="54"/>
      <c r="K136" s="54"/>
      <c r="L136" s="54"/>
      <c r="M136" s="54"/>
      <c r="N136" s="54"/>
      <c r="O136" s="54"/>
      <c r="P136" s="54"/>
      <c r="Q136" s="55"/>
      <c r="R136" s="54"/>
      <c r="S136" s="56">
        <f t="shared" si="24"/>
        <v>0</v>
      </c>
      <c r="T136" s="56">
        <f t="shared" si="21"/>
        <v>0</v>
      </c>
      <c r="U136" s="56">
        <f t="shared" si="25"/>
        <v>0</v>
      </c>
      <c r="V136" s="56">
        <f t="shared" si="22"/>
        <v>0</v>
      </c>
      <c r="W136" s="64" t="str">
        <f t="shared" si="23"/>
        <v/>
      </c>
      <c r="X136" s="56" t="str">
        <f t="shared" si="26"/>
        <v>T</v>
      </c>
    </row>
    <row r="137" spans="3:24" ht="21.75" customHeight="1" x14ac:dyDescent="0.25">
      <c r="C137" s="63"/>
      <c r="D137" s="66" t="str">
        <f t="shared" si="20"/>
        <v/>
      </c>
      <c r="E137" s="69" t="str">
        <f>IFERROR(VLOOKUP(J137,Causa!$A$2:$F$15,6,0),"")</f>
        <v/>
      </c>
      <c r="F137" s="52"/>
      <c r="G137" s="53"/>
      <c r="H137" s="212"/>
      <c r="I137" s="55"/>
      <c r="J137" s="54"/>
      <c r="K137" s="54"/>
      <c r="L137" s="54"/>
      <c r="M137" s="54"/>
      <c r="N137" s="54"/>
      <c r="O137" s="54"/>
      <c r="P137" s="54"/>
      <c r="Q137" s="55"/>
      <c r="R137" s="54"/>
      <c r="S137" s="56">
        <f t="shared" si="24"/>
        <v>0</v>
      </c>
      <c r="T137" s="56">
        <f t="shared" si="21"/>
        <v>0</v>
      </c>
      <c r="U137" s="56">
        <f t="shared" si="25"/>
        <v>0</v>
      </c>
      <c r="V137" s="56">
        <f t="shared" si="22"/>
        <v>0</v>
      </c>
      <c r="W137" s="64" t="str">
        <f t="shared" si="23"/>
        <v/>
      </c>
      <c r="X137" s="56" t="str">
        <f t="shared" si="26"/>
        <v>T</v>
      </c>
    </row>
    <row r="138" spans="3:24" ht="21.75" customHeight="1" x14ac:dyDescent="0.25">
      <c r="C138" s="63"/>
      <c r="D138" s="66" t="str">
        <f t="shared" si="20"/>
        <v/>
      </c>
      <c r="E138" s="69" t="str">
        <f>IFERROR(VLOOKUP(J138,Causa!$A$2:$F$15,6,0),"")</f>
        <v/>
      </c>
      <c r="F138" s="52"/>
      <c r="G138" s="53"/>
      <c r="H138" s="212"/>
      <c r="I138" s="55"/>
      <c r="J138" s="54"/>
      <c r="K138" s="54"/>
      <c r="L138" s="54"/>
      <c r="M138" s="54"/>
      <c r="N138" s="54"/>
      <c r="O138" s="54"/>
      <c r="P138" s="54"/>
      <c r="Q138" s="55"/>
      <c r="R138" s="54"/>
      <c r="S138" s="56">
        <f t="shared" si="24"/>
        <v>0</v>
      </c>
      <c r="T138" s="56">
        <f t="shared" si="21"/>
        <v>0</v>
      </c>
      <c r="U138" s="56">
        <f t="shared" si="25"/>
        <v>0</v>
      </c>
      <c r="V138" s="56">
        <f t="shared" si="22"/>
        <v>0</v>
      </c>
      <c r="W138" s="64" t="str">
        <f t="shared" si="23"/>
        <v/>
      </c>
      <c r="X138" s="56" t="str">
        <f t="shared" si="26"/>
        <v>T</v>
      </c>
    </row>
    <row r="139" spans="3:24" ht="21.75" customHeight="1" x14ac:dyDescent="0.25">
      <c r="C139" s="63"/>
      <c r="D139" s="66" t="str">
        <f t="shared" si="20"/>
        <v/>
      </c>
      <c r="E139" s="69" t="str">
        <f>IFERROR(VLOOKUP(J139,Causa!$A$2:$F$15,6,0),"")</f>
        <v/>
      </c>
      <c r="F139" s="52"/>
      <c r="G139" s="53"/>
      <c r="H139" s="212"/>
      <c r="I139" s="55"/>
      <c r="J139" s="54"/>
      <c r="K139" s="54"/>
      <c r="L139" s="54"/>
      <c r="M139" s="54"/>
      <c r="N139" s="54"/>
      <c r="O139" s="54"/>
      <c r="P139" s="54"/>
      <c r="Q139" s="55"/>
      <c r="R139" s="54"/>
      <c r="S139" s="56">
        <f t="shared" si="24"/>
        <v>0</v>
      </c>
      <c r="T139" s="56">
        <f t="shared" si="21"/>
        <v>0</v>
      </c>
      <c r="U139" s="56">
        <f t="shared" si="25"/>
        <v>0</v>
      </c>
      <c r="V139" s="56">
        <f t="shared" si="22"/>
        <v>0</v>
      </c>
      <c r="W139" s="64" t="str">
        <f t="shared" si="23"/>
        <v/>
      </c>
      <c r="X139" s="56" t="str">
        <f t="shared" si="26"/>
        <v>T</v>
      </c>
    </row>
    <row r="140" spans="3:24" ht="21.75" customHeight="1" x14ac:dyDescent="0.25">
      <c r="C140" s="63"/>
      <c r="D140" s="66" t="str">
        <f t="shared" si="20"/>
        <v/>
      </c>
      <c r="E140" s="69" t="str">
        <f>IFERROR(VLOOKUP(J140,Causa!$A$2:$F$15,6,0),"")</f>
        <v/>
      </c>
      <c r="F140" s="52"/>
      <c r="G140" s="53"/>
      <c r="H140" s="212"/>
      <c r="I140" s="55"/>
      <c r="J140" s="54"/>
      <c r="K140" s="54"/>
      <c r="L140" s="54"/>
      <c r="M140" s="54"/>
      <c r="N140" s="54"/>
      <c r="O140" s="54"/>
      <c r="P140" s="54"/>
      <c r="Q140" s="55"/>
      <c r="R140" s="54"/>
      <c r="S140" s="56">
        <f t="shared" si="24"/>
        <v>0</v>
      </c>
      <c r="T140" s="56">
        <f t="shared" si="21"/>
        <v>0</v>
      </c>
      <c r="U140" s="56">
        <f t="shared" si="25"/>
        <v>0</v>
      </c>
      <c r="V140" s="56">
        <f t="shared" si="22"/>
        <v>0</v>
      </c>
      <c r="W140" s="64" t="str">
        <f t="shared" si="23"/>
        <v/>
      </c>
      <c r="X140" s="56" t="str">
        <f t="shared" si="26"/>
        <v>T</v>
      </c>
    </row>
    <row r="141" spans="3:24" ht="21.75" customHeight="1" x14ac:dyDescent="0.25">
      <c r="C141" s="63"/>
      <c r="D141" s="66" t="str">
        <f t="shared" si="20"/>
        <v/>
      </c>
      <c r="E141" s="69" t="str">
        <f>IFERROR(VLOOKUP(J141,Causa!$A$2:$F$15,6,0),"")</f>
        <v/>
      </c>
      <c r="F141" s="52"/>
      <c r="G141" s="53"/>
      <c r="H141" s="212"/>
      <c r="I141" s="55"/>
      <c r="J141" s="54"/>
      <c r="K141" s="54"/>
      <c r="L141" s="54"/>
      <c r="M141" s="54"/>
      <c r="N141" s="54"/>
      <c r="O141" s="54"/>
      <c r="P141" s="54"/>
      <c r="Q141" s="55"/>
      <c r="R141" s="54"/>
      <c r="S141" s="56">
        <f t="shared" si="24"/>
        <v>0</v>
      </c>
      <c r="T141" s="56">
        <f t="shared" si="21"/>
        <v>0</v>
      </c>
      <c r="U141" s="56">
        <f t="shared" si="25"/>
        <v>0</v>
      </c>
      <c r="V141" s="56">
        <f t="shared" si="22"/>
        <v>0</v>
      </c>
      <c r="W141" s="64" t="str">
        <f t="shared" si="23"/>
        <v/>
      </c>
      <c r="X141" s="56" t="str">
        <f t="shared" si="26"/>
        <v>T</v>
      </c>
    </row>
    <row r="142" spans="3:24" ht="21.75" customHeight="1" x14ac:dyDescent="0.25">
      <c r="C142" s="63"/>
      <c r="D142" s="66" t="str">
        <f t="shared" si="20"/>
        <v/>
      </c>
      <c r="E142" s="69" t="str">
        <f>IFERROR(VLOOKUP(J142,Causa!$A$2:$F$15,6,0),"")</f>
        <v/>
      </c>
      <c r="F142" s="52"/>
      <c r="G142" s="53"/>
      <c r="H142" s="212"/>
      <c r="I142" s="55"/>
      <c r="J142" s="54"/>
      <c r="K142" s="54"/>
      <c r="L142" s="54"/>
      <c r="M142" s="54"/>
      <c r="N142" s="54"/>
      <c r="O142" s="54"/>
      <c r="P142" s="54"/>
      <c r="Q142" s="55"/>
      <c r="R142" s="54"/>
      <c r="S142" s="56">
        <f t="shared" si="24"/>
        <v>0</v>
      </c>
      <c r="T142" s="56">
        <f t="shared" si="21"/>
        <v>0</v>
      </c>
      <c r="U142" s="56">
        <f t="shared" si="25"/>
        <v>0</v>
      </c>
      <c r="V142" s="56">
        <f t="shared" si="22"/>
        <v>0</v>
      </c>
      <c r="W142" s="64" t="str">
        <f t="shared" si="23"/>
        <v/>
      </c>
      <c r="X142" s="56" t="str">
        <f t="shared" si="26"/>
        <v>T</v>
      </c>
    </row>
    <row r="143" spans="3:24" ht="21.75" customHeight="1" x14ac:dyDescent="0.25">
      <c r="C143" s="63"/>
      <c r="D143" s="66" t="str">
        <f t="shared" si="20"/>
        <v/>
      </c>
      <c r="E143" s="69" t="str">
        <f>IFERROR(VLOOKUP(J143,Causa!$A$2:$F$15,6,0),"")</f>
        <v/>
      </c>
      <c r="F143" s="52"/>
      <c r="G143" s="53"/>
      <c r="H143" s="212"/>
      <c r="I143" s="55"/>
      <c r="J143" s="54"/>
      <c r="K143" s="54"/>
      <c r="L143" s="54"/>
      <c r="M143" s="54"/>
      <c r="N143" s="54"/>
      <c r="O143" s="54"/>
      <c r="P143" s="54"/>
      <c r="Q143" s="55"/>
      <c r="R143" s="54"/>
      <c r="S143" s="56">
        <f t="shared" si="24"/>
        <v>0</v>
      </c>
      <c r="T143" s="56">
        <f t="shared" si="21"/>
        <v>0</v>
      </c>
      <c r="U143" s="56">
        <f t="shared" si="25"/>
        <v>0</v>
      </c>
      <c r="V143" s="56">
        <f t="shared" si="22"/>
        <v>0</v>
      </c>
      <c r="W143" s="64" t="str">
        <f t="shared" si="23"/>
        <v/>
      </c>
      <c r="X143" s="56" t="str">
        <f t="shared" si="26"/>
        <v>T</v>
      </c>
    </row>
    <row r="144" spans="3:24" ht="21.75" customHeight="1" x14ac:dyDescent="0.25">
      <c r="C144" s="63"/>
      <c r="D144" s="66" t="str">
        <f t="shared" si="20"/>
        <v/>
      </c>
      <c r="E144" s="69" t="str">
        <f>IFERROR(VLOOKUP(J144,Causa!$A$2:$F$15,6,0),"")</f>
        <v/>
      </c>
      <c r="F144" s="52"/>
      <c r="G144" s="53"/>
      <c r="H144" s="212"/>
      <c r="I144" s="55"/>
      <c r="J144" s="54"/>
      <c r="K144" s="54"/>
      <c r="L144" s="54"/>
      <c r="M144" s="54"/>
      <c r="N144" s="54"/>
      <c r="O144" s="54"/>
      <c r="P144" s="54"/>
      <c r="Q144" s="55"/>
      <c r="R144" s="54"/>
      <c r="S144" s="56">
        <f t="shared" si="24"/>
        <v>0</v>
      </c>
      <c r="T144" s="56">
        <f t="shared" si="21"/>
        <v>0</v>
      </c>
      <c r="U144" s="56">
        <f t="shared" si="25"/>
        <v>0</v>
      </c>
      <c r="V144" s="56">
        <f t="shared" si="22"/>
        <v>0</v>
      </c>
      <c r="W144" s="64" t="str">
        <f t="shared" si="23"/>
        <v/>
      </c>
      <c r="X144" s="56" t="str">
        <f t="shared" si="26"/>
        <v>T</v>
      </c>
    </row>
    <row r="145" spans="3:24" ht="21.75" customHeight="1" x14ac:dyDescent="0.25">
      <c r="C145" s="63"/>
      <c r="D145" s="66" t="str">
        <f t="shared" si="20"/>
        <v/>
      </c>
      <c r="E145" s="69" t="str">
        <f>IFERROR(VLOOKUP(J145,Causa!$A$2:$F$15,6,0),"")</f>
        <v/>
      </c>
      <c r="F145" s="52"/>
      <c r="G145" s="53"/>
      <c r="H145" s="212"/>
      <c r="I145" s="55"/>
      <c r="J145" s="54"/>
      <c r="K145" s="54"/>
      <c r="L145" s="54"/>
      <c r="M145" s="54"/>
      <c r="N145" s="54"/>
      <c r="O145" s="54"/>
      <c r="P145" s="54"/>
      <c r="Q145" s="55"/>
      <c r="R145" s="54"/>
      <c r="S145" s="56">
        <f t="shared" si="24"/>
        <v>0</v>
      </c>
      <c r="T145" s="56">
        <f t="shared" si="21"/>
        <v>0</v>
      </c>
      <c r="U145" s="56">
        <f t="shared" si="25"/>
        <v>0</v>
      </c>
      <c r="V145" s="56">
        <f t="shared" si="22"/>
        <v>0</v>
      </c>
      <c r="W145" s="64" t="str">
        <f t="shared" si="23"/>
        <v/>
      </c>
      <c r="X145" s="56" t="str">
        <f t="shared" si="26"/>
        <v>T</v>
      </c>
    </row>
    <row r="146" spans="3:24" ht="21.75" customHeight="1" x14ac:dyDescent="0.25">
      <c r="C146" s="63"/>
      <c r="D146" s="66" t="str">
        <f t="shared" si="20"/>
        <v/>
      </c>
      <c r="E146" s="69" t="str">
        <f>IFERROR(VLOOKUP(J146,Causa!$A$2:$F$15,6,0),"")</f>
        <v/>
      </c>
      <c r="F146" s="52"/>
      <c r="G146" s="53"/>
      <c r="H146" s="212"/>
      <c r="I146" s="55"/>
      <c r="J146" s="54"/>
      <c r="K146" s="54"/>
      <c r="L146" s="54"/>
      <c r="M146" s="54"/>
      <c r="N146" s="54"/>
      <c r="O146" s="54"/>
      <c r="P146" s="54"/>
      <c r="Q146" s="55"/>
      <c r="R146" s="54"/>
      <c r="S146" s="56">
        <f t="shared" si="24"/>
        <v>0</v>
      </c>
      <c r="T146" s="56">
        <f t="shared" si="21"/>
        <v>0</v>
      </c>
      <c r="U146" s="56">
        <f t="shared" si="25"/>
        <v>0</v>
      </c>
      <c r="V146" s="56">
        <f t="shared" si="22"/>
        <v>0</v>
      </c>
      <c r="W146" s="64" t="str">
        <f t="shared" si="23"/>
        <v/>
      </c>
      <c r="X146" s="56" t="str">
        <f t="shared" si="26"/>
        <v>T</v>
      </c>
    </row>
    <row r="147" spans="3:24" ht="21.75" customHeight="1" x14ac:dyDescent="0.25">
      <c r="C147" s="63"/>
      <c r="D147" s="66" t="str">
        <f t="shared" si="20"/>
        <v/>
      </c>
      <c r="E147" s="69" t="str">
        <f>IFERROR(VLOOKUP(J147,Causa!$A$2:$F$15,6,0),"")</f>
        <v/>
      </c>
      <c r="F147" s="52"/>
      <c r="G147" s="53"/>
      <c r="H147" s="212"/>
      <c r="I147" s="55"/>
      <c r="J147" s="54"/>
      <c r="K147" s="54"/>
      <c r="L147" s="54"/>
      <c r="M147" s="54"/>
      <c r="N147" s="54"/>
      <c r="O147" s="54"/>
      <c r="P147" s="54"/>
      <c r="Q147" s="55"/>
      <c r="R147" s="54"/>
      <c r="S147" s="56">
        <f t="shared" si="24"/>
        <v>0</v>
      </c>
      <c r="T147" s="56">
        <f t="shared" si="21"/>
        <v>0</v>
      </c>
      <c r="U147" s="56">
        <f t="shared" si="25"/>
        <v>0</v>
      </c>
      <c r="V147" s="56">
        <f t="shared" si="22"/>
        <v>0</v>
      </c>
      <c r="W147" s="64" t="str">
        <f t="shared" si="23"/>
        <v/>
      </c>
      <c r="X147" s="56" t="str">
        <f t="shared" si="26"/>
        <v>T</v>
      </c>
    </row>
    <row r="148" spans="3:24" ht="21.75" customHeight="1" x14ac:dyDescent="0.25">
      <c r="C148" s="63"/>
      <c r="D148" s="66" t="str">
        <f t="shared" si="20"/>
        <v/>
      </c>
      <c r="E148" s="69" t="str">
        <f>IFERROR(VLOOKUP(J148,Causa!$A$2:$F$15,6,0),"")</f>
        <v/>
      </c>
      <c r="F148" s="52"/>
      <c r="G148" s="53"/>
      <c r="H148" s="212"/>
      <c r="I148" s="55"/>
      <c r="J148" s="54"/>
      <c r="K148" s="54"/>
      <c r="L148" s="54"/>
      <c r="M148" s="54"/>
      <c r="N148" s="54"/>
      <c r="O148" s="54"/>
      <c r="P148" s="54"/>
      <c r="Q148" s="55"/>
      <c r="R148" s="54"/>
      <c r="S148" s="56">
        <f t="shared" si="24"/>
        <v>0</v>
      </c>
      <c r="T148" s="56">
        <f t="shared" si="21"/>
        <v>0</v>
      </c>
      <c r="U148" s="56">
        <f t="shared" si="25"/>
        <v>0</v>
      </c>
      <c r="V148" s="56">
        <f t="shared" si="22"/>
        <v>0</v>
      </c>
      <c r="W148" s="64" t="str">
        <f t="shared" si="23"/>
        <v/>
      </c>
      <c r="X148" s="56" t="str">
        <f t="shared" si="26"/>
        <v>T</v>
      </c>
    </row>
    <row r="149" spans="3:24" ht="21.75" customHeight="1" x14ac:dyDescent="0.25">
      <c r="C149" s="63"/>
      <c r="D149" s="66" t="str">
        <f t="shared" si="20"/>
        <v/>
      </c>
      <c r="E149" s="69" t="str">
        <f>IFERROR(VLOOKUP(J149,Causa!$A$2:$F$15,6,0),"")</f>
        <v/>
      </c>
      <c r="F149" s="52"/>
      <c r="G149" s="53"/>
      <c r="H149" s="212"/>
      <c r="I149" s="55"/>
      <c r="J149" s="54"/>
      <c r="K149" s="54"/>
      <c r="L149" s="54"/>
      <c r="M149" s="54"/>
      <c r="N149" s="54"/>
      <c r="O149" s="54"/>
      <c r="P149" s="54"/>
      <c r="Q149" s="55"/>
      <c r="R149" s="54"/>
      <c r="S149" s="56">
        <f t="shared" si="24"/>
        <v>0</v>
      </c>
      <c r="T149" s="56">
        <f t="shared" si="21"/>
        <v>0</v>
      </c>
      <c r="U149" s="56">
        <f t="shared" si="25"/>
        <v>0</v>
      </c>
      <c r="V149" s="56">
        <f t="shared" si="22"/>
        <v>0</v>
      </c>
      <c r="W149" s="64" t="str">
        <f t="shared" si="23"/>
        <v/>
      </c>
      <c r="X149" s="56" t="str">
        <f t="shared" si="26"/>
        <v>T</v>
      </c>
    </row>
    <row r="150" spans="3:24" ht="21.75" customHeight="1" x14ac:dyDescent="0.25">
      <c r="C150" s="63"/>
      <c r="D150" s="66" t="str">
        <f t="shared" si="20"/>
        <v/>
      </c>
      <c r="E150" s="69" t="str">
        <f>IFERROR(VLOOKUP(J150,Causa!$A$2:$F$15,6,0),"")</f>
        <v/>
      </c>
      <c r="F150" s="52"/>
      <c r="G150" s="53"/>
      <c r="H150" s="212"/>
      <c r="I150" s="55"/>
      <c r="J150" s="54"/>
      <c r="K150" s="54"/>
      <c r="L150" s="54"/>
      <c r="M150" s="54"/>
      <c r="N150" s="54"/>
      <c r="O150" s="54"/>
      <c r="P150" s="54"/>
      <c r="Q150" s="55"/>
      <c r="R150" s="54"/>
      <c r="S150" s="56">
        <f t="shared" si="24"/>
        <v>0</v>
      </c>
      <c r="T150" s="56">
        <f t="shared" si="21"/>
        <v>0</v>
      </c>
      <c r="U150" s="56">
        <f t="shared" si="25"/>
        <v>0</v>
      </c>
      <c r="V150" s="56">
        <f t="shared" si="22"/>
        <v>0</v>
      </c>
      <c r="W150" s="64" t="str">
        <f t="shared" si="23"/>
        <v/>
      </c>
      <c r="X150" s="56" t="str">
        <f t="shared" si="26"/>
        <v>T</v>
      </c>
    </row>
    <row r="151" spans="3:24" ht="21.75" customHeight="1" x14ac:dyDescent="0.25">
      <c r="C151" s="63"/>
      <c r="D151" s="66" t="str">
        <f t="shared" si="20"/>
        <v/>
      </c>
      <c r="E151" s="69" t="str">
        <f>IFERROR(VLOOKUP(J151,Causa!$A$2:$F$15,6,0),"")</f>
        <v/>
      </c>
      <c r="F151" s="52"/>
      <c r="G151" s="53"/>
      <c r="H151" s="212"/>
      <c r="I151" s="55"/>
      <c r="J151" s="54"/>
      <c r="K151" s="54"/>
      <c r="L151" s="54"/>
      <c r="M151" s="54"/>
      <c r="N151" s="54"/>
      <c r="O151" s="54"/>
      <c r="P151" s="54"/>
      <c r="Q151" s="55"/>
      <c r="R151" s="54"/>
      <c r="S151" s="56">
        <f t="shared" si="24"/>
        <v>0</v>
      </c>
      <c r="T151" s="56">
        <f t="shared" si="21"/>
        <v>0</v>
      </c>
      <c r="U151" s="56">
        <f t="shared" si="25"/>
        <v>0</v>
      </c>
      <c r="V151" s="56">
        <f t="shared" si="22"/>
        <v>0</v>
      </c>
      <c r="W151" s="64" t="str">
        <f t="shared" si="23"/>
        <v/>
      </c>
      <c r="X151" s="56" t="str">
        <f t="shared" si="26"/>
        <v>T</v>
      </c>
    </row>
    <row r="152" spans="3:24" ht="21.75" customHeight="1" x14ac:dyDescent="0.25">
      <c r="C152" s="63"/>
      <c r="D152" s="66" t="str">
        <f t="shared" si="20"/>
        <v/>
      </c>
      <c r="E152" s="69" t="str">
        <f>IFERROR(VLOOKUP(J152,Causa!$A$2:$F$15,6,0),"")</f>
        <v/>
      </c>
      <c r="F152" s="52"/>
      <c r="G152" s="53"/>
      <c r="H152" s="212"/>
      <c r="I152" s="55"/>
      <c r="J152" s="54"/>
      <c r="K152" s="54"/>
      <c r="L152" s="54"/>
      <c r="M152" s="54"/>
      <c r="N152" s="54"/>
      <c r="O152" s="54"/>
      <c r="P152" s="54"/>
      <c r="Q152" s="55"/>
      <c r="R152" s="54"/>
      <c r="S152" s="56">
        <f t="shared" si="24"/>
        <v>0</v>
      </c>
      <c r="T152" s="56">
        <f t="shared" si="21"/>
        <v>0</v>
      </c>
      <c r="U152" s="56">
        <f t="shared" si="25"/>
        <v>0</v>
      </c>
      <c r="V152" s="56">
        <f t="shared" si="22"/>
        <v>0</v>
      </c>
      <c r="W152" s="64" t="str">
        <f t="shared" si="23"/>
        <v/>
      </c>
      <c r="X152" s="56" t="str">
        <f t="shared" si="26"/>
        <v>T</v>
      </c>
    </row>
    <row r="153" spans="3:24" ht="21.75" customHeight="1" x14ac:dyDescent="0.25">
      <c r="C153" s="63"/>
      <c r="D153" s="66" t="str">
        <f t="shared" si="20"/>
        <v/>
      </c>
      <c r="E153" s="69" t="str">
        <f>IFERROR(VLOOKUP(J153,Causa!$A$2:$F$15,6,0),"")</f>
        <v/>
      </c>
      <c r="F153" s="52"/>
      <c r="G153" s="53"/>
      <c r="H153" s="212"/>
      <c r="I153" s="55"/>
      <c r="J153" s="54"/>
      <c r="K153" s="54"/>
      <c r="L153" s="54"/>
      <c r="M153" s="54"/>
      <c r="N153" s="54"/>
      <c r="O153" s="54"/>
      <c r="P153" s="54"/>
      <c r="Q153" s="55"/>
      <c r="R153" s="54"/>
      <c r="S153" s="56">
        <f t="shared" si="24"/>
        <v>0</v>
      </c>
      <c r="T153" s="56">
        <f t="shared" si="21"/>
        <v>0</v>
      </c>
      <c r="U153" s="56">
        <f t="shared" si="25"/>
        <v>0</v>
      </c>
      <c r="V153" s="56">
        <f t="shared" si="22"/>
        <v>0</v>
      </c>
      <c r="W153" s="64" t="str">
        <f t="shared" si="23"/>
        <v/>
      </c>
      <c r="X153" s="56" t="str">
        <f t="shared" si="26"/>
        <v>T</v>
      </c>
    </row>
    <row r="154" spans="3:24" ht="21.75" customHeight="1" x14ac:dyDescent="0.25">
      <c r="C154" s="63"/>
      <c r="D154" s="66" t="str">
        <f t="shared" si="20"/>
        <v/>
      </c>
      <c r="E154" s="69" t="str">
        <f>IFERROR(VLOOKUP(J154,Causa!$A$2:$F$15,6,0),"")</f>
        <v/>
      </c>
      <c r="F154" s="52"/>
      <c r="G154" s="53"/>
      <c r="H154" s="212"/>
      <c r="I154" s="55"/>
      <c r="J154" s="54"/>
      <c r="K154" s="54"/>
      <c r="L154" s="54"/>
      <c r="M154" s="54"/>
      <c r="N154" s="54"/>
      <c r="O154" s="54"/>
      <c r="P154" s="54"/>
      <c r="Q154" s="55"/>
      <c r="R154" s="54"/>
      <c r="S154" s="56">
        <f t="shared" si="24"/>
        <v>0</v>
      </c>
      <c r="T154" s="56">
        <f t="shared" si="21"/>
        <v>0</v>
      </c>
      <c r="U154" s="56">
        <f t="shared" si="25"/>
        <v>0</v>
      </c>
      <c r="V154" s="56">
        <f t="shared" si="22"/>
        <v>0</v>
      </c>
      <c r="W154" s="64" t="str">
        <f t="shared" si="23"/>
        <v/>
      </c>
      <c r="X154" s="56" t="str">
        <f t="shared" si="26"/>
        <v>T</v>
      </c>
    </row>
    <row r="155" spans="3:24" ht="21.75" customHeight="1" x14ac:dyDescent="0.25">
      <c r="C155" s="63"/>
      <c r="D155" s="66" t="str">
        <f t="shared" si="20"/>
        <v/>
      </c>
      <c r="E155" s="69" t="str">
        <f>IFERROR(VLOOKUP(J155,Causa!$A$2:$F$15,6,0),"")</f>
        <v/>
      </c>
      <c r="F155" s="52"/>
      <c r="G155" s="53"/>
      <c r="H155" s="212"/>
      <c r="I155" s="55"/>
      <c r="J155" s="54"/>
      <c r="K155" s="54"/>
      <c r="L155" s="54"/>
      <c r="M155" s="54"/>
      <c r="N155" s="54"/>
      <c r="O155" s="54"/>
      <c r="P155" s="54"/>
      <c r="Q155" s="55"/>
      <c r="R155" s="54"/>
      <c r="S155" s="56">
        <f t="shared" si="24"/>
        <v>0</v>
      </c>
      <c r="T155" s="56">
        <f t="shared" si="21"/>
        <v>0</v>
      </c>
      <c r="U155" s="56">
        <f t="shared" si="25"/>
        <v>0</v>
      </c>
      <c r="V155" s="56">
        <f t="shared" si="22"/>
        <v>0</v>
      </c>
      <c r="W155" s="64" t="str">
        <f t="shared" si="23"/>
        <v/>
      </c>
      <c r="X155" s="56" t="str">
        <f t="shared" si="26"/>
        <v>T</v>
      </c>
    </row>
    <row r="156" spans="3:24" ht="21.75" customHeight="1" x14ac:dyDescent="0.25">
      <c r="C156" s="63"/>
      <c r="D156" s="66" t="str">
        <f t="shared" si="20"/>
        <v/>
      </c>
      <c r="E156" s="69" t="str">
        <f>IFERROR(VLOOKUP(J156,Causa!$A$2:$F$15,6,0),"")</f>
        <v/>
      </c>
      <c r="F156" s="52"/>
      <c r="G156" s="53"/>
      <c r="H156" s="212"/>
      <c r="I156" s="55"/>
      <c r="J156" s="54"/>
      <c r="K156" s="54"/>
      <c r="L156" s="54"/>
      <c r="M156" s="54"/>
      <c r="N156" s="54"/>
      <c r="O156" s="54"/>
      <c r="P156" s="54"/>
      <c r="Q156" s="55"/>
      <c r="R156" s="54"/>
      <c r="S156" s="56">
        <f t="shared" si="24"/>
        <v>0</v>
      </c>
      <c r="T156" s="56">
        <f t="shared" si="21"/>
        <v>0</v>
      </c>
      <c r="U156" s="56">
        <f t="shared" si="25"/>
        <v>0</v>
      </c>
      <c r="V156" s="56">
        <f t="shared" si="22"/>
        <v>0</v>
      </c>
      <c r="W156" s="64" t="str">
        <f t="shared" si="23"/>
        <v/>
      </c>
      <c r="X156" s="56" t="str">
        <f t="shared" si="26"/>
        <v>T</v>
      </c>
    </row>
    <row r="157" spans="3:24" ht="21.75" customHeight="1" x14ac:dyDescent="0.25">
      <c r="C157" s="63"/>
      <c r="D157" s="66" t="str">
        <f t="shared" si="20"/>
        <v/>
      </c>
      <c r="E157" s="69" t="str">
        <f>IFERROR(VLOOKUP(J157,Causa!$A$2:$F$15,6,0),"")</f>
        <v/>
      </c>
      <c r="F157" s="52"/>
      <c r="G157" s="53"/>
      <c r="H157" s="212"/>
      <c r="I157" s="55"/>
      <c r="J157" s="54"/>
      <c r="K157" s="54"/>
      <c r="L157" s="54"/>
      <c r="M157" s="54"/>
      <c r="N157" s="54"/>
      <c r="O157" s="54"/>
      <c r="P157" s="54"/>
      <c r="Q157" s="55"/>
      <c r="R157" s="54"/>
      <c r="S157" s="56">
        <f t="shared" si="24"/>
        <v>0</v>
      </c>
      <c r="T157" s="56">
        <f t="shared" si="21"/>
        <v>0</v>
      </c>
      <c r="U157" s="56">
        <f t="shared" si="25"/>
        <v>0</v>
      </c>
      <c r="V157" s="56">
        <f t="shared" si="22"/>
        <v>0</v>
      </c>
      <c r="W157" s="64" t="str">
        <f t="shared" si="23"/>
        <v/>
      </c>
      <c r="X157" s="56" t="str">
        <f t="shared" si="26"/>
        <v>T</v>
      </c>
    </row>
    <row r="158" spans="3:24" ht="21.75" customHeight="1" x14ac:dyDescent="0.25">
      <c r="C158" s="63"/>
      <c r="D158" s="66" t="str">
        <f t="shared" si="20"/>
        <v/>
      </c>
      <c r="E158" s="69" t="str">
        <f>IFERROR(VLOOKUP(J158,Causa!$A$2:$F$15,6,0),"")</f>
        <v/>
      </c>
      <c r="F158" s="52"/>
      <c r="G158" s="53"/>
      <c r="H158" s="212"/>
      <c r="I158" s="55"/>
      <c r="J158" s="54"/>
      <c r="K158" s="54"/>
      <c r="L158" s="54"/>
      <c r="M158" s="54"/>
      <c r="N158" s="54"/>
      <c r="O158" s="54"/>
      <c r="P158" s="54"/>
      <c r="Q158" s="55"/>
      <c r="R158" s="54"/>
      <c r="S158" s="56">
        <f t="shared" si="24"/>
        <v>0</v>
      </c>
      <c r="T158" s="56">
        <f t="shared" si="21"/>
        <v>0</v>
      </c>
      <c r="U158" s="56">
        <f t="shared" si="25"/>
        <v>0</v>
      </c>
      <c r="V158" s="56">
        <f t="shared" si="22"/>
        <v>0</v>
      </c>
      <c r="W158" s="64" t="str">
        <f t="shared" si="23"/>
        <v/>
      </c>
      <c r="X158" s="56" t="str">
        <f t="shared" si="26"/>
        <v>T</v>
      </c>
    </row>
    <row r="159" spans="3:24" ht="21.75" customHeight="1" x14ac:dyDescent="0.25">
      <c r="C159" s="63"/>
      <c r="D159" s="66" t="str">
        <f t="shared" si="20"/>
        <v/>
      </c>
      <c r="E159" s="69" t="str">
        <f>IFERROR(VLOOKUP(J159,Causa!$A$2:$F$15,6,0),"")</f>
        <v/>
      </c>
      <c r="F159" s="52"/>
      <c r="G159" s="53"/>
      <c r="H159" s="212"/>
      <c r="I159" s="55"/>
      <c r="J159" s="54"/>
      <c r="K159" s="54"/>
      <c r="L159" s="54"/>
      <c r="M159" s="54"/>
      <c r="N159" s="54"/>
      <c r="O159" s="54"/>
      <c r="P159" s="54"/>
      <c r="Q159" s="55"/>
      <c r="R159" s="54"/>
      <c r="S159" s="56">
        <f t="shared" si="24"/>
        <v>0</v>
      </c>
      <c r="T159" s="56">
        <f t="shared" si="21"/>
        <v>0</v>
      </c>
      <c r="U159" s="56">
        <f t="shared" si="25"/>
        <v>0</v>
      </c>
      <c r="V159" s="56">
        <f t="shared" si="22"/>
        <v>0</v>
      </c>
      <c r="W159" s="64" t="str">
        <f t="shared" si="23"/>
        <v/>
      </c>
      <c r="X159" s="56" t="str">
        <f t="shared" si="26"/>
        <v>T</v>
      </c>
    </row>
    <row r="160" spans="3:24" ht="21.75" customHeight="1" x14ac:dyDescent="0.25">
      <c r="C160" s="63"/>
      <c r="D160" s="66" t="str">
        <f t="shared" si="20"/>
        <v/>
      </c>
      <c r="E160" s="69" t="str">
        <f>IFERROR(VLOOKUP(J160,Causa!$A$2:$F$15,6,0),"")</f>
        <v/>
      </c>
      <c r="F160" s="52"/>
      <c r="G160" s="53"/>
      <c r="H160" s="212"/>
      <c r="I160" s="55"/>
      <c r="J160" s="54"/>
      <c r="K160" s="54"/>
      <c r="L160" s="54"/>
      <c r="M160" s="54"/>
      <c r="N160" s="54"/>
      <c r="O160" s="54"/>
      <c r="P160" s="54"/>
      <c r="Q160" s="55"/>
      <c r="R160" s="54"/>
      <c r="S160" s="56">
        <f t="shared" si="24"/>
        <v>0</v>
      </c>
      <c r="T160" s="56">
        <f t="shared" si="21"/>
        <v>0</v>
      </c>
      <c r="U160" s="56">
        <f t="shared" si="25"/>
        <v>0</v>
      </c>
      <c r="V160" s="56">
        <f t="shared" si="22"/>
        <v>0</v>
      </c>
      <c r="W160" s="64" t="str">
        <f t="shared" si="23"/>
        <v/>
      </c>
      <c r="X160" s="56" t="str">
        <f t="shared" si="26"/>
        <v>T</v>
      </c>
    </row>
    <row r="161" spans="3:24" ht="21.75" customHeight="1" x14ac:dyDescent="0.25">
      <c r="C161" s="63"/>
      <c r="D161" s="66" t="str">
        <f t="shared" si="20"/>
        <v/>
      </c>
      <c r="E161" s="69" t="str">
        <f>IFERROR(VLOOKUP(J161,Causa!$A$2:$F$15,6,0),"")</f>
        <v/>
      </c>
      <c r="F161" s="52"/>
      <c r="G161" s="53"/>
      <c r="H161" s="212"/>
      <c r="I161" s="55"/>
      <c r="J161" s="54"/>
      <c r="K161" s="54"/>
      <c r="L161" s="54"/>
      <c r="M161" s="54"/>
      <c r="N161" s="54"/>
      <c r="O161" s="54"/>
      <c r="P161" s="54"/>
      <c r="Q161" s="55"/>
      <c r="R161" s="54"/>
      <c r="S161" s="56">
        <f t="shared" si="24"/>
        <v>0</v>
      </c>
      <c r="T161" s="56">
        <f t="shared" si="21"/>
        <v>0</v>
      </c>
      <c r="U161" s="56">
        <f t="shared" si="25"/>
        <v>0</v>
      </c>
      <c r="V161" s="56">
        <f t="shared" si="22"/>
        <v>0</v>
      </c>
      <c r="W161" s="64" t="str">
        <f t="shared" si="23"/>
        <v/>
      </c>
      <c r="X161" s="56" t="str">
        <f t="shared" si="26"/>
        <v>T</v>
      </c>
    </row>
    <row r="162" spans="3:24" ht="21.75" customHeight="1" x14ac:dyDescent="0.25">
      <c r="C162" s="63"/>
      <c r="D162" s="66" t="str">
        <f t="shared" si="20"/>
        <v/>
      </c>
      <c r="E162" s="69" t="str">
        <f>IFERROR(VLOOKUP(J162,Causa!$A$2:$F$15,6,0),"")</f>
        <v/>
      </c>
      <c r="F162" s="52"/>
      <c r="G162" s="53"/>
      <c r="H162" s="212"/>
      <c r="I162" s="55"/>
      <c r="J162" s="54"/>
      <c r="K162" s="54"/>
      <c r="L162" s="54"/>
      <c r="M162" s="54"/>
      <c r="N162" s="54"/>
      <c r="O162" s="54"/>
      <c r="P162" s="54"/>
      <c r="Q162" s="55"/>
      <c r="R162" s="54"/>
      <c r="S162" s="56">
        <f t="shared" si="24"/>
        <v>0</v>
      </c>
      <c r="T162" s="56">
        <f t="shared" si="21"/>
        <v>0</v>
      </c>
      <c r="U162" s="56">
        <f t="shared" si="25"/>
        <v>0</v>
      </c>
      <c r="V162" s="56">
        <f t="shared" si="22"/>
        <v>0</v>
      </c>
      <c r="W162" s="64" t="str">
        <f t="shared" si="23"/>
        <v/>
      </c>
      <c r="X162" s="56" t="str">
        <f t="shared" si="26"/>
        <v>T</v>
      </c>
    </row>
    <row r="163" spans="3:24" ht="21.75" customHeight="1" x14ac:dyDescent="0.25">
      <c r="C163" s="63"/>
      <c r="D163" s="66" t="str">
        <f t="shared" ref="D163:D188" si="27">IF(E163="","",IF(E163=1,IF(COUNTA(F163:P163)=9,1,0),IF(J163="OPERACIO",IF(COUNTA(F163:P163)=7,1,0),IF(COUNTA(F163:P163)=7,1,0))))</f>
        <v/>
      </c>
      <c r="E163" s="69" t="str">
        <f>IFERROR(VLOOKUP(J163,Causa!$A$2:$F$15,6,0),"")</f>
        <v/>
      </c>
      <c r="F163" s="52"/>
      <c r="G163" s="53"/>
      <c r="H163" s="212"/>
      <c r="I163" s="55"/>
      <c r="J163" s="54"/>
      <c r="K163" s="54"/>
      <c r="L163" s="54"/>
      <c r="M163" s="54"/>
      <c r="N163" s="54"/>
      <c r="O163" s="54"/>
      <c r="P163" s="54"/>
      <c r="Q163" s="55"/>
      <c r="R163" s="54"/>
      <c r="S163" s="56">
        <f t="shared" si="24"/>
        <v>0</v>
      </c>
      <c r="T163" s="56">
        <f t="shared" ref="T163:T188" si="28">IF(J163="Programa",P163,0)-S163</f>
        <v>0</v>
      </c>
      <c r="U163" s="56">
        <f t="shared" si="25"/>
        <v>0</v>
      </c>
      <c r="V163" s="56">
        <f t="shared" ref="V163:V188" si="29">IF(J163="ELECTRIC",P163,0)+IF(J163="INSTRUME",P163,0)+IF(J163="MECANICA",P163,0)+IF(J163="OPERACIO",P163,0)+IF(J163="AUTOMATI",P163,0)</f>
        <v>0</v>
      </c>
      <c r="W163" s="64" t="str">
        <f t="shared" ref="W163:W188" si="30">IF(F163="","",HOUR(F163))</f>
        <v/>
      </c>
      <c r="X163" s="56" t="str">
        <f t="shared" si="26"/>
        <v>T</v>
      </c>
    </row>
    <row r="164" spans="3:24" ht="21.75" customHeight="1" x14ac:dyDescent="0.25">
      <c r="C164" s="63"/>
      <c r="D164" s="66" t="str">
        <f t="shared" si="27"/>
        <v/>
      </c>
      <c r="E164" s="69" t="str">
        <f>IFERROR(VLOOKUP(J164,Causa!$A$2:$F$15,6,0),"")</f>
        <v/>
      </c>
      <c r="F164" s="52"/>
      <c r="G164" s="53"/>
      <c r="H164" s="212"/>
      <c r="I164" s="55"/>
      <c r="J164" s="54"/>
      <c r="K164" s="54"/>
      <c r="L164" s="54"/>
      <c r="M164" s="54"/>
      <c r="N164" s="54"/>
      <c r="O164" s="54"/>
      <c r="P164" s="54"/>
      <c r="Q164" s="55"/>
      <c r="R164" s="54"/>
      <c r="S164" s="56">
        <f t="shared" ref="S164:S188" si="31">IF(K164="tiempo no programado",P164,0)</f>
        <v>0</v>
      </c>
      <c r="T164" s="56">
        <f t="shared" si="28"/>
        <v>0</v>
      </c>
      <c r="U164" s="56">
        <f t="shared" ref="U164:U188" si="32">IF(J164="CALIDAD",P164,0)+IF(J164="LOGISTIC",P164,0)+IF(J164="REPUESTO",P164,0)+IF(J164="SALAMAQ",P164,0)</f>
        <v>0</v>
      </c>
      <c r="V164" s="56">
        <f t="shared" si="29"/>
        <v>0</v>
      </c>
      <c r="W164" s="64" t="str">
        <f t="shared" si="30"/>
        <v/>
      </c>
      <c r="X164" s="56" t="str">
        <f t="shared" ref="X164:X188" si="33">IF(OR(W164=23,W164&lt;7),"N",IF(AND(W164&gt;=7,W164&lt;15),"M","T"))</f>
        <v>T</v>
      </c>
    </row>
    <row r="165" spans="3:24" ht="21.75" customHeight="1" x14ac:dyDescent="0.25">
      <c r="C165" s="63"/>
      <c r="D165" s="66" t="str">
        <f t="shared" si="27"/>
        <v/>
      </c>
      <c r="E165" s="69" t="str">
        <f>IFERROR(VLOOKUP(J165,Causa!$A$2:$F$15,6,0),"")</f>
        <v/>
      </c>
      <c r="F165" s="52"/>
      <c r="G165" s="53"/>
      <c r="H165" s="212"/>
      <c r="I165" s="55"/>
      <c r="J165" s="54"/>
      <c r="K165" s="54"/>
      <c r="L165" s="54"/>
      <c r="M165" s="54"/>
      <c r="N165" s="54"/>
      <c r="O165" s="54"/>
      <c r="P165" s="54"/>
      <c r="Q165" s="55"/>
      <c r="R165" s="54"/>
      <c r="S165" s="56">
        <f t="shared" si="31"/>
        <v>0</v>
      </c>
      <c r="T165" s="56">
        <f t="shared" si="28"/>
        <v>0</v>
      </c>
      <c r="U165" s="56">
        <f t="shared" si="32"/>
        <v>0</v>
      </c>
      <c r="V165" s="56">
        <f t="shared" si="29"/>
        <v>0</v>
      </c>
      <c r="W165" s="64" t="str">
        <f t="shared" si="30"/>
        <v/>
      </c>
      <c r="X165" s="56" t="str">
        <f t="shared" si="33"/>
        <v>T</v>
      </c>
    </row>
    <row r="166" spans="3:24" ht="21.75" customHeight="1" x14ac:dyDescent="0.25">
      <c r="C166" s="63"/>
      <c r="D166" s="66" t="str">
        <f t="shared" si="27"/>
        <v/>
      </c>
      <c r="E166" s="69" t="str">
        <f>IFERROR(VLOOKUP(J166,Causa!$A$2:$F$15,6,0),"")</f>
        <v/>
      </c>
      <c r="F166" s="52"/>
      <c r="G166" s="53"/>
      <c r="H166" s="212"/>
      <c r="I166" s="55"/>
      <c r="J166" s="54"/>
      <c r="K166" s="54"/>
      <c r="L166" s="54"/>
      <c r="M166" s="54"/>
      <c r="N166" s="54"/>
      <c r="O166" s="54"/>
      <c r="P166" s="54"/>
      <c r="Q166" s="55"/>
      <c r="R166" s="54"/>
      <c r="S166" s="56">
        <f t="shared" si="31"/>
        <v>0</v>
      </c>
      <c r="T166" s="56">
        <f t="shared" si="28"/>
        <v>0</v>
      </c>
      <c r="U166" s="56">
        <f t="shared" si="32"/>
        <v>0</v>
      </c>
      <c r="V166" s="56">
        <f t="shared" si="29"/>
        <v>0</v>
      </c>
      <c r="W166" s="64" t="str">
        <f t="shared" si="30"/>
        <v/>
      </c>
      <c r="X166" s="56" t="str">
        <f t="shared" si="33"/>
        <v>T</v>
      </c>
    </row>
    <row r="167" spans="3:24" ht="21.75" customHeight="1" x14ac:dyDescent="0.25">
      <c r="C167" s="63"/>
      <c r="D167" s="66" t="str">
        <f t="shared" si="27"/>
        <v/>
      </c>
      <c r="E167" s="69" t="str">
        <f>IFERROR(VLOOKUP(J167,Causa!$A$2:$F$15,6,0),"")</f>
        <v/>
      </c>
      <c r="F167" s="52"/>
      <c r="G167" s="53"/>
      <c r="H167" s="212"/>
      <c r="I167" s="55"/>
      <c r="J167" s="54"/>
      <c r="K167" s="54"/>
      <c r="L167" s="54"/>
      <c r="M167" s="54"/>
      <c r="N167" s="54"/>
      <c r="O167" s="54"/>
      <c r="P167" s="54"/>
      <c r="Q167" s="55"/>
      <c r="R167" s="54"/>
      <c r="S167" s="56">
        <f t="shared" si="31"/>
        <v>0</v>
      </c>
      <c r="T167" s="56">
        <f t="shared" si="28"/>
        <v>0</v>
      </c>
      <c r="U167" s="56">
        <f t="shared" si="32"/>
        <v>0</v>
      </c>
      <c r="V167" s="56">
        <f t="shared" si="29"/>
        <v>0</v>
      </c>
      <c r="W167" s="64" t="str">
        <f t="shared" si="30"/>
        <v/>
      </c>
      <c r="X167" s="56" t="str">
        <f t="shared" si="33"/>
        <v>T</v>
      </c>
    </row>
    <row r="168" spans="3:24" ht="21.75" customHeight="1" x14ac:dyDescent="0.25">
      <c r="C168" s="63"/>
      <c r="D168" s="66" t="str">
        <f t="shared" si="27"/>
        <v/>
      </c>
      <c r="E168" s="69" t="str">
        <f>IFERROR(VLOOKUP(J168,Causa!$A$2:$F$15,6,0),"")</f>
        <v/>
      </c>
      <c r="F168" s="52"/>
      <c r="G168" s="53"/>
      <c r="H168" s="212"/>
      <c r="I168" s="55"/>
      <c r="J168" s="54"/>
      <c r="K168" s="54"/>
      <c r="L168" s="54"/>
      <c r="M168" s="54"/>
      <c r="N168" s="54"/>
      <c r="O168" s="54"/>
      <c r="P168" s="54"/>
      <c r="Q168" s="55"/>
      <c r="R168" s="54"/>
      <c r="S168" s="56">
        <f t="shared" si="31"/>
        <v>0</v>
      </c>
      <c r="T168" s="56">
        <f t="shared" si="28"/>
        <v>0</v>
      </c>
      <c r="U168" s="56">
        <f t="shared" si="32"/>
        <v>0</v>
      </c>
      <c r="V168" s="56">
        <f t="shared" si="29"/>
        <v>0</v>
      </c>
      <c r="W168" s="64" t="str">
        <f t="shared" si="30"/>
        <v/>
      </c>
      <c r="X168" s="56" t="str">
        <f t="shared" si="33"/>
        <v>T</v>
      </c>
    </row>
    <row r="169" spans="3:24" ht="21.75" customHeight="1" x14ac:dyDescent="0.25">
      <c r="C169" s="63"/>
      <c r="D169" s="66" t="str">
        <f t="shared" si="27"/>
        <v/>
      </c>
      <c r="E169" s="69" t="str">
        <f>IFERROR(VLOOKUP(J169,Causa!$A$2:$F$15,6,0),"")</f>
        <v/>
      </c>
      <c r="F169" s="52"/>
      <c r="G169" s="53"/>
      <c r="H169" s="212"/>
      <c r="I169" s="55"/>
      <c r="J169" s="54"/>
      <c r="K169" s="54"/>
      <c r="L169" s="54"/>
      <c r="M169" s="54"/>
      <c r="N169" s="54"/>
      <c r="O169" s="54"/>
      <c r="P169" s="54"/>
      <c r="Q169" s="55"/>
      <c r="R169" s="54"/>
      <c r="S169" s="56">
        <f t="shared" si="31"/>
        <v>0</v>
      </c>
      <c r="T169" s="56">
        <f t="shared" si="28"/>
        <v>0</v>
      </c>
      <c r="U169" s="56">
        <f t="shared" si="32"/>
        <v>0</v>
      </c>
      <c r="V169" s="56">
        <f t="shared" si="29"/>
        <v>0</v>
      </c>
      <c r="W169" s="64" t="str">
        <f t="shared" si="30"/>
        <v/>
      </c>
      <c r="X169" s="56" t="str">
        <f t="shared" si="33"/>
        <v>T</v>
      </c>
    </row>
    <row r="170" spans="3:24" ht="21.75" customHeight="1" x14ac:dyDescent="0.25">
      <c r="C170" s="63"/>
      <c r="D170" s="66" t="str">
        <f t="shared" si="27"/>
        <v/>
      </c>
      <c r="E170" s="69" t="str">
        <f>IFERROR(VLOOKUP(J170,Causa!$A$2:$F$15,6,0),"")</f>
        <v/>
      </c>
      <c r="F170" s="52"/>
      <c r="G170" s="53"/>
      <c r="H170" s="212"/>
      <c r="I170" s="55"/>
      <c r="J170" s="54"/>
      <c r="K170" s="54"/>
      <c r="L170" s="54"/>
      <c r="M170" s="54"/>
      <c r="N170" s="54"/>
      <c r="O170" s="54"/>
      <c r="P170" s="54"/>
      <c r="Q170" s="55"/>
      <c r="R170" s="54"/>
      <c r="S170" s="56">
        <f t="shared" si="31"/>
        <v>0</v>
      </c>
      <c r="T170" s="56">
        <f t="shared" si="28"/>
        <v>0</v>
      </c>
      <c r="U170" s="56">
        <f t="shared" si="32"/>
        <v>0</v>
      </c>
      <c r="V170" s="56">
        <f t="shared" si="29"/>
        <v>0</v>
      </c>
      <c r="W170" s="64" t="str">
        <f t="shared" si="30"/>
        <v/>
      </c>
      <c r="X170" s="56" t="str">
        <f t="shared" si="33"/>
        <v>T</v>
      </c>
    </row>
    <row r="171" spans="3:24" ht="21.75" customHeight="1" x14ac:dyDescent="0.25">
      <c r="C171" s="63"/>
      <c r="D171" s="66" t="str">
        <f t="shared" si="27"/>
        <v/>
      </c>
      <c r="E171" s="69" t="str">
        <f>IFERROR(VLOOKUP(J171,Causa!$A$2:$F$15,6,0),"")</f>
        <v/>
      </c>
      <c r="F171" s="52"/>
      <c r="G171" s="53"/>
      <c r="H171" s="212"/>
      <c r="I171" s="55"/>
      <c r="J171" s="54"/>
      <c r="K171" s="54"/>
      <c r="L171" s="54"/>
      <c r="M171" s="54"/>
      <c r="N171" s="54"/>
      <c r="O171" s="54"/>
      <c r="P171" s="54"/>
      <c r="Q171" s="55"/>
      <c r="R171" s="54"/>
      <c r="S171" s="56">
        <f t="shared" si="31"/>
        <v>0</v>
      </c>
      <c r="T171" s="56">
        <f t="shared" si="28"/>
        <v>0</v>
      </c>
      <c r="U171" s="56">
        <f t="shared" si="32"/>
        <v>0</v>
      </c>
      <c r="V171" s="56">
        <f t="shared" si="29"/>
        <v>0</v>
      </c>
      <c r="W171" s="64" t="str">
        <f t="shared" si="30"/>
        <v/>
      </c>
      <c r="X171" s="56" t="str">
        <f t="shared" si="33"/>
        <v>T</v>
      </c>
    </row>
    <row r="172" spans="3:24" ht="21.75" customHeight="1" x14ac:dyDescent="0.25">
      <c r="C172" s="63"/>
      <c r="D172" s="66" t="str">
        <f t="shared" si="27"/>
        <v/>
      </c>
      <c r="E172" s="69" t="str">
        <f>IFERROR(VLOOKUP(J172,Causa!$A$2:$F$15,6,0),"")</f>
        <v/>
      </c>
      <c r="F172" s="52"/>
      <c r="G172" s="53"/>
      <c r="H172" s="212"/>
      <c r="I172" s="55"/>
      <c r="J172" s="54"/>
      <c r="K172" s="54"/>
      <c r="L172" s="54"/>
      <c r="M172" s="54"/>
      <c r="N172" s="54"/>
      <c r="O172" s="54"/>
      <c r="P172" s="54"/>
      <c r="Q172" s="55"/>
      <c r="R172" s="54"/>
      <c r="S172" s="56">
        <f t="shared" si="31"/>
        <v>0</v>
      </c>
      <c r="T172" s="56">
        <f t="shared" si="28"/>
        <v>0</v>
      </c>
      <c r="U172" s="56">
        <f t="shared" si="32"/>
        <v>0</v>
      </c>
      <c r="V172" s="56">
        <f t="shared" si="29"/>
        <v>0</v>
      </c>
      <c r="W172" s="64" t="str">
        <f t="shared" si="30"/>
        <v/>
      </c>
      <c r="X172" s="56" t="str">
        <f t="shared" si="33"/>
        <v>T</v>
      </c>
    </row>
    <row r="173" spans="3:24" ht="21.75" customHeight="1" x14ac:dyDescent="0.25">
      <c r="C173" s="63"/>
      <c r="D173" s="66" t="str">
        <f t="shared" si="27"/>
        <v/>
      </c>
      <c r="E173" s="69" t="str">
        <f>IFERROR(VLOOKUP(J173,Causa!$A$2:$F$15,6,0),"")</f>
        <v/>
      </c>
      <c r="F173" s="52"/>
      <c r="G173" s="53"/>
      <c r="H173" s="212"/>
      <c r="I173" s="55"/>
      <c r="J173" s="54"/>
      <c r="K173" s="54"/>
      <c r="L173" s="54"/>
      <c r="M173" s="54"/>
      <c r="N173" s="54"/>
      <c r="O173" s="54"/>
      <c r="P173" s="54"/>
      <c r="Q173" s="55"/>
      <c r="R173" s="54"/>
      <c r="S173" s="56">
        <f t="shared" si="31"/>
        <v>0</v>
      </c>
      <c r="T173" s="56">
        <f t="shared" si="28"/>
        <v>0</v>
      </c>
      <c r="U173" s="56">
        <f t="shared" si="32"/>
        <v>0</v>
      </c>
      <c r="V173" s="56">
        <f t="shared" si="29"/>
        <v>0</v>
      </c>
      <c r="W173" s="64" t="str">
        <f t="shared" si="30"/>
        <v/>
      </c>
      <c r="X173" s="56" t="str">
        <f t="shared" si="33"/>
        <v>T</v>
      </c>
    </row>
    <row r="174" spans="3:24" ht="21.75" customHeight="1" x14ac:dyDescent="0.25">
      <c r="C174" s="63"/>
      <c r="D174" s="66" t="str">
        <f t="shared" si="27"/>
        <v/>
      </c>
      <c r="E174" s="69" t="str">
        <f>IFERROR(VLOOKUP(J174,Causa!$A$2:$F$15,6,0),"")</f>
        <v/>
      </c>
      <c r="F174" s="52"/>
      <c r="G174" s="53"/>
      <c r="H174" s="212"/>
      <c r="I174" s="55"/>
      <c r="J174" s="54"/>
      <c r="K174" s="54"/>
      <c r="L174" s="54"/>
      <c r="M174" s="54"/>
      <c r="N174" s="54"/>
      <c r="O174" s="54"/>
      <c r="P174" s="54"/>
      <c r="Q174" s="55"/>
      <c r="R174" s="54"/>
      <c r="S174" s="56">
        <f t="shared" si="31"/>
        <v>0</v>
      </c>
      <c r="T174" s="56">
        <f t="shared" si="28"/>
        <v>0</v>
      </c>
      <c r="U174" s="56">
        <f t="shared" si="32"/>
        <v>0</v>
      </c>
      <c r="V174" s="56">
        <f t="shared" si="29"/>
        <v>0</v>
      </c>
      <c r="W174" s="64" t="str">
        <f t="shared" si="30"/>
        <v/>
      </c>
      <c r="X174" s="56" t="str">
        <f t="shared" si="33"/>
        <v>T</v>
      </c>
    </row>
    <row r="175" spans="3:24" ht="21.75" customHeight="1" x14ac:dyDescent="0.25">
      <c r="C175" s="63"/>
      <c r="D175" s="66" t="str">
        <f t="shared" si="27"/>
        <v/>
      </c>
      <c r="E175" s="69" t="str">
        <f>IFERROR(VLOOKUP(J175,Causa!$A$2:$F$15,6,0),"")</f>
        <v/>
      </c>
      <c r="F175" s="52"/>
      <c r="G175" s="53"/>
      <c r="H175" s="212"/>
      <c r="I175" s="55"/>
      <c r="J175" s="54"/>
      <c r="K175" s="54"/>
      <c r="L175" s="54"/>
      <c r="M175" s="54"/>
      <c r="N175" s="54"/>
      <c r="O175" s="54"/>
      <c r="P175" s="54"/>
      <c r="Q175" s="55"/>
      <c r="R175" s="54"/>
      <c r="S175" s="56">
        <f t="shared" si="31"/>
        <v>0</v>
      </c>
      <c r="T175" s="56">
        <f t="shared" si="28"/>
        <v>0</v>
      </c>
      <c r="U175" s="56">
        <f t="shared" si="32"/>
        <v>0</v>
      </c>
      <c r="V175" s="56">
        <f t="shared" si="29"/>
        <v>0</v>
      </c>
      <c r="W175" s="64" t="str">
        <f t="shared" si="30"/>
        <v/>
      </c>
      <c r="X175" s="56" t="str">
        <f t="shared" si="33"/>
        <v>T</v>
      </c>
    </row>
    <row r="176" spans="3:24" ht="21.75" customHeight="1" x14ac:dyDescent="0.25">
      <c r="C176" s="63"/>
      <c r="D176" s="66" t="str">
        <f t="shared" si="27"/>
        <v/>
      </c>
      <c r="E176" s="69" t="str">
        <f>IFERROR(VLOOKUP(J176,Causa!$A$2:$F$15,6,0),"")</f>
        <v/>
      </c>
      <c r="F176" s="52"/>
      <c r="G176" s="53"/>
      <c r="H176" s="212"/>
      <c r="I176" s="55"/>
      <c r="J176" s="54"/>
      <c r="K176" s="54"/>
      <c r="L176" s="54"/>
      <c r="M176" s="54"/>
      <c r="N176" s="54"/>
      <c r="O176" s="54"/>
      <c r="P176" s="54"/>
      <c r="Q176" s="55"/>
      <c r="R176" s="54"/>
      <c r="S176" s="56">
        <f t="shared" si="31"/>
        <v>0</v>
      </c>
      <c r="T176" s="56">
        <f t="shared" si="28"/>
        <v>0</v>
      </c>
      <c r="U176" s="56">
        <f t="shared" si="32"/>
        <v>0</v>
      </c>
      <c r="V176" s="56">
        <f t="shared" si="29"/>
        <v>0</v>
      </c>
      <c r="W176" s="64" t="str">
        <f t="shared" si="30"/>
        <v/>
      </c>
      <c r="X176" s="56" t="str">
        <f t="shared" si="33"/>
        <v>T</v>
      </c>
    </row>
    <row r="177" spans="3:24" ht="21.75" customHeight="1" x14ac:dyDescent="0.25">
      <c r="C177" s="63"/>
      <c r="D177" s="66" t="str">
        <f t="shared" si="27"/>
        <v/>
      </c>
      <c r="E177" s="69" t="str">
        <f>IFERROR(VLOOKUP(J177,Causa!$A$2:$F$15,6,0),"")</f>
        <v/>
      </c>
      <c r="F177" s="52"/>
      <c r="G177" s="53"/>
      <c r="H177" s="212"/>
      <c r="I177" s="55"/>
      <c r="J177" s="54"/>
      <c r="K177" s="54"/>
      <c r="L177" s="54"/>
      <c r="M177" s="54"/>
      <c r="N177" s="54"/>
      <c r="O177" s="54"/>
      <c r="P177" s="54"/>
      <c r="Q177" s="55"/>
      <c r="R177" s="54"/>
      <c r="S177" s="56">
        <f t="shared" si="31"/>
        <v>0</v>
      </c>
      <c r="T177" s="56">
        <f t="shared" si="28"/>
        <v>0</v>
      </c>
      <c r="U177" s="56">
        <f t="shared" si="32"/>
        <v>0</v>
      </c>
      <c r="V177" s="56">
        <f t="shared" si="29"/>
        <v>0</v>
      </c>
      <c r="W177" s="64" t="str">
        <f t="shared" si="30"/>
        <v/>
      </c>
      <c r="X177" s="56" t="str">
        <f t="shared" si="33"/>
        <v>T</v>
      </c>
    </row>
    <row r="178" spans="3:24" ht="21.75" customHeight="1" x14ac:dyDescent="0.25">
      <c r="C178" s="63"/>
      <c r="D178" s="66" t="str">
        <f t="shared" si="27"/>
        <v/>
      </c>
      <c r="E178" s="69" t="str">
        <f>IFERROR(VLOOKUP(J178,Causa!$A$2:$F$15,6,0),"")</f>
        <v/>
      </c>
      <c r="F178" s="52"/>
      <c r="G178" s="53"/>
      <c r="H178" s="212"/>
      <c r="I178" s="55"/>
      <c r="J178" s="54"/>
      <c r="K178" s="54"/>
      <c r="L178" s="54"/>
      <c r="M178" s="54"/>
      <c r="N178" s="54"/>
      <c r="O178" s="54"/>
      <c r="P178" s="54"/>
      <c r="Q178" s="55"/>
      <c r="R178" s="54"/>
      <c r="S178" s="56">
        <f t="shared" si="31"/>
        <v>0</v>
      </c>
      <c r="T178" s="56">
        <f t="shared" si="28"/>
        <v>0</v>
      </c>
      <c r="U178" s="56">
        <f t="shared" si="32"/>
        <v>0</v>
      </c>
      <c r="V178" s="56">
        <f t="shared" si="29"/>
        <v>0</v>
      </c>
      <c r="W178" s="64" t="str">
        <f t="shared" si="30"/>
        <v/>
      </c>
      <c r="X178" s="56" t="str">
        <f t="shared" si="33"/>
        <v>T</v>
      </c>
    </row>
    <row r="179" spans="3:24" ht="21.75" customHeight="1" x14ac:dyDescent="0.25">
      <c r="C179" s="63"/>
      <c r="D179" s="66" t="str">
        <f t="shared" si="27"/>
        <v/>
      </c>
      <c r="E179" s="69" t="str">
        <f>IFERROR(VLOOKUP(J179,Causa!$A$2:$F$15,6,0),"")</f>
        <v/>
      </c>
      <c r="F179" s="52"/>
      <c r="G179" s="53"/>
      <c r="H179" s="212"/>
      <c r="I179" s="55"/>
      <c r="J179" s="54"/>
      <c r="K179" s="54"/>
      <c r="L179" s="54"/>
      <c r="M179" s="54"/>
      <c r="N179" s="54"/>
      <c r="O179" s="54"/>
      <c r="P179" s="54"/>
      <c r="Q179" s="55"/>
      <c r="R179" s="54"/>
      <c r="S179" s="56">
        <f t="shared" si="31"/>
        <v>0</v>
      </c>
      <c r="T179" s="56">
        <f t="shared" si="28"/>
        <v>0</v>
      </c>
      <c r="U179" s="56">
        <f t="shared" si="32"/>
        <v>0</v>
      </c>
      <c r="V179" s="56">
        <f t="shared" si="29"/>
        <v>0</v>
      </c>
      <c r="W179" s="64" t="str">
        <f t="shared" si="30"/>
        <v/>
      </c>
      <c r="X179" s="56" t="str">
        <f t="shared" si="33"/>
        <v>T</v>
      </c>
    </row>
    <row r="180" spans="3:24" ht="21.75" customHeight="1" x14ac:dyDescent="0.25">
      <c r="C180" s="63"/>
      <c r="D180" s="66" t="str">
        <f t="shared" si="27"/>
        <v/>
      </c>
      <c r="E180" s="69" t="str">
        <f>IFERROR(VLOOKUP(J180,Causa!$A$2:$F$15,6,0),"")</f>
        <v/>
      </c>
      <c r="F180" s="52"/>
      <c r="G180" s="53"/>
      <c r="H180" s="212"/>
      <c r="I180" s="55"/>
      <c r="J180" s="54"/>
      <c r="K180" s="54"/>
      <c r="L180" s="54"/>
      <c r="M180" s="54"/>
      <c r="N180" s="54"/>
      <c r="O180" s="54"/>
      <c r="P180" s="54"/>
      <c r="Q180" s="55"/>
      <c r="R180" s="54"/>
      <c r="S180" s="56">
        <f t="shared" si="31"/>
        <v>0</v>
      </c>
      <c r="T180" s="56">
        <f t="shared" si="28"/>
        <v>0</v>
      </c>
      <c r="U180" s="56">
        <f t="shared" si="32"/>
        <v>0</v>
      </c>
      <c r="V180" s="56">
        <f t="shared" si="29"/>
        <v>0</v>
      </c>
      <c r="W180" s="64" t="str">
        <f t="shared" si="30"/>
        <v/>
      </c>
      <c r="X180" s="56" t="str">
        <f t="shared" si="33"/>
        <v>T</v>
      </c>
    </row>
    <row r="181" spans="3:24" ht="21.75" customHeight="1" x14ac:dyDescent="0.25">
      <c r="C181" s="63"/>
      <c r="D181" s="66" t="str">
        <f t="shared" si="27"/>
        <v/>
      </c>
      <c r="E181" s="69" t="str">
        <f>IFERROR(VLOOKUP(J181,Causa!$A$2:$F$15,6,0),"")</f>
        <v/>
      </c>
      <c r="F181" s="52"/>
      <c r="G181" s="53"/>
      <c r="H181" s="212"/>
      <c r="I181" s="55"/>
      <c r="J181" s="54"/>
      <c r="K181" s="54"/>
      <c r="L181" s="54"/>
      <c r="M181" s="54"/>
      <c r="N181" s="54"/>
      <c r="O181" s="54"/>
      <c r="P181" s="54"/>
      <c r="Q181" s="55"/>
      <c r="R181" s="54"/>
      <c r="S181" s="56">
        <f t="shared" si="31"/>
        <v>0</v>
      </c>
      <c r="T181" s="56">
        <f t="shared" si="28"/>
        <v>0</v>
      </c>
      <c r="U181" s="56">
        <f t="shared" si="32"/>
        <v>0</v>
      </c>
      <c r="V181" s="56">
        <f t="shared" si="29"/>
        <v>0</v>
      </c>
      <c r="W181" s="64" t="str">
        <f t="shared" si="30"/>
        <v/>
      </c>
      <c r="X181" s="56" t="str">
        <f t="shared" si="33"/>
        <v>T</v>
      </c>
    </row>
    <row r="182" spans="3:24" ht="21.75" customHeight="1" x14ac:dyDescent="0.25">
      <c r="C182" s="63"/>
      <c r="D182" s="66" t="str">
        <f t="shared" si="27"/>
        <v/>
      </c>
      <c r="E182" s="69" t="str">
        <f>IFERROR(VLOOKUP(J182,Causa!$A$2:$F$15,6,0),"")</f>
        <v/>
      </c>
      <c r="F182" s="52"/>
      <c r="G182" s="53"/>
      <c r="H182" s="212"/>
      <c r="I182" s="55"/>
      <c r="J182" s="54"/>
      <c r="K182" s="54"/>
      <c r="L182" s="54"/>
      <c r="M182" s="54"/>
      <c r="N182" s="54"/>
      <c r="O182" s="54"/>
      <c r="P182" s="54"/>
      <c r="Q182" s="55"/>
      <c r="R182" s="54"/>
      <c r="S182" s="56">
        <f t="shared" si="31"/>
        <v>0</v>
      </c>
      <c r="T182" s="56">
        <f t="shared" si="28"/>
        <v>0</v>
      </c>
      <c r="U182" s="56">
        <f t="shared" si="32"/>
        <v>0</v>
      </c>
      <c r="V182" s="56">
        <f t="shared" si="29"/>
        <v>0</v>
      </c>
      <c r="W182" s="64" t="str">
        <f t="shared" si="30"/>
        <v/>
      </c>
      <c r="X182" s="56" t="str">
        <f t="shared" si="33"/>
        <v>T</v>
      </c>
    </row>
    <row r="183" spans="3:24" ht="21.75" customHeight="1" x14ac:dyDescent="0.25">
      <c r="C183" s="63"/>
      <c r="D183" s="66" t="str">
        <f t="shared" si="27"/>
        <v/>
      </c>
      <c r="E183" s="69" t="str">
        <f>IFERROR(VLOOKUP(J183,Causa!$A$2:$F$15,6,0),"")</f>
        <v/>
      </c>
      <c r="F183" s="52"/>
      <c r="G183" s="53"/>
      <c r="H183" s="212"/>
      <c r="I183" s="55"/>
      <c r="J183" s="54"/>
      <c r="K183" s="54"/>
      <c r="L183" s="54"/>
      <c r="M183" s="54"/>
      <c r="N183" s="54"/>
      <c r="O183" s="54"/>
      <c r="P183" s="54"/>
      <c r="Q183" s="55"/>
      <c r="R183" s="54"/>
      <c r="S183" s="56">
        <f t="shared" si="31"/>
        <v>0</v>
      </c>
      <c r="T183" s="56">
        <f t="shared" si="28"/>
        <v>0</v>
      </c>
      <c r="U183" s="56">
        <f t="shared" si="32"/>
        <v>0</v>
      </c>
      <c r="V183" s="56">
        <f t="shared" si="29"/>
        <v>0</v>
      </c>
      <c r="W183" s="64" t="str">
        <f t="shared" si="30"/>
        <v/>
      </c>
      <c r="X183" s="56" t="str">
        <f t="shared" si="33"/>
        <v>T</v>
      </c>
    </row>
    <row r="184" spans="3:24" ht="21.75" customHeight="1" x14ac:dyDescent="0.25">
      <c r="C184" s="63"/>
      <c r="D184" s="66" t="str">
        <f t="shared" si="27"/>
        <v/>
      </c>
      <c r="E184" s="69" t="str">
        <f>IFERROR(VLOOKUP(J184,Causa!$A$2:$F$15,6,0),"")</f>
        <v/>
      </c>
      <c r="F184" s="52"/>
      <c r="G184" s="53"/>
      <c r="H184" s="212"/>
      <c r="I184" s="55"/>
      <c r="J184" s="54"/>
      <c r="K184" s="54"/>
      <c r="L184" s="54"/>
      <c r="M184" s="54"/>
      <c r="N184" s="54"/>
      <c r="O184" s="54"/>
      <c r="P184" s="54"/>
      <c r="Q184" s="55"/>
      <c r="R184" s="54"/>
      <c r="S184" s="56">
        <f t="shared" si="31"/>
        <v>0</v>
      </c>
      <c r="T184" s="56">
        <f t="shared" si="28"/>
        <v>0</v>
      </c>
      <c r="U184" s="56">
        <f t="shared" si="32"/>
        <v>0</v>
      </c>
      <c r="V184" s="56">
        <f t="shared" si="29"/>
        <v>0</v>
      </c>
      <c r="W184" s="64" t="str">
        <f t="shared" si="30"/>
        <v/>
      </c>
      <c r="X184" s="56" t="str">
        <f t="shared" si="33"/>
        <v>T</v>
      </c>
    </row>
    <row r="185" spans="3:24" ht="21.75" customHeight="1" x14ac:dyDescent="0.25">
      <c r="C185" s="63"/>
      <c r="D185" s="66" t="str">
        <f t="shared" si="27"/>
        <v/>
      </c>
      <c r="E185" s="69" t="str">
        <f>IFERROR(VLOOKUP(J185,Causa!$A$2:$F$15,6,0),"")</f>
        <v/>
      </c>
      <c r="F185" s="52"/>
      <c r="G185" s="53"/>
      <c r="H185" s="212"/>
      <c r="I185" s="55"/>
      <c r="J185" s="54"/>
      <c r="K185" s="54"/>
      <c r="L185" s="54"/>
      <c r="M185" s="54"/>
      <c r="N185" s="54"/>
      <c r="O185" s="54"/>
      <c r="P185" s="54"/>
      <c r="Q185" s="55"/>
      <c r="R185" s="54"/>
      <c r="S185" s="56">
        <f t="shared" si="31"/>
        <v>0</v>
      </c>
      <c r="T185" s="56">
        <f t="shared" si="28"/>
        <v>0</v>
      </c>
      <c r="U185" s="56">
        <f t="shared" si="32"/>
        <v>0</v>
      </c>
      <c r="V185" s="56">
        <f t="shared" si="29"/>
        <v>0</v>
      </c>
      <c r="W185" s="64" t="str">
        <f t="shared" si="30"/>
        <v/>
      </c>
      <c r="X185" s="56" t="str">
        <f t="shared" si="33"/>
        <v>T</v>
      </c>
    </row>
    <row r="186" spans="3:24" ht="21.75" customHeight="1" x14ac:dyDescent="0.25">
      <c r="C186" s="63"/>
      <c r="D186" s="66" t="str">
        <f t="shared" si="27"/>
        <v/>
      </c>
      <c r="E186" s="69" t="str">
        <f>IFERROR(VLOOKUP(J186,Causa!$A$2:$F$15,6,0),"")</f>
        <v/>
      </c>
      <c r="F186" s="52"/>
      <c r="G186" s="53"/>
      <c r="H186" s="212"/>
      <c r="I186" s="55"/>
      <c r="J186" s="54"/>
      <c r="K186" s="54"/>
      <c r="L186" s="54"/>
      <c r="M186" s="54"/>
      <c r="N186" s="54"/>
      <c r="O186" s="54"/>
      <c r="P186" s="54"/>
      <c r="Q186" s="55"/>
      <c r="R186" s="54"/>
      <c r="S186" s="56">
        <f t="shared" si="31"/>
        <v>0</v>
      </c>
      <c r="T186" s="56">
        <f t="shared" si="28"/>
        <v>0</v>
      </c>
      <c r="U186" s="56">
        <f t="shared" si="32"/>
        <v>0</v>
      </c>
      <c r="V186" s="56">
        <f t="shared" si="29"/>
        <v>0</v>
      </c>
      <c r="W186" s="64" t="str">
        <f t="shared" si="30"/>
        <v/>
      </c>
      <c r="X186" s="56" t="str">
        <f t="shared" si="33"/>
        <v>T</v>
      </c>
    </row>
    <row r="187" spans="3:24" ht="21.75" customHeight="1" x14ac:dyDescent="0.25">
      <c r="C187" s="63"/>
      <c r="D187" s="66" t="str">
        <f t="shared" si="27"/>
        <v/>
      </c>
      <c r="E187" s="69" t="str">
        <f>IFERROR(VLOOKUP(J187,Causa!$A$2:$F$15,6,0),"")</f>
        <v/>
      </c>
      <c r="F187" s="52"/>
      <c r="G187" s="53"/>
      <c r="H187" s="212"/>
      <c r="I187" s="55"/>
      <c r="J187" s="54"/>
      <c r="K187" s="54"/>
      <c r="L187" s="54"/>
      <c r="M187" s="54"/>
      <c r="N187" s="54"/>
      <c r="O187" s="54"/>
      <c r="P187" s="54"/>
      <c r="Q187" s="55"/>
      <c r="R187" s="54"/>
      <c r="S187" s="56">
        <f t="shared" si="31"/>
        <v>0</v>
      </c>
      <c r="T187" s="56">
        <f t="shared" si="28"/>
        <v>0</v>
      </c>
      <c r="U187" s="56">
        <f t="shared" si="32"/>
        <v>0</v>
      </c>
      <c r="V187" s="56">
        <f t="shared" si="29"/>
        <v>0</v>
      </c>
      <c r="W187" s="64" t="str">
        <f t="shared" si="30"/>
        <v/>
      </c>
      <c r="X187" s="56" t="str">
        <f t="shared" si="33"/>
        <v>T</v>
      </c>
    </row>
    <row r="188" spans="3:24" ht="21.75" customHeight="1" x14ac:dyDescent="0.25">
      <c r="C188" s="63"/>
      <c r="D188" s="66" t="str">
        <f t="shared" si="27"/>
        <v/>
      </c>
      <c r="E188" s="69" t="str">
        <f>IFERROR(VLOOKUP(J188,Causa!$A$2:$F$15,6,0),"")</f>
        <v/>
      </c>
      <c r="F188" s="52"/>
      <c r="G188" s="53"/>
      <c r="H188" s="212"/>
      <c r="I188" s="55"/>
      <c r="J188" s="54"/>
      <c r="K188" s="54"/>
      <c r="L188" s="54"/>
      <c r="M188" s="54"/>
      <c r="N188" s="54"/>
      <c r="O188" s="54"/>
      <c r="P188" s="54"/>
      <c r="Q188" s="55"/>
      <c r="R188" s="54"/>
      <c r="S188" s="56">
        <f t="shared" si="31"/>
        <v>0</v>
      </c>
      <c r="T188" s="56">
        <f t="shared" si="28"/>
        <v>0</v>
      </c>
      <c r="U188" s="56">
        <f t="shared" si="32"/>
        <v>0</v>
      </c>
      <c r="V188" s="56">
        <f t="shared" si="29"/>
        <v>0</v>
      </c>
      <c r="W188" s="64" t="str">
        <f t="shared" si="30"/>
        <v/>
      </c>
      <c r="X188" s="56" t="str">
        <f t="shared" si="33"/>
        <v>T</v>
      </c>
    </row>
  </sheetData>
  <mergeCells count="15">
    <mergeCell ref="C33:D33"/>
    <mergeCell ref="T33:W33"/>
    <mergeCell ref="Y113:Z113"/>
    <mergeCell ref="AD7:AD8"/>
    <mergeCell ref="Q8:S8"/>
    <mergeCell ref="T7:Z7"/>
    <mergeCell ref="AA7:AB7"/>
    <mergeCell ref="AC7:AC8"/>
    <mergeCell ref="A9:A15"/>
    <mergeCell ref="R9:S15"/>
    <mergeCell ref="A16:A23"/>
    <mergeCell ref="A24:A31"/>
    <mergeCell ref="G3:L3"/>
    <mergeCell ref="F4:G4"/>
    <mergeCell ref="C7:S7"/>
  </mergeCells>
  <conditionalFormatting sqref="R9:S15">
    <cfRule type="cellIs" priority="42" stopIfTrue="1" operator="equal">
      <formula>0</formula>
    </cfRule>
    <cfRule type="cellIs" dxfId="415" priority="54" stopIfTrue="1" operator="lessThan">
      <formula>0.8477</formula>
    </cfRule>
    <cfRule type="cellIs" dxfId="414" priority="55" stopIfTrue="1" operator="greaterThanOrEqual">
      <formula>0.8477</formula>
    </cfRule>
  </conditionalFormatting>
  <conditionalFormatting sqref="R24">
    <cfRule type="cellIs" dxfId="413" priority="52" stopIfTrue="1" operator="lessThan">
      <formula>0.8477</formula>
    </cfRule>
    <cfRule type="cellIs" dxfId="412" priority="53" stopIfTrue="1" operator="greaterThanOrEqual">
      <formula>0.8477</formula>
    </cfRule>
  </conditionalFormatting>
  <conditionalFormatting sqref="G5">
    <cfRule type="cellIs" priority="45" stopIfTrue="1" operator="equal">
      <formula>0</formula>
    </cfRule>
    <cfRule type="cellIs" dxfId="411" priority="50" stopIfTrue="1" operator="lessThan">
      <formula>0.635</formula>
    </cfRule>
    <cfRule type="cellIs" dxfId="410" priority="51" stopIfTrue="1" operator="greaterThanOrEqual">
      <formula>0.635</formula>
    </cfRule>
  </conditionalFormatting>
  <conditionalFormatting sqref="I5">
    <cfRule type="cellIs" priority="44" stopIfTrue="1" operator="equal">
      <formula>0</formula>
    </cfRule>
    <cfRule type="cellIs" dxfId="409" priority="48" stopIfTrue="1" operator="lessThan">
      <formula>0.8477</formula>
    </cfRule>
    <cfRule type="cellIs" dxfId="408" priority="49" stopIfTrue="1" operator="greaterThanOrEqual">
      <formula>0.8477</formula>
    </cfRule>
  </conditionalFormatting>
  <conditionalFormatting sqref="E5">
    <cfRule type="cellIs" priority="43" stopIfTrue="1" operator="equal">
      <formula>0</formula>
    </cfRule>
    <cfRule type="cellIs" dxfId="407" priority="46" stopIfTrue="1" operator="lessThan">
      <formula>0.8898</formula>
    </cfRule>
    <cfRule type="cellIs" dxfId="406" priority="47" stopIfTrue="1" operator="greaterThanOrEqual">
      <formula>0.8898</formula>
    </cfRule>
  </conditionalFormatting>
  <conditionalFormatting sqref="R24:S30">
    <cfRule type="cellIs" priority="41" stopIfTrue="1" operator="equal">
      <formula>0</formula>
    </cfRule>
  </conditionalFormatting>
  <conditionalFormatting sqref="L9">
    <cfRule type="cellIs" priority="38" stopIfTrue="1" operator="equal">
      <formula>0</formula>
    </cfRule>
    <cfRule type="cellIs" dxfId="405" priority="39" stopIfTrue="1" operator="lessThan">
      <formula>0.635</formula>
    </cfRule>
    <cfRule type="cellIs" dxfId="404" priority="40" stopIfTrue="1" operator="greaterThanOrEqual">
      <formula>0.635</formula>
    </cfRule>
  </conditionalFormatting>
  <conditionalFormatting sqref="O9:P32 M9:M32">
    <cfRule type="cellIs" priority="35" stopIfTrue="1" operator="equal">
      <formula>0</formula>
    </cfRule>
    <cfRule type="cellIs" dxfId="403" priority="36" stopIfTrue="1" operator="lessThan">
      <formula>0.8477</formula>
    </cfRule>
    <cfRule type="cellIs" dxfId="402" priority="37" stopIfTrue="1" operator="greaterThanOrEqual">
      <formula>0.8477</formula>
    </cfRule>
  </conditionalFormatting>
  <conditionalFormatting sqref="L10:L32">
    <cfRule type="cellIs" priority="32" stopIfTrue="1" operator="equal">
      <formula>0</formula>
    </cfRule>
    <cfRule type="cellIs" dxfId="401" priority="33" stopIfTrue="1" operator="lessThan">
      <formula>0.635</formula>
    </cfRule>
    <cfRule type="cellIs" dxfId="400" priority="34" stopIfTrue="1" operator="greaterThanOrEqual">
      <formula>0.635</formula>
    </cfRule>
  </conditionalFormatting>
  <conditionalFormatting sqref="M10:M32">
    <cfRule type="cellIs" priority="29" stopIfTrue="1" operator="equal">
      <formula>0</formula>
    </cfRule>
    <cfRule type="cellIs" dxfId="399" priority="30" stopIfTrue="1" operator="lessThan">
      <formula>0.8477</formula>
    </cfRule>
    <cfRule type="cellIs" dxfId="398" priority="31" stopIfTrue="1" operator="greaterThanOrEqual">
      <formula>0.8477</formula>
    </cfRule>
  </conditionalFormatting>
  <conditionalFormatting sqref="R16">
    <cfRule type="cellIs" priority="26" stopIfTrue="1" operator="equal">
      <formula>0</formula>
    </cfRule>
    <cfRule type="cellIs" dxfId="397" priority="27" stopIfTrue="1" operator="lessThan">
      <formula>0.8477</formula>
    </cfRule>
    <cfRule type="cellIs" dxfId="396" priority="28" stopIfTrue="1" operator="greaterThanOrEqual">
      <formula>0.8477</formula>
    </cfRule>
  </conditionalFormatting>
  <conditionalFormatting sqref="N9">
    <cfRule type="containsText" dxfId="395" priority="24" stopIfTrue="1" operator="containsText" text="Avisar al planner">
      <formula>NOT(ISERROR(SEARCH("Avisar al planner",N9)))</formula>
    </cfRule>
    <cfRule type="containsText" dxfId="394" priority="25" stopIfTrue="1" operator="containsText" text="OK">
      <formula>NOT(ISERROR(SEARCH("OK",N9)))</formula>
    </cfRule>
  </conditionalFormatting>
  <conditionalFormatting sqref="N9:N32">
    <cfRule type="cellIs" dxfId="393" priority="21" stopIfTrue="1" operator="lessThanOrEqual">
      <formula>155</formula>
    </cfRule>
    <cfRule type="cellIs" dxfId="392" priority="22" stopIfTrue="1" operator="between">
      <formula>155</formula>
      <formula>185</formula>
    </cfRule>
    <cfRule type="cellIs" dxfId="391" priority="23" stopIfTrue="1" operator="greaterThanOrEqual">
      <formula>185</formula>
    </cfRule>
  </conditionalFormatting>
  <conditionalFormatting sqref="N10:N32">
    <cfRule type="containsText" dxfId="390" priority="19" stopIfTrue="1" operator="containsText" text="Avisar al planner">
      <formula>NOT(ISERROR(SEARCH("Avisar al planner",N10)))</formula>
    </cfRule>
    <cfRule type="containsText" dxfId="389" priority="20" stopIfTrue="1" operator="containsText" text="OK">
      <formula>NOT(ISERROR(SEARCH("OK",N10)))</formula>
    </cfRule>
  </conditionalFormatting>
  <conditionalFormatting sqref="N10:N32">
    <cfRule type="containsText" dxfId="388" priority="17" stopIfTrue="1" operator="containsText" text="Avisar al planner">
      <formula>NOT(ISERROR(SEARCH("Avisar al planner",N10)))</formula>
    </cfRule>
    <cfRule type="containsText" dxfId="387" priority="18" stopIfTrue="1" operator="containsText" text="OK">
      <formula>NOT(ISERROR(SEARCH("OK",N10)))</formula>
    </cfRule>
  </conditionalFormatting>
  <conditionalFormatting sqref="N10:N32">
    <cfRule type="containsText" dxfId="386" priority="15" stopIfTrue="1" operator="containsText" text="Avisar al planner">
      <formula>NOT(ISERROR(SEARCH("Avisar al planner",N10)))</formula>
    </cfRule>
    <cfRule type="containsText" dxfId="385" priority="16" stopIfTrue="1" operator="containsText" text="OK">
      <formula>NOT(ISERROR(SEARCH("OK",N10)))</formula>
    </cfRule>
  </conditionalFormatting>
  <conditionalFormatting sqref="D35:D188">
    <cfRule type="cellIs" dxfId="384" priority="13" operator="equal">
      <formula>0</formula>
    </cfRule>
    <cfRule type="cellIs" dxfId="383" priority="14" operator="equal">
      <formula>1</formula>
    </cfRule>
  </conditionalFormatting>
  <conditionalFormatting sqref="C9:C32">
    <cfRule type="cellIs" dxfId="382" priority="11" operator="equal">
      <formula>0</formula>
    </cfRule>
    <cfRule type="cellIs" dxfId="381" priority="12" operator="notEqual">
      <formula>0</formula>
    </cfRule>
  </conditionalFormatting>
  <conditionalFormatting sqref="C9:C32">
    <cfRule type="cellIs" priority="10" operator="equal">
      <formula>""""""</formula>
    </cfRule>
  </conditionalFormatting>
  <conditionalFormatting sqref="G6">
    <cfRule type="cellIs" priority="3" stopIfTrue="1" operator="equal">
      <formula>0</formula>
    </cfRule>
    <cfRule type="cellIs" dxfId="380" priority="8" stopIfTrue="1" operator="lessThan">
      <formula>0.635</formula>
    </cfRule>
    <cfRule type="cellIs" dxfId="379" priority="9" stopIfTrue="1" operator="greaterThanOrEqual">
      <formula>0.635</formula>
    </cfRule>
  </conditionalFormatting>
  <conditionalFormatting sqref="I6">
    <cfRule type="cellIs" priority="2" stopIfTrue="1" operator="equal">
      <formula>0</formula>
    </cfRule>
    <cfRule type="cellIs" dxfId="378" priority="6" stopIfTrue="1" operator="lessThan">
      <formula>0.8477</formula>
    </cfRule>
    <cfRule type="cellIs" dxfId="377" priority="7" stopIfTrue="1" operator="greaterThanOrEqual">
      <formula>0.8477</formula>
    </cfRule>
  </conditionalFormatting>
  <conditionalFormatting sqref="E6">
    <cfRule type="cellIs" priority="1" stopIfTrue="1" operator="equal">
      <formula>0</formula>
    </cfRule>
    <cfRule type="cellIs" dxfId="376" priority="4" stopIfTrue="1" operator="lessThan">
      <formula>0.8898</formula>
    </cfRule>
    <cfRule type="cellIs" dxfId="375" priority="5" stopIfTrue="1" operator="greaterThanOrEqual">
      <formula>0.8898</formula>
    </cfRule>
  </conditionalFormatting>
  <dataValidations count="4">
    <dataValidation allowBlank="1" showErrorMessage="1" promptTitle="Numero de Orden" sqref="G9:G32 G35:G188" xr:uid="{12A97F9D-D9E1-4FD1-9144-7EB9EB4CA780}"/>
    <dataValidation type="time" allowBlank="1" showInputMessage="1" showErrorMessage="1" error="POR FAVOR INGRESE DATOS EN FORMATO DE HORA_x000a_" sqref="F35:F188" xr:uid="{2382D8FB-20A5-4942-AAD9-3EF322AA16A2}">
      <formula1>0</formula1>
      <formula2>0.999988425925926</formula2>
    </dataValidation>
    <dataValidation type="decimal" allowBlank="1" showInputMessage="1" showErrorMessage="1" error="POR FAVOR INGRESE DATOS EN FORMATO DE NUMEROS_x000a_" promptTitle="Producción Acumulada" prompt="Ingrese la producción Acumulada (contometro Llenadora por hora)" sqref="E9:E32" xr:uid="{9B4127A0-AA74-4AA9-88EE-34AF9FD2682F}">
      <formula1>0</formula1>
      <formula2>10000000000</formula2>
    </dataValidation>
    <dataValidation type="list" allowBlank="1" showInputMessage="1" showErrorMessage="1" sqref="AB9:AB32" xr:uid="{2B34462A-3072-4964-BA59-20321286087F}">
      <formula1>"P,T,A,  "</formula1>
    </dataValidation>
  </dataValidations>
  <pageMargins left="0.75" right="0.75" top="1" bottom="1" header="0" footer="0"/>
  <pageSetup paperSize="9" orientation="portrait" r:id="rId1"/>
  <headerFooter alignWithMargins="0"/>
  <drawing r:id="rId2"/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xr:uid="{4816FA28-2209-4C06-8E7B-1F6840580622}">
          <x14:formula1>
            <xm:f>INDIRECT(VLOOKUP(J35,Causa!$A$2:$E$15,5,0))</xm:f>
          </x14:formula1>
          <xm:sqref>K35:K188</xm:sqref>
        </x14:dataValidation>
        <x14:dataValidation type="list" allowBlank="1" showInputMessage="1" showErrorMessage="1" xr:uid="{62368704-8711-4F6A-A5C3-0A4CF6AE4B0A}">
          <x14:formula1>
            <xm:f>Causa!$A$97:$A$107</xm:f>
          </x14:formula1>
          <xm:sqref>F4</xm:sqref>
        </x14:dataValidation>
        <x14:dataValidation type="list" allowBlank="1" showInputMessage="1" showErrorMessage="1" promptTitle="Ingreso de Turnos" prompt="PMTURNOA_x000a_PMTURNOB_x000a_PMTURNOC_x000a_PMTURNOD_x000a_" xr:uid="{5F05512B-E3C3-4593-A518-2CA920BD8FAF}">
          <x14:formula1>
            <xm:f>Causa!$A$71:$A$74</xm:f>
          </x14:formula1>
          <xm:sqref>I9:I32</xm:sqref>
        </x14:dataValidation>
        <x14:dataValidation type="list" allowBlank="1" showInputMessage="1" showErrorMessage="1" xr:uid="{142A5530-9C9D-4C5F-96CC-106DDBA89971}">
          <x14:formula1>
            <xm:f>Causa!$A$78:$A$81</xm:f>
          </x14:formula1>
          <xm:sqref>J9:J32</xm:sqref>
        </x14:dataValidation>
        <x14:dataValidation type="list" allowBlank="1" showInputMessage="1" showErrorMessage="1" xr:uid="{506C3FAC-BF41-439A-BE2D-30C33DEEC935}">
          <x14:formula1>
            <xm:f>Causa!$A$71:$A$74</xm:f>
          </x14:formula1>
          <xm:sqref>I35:I188</xm:sqref>
        </x14:dataValidation>
        <x14:dataValidation type="list" allowBlank="1" showInputMessage="1" showErrorMessage="1" xr:uid="{BB6EABA6-F5FC-47E9-812F-5AC70A621FDB}">
          <x14:formula1>
            <xm:f>Causa!$A$2:$A$15</xm:f>
          </x14:formula1>
          <xm:sqref>J35:J188</xm:sqref>
        </x14:dataValidation>
        <x14:dataValidation type="list" allowBlank="1" showInputMessage="1" showErrorMessage="1" xr:uid="{B170E638-A517-443F-8282-DCC1FCF0323C}">
          <x14:formula1>
            <xm:f>IF(OR(E35=1,E35=2),Causa!$A$28:$A$61,Causa!$A$28)</xm:f>
          </x14:formula1>
          <xm:sqref>L35:L188</xm:sqref>
        </x14:dataValidation>
        <x14:dataValidation type="list" allowBlank="1" showInputMessage="1" showErrorMessage="1" xr:uid="{42600479-5045-4988-A772-5CA0FCD03D85}">
          <x14:formula1>
            <xm:f>IF(E35=1,INDIRECT(VLOOKUP(N35,Causa!$AA:$AE,5,0)),INDIRECT(VLOOKUP(J35,Causa!$X:$AE,8,0)))</xm:f>
          </x14:formula1>
          <xm:sqref>O35:O188</xm:sqref>
        </x14:dataValidation>
        <x14:dataValidation type="list" allowBlank="1" showInputMessage="1" showErrorMessage="1" xr:uid="{A7ED6CE2-600C-4CCA-AD8F-0D88D2BE9FE0}">
          <x14:formula1>
            <xm:f>INDIRECT(VLOOKUP(M35,Causa!$T$2:$U$16,2,0))</xm:f>
          </x14:formula1>
          <xm:sqref>N35:N188</xm:sqref>
        </x14:dataValidation>
        <x14:dataValidation type="list" allowBlank="1" showInputMessage="1" showErrorMessage="1" xr:uid="{7B1D99D6-7075-4149-B645-BDEE103ADF49}">
          <x14:formula1>
            <xm:f>IF(E35=1,Causa!$T$2:$T$16,Causa!$W$1)</xm:f>
          </x14:formula1>
          <xm:sqref>M35:M188</xm:sqref>
        </x14:dataValidation>
      </x14:dataValidation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CABE4A-0650-425C-A397-E47166688B89}">
  <sheetPr codeName="Hoja48"/>
  <dimension ref="A1:AR188"/>
  <sheetViews>
    <sheetView showGridLines="0" topLeftCell="B14" zoomScale="103" zoomScaleNormal="40" workbookViewId="0">
      <selection activeCell="K13" sqref="K13"/>
    </sheetView>
  </sheetViews>
  <sheetFormatPr baseColWidth="10" defaultColWidth="7.77734375" defaultRowHeight="21.75" customHeight="1" x14ac:dyDescent="0.25"/>
  <cols>
    <col min="1" max="1" width="8.77734375" style="148" hidden="1" customWidth="1"/>
    <col min="2" max="2" width="11.21875" style="87" customWidth="1"/>
    <col min="3" max="3" width="8.77734375" style="87" customWidth="1"/>
    <col min="4" max="4" width="13.77734375" style="87" customWidth="1"/>
    <col min="5" max="5" width="10.21875" style="87" customWidth="1"/>
    <col min="6" max="6" width="13.77734375" style="87" customWidth="1"/>
    <col min="7" max="7" width="15.77734375" style="87" customWidth="1"/>
    <col min="8" max="8" width="13.21875" style="87" bestFit="1" customWidth="1"/>
    <col min="9" max="9" width="13.21875" style="87" customWidth="1"/>
    <col min="10" max="10" width="13.77734375" style="87" customWidth="1"/>
    <col min="11" max="11" width="12" style="87" customWidth="1"/>
    <col min="12" max="12" width="22.77734375" style="87" customWidth="1"/>
    <col min="13" max="13" width="18.21875" style="87" customWidth="1"/>
    <col min="14" max="15" width="15.77734375" style="87" customWidth="1"/>
    <col min="16" max="16" width="15.21875" style="87" customWidth="1"/>
    <col min="17" max="17" width="39.77734375" style="87" customWidth="1"/>
    <col min="18" max="18" width="34.21875" style="87" customWidth="1"/>
    <col min="19" max="19" width="16.77734375" style="87" customWidth="1"/>
    <col min="20" max="21" width="13.77734375" style="87" customWidth="1"/>
    <col min="22" max="22" width="17.77734375" style="87" bestFit="1" customWidth="1"/>
    <col min="23" max="24" width="13.77734375" style="87" customWidth="1"/>
    <col min="25" max="25" width="9.21875" style="87" bestFit="1" customWidth="1"/>
    <col min="26" max="26" width="9.44140625" style="87" customWidth="1"/>
    <col min="27" max="27" width="15.21875" style="87" customWidth="1"/>
    <col min="28" max="28" width="20.77734375" style="87" bestFit="1" customWidth="1"/>
    <col min="29" max="29" width="14.77734375" style="87" customWidth="1"/>
    <col min="30" max="30" width="19" style="87" bestFit="1" customWidth="1"/>
    <col min="31" max="31" width="5.21875" style="87" customWidth="1"/>
    <col min="32" max="32" width="21.77734375" style="87" bestFit="1" customWidth="1"/>
    <col min="33" max="33" width="14.21875" style="87" customWidth="1"/>
    <col min="34" max="34" width="18.77734375" style="87" bestFit="1" customWidth="1"/>
    <col min="35" max="41" width="15.77734375" style="87" customWidth="1"/>
    <col min="42" max="42" width="30.5546875" style="87" bestFit="1" customWidth="1"/>
    <col min="43" max="44" width="15.77734375" style="87" customWidth="1"/>
    <col min="45" max="16384" width="7.77734375" style="87"/>
  </cols>
  <sheetData>
    <row r="1" spans="1:44" ht="6.75" hidden="1" customHeight="1" x14ac:dyDescent="0.25">
      <c r="A1" s="147"/>
      <c r="B1" s="89"/>
      <c r="C1" s="89"/>
      <c r="D1" s="89"/>
      <c r="E1" s="89"/>
      <c r="F1" s="89"/>
      <c r="G1" s="89"/>
      <c r="H1" s="89"/>
      <c r="I1" s="89"/>
      <c r="J1" s="89"/>
      <c r="K1" s="89"/>
      <c r="L1" s="89"/>
      <c r="M1" s="195" t="s">
        <v>1770</v>
      </c>
      <c r="N1" s="89"/>
      <c r="O1" s="89"/>
      <c r="P1" s="89"/>
      <c r="Q1" s="89"/>
      <c r="R1" s="89"/>
      <c r="S1" s="89"/>
      <c r="T1" s="89"/>
      <c r="U1" s="89"/>
      <c r="V1" s="89"/>
      <c r="W1" s="89"/>
      <c r="X1" s="89"/>
      <c r="Y1" s="89"/>
      <c r="Z1" s="89"/>
      <c r="AA1" s="89"/>
      <c r="AE1" s="88"/>
    </row>
    <row r="2" spans="1:44" ht="3.75" customHeight="1" thickBot="1" x14ac:dyDescent="0.3">
      <c r="AE2" s="88"/>
    </row>
    <row r="3" spans="1:44" ht="21" customHeight="1" thickBot="1" x14ac:dyDescent="0.45">
      <c r="E3" s="217" t="s">
        <v>0</v>
      </c>
      <c r="F3" s="37"/>
      <c r="G3" s="268" t="s">
        <v>1759</v>
      </c>
      <c r="H3" s="263"/>
      <c r="I3" s="263"/>
      <c r="J3" s="263"/>
      <c r="K3" s="263"/>
      <c r="L3" s="269"/>
      <c r="M3" s="202" t="s">
        <v>1848</v>
      </c>
      <c r="N3" s="202" t="s">
        <v>1849</v>
      </c>
      <c r="O3" s="91"/>
      <c r="P3" s="91"/>
      <c r="Q3" s="91"/>
      <c r="R3" s="91"/>
      <c r="S3" s="39"/>
      <c r="AE3" s="88"/>
    </row>
    <row r="4" spans="1:44" ht="18.75" customHeight="1" thickBot="1" x14ac:dyDescent="0.3">
      <c r="D4" s="90"/>
      <c r="E4" s="217" t="s">
        <v>1762</v>
      </c>
      <c r="F4" s="264"/>
      <c r="G4" s="265"/>
      <c r="H4" s="28">
        <f>IFERROR(VLOOKUP(F4,Causa!$A$97:$B$108,2,0),0)</f>
        <v>0</v>
      </c>
      <c r="I4" s="90"/>
      <c r="J4" s="92"/>
      <c r="K4" s="92"/>
      <c r="L4" s="201" t="s">
        <v>1845</v>
      </c>
      <c r="M4" s="203">
        <f>+SUMIFS(P:P,L:L,$M$1,X:X,"M")</f>
        <v>0</v>
      </c>
      <c r="N4" s="203">
        <f>COUNTIFS(N7:N30,"&gt;180",AA7:AA30,"M")</f>
        <v>0</v>
      </c>
      <c r="O4" s="91"/>
      <c r="P4" s="91"/>
      <c r="Q4" s="90"/>
      <c r="R4" s="94"/>
      <c r="AE4" s="88"/>
    </row>
    <row r="5" spans="1:44" ht="18.75" customHeight="1" x14ac:dyDescent="0.25">
      <c r="D5" s="95" t="s">
        <v>1752</v>
      </c>
      <c r="E5" s="78">
        <f>IFERROR(SUM(T9:T32)/(SUM(Y9:Y32)-SUM(U9:U32)-SUM(V9:V32)-SUM(W9:W32)),0)</f>
        <v>0</v>
      </c>
      <c r="F5" s="95" t="s">
        <v>1751</v>
      </c>
      <c r="G5" s="27">
        <f>IFERROR(SUM(T9:T32)/(SUM(Y9:Y32)-SUM(U9:U32)),0)</f>
        <v>0</v>
      </c>
      <c r="H5" s="95" t="s">
        <v>1753</v>
      </c>
      <c r="I5" s="78">
        <f>IFERROR(SUM(T9:T32)/(SUM(Y9:Y32)-SUM(U9:U32)-SUM(V9:V32)),0)</f>
        <v>0</v>
      </c>
      <c r="J5" s="93"/>
      <c r="K5" s="93"/>
      <c r="L5" s="201" t="s">
        <v>1846</v>
      </c>
      <c r="M5" s="203">
        <f>+SUMIFS(P:P,L:L,$M$1,X:X,"T")</f>
        <v>0</v>
      </c>
      <c r="N5" s="203">
        <f>COUNTIFS(N8:N31,"&gt;180",AA8:AA31,"t")</f>
        <v>0</v>
      </c>
      <c r="O5" s="95"/>
      <c r="P5" s="95"/>
      <c r="T5" s="192" t="s">
        <v>11</v>
      </c>
      <c r="U5" s="192" t="s">
        <v>12</v>
      </c>
      <c r="V5" s="192" t="s">
        <v>13</v>
      </c>
      <c r="W5" s="192" t="s">
        <v>14</v>
      </c>
      <c r="X5" s="192" t="s">
        <v>15</v>
      </c>
      <c r="Y5" s="192" t="s">
        <v>16</v>
      </c>
      <c r="AE5" s="97"/>
      <c r="AF5" s="98"/>
    </row>
    <row r="6" spans="1:44" ht="18.75" customHeight="1" thickBot="1" x14ac:dyDescent="0.3">
      <c r="C6" s="87" t="s">
        <v>1799</v>
      </c>
      <c r="D6" s="95" t="s">
        <v>1752</v>
      </c>
      <c r="E6" s="78">
        <f>IFERROR(SUM(T9:T16)/(SUM(Y9:Y16)-SUM(U9:U16)-SUM(V9:V16)-SUM(W9:W16)),0)</f>
        <v>0</v>
      </c>
      <c r="F6" s="95" t="s">
        <v>1751</v>
      </c>
      <c r="G6" s="27">
        <f>IFERROR(SUM(T9:T16)/(SUM(Y9:Y16)-SUM(U9:U16)),0)</f>
        <v>0</v>
      </c>
      <c r="H6" s="95" t="s">
        <v>1753</v>
      </c>
      <c r="I6" s="78">
        <f>IFERROR(SUM(T9:T16)/(SUM(Y9:Y16)-SUM(U9:U16)-SUM(V9:V16)),0)</f>
        <v>0</v>
      </c>
      <c r="J6" s="99"/>
      <c r="K6" s="99"/>
      <c r="L6" s="201" t="s">
        <v>1847</v>
      </c>
      <c r="M6" s="204">
        <f>+SUMIFS(P:P,L:L,$M$1,X:X,"N")</f>
        <v>0</v>
      </c>
      <c r="N6" s="204">
        <f>COUNTIFS(N9:N32,"&gt;180",AA9:AA32,"n")</f>
        <v>0</v>
      </c>
      <c r="O6" s="99"/>
      <c r="P6" s="99"/>
      <c r="T6" s="191">
        <f>SUM(T9:T32)</f>
        <v>0</v>
      </c>
      <c r="U6" s="191">
        <f t="shared" ref="U6:Y6" si="0">SUM(U9:U32)</f>
        <v>0</v>
      </c>
      <c r="V6" s="191">
        <f t="shared" si="0"/>
        <v>0</v>
      </c>
      <c r="W6" s="191">
        <f t="shared" si="0"/>
        <v>0</v>
      </c>
      <c r="X6" s="191">
        <f t="shared" si="0"/>
        <v>0</v>
      </c>
      <c r="Y6" s="191">
        <f t="shared" si="0"/>
        <v>0</v>
      </c>
      <c r="Z6" s="100"/>
      <c r="AA6" s="119"/>
      <c r="AB6" s="119"/>
      <c r="AC6" s="119"/>
      <c r="AD6" s="96"/>
      <c r="AE6" s="97"/>
      <c r="AF6" s="98"/>
    </row>
    <row r="7" spans="1:44" ht="26.25" customHeight="1" thickBot="1" x14ac:dyDescent="0.3">
      <c r="C7" s="266" t="s">
        <v>1</v>
      </c>
      <c r="D7" s="257"/>
      <c r="E7" s="257"/>
      <c r="F7" s="257"/>
      <c r="G7" s="257"/>
      <c r="H7" s="257"/>
      <c r="I7" s="257"/>
      <c r="J7" s="257"/>
      <c r="K7" s="257"/>
      <c r="L7" s="257"/>
      <c r="M7" s="270"/>
      <c r="N7" s="270"/>
      <c r="O7" s="257"/>
      <c r="P7" s="257"/>
      <c r="Q7" s="257"/>
      <c r="R7" s="257"/>
      <c r="S7" s="267"/>
      <c r="T7" s="256" t="s">
        <v>2</v>
      </c>
      <c r="U7" s="257"/>
      <c r="V7" s="257"/>
      <c r="W7" s="257"/>
      <c r="X7" s="257"/>
      <c r="Y7" s="257"/>
      <c r="Z7" s="258"/>
      <c r="AA7" s="252"/>
      <c r="AB7" s="252"/>
      <c r="AC7" s="252"/>
      <c r="AD7" s="252"/>
      <c r="AE7" s="97"/>
      <c r="AF7" s="98"/>
    </row>
    <row r="8" spans="1:44" s="104" customFormat="1" ht="42" customHeight="1" thickBot="1" x14ac:dyDescent="0.3">
      <c r="A8" s="149"/>
      <c r="B8" s="77" t="s">
        <v>1738</v>
      </c>
      <c r="C8" s="23" t="s">
        <v>1737</v>
      </c>
      <c r="D8" s="132" t="s">
        <v>1742</v>
      </c>
      <c r="E8" s="132" t="s">
        <v>3</v>
      </c>
      <c r="F8" s="132" t="s">
        <v>4</v>
      </c>
      <c r="G8" s="132" t="s">
        <v>6</v>
      </c>
      <c r="H8" s="132" t="s">
        <v>7</v>
      </c>
      <c r="I8" s="132" t="s">
        <v>8</v>
      </c>
      <c r="J8" s="132" t="s">
        <v>5</v>
      </c>
      <c r="K8" s="144" t="s">
        <v>1745</v>
      </c>
      <c r="L8" s="132" t="s">
        <v>9</v>
      </c>
      <c r="M8" s="132" t="s">
        <v>1746</v>
      </c>
      <c r="N8" s="132" t="s">
        <v>119</v>
      </c>
      <c r="O8" s="132" t="s">
        <v>1743</v>
      </c>
      <c r="P8" s="132" t="s">
        <v>1744</v>
      </c>
      <c r="Q8" s="253" t="s">
        <v>10</v>
      </c>
      <c r="R8" s="254"/>
      <c r="S8" s="255"/>
      <c r="T8" s="132" t="s">
        <v>11</v>
      </c>
      <c r="U8" s="132" t="s">
        <v>12</v>
      </c>
      <c r="V8" s="132" t="s">
        <v>13</v>
      </c>
      <c r="W8" s="144" t="s">
        <v>14</v>
      </c>
      <c r="X8" s="144" t="s">
        <v>15</v>
      </c>
      <c r="Y8" s="132" t="s">
        <v>16</v>
      </c>
      <c r="Z8" s="145" t="s">
        <v>4</v>
      </c>
      <c r="AA8" s="101"/>
      <c r="AB8" s="219"/>
      <c r="AC8" s="252"/>
      <c r="AD8" s="252"/>
      <c r="AE8" s="102"/>
      <c r="AF8" s="103"/>
    </row>
    <row r="9" spans="1:44" s="108" customFormat="1" ht="17.25" customHeight="1" x14ac:dyDescent="0.25">
      <c r="A9" s="259" t="s">
        <v>1761</v>
      </c>
      <c r="B9" s="46"/>
      <c r="C9" s="48" t="str">
        <f>IF(D9="","",Y9-60)</f>
        <v/>
      </c>
      <c r="D9" s="40" t="str">
        <f>IFERROR(IF(H9="","",(1-(H9/(VLOOKUP(J9,Causa!$A$78:$B$80,2,0))))*60),"FALTA CALIBRE")</f>
        <v/>
      </c>
      <c r="E9" s="41"/>
      <c r="F9" s="42">
        <v>4.0972222222222222E-2</v>
      </c>
      <c r="G9" s="133"/>
      <c r="H9" s="122" t="str">
        <f>IF(E9="","",E9)</f>
        <v/>
      </c>
      <c r="I9" s="146"/>
      <c r="J9" s="43"/>
      <c r="K9" s="159" t="str">
        <f>IFERROR("Promedio Vol. De 00:00 a 08:00: " &amp; ROUND(AVERAGE(N9:N16),1) &amp; "  - GLY Promedio: " &amp; ROUND(AVERAGE(L9:L16),3)*100,"")</f>
        <v/>
      </c>
      <c r="L9" s="123">
        <f t="shared" ref="L9:L32" si="1">IF(T9=0,0,ROUND((T9/(60-U9)),3))</f>
        <v>0</v>
      </c>
      <c r="M9" s="123">
        <f t="shared" ref="M9:M32" si="2">IF(T9=0,0,ROUND((T9/(60-U9-V9-W9)),3))</f>
        <v>0</v>
      </c>
      <c r="N9" s="44" t="str">
        <f>IF(E9="","",H9/12*VLOOKUP(J9,Causa!$A$78:$C$80,3,0))</f>
        <v/>
      </c>
      <c r="O9" s="44">
        <f t="shared" ref="O9:O32" si="3">+X9</f>
        <v>0</v>
      </c>
      <c r="P9" s="44">
        <f t="shared" ref="P9:P32" si="4">+W9</f>
        <v>0</v>
      </c>
      <c r="Q9" s="160"/>
      <c r="R9" s="262">
        <f>IFERROR(SUM(T9:T15)/(SUM(Y9:Y15)-SUM(U9:U15)-SUM(V9:V15)),0)</f>
        <v>0</v>
      </c>
      <c r="S9" s="262"/>
      <c r="T9" s="161">
        <f>IF(H9="",0,ROUND(H9/VLOOKUP(J9,Causa!$A$78:$B$80,2,0)*60,2))</f>
        <v>0</v>
      </c>
      <c r="U9" s="161">
        <f>SUMIF($W$35:$W$188,Z9,$S$35:$S$188)</f>
        <v>0</v>
      </c>
      <c r="V9" s="161">
        <f>SUMIF($W$35:$W$188,Z9,$T$35:$T$188)</f>
        <v>0</v>
      </c>
      <c r="W9" s="161">
        <f>SUMIF($W$35:$W$188,Z9,$U$35:$U$188)</f>
        <v>0</v>
      </c>
      <c r="X9" s="161">
        <f>SUMIF($W$35:$W$188,Z9,$V$35:$V$188)</f>
        <v>0</v>
      </c>
      <c r="Y9" s="161">
        <f t="shared" ref="Y9:Y32" si="5">SUM(T9:X9)</f>
        <v>0</v>
      </c>
      <c r="Z9" s="162">
        <v>0</v>
      </c>
      <c r="AA9" s="105" t="s">
        <v>517</v>
      </c>
      <c r="AB9" s="106"/>
      <c r="AC9" s="106"/>
      <c r="AD9" s="106"/>
      <c r="AE9" s="107">
        <v>0</v>
      </c>
      <c r="AP9" s="87"/>
      <c r="AQ9" s="87"/>
      <c r="AR9" s="87"/>
    </row>
    <row r="10" spans="1:44" s="108" customFormat="1" ht="17.25" customHeight="1" x14ac:dyDescent="0.25">
      <c r="A10" s="260"/>
      <c r="B10" s="47"/>
      <c r="C10" s="49" t="str">
        <f t="shared" ref="C10:C32" si="6">IF(D10="","",Y10-60)</f>
        <v/>
      </c>
      <c r="D10" s="40" t="str">
        <f>IFERROR(IF(H10="","",(1-(H10/(VLOOKUP(J10,Causa!$A$78:$B$80,2,0))))*60),"FALTA CALIBRE")</f>
        <v/>
      </c>
      <c r="E10" s="41"/>
      <c r="F10" s="42">
        <v>8.2638888888888887E-2</v>
      </c>
      <c r="G10" s="133"/>
      <c r="H10" s="122" t="str">
        <f t="shared" ref="H10:H32" si="7">IF(E10=0,"",(E10-E9))</f>
        <v/>
      </c>
      <c r="I10" s="146"/>
      <c r="J10" s="43"/>
      <c r="K10" s="159"/>
      <c r="L10" s="123">
        <f t="shared" si="1"/>
        <v>0</v>
      </c>
      <c r="M10" s="123">
        <f t="shared" si="2"/>
        <v>0</v>
      </c>
      <c r="N10" s="44" t="str">
        <f>IF(E10="","",H10/12*VLOOKUP(J10,Causa!$A$78:$C$80,3,0))</f>
        <v/>
      </c>
      <c r="O10" s="44">
        <f t="shared" si="3"/>
        <v>0</v>
      </c>
      <c r="P10" s="44">
        <f t="shared" si="4"/>
        <v>0</v>
      </c>
      <c r="Q10" s="160"/>
      <c r="R10" s="262"/>
      <c r="S10" s="262"/>
      <c r="T10" s="161">
        <f>IF(H10="",0,ROUND(H10/VLOOKUP(J10,Causa!$A$78:$B$80,2,0)*60,2))</f>
        <v>0</v>
      </c>
      <c r="U10" s="161">
        <f t="shared" ref="U10:U32" si="8">SUMIF($W$35:$W$188,Z10,$S$35:$S$188)</f>
        <v>0</v>
      </c>
      <c r="V10" s="161">
        <f t="shared" ref="V10:V32" si="9">SUMIF($W$35:$W$188,Z10,$T$35:$T$188)</f>
        <v>0</v>
      </c>
      <c r="W10" s="161">
        <f t="shared" ref="W10:W32" si="10">SUMIF($W$35:$W$188,Z10,$U$35:$U$188)</f>
        <v>0</v>
      </c>
      <c r="X10" s="161">
        <f t="shared" ref="X10:X32" si="11">SUMIF($W$35:$W$188,Z10,$V$35:$V$188)</f>
        <v>0</v>
      </c>
      <c r="Y10" s="161">
        <f t="shared" si="5"/>
        <v>0</v>
      </c>
      <c r="Z10" s="162">
        <v>1</v>
      </c>
      <c r="AA10" s="105" t="s">
        <v>517</v>
      </c>
      <c r="AB10" s="106"/>
      <c r="AC10" s="106"/>
      <c r="AD10" s="106"/>
      <c r="AE10" s="107">
        <f t="shared" ref="AE10:AE32" si="12">+AE9+1</f>
        <v>1</v>
      </c>
      <c r="AP10" s="109"/>
      <c r="AQ10" s="109"/>
      <c r="AR10" s="109"/>
    </row>
    <row r="11" spans="1:44" s="108" customFormat="1" ht="17.25" customHeight="1" x14ac:dyDescent="0.25">
      <c r="A11" s="260"/>
      <c r="B11" s="47"/>
      <c r="C11" s="49" t="str">
        <f t="shared" si="6"/>
        <v/>
      </c>
      <c r="D11" s="40" t="str">
        <f>IFERROR(IF(H11="","",(1-(H11/(VLOOKUP(J11,Causa!$A$78:$B$80,2,0))))*60),"FALTA CALIBRE")</f>
        <v/>
      </c>
      <c r="E11" s="41"/>
      <c r="F11" s="42">
        <v>0.124305555555556</v>
      </c>
      <c r="G11" s="133"/>
      <c r="H11" s="122" t="str">
        <f t="shared" si="7"/>
        <v/>
      </c>
      <c r="I11" s="146"/>
      <c r="J11" s="43"/>
      <c r="K11" s="159"/>
      <c r="L11" s="123">
        <f t="shared" si="1"/>
        <v>0</v>
      </c>
      <c r="M11" s="123">
        <f t="shared" si="2"/>
        <v>0</v>
      </c>
      <c r="N11" s="44" t="str">
        <f>IF(E11="","",H11/12*VLOOKUP(J11,Causa!$A$78:$C$80,3,0))</f>
        <v/>
      </c>
      <c r="O11" s="44">
        <f t="shared" si="3"/>
        <v>0</v>
      </c>
      <c r="P11" s="44">
        <f t="shared" si="4"/>
        <v>0</v>
      </c>
      <c r="Q11" s="160"/>
      <c r="R11" s="262"/>
      <c r="S11" s="262"/>
      <c r="T11" s="161">
        <f>IF(H11="",0,ROUND(H11/VLOOKUP(J11,Causa!$A$78:$B$80,2,0)*60,2))</f>
        <v>0</v>
      </c>
      <c r="U11" s="161">
        <f t="shared" si="8"/>
        <v>0</v>
      </c>
      <c r="V11" s="161">
        <f t="shared" si="9"/>
        <v>0</v>
      </c>
      <c r="W11" s="161">
        <f t="shared" si="10"/>
        <v>0</v>
      </c>
      <c r="X11" s="161">
        <f t="shared" si="11"/>
        <v>0</v>
      </c>
      <c r="Y11" s="161">
        <f t="shared" si="5"/>
        <v>0</v>
      </c>
      <c r="Z11" s="162">
        <v>2</v>
      </c>
      <c r="AA11" s="105" t="s">
        <v>517</v>
      </c>
      <c r="AB11" s="106"/>
      <c r="AC11" s="106"/>
      <c r="AD11" s="106"/>
      <c r="AE11" s="107">
        <f t="shared" si="12"/>
        <v>2</v>
      </c>
      <c r="AP11" s="87"/>
      <c r="AQ11" s="87"/>
      <c r="AR11" s="87"/>
    </row>
    <row r="12" spans="1:44" s="108" customFormat="1" ht="17.25" customHeight="1" x14ac:dyDescent="0.25">
      <c r="A12" s="260"/>
      <c r="B12" s="47"/>
      <c r="C12" s="49" t="str">
        <f t="shared" si="6"/>
        <v/>
      </c>
      <c r="D12" s="40" t="str">
        <f>IFERROR(IF(H12="","",(1-(H12/(VLOOKUP(J12,Causa!$A$78:$B$80,2,0))))*60),"FALTA CALIBRE")</f>
        <v/>
      </c>
      <c r="E12" s="41"/>
      <c r="F12" s="42">
        <v>0.16597222222222199</v>
      </c>
      <c r="G12" s="133"/>
      <c r="H12" s="122" t="str">
        <f t="shared" si="7"/>
        <v/>
      </c>
      <c r="I12" s="146"/>
      <c r="J12" s="43"/>
      <c r="K12" s="159"/>
      <c r="L12" s="123">
        <f t="shared" si="1"/>
        <v>0</v>
      </c>
      <c r="M12" s="123">
        <f t="shared" si="2"/>
        <v>0</v>
      </c>
      <c r="N12" s="44" t="str">
        <f>IF(E12="","",H12/12*VLOOKUP(J12,Causa!$A$78:$C$80,3,0))</f>
        <v/>
      </c>
      <c r="O12" s="44">
        <f t="shared" si="3"/>
        <v>0</v>
      </c>
      <c r="P12" s="44">
        <f t="shared" si="4"/>
        <v>0</v>
      </c>
      <c r="Q12" s="160"/>
      <c r="R12" s="262"/>
      <c r="S12" s="262"/>
      <c r="T12" s="161">
        <f>IF(H12="",0,ROUND(H12/VLOOKUP(J12,Causa!$A$78:$B$80,2,0)*60,2))</f>
        <v>0</v>
      </c>
      <c r="U12" s="161">
        <f t="shared" si="8"/>
        <v>0</v>
      </c>
      <c r="V12" s="161">
        <f t="shared" si="9"/>
        <v>0</v>
      </c>
      <c r="W12" s="161">
        <f t="shared" si="10"/>
        <v>0</v>
      </c>
      <c r="X12" s="161">
        <f t="shared" si="11"/>
        <v>0</v>
      </c>
      <c r="Y12" s="161">
        <f t="shared" si="5"/>
        <v>0</v>
      </c>
      <c r="Z12" s="162">
        <v>3</v>
      </c>
      <c r="AA12" s="105" t="s">
        <v>517</v>
      </c>
      <c r="AB12" s="106"/>
      <c r="AC12" s="106"/>
      <c r="AD12" s="106"/>
      <c r="AE12" s="107">
        <f t="shared" si="12"/>
        <v>3</v>
      </c>
      <c r="AP12" s="87"/>
      <c r="AQ12" s="87"/>
      <c r="AR12" s="87"/>
    </row>
    <row r="13" spans="1:44" s="108" customFormat="1" ht="17.25" customHeight="1" x14ac:dyDescent="0.25">
      <c r="A13" s="260"/>
      <c r="B13" s="47"/>
      <c r="C13" s="49" t="str">
        <f t="shared" si="6"/>
        <v/>
      </c>
      <c r="D13" s="40" t="str">
        <f>IFERROR(IF(H13="","",(1-(H13/(VLOOKUP(J13,Causa!$A$78:$B$80,2,0))))*60),"FALTA CALIBRE")</f>
        <v/>
      </c>
      <c r="E13" s="41"/>
      <c r="F13" s="42">
        <v>0.20763888888888901</v>
      </c>
      <c r="G13" s="133"/>
      <c r="H13" s="122" t="str">
        <f t="shared" si="7"/>
        <v/>
      </c>
      <c r="I13" s="146"/>
      <c r="J13" s="43"/>
      <c r="K13" s="159"/>
      <c r="L13" s="123">
        <f t="shared" si="1"/>
        <v>0</v>
      </c>
      <c r="M13" s="123">
        <f t="shared" si="2"/>
        <v>0</v>
      </c>
      <c r="N13" s="44" t="str">
        <f>IF(E13="","",H13/12*VLOOKUP(J13,Causa!$A$78:$C$80,3,0))</f>
        <v/>
      </c>
      <c r="O13" s="44">
        <f t="shared" si="3"/>
        <v>0</v>
      </c>
      <c r="P13" s="44">
        <f t="shared" si="4"/>
        <v>0</v>
      </c>
      <c r="Q13" s="160"/>
      <c r="R13" s="262"/>
      <c r="S13" s="262"/>
      <c r="T13" s="161">
        <f>IF(H13="",0,ROUND(H13/VLOOKUP(J13,Causa!$A$78:$B$80,2,0)*60,2))</f>
        <v>0</v>
      </c>
      <c r="U13" s="161">
        <f t="shared" si="8"/>
        <v>0</v>
      </c>
      <c r="V13" s="161">
        <f t="shared" si="9"/>
        <v>0</v>
      </c>
      <c r="W13" s="161">
        <f t="shared" si="10"/>
        <v>0</v>
      </c>
      <c r="X13" s="161">
        <f t="shared" si="11"/>
        <v>0</v>
      </c>
      <c r="Y13" s="161">
        <f t="shared" si="5"/>
        <v>0</v>
      </c>
      <c r="Z13" s="162">
        <v>4</v>
      </c>
      <c r="AA13" s="105" t="s">
        <v>517</v>
      </c>
      <c r="AB13" s="106"/>
      <c r="AC13" s="106"/>
      <c r="AD13" s="106"/>
      <c r="AE13" s="107">
        <f t="shared" si="12"/>
        <v>4</v>
      </c>
      <c r="AP13" s="87"/>
      <c r="AQ13" s="87"/>
      <c r="AR13" s="87"/>
    </row>
    <row r="14" spans="1:44" s="108" customFormat="1" ht="17.25" customHeight="1" x14ac:dyDescent="0.25">
      <c r="A14" s="260"/>
      <c r="B14" s="47"/>
      <c r="C14" s="49" t="str">
        <f t="shared" si="6"/>
        <v/>
      </c>
      <c r="D14" s="40" t="str">
        <f>IFERROR(IF(H14="","",(1-(H14/(VLOOKUP(J14,Causa!$A$78:$B$80,2,0))))*60),"FALTA CALIBRE")</f>
        <v/>
      </c>
      <c r="E14" s="41"/>
      <c r="F14" s="42">
        <v>0.249305555555556</v>
      </c>
      <c r="G14" s="133"/>
      <c r="H14" s="122" t="str">
        <f t="shared" si="7"/>
        <v/>
      </c>
      <c r="I14" s="146"/>
      <c r="J14" s="43"/>
      <c r="K14" s="159"/>
      <c r="L14" s="123">
        <f t="shared" si="1"/>
        <v>0</v>
      </c>
      <c r="M14" s="123">
        <f t="shared" si="2"/>
        <v>0</v>
      </c>
      <c r="N14" s="44" t="str">
        <f>IF(E14="","",H14/12*VLOOKUP(J14,Causa!$A$78:$C$80,3,0))</f>
        <v/>
      </c>
      <c r="O14" s="44">
        <f t="shared" si="3"/>
        <v>0</v>
      </c>
      <c r="P14" s="44">
        <f t="shared" si="4"/>
        <v>0</v>
      </c>
      <c r="Q14" s="160"/>
      <c r="R14" s="262"/>
      <c r="S14" s="262"/>
      <c r="T14" s="161">
        <f>IF(H14="",0,ROUND(H14/VLOOKUP(J14,Causa!$A$78:$B$80,2,0)*60,2))</f>
        <v>0</v>
      </c>
      <c r="U14" s="161">
        <f t="shared" si="8"/>
        <v>0</v>
      </c>
      <c r="V14" s="161">
        <f t="shared" si="9"/>
        <v>0</v>
      </c>
      <c r="W14" s="161">
        <f t="shared" si="10"/>
        <v>0</v>
      </c>
      <c r="X14" s="161">
        <f t="shared" si="11"/>
        <v>0</v>
      </c>
      <c r="Y14" s="161">
        <f t="shared" si="5"/>
        <v>0</v>
      </c>
      <c r="Z14" s="162">
        <v>5</v>
      </c>
      <c r="AA14" s="105" t="s">
        <v>517</v>
      </c>
      <c r="AB14" s="106"/>
      <c r="AC14" s="106"/>
      <c r="AD14" s="106"/>
      <c r="AE14" s="107">
        <f t="shared" si="12"/>
        <v>5</v>
      </c>
      <c r="AP14" s="87"/>
      <c r="AQ14" s="87"/>
      <c r="AR14" s="87"/>
    </row>
    <row r="15" spans="1:44" s="108" customFormat="1" ht="17.25" customHeight="1" thickBot="1" x14ac:dyDescent="0.3">
      <c r="A15" s="261"/>
      <c r="B15" s="47"/>
      <c r="C15" s="50" t="str">
        <f t="shared" si="6"/>
        <v/>
      </c>
      <c r="D15" s="40" t="str">
        <f>IFERROR(IF(H15="","",(1-(H15/(VLOOKUP(J15,Causa!$A$78:$B$80,2,0))))*60),"FALTA CALIBRE")</f>
        <v/>
      </c>
      <c r="E15" s="41"/>
      <c r="F15" s="42">
        <v>0.29097222222222202</v>
      </c>
      <c r="G15" s="133"/>
      <c r="H15" s="122" t="str">
        <f t="shared" si="7"/>
        <v/>
      </c>
      <c r="I15" s="146"/>
      <c r="J15" s="43"/>
      <c r="K15" s="159"/>
      <c r="L15" s="123">
        <f t="shared" si="1"/>
        <v>0</v>
      </c>
      <c r="M15" s="123">
        <f t="shared" si="2"/>
        <v>0</v>
      </c>
      <c r="N15" s="44" t="str">
        <f>IF(E15="","",H15/12*VLOOKUP(J15,Causa!$A$78:$C$80,3,0))</f>
        <v/>
      </c>
      <c r="O15" s="44">
        <f t="shared" si="3"/>
        <v>0</v>
      </c>
      <c r="P15" s="44">
        <f t="shared" si="4"/>
        <v>0</v>
      </c>
      <c r="Q15" s="160"/>
      <c r="R15" s="262"/>
      <c r="S15" s="262"/>
      <c r="T15" s="161">
        <f>IF(H15="",0,ROUND(H15/VLOOKUP(J15,Causa!$A$78:$B$80,2,0)*60,2))</f>
        <v>0</v>
      </c>
      <c r="U15" s="161">
        <f t="shared" si="8"/>
        <v>0</v>
      </c>
      <c r="V15" s="161">
        <f t="shared" si="9"/>
        <v>0</v>
      </c>
      <c r="W15" s="161">
        <f t="shared" si="10"/>
        <v>0</v>
      </c>
      <c r="X15" s="161">
        <f t="shared" si="11"/>
        <v>0</v>
      </c>
      <c r="Y15" s="161">
        <f t="shared" si="5"/>
        <v>0</v>
      </c>
      <c r="Z15" s="162">
        <v>6</v>
      </c>
      <c r="AA15" s="105" t="s">
        <v>517</v>
      </c>
      <c r="AB15" s="106"/>
      <c r="AC15" s="106"/>
      <c r="AD15" s="106"/>
      <c r="AE15" s="107">
        <f t="shared" si="12"/>
        <v>6</v>
      </c>
      <c r="AP15" s="87"/>
      <c r="AQ15" s="87"/>
      <c r="AR15" s="87"/>
    </row>
    <row r="16" spans="1:44" s="108" customFormat="1" ht="21" customHeight="1" x14ac:dyDescent="0.25">
      <c r="A16" s="259" t="s">
        <v>1763</v>
      </c>
      <c r="B16" s="47"/>
      <c r="C16" s="48" t="str">
        <f t="shared" si="6"/>
        <v/>
      </c>
      <c r="D16" s="40" t="str">
        <f>IFERROR(IF(H16="","",(1-(H16/(VLOOKUP(J16,Causa!$A$78:$B$80,2,0))))*60),"FALTA CALIBRE")</f>
        <v/>
      </c>
      <c r="E16" s="41"/>
      <c r="F16" s="42">
        <v>0.33263888888888898</v>
      </c>
      <c r="G16" s="133"/>
      <c r="H16" s="122" t="str">
        <f t="shared" si="7"/>
        <v/>
      </c>
      <c r="I16" s="146"/>
      <c r="J16" s="43"/>
      <c r="K16" s="159"/>
      <c r="L16" s="123">
        <f t="shared" si="1"/>
        <v>0</v>
      </c>
      <c r="M16" s="123">
        <f t="shared" si="2"/>
        <v>0</v>
      </c>
      <c r="N16" s="44" t="str">
        <f>IF(E16="","",H16/12*VLOOKUP(J16,Causa!$A$78:$C$80,3,0))</f>
        <v/>
      </c>
      <c r="O16" s="44">
        <f t="shared" si="3"/>
        <v>0</v>
      </c>
      <c r="P16" s="44">
        <f t="shared" si="4"/>
        <v>0</v>
      </c>
      <c r="Q16" s="160"/>
      <c r="R16" s="45">
        <f>IFERROR(SUM(T16:T23)/(SUM(Y16:Y23)-SUM(U16:U23)-SUM(V16:V23)),0)</f>
        <v>0</v>
      </c>
      <c r="S16" s="45"/>
      <c r="T16" s="161">
        <f>IF(H16="",0,ROUND(H16/VLOOKUP(J16,Causa!$A$78:$B$80,2,0)*60,2))</f>
        <v>0</v>
      </c>
      <c r="U16" s="161">
        <f t="shared" si="8"/>
        <v>0</v>
      </c>
      <c r="V16" s="161">
        <f t="shared" si="9"/>
        <v>0</v>
      </c>
      <c r="W16" s="161">
        <f t="shared" si="10"/>
        <v>0</v>
      </c>
      <c r="X16" s="161">
        <f t="shared" si="11"/>
        <v>0</v>
      </c>
      <c r="Y16" s="161">
        <f t="shared" si="5"/>
        <v>0</v>
      </c>
      <c r="Z16" s="162">
        <v>7</v>
      </c>
      <c r="AA16" s="105" t="s">
        <v>515</v>
      </c>
      <c r="AB16" s="106"/>
      <c r="AC16" s="106"/>
      <c r="AD16" s="106"/>
      <c r="AE16" s="107">
        <f t="shared" si="12"/>
        <v>7</v>
      </c>
      <c r="AP16" s="87"/>
      <c r="AQ16" s="87"/>
      <c r="AR16" s="87"/>
    </row>
    <row r="17" spans="1:44" s="108" customFormat="1" ht="24.75" customHeight="1" x14ac:dyDescent="0.25">
      <c r="A17" s="260"/>
      <c r="B17" s="47"/>
      <c r="C17" s="49" t="str">
        <f t="shared" si="6"/>
        <v/>
      </c>
      <c r="D17" s="40" t="str">
        <f>IFERROR(IF(H17="","",(1-(H17/(VLOOKUP(J17,Causa!$A$78:$B$80,2,0))))*60),"FALTA CALIBRE")</f>
        <v/>
      </c>
      <c r="E17" s="41"/>
      <c r="F17" s="42">
        <v>0.374305555555556</v>
      </c>
      <c r="G17" s="133"/>
      <c r="H17" s="122" t="str">
        <f t="shared" si="7"/>
        <v/>
      </c>
      <c r="I17" s="146"/>
      <c r="J17" s="43"/>
      <c r="K17" s="159" t="str">
        <f>IFERROR("Promedio Vol. De 00:00 a 08:00: " &amp; ROUND(AVERAGE(N17:N24),1) &amp; "  - GLY Promedio: " &amp; ROUND(AVERAGE(L17:L24),3)*100,"")</f>
        <v/>
      </c>
      <c r="L17" s="123">
        <f t="shared" si="1"/>
        <v>0</v>
      </c>
      <c r="M17" s="123">
        <f t="shared" si="2"/>
        <v>0</v>
      </c>
      <c r="N17" s="44" t="str">
        <f>IF(E17="","",H17/12*VLOOKUP(J17,Causa!$A$78:$C$80,3,0))</f>
        <v/>
      </c>
      <c r="O17" s="44">
        <f t="shared" si="3"/>
        <v>0</v>
      </c>
      <c r="P17" s="44">
        <f t="shared" si="4"/>
        <v>0</v>
      </c>
      <c r="Q17" s="160"/>
      <c r="R17" s="45"/>
      <c r="S17" s="45"/>
      <c r="T17" s="161">
        <f>IF(H17="",0,ROUND(H17/VLOOKUP(J17,Causa!$A$78:$B$80,2,0)*60,2))</f>
        <v>0</v>
      </c>
      <c r="U17" s="161">
        <f t="shared" si="8"/>
        <v>0</v>
      </c>
      <c r="V17" s="161">
        <f t="shared" si="9"/>
        <v>0</v>
      </c>
      <c r="W17" s="161">
        <f t="shared" si="10"/>
        <v>0</v>
      </c>
      <c r="X17" s="161">
        <f t="shared" si="11"/>
        <v>0</v>
      </c>
      <c r="Y17" s="161">
        <f t="shared" si="5"/>
        <v>0</v>
      </c>
      <c r="Z17" s="162">
        <v>8</v>
      </c>
      <c r="AA17" s="105" t="s">
        <v>515</v>
      </c>
      <c r="AB17" s="106"/>
      <c r="AC17" s="106"/>
      <c r="AD17" s="106"/>
      <c r="AE17" s="107">
        <f t="shared" si="12"/>
        <v>8</v>
      </c>
      <c r="AP17" s="87"/>
      <c r="AQ17" s="87"/>
      <c r="AR17" s="87"/>
    </row>
    <row r="18" spans="1:44" s="108" customFormat="1" ht="24.75" customHeight="1" x14ac:dyDescent="0.25">
      <c r="A18" s="260"/>
      <c r="B18" s="47"/>
      <c r="C18" s="49" t="str">
        <f t="shared" si="6"/>
        <v/>
      </c>
      <c r="D18" s="40" t="str">
        <f>IFERROR(IF(H18="","",(1-(H18/(VLOOKUP(J18,Causa!$A$78:$B$80,2,0))))*60),"FALTA CALIBRE")</f>
        <v/>
      </c>
      <c r="E18" s="41"/>
      <c r="F18" s="42">
        <v>0.41597222222222202</v>
      </c>
      <c r="G18" s="133"/>
      <c r="H18" s="122" t="str">
        <f t="shared" si="7"/>
        <v/>
      </c>
      <c r="I18" s="146"/>
      <c r="J18" s="43"/>
      <c r="K18" s="159"/>
      <c r="L18" s="123">
        <f t="shared" si="1"/>
        <v>0</v>
      </c>
      <c r="M18" s="123">
        <f t="shared" si="2"/>
        <v>0</v>
      </c>
      <c r="N18" s="44" t="str">
        <f>IF(E18="","",H18/12*VLOOKUP(J18,Causa!$A$78:$C$80,3,0))</f>
        <v/>
      </c>
      <c r="O18" s="44">
        <f t="shared" si="3"/>
        <v>0</v>
      </c>
      <c r="P18" s="44">
        <f t="shared" si="4"/>
        <v>0</v>
      </c>
      <c r="Q18" s="160"/>
      <c r="R18" s="45"/>
      <c r="S18" s="45"/>
      <c r="T18" s="161">
        <f>IF(H18="",0,ROUND(H18/VLOOKUP(J18,Causa!$A$78:$B$80,2,0)*60,2))</f>
        <v>0</v>
      </c>
      <c r="U18" s="161">
        <f t="shared" si="8"/>
        <v>0</v>
      </c>
      <c r="V18" s="161">
        <f t="shared" si="9"/>
        <v>0</v>
      </c>
      <c r="W18" s="161">
        <f t="shared" si="10"/>
        <v>0</v>
      </c>
      <c r="X18" s="161">
        <f t="shared" si="11"/>
        <v>0</v>
      </c>
      <c r="Y18" s="161">
        <f t="shared" si="5"/>
        <v>0</v>
      </c>
      <c r="Z18" s="162">
        <v>9</v>
      </c>
      <c r="AA18" s="105" t="s">
        <v>515</v>
      </c>
      <c r="AB18" s="106"/>
      <c r="AC18" s="106"/>
      <c r="AD18" s="106"/>
      <c r="AE18" s="107">
        <f t="shared" si="12"/>
        <v>9</v>
      </c>
      <c r="AP18" s="87"/>
      <c r="AQ18" s="87"/>
      <c r="AR18" s="87"/>
    </row>
    <row r="19" spans="1:44" s="108" customFormat="1" ht="24.75" customHeight="1" x14ac:dyDescent="0.25">
      <c r="A19" s="260"/>
      <c r="B19" s="47"/>
      <c r="C19" s="49" t="str">
        <f t="shared" si="6"/>
        <v/>
      </c>
      <c r="D19" s="40" t="str">
        <f>IFERROR(IF(H19="","",(1-(H19/(VLOOKUP(J19,Causa!$A$78:$B$80,2,0))))*60),"FALTA CALIBRE")</f>
        <v/>
      </c>
      <c r="E19" s="41"/>
      <c r="F19" s="42">
        <v>0.45763888888888898</v>
      </c>
      <c r="G19" s="133"/>
      <c r="H19" s="122" t="str">
        <f t="shared" si="7"/>
        <v/>
      </c>
      <c r="I19" s="146"/>
      <c r="J19" s="43"/>
      <c r="K19" s="159"/>
      <c r="L19" s="123">
        <f t="shared" si="1"/>
        <v>0</v>
      </c>
      <c r="M19" s="123">
        <f t="shared" si="2"/>
        <v>0</v>
      </c>
      <c r="N19" s="44" t="str">
        <f>IF(E19="","",H19/12*VLOOKUP(J19,Causa!$A$78:$C$80,3,0))</f>
        <v/>
      </c>
      <c r="O19" s="44">
        <f t="shared" si="3"/>
        <v>0</v>
      </c>
      <c r="P19" s="44">
        <f t="shared" si="4"/>
        <v>0</v>
      </c>
      <c r="Q19" s="160"/>
      <c r="R19" s="45"/>
      <c r="S19" s="45"/>
      <c r="T19" s="161">
        <f>IF(H19="",0,ROUND(H19/VLOOKUP(J19,Causa!$A$78:$B$80,2,0)*60,2))</f>
        <v>0</v>
      </c>
      <c r="U19" s="161">
        <f t="shared" si="8"/>
        <v>0</v>
      </c>
      <c r="V19" s="161">
        <f t="shared" si="9"/>
        <v>0</v>
      </c>
      <c r="W19" s="161">
        <f t="shared" si="10"/>
        <v>0</v>
      </c>
      <c r="X19" s="161">
        <f t="shared" si="11"/>
        <v>0</v>
      </c>
      <c r="Y19" s="161">
        <f t="shared" si="5"/>
        <v>0</v>
      </c>
      <c r="Z19" s="162">
        <v>10</v>
      </c>
      <c r="AA19" s="105" t="s">
        <v>515</v>
      </c>
      <c r="AB19" s="106"/>
      <c r="AC19" s="106"/>
      <c r="AD19" s="106"/>
      <c r="AE19" s="107">
        <f t="shared" si="12"/>
        <v>10</v>
      </c>
      <c r="AP19" s="87"/>
      <c r="AQ19" s="87"/>
      <c r="AR19" s="87"/>
    </row>
    <row r="20" spans="1:44" s="108" customFormat="1" ht="24.75" customHeight="1" x14ac:dyDescent="0.25">
      <c r="A20" s="260"/>
      <c r="B20" s="47"/>
      <c r="C20" s="49" t="str">
        <f t="shared" si="6"/>
        <v/>
      </c>
      <c r="D20" s="40" t="str">
        <f>IFERROR(IF(H20="","",(1-(H20/(VLOOKUP(J20,Causa!$A$78:$B$80,2,0))))*60),"FALTA CALIBRE")</f>
        <v/>
      </c>
      <c r="E20" s="41"/>
      <c r="F20" s="42">
        <v>0.499305555555556</v>
      </c>
      <c r="G20" s="133"/>
      <c r="H20" s="122" t="str">
        <f t="shared" si="7"/>
        <v/>
      </c>
      <c r="I20" s="146"/>
      <c r="J20" s="43"/>
      <c r="K20" s="159"/>
      <c r="L20" s="123">
        <f t="shared" si="1"/>
        <v>0</v>
      </c>
      <c r="M20" s="123">
        <f t="shared" si="2"/>
        <v>0</v>
      </c>
      <c r="N20" s="44" t="str">
        <f>IF(E20="","",H20/12*VLOOKUP(J20,Causa!$A$78:$C$80,3,0))</f>
        <v/>
      </c>
      <c r="O20" s="44">
        <f t="shared" si="3"/>
        <v>0</v>
      </c>
      <c r="P20" s="44">
        <f t="shared" si="4"/>
        <v>0</v>
      </c>
      <c r="Q20" s="160"/>
      <c r="R20" s="45"/>
      <c r="S20" s="45"/>
      <c r="T20" s="161">
        <f>IF(H20="",0,ROUND(H20/VLOOKUP(J20,Causa!$A$78:$B$80,2,0)*60,2))</f>
        <v>0</v>
      </c>
      <c r="U20" s="161">
        <f t="shared" si="8"/>
        <v>0</v>
      </c>
      <c r="V20" s="161">
        <f t="shared" si="9"/>
        <v>0</v>
      </c>
      <c r="W20" s="161">
        <f t="shared" si="10"/>
        <v>0</v>
      </c>
      <c r="X20" s="161">
        <f t="shared" si="11"/>
        <v>0</v>
      </c>
      <c r="Y20" s="161">
        <f t="shared" si="5"/>
        <v>0</v>
      </c>
      <c r="Z20" s="162">
        <v>11</v>
      </c>
      <c r="AA20" s="105" t="s">
        <v>515</v>
      </c>
      <c r="AB20" s="106"/>
      <c r="AC20" s="106"/>
      <c r="AD20" s="106"/>
      <c r="AE20" s="107">
        <f t="shared" si="12"/>
        <v>11</v>
      </c>
      <c r="AP20" s="87"/>
      <c r="AQ20" s="87"/>
      <c r="AR20" s="87"/>
    </row>
    <row r="21" spans="1:44" s="108" customFormat="1" ht="24.75" customHeight="1" x14ac:dyDescent="0.25">
      <c r="A21" s="260"/>
      <c r="B21" s="47"/>
      <c r="C21" s="49" t="str">
        <f t="shared" si="6"/>
        <v/>
      </c>
      <c r="D21" s="40" t="str">
        <f>IFERROR(IF(H21="","",(1-(H21/(VLOOKUP(J21,Causa!$A$78:$B$80,2,0))))*60),"FALTA CALIBRE")</f>
        <v/>
      </c>
      <c r="E21" s="41"/>
      <c r="F21" s="42">
        <v>0.54097222222222197</v>
      </c>
      <c r="G21" s="133"/>
      <c r="H21" s="122" t="str">
        <f t="shared" si="7"/>
        <v/>
      </c>
      <c r="I21" s="146"/>
      <c r="J21" s="43"/>
      <c r="K21" s="159"/>
      <c r="L21" s="123">
        <f t="shared" si="1"/>
        <v>0</v>
      </c>
      <c r="M21" s="123">
        <f t="shared" si="2"/>
        <v>0</v>
      </c>
      <c r="N21" s="44" t="str">
        <f>IF(E21="","",H21/12*VLOOKUP(J21,Causa!$A$78:$C$80,3,0))</f>
        <v/>
      </c>
      <c r="O21" s="44">
        <f t="shared" si="3"/>
        <v>0</v>
      </c>
      <c r="P21" s="44">
        <f t="shared" si="4"/>
        <v>0</v>
      </c>
      <c r="Q21" s="160"/>
      <c r="R21" s="45"/>
      <c r="S21" s="45"/>
      <c r="T21" s="161">
        <f>IF(H21="",0,ROUND(H21/VLOOKUP(J21,Causa!$A$78:$B$80,2,0)*60,2))</f>
        <v>0</v>
      </c>
      <c r="U21" s="161">
        <f t="shared" si="8"/>
        <v>0</v>
      </c>
      <c r="V21" s="161">
        <f t="shared" si="9"/>
        <v>0</v>
      </c>
      <c r="W21" s="161">
        <f t="shared" si="10"/>
        <v>0</v>
      </c>
      <c r="X21" s="161">
        <f t="shared" si="11"/>
        <v>0</v>
      </c>
      <c r="Y21" s="161">
        <f t="shared" si="5"/>
        <v>0</v>
      </c>
      <c r="Z21" s="162">
        <v>12</v>
      </c>
      <c r="AA21" s="110" t="s">
        <v>515</v>
      </c>
      <c r="AB21" s="106"/>
      <c r="AC21" s="106"/>
      <c r="AD21" s="106"/>
      <c r="AE21" s="107">
        <f t="shared" si="12"/>
        <v>12</v>
      </c>
      <c r="AP21" s="87"/>
      <c r="AQ21" s="87"/>
      <c r="AR21" s="87"/>
    </row>
    <row r="22" spans="1:44" s="108" customFormat="1" ht="24.75" customHeight="1" x14ac:dyDescent="0.25">
      <c r="A22" s="260"/>
      <c r="B22" s="47"/>
      <c r="C22" s="49" t="str">
        <f t="shared" si="6"/>
        <v/>
      </c>
      <c r="D22" s="40" t="str">
        <f>IFERROR(IF(H22="","",(1-(H22/(VLOOKUP(J22,Causa!$A$78:$B$80,2,0))))*60),"FALTA CALIBRE")</f>
        <v/>
      </c>
      <c r="E22" s="41"/>
      <c r="F22" s="42">
        <v>0.58263888888888904</v>
      </c>
      <c r="G22" s="133"/>
      <c r="H22" s="122" t="str">
        <f t="shared" si="7"/>
        <v/>
      </c>
      <c r="I22" s="146"/>
      <c r="J22" s="43"/>
      <c r="K22" s="159"/>
      <c r="L22" s="123">
        <f t="shared" si="1"/>
        <v>0</v>
      </c>
      <c r="M22" s="123">
        <f t="shared" si="2"/>
        <v>0</v>
      </c>
      <c r="N22" s="44" t="str">
        <f>IF(E22="","",H22/12*VLOOKUP(J22,Causa!$A$78:$C$80,3,0))</f>
        <v/>
      </c>
      <c r="O22" s="44">
        <f t="shared" si="3"/>
        <v>0</v>
      </c>
      <c r="P22" s="44">
        <f t="shared" si="4"/>
        <v>0</v>
      </c>
      <c r="Q22" s="160"/>
      <c r="R22" s="45"/>
      <c r="S22" s="45"/>
      <c r="T22" s="161">
        <f>IF(H22="",0,ROUND(H22/VLOOKUP(J22,Causa!$A$78:$B$80,2,0)*60,2))</f>
        <v>0</v>
      </c>
      <c r="U22" s="161">
        <f t="shared" si="8"/>
        <v>0</v>
      </c>
      <c r="V22" s="161">
        <f t="shared" si="9"/>
        <v>0</v>
      </c>
      <c r="W22" s="161">
        <f t="shared" si="10"/>
        <v>0</v>
      </c>
      <c r="X22" s="161">
        <f t="shared" si="11"/>
        <v>0</v>
      </c>
      <c r="Y22" s="161">
        <f t="shared" si="5"/>
        <v>0</v>
      </c>
      <c r="Z22" s="162">
        <v>13</v>
      </c>
      <c r="AA22" s="110" t="s">
        <v>515</v>
      </c>
      <c r="AB22" s="106"/>
      <c r="AC22" s="106"/>
      <c r="AD22" s="106"/>
      <c r="AE22" s="107">
        <f t="shared" si="12"/>
        <v>13</v>
      </c>
      <c r="AP22" s="87"/>
      <c r="AQ22" s="87"/>
      <c r="AR22" s="87"/>
    </row>
    <row r="23" spans="1:44" s="108" customFormat="1" ht="24.75" customHeight="1" thickBot="1" x14ac:dyDescent="0.3">
      <c r="A23" s="261"/>
      <c r="B23" s="47"/>
      <c r="C23" s="50" t="str">
        <f t="shared" si="6"/>
        <v/>
      </c>
      <c r="D23" s="40" t="str">
        <f>IFERROR(IF(H23="","",(1-(H23/(VLOOKUP(J23,Causa!$A$78:$B$80,2,0))))*60),"FALTA CALIBRE")</f>
        <v/>
      </c>
      <c r="E23" s="41"/>
      <c r="F23" s="42">
        <v>0.624305555555556</v>
      </c>
      <c r="G23" s="133"/>
      <c r="H23" s="122" t="str">
        <f t="shared" si="7"/>
        <v/>
      </c>
      <c r="I23" s="146"/>
      <c r="J23" s="43"/>
      <c r="K23" s="159"/>
      <c r="L23" s="123">
        <f t="shared" si="1"/>
        <v>0</v>
      </c>
      <c r="M23" s="123">
        <f t="shared" si="2"/>
        <v>0</v>
      </c>
      <c r="N23" s="44" t="str">
        <f>IF(E23="","",H23/12*VLOOKUP(J23,Causa!$A$78:$C$80,3,0))</f>
        <v/>
      </c>
      <c r="O23" s="44">
        <f t="shared" si="3"/>
        <v>0</v>
      </c>
      <c r="P23" s="44">
        <f t="shared" si="4"/>
        <v>0</v>
      </c>
      <c r="Q23" s="160"/>
      <c r="R23" s="45"/>
      <c r="S23" s="45"/>
      <c r="T23" s="161">
        <f>IF(H23="",0,ROUND(H23/VLOOKUP(J23,Causa!$A$78:$B$80,2,0)*60,2))</f>
        <v>0</v>
      </c>
      <c r="U23" s="161">
        <f t="shared" si="8"/>
        <v>0</v>
      </c>
      <c r="V23" s="161">
        <f t="shared" si="9"/>
        <v>0</v>
      </c>
      <c r="W23" s="161">
        <f t="shared" si="10"/>
        <v>0</v>
      </c>
      <c r="X23" s="161">
        <f t="shared" si="11"/>
        <v>0</v>
      </c>
      <c r="Y23" s="161">
        <f t="shared" si="5"/>
        <v>0</v>
      </c>
      <c r="Z23" s="162">
        <v>14</v>
      </c>
      <c r="AA23" s="110" t="s">
        <v>515</v>
      </c>
      <c r="AB23" s="106"/>
      <c r="AC23" s="106"/>
      <c r="AD23" s="106"/>
      <c r="AE23" s="107">
        <f t="shared" si="12"/>
        <v>14</v>
      </c>
      <c r="AP23" s="87"/>
      <c r="AQ23" s="87"/>
      <c r="AR23" s="87"/>
    </row>
    <row r="24" spans="1:44" s="108" customFormat="1" ht="24.75" customHeight="1" x14ac:dyDescent="0.25">
      <c r="A24" s="259" t="s">
        <v>1764</v>
      </c>
      <c r="B24" s="47"/>
      <c r="C24" s="48" t="str">
        <f t="shared" si="6"/>
        <v/>
      </c>
      <c r="D24" s="40" t="str">
        <f>IFERROR(IF(H24="","",(1-(H24/(VLOOKUP(J24,Causa!$A$78:$B$80,2,0))))*60),"FALTA CALIBRE")</f>
        <v/>
      </c>
      <c r="E24" s="41"/>
      <c r="F24" s="42">
        <v>0.66597222222222197</v>
      </c>
      <c r="G24" s="133"/>
      <c r="H24" s="122" t="str">
        <f t="shared" si="7"/>
        <v/>
      </c>
      <c r="I24" s="146"/>
      <c r="J24" s="43"/>
      <c r="K24" s="159"/>
      <c r="L24" s="123">
        <f t="shared" si="1"/>
        <v>0</v>
      </c>
      <c r="M24" s="123">
        <f t="shared" si="2"/>
        <v>0</v>
      </c>
      <c r="N24" s="44" t="str">
        <f>IF(E24="","",H24/12*VLOOKUP(J24,Causa!$A$78:$C$80,3,0))</f>
        <v/>
      </c>
      <c r="O24" s="44">
        <f t="shared" si="3"/>
        <v>0</v>
      </c>
      <c r="P24" s="44">
        <f t="shared" si="4"/>
        <v>0</v>
      </c>
      <c r="Q24" s="160"/>
      <c r="R24" s="45">
        <f>IFERROR(SUM(T24:T32)/(SUM(Y24:Y32)-SUM(U24:U32)-SUM(V24:V32)),0)</f>
        <v>0</v>
      </c>
      <c r="S24" s="45"/>
      <c r="T24" s="161">
        <f>IF(H24="",0,ROUND(H24/VLOOKUP(J24,Causa!$A$78:$B$80,2,0)*60,2))</f>
        <v>0</v>
      </c>
      <c r="U24" s="161">
        <f t="shared" si="8"/>
        <v>0</v>
      </c>
      <c r="V24" s="161">
        <f t="shared" si="9"/>
        <v>0</v>
      </c>
      <c r="W24" s="161">
        <f t="shared" si="10"/>
        <v>0</v>
      </c>
      <c r="X24" s="161">
        <f t="shared" si="11"/>
        <v>0</v>
      </c>
      <c r="Y24" s="161">
        <f t="shared" si="5"/>
        <v>0</v>
      </c>
      <c r="Z24" s="162">
        <v>15</v>
      </c>
      <c r="AA24" s="110" t="s">
        <v>1850</v>
      </c>
      <c r="AB24" s="106"/>
      <c r="AC24" s="106"/>
      <c r="AD24" s="106"/>
      <c r="AE24" s="107">
        <f t="shared" si="12"/>
        <v>15</v>
      </c>
      <c r="AP24" s="111"/>
      <c r="AQ24" s="111"/>
      <c r="AR24" s="111"/>
    </row>
    <row r="25" spans="1:44" s="108" customFormat="1" ht="24.75" customHeight="1" x14ac:dyDescent="0.25">
      <c r="A25" s="260"/>
      <c r="B25" s="47"/>
      <c r="C25" s="49" t="str">
        <f t="shared" si="6"/>
        <v/>
      </c>
      <c r="D25" s="40" t="str">
        <f>IFERROR(IF(H25="","",(1-(H25/(VLOOKUP(J25,Causa!$A$78:$B$80,2,0))))*60),"FALTA CALIBRE")</f>
        <v/>
      </c>
      <c r="E25" s="41"/>
      <c r="F25" s="42">
        <v>0.70763888888888904</v>
      </c>
      <c r="G25" s="133"/>
      <c r="H25" s="122" t="str">
        <f t="shared" si="7"/>
        <v/>
      </c>
      <c r="I25" s="146"/>
      <c r="J25" s="43"/>
      <c r="K25" s="159" t="str">
        <f>IFERROR("Promedio Vol. De 00:00 a 08:00: " &amp; ROUND(AVERAGE(N25:N32),1) &amp; "  - GLY Promedio: " &amp; ROUND(AVERAGE(L25:L32),3)*100,"")</f>
        <v/>
      </c>
      <c r="L25" s="123">
        <f t="shared" si="1"/>
        <v>0</v>
      </c>
      <c r="M25" s="123">
        <f t="shared" si="2"/>
        <v>0</v>
      </c>
      <c r="N25" s="44" t="str">
        <f>IF(E25="","",H25/12*VLOOKUP(J25,Causa!$A$78:$C$80,3,0))</f>
        <v/>
      </c>
      <c r="O25" s="44">
        <f t="shared" si="3"/>
        <v>0</v>
      </c>
      <c r="P25" s="44">
        <f t="shared" si="4"/>
        <v>0</v>
      </c>
      <c r="Q25" s="160"/>
      <c r="R25" s="45"/>
      <c r="S25" s="45"/>
      <c r="T25" s="161">
        <f>IF(H25="",0,ROUND(H25/VLOOKUP(J25,Causa!$A$78:$B$80,2,0)*60,2))</f>
        <v>0</v>
      </c>
      <c r="U25" s="161">
        <f t="shared" si="8"/>
        <v>0</v>
      </c>
      <c r="V25" s="161">
        <f t="shared" si="9"/>
        <v>0</v>
      </c>
      <c r="W25" s="161">
        <f t="shared" si="10"/>
        <v>0</v>
      </c>
      <c r="X25" s="161">
        <f t="shared" si="11"/>
        <v>0</v>
      </c>
      <c r="Y25" s="161">
        <f t="shared" si="5"/>
        <v>0</v>
      </c>
      <c r="Z25" s="162">
        <v>16</v>
      </c>
      <c r="AA25" s="110" t="s">
        <v>1850</v>
      </c>
      <c r="AB25" s="106"/>
      <c r="AC25" s="106"/>
      <c r="AD25" s="106"/>
      <c r="AE25" s="107">
        <f t="shared" si="12"/>
        <v>16</v>
      </c>
      <c r="AP25" s="91"/>
      <c r="AQ25" s="91"/>
      <c r="AR25" s="91"/>
    </row>
    <row r="26" spans="1:44" s="108" customFormat="1" ht="24.75" customHeight="1" x14ac:dyDescent="0.25">
      <c r="A26" s="260"/>
      <c r="B26" s="47"/>
      <c r="C26" s="49" t="str">
        <f t="shared" si="6"/>
        <v/>
      </c>
      <c r="D26" s="40" t="str">
        <f>IFERROR(IF(H26="","",(1-(H26/(VLOOKUP(J26,Causa!$A$78:$B$80,2,0))))*60),"FALTA CALIBRE")</f>
        <v/>
      </c>
      <c r="E26" s="41"/>
      <c r="F26" s="42">
        <v>0.749305555555556</v>
      </c>
      <c r="G26" s="133"/>
      <c r="H26" s="122" t="str">
        <f t="shared" si="7"/>
        <v/>
      </c>
      <c r="I26" s="146"/>
      <c r="J26" s="43"/>
      <c r="K26" s="159"/>
      <c r="L26" s="123">
        <f t="shared" si="1"/>
        <v>0</v>
      </c>
      <c r="M26" s="123">
        <f t="shared" si="2"/>
        <v>0</v>
      </c>
      <c r="N26" s="44" t="str">
        <f>IF(E26="","",H26/12*VLOOKUP(J26,Causa!$A$78:$C$80,3,0))</f>
        <v/>
      </c>
      <c r="O26" s="44">
        <f t="shared" si="3"/>
        <v>0</v>
      </c>
      <c r="P26" s="44">
        <f t="shared" si="4"/>
        <v>0</v>
      </c>
      <c r="Q26" s="160"/>
      <c r="R26" s="45"/>
      <c r="S26" s="45"/>
      <c r="T26" s="161">
        <f>IF(H26="",0,ROUND(H26/VLOOKUP(J26,Causa!$A$78:$B$80,2,0)*60,2))</f>
        <v>0</v>
      </c>
      <c r="U26" s="161">
        <f t="shared" si="8"/>
        <v>0</v>
      </c>
      <c r="V26" s="161">
        <f t="shared" si="9"/>
        <v>0</v>
      </c>
      <c r="W26" s="161">
        <f t="shared" si="10"/>
        <v>0</v>
      </c>
      <c r="X26" s="161">
        <f t="shared" si="11"/>
        <v>0</v>
      </c>
      <c r="Y26" s="161">
        <f t="shared" si="5"/>
        <v>0</v>
      </c>
      <c r="Z26" s="162">
        <v>17</v>
      </c>
      <c r="AA26" s="110" t="s">
        <v>1850</v>
      </c>
      <c r="AB26" s="106"/>
      <c r="AC26" s="106"/>
      <c r="AD26" s="106"/>
      <c r="AE26" s="107">
        <f t="shared" si="12"/>
        <v>17</v>
      </c>
      <c r="AP26" s="91"/>
      <c r="AQ26" s="91"/>
      <c r="AR26" s="91"/>
    </row>
    <row r="27" spans="1:44" s="108" customFormat="1" ht="24.75" customHeight="1" x14ac:dyDescent="0.25">
      <c r="A27" s="260"/>
      <c r="B27" s="47"/>
      <c r="C27" s="49" t="str">
        <f t="shared" si="6"/>
        <v/>
      </c>
      <c r="D27" s="40" t="str">
        <f>IFERROR(IF(H27="","",(1-(H27/(VLOOKUP(J27,Causa!$A$78:$B$80,2,0))))*60),"FALTA CALIBRE")</f>
        <v/>
      </c>
      <c r="E27" s="41"/>
      <c r="F27" s="42">
        <v>0.79097222222222197</v>
      </c>
      <c r="G27" s="133"/>
      <c r="H27" s="122" t="str">
        <f t="shared" si="7"/>
        <v/>
      </c>
      <c r="I27" s="146"/>
      <c r="J27" s="43"/>
      <c r="K27" s="159"/>
      <c r="L27" s="123">
        <f t="shared" si="1"/>
        <v>0</v>
      </c>
      <c r="M27" s="123">
        <f t="shared" si="2"/>
        <v>0</v>
      </c>
      <c r="N27" s="44" t="str">
        <f>IF(E27="","",H27/12*VLOOKUP(J27,Causa!$A$78:$C$80,3,0))</f>
        <v/>
      </c>
      <c r="O27" s="44">
        <f t="shared" si="3"/>
        <v>0</v>
      </c>
      <c r="P27" s="44">
        <f t="shared" si="4"/>
        <v>0</v>
      </c>
      <c r="Q27" s="160"/>
      <c r="R27" s="45"/>
      <c r="S27" s="45"/>
      <c r="T27" s="161">
        <f>IF(H27="",0,ROUND(H27/VLOOKUP(J27,Causa!$A$78:$B$80,2,0)*60,2))</f>
        <v>0</v>
      </c>
      <c r="U27" s="161">
        <f t="shared" si="8"/>
        <v>0</v>
      </c>
      <c r="V27" s="161">
        <f t="shared" si="9"/>
        <v>0</v>
      </c>
      <c r="W27" s="161">
        <f t="shared" si="10"/>
        <v>0</v>
      </c>
      <c r="X27" s="161">
        <f t="shared" si="11"/>
        <v>0</v>
      </c>
      <c r="Y27" s="161">
        <f t="shared" si="5"/>
        <v>0</v>
      </c>
      <c r="Z27" s="162">
        <v>18</v>
      </c>
      <c r="AA27" s="106" t="s">
        <v>1850</v>
      </c>
      <c r="AB27" s="106"/>
      <c r="AC27" s="106"/>
      <c r="AD27" s="106"/>
      <c r="AE27" s="107">
        <f t="shared" si="12"/>
        <v>18</v>
      </c>
      <c r="AP27" s="91"/>
      <c r="AQ27" s="91"/>
      <c r="AR27" s="91"/>
    </row>
    <row r="28" spans="1:44" s="108" customFormat="1" ht="24.75" customHeight="1" x14ac:dyDescent="0.25">
      <c r="A28" s="260"/>
      <c r="B28" s="47"/>
      <c r="C28" s="49" t="str">
        <f t="shared" si="6"/>
        <v/>
      </c>
      <c r="D28" s="40" t="str">
        <f>IFERROR(IF(H28="","",(1-(H28/(VLOOKUP(J28,Causa!$A$78:$B$80,2,0))))*60),"FALTA CALIBRE")</f>
        <v/>
      </c>
      <c r="E28" s="41"/>
      <c r="F28" s="42">
        <v>0.83263888888888904</v>
      </c>
      <c r="G28" s="133"/>
      <c r="H28" s="122" t="str">
        <f t="shared" si="7"/>
        <v/>
      </c>
      <c r="I28" s="146"/>
      <c r="J28" s="43"/>
      <c r="K28" s="159"/>
      <c r="L28" s="123">
        <f t="shared" si="1"/>
        <v>0</v>
      </c>
      <c r="M28" s="123">
        <f t="shared" si="2"/>
        <v>0</v>
      </c>
      <c r="N28" s="44" t="str">
        <f>IF(E28="","",H28/12*VLOOKUP(J28,Causa!$A$78:$C$80,3,0))</f>
        <v/>
      </c>
      <c r="O28" s="44">
        <f t="shared" si="3"/>
        <v>0</v>
      </c>
      <c r="P28" s="44">
        <f t="shared" si="4"/>
        <v>0</v>
      </c>
      <c r="Q28" s="160"/>
      <c r="R28" s="45"/>
      <c r="S28" s="45"/>
      <c r="T28" s="161">
        <f>IF(H28="",0,ROUND(H28/VLOOKUP(J28,Causa!$A$78:$B$80,2,0)*60,2))</f>
        <v>0</v>
      </c>
      <c r="U28" s="161">
        <f t="shared" si="8"/>
        <v>0</v>
      </c>
      <c r="V28" s="161">
        <f t="shared" si="9"/>
        <v>0</v>
      </c>
      <c r="W28" s="161">
        <f t="shared" si="10"/>
        <v>0</v>
      </c>
      <c r="X28" s="161">
        <f t="shared" si="11"/>
        <v>0</v>
      </c>
      <c r="Y28" s="161">
        <f t="shared" si="5"/>
        <v>0</v>
      </c>
      <c r="Z28" s="162">
        <v>19</v>
      </c>
      <c r="AA28" s="106" t="s">
        <v>1850</v>
      </c>
      <c r="AB28" s="106"/>
      <c r="AC28" s="106"/>
      <c r="AD28" s="106"/>
      <c r="AE28" s="107">
        <f t="shared" si="12"/>
        <v>19</v>
      </c>
      <c r="AP28" s="91"/>
      <c r="AQ28" s="91"/>
      <c r="AR28" s="91"/>
    </row>
    <row r="29" spans="1:44" s="108" customFormat="1" ht="24.75" customHeight="1" x14ac:dyDescent="0.25">
      <c r="A29" s="260"/>
      <c r="B29" s="47"/>
      <c r="C29" s="49" t="str">
        <f t="shared" si="6"/>
        <v/>
      </c>
      <c r="D29" s="40" t="str">
        <f>IFERROR(IF(H29="","",(1-(H29/(VLOOKUP(J29,Causa!$A$78:$B$80,2,0))))*60),"FALTA CALIBRE")</f>
        <v/>
      </c>
      <c r="E29" s="41"/>
      <c r="F29" s="42">
        <v>0.874305555555556</v>
      </c>
      <c r="G29" s="133"/>
      <c r="H29" s="122" t="str">
        <f t="shared" si="7"/>
        <v/>
      </c>
      <c r="I29" s="146"/>
      <c r="J29" s="43"/>
      <c r="K29" s="159"/>
      <c r="L29" s="123">
        <f t="shared" si="1"/>
        <v>0</v>
      </c>
      <c r="M29" s="123">
        <f t="shared" si="2"/>
        <v>0</v>
      </c>
      <c r="N29" s="44" t="str">
        <f>IF(E29="","",H29/12*VLOOKUP(J29,Causa!$A$78:$C$80,3,0))</f>
        <v/>
      </c>
      <c r="O29" s="44">
        <f t="shared" si="3"/>
        <v>0</v>
      </c>
      <c r="P29" s="44">
        <f t="shared" si="4"/>
        <v>0</v>
      </c>
      <c r="Q29" s="160"/>
      <c r="R29" s="45"/>
      <c r="S29" s="45"/>
      <c r="T29" s="161">
        <f>IF(H29="",0,ROUND(H29/VLOOKUP(J29,Causa!$A$78:$B$80,2,0)*60,2))</f>
        <v>0</v>
      </c>
      <c r="U29" s="161">
        <f t="shared" si="8"/>
        <v>0</v>
      </c>
      <c r="V29" s="161">
        <f t="shared" si="9"/>
        <v>0</v>
      </c>
      <c r="W29" s="161">
        <f t="shared" si="10"/>
        <v>0</v>
      </c>
      <c r="X29" s="161">
        <f t="shared" si="11"/>
        <v>0</v>
      </c>
      <c r="Y29" s="161">
        <f t="shared" si="5"/>
        <v>0</v>
      </c>
      <c r="Z29" s="162">
        <v>20</v>
      </c>
      <c r="AA29" s="106" t="s">
        <v>1850</v>
      </c>
      <c r="AB29" s="106"/>
      <c r="AC29" s="106"/>
      <c r="AD29" s="106"/>
      <c r="AE29" s="107">
        <f t="shared" si="12"/>
        <v>20</v>
      </c>
      <c r="AP29" s="91"/>
      <c r="AQ29" s="91"/>
      <c r="AR29" s="91"/>
    </row>
    <row r="30" spans="1:44" s="108" customFormat="1" ht="24.75" customHeight="1" x14ac:dyDescent="0.25">
      <c r="A30" s="260"/>
      <c r="B30" s="47"/>
      <c r="C30" s="49" t="str">
        <f t="shared" si="6"/>
        <v/>
      </c>
      <c r="D30" s="40" t="str">
        <f>IFERROR(IF(H30="","",(1-(H30/(VLOOKUP(J30,Causa!$A$78:$B$80,2,0))))*60),"FALTA CALIBRE")</f>
        <v/>
      </c>
      <c r="E30" s="41"/>
      <c r="F30" s="42">
        <v>0.91597222222222197</v>
      </c>
      <c r="G30" s="133"/>
      <c r="H30" s="122" t="str">
        <f t="shared" si="7"/>
        <v/>
      </c>
      <c r="I30" s="146"/>
      <c r="J30" s="43"/>
      <c r="K30" s="159"/>
      <c r="L30" s="123">
        <f t="shared" si="1"/>
        <v>0</v>
      </c>
      <c r="M30" s="123">
        <f t="shared" si="2"/>
        <v>0</v>
      </c>
      <c r="N30" s="44" t="str">
        <f>IF(E30="","",H30/12*VLOOKUP(J30,Causa!$A$78:$C$80,3,0))</f>
        <v/>
      </c>
      <c r="O30" s="44">
        <f t="shared" si="3"/>
        <v>0</v>
      </c>
      <c r="P30" s="44">
        <f t="shared" si="4"/>
        <v>0</v>
      </c>
      <c r="Q30" s="160"/>
      <c r="R30" s="45"/>
      <c r="S30" s="45"/>
      <c r="T30" s="161">
        <f>IF(H30="",0,ROUND(H30/VLOOKUP(J30,Causa!$A$78:$B$80,2,0)*60,2))</f>
        <v>0</v>
      </c>
      <c r="U30" s="161">
        <f t="shared" si="8"/>
        <v>0</v>
      </c>
      <c r="V30" s="161">
        <f t="shared" si="9"/>
        <v>0</v>
      </c>
      <c r="W30" s="161">
        <f t="shared" si="10"/>
        <v>0</v>
      </c>
      <c r="X30" s="161">
        <f t="shared" si="11"/>
        <v>0</v>
      </c>
      <c r="Y30" s="161">
        <f t="shared" si="5"/>
        <v>0</v>
      </c>
      <c r="Z30" s="162">
        <v>21</v>
      </c>
      <c r="AA30" s="106" t="s">
        <v>1850</v>
      </c>
      <c r="AB30" s="106"/>
      <c r="AC30" s="106"/>
      <c r="AD30" s="106"/>
      <c r="AE30" s="107">
        <f t="shared" si="12"/>
        <v>21</v>
      </c>
      <c r="AP30" s="91"/>
      <c r="AQ30" s="91"/>
      <c r="AR30" s="91"/>
    </row>
    <row r="31" spans="1:44" s="108" customFormat="1" ht="24.75" customHeight="1" thickBot="1" x14ac:dyDescent="0.3">
      <c r="A31" s="261"/>
      <c r="B31" s="47"/>
      <c r="C31" s="50" t="str">
        <f t="shared" si="6"/>
        <v/>
      </c>
      <c r="D31" s="40" t="str">
        <f>IFERROR(IF(H31="","",(1-(H31/(VLOOKUP(J31,Causa!$A$78:$B$80,2,0))))*60),"FALTA CALIBRE")</f>
        <v/>
      </c>
      <c r="E31" s="41"/>
      <c r="F31" s="42">
        <v>0.95763888888888904</v>
      </c>
      <c r="G31" s="133"/>
      <c r="H31" s="122" t="str">
        <f t="shared" si="7"/>
        <v/>
      </c>
      <c r="I31" s="146"/>
      <c r="J31" s="43"/>
      <c r="K31" s="159"/>
      <c r="L31" s="123">
        <f t="shared" si="1"/>
        <v>0</v>
      </c>
      <c r="M31" s="123">
        <f t="shared" si="2"/>
        <v>0</v>
      </c>
      <c r="N31" s="44" t="str">
        <f>IF(E31="","",H31/12*VLOOKUP(J31,Causa!$A$78:$C$80,3,0))</f>
        <v/>
      </c>
      <c r="O31" s="44">
        <f t="shared" si="3"/>
        <v>0</v>
      </c>
      <c r="P31" s="44">
        <f t="shared" si="4"/>
        <v>0</v>
      </c>
      <c r="Q31" s="160"/>
      <c r="R31" s="45"/>
      <c r="S31" s="45"/>
      <c r="T31" s="161">
        <f>IF(H31="",0,ROUND(H31/VLOOKUP(J31,Causa!$A$78:$B$80,2,0)*60,2))</f>
        <v>0</v>
      </c>
      <c r="U31" s="161">
        <f t="shared" si="8"/>
        <v>0</v>
      </c>
      <c r="V31" s="161">
        <f t="shared" si="9"/>
        <v>0</v>
      </c>
      <c r="W31" s="161">
        <f t="shared" si="10"/>
        <v>0</v>
      </c>
      <c r="X31" s="161">
        <f t="shared" si="11"/>
        <v>0</v>
      </c>
      <c r="Y31" s="161">
        <f t="shared" si="5"/>
        <v>0</v>
      </c>
      <c r="Z31" s="162">
        <v>22</v>
      </c>
      <c r="AA31" s="106" t="s">
        <v>1850</v>
      </c>
      <c r="AB31" s="106"/>
      <c r="AC31" s="106"/>
      <c r="AD31" s="106"/>
      <c r="AE31" s="107">
        <f t="shared" si="12"/>
        <v>22</v>
      </c>
      <c r="AP31" s="91"/>
      <c r="AQ31" s="91"/>
      <c r="AR31" s="91"/>
    </row>
    <row r="32" spans="1:44" s="108" customFormat="1" ht="24.75" customHeight="1" thickBot="1" x14ac:dyDescent="0.3">
      <c r="A32" s="51" t="s">
        <v>1795</v>
      </c>
      <c r="B32" s="47"/>
      <c r="C32" s="134" t="str">
        <f t="shared" si="6"/>
        <v/>
      </c>
      <c r="D32" s="135" t="str">
        <f>IFERROR(IF(H32="","",(1-(H32/(VLOOKUP(J32,Causa!$A$78:$B$80,2,0))))*60),"FALTA CALIBRE")</f>
        <v/>
      </c>
      <c r="E32" s="136"/>
      <c r="F32" s="137">
        <v>0.999305555555556</v>
      </c>
      <c r="G32" s="133"/>
      <c r="H32" s="138" t="str">
        <f t="shared" si="7"/>
        <v/>
      </c>
      <c r="I32" s="146"/>
      <c r="J32" s="43"/>
      <c r="K32" s="184"/>
      <c r="L32" s="123">
        <f t="shared" si="1"/>
        <v>0</v>
      </c>
      <c r="M32" s="123">
        <f t="shared" si="2"/>
        <v>0</v>
      </c>
      <c r="N32" s="44" t="str">
        <f>IF(E32="","",H32/12*VLOOKUP(J32,Causa!$A$78:$C$80,3,0))</f>
        <v/>
      </c>
      <c r="O32" s="44">
        <f t="shared" si="3"/>
        <v>0</v>
      </c>
      <c r="P32" s="44">
        <f t="shared" si="4"/>
        <v>0</v>
      </c>
      <c r="Q32" s="160"/>
      <c r="R32" s="45"/>
      <c r="S32" s="45"/>
      <c r="T32" s="161">
        <f>IF(H32="",0,ROUND(H32/VLOOKUP(J32,Causa!$A$78:$B$80,2,0)*60,2))</f>
        <v>0</v>
      </c>
      <c r="U32" s="161">
        <f t="shared" si="8"/>
        <v>0</v>
      </c>
      <c r="V32" s="161">
        <f t="shared" si="9"/>
        <v>0</v>
      </c>
      <c r="W32" s="161">
        <f t="shared" si="10"/>
        <v>0</v>
      </c>
      <c r="X32" s="161">
        <f t="shared" si="11"/>
        <v>0</v>
      </c>
      <c r="Y32" s="161">
        <f t="shared" si="5"/>
        <v>0</v>
      </c>
      <c r="Z32" s="162">
        <v>23</v>
      </c>
      <c r="AA32" s="106" t="s">
        <v>517</v>
      </c>
      <c r="AB32" s="106"/>
      <c r="AC32" s="106"/>
      <c r="AD32" s="106"/>
      <c r="AE32" s="107">
        <f t="shared" si="12"/>
        <v>23</v>
      </c>
      <c r="AP32" s="91"/>
      <c r="AQ32" s="91"/>
      <c r="AR32" s="91"/>
    </row>
    <row r="33" spans="1:44" s="108" customFormat="1" ht="26.25" customHeight="1" thickBot="1" x14ac:dyDescent="0.3">
      <c r="A33" s="152"/>
      <c r="B33" s="139" t="s">
        <v>1750</v>
      </c>
      <c r="C33" s="247">
        <f>+F33+H33+J33</f>
        <v>0</v>
      </c>
      <c r="D33" s="248"/>
      <c r="E33" s="140" t="s">
        <v>1747</v>
      </c>
      <c r="F33" s="141">
        <f>SUM(N9:N15,N32)</f>
        <v>0</v>
      </c>
      <c r="G33" s="140" t="s">
        <v>1748</v>
      </c>
      <c r="H33" s="142">
        <f>SUM(N16:N23)</f>
        <v>0</v>
      </c>
      <c r="I33" s="140" t="s">
        <v>1749</v>
      </c>
      <c r="J33" s="143">
        <f>SUM(N24:N31)</f>
        <v>0</v>
      </c>
      <c r="K33" s="143">
        <f>COUNTIF($M$9:$M$32,"100%")</f>
        <v>0</v>
      </c>
      <c r="L33" s="156"/>
      <c r="M33" s="157"/>
      <c r="N33" s="157"/>
      <c r="O33" s="157"/>
      <c r="P33" s="157"/>
      <c r="Q33" s="157"/>
      <c r="R33" s="157"/>
      <c r="S33" s="158"/>
      <c r="T33" s="249" t="s">
        <v>2</v>
      </c>
      <c r="U33" s="250"/>
      <c r="V33" s="250"/>
      <c r="W33" s="250"/>
      <c r="X33" s="18"/>
      <c r="Y33" s="124"/>
      <c r="Z33" s="124"/>
      <c r="AA33" s="112"/>
      <c r="AB33" s="112"/>
      <c r="AJ33" s="113"/>
      <c r="AK33" s="114"/>
      <c r="AL33" s="114"/>
      <c r="AM33" s="114"/>
      <c r="AN33" s="91"/>
      <c r="AO33" s="91"/>
      <c r="AP33" s="91"/>
      <c r="AQ33" s="91"/>
      <c r="AR33" s="91"/>
    </row>
    <row r="34" spans="1:44" s="108" customFormat="1" ht="35.25" customHeight="1" thickBot="1" x14ac:dyDescent="0.3">
      <c r="A34" s="150"/>
      <c r="C34" s="23" t="s">
        <v>1739</v>
      </c>
      <c r="D34" s="210" t="s">
        <v>1736</v>
      </c>
      <c r="E34" s="210" t="s">
        <v>1740</v>
      </c>
      <c r="F34" s="210" t="s">
        <v>4</v>
      </c>
      <c r="G34" s="210" t="s">
        <v>6</v>
      </c>
      <c r="H34" s="210" t="s">
        <v>7</v>
      </c>
      <c r="I34" s="132" t="s">
        <v>8</v>
      </c>
      <c r="J34" s="132" t="s">
        <v>17</v>
      </c>
      <c r="K34" s="144" t="s">
        <v>18</v>
      </c>
      <c r="L34" s="213" t="s">
        <v>19</v>
      </c>
      <c r="M34" s="214" t="s">
        <v>116</v>
      </c>
      <c r="N34" s="132" t="s">
        <v>117</v>
      </c>
      <c r="O34" s="132" t="s">
        <v>118</v>
      </c>
      <c r="P34" s="132" t="s">
        <v>20</v>
      </c>
      <c r="Q34" s="132" t="s">
        <v>21</v>
      </c>
      <c r="R34" s="215" t="s">
        <v>22</v>
      </c>
      <c r="S34" s="221" t="s">
        <v>12</v>
      </c>
      <c r="T34" s="120" t="s">
        <v>13</v>
      </c>
      <c r="U34" s="220" t="s">
        <v>14</v>
      </c>
      <c r="V34" s="220" t="s">
        <v>15</v>
      </c>
      <c r="W34" s="120" t="s">
        <v>4</v>
      </c>
      <c r="X34" s="120" t="s">
        <v>8</v>
      </c>
      <c r="Y34" s="125"/>
      <c r="Z34" s="126"/>
      <c r="AA34" s="91"/>
      <c r="AB34" s="115"/>
      <c r="AJ34" s="113"/>
      <c r="AK34" s="114"/>
      <c r="AL34" s="114"/>
      <c r="AM34" s="114"/>
      <c r="AN34" s="91"/>
      <c r="AO34" s="91"/>
      <c r="AP34" s="91"/>
      <c r="AQ34" s="91"/>
      <c r="AR34" s="91"/>
    </row>
    <row r="35" spans="1:44" s="17" customFormat="1" ht="20.25" customHeight="1" x14ac:dyDescent="0.2">
      <c r="A35" s="150"/>
      <c r="C35" s="205"/>
      <c r="D35" s="206" t="str">
        <f t="shared" ref="D35:D98" si="13">IF(E35="","",IF(E35=1,IF(COUNTA(F35:P35)=9,1,0),IF(J35="OPERACIO",IF(COUNTA(F35:P35)=7,1,0),IF(COUNTA(F35:P35)=7,1,0))))</f>
        <v/>
      </c>
      <c r="E35" s="207" t="str">
        <f>IFERROR(VLOOKUP(J35,Causa!$A$2:$F$15,6,0),"")</f>
        <v/>
      </c>
      <c r="F35" s="208"/>
      <c r="G35" s="209"/>
      <c r="H35" s="211"/>
      <c r="I35" s="55"/>
      <c r="J35" s="54"/>
      <c r="K35" s="54"/>
      <c r="L35" s="54"/>
      <c r="M35" s="54"/>
      <c r="N35" s="54"/>
      <c r="O35" s="54"/>
      <c r="P35" s="54"/>
      <c r="Q35" s="55"/>
      <c r="R35" s="54"/>
      <c r="S35" s="61">
        <f>IF(K35="tiempo no programado",P35,0)</f>
        <v>0</v>
      </c>
      <c r="T35" s="61">
        <f t="shared" ref="T35:T98" si="14">IF(J35="Programa",P35,0)-S35</f>
        <v>0</v>
      </c>
      <c r="U35" s="61">
        <f>IF(J35="CALIDAD",P35,0)+IF(J35="LOGISTIC",P35,0)+IF(J35="REPUESTO",P35,0)+IF(J35="SALAMAQ",P35,0)+IF(J35="PROCESO",P35,0)</f>
        <v>0</v>
      </c>
      <c r="V35" s="61">
        <f t="shared" ref="V35:V98" si="15">IF(J35="ELECTRIC",P35,0)+IF(J35="INSTRUME",P35,0)+IF(J35="MECANICA",P35,0)+IF(J35="OPERACIO",P35,0)+IF(J35="AUTOMATI",P35,0)</f>
        <v>0</v>
      </c>
      <c r="W35" s="62" t="str">
        <f t="shared" ref="W35:W98" si="16">IF(F35="","",HOUR(F35))</f>
        <v/>
      </c>
      <c r="X35" s="61" t="str">
        <f>IF(OR(W35=23,W35&lt;7),"N",IF(AND(W35&gt;=7,W35&lt;15),"M","T"))</f>
        <v>T</v>
      </c>
      <c r="Y35" s="18"/>
      <c r="Z35" s="19"/>
      <c r="AA35" s="20"/>
      <c r="AB35" s="19"/>
      <c r="AC35" s="21"/>
      <c r="AJ35" s="22"/>
      <c r="AK35" s="22"/>
      <c r="AL35" s="22"/>
      <c r="AM35" s="22"/>
      <c r="AN35" s="20"/>
      <c r="AO35" s="20"/>
      <c r="AP35" s="20"/>
      <c r="AQ35" s="20"/>
      <c r="AR35" s="20"/>
    </row>
    <row r="36" spans="1:44" s="17" customFormat="1" ht="20.25" customHeight="1" x14ac:dyDescent="0.2">
      <c r="A36" s="150"/>
      <c r="C36" s="63"/>
      <c r="D36" s="66" t="str">
        <f t="shared" si="13"/>
        <v/>
      </c>
      <c r="E36" s="69" t="str">
        <f>IFERROR(VLOOKUP(J36,Causa!$A$2:$F$15,6,0),"")</f>
        <v/>
      </c>
      <c r="F36" s="52"/>
      <c r="G36" s="53"/>
      <c r="H36" s="212"/>
      <c r="I36" s="55"/>
      <c r="J36" s="54"/>
      <c r="K36" s="54"/>
      <c r="L36" s="54"/>
      <c r="M36" s="54"/>
      <c r="N36" s="54"/>
      <c r="O36" s="54"/>
      <c r="P36" s="54"/>
      <c r="Q36" s="55"/>
      <c r="R36" s="54"/>
      <c r="S36" s="56">
        <f t="shared" ref="S36:S99" si="17">IF(K36="tiempo no programado",P36,0)</f>
        <v>0</v>
      </c>
      <c r="T36" s="56">
        <f t="shared" si="14"/>
        <v>0</v>
      </c>
      <c r="U36" s="56">
        <f t="shared" ref="U36:U99" si="18">IF(J36="CALIDAD",P36,0)+IF(J36="LOGISTIC",P36,0)+IF(J36="REPUESTO",P36,0)+IF(J36="SALAMAQ",P36,0)</f>
        <v>0</v>
      </c>
      <c r="V36" s="56">
        <f t="shared" si="15"/>
        <v>0</v>
      </c>
      <c r="W36" s="64" t="str">
        <f t="shared" si="16"/>
        <v/>
      </c>
      <c r="X36" s="56" t="str">
        <f t="shared" ref="X36:X99" si="19">IF(OR(W36=23,W36&lt;7),"N",IF(AND(W36&gt;=7,W36&lt;15),"M","T"))</f>
        <v>T</v>
      </c>
      <c r="Y36" s="18"/>
      <c r="Z36" s="19"/>
      <c r="AA36" s="20"/>
      <c r="AB36" s="19"/>
      <c r="AC36" s="21"/>
      <c r="AJ36" s="22"/>
      <c r="AK36" s="22"/>
      <c r="AL36" s="22"/>
      <c r="AM36" s="22"/>
      <c r="AN36" s="20"/>
      <c r="AO36" s="20"/>
      <c r="AP36" s="20"/>
      <c r="AQ36" s="20"/>
      <c r="AR36" s="20"/>
    </row>
    <row r="37" spans="1:44" s="17" customFormat="1" ht="20.25" customHeight="1" x14ac:dyDescent="0.2">
      <c r="A37" s="150"/>
      <c r="C37" s="63"/>
      <c r="D37" s="66" t="str">
        <f t="shared" si="13"/>
        <v/>
      </c>
      <c r="E37" s="69" t="str">
        <f>IFERROR(VLOOKUP(J37,Causa!$A$2:$F$15,6,0),"")</f>
        <v/>
      </c>
      <c r="F37" s="52"/>
      <c r="G37" s="53"/>
      <c r="H37" s="212"/>
      <c r="I37" s="55"/>
      <c r="J37" s="54"/>
      <c r="K37" s="54"/>
      <c r="L37" s="54"/>
      <c r="M37" s="54"/>
      <c r="N37" s="54"/>
      <c r="O37" s="54"/>
      <c r="P37" s="54"/>
      <c r="Q37" s="55"/>
      <c r="R37" s="54"/>
      <c r="S37" s="56">
        <f t="shared" si="17"/>
        <v>0</v>
      </c>
      <c r="T37" s="56">
        <f t="shared" si="14"/>
        <v>0</v>
      </c>
      <c r="U37" s="56">
        <f t="shared" si="18"/>
        <v>0</v>
      </c>
      <c r="V37" s="56">
        <f t="shared" si="15"/>
        <v>0</v>
      </c>
      <c r="W37" s="64" t="str">
        <f t="shared" si="16"/>
        <v/>
      </c>
      <c r="X37" s="56" t="str">
        <f t="shared" si="19"/>
        <v>T</v>
      </c>
      <c r="Y37" s="18"/>
      <c r="Z37" s="19"/>
      <c r="AA37" s="20"/>
      <c r="AB37" s="19"/>
      <c r="AC37" s="21"/>
      <c r="AJ37" s="22"/>
      <c r="AK37" s="22"/>
      <c r="AL37" s="22"/>
      <c r="AM37" s="22"/>
      <c r="AN37" s="20"/>
      <c r="AO37" s="20"/>
      <c r="AP37" s="20"/>
      <c r="AQ37" s="20"/>
      <c r="AR37" s="20"/>
    </row>
    <row r="38" spans="1:44" s="17" customFormat="1" ht="20.25" customHeight="1" x14ac:dyDescent="0.2">
      <c r="A38" s="150"/>
      <c r="C38" s="63"/>
      <c r="D38" s="66" t="str">
        <f t="shared" si="13"/>
        <v/>
      </c>
      <c r="E38" s="69" t="str">
        <f>IFERROR(VLOOKUP(J38,Causa!$A$2:$F$15,6,0),"")</f>
        <v/>
      </c>
      <c r="F38" s="52"/>
      <c r="G38" s="53"/>
      <c r="H38" s="212"/>
      <c r="I38" s="55"/>
      <c r="J38" s="54"/>
      <c r="K38" s="54"/>
      <c r="L38" s="54"/>
      <c r="M38" s="54"/>
      <c r="N38" s="54"/>
      <c r="O38" s="54"/>
      <c r="P38" s="54"/>
      <c r="Q38" s="55"/>
      <c r="R38" s="54"/>
      <c r="S38" s="56">
        <f t="shared" si="17"/>
        <v>0</v>
      </c>
      <c r="T38" s="56">
        <f t="shared" si="14"/>
        <v>0</v>
      </c>
      <c r="U38" s="56">
        <f t="shared" si="18"/>
        <v>0</v>
      </c>
      <c r="V38" s="56">
        <f t="shared" si="15"/>
        <v>0</v>
      </c>
      <c r="W38" s="64" t="str">
        <f t="shared" si="16"/>
        <v/>
      </c>
      <c r="X38" s="56" t="str">
        <f t="shared" si="19"/>
        <v>T</v>
      </c>
      <c r="Y38" s="18"/>
      <c r="Z38" s="19"/>
      <c r="AA38" s="20"/>
      <c r="AB38" s="19"/>
      <c r="AC38" s="21"/>
      <c r="AJ38" s="22"/>
      <c r="AK38" s="22"/>
      <c r="AL38" s="22"/>
      <c r="AM38" s="22"/>
      <c r="AN38" s="20"/>
      <c r="AO38" s="20"/>
      <c r="AP38" s="20"/>
      <c r="AQ38" s="20"/>
      <c r="AR38" s="20"/>
    </row>
    <row r="39" spans="1:44" s="17" customFormat="1" ht="20.25" customHeight="1" x14ac:dyDescent="0.2">
      <c r="A39" s="150"/>
      <c r="C39" s="63"/>
      <c r="D39" s="66" t="str">
        <f t="shared" si="13"/>
        <v/>
      </c>
      <c r="E39" s="69" t="str">
        <f>IFERROR(VLOOKUP(J39,Causa!$A$2:$F$15,6,0),"")</f>
        <v/>
      </c>
      <c r="F39" s="52"/>
      <c r="G39" s="53"/>
      <c r="H39" s="212"/>
      <c r="I39" s="55"/>
      <c r="J39" s="54"/>
      <c r="K39" s="54"/>
      <c r="L39" s="54"/>
      <c r="M39" s="54"/>
      <c r="N39" s="54"/>
      <c r="O39" s="54"/>
      <c r="P39" s="54"/>
      <c r="Q39" s="55"/>
      <c r="R39" s="54"/>
      <c r="S39" s="56">
        <f t="shared" si="17"/>
        <v>0</v>
      </c>
      <c r="T39" s="56">
        <f t="shared" si="14"/>
        <v>0</v>
      </c>
      <c r="U39" s="56">
        <f t="shared" si="18"/>
        <v>0</v>
      </c>
      <c r="V39" s="56">
        <f t="shared" si="15"/>
        <v>0</v>
      </c>
      <c r="W39" s="64" t="str">
        <f t="shared" si="16"/>
        <v/>
      </c>
      <c r="X39" s="56" t="str">
        <f t="shared" si="19"/>
        <v>T</v>
      </c>
      <c r="Y39" s="18"/>
      <c r="Z39" s="19"/>
      <c r="AA39" s="20"/>
      <c r="AB39" s="19"/>
      <c r="AC39" s="21"/>
      <c r="AJ39" s="22"/>
      <c r="AK39" s="22"/>
      <c r="AL39" s="22"/>
      <c r="AM39" s="22"/>
      <c r="AN39" s="20"/>
      <c r="AO39" s="20"/>
      <c r="AP39" s="20"/>
      <c r="AQ39" s="20"/>
      <c r="AR39" s="20"/>
    </row>
    <row r="40" spans="1:44" s="17" customFormat="1" ht="20.25" customHeight="1" x14ac:dyDescent="0.2">
      <c r="A40" s="150"/>
      <c r="C40" s="63"/>
      <c r="D40" s="66" t="str">
        <f t="shared" si="13"/>
        <v/>
      </c>
      <c r="E40" s="69" t="str">
        <f>IFERROR(VLOOKUP(J40,Causa!$A$2:$F$15,6,0),"")</f>
        <v/>
      </c>
      <c r="F40" s="52"/>
      <c r="G40" s="53"/>
      <c r="H40" s="212"/>
      <c r="I40" s="55"/>
      <c r="J40" s="54"/>
      <c r="K40" s="54"/>
      <c r="L40" s="54"/>
      <c r="M40" s="54"/>
      <c r="N40" s="54"/>
      <c r="O40" s="54"/>
      <c r="P40" s="54"/>
      <c r="Q40" s="55"/>
      <c r="R40" s="54"/>
      <c r="S40" s="56">
        <f t="shared" si="17"/>
        <v>0</v>
      </c>
      <c r="T40" s="56">
        <f t="shared" si="14"/>
        <v>0</v>
      </c>
      <c r="U40" s="56">
        <f t="shared" si="18"/>
        <v>0</v>
      </c>
      <c r="V40" s="56">
        <f t="shared" si="15"/>
        <v>0</v>
      </c>
      <c r="W40" s="64" t="str">
        <f t="shared" si="16"/>
        <v/>
      </c>
      <c r="X40" s="56" t="str">
        <f t="shared" si="19"/>
        <v>T</v>
      </c>
      <c r="Y40" s="18"/>
      <c r="Z40" s="19"/>
      <c r="AA40" s="20"/>
      <c r="AB40" s="19"/>
      <c r="AC40" s="21"/>
      <c r="AJ40" s="22"/>
      <c r="AK40" s="22"/>
      <c r="AL40" s="22"/>
      <c r="AM40" s="22"/>
      <c r="AN40" s="20"/>
      <c r="AO40" s="20"/>
      <c r="AP40" s="20"/>
      <c r="AQ40" s="20"/>
      <c r="AR40" s="20"/>
    </row>
    <row r="41" spans="1:44" s="17" customFormat="1" ht="20.25" customHeight="1" x14ac:dyDescent="0.2">
      <c r="A41" s="150"/>
      <c r="C41" s="63"/>
      <c r="D41" s="66" t="str">
        <f t="shared" si="13"/>
        <v/>
      </c>
      <c r="E41" s="69" t="str">
        <f>IFERROR(VLOOKUP(J41,Causa!$A$2:$F$15,6,0),"")</f>
        <v/>
      </c>
      <c r="F41" s="52"/>
      <c r="G41" s="53"/>
      <c r="H41" s="212"/>
      <c r="I41" s="55"/>
      <c r="J41" s="54"/>
      <c r="K41" s="54"/>
      <c r="L41" s="54"/>
      <c r="M41" s="54"/>
      <c r="N41" s="54"/>
      <c r="O41" s="54"/>
      <c r="P41" s="54"/>
      <c r="Q41" s="55"/>
      <c r="R41" s="54"/>
      <c r="S41" s="56">
        <f t="shared" si="17"/>
        <v>0</v>
      </c>
      <c r="T41" s="56">
        <f t="shared" si="14"/>
        <v>0</v>
      </c>
      <c r="U41" s="56">
        <f t="shared" si="18"/>
        <v>0</v>
      </c>
      <c r="V41" s="56">
        <f t="shared" si="15"/>
        <v>0</v>
      </c>
      <c r="W41" s="64" t="str">
        <f t="shared" si="16"/>
        <v/>
      </c>
      <c r="X41" s="56" t="str">
        <f t="shared" si="19"/>
        <v>T</v>
      </c>
      <c r="Y41" s="18"/>
      <c r="Z41" s="19"/>
      <c r="AA41" s="20"/>
      <c r="AB41" s="19"/>
      <c r="AC41" s="21"/>
      <c r="AJ41" s="22"/>
      <c r="AK41" s="22"/>
      <c r="AL41" s="22"/>
      <c r="AM41" s="22"/>
      <c r="AN41" s="20"/>
      <c r="AO41" s="20"/>
      <c r="AP41" s="20"/>
      <c r="AQ41" s="20"/>
      <c r="AR41" s="20"/>
    </row>
    <row r="42" spans="1:44" s="17" customFormat="1" ht="20.25" customHeight="1" x14ac:dyDescent="0.2">
      <c r="A42" s="150"/>
      <c r="C42" s="63"/>
      <c r="D42" s="66" t="str">
        <f t="shared" si="13"/>
        <v/>
      </c>
      <c r="E42" s="69" t="str">
        <f>IFERROR(VLOOKUP(J42,Causa!$A$2:$F$15,6,0),"")</f>
        <v/>
      </c>
      <c r="F42" s="52"/>
      <c r="G42" s="53"/>
      <c r="H42" s="212"/>
      <c r="I42" s="55"/>
      <c r="J42" s="54"/>
      <c r="K42" s="54"/>
      <c r="L42" s="54"/>
      <c r="M42" s="54"/>
      <c r="N42" s="54"/>
      <c r="O42" s="54"/>
      <c r="P42" s="54"/>
      <c r="Q42" s="55"/>
      <c r="R42" s="54"/>
      <c r="S42" s="56">
        <f t="shared" si="17"/>
        <v>0</v>
      </c>
      <c r="T42" s="56">
        <f t="shared" si="14"/>
        <v>0</v>
      </c>
      <c r="U42" s="56">
        <f t="shared" si="18"/>
        <v>0</v>
      </c>
      <c r="V42" s="56">
        <f t="shared" si="15"/>
        <v>0</v>
      </c>
      <c r="W42" s="64" t="str">
        <f t="shared" si="16"/>
        <v/>
      </c>
      <c r="X42" s="56" t="str">
        <f t="shared" si="19"/>
        <v>T</v>
      </c>
      <c r="Y42" s="18"/>
      <c r="Z42" s="19"/>
      <c r="AA42" s="20"/>
      <c r="AB42" s="19"/>
      <c r="AC42" s="21"/>
      <c r="AJ42" s="22"/>
      <c r="AK42" s="22"/>
      <c r="AL42" s="22"/>
      <c r="AM42" s="22"/>
      <c r="AN42" s="20"/>
      <c r="AO42" s="20"/>
      <c r="AP42" s="20"/>
      <c r="AQ42" s="20"/>
      <c r="AR42" s="20"/>
    </row>
    <row r="43" spans="1:44" s="17" customFormat="1" ht="20.25" customHeight="1" x14ac:dyDescent="0.2">
      <c r="A43" s="150"/>
      <c r="C43" s="63"/>
      <c r="D43" s="66" t="str">
        <f t="shared" si="13"/>
        <v/>
      </c>
      <c r="E43" s="69" t="str">
        <f>IFERROR(VLOOKUP(J43,Causa!$A$2:$F$15,6,0),"")</f>
        <v/>
      </c>
      <c r="F43" s="52"/>
      <c r="G43" s="53"/>
      <c r="H43" s="212"/>
      <c r="I43" s="55"/>
      <c r="J43" s="54"/>
      <c r="K43" s="54"/>
      <c r="L43" s="54"/>
      <c r="M43" s="54"/>
      <c r="N43" s="54"/>
      <c r="O43" s="54"/>
      <c r="P43" s="54"/>
      <c r="Q43" s="55"/>
      <c r="R43" s="54"/>
      <c r="S43" s="56">
        <f t="shared" si="17"/>
        <v>0</v>
      </c>
      <c r="T43" s="56">
        <f t="shared" si="14"/>
        <v>0</v>
      </c>
      <c r="U43" s="56">
        <f t="shared" si="18"/>
        <v>0</v>
      </c>
      <c r="V43" s="56">
        <f t="shared" si="15"/>
        <v>0</v>
      </c>
      <c r="W43" s="64" t="str">
        <f t="shared" si="16"/>
        <v/>
      </c>
      <c r="X43" s="56" t="str">
        <f t="shared" si="19"/>
        <v>T</v>
      </c>
      <c r="Y43" s="18"/>
      <c r="Z43" s="19"/>
      <c r="AA43" s="20"/>
      <c r="AB43" s="19"/>
      <c r="AC43" s="21"/>
      <c r="AJ43" s="22"/>
      <c r="AK43" s="22"/>
      <c r="AL43" s="22"/>
      <c r="AM43" s="22"/>
      <c r="AN43" s="20"/>
      <c r="AO43" s="20"/>
      <c r="AP43" s="20"/>
      <c r="AQ43" s="20"/>
      <c r="AR43" s="20"/>
    </row>
    <row r="44" spans="1:44" s="17" customFormat="1" ht="20.25" customHeight="1" x14ac:dyDescent="0.2">
      <c r="A44" s="150"/>
      <c r="C44" s="63"/>
      <c r="D44" s="66" t="str">
        <f t="shared" si="13"/>
        <v/>
      </c>
      <c r="E44" s="69" t="str">
        <f>IFERROR(VLOOKUP(J44,Causa!$A$2:$F$15,6,0),"")</f>
        <v/>
      </c>
      <c r="F44" s="52"/>
      <c r="G44" s="53"/>
      <c r="H44" s="212"/>
      <c r="I44" s="55"/>
      <c r="J44" s="54"/>
      <c r="K44" s="54"/>
      <c r="L44" s="54"/>
      <c r="M44" s="54"/>
      <c r="N44" s="54"/>
      <c r="O44" s="54"/>
      <c r="P44" s="54"/>
      <c r="Q44" s="55"/>
      <c r="R44" s="54"/>
      <c r="S44" s="56">
        <f t="shared" si="17"/>
        <v>0</v>
      </c>
      <c r="T44" s="56">
        <f t="shared" si="14"/>
        <v>0</v>
      </c>
      <c r="U44" s="56">
        <f t="shared" si="18"/>
        <v>0</v>
      </c>
      <c r="V44" s="56">
        <f t="shared" si="15"/>
        <v>0</v>
      </c>
      <c r="W44" s="64" t="str">
        <f t="shared" si="16"/>
        <v/>
      </c>
      <c r="X44" s="56" t="str">
        <f t="shared" si="19"/>
        <v>T</v>
      </c>
      <c r="Y44" s="18"/>
      <c r="Z44" s="19"/>
      <c r="AA44" s="20"/>
      <c r="AB44" s="19"/>
      <c r="AC44" s="21"/>
      <c r="AJ44" s="22"/>
      <c r="AK44" s="22"/>
      <c r="AL44" s="22"/>
      <c r="AM44" s="22"/>
      <c r="AN44" s="20"/>
      <c r="AO44" s="20"/>
      <c r="AP44" s="20"/>
      <c r="AQ44" s="20"/>
      <c r="AR44" s="20"/>
    </row>
    <row r="45" spans="1:44" s="17" customFormat="1" ht="20.25" customHeight="1" x14ac:dyDescent="0.2">
      <c r="A45" s="150"/>
      <c r="C45" s="63"/>
      <c r="D45" s="66" t="str">
        <f t="shared" si="13"/>
        <v/>
      </c>
      <c r="E45" s="69" t="str">
        <f>IFERROR(VLOOKUP(J45,Causa!$A$2:$F$15,6,0),"")</f>
        <v/>
      </c>
      <c r="F45" s="52"/>
      <c r="G45" s="53"/>
      <c r="H45" s="212"/>
      <c r="I45" s="55"/>
      <c r="J45" s="54"/>
      <c r="K45" s="54"/>
      <c r="L45" s="54"/>
      <c r="M45" s="54"/>
      <c r="N45" s="54"/>
      <c r="O45" s="54"/>
      <c r="P45" s="54"/>
      <c r="Q45" s="55"/>
      <c r="R45" s="54"/>
      <c r="S45" s="56">
        <f t="shared" si="17"/>
        <v>0</v>
      </c>
      <c r="T45" s="56">
        <f t="shared" si="14"/>
        <v>0</v>
      </c>
      <c r="U45" s="56">
        <f t="shared" si="18"/>
        <v>0</v>
      </c>
      <c r="V45" s="56">
        <f t="shared" si="15"/>
        <v>0</v>
      </c>
      <c r="W45" s="64" t="str">
        <f t="shared" si="16"/>
        <v/>
      </c>
      <c r="X45" s="56" t="str">
        <f t="shared" si="19"/>
        <v>T</v>
      </c>
      <c r="Y45" s="18"/>
      <c r="Z45" s="19"/>
      <c r="AA45" s="20"/>
      <c r="AB45" s="19"/>
      <c r="AC45" s="21"/>
      <c r="AJ45" s="22"/>
      <c r="AK45" s="22"/>
      <c r="AL45" s="22"/>
      <c r="AM45" s="22"/>
      <c r="AN45" s="20"/>
      <c r="AO45" s="20"/>
      <c r="AP45" s="20"/>
      <c r="AQ45" s="20"/>
      <c r="AR45" s="20"/>
    </row>
    <row r="46" spans="1:44" s="17" customFormat="1" ht="20.25" customHeight="1" x14ac:dyDescent="0.2">
      <c r="A46" s="150"/>
      <c r="C46" s="63"/>
      <c r="D46" s="66" t="str">
        <f t="shared" si="13"/>
        <v/>
      </c>
      <c r="E46" s="69" t="str">
        <f>IFERROR(VLOOKUP(J46,Causa!$A$2:$F$15,6,0),"")</f>
        <v/>
      </c>
      <c r="F46" s="52"/>
      <c r="G46" s="53"/>
      <c r="H46" s="212"/>
      <c r="I46" s="55"/>
      <c r="J46" s="54"/>
      <c r="K46" s="54"/>
      <c r="L46" s="54"/>
      <c r="M46" s="54"/>
      <c r="N46" s="54"/>
      <c r="O46" s="54"/>
      <c r="P46" s="54"/>
      <c r="Q46" s="55"/>
      <c r="R46" s="54"/>
      <c r="S46" s="56">
        <f t="shared" si="17"/>
        <v>0</v>
      </c>
      <c r="T46" s="56">
        <f t="shared" si="14"/>
        <v>0</v>
      </c>
      <c r="U46" s="56">
        <f t="shared" si="18"/>
        <v>0</v>
      </c>
      <c r="V46" s="56">
        <f t="shared" si="15"/>
        <v>0</v>
      </c>
      <c r="W46" s="64" t="str">
        <f t="shared" si="16"/>
        <v/>
      </c>
      <c r="X46" s="56" t="str">
        <f t="shared" si="19"/>
        <v>T</v>
      </c>
      <c r="Y46" s="18"/>
      <c r="Z46" s="19"/>
      <c r="AA46" s="20"/>
      <c r="AB46" s="19"/>
      <c r="AC46" s="21"/>
      <c r="AJ46" s="22"/>
      <c r="AK46" s="22"/>
      <c r="AL46" s="22"/>
      <c r="AM46" s="22"/>
      <c r="AN46" s="20"/>
      <c r="AO46" s="20"/>
      <c r="AP46" s="20"/>
      <c r="AQ46" s="20"/>
      <c r="AR46" s="20"/>
    </row>
    <row r="47" spans="1:44" s="17" customFormat="1" ht="20.25" customHeight="1" x14ac:dyDescent="0.2">
      <c r="A47" s="150"/>
      <c r="C47" s="63"/>
      <c r="D47" s="66" t="str">
        <f t="shared" si="13"/>
        <v/>
      </c>
      <c r="E47" s="69" t="str">
        <f>IFERROR(VLOOKUP(J47,Causa!$A$2:$F$15,6,0),"")</f>
        <v/>
      </c>
      <c r="F47" s="52"/>
      <c r="G47" s="53"/>
      <c r="H47" s="212"/>
      <c r="I47" s="55"/>
      <c r="J47" s="54"/>
      <c r="K47" s="54"/>
      <c r="L47" s="54"/>
      <c r="M47" s="54"/>
      <c r="N47" s="54"/>
      <c r="O47" s="54"/>
      <c r="P47" s="54"/>
      <c r="Q47" s="55"/>
      <c r="R47" s="54"/>
      <c r="S47" s="56">
        <f t="shared" si="17"/>
        <v>0</v>
      </c>
      <c r="T47" s="56">
        <f t="shared" si="14"/>
        <v>0</v>
      </c>
      <c r="U47" s="56">
        <f t="shared" si="18"/>
        <v>0</v>
      </c>
      <c r="V47" s="56">
        <f t="shared" si="15"/>
        <v>0</v>
      </c>
      <c r="W47" s="64" t="str">
        <f t="shared" si="16"/>
        <v/>
      </c>
      <c r="X47" s="56" t="str">
        <f t="shared" si="19"/>
        <v>T</v>
      </c>
      <c r="Y47" s="18"/>
      <c r="Z47" s="19"/>
      <c r="AA47" s="20"/>
      <c r="AB47" s="19"/>
      <c r="AC47" s="21"/>
      <c r="AJ47" s="22"/>
      <c r="AK47" s="22"/>
      <c r="AL47" s="22"/>
      <c r="AM47" s="22"/>
      <c r="AN47" s="20"/>
      <c r="AO47" s="20"/>
      <c r="AP47" s="20"/>
      <c r="AQ47" s="20"/>
      <c r="AR47" s="20"/>
    </row>
    <row r="48" spans="1:44" s="17" customFormat="1" ht="20.25" customHeight="1" x14ac:dyDescent="0.2">
      <c r="A48" s="150"/>
      <c r="C48" s="63"/>
      <c r="D48" s="66" t="str">
        <f t="shared" si="13"/>
        <v/>
      </c>
      <c r="E48" s="69" t="str">
        <f>IFERROR(VLOOKUP(J48,Causa!$A$2:$F$15,6,0),"")</f>
        <v/>
      </c>
      <c r="F48" s="52"/>
      <c r="G48" s="53"/>
      <c r="H48" s="212"/>
      <c r="I48" s="55"/>
      <c r="J48" s="54"/>
      <c r="K48" s="54"/>
      <c r="L48" s="54"/>
      <c r="M48" s="54"/>
      <c r="N48" s="54"/>
      <c r="O48" s="54"/>
      <c r="P48" s="54"/>
      <c r="Q48" s="55"/>
      <c r="R48" s="54"/>
      <c r="S48" s="56">
        <f t="shared" si="17"/>
        <v>0</v>
      </c>
      <c r="T48" s="56">
        <f t="shared" si="14"/>
        <v>0</v>
      </c>
      <c r="U48" s="56">
        <f t="shared" si="18"/>
        <v>0</v>
      </c>
      <c r="V48" s="56">
        <f t="shared" si="15"/>
        <v>0</v>
      </c>
      <c r="W48" s="64" t="str">
        <f t="shared" si="16"/>
        <v/>
      </c>
      <c r="X48" s="56" t="str">
        <f t="shared" si="19"/>
        <v>T</v>
      </c>
      <c r="Y48" s="18"/>
      <c r="Z48" s="19"/>
      <c r="AA48" s="20"/>
      <c r="AB48" s="19"/>
      <c r="AC48" s="21"/>
      <c r="AJ48" s="22"/>
      <c r="AK48" s="22"/>
      <c r="AL48" s="22"/>
      <c r="AM48" s="22"/>
      <c r="AN48" s="20"/>
      <c r="AO48" s="20"/>
      <c r="AP48" s="20"/>
      <c r="AQ48" s="20"/>
      <c r="AR48" s="20"/>
    </row>
    <row r="49" spans="1:44" s="17" customFormat="1" ht="20.25" customHeight="1" x14ac:dyDescent="0.2">
      <c r="A49" s="150"/>
      <c r="C49" s="63"/>
      <c r="D49" s="66" t="str">
        <f t="shared" si="13"/>
        <v/>
      </c>
      <c r="E49" s="69" t="str">
        <f>IFERROR(VLOOKUP(J49,Causa!$A$2:$F$15,6,0),"")</f>
        <v/>
      </c>
      <c r="F49" s="52"/>
      <c r="G49" s="53"/>
      <c r="H49" s="212"/>
      <c r="I49" s="55"/>
      <c r="J49" s="54"/>
      <c r="K49" s="54"/>
      <c r="L49" s="54"/>
      <c r="M49" s="54"/>
      <c r="N49" s="54"/>
      <c r="O49" s="54"/>
      <c r="P49" s="54"/>
      <c r="Q49" s="55"/>
      <c r="R49" s="54"/>
      <c r="S49" s="56">
        <f t="shared" si="17"/>
        <v>0</v>
      </c>
      <c r="T49" s="56">
        <f t="shared" si="14"/>
        <v>0</v>
      </c>
      <c r="U49" s="56">
        <f t="shared" si="18"/>
        <v>0</v>
      </c>
      <c r="V49" s="56">
        <f t="shared" si="15"/>
        <v>0</v>
      </c>
      <c r="W49" s="64" t="str">
        <f t="shared" si="16"/>
        <v/>
      </c>
      <c r="X49" s="56" t="str">
        <f t="shared" si="19"/>
        <v>T</v>
      </c>
      <c r="Y49" s="18"/>
      <c r="Z49" s="19"/>
      <c r="AA49" s="20"/>
      <c r="AB49" s="19"/>
      <c r="AC49" s="21"/>
      <c r="AJ49" s="22"/>
      <c r="AK49" s="22"/>
      <c r="AL49" s="22"/>
      <c r="AM49" s="22"/>
      <c r="AN49" s="20"/>
      <c r="AO49" s="20"/>
      <c r="AP49" s="20"/>
      <c r="AQ49" s="20"/>
      <c r="AR49" s="20"/>
    </row>
    <row r="50" spans="1:44" s="17" customFormat="1" ht="20.25" customHeight="1" x14ac:dyDescent="0.2">
      <c r="A50" s="150"/>
      <c r="C50" s="63"/>
      <c r="D50" s="66" t="str">
        <f t="shared" si="13"/>
        <v/>
      </c>
      <c r="E50" s="69" t="str">
        <f>IFERROR(VLOOKUP(J50,Causa!$A$2:$F$15,6,0),"")</f>
        <v/>
      </c>
      <c r="F50" s="52"/>
      <c r="G50" s="53"/>
      <c r="H50" s="212"/>
      <c r="I50" s="55"/>
      <c r="J50" s="54"/>
      <c r="K50" s="54"/>
      <c r="L50" s="54"/>
      <c r="M50" s="54"/>
      <c r="N50" s="54"/>
      <c r="O50" s="54"/>
      <c r="P50" s="54"/>
      <c r="Q50" s="55"/>
      <c r="R50" s="54"/>
      <c r="S50" s="56">
        <f t="shared" si="17"/>
        <v>0</v>
      </c>
      <c r="T50" s="56">
        <f t="shared" si="14"/>
        <v>0</v>
      </c>
      <c r="U50" s="56">
        <f t="shared" si="18"/>
        <v>0</v>
      </c>
      <c r="V50" s="56">
        <f t="shared" si="15"/>
        <v>0</v>
      </c>
      <c r="W50" s="64" t="str">
        <f t="shared" si="16"/>
        <v/>
      </c>
      <c r="X50" s="56" t="str">
        <f t="shared" si="19"/>
        <v>T</v>
      </c>
      <c r="Y50" s="20"/>
      <c r="Z50" s="19"/>
      <c r="AA50" s="20"/>
      <c r="AB50" s="19"/>
      <c r="AC50" s="21"/>
      <c r="AJ50" s="22"/>
      <c r="AK50" s="22"/>
      <c r="AL50" s="22"/>
      <c r="AM50" s="22"/>
      <c r="AN50" s="20"/>
      <c r="AO50" s="20"/>
      <c r="AP50" s="20"/>
      <c r="AQ50" s="20"/>
      <c r="AR50" s="20"/>
    </row>
    <row r="51" spans="1:44" s="17" customFormat="1" ht="20.25" customHeight="1" x14ac:dyDescent="0.2">
      <c r="A51" s="150"/>
      <c r="C51" s="63"/>
      <c r="D51" s="66" t="str">
        <f t="shared" si="13"/>
        <v/>
      </c>
      <c r="E51" s="69" t="str">
        <f>IFERROR(VLOOKUP(J51,Causa!$A$2:$F$15,6,0),"")</f>
        <v/>
      </c>
      <c r="F51" s="52"/>
      <c r="G51" s="53"/>
      <c r="H51" s="212"/>
      <c r="I51" s="55"/>
      <c r="J51" s="54"/>
      <c r="K51" s="54"/>
      <c r="L51" s="54"/>
      <c r="M51" s="54"/>
      <c r="N51" s="54"/>
      <c r="O51" s="54"/>
      <c r="P51" s="54"/>
      <c r="Q51" s="55"/>
      <c r="R51" s="54"/>
      <c r="S51" s="56">
        <f t="shared" si="17"/>
        <v>0</v>
      </c>
      <c r="T51" s="56">
        <f t="shared" si="14"/>
        <v>0</v>
      </c>
      <c r="U51" s="56">
        <f t="shared" si="18"/>
        <v>0</v>
      </c>
      <c r="V51" s="56">
        <f t="shared" si="15"/>
        <v>0</v>
      </c>
      <c r="W51" s="64" t="str">
        <f t="shared" si="16"/>
        <v/>
      </c>
      <c r="X51" s="56" t="str">
        <f t="shared" si="19"/>
        <v>T</v>
      </c>
      <c r="Y51" s="20"/>
      <c r="Z51" s="19"/>
      <c r="AA51" s="20"/>
      <c r="AB51" s="19"/>
      <c r="AC51" s="21"/>
      <c r="AJ51" s="22"/>
      <c r="AK51" s="22"/>
      <c r="AL51" s="22"/>
      <c r="AM51" s="22"/>
      <c r="AN51" s="20"/>
      <c r="AO51" s="20"/>
      <c r="AP51" s="20"/>
      <c r="AQ51" s="20"/>
      <c r="AR51" s="20"/>
    </row>
    <row r="52" spans="1:44" s="17" customFormat="1" ht="20.25" customHeight="1" x14ac:dyDescent="0.2">
      <c r="A52" s="150"/>
      <c r="C52" s="63"/>
      <c r="D52" s="66" t="str">
        <f t="shared" si="13"/>
        <v/>
      </c>
      <c r="E52" s="69" t="str">
        <f>IFERROR(VLOOKUP(J52,Causa!$A$2:$F$15,6,0),"")</f>
        <v/>
      </c>
      <c r="F52" s="52"/>
      <c r="G52" s="53"/>
      <c r="H52" s="212"/>
      <c r="I52" s="55"/>
      <c r="J52" s="54"/>
      <c r="K52" s="54"/>
      <c r="L52" s="54"/>
      <c r="M52" s="54"/>
      <c r="N52" s="54"/>
      <c r="O52" s="54"/>
      <c r="P52" s="54"/>
      <c r="Q52" s="55"/>
      <c r="R52" s="54"/>
      <c r="S52" s="56">
        <f t="shared" si="17"/>
        <v>0</v>
      </c>
      <c r="T52" s="56">
        <f t="shared" si="14"/>
        <v>0</v>
      </c>
      <c r="U52" s="56">
        <f t="shared" si="18"/>
        <v>0</v>
      </c>
      <c r="V52" s="56">
        <f t="shared" si="15"/>
        <v>0</v>
      </c>
      <c r="W52" s="64" t="str">
        <f t="shared" si="16"/>
        <v/>
      </c>
      <c r="X52" s="56" t="str">
        <f t="shared" si="19"/>
        <v>T</v>
      </c>
      <c r="Y52" s="20"/>
      <c r="Z52" s="19"/>
      <c r="AA52" s="20"/>
      <c r="AB52" s="19"/>
      <c r="AC52" s="21"/>
      <c r="AJ52" s="22"/>
      <c r="AK52" s="22"/>
      <c r="AL52" s="22"/>
      <c r="AM52" s="22"/>
      <c r="AN52" s="20"/>
      <c r="AO52" s="20"/>
      <c r="AP52" s="20"/>
      <c r="AQ52" s="20"/>
      <c r="AR52" s="20"/>
    </row>
    <row r="53" spans="1:44" s="17" customFormat="1" ht="20.25" customHeight="1" x14ac:dyDescent="0.2">
      <c r="A53" s="150"/>
      <c r="C53" s="63"/>
      <c r="D53" s="66" t="str">
        <f t="shared" si="13"/>
        <v/>
      </c>
      <c r="E53" s="69" t="str">
        <f>IFERROR(VLOOKUP(J53,Causa!$A$2:$F$15,6,0),"")</f>
        <v/>
      </c>
      <c r="F53" s="52"/>
      <c r="G53" s="53"/>
      <c r="H53" s="212"/>
      <c r="I53" s="55"/>
      <c r="J53" s="54"/>
      <c r="K53" s="54"/>
      <c r="L53" s="54"/>
      <c r="M53" s="54"/>
      <c r="N53" s="54"/>
      <c r="O53" s="54"/>
      <c r="P53" s="54"/>
      <c r="Q53" s="55"/>
      <c r="R53" s="54"/>
      <c r="S53" s="56">
        <f t="shared" si="17"/>
        <v>0</v>
      </c>
      <c r="T53" s="56">
        <f t="shared" si="14"/>
        <v>0</v>
      </c>
      <c r="U53" s="56">
        <f t="shared" si="18"/>
        <v>0</v>
      </c>
      <c r="V53" s="56">
        <f t="shared" si="15"/>
        <v>0</v>
      </c>
      <c r="W53" s="64" t="str">
        <f t="shared" si="16"/>
        <v/>
      </c>
      <c r="X53" s="56" t="str">
        <f t="shared" si="19"/>
        <v>T</v>
      </c>
      <c r="Y53" s="20"/>
      <c r="Z53" s="19"/>
      <c r="AA53" s="20"/>
      <c r="AB53" s="19"/>
      <c r="AC53" s="21"/>
      <c r="AJ53" s="22"/>
      <c r="AK53" s="22"/>
      <c r="AL53" s="22"/>
      <c r="AM53" s="22"/>
      <c r="AN53" s="20"/>
      <c r="AO53" s="20"/>
      <c r="AP53" s="20"/>
      <c r="AQ53" s="20"/>
      <c r="AR53" s="20"/>
    </row>
    <row r="54" spans="1:44" s="17" customFormat="1" ht="20.25" customHeight="1" x14ac:dyDescent="0.2">
      <c r="A54" s="150"/>
      <c r="C54" s="63"/>
      <c r="D54" s="66" t="str">
        <f t="shared" si="13"/>
        <v/>
      </c>
      <c r="E54" s="69" t="str">
        <f>IFERROR(VLOOKUP(J54,Causa!$A$2:$F$15,6,0),"")</f>
        <v/>
      </c>
      <c r="F54" s="52"/>
      <c r="G54" s="53"/>
      <c r="H54" s="212"/>
      <c r="I54" s="55"/>
      <c r="J54" s="54"/>
      <c r="K54" s="54"/>
      <c r="L54" s="54"/>
      <c r="M54" s="54"/>
      <c r="N54" s="54"/>
      <c r="O54" s="54"/>
      <c r="P54" s="54"/>
      <c r="Q54" s="55"/>
      <c r="R54" s="54"/>
      <c r="S54" s="56">
        <f t="shared" si="17"/>
        <v>0</v>
      </c>
      <c r="T54" s="56">
        <f t="shared" si="14"/>
        <v>0</v>
      </c>
      <c r="U54" s="56">
        <f t="shared" si="18"/>
        <v>0</v>
      </c>
      <c r="V54" s="56">
        <f t="shared" si="15"/>
        <v>0</v>
      </c>
      <c r="W54" s="64" t="str">
        <f t="shared" si="16"/>
        <v/>
      </c>
      <c r="X54" s="56" t="str">
        <f t="shared" si="19"/>
        <v>T</v>
      </c>
      <c r="Y54" s="20"/>
      <c r="Z54" s="19"/>
      <c r="AA54" s="20"/>
      <c r="AB54" s="19"/>
      <c r="AC54" s="21"/>
      <c r="AJ54" s="22"/>
      <c r="AK54" s="22"/>
      <c r="AL54" s="22"/>
      <c r="AM54" s="22"/>
      <c r="AN54" s="20"/>
      <c r="AO54" s="20"/>
      <c r="AP54" s="20"/>
      <c r="AQ54" s="20"/>
      <c r="AR54" s="20"/>
    </row>
    <row r="55" spans="1:44" s="17" customFormat="1" ht="20.25" customHeight="1" x14ac:dyDescent="0.2">
      <c r="A55" s="150"/>
      <c r="C55" s="63"/>
      <c r="D55" s="66" t="str">
        <f t="shared" si="13"/>
        <v/>
      </c>
      <c r="E55" s="69" t="str">
        <f>IFERROR(VLOOKUP(J55,Causa!$A$2:$F$15,6,0),"")</f>
        <v/>
      </c>
      <c r="F55" s="52"/>
      <c r="G55" s="53"/>
      <c r="H55" s="212"/>
      <c r="I55" s="55"/>
      <c r="J55" s="54"/>
      <c r="K55" s="54"/>
      <c r="L55" s="54"/>
      <c r="M55" s="54"/>
      <c r="N55" s="54"/>
      <c r="O55" s="54"/>
      <c r="P55" s="54"/>
      <c r="Q55" s="55"/>
      <c r="R55" s="54"/>
      <c r="S55" s="56">
        <f t="shared" si="17"/>
        <v>0</v>
      </c>
      <c r="T55" s="56">
        <f t="shared" si="14"/>
        <v>0</v>
      </c>
      <c r="U55" s="56">
        <f t="shared" si="18"/>
        <v>0</v>
      </c>
      <c r="V55" s="56">
        <f t="shared" si="15"/>
        <v>0</v>
      </c>
      <c r="W55" s="64" t="str">
        <f t="shared" si="16"/>
        <v/>
      </c>
      <c r="X55" s="56" t="str">
        <f t="shared" si="19"/>
        <v>T</v>
      </c>
      <c r="Y55" s="20"/>
      <c r="Z55" s="19"/>
      <c r="AA55" s="20"/>
      <c r="AB55" s="19"/>
      <c r="AC55" s="21"/>
      <c r="AJ55" s="22"/>
      <c r="AK55" s="22"/>
      <c r="AL55" s="22"/>
      <c r="AM55" s="22"/>
      <c r="AN55" s="20"/>
      <c r="AO55" s="20"/>
      <c r="AP55" s="20"/>
      <c r="AQ55" s="20"/>
      <c r="AR55" s="20"/>
    </row>
    <row r="56" spans="1:44" s="17" customFormat="1" ht="20.25" customHeight="1" x14ac:dyDescent="0.2">
      <c r="A56" s="150"/>
      <c r="C56" s="63"/>
      <c r="D56" s="66" t="str">
        <f t="shared" si="13"/>
        <v/>
      </c>
      <c r="E56" s="69" t="str">
        <f>IFERROR(VLOOKUP(J56,Causa!$A$2:$F$15,6,0),"")</f>
        <v/>
      </c>
      <c r="F56" s="52"/>
      <c r="G56" s="53"/>
      <c r="H56" s="212"/>
      <c r="I56" s="55"/>
      <c r="J56" s="54"/>
      <c r="K56" s="54"/>
      <c r="L56" s="54"/>
      <c r="M56" s="54"/>
      <c r="N56" s="54"/>
      <c r="O56" s="54"/>
      <c r="P56" s="54"/>
      <c r="Q56" s="55"/>
      <c r="R56" s="54"/>
      <c r="S56" s="56">
        <f t="shared" si="17"/>
        <v>0</v>
      </c>
      <c r="T56" s="56">
        <f t="shared" si="14"/>
        <v>0</v>
      </c>
      <c r="U56" s="56">
        <f t="shared" si="18"/>
        <v>0</v>
      </c>
      <c r="V56" s="56">
        <f t="shared" si="15"/>
        <v>0</v>
      </c>
      <c r="W56" s="64" t="str">
        <f t="shared" si="16"/>
        <v/>
      </c>
      <c r="X56" s="56" t="str">
        <f t="shared" si="19"/>
        <v>T</v>
      </c>
      <c r="Y56" s="20"/>
      <c r="Z56" s="19"/>
      <c r="AA56" s="20"/>
      <c r="AB56" s="19"/>
      <c r="AC56" s="21"/>
      <c r="AJ56" s="22"/>
      <c r="AK56" s="22"/>
      <c r="AL56" s="22"/>
      <c r="AM56" s="22"/>
      <c r="AN56" s="20"/>
      <c r="AO56" s="20"/>
      <c r="AP56" s="20"/>
      <c r="AQ56" s="20"/>
      <c r="AR56" s="20"/>
    </row>
    <row r="57" spans="1:44" s="17" customFormat="1" ht="20.25" customHeight="1" x14ac:dyDescent="0.2">
      <c r="A57" s="150"/>
      <c r="C57" s="63"/>
      <c r="D57" s="66" t="str">
        <f t="shared" si="13"/>
        <v/>
      </c>
      <c r="E57" s="69" t="str">
        <f>IFERROR(VLOOKUP(J57,Causa!$A$2:$F$15,6,0),"")</f>
        <v/>
      </c>
      <c r="F57" s="52"/>
      <c r="G57" s="53"/>
      <c r="H57" s="212"/>
      <c r="I57" s="55"/>
      <c r="J57" s="54"/>
      <c r="K57" s="54"/>
      <c r="L57" s="54"/>
      <c r="M57" s="54"/>
      <c r="N57" s="54"/>
      <c r="O57" s="54"/>
      <c r="P57" s="54"/>
      <c r="Q57" s="55"/>
      <c r="R57" s="54"/>
      <c r="S57" s="56">
        <f t="shared" si="17"/>
        <v>0</v>
      </c>
      <c r="T57" s="56">
        <f t="shared" si="14"/>
        <v>0</v>
      </c>
      <c r="U57" s="56">
        <f t="shared" si="18"/>
        <v>0</v>
      </c>
      <c r="V57" s="56">
        <f t="shared" si="15"/>
        <v>0</v>
      </c>
      <c r="W57" s="64" t="str">
        <f t="shared" si="16"/>
        <v/>
      </c>
      <c r="X57" s="56" t="str">
        <f t="shared" si="19"/>
        <v>T</v>
      </c>
      <c r="Y57" s="20"/>
      <c r="Z57" s="19"/>
      <c r="AA57" s="20"/>
      <c r="AB57" s="19"/>
      <c r="AC57" s="21"/>
      <c r="AJ57" s="22"/>
      <c r="AK57" s="22"/>
      <c r="AL57" s="22"/>
      <c r="AM57" s="22"/>
      <c r="AN57" s="20"/>
      <c r="AO57" s="20"/>
      <c r="AP57" s="20"/>
      <c r="AQ57" s="20"/>
      <c r="AR57" s="20"/>
    </row>
    <row r="58" spans="1:44" s="17" customFormat="1" ht="20.25" customHeight="1" x14ac:dyDescent="0.2">
      <c r="A58" s="150"/>
      <c r="C58" s="63"/>
      <c r="D58" s="66" t="str">
        <f t="shared" si="13"/>
        <v/>
      </c>
      <c r="E58" s="69" t="str">
        <f>IFERROR(VLOOKUP(J58,Causa!$A$2:$F$15,6,0),"")</f>
        <v/>
      </c>
      <c r="F58" s="52"/>
      <c r="G58" s="53"/>
      <c r="H58" s="212"/>
      <c r="I58" s="55"/>
      <c r="J58" s="54"/>
      <c r="K58" s="54"/>
      <c r="L58" s="54"/>
      <c r="M58" s="54"/>
      <c r="N58" s="54"/>
      <c r="O58" s="54"/>
      <c r="P58" s="54"/>
      <c r="Q58" s="55"/>
      <c r="R58" s="54"/>
      <c r="S58" s="56">
        <f t="shared" si="17"/>
        <v>0</v>
      </c>
      <c r="T58" s="56">
        <f t="shared" si="14"/>
        <v>0</v>
      </c>
      <c r="U58" s="56">
        <f t="shared" si="18"/>
        <v>0</v>
      </c>
      <c r="V58" s="56">
        <f t="shared" si="15"/>
        <v>0</v>
      </c>
      <c r="W58" s="64" t="str">
        <f t="shared" si="16"/>
        <v/>
      </c>
      <c r="X58" s="56" t="str">
        <f t="shared" si="19"/>
        <v>T</v>
      </c>
      <c r="Y58" s="20"/>
      <c r="Z58" s="19"/>
      <c r="AA58" s="20"/>
      <c r="AB58" s="19"/>
      <c r="AC58" s="21"/>
      <c r="AJ58" s="22"/>
      <c r="AK58" s="22"/>
      <c r="AL58" s="22"/>
      <c r="AM58" s="22"/>
      <c r="AN58" s="20"/>
      <c r="AO58" s="20"/>
      <c r="AP58" s="20"/>
      <c r="AQ58" s="20"/>
      <c r="AR58" s="20"/>
    </row>
    <row r="59" spans="1:44" s="17" customFormat="1" ht="20.25" customHeight="1" x14ac:dyDescent="0.2">
      <c r="A59" s="150"/>
      <c r="C59" s="63"/>
      <c r="D59" s="66" t="str">
        <f t="shared" si="13"/>
        <v/>
      </c>
      <c r="E59" s="69" t="str">
        <f>IFERROR(VLOOKUP(J59,Causa!$A$2:$F$15,6,0),"")</f>
        <v/>
      </c>
      <c r="F59" s="52"/>
      <c r="G59" s="53"/>
      <c r="H59" s="212"/>
      <c r="I59" s="55"/>
      <c r="J59" s="54"/>
      <c r="K59" s="54"/>
      <c r="L59" s="54"/>
      <c r="M59" s="54"/>
      <c r="N59" s="54"/>
      <c r="O59" s="54"/>
      <c r="P59" s="54"/>
      <c r="Q59" s="55"/>
      <c r="R59" s="54"/>
      <c r="S59" s="56">
        <f t="shared" si="17"/>
        <v>0</v>
      </c>
      <c r="T59" s="56">
        <f t="shared" si="14"/>
        <v>0</v>
      </c>
      <c r="U59" s="56">
        <f t="shared" si="18"/>
        <v>0</v>
      </c>
      <c r="V59" s="56">
        <f t="shared" si="15"/>
        <v>0</v>
      </c>
      <c r="W59" s="64" t="str">
        <f t="shared" si="16"/>
        <v/>
      </c>
      <c r="X59" s="56" t="str">
        <f t="shared" si="19"/>
        <v>T</v>
      </c>
      <c r="Y59" s="20"/>
      <c r="Z59" s="19"/>
      <c r="AA59" s="20"/>
      <c r="AB59" s="19"/>
      <c r="AC59" s="21"/>
      <c r="AJ59" s="22"/>
      <c r="AK59" s="22"/>
      <c r="AL59" s="22"/>
      <c r="AM59" s="22"/>
      <c r="AN59" s="20"/>
      <c r="AO59" s="20"/>
      <c r="AP59" s="20"/>
      <c r="AQ59" s="20"/>
      <c r="AR59" s="20"/>
    </row>
    <row r="60" spans="1:44" s="17" customFormat="1" ht="20.25" customHeight="1" x14ac:dyDescent="0.2">
      <c r="A60" s="150"/>
      <c r="C60" s="63"/>
      <c r="D60" s="66" t="str">
        <f t="shared" si="13"/>
        <v/>
      </c>
      <c r="E60" s="69" t="str">
        <f>IFERROR(VLOOKUP(J60,Causa!$A$2:$F$15,6,0),"")</f>
        <v/>
      </c>
      <c r="F60" s="52"/>
      <c r="G60" s="53"/>
      <c r="H60" s="212"/>
      <c r="I60" s="55"/>
      <c r="J60" s="54"/>
      <c r="K60" s="54"/>
      <c r="L60" s="54"/>
      <c r="M60" s="54"/>
      <c r="N60" s="54"/>
      <c r="O60" s="54"/>
      <c r="P60" s="54"/>
      <c r="Q60" s="55"/>
      <c r="R60" s="54"/>
      <c r="S60" s="56">
        <f t="shared" si="17"/>
        <v>0</v>
      </c>
      <c r="T60" s="56">
        <f t="shared" si="14"/>
        <v>0</v>
      </c>
      <c r="U60" s="56">
        <f t="shared" si="18"/>
        <v>0</v>
      </c>
      <c r="V60" s="56">
        <f t="shared" si="15"/>
        <v>0</v>
      </c>
      <c r="W60" s="64" t="str">
        <f t="shared" si="16"/>
        <v/>
      </c>
      <c r="X60" s="56" t="str">
        <f t="shared" si="19"/>
        <v>T</v>
      </c>
      <c r="Y60" s="20"/>
      <c r="Z60" s="19"/>
      <c r="AA60" s="20"/>
      <c r="AB60" s="19"/>
      <c r="AC60" s="21"/>
      <c r="AJ60" s="22"/>
      <c r="AK60" s="22"/>
      <c r="AL60" s="22"/>
      <c r="AM60" s="22"/>
      <c r="AN60" s="20"/>
      <c r="AO60" s="20"/>
      <c r="AP60" s="20"/>
      <c r="AQ60" s="20"/>
      <c r="AR60" s="20"/>
    </row>
    <row r="61" spans="1:44" s="17" customFormat="1" ht="30.75" customHeight="1" x14ac:dyDescent="0.2">
      <c r="A61" s="150"/>
      <c r="C61" s="63"/>
      <c r="D61" s="66" t="str">
        <f t="shared" si="13"/>
        <v/>
      </c>
      <c r="E61" s="69" t="str">
        <f>IFERROR(VLOOKUP(J61,Causa!$A$2:$F$15,6,0),"")</f>
        <v/>
      </c>
      <c r="F61" s="52"/>
      <c r="G61" s="53"/>
      <c r="H61" s="212"/>
      <c r="I61" s="55"/>
      <c r="J61" s="54"/>
      <c r="K61" s="54"/>
      <c r="L61" s="54"/>
      <c r="M61" s="54"/>
      <c r="N61" s="54"/>
      <c r="O61" s="54"/>
      <c r="P61" s="54"/>
      <c r="Q61" s="55"/>
      <c r="R61" s="54"/>
      <c r="S61" s="56">
        <f t="shared" si="17"/>
        <v>0</v>
      </c>
      <c r="T61" s="56">
        <f t="shared" si="14"/>
        <v>0</v>
      </c>
      <c r="U61" s="56">
        <f t="shared" si="18"/>
        <v>0</v>
      </c>
      <c r="V61" s="56">
        <f t="shared" si="15"/>
        <v>0</v>
      </c>
      <c r="W61" s="64" t="str">
        <f t="shared" si="16"/>
        <v/>
      </c>
      <c r="X61" s="56" t="str">
        <f t="shared" si="19"/>
        <v>T</v>
      </c>
      <c r="Y61" s="20"/>
      <c r="Z61" s="19"/>
      <c r="AA61" s="20"/>
      <c r="AB61" s="19"/>
      <c r="AC61" s="21"/>
      <c r="AJ61" s="22"/>
      <c r="AK61" s="22"/>
      <c r="AL61" s="22"/>
      <c r="AM61" s="22"/>
      <c r="AN61" s="20"/>
      <c r="AO61" s="20"/>
      <c r="AP61" s="20"/>
      <c r="AQ61" s="20"/>
      <c r="AR61" s="20"/>
    </row>
    <row r="62" spans="1:44" s="17" customFormat="1" ht="30.75" customHeight="1" x14ac:dyDescent="0.2">
      <c r="A62" s="150"/>
      <c r="C62" s="63"/>
      <c r="D62" s="66" t="str">
        <f t="shared" si="13"/>
        <v/>
      </c>
      <c r="E62" s="69" t="str">
        <f>IFERROR(VLOOKUP(J62,Causa!$A$2:$F$15,6,0),"")</f>
        <v/>
      </c>
      <c r="F62" s="52"/>
      <c r="G62" s="53"/>
      <c r="H62" s="212"/>
      <c r="I62" s="55"/>
      <c r="J62" s="54"/>
      <c r="K62" s="54"/>
      <c r="L62" s="54"/>
      <c r="M62" s="54"/>
      <c r="N62" s="54"/>
      <c r="O62" s="54"/>
      <c r="P62" s="54"/>
      <c r="Q62" s="55"/>
      <c r="R62" s="54"/>
      <c r="S62" s="56">
        <f t="shared" si="17"/>
        <v>0</v>
      </c>
      <c r="T62" s="56">
        <f t="shared" si="14"/>
        <v>0</v>
      </c>
      <c r="U62" s="56">
        <f t="shared" si="18"/>
        <v>0</v>
      </c>
      <c r="V62" s="56">
        <f t="shared" si="15"/>
        <v>0</v>
      </c>
      <c r="W62" s="64" t="str">
        <f t="shared" si="16"/>
        <v/>
      </c>
      <c r="X62" s="56" t="str">
        <f t="shared" si="19"/>
        <v>T</v>
      </c>
      <c r="Y62" s="20"/>
      <c r="Z62" s="19"/>
      <c r="AA62" s="20"/>
      <c r="AB62" s="19"/>
      <c r="AC62" s="21"/>
      <c r="AJ62" s="22"/>
      <c r="AK62" s="22"/>
      <c r="AL62" s="22"/>
      <c r="AM62" s="22"/>
      <c r="AN62" s="20"/>
      <c r="AO62" s="20"/>
      <c r="AP62" s="20"/>
      <c r="AQ62" s="20"/>
      <c r="AR62" s="20"/>
    </row>
    <row r="63" spans="1:44" s="17" customFormat="1" ht="30.75" customHeight="1" x14ac:dyDescent="0.2">
      <c r="A63" s="150"/>
      <c r="C63" s="63"/>
      <c r="D63" s="66" t="str">
        <f t="shared" si="13"/>
        <v/>
      </c>
      <c r="E63" s="69" t="str">
        <f>IFERROR(VLOOKUP(J63,Causa!$A$2:$F$15,6,0),"")</f>
        <v/>
      </c>
      <c r="F63" s="52"/>
      <c r="G63" s="53"/>
      <c r="H63" s="212"/>
      <c r="I63" s="55"/>
      <c r="J63" s="54"/>
      <c r="K63" s="54"/>
      <c r="L63" s="54"/>
      <c r="M63" s="54"/>
      <c r="N63" s="54"/>
      <c r="O63" s="54"/>
      <c r="P63" s="54"/>
      <c r="Q63" s="55"/>
      <c r="R63" s="54"/>
      <c r="S63" s="56">
        <f t="shared" si="17"/>
        <v>0</v>
      </c>
      <c r="T63" s="56">
        <f t="shared" si="14"/>
        <v>0</v>
      </c>
      <c r="U63" s="56">
        <f t="shared" si="18"/>
        <v>0</v>
      </c>
      <c r="V63" s="56">
        <f t="shared" si="15"/>
        <v>0</v>
      </c>
      <c r="W63" s="64" t="str">
        <f t="shared" si="16"/>
        <v/>
      </c>
      <c r="X63" s="56" t="str">
        <f t="shared" si="19"/>
        <v>T</v>
      </c>
      <c r="Y63" s="20"/>
      <c r="Z63" s="19"/>
      <c r="AA63" s="20"/>
      <c r="AB63" s="19"/>
      <c r="AC63" s="21"/>
      <c r="AJ63" s="22"/>
      <c r="AK63" s="22"/>
      <c r="AL63" s="22"/>
      <c r="AM63" s="22"/>
      <c r="AN63" s="20"/>
      <c r="AO63" s="20"/>
      <c r="AP63" s="20"/>
      <c r="AQ63" s="20"/>
      <c r="AR63" s="20"/>
    </row>
    <row r="64" spans="1:44" s="17" customFormat="1" ht="30.75" customHeight="1" x14ac:dyDescent="0.2">
      <c r="A64" s="150"/>
      <c r="C64" s="63"/>
      <c r="D64" s="66" t="str">
        <f t="shared" si="13"/>
        <v/>
      </c>
      <c r="E64" s="69" t="str">
        <f>IFERROR(VLOOKUP(J64,Causa!$A$2:$F$15,6,0),"")</f>
        <v/>
      </c>
      <c r="F64" s="52"/>
      <c r="G64" s="53"/>
      <c r="H64" s="212"/>
      <c r="I64" s="55"/>
      <c r="J64" s="54"/>
      <c r="K64" s="54"/>
      <c r="L64" s="54"/>
      <c r="M64" s="54"/>
      <c r="N64" s="54"/>
      <c r="O64" s="54"/>
      <c r="P64" s="54"/>
      <c r="Q64" s="55"/>
      <c r="R64" s="54"/>
      <c r="S64" s="56">
        <f t="shared" si="17"/>
        <v>0</v>
      </c>
      <c r="T64" s="56">
        <f t="shared" si="14"/>
        <v>0</v>
      </c>
      <c r="U64" s="56">
        <f t="shared" si="18"/>
        <v>0</v>
      </c>
      <c r="V64" s="56">
        <f t="shared" si="15"/>
        <v>0</v>
      </c>
      <c r="W64" s="64" t="str">
        <f t="shared" si="16"/>
        <v/>
      </c>
      <c r="X64" s="56" t="str">
        <f t="shared" si="19"/>
        <v>T</v>
      </c>
      <c r="Y64" s="20"/>
      <c r="Z64" s="19"/>
      <c r="AA64" s="20"/>
      <c r="AB64" s="19"/>
      <c r="AC64" s="21"/>
      <c r="AJ64" s="22"/>
      <c r="AK64" s="22"/>
      <c r="AL64" s="22"/>
      <c r="AM64" s="22"/>
      <c r="AN64" s="20"/>
      <c r="AO64" s="20"/>
      <c r="AP64" s="20"/>
      <c r="AQ64" s="20"/>
      <c r="AR64" s="20"/>
    </row>
    <row r="65" spans="1:44" s="17" customFormat="1" ht="30.75" customHeight="1" x14ac:dyDescent="0.2">
      <c r="A65" s="150"/>
      <c r="C65" s="63"/>
      <c r="D65" s="66" t="str">
        <f t="shared" si="13"/>
        <v/>
      </c>
      <c r="E65" s="69" t="str">
        <f>IFERROR(VLOOKUP(J65,Causa!$A$2:$F$15,6,0),"")</f>
        <v/>
      </c>
      <c r="F65" s="52"/>
      <c r="G65" s="53"/>
      <c r="H65" s="212"/>
      <c r="I65" s="55"/>
      <c r="J65" s="54"/>
      <c r="K65" s="54"/>
      <c r="L65" s="54"/>
      <c r="M65" s="54"/>
      <c r="N65" s="54"/>
      <c r="O65" s="54"/>
      <c r="P65" s="54"/>
      <c r="Q65" s="55"/>
      <c r="R65" s="54"/>
      <c r="S65" s="56">
        <f t="shared" si="17"/>
        <v>0</v>
      </c>
      <c r="T65" s="56">
        <f t="shared" si="14"/>
        <v>0</v>
      </c>
      <c r="U65" s="56">
        <f t="shared" si="18"/>
        <v>0</v>
      </c>
      <c r="V65" s="56">
        <f t="shared" si="15"/>
        <v>0</v>
      </c>
      <c r="W65" s="64" t="str">
        <f t="shared" si="16"/>
        <v/>
      </c>
      <c r="X65" s="56" t="str">
        <f t="shared" si="19"/>
        <v>T</v>
      </c>
      <c r="Y65" s="20"/>
      <c r="Z65" s="19"/>
      <c r="AA65" s="20"/>
      <c r="AB65" s="19"/>
      <c r="AC65" s="21"/>
      <c r="AJ65" s="22"/>
      <c r="AK65" s="22"/>
      <c r="AL65" s="22"/>
      <c r="AM65" s="22"/>
      <c r="AN65" s="20"/>
      <c r="AO65" s="20"/>
      <c r="AP65" s="20"/>
      <c r="AQ65" s="20"/>
      <c r="AR65" s="20"/>
    </row>
    <row r="66" spans="1:44" s="17" customFormat="1" ht="30.75" customHeight="1" x14ac:dyDescent="0.2">
      <c r="A66" s="150"/>
      <c r="C66" s="63"/>
      <c r="D66" s="66" t="str">
        <f t="shared" si="13"/>
        <v/>
      </c>
      <c r="E66" s="69" t="str">
        <f>IFERROR(VLOOKUP(J66,Causa!$A$2:$F$15,6,0),"")</f>
        <v/>
      </c>
      <c r="F66" s="52"/>
      <c r="G66" s="53"/>
      <c r="H66" s="212"/>
      <c r="I66" s="55"/>
      <c r="J66" s="54"/>
      <c r="K66" s="54"/>
      <c r="L66" s="54"/>
      <c r="M66" s="54"/>
      <c r="N66" s="54"/>
      <c r="O66" s="54"/>
      <c r="P66" s="54"/>
      <c r="Q66" s="55"/>
      <c r="R66" s="54"/>
      <c r="S66" s="56">
        <f t="shared" si="17"/>
        <v>0</v>
      </c>
      <c r="T66" s="56">
        <f t="shared" si="14"/>
        <v>0</v>
      </c>
      <c r="U66" s="56">
        <f t="shared" si="18"/>
        <v>0</v>
      </c>
      <c r="V66" s="56">
        <f t="shared" si="15"/>
        <v>0</v>
      </c>
      <c r="W66" s="64" t="str">
        <f t="shared" si="16"/>
        <v/>
      </c>
      <c r="X66" s="56" t="str">
        <f t="shared" si="19"/>
        <v>T</v>
      </c>
      <c r="Y66" s="20"/>
      <c r="Z66" s="19"/>
      <c r="AA66" s="20"/>
      <c r="AB66" s="19"/>
      <c r="AC66" s="21"/>
      <c r="AJ66" s="22"/>
      <c r="AK66" s="22"/>
      <c r="AL66" s="22"/>
      <c r="AM66" s="22"/>
      <c r="AN66" s="20"/>
      <c r="AO66" s="20"/>
      <c r="AP66" s="20"/>
      <c r="AQ66" s="20"/>
      <c r="AR66" s="20"/>
    </row>
    <row r="67" spans="1:44" s="17" customFormat="1" ht="30.75" customHeight="1" x14ac:dyDescent="0.2">
      <c r="A67" s="150"/>
      <c r="C67" s="63"/>
      <c r="D67" s="66" t="str">
        <f t="shared" si="13"/>
        <v/>
      </c>
      <c r="E67" s="69" t="str">
        <f>IFERROR(VLOOKUP(J67,Causa!$A$2:$F$15,6,0),"")</f>
        <v/>
      </c>
      <c r="F67" s="52"/>
      <c r="G67" s="53"/>
      <c r="H67" s="212"/>
      <c r="I67" s="55"/>
      <c r="J67" s="54"/>
      <c r="K67" s="54"/>
      <c r="L67" s="54"/>
      <c r="M67" s="54"/>
      <c r="N67" s="54"/>
      <c r="O67" s="54"/>
      <c r="P67" s="54"/>
      <c r="Q67" s="55"/>
      <c r="R67" s="54"/>
      <c r="S67" s="56">
        <f t="shared" si="17"/>
        <v>0</v>
      </c>
      <c r="T67" s="56">
        <f t="shared" si="14"/>
        <v>0</v>
      </c>
      <c r="U67" s="56">
        <f t="shared" si="18"/>
        <v>0</v>
      </c>
      <c r="V67" s="56">
        <f t="shared" si="15"/>
        <v>0</v>
      </c>
      <c r="W67" s="64" t="str">
        <f t="shared" si="16"/>
        <v/>
      </c>
      <c r="X67" s="56" t="str">
        <f t="shared" si="19"/>
        <v>T</v>
      </c>
      <c r="Y67" s="20"/>
      <c r="Z67" s="19"/>
      <c r="AA67" s="20"/>
      <c r="AB67" s="19"/>
      <c r="AC67" s="21"/>
      <c r="AJ67" s="22"/>
      <c r="AK67" s="22"/>
      <c r="AL67" s="22"/>
      <c r="AM67" s="22"/>
      <c r="AN67" s="20"/>
      <c r="AO67" s="20"/>
      <c r="AP67" s="20"/>
      <c r="AQ67" s="20"/>
      <c r="AR67" s="20"/>
    </row>
    <row r="68" spans="1:44" s="17" customFormat="1" ht="30.75" customHeight="1" x14ac:dyDescent="0.2">
      <c r="A68" s="150"/>
      <c r="C68" s="63"/>
      <c r="D68" s="66" t="str">
        <f t="shared" si="13"/>
        <v/>
      </c>
      <c r="E68" s="69" t="str">
        <f>IFERROR(VLOOKUP(J68,Causa!$A$2:$F$15,6,0),"")</f>
        <v/>
      </c>
      <c r="F68" s="52"/>
      <c r="G68" s="53"/>
      <c r="H68" s="212"/>
      <c r="I68" s="55"/>
      <c r="J68" s="54"/>
      <c r="K68" s="54"/>
      <c r="L68" s="54"/>
      <c r="M68" s="54"/>
      <c r="N68" s="54"/>
      <c r="O68" s="54"/>
      <c r="P68" s="54"/>
      <c r="Q68" s="55"/>
      <c r="R68" s="54"/>
      <c r="S68" s="56">
        <f t="shared" si="17"/>
        <v>0</v>
      </c>
      <c r="T68" s="56">
        <f t="shared" si="14"/>
        <v>0</v>
      </c>
      <c r="U68" s="56">
        <f t="shared" si="18"/>
        <v>0</v>
      </c>
      <c r="V68" s="56">
        <f t="shared" si="15"/>
        <v>0</v>
      </c>
      <c r="W68" s="64" t="str">
        <f t="shared" si="16"/>
        <v/>
      </c>
      <c r="X68" s="56" t="str">
        <f t="shared" si="19"/>
        <v>T</v>
      </c>
      <c r="Y68" s="20"/>
      <c r="Z68" s="19"/>
      <c r="AA68" s="20"/>
      <c r="AB68" s="19"/>
      <c r="AC68" s="21"/>
      <c r="AJ68" s="22"/>
      <c r="AK68" s="22"/>
      <c r="AL68" s="22"/>
      <c r="AM68" s="22"/>
      <c r="AN68" s="20"/>
      <c r="AO68" s="20"/>
      <c r="AP68" s="20"/>
      <c r="AQ68" s="20"/>
      <c r="AR68" s="20"/>
    </row>
    <row r="69" spans="1:44" s="17" customFormat="1" ht="30.75" customHeight="1" x14ac:dyDescent="0.2">
      <c r="A69" s="150"/>
      <c r="C69" s="63"/>
      <c r="D69" s="66" t="str">
        <f t="shared" si="13"/>
        <v/>
      </c>
      <c r="E69" s="69" t="str">
        <f>IFERROR(VLOOKUP(J69,Causa!$A$2:$F$15,6,0),"")</f>
        <v/>
      </c>
      <c r="F69" s="52"/>
      <c r="G69" s="53"/>
      <c r="H69" s="212"/>
      <c r="I69" s="55"/>
      <c r="J69" s="54"/>
      <c r="K69" s="54"/>
      <c r="L69" s="54"/>
      <c r="M69" s="54"/>
      <c r="N69" s="54"/>
      <c r="O69" s="54"/>
      <c r="P69" s="54"/>
      <c r="Q69" s="55"/>
      <c r="R69" s="54"/>
      <c r="S69" s="56">
        <f t="shared" si="17"/>
        <v>0</v>
      </c>
      <c r="T69" s="56">
        <f t="shared" si="14"/>
        <v>0</v>
      </c>
      <c r="U69" s="56">
        <f t="shared" si="18"/>
        <v>0</v>
      </c>
      <c r="V69" s="56">
        <f t="shared" si="15"/>
        <v>0</v>
      </c>
      <c r="W69" s="64" t="str">
        <f t="shared" si="16"/>
        <v/>
      </c>
      <c r="X69" s="56" t="str">
        <f t="shared" si="19"/>
        <v>T</v>
      </c>
      <c r="Y69" s="20"/>
      <c r="Z69" s="19"/>
      <c r="AA69" s="20"/>
      <c r="AB69" s="19"/>
      <c r="AC69" s="21"/>
      <c r="AJ69" s="22"/>
      <c r="AK69" s="22"/>
      <c r="AL69" s="22"/>
      <c r="AM69" s="22"/>
      <c r="AN69" s="20"/>
      <c r="AO69" s="20"/>
      <c r="AP69" s="20"/>
      <c r="AQ69" s="20"/>
      <c r="AR69" s="20"/>
    </row>
    <row r="70" spans="1:44" s="17" customFormat="1" ht="30.75" customHeight="1" x14ac:dyDescent="0.2">
      <c r="A70" s="150"/>
      <c r="C70" s="63"/>
      <c r="D70" s="66" t="str">
        <f t="shared" si="13"/>
        <v/>
      </c>
      <c r="E70" s="69" t="str">
        <f>IFERROR(VLOOKUP(J70,Causa!$A$2:$F$15,6,0),"")</f>
        <v/>
      </c>
      <c r="F70" s="52"/>
      <c r="G70" s="53"/>
      <c r="H70" s="212"/>
      <c r="I70" s="55"/>
      <c r="J70" s="54"/>
      <c r="K70" s="54"/>
      <c r="L70" s="54"/>
      <c r="M70" s="54"/>
      <c r="N70" s="54"/>
      <c r="O70" s="54"/>
      <c r="P70" s="54"/>
      <c r="Q70" s="55"/>
      <c r="R70" s="54"/>
      <c r="S70" s="56">
        <f t="shared" si="17"/>
        <v>0</v>
      </c>
      <c r="T70" s="56">
        <f t="shared" si="14"/>
        <v>0</v>
      </c>
      <c r="U70" s="56">
        <f t="shared" si="18"/>
        <v>0</v>
      </c>
      <c r="V70" s="56">
        <f t="shared" si="15"/>
        <v>0</v>
      </c>
      <c r="W70" s="64" t="str">
        <f t="shared" si="16"/>
        <v/>
      </c>
      <c r="X70" s="56" t="str">
        <f t="shared" si="19"/>
        <v>T</v>
      </c>
      <c r="Y70" s="20"/>
      <c r="Z70" s="19"/>
      <c r="AA70" s="20"/>
      <c r="AB70" s="19"/>
      <c r="AC70" s="21"/>
      <c r="AJ70" s="22"/>
      <c r="AK70" s="22"/>
      <c r="AL70" s="22"/>
      <c r="AM70" s="22"/>
      <c r="AN70" s="20"/>
      <c r="AO70" s="20"/>
      <c r="AP70" s="20"/>
      <c r="AQ70" s="20"/>
      <c r="AR70" s="20"/>
    </row>
    <row r="71" spans="1:44" s="17" customFormat="1" ht="30.75" customHeight="1" x14ac:dyDescent="0.2">
      <c r="A71" s="150"/>
      <c r="C71" s="63"/>
      <c r="D71" s="66" t="str">
        <f t="shared" si="13"/>
        <v/>
      </c>
      <c r="E71" s="69" t="str">
        <f>IFERROR(VLOOKUP(J71,Causa!$A$2:$F$15,6,0),"")</f>
        <v/>
      </c>
      <c r="F71" s="52"/>
      <c r="G71" s="53"/>
      <c r="H71" s="212"/>
      <c r="I71" s="55"/>
      <c r="J71" s="54"/>
      <c r="K71" s="54"/>
      <c r="L71" s="54"/>
      <c r="M71" s="54"/>
      <c r="N71" s="54"/>
      <c r="O71" s="54"/>
      <c r="P71" s="54"/>
      <c r="Q71" s="55"/>
      <c r="R71" s="54"/>
      <c r="S71" s="56">
        <f t="shared" si="17"/>
        <v>0</v>
      </c>
      <c r="T71" s="56">
        <f t="shared" si="14"/>
        <v>0</v>
      </c>
      <c r="U71" s="56">
        <f t="shared" si="18"/>
        <v>0</v>
      </c>
      <c r="V71" s="56">
        <f t="shared" si="15"/>
        <v>0</v>
      </c>
      <c r="W71" s="64" t="str">
        <f t="shared" si="16"/>
        <v/>
      </c>
      <c r="X71" s="56" t="str">
        <f t="shared" si="19"/>
        <v>T</v>
      </c>
      <c r="Y71" s="20"/>
      <c r="Z71" s="19"/>
      <c r="AA71" s="20"/>
      <c r="AB71" s="19"/>
      <c r="AC71" s="21"/>
      <c r="AJ71" s="22"/>
      <c r="AK71" s="22"/>
      <c r="AL71" s="22"/>
      <c r="AM71" s="22"/>
      <c r="AN71" s="20"/>
      <c r="AO71" s="20"/>
      <c r="AP71" s="20"/>
      <c r="AQ71" s="20"/>
      <c r="AR71" s="20"/>
    </row>
    <row r="72" spans="1:44" s="17" customFormat="1" ht="30.75" customHeight="1" x14ac:dyDescent="0.2">
      <c r="A72" s="150"/>
      <c r="C72" s="63"/>
      <c r="D72" s="66" t="str">
        <f t="shared" si="13"/>
        <v/>
      </c>
      <c r="E72" s="69" t="str">
        <f>IFERROR(VLOOKUP(J72,Causa!$A$2:$F$15,6,0),"")</f>
        <v/>
      </c>
      <c r="F72" s="52"/>
      <c r="G72" s="53"/>
      <c r="H72" s="212"/>
      <c r="I72" s="55"/>
      <c r="J72" s="54"/>
      <c r="K72" s="54"/>
      <c r="L72" s="54"/>
      <c r="M72" s="54"/>
      <c r="N72" s="54"/>
      <c r="O72" s="54"/>
      <c r="P72" s="54"/>
      <c r="Q72" s="55"/>
      <c r="R72" s="54"/>
      <c r="S72" s="56">
        <f t="shared" si="17"/>
        <v>0</v>
      </c>
      <c r="T72" s="56">
        <f t="shared" si="14"/>
        <v>0</v>
      </c>
      <c r="U72" s="56">
        <f t="shared" si="18"/>
        <v>0</v>
      </c>
      <c r="V72" s="56">
        <f t="shared" si="15"/>
        <v>0</v>
      </c>
      <c r="W72" s="64" t="str">
        <f t="shared" si="16"/>
        <v/>
      </c>
      <c r="X72" s="56" t="str">
        <f t="shared" si="19"/>
        <v>T</v>
      </c>
      <c r="Y72" s="20"/>
      <c r="Z72" s="19"/>
      <c r="AA72" s="20"/>
      <c r="AB72" s="19"/>
      <c r="AC72" s="21"/>
      <c r="AJ72" s="22"/>
      <c r="AK72" s="22"/>
      <c r="AL72" s="22"/>
      <c r="AM72" s="22"/>
      <c r="AN72" s="20"/>
      <c r="AO72" s="20"/>
      <c r="AP72" s="20"/>
      <c r="AQ72" s="20"/>
      <c r="AR72" s="20"/>
    </row>
    <row r="73" spans="1:44" s="17" customFormat="1" ht="30.75" customHeight="1" x14ac:dyDescent="0.2">
      <c r="A73" s="150"/>
      <c r="C73" s="63"/>
      <c r="D73" s="66" t="str">
        <f t="shared" si="13"/>
        <v/>
      </c>
      <c r="E73" s="69" t="str">
        <f>IFERROR(VLOOKUP(J73,Causa!$A$2:$F$15,6,0),"")</f>
        <v/>
      </c>
      <c r="F73" s="52"/>
      <c r="G73" s="53"/>
      <c r="H73" s="212"/>
      <c r="I73" s="55"/>
      <c r="J73" s="54"/>
      <c r="K73" s="54"/>
      <c r="L73" s="54"/>
      <c r="M73" s="54"/>
      <c r="N73" s="54"/>
      <c r="O73" s="54"/>
      <c r="P73" s="54"/>
      <c r="Q73" s="55"/>
      <c r="R73" s="54"/>
      <c r="S73" s="56">
        <f t="shared" si="17"/>
        <v>0</v>
      </c>
      <c r="T73" s="56">
        <f t="shared" si="14"/>
        <v>0</v>
      </c>
      <c r="U73" s="56">
        <f t="shared" si="18"/>
        <v>0</v>
      </c>
      <c r="V73" s="56">
        <f t="shared" si="15"/>
        <v>0</v>
      </c>
      <c r="W73" s="64" t="str">
        <f t="shared" si="16"/>
        <v/>
      </c>
      <c r="X73" s="56" t="str">
        <f t="shared" si="19"/>
        <v>T</v>
      </c>
      <c r="Y73" s="20"/>
      <c r="Z73" s="19"/>
      <c r="AA73" s="20"/>
      <c r="AB73" s="19"/>
      <c r="AC73" s="21"/>
      <c r="AJ73" s="22"/>
      <c r="AK73" s="22"/>
      <c r="AL73" s="22"/>
      <c r="AM73" s="22"/>
      <c r="AN73" s="20"/>
      <c r="AO73" s="20"/>
      <c r="AP73" s="20"/>
      <c r="AQ73" s="20"/>
      <c r="AR73" s="20"/>
    </row>
    <row r="74" spans="1:44" s="17" customFormat="1" ht="30.75" customHeight="1" x14ac:dyDescent="0.2">
      <c r="A74" s="150"/>
      <c r="C74" s="63"/>
      <c r="D74" s="66" t="str">
        <f t="shared" si="13"/>
        <v/>
      </c>
      <c r="E74" s="69" t="str">
        <f>IFERROR(VLOOKUP(J74,Causa!$A$2:$F$15,6,0),"")</f>
        <v/>
      </c>
      <c r="F74" s="52"/>
      <c r="G74" s="53"/>
      <c r="H74" s="212"/>
      <c r="I74" s="55"/>
      <c r="J74" s="54"/>
      <c r="K74" s="54"/>
      <c r="L74" s="54"/>
      <c r="M74" s="54"/>
      <c r="N74" s="54"/>
      <c r="O74" s="54"/>
      <c r="P74" s="54"/>
      <c r="Q74" s="55"/>
      <c r="R74" s="54"/>
      <c r="S74" s="56">
        <f t="shared" si="17"/>
        <v>0</v>
      </c>
      <c r="T74" s="56">
        <f t="shared" si="14"/>
        <v>0</v>
      </c>
      <c r="U74" s="56">
        <f t="shared" si="18"/>
        <v>0</v>
      </c>
      <c r="V74" s="56">
        <f t="shared" si="15"/>
        <v>0</v>
      </c>
      <c r="W74" s="64" t="str">
        <f t="shared" si="16"/>
        <v/>
      </c>
      <c r="X74" s="56" t="str">
        <f t="shared" si="19"/>
        <v>T</v>
      </c>
      <c r="Y74" s="20"/>
      <c r="Z74" s="19"/>
      <c r="AA74" s="20"/>
      <c r="AB74" s="19"/>
      <c r="AC74" s="21"/>
      <c r="AJ74" s="22"/>
      <c r="AK74" s="22"/>
      <c r="AL74" s="22"/>
      <c r="AM74" s="22"/>
      <c r="AN74" s="20"/>
      <c r="AO74" s="20"/>
      <c r="AP74" s="20"/>
      <c r="AQ74" s="20"/>
      <c r="AR74" s="20"/>
    </row>
    <row r="75" spans="1:44" s="17" customFormat="1" ht="30.75" customHeight="1" x14ac:dyDescent="0.2">
      <c r="A75" s="150"/>
      <c r="C75" s="63"/>
      <c r="D75" s="66" t="str">
        <f t="shared" si="13"/>
        <v/>
      </c>
      <c r="E75" s="69" t="str">
        <f>IFERROR(VLOOKUP(J75,Causa!$A$2:$F$15,6,0),"")</f>
        <v/>
      </c>
      <c r="F75" s="52"/>
      <c r="G75" s="53"/>
      <c r="H75" s="212"/>
      <c r="I75" s="55"/>
      <c r="J75" s="54"/>
      <c r="K75" s="54"/>
      <c r="L75" s="54"/>
      <c r="M75" s="54"/>
      <c r="N75" s="54"/>
      <c r="O75" s="54"/>
      <c r="P75" s="54"/>
      <c r="Q75" s="55"/>
      <c r="R75" s="54"/>
      <c r="S75" s="56">
        <f t="shared" si="17"/>
        <v>0</v>
      </c>
      <c r="T75" s="56">
        <f t="shared" si="14"/>
        <v>0</v>
      </c>
      <c r="U75" s="56">
        <f t="shared" si="18"/>
        <v>0</v>
      </c>
      <c r="V75" s="56">
        <f t="shared" si="15"/>
        <v>0</v>
      </c>
      <c r="W75" s="64" t="str">
        <f t="shared" si="16"/>
        <v/>
      </c>
      <c r="X75" s="56" t="str">
        <f t="shared" si="19"/>
        <v>T</v>
      </c>
      <c r="Y75" s="20"/>
      <c r="Z75" s="19"/>
      <c r="AA75" s="20"/>
      <c r="AB75" s="19"/>
      <c r="AC75" s="21"/>
      <c r="AJ75" s="22"/>
      <c r="AK75" s="22"/>
      <c r="AL75" s="22"/>
      <c r="AM75" s="22"/>
      <c r="AN75" s="20"/>
      <c r="AO75" s="20"/>
      <c r="AP75" s="20"/>
      <c r="AQ75" s="20"/>
      <c r="AR75" s="20"/>
    </row>
    <row r="76" spans="1:44" s="17" customFormat="1" ht="30.75" customHeight="1" x14ac:dyDescent="0.2">
      <c r="A76" s="150"/>
      <c r="C76" s="63"/>
      <c r="D76" s="66" t="str">
        <f t="shared" si="13"/>
        <v/>
      </c>
      <c r="E76" s="69" t="str">
        <f>IFERROR(VLOOKUP(J76,Causa!$A$2:$F$15,6,0),"")</f>
        <v/>
      </c>
      <c r="F76" s="52"/>
      <c r="G76" s="53"/>
      <c r="H76" s="212"/>
      <c r="I76" s="55"/>
      <c r="J76" s="54"/>
      <c r="K76" s="54"/>
      <c r="L76" s="54"/>
      <c r="M76" s="54"/>
      <c r="N76" s="54"/>
      <c r="O76" s="54"/>
      <c r="P76" s="54"/>
      <c r="Q76" s="55"/>
      <c r="R76" s="54"/>
      <c r="S76" s="56">
        <f t="shared" si="17"/>
        <v>0</v>
      </c>
      <c r="T76" s="56">
        <f t="shared" si="14"/>
        <v>0</v>
      </c>
      <c r="U76" s="56">
        <f t="shared" si="18"/>
        <v>0</v>
      </c>
      <c r="V76" s="56">
        <f t="shared" si="15"/>
        <v>0</v>
      </c>
      <c r="W76" s="64" t="str">
        <f t="shared" si="16"/>
        <v/>
      </c>
      <c r="X76" s="56" t="str">
        <f t="shared" si="19"/>
        <v>T</v>
      </c>
      <c r="Y76" s="20"/>
      <c r="Z76" s="19"/>
      <c r="AA76" s="20"/>
      <c r="AB76" s="19"/>
      <c r="AC76" s="21"/>
      <c r="AJ76" s="22"/>
      <c r="AK76" s="22"/>
      <c r="AL76" s="22"/>
      <c r="AM76" s="22"/>
      <c r="AN76" s="20"/>
      <c r="AO76" s="20"/>
      <c r="AP76" s="20"/>
      <c r="AQ76" s="20"/>
      <c r="AR76" s="20"/>
    </row>
    <row r="77" spans="1:44" s="17" customFormat="1" ht="30.75" customHeight="1" x14ac:dyDescent="0.2">
      <c r="A77" s="150"/>
      <c r="C77" s="63"/>
      <c r="D77" s="66" t="str">
        <f t="shared" si="13"/>
        <v/>
      </c>
      <c r="E77" s="69" t="str">
        <f>IFERROR(VLOOKUP(J77,Causa!$A$2:$F$15,6,0),"")</f>
        <v/>
      </c>
      <c r="F77" s="52"/>
      <c r="G77" s="53"/>
      <c r="H77" s="212"/>
      <c r="I77" s="55"/>
      <c r="J77" s="54"/>
      <c r="K77" s="54"/>
      <c r="L77" s="54"/>
      <c r="M77" s="54"/>
      <c r="N77" s="54"/>
      <c r="O77" s="54"/>
      <c r="P77" s="54"/>
      <c r="Q77" s="55"/>
      <c r="R77" s="54"/>
      <c r="S77" s="56">
        <f t="shared" si="17"/>
        <v>0</v>
      </c>
      <c r="T77" s="56">
        <f t="shared" si="14"/>
        <v>0</v>
      </c>
      <c r="U77" s="56">
        <f t="shared" si="18"/>
        <v>0</v>
      </c>
      <c r="V77" s="56">
        <f t="shared" si="15"/>
        <v>0</v>
      </c>
      <c r="W77" s="64" t="str">
        <f t="shared" si="16"/>
        <v/>
      </c>
      <c r="X77" s="56" t="str">
        <f t="shared" si="19"/>
        <v>T</v>
      </c>
      <c r="Y77" s="20"/>
      <c r="Z77" s="19"/>
      <c r="AA77" s="20"/>
      <c r="AB77" s="19"/>
      <c r="AC77" s="21"/>
      <c r="AJ77" s="22"/>
      <c r="AK77" s="22"/>
      <c r="AL77" s="22"/>
      <c r="AM77" s="22"/>
      <c r="AN77" s="20"/>
      <c r="AO77" s="20"/>
      <c r="AP77" s="20"/>
      <c r="AQ77" s="20"/>
      <c r="AR77" s="20"/>
    </row>
    <row r="78" spans="1:44" s="17" customFormat="1" ht="30.75" customHeight="1" x14ac:dyDescent="0.2">
      <c r="A78" s="150"/>
      <c r="C78" s="63"/>
      <c r="D78" s="66" t="str">
        <f t="shared" si="13"/>
        <v/>
      </c>
      <c r="E78" s="69" t="str">
        <f>IFERROR(VLOOKUP(J78,Causa!$A$2:$F$15,6,0),"")</f>
        <v/>
      </c>
      <c r="F78" s="52"/>
      <c r="G78" s="53"/>
      <c r="H78" s="212"/>
      <c r="I78" s="55"/>
      <c r="J78" s="54"/>
      <c r="K78" s="54"/>
      <c r="L78" s="54"/>
      <c r="M78" s="54"/>
      <c r="N78" s="54"/>
      <c r="O78" s="54"/>
      <c r="P78" s="54"/>
      <c r="Q78" s="55"/>
      <c r="R78" s="54"/>
      <c r="S78" s="56">
        <f t="shared" si="17"/>
        <v>0</v>
      </c>
      <c r="T78" s="56">
        <f t="shared" si="14"/>
        <v>0</v>
      </c>
      <c r="U78" s="56">
        <f t="shared" si="18"/>
        <v>0</v>
      </c>
      <c r="V78" s="56">
        <f t="shared" si="15"/>
        <v>0</v>
      </c>
      <c r="W78" s="64" t="str">
        <f t="shared" si="16"/>
        <v/>
      </c>
      <c r="X78" s="56" t="str">
        <f t="shared" si="19"/>
        <v>T</v>
      </c>
      <c r="Y78" s="20"/>
      <c r="Z78" s="19"/>
      <c r="AA78" s="20"/>
      <c r="AB78" s="19"/>
      <c r="AC78" s="21"/>
      <c r="AJ78" s="22"/>
      <c r="AK78" s="22"/>
      <c r="AL78" s="22"/>
      <c r="AM78" s="22"/>
      <c r="AN78" s="20"/>
      <c r="AO78" s="20"/>
      <c r="AP78" s="20"/>
      <c r="AQ78" s="20"/>
      <c r="AR78" s="20"/>
    </row>
    <row r="79" spans="1:44" s="17" customFormat="1" ht="30.75" customHeight="1" x14ac:dyDescent="0.2">
      <c r="A79" s="150"/>
      <c r="C79" s="63"/>
      <c r="D79" s="66" t="str">
        <f t="shared" si="13"/>
        <v/>
      </c>
      <c r="E79" s="69" t="str">
        <f>IFERROR(VLOOKUP(J79,Causa!$A$2:$F$15,6,0),"")</f>
        <v/>
      </c>
      <c r="F79" s="52"/>
      <c r="G79" s="53"/>
      <c r="H79" s="212"/>
      <c r="I79" s="55"/>
      <c r="J79" s="54"/>
      <c r="K79" s="54"/>
      <c r="L79" s="54"/>
      <c r="M79" s="54"/>
      <c r="N79" s="54"/>
      <c r="O79" s="54"/>
      <c r="P79" s="54"/>
      <c r="Q79" s="55"/>
      <c r="R79" s="54"/>
      <c r="S79" s="56">
        <f t="shared" si="17"/>
        <v>0</v>
      </c>
      <c r="T79" s="56">
        <f t="shared" si="14"/>
        <v>0</v>
      </c>
      <c r="U79" s="56">
        <f t="shared" si="18"/>
        <v>0</v>
      </c>
      <c r="V79" s="56">
        <f t="shared" si="15"/>
        <v>0</v>
      </c>
      <c r="W79" s="64" t="str">
        <f t="shared" si="16"/>
        <v/>
      </c>
      <c r="X79" s="56" t="str">
        <f t="shared" si="19"/>
        <v>T</v>
      </c>
      <c r="Y79" s="20"/>
      <c r="Z79" s="19"/>
      <c r="AA79" s="20"/>
      <c r="AB79" s="19"/>
      <c r="AC79" s="21"/>
      <c r="AJ79" s="22"/>
      <c r="AK79" s="22"/>
      <c r="AL79" s="22"/>
      <c r="AM79" s="22"/>
      <c r="AN79" s="20"/>
      <c r="AO79" s="20"/>
      <c r="AP79" s="20"/>
      <c r="AQ79" s="20"/>
      <c r="AR79" s="20"/>
    </row>
    <row r="80" spans="1:44" s="17" customFormat="1" ht="30.75" customHeight="1" x14ac:dyDescent="0.2">
      <c r="A80" s="150"/>
      <c r="C80" s="63"/>
      <c r="D80" s="66" t="str">
        <f t="shared" si="13"/>
        <v/>
      </c>
      <c r="E80" s="69" t="str">
        <f>IFERROR(VLOOKUP(J80,Causa!$A$2:$F$15,6,0),"")</f>
        <v/>
      </c>
      <c r="F80" s="52"/>
      <c r="G80" s="53"/>
      <c r="H80" s="212"/>
      <c r="I80" s="55"/>
      <c r="J80" s="54"/>
      <c r="K80" s="54"/>
      <c r="L80" s="54"/>
      <c r="M80" s="54"/>
      <c r="N80" s="54"/>
      <c r="O80" s="54"/>
      <c r="P80" s="54"/>
      <c r="Q80" s="55"/>
      <c r="R80" s="54"/>
      <c r="S80" s="56">
        <f t="shared" si="17"/>
        <v>0</v>
      </c>
      <c r="T80" s="56">
        <f t="shared" si="14"/>
        <v>0</v>
      </c>
      <c r="U80" s="56">
        <f t="shared" si="18"/>
        <v>0</v>
      </c>
      <c r="V80" s="56">
        <f t="shared" si="15"/>
        <v>0</v>
      </c>
      <c r="W80" s="64" t="str">
        <f t="shared" si="16"/>
        <v/>
      </c>
      <c r="X80" s="56" t="str">
        <f t="shared" si="19"/>
        <v>T</v>
      </c>
      <c r="Y80" s="20"/>
      <c r="Z80" s="19"/>
      <c r="AA80" s="20"/>
      <c r="AB80" s="19"/>
      <c r="AC80" s="21"/>
      <c r="AJ80" s="22"/>
      <c r="AK80" s="22"/>
      <c r="AL80" s="22"/>
      <c r="AM80" s="22"/>
      <c r="AN80" s="20"/>
      <c r="AO80" s="20"/>
      <c r="AP80" s="20"/>
      <c r="AQ80" s="20"/>
      <c r="AR80" s="20"/>
    </row>
    <row r="81" spans="1:44" s="17" customFormat="1" ht="30.75" customHeight="1" x14ac:dyDescent="0.2">
      <c r="A81" s="150"/>
      <c r="C81" s="63"/>
      <c r="D81" s="66" t="str">
        <f t="shared" si="13"/>
        <v/>
      </c>
      <c r="E81" s="69" t="str">
        <f>IFERROR(VLOOKUP(J81,Causa!$A$2:$F$15,6,0),"")</f>
        <v/>
      </c>
      <c r="F81" s="52"/>
      <c r="G81" s="53"/>
      <c r="H81" s="212"/>
      <c r="I81" s="55"/>
      <c r="J81" s="54"/>
      <c r="K81" s="54"/>
      <c r="L81" s="54"/>
      <c r="M81" s="54"/>
      <c r="N81" s="54"/>
      <c r="O81" s="54"/>
      <c r="P81" s="54"/>
      <c r="Q81" s="55"/>
      <c r="R81" s="54"/>
      <c r="S81" s="56">
        <f t="shared" si="17"/>
        <v>0</v>
      </c>
      <c r="T81" s="56">
        <f t="shared" si="14"/>
        <v>0</v>
      </c>
      <c r="U81" s="56">
        <f t="shared" si="18"/>
        <v>0</v>
      </c>
      <c r="V81" s="56">
        <f t="shared" si="15"/>
        <v>0</v>
      </c>
      <c r="W81" s="64" t="str">
        <f t="shared" si="16"/>
        <v/>
      </c>
      <c r="X81" s="56" t="str">
        <f t="shared" si="19"/>
        <v>T</v>
      </c>
      <c r="Y81" s="20"/>
      <c r="Z81" s="19"/>
      <c r="AA81" s="20"/>
      <c r="AB81" s="19"/>
      <c r="AC81" s="21"/>
      <c r="AJ81" s="22"/>
      <c r="AK81" s="22"/>
      <c r="AL81" s="22"/>
      <c r="AM81" s="22"/>
      <c r="AN81" s="20"/>
      <c r="AO81" s="20"/>
      <c r="AP81" s="20"/>
      <c r="AQ81" s="20"/>
      <c r="AR81" s="20"/>
    </row>
    <row r="82" spans="1:44" s="17" customFormat="1" ht="30.75" customHeight="1" x14ac:dyDescent="0.2">
      <c r="A82" s="150"/>
      <c r="C82" s="63"/>
      <c r="D82" s="66" t="str">
        <f t="shared" si="13"/>
        <v/>
      </c>
      <c r="E82" s="69" t="str">
        <f>IFERROR(VLOOKUP(J82,Causa!$A$2:$F$15,6,0),"")</f>
        <v/>
      </c>
      <c r="F82" s="52"/>
      <c r="G82" s="53"/>
      <c r="H82" s="212"/>
      <c r="I82" s="55"/>
      <c r="J82" s="54"/>
      <c r="K82" s="54"/>
      <c r="L82" s="54"/>
      <c r="M82" s="54"/>
      <c r="N82" s="54"/>
      <c r="O82" s="54"/>
      <c r="P82" s="54"/>
      <c r="Q82" s="55"/>
      <c r="R82" s="54"/>
      <c r="S82" s="56">
        <f t="shared" si="17"/>
        <v>0</v>
      </c>
      <c r="T82" s="56">
        <f t="shared" si="14"/>
        <v>0</v>
      </c>
      <c r="U82" s="56">
        <f t="shared" si="18"/>
        <v>0</v>
      </c>
      <c r="V82" s="56">
        <f t="shared" si="15"/>
        <v>0</v>
      </c>
      <c r="W82" s="64" t="str">
        <f t="shared" si="16"/>
        <v/>
      </c>
      <c r="X82" s="56" t="str">
        <f t="shared" si="19"/>
        <v>T</v>
      </c>
      <c r="Y82" s="20"/>
      <c r="Z82" s="19"/>
      <c r="AA82" s="20"/>
      <c r="AB82" s="19"/>
      <c r="AC82" s="21"/>
      <c r="AJ82" s="22"/>
      <c r="AK82" s="22"/>
      <c r="AL82" s="22"/>
      <c r="AM82" s="22"/>
      <c r="AN82" s="20"/>
      <c r="AO82" s="20"/>
      <c r="AP82" s="20"/>
      <c r="AQ82" s="20"/>
      <c r="AR82" s="20"/>
    </row>
    <row r="83" spans="1:44" s="17" customFormat="1" ht="30.75" customHeight="1" x14ac:dyDescent="0.2">
      <c r="A83" s="150"/>
      <c r="C83" s="63"/>
      <c r="D83" s="66" t="str">
        <f t="shared" si="13"/>
        <v/>
      </c>
      <c r="E83" s="69" t="str">
        <f>IFERROR(VLOOKUP(J83,Causa!$A$2:$F$15,6,0),"")</f>
        <v/>
      </c>
      <c r="F83" s="52"/>
      <c r="G83" s="53"/>
      <c r="H83" s="212"/>
      <c r="I83" s="55"/>
      <c r="J83" s="54"/>
      <c r="K83" s="54"/>
      <c r="L83" s="54"/>
      <c r="M83" s="54"/>
      <c r="N83" s="54"/>
      <c r="O83" s="54"/>
      <c r="P83" s="54"/>
      <c r="Q83" s="55"/>
      <c r="R83" s="54"/>
      <c r="S83" s="56">
        <f t="shared" si="17"/>
        <v>0</v>
      </c>
      <c r="T83" s="56">
        <f t="shared" si="14"/>
        <v>0</v>
      </c>
      <c r="U83" s="56">
        <f t="shared" si="18"/>
        <v>0</v>
      </c>
      <c r="V83" s="56">
        <f t="shared" si="15"/>
        <v>0</v>
      </c>
      <c r="W83" s="64" t="str">
        <f t="shared" si="16"/>
        <v/>
      </c>
      <c r="X83" s="56" t="str">
        <f t="shared" si="19"/>
        <v>T</v>
      </c>
      <c r="Y83" s="20"/>
      <c r="Z83" s="19"/>
      <c r="AA83" s="20"/>
      <c r="AB83" s="19"/>
      <c r="AC83" s="21"/>
      <c r="AJ83" s="22"/>
      <c r="AK83" s="22"/>
      <c r="AL83" s="22"/>
      <c r="AM83" s="22"/>
      <c r="AN83" s="20"/>
      <c r="AO83" s="20"/>
      <c r="AP83" s="20"/>
      <c r="AQ83" s="20"/>
      <c r="AR83" s="20"/>
    </row>
    <row r="84" spans="1:44" s="17" customFormat="1" ht="30.75" customHeight="1" x14ac:dyDescent="0.2">
      <c r="A84" s="150"/>
      <c r="C84" s="63"/>
      <c r="D84" s="66" t="str">
        <f t="shared" si="13"/>
        <v/>
      </c>
      <c r="E84" s="69" t="str">
        <f>IFERROR(VLOOKUP(J84,Causa!$A$2:$F$15,6,0),"")</f>
        <v/>
      </c>
      <c r="F84" s="52"/>
      <c r="G84" s="53"/>
      <c r="H84" s="212"/>
      <c r="I84" s="55"/>
      <c r="J84" s="54"/>
      <c r="K84" s="54"/>
      <c r="L84" s="54"/>
      <c r="M84" s="54"/>
      <c r="N84" s="54"/>
      <c r="O84" s="54"/>
      <c r="P84" s="54"/>
      <c r="Q84" s="55"/>
      <c r="R84" s="54"/>
      <c r="S84" s="56">
        <f t="shared" si="17"/>
        <v>0</v>
      </c>
      <c r="T84" s="56">
        <f t="shared" si="14"/>
        <v>0</v>
      </c>
      <c r="U84" s="56">
        <f t="shared" si="18"/>
        <v>0</v>
      </c>
      <c r="V84" s="56">
        <f t="shared" si="15"/>
        <v>0</v>
      </c>
      <c r="W84" s="64" t="str">
        <f t="shared" si="16"/>
        <v/>
      </c>
      <c r="X84" s="56" t="str">
        <f t="shared" si="19"/>
        <v>T</v>
      </c>
      <c r="Y84" s="20"/>
      <c r="Z84" s="19"/>
      <c r="AA84" s="20"/>
      <c r="AB84" s="19"/>
      <c r="AC84" s="21"/>
      <c r="AJ84" s="22"/>
      <c r="AK84" s="22"/>
      <c r="AL84" s="22"/>
      <c r="AM84" s="22"/>
      <c r="AN84" s="20"/>
      <c r="AO84" s="20"/>
      <c r="AP84" s="20"/>
      <c r="AQ84" s="20"/>
      <c r="AR84" s="20"/>
    </row>
    <row r="85" spans="1:44" s="17" customFormat="1" ht="30.75" customHeight="1" x14ac:dyDescent="0.2">
      <c r="A85" s="150"/>
      <c r="C85" s="63"/>
      <c r="D85" s="66" t="str">
        <f t="shared" si="13"/>
        <v/>
      </c>
      <c r="E85" s="69" t="str">
        <f>IFERROR(VLOOKUP(J85,Causa!$A$2:$F$15,6,0),"")</f>
        <v/>
      </c>
      <c r="F85" s="52"/>
      <c r="G85" s="53"/>
      <c r="H85" s="212"/>
      <c r="I85" s="55"/>
      <c r="J85" s="54"/>
      <c r="K85" s="54"/>
      <c r="L85" s="54"/>
      <c r="M85" s="54"/>
      <c r="N85" s="54"/>
      <c r="O85" s="54"/>
      <c r="P85" s="54"/>
      <c r="Q85" s="55"/>
      <c r="R85" s="54"/>
      <c r="S85" s="56">
        <f t="shared" si="17"/>
        <v>0</v>
      </c>
      <c r="T85" s="56">
        <f t="shared" si="14"/>
        <v>0</v>
      </c>
      <c r="U85" s="56">
        <f t="shared" si="18"/>
        <v>0</v>
      </c>
      <c r="V85" s="56">
        <f t="shared" si="15"/>
        <v>0</v>
      </c>
      <c r="W85" s="64" t="str">
        <f t="shared" si="16"/>
        <v/>
      </c>
      <c r="X85" s="56" t="str">
        <f t="shared" si="19"/>
        <v>T</v>
      </c>
      <c r="Y85" s="20"/>
      <c r="Z85" s="19"/>
      <c r="AA85" s="20"/>
      <c r="AB85" s="19"/>
      <c r="AC85" s="21"/>
      <c r="AJ85" s="22"/>
      <c r="AK85" s="22"/>
      <c r="AL85" s="22"/>
      <c r="AM85" s="22"/>
      <c r="AN85" s="20"/>
      <c r="AO85" s="20"/>
      <c r="AP85" s="20"/>
      <c r="AQ85" s="20"/>
      <c r="AR85" s="20"/>
    </row>
    <row r="86" spans="1:44" s="17" customFormat="1" ht="30.75" customHeight="1" x14ac:dyDescent="0.2">
      <c r="A86" s="150"/>
      <c r="C86" s="63"/>
      <c r="D86" s="66" t="str">
        <f t="shared" si="13"/>
        <v/>
      </c>
      <c r="E86" s="69" t="str">
        <f>IFERROR(VLOOKUP(J86,Causa!$A$2:$F$15,6,0),"")</f>
        <v/>
      </c>
      <c r="F86" s="52"/>
      <c r="G86" s="53"/>
      <c r="H86" s="212"/>
      <c r="I86" s="55"/>
      <c r="J86" s="54"/>
      <c r="K86" s="54"/>
      <c r="L86" s="54"/>
      <c r="M86" s="54"/>
      <c r="N86" s="54"/>
      <c r="O86" s="54"/>
      <c r="P86" s="54"/>
      <c r="Q86" s="55"/>
      <c r="R86" s="54"/>
      <c r="S86" s="56">
        <f t="shared" si="17"/>
        <v>0</v>
      </c>
      <c r="T86" s="56">
        <f t="shared" si="14"/>
        <v>0</v>
      </c>
      <c r="U86" s="56">
        <f t="shared" si="18"/>
        <v>0</v>
      </c>
      <c r="V86" s="56">
        <f t="shared" si="15"/>
        <v>0</v>
      </c>
      <c r="W86" s="64" t="str">
        <f t="shared" si="16"/>
        <v/>
      </c>
      <c r="X86" s="56" t="str">
        <f t="shared" si="19"/>
        <v>T</v>
      </c>
      <c r="Y86" s="20"/>
      <c r="Z86" s="19"/>
      <c r="AA86" s="20"/>
      <c r="AB86" s="19"/>
      <c r="AC86" s="21"/>
      <c r="AJ86" s="22"/>
      <c r="AK86" s="22"/>
      <c r="AL86" s="22"/>
      <c r="AM86" s="22"/>
      <c r="AN86" s="20"/>
      <c r="AO86" s="20"/>
      <c r="AP86" s="20"/>
      <c r="AQ86" s="20"/>
      <c r="AR86" s="20"/>
    </row>
    <row r="87" spans="1:44" s="17" customFormat="1" ht="30.75" customHeight="1" x14ac:dyDescent="0.2">
      <c r="A87" s="150"/>
      <c r="C87" s="63"/>
      <c r="D87" s="66" t="str">
        <f t="shared" si="13"/>
        <v/>
      </c>
      <c r="E87" s="69" t="str">
        <f>IFERROR(VLOOKUP(J87,Causa!$A$2:$F$15,6,0),"")</f>
        <v/>
      </c>
      <c r="F87" s="52"/>
      <c r="G87" s="53"/>
      <c r="H87" s="212"/>
      <c r="I87" s="55"/>
      <c r="J87" s="54"/>
      <c r="K87" s="54"/>
      <c r="L87" s="54"/>
      <c r="M87" s="54"/>
      <c r="N87" s="54"/>
      <c r="O87" s="54"/>
      <c r="P87" s="54"/>
      <c r="Q87" s="55"/>
      <c r="R87" s="54"/>
      <c r="S87" s="56">
        <f t="shared" si="17"/>
        <v>0</v>
      </c>
      <c r="T87" s="56">
        <f t="shared" si="14"/>
        <v>0</v>
      </c>
      <c r="U87" s="56">
        <f t="shared" si="18"/>
        <v>0</v>
      </c>
      <c r="V87" s="56">
        <f t="shared" si="15"/>
        <v>0</v>
      </c>
      <c r="W87" s="64" t="str">
        <f t="shared" si="16"/>
        <v/>
      </c>
      <c r="X87" s="56" t="str">
        <f t="shared" si="19"/>
        <v>T</v>
      </c>
      <c r="Y87" s="20"/>
      <c r="Z87" s="19"/>
      <c r="AA87" s="20"/>
      <c r="AB87" s="19"/>
      <c r="AC87" s="21"/>
      <c r="AJ87" s="22"/>
      <c r="AK87" s="22"/>
      <c r="AL87" s="22"/>
      <c r="AM87" s="22"/>
      <c r="AN87" s="20"/>
      <c r="AO87" s="20"/>
      <c r="AP87" s="20"/>
      <c r="AQ87" s="20"/>
      <c r="AR87" s="20"/>
    </row>
    <row r="88" spans="1:44" s="17" customFormat="1" ht="30.75" customHeight="1" x14ac:dyDescent="0.2">
      <c r="A88" s="150"/>
      <c r="C88" s="63"/>
      <c r="D88" s="66" t="str">
        <f t="shared" si="13"/>
        <v/>
      </c>
      <c r="E88" s="69" t="str">
        <f>IFERROR(VLOOKUP(J88,Causa!$A$2:$F$15,6,0),"")</f>
        <v/>
      </c>
      <c r="F88" s="52"/>
      <c r="G88" s="53"/>
      <c r="H88" s="212"/>
      <c r="I88" s="55"/>
      <c r="J88" s="54"/>
      <c r="K88" s="54"/>
      <c r="L88" s="54"/>
      <c r="M88" s="54"/>
      <c r="N88" s="54"/>
      <c r="O88" s="54"/>
      <c r="P88" s="54"/>
      <c r="Q88" s="55"/>
      <c r="R88" s="54"/>
      <c r="S88" s="56">
        <f t="shared" si="17"/>
        <v>0</v>
      </c>
      <c r="T88" s="56">
        <f t="shared" si="14"/>
        <v>0</v>
      </c>
      <c r="U88" s="56">
        <f t="shared" si="18"/>
        <v>0</v>
      </c>
      <c r="V88" s="56">
        <f t="shared" si="15"/>
        <v>0</v>
      </c>
      <c r="W88" s="64" t="str">
        <f t="shared" si="16"/>
        <v/>
      </c>
      <c r="X88" s="56" t="str">
        <f t="shared" si="19"/>
        <v>T</v>
      </c>
      <c r="Y88" s="20"/>
      <c r="Z88" s="19"/>
      <c r="AA88" s="20"/>
      <c r="AB88" s="19"/>
      <c r="AC88" s="21"/>
      <c r="AJ88" s="22"/>
      <c r="AK88" s="22"/>
      <c r="AL88" s="22"/>
      <c r="AM88" s="22"/>
      <c r="AN88" s="20"/>
      <c r="AO88" s="20"/>
      <c r="AP88" s="20"/>
      <c r="AQ88" s="20"/>
      <c r="AR88" s="20"/>
    </row>
    <row r="89" spans="1:44" s="17" customFormat="1" ht="30.75" customHeight="1" x14ac:dyDescent="0.2">
      <c r="A89" s="150"/>
      <c r="C89" s="63"/>
      <c r="D89" s="66" t="str">
        <f t="shared" si="13"/>
        <v/>
      </c>
      <c r="E89" s="69" t="str">
        <f>IFERROR(VLOOKUP(J89,Causa!$A$2:$F$15,6,0),"")</f>
        <v/>
      </c>
      <c r="F89" s="52"/>
      <c r="G89" s="53"/>
      <c r="H89" s="212"/>
      <c r="I89" s="55"/>
      <c r="J89" s="54"/>
      <c r="K89" s="54"/>
      <c r="L89" s="54"/>
      <c r="M89" s="54"/>
      <c r="N89" s="54"/>
      <c r="O89" s="54"/>
      <c r="P89" s="54"/>
      <c r="Q89" s="55"/>
      <c r="R89" s="54"/>
      <c r="S89" s="56">
        <f t="shared" si="17"/>
        <v>0</v>
      </c>
      <c r="T89" s="56">
        <f t="shared" si="14"/>
        <v>0</v>
      </c>
      <c r="U89" s="56">
        <f t="shared" si="18"/>
        <v>0</v>
      </c>
      <c r="V89" s="56">
        <f t="shared" si="15"/>
        <v>0</v>
      </c>
      <c r="W89" s="64" t="str">
        <f t="shared" si="16"/>
        <v/>
      </c>
      <c r="X89" s="56" t="str">
        <f t="shared" si="19"/>
        <v>T</v>
      </c>
      <c r="Y89" s="20"/>
      <c r="Z89" s="19"/>
      <c r="AA89" s="20"/>
      <c r="AB89" s="19"/>
      <c r="AC89" s="21"/>
      <c r="AJ89" s="22"/>
      <c r="AK89" s="22"/>
      <c r="AL89" s="22"/>
      <c r="AM89" s="22"/>
      <c r="AN89" s="20"/>
      <c r="AO89" s="20"/>
      <c r="AP89" s="20"/>
      <c r="AQ89" s="20"/>
      <c r="AR89" s="20"/>
    </row>
    <row r="90" spans="1:44" s="17" customFormat="1" ht="30.75" customHeight="1" x14ac:dyDescent="0.2">
      <c r="A90" s="150"/>
      <c r="C90" s="63"/>
      <c r="D90" s="66" t="str">
        <f t="shared" si="13"/>
        <v/>
      </c>
      <c r="E90" s="69" t="str">
        <f>IFERROR(VLOOKUP(J90,Causa!$A$2:$F$15,6,0),"")</f>
        <v/>
      </c>
      <c r="F90" s="52"/>
      <c r="G90" s="53"/>
      <c r="H90" s="212"/>
      <c r="I90" s="55"/>
      <c r="J90" s="54"/>
      <c r="K90" s="54"/>
      <c r="L90" s="54"/>
      <c r="M90" s="54"/>
      <c r="N90" s="54"/>
      <c r="O90" s="54"/>
      <c r="P90" s="54"/>
      <c r="Q90" s="55"/>
      <c r="R90" s="54"/>
      <c r="S90" s="56">
        <f t="shared" si="17"/>
        <v>0</v>
      </c>
      <c r="T90" s="56">
        <f t="shared" si="14"/>
        <v>0</v>
      </c>
      <c r="U90" s="56">
        <f t="shared" si="18"/>
        <v>0</v>
      </c>
      <c r="V90" s="56">
        <f t="shared" si="15"/>
        <v>0</v>
      </c>
      <c r="W90" s="64" t="str">
        <f t="shared" si="16"/>
        <v/>
      </c>
      <c r="X90" s="56" t="str">
        <f t="shared" si="19"/>
        <v>T</v>
      </c>
      <c r="Y90" s="20"/>
      <c r="Z90" s="19"/>
      <c r="AA90" s="20"/>
      <c r="AB90" s="19"/>
      <c r="AC90" s="21"/>
      <c r="AJ90" s="22"/>
      <c r="AK90" s="22"/>
      <c r="AL90" s="22"/>
      <c r="AM90" s="22"/>
      <c r="AN90" s="20"/>
      <c r="AO90" s="20"/>
      <c r="AP90" s="20"/>
      <c r="AQ90" s="20"/>
      <c r="AR90" s="20"/>
    </row>
    <row r="91" spans="1:44" s="17" customFormat="1" ht="30.75" customHeight="1" x14ac:dyDescent="0.2">
      <c r="A91" s="150"/>
      <c r="C91" s="63"/>
      <c r="D91" s="66" t="str">
        <f t="shared" si="13"/>
        <v/>
      </c>
      <c r="E91" s="69" t="str">
        <f>IFERROR(VLOOKUP(J91,Causa!$A$2:$F$15,6,0),"")</f>
        <v/>
      </c>
      <c r="F91" s="52"/>
      <c r="G91" s="53"/>
      <c r="H91" s="212"/>
      <c r="I91" s="55"/>
      <c r="J91" s="54"/>
      <c r="K91" s="54"/>
      <c r="L91" s="54"/>
      <c r="M91" s="54"/>
      <c r="N91" s="54"/>
      <c r="O91" s="54"/>
      <c r="P91" s="54"/>
      <c r="Q91" s="55"/>
      <c r="R91" s="54"/>
      <c r="S91" s="56">
        <f t="shared" si="17"/>
        <v>0</v>
      </c>
      <c r="T91" s="56">
        <f t="shared" si="14"/>
        <v>0</v>
      </c>
      <c r="U91" s="56">
        <f t="shared" si="18"/>
        <v>0</v>
      </c>
      <c r="V91" s="56">
        <f t="shared" si="15"/>
        <v>0</v>
      </c>
      <c r="W91" s="64" t="str">
        <f t="shared" si="16"/>
        <v/>
      </c>
      <c r="X91" s="56" t="str">
        <f t="shared" si="19"/>
        <v>T</v>
      </c>
      <c r="Y91" s="20"/>
      <c r="Z91" s="19"/>
      <c r="AA91" s="20"/>
      <c r="AB91" s="19"/>
      <c r="AC91" s="21"/>
      <c r="AJ91" s="22"/>
      <c r="AK91" s="22"/>
      <c r="AL91" s="22"/>
      <c r="AM91" s="22"/>
      <c r="AN91" s="20"/>
      <c r="AO91" s="20"/>
      <c r="AP91" s="20"/>
      <c r="AQ91" s="20"/>
      <c r="AR91" s="20"/>
    </row>
    <row r="92" spans="1:44" s="17" customFormat="1" ht="30.75" customHeight="1" x14ac:dyDescent="0.2">
      <c r="A92" s="150"/>
      <c r="C92" s="63"/>
      <c r="D92" s="66" t="str">
        <f t="shared" si="13"/>
        <v/>
      </c>
      <c r="E92" s="69" t="str">
        <f>IFERROR(VLOOKUP(J92,Causa!$A$2:$F$15,6,0),"")</f>
        <v/>
      </c>
      <c r="F92" s="52"/>
      <c r="G92" s="53"/>
      <c r="H92" s="212"/>
      <c r="I92" s="55"/>
      <c r="J92" s="54"/>
      <c r="K92" s="54"/>
      <c r="L92" s="54"/>
      <c r="M92" s="54"/>
      <c r="N92" s="54"/>
      <c r="O92" s="54"/>
      <c r="P92" s="54"/>
      <c r="Q92" s="55"/>
      <c r="R92" s="54"/>
      <c r="S92" s="56">
        <f t="shared" si="17"/>
        <v>0</v>
      </c>
      <c r="T92" s="56">
        <f t="shared" si="14"/>
        <v>0</v>
      </c>
      <c r="U92" s="56">
        <f t="shared" si="18"/>
        <v>0</v>
      </c>
      <c r="V92" s="56">
        <f t="shared" si="15"/>
        <v>0</v>
      </c>
      <c r="W92" s="64" t="str">
        <f t="shared" si="16"/>
        <v/>
      </c>
      <c r="X92" s="56" t="str">
        <f t="shared" si="19"/>
        <v>T</v>
      </c>
      <c r="Y92" s="20"/>
      <c r="Z92" s="19"/>
      <c r="AA92" s="20"/>
      <c r="AB92" s="19"/>
      <c r="AC92" s="21"/>
      <c r="AJ92" s="22"/>
      <c r="AK92" s="22"/>
      <c r="AL92" s="22"/>
      <c r="AM92" s="22"/>
      <c r="AN92" s="20"/>
      <c r="AO92" s="20"/>
      <c r="AP92" s="20"/>
      <c r="AQ92" s="20"/>
      <c r="AR92" s="20"/>
    </row>
    <row r="93" spans="1:44" s="17" customFormat="1" ht="30.75" customHeight="1" x14ac:dyDescent="0.2">
      <c r="A93" s="150"/>
      <c r="C93" s="63"/>
      <c r="D93" s="66" t="str">
        <f t="shared" si="13"/>
        <v/>
      </c>
      <c r="E93" s="69" t="str">
        <f>IFERROR(VLOOKUP(J93,Causa!$A$2:$F$15,6,0),"")</f>
        <v/>
      </c>
      <c r="F93" s="52"/>
      <c r="G93" s="53"/>
      <c r="H93" s="212"/>
      <c r="I93" s="55"/>
      <c r="J93" s="54"/>
      <c r="K93" s="54"/>
      <c r="L93" s="54"/>
      <c r="M93" s="54"/>
      <c r="N93" s="54"/>
      <c r="O93" s="54"/>
      <c r="P93" s="54"/>
      <c r="Q93" s="55"/>
      <c r="R93" s="54"/>
      <c r="S93" s="56">
        <f t="shared" si="17"/>
        <v>0</v>
      </c>
      <c r="T93" s="56">
        <f t="shared" si="14"/>
        <v>0</v>
      </c>
      <c r="U93" s="56">
        <f t="shared" si="18"/>
        <v>0</v>
      </c>
      <c r="V93" s="56">
        <f t="shared" si="15"/>
        <v>0</v>
      </c>
      <c r="W93" s="64" t="str">
        <f t="shared" si="16"/>
        <v/>
      </c>
      <c r="X93" s="56" t="str">
        <f t="shared" si="19"/>
        <v>T</v>
      </c>
      <c r="Y93" s="20"/>
      <c r="Z93" s="19"/>
      <c r="AA93" s="20"/>
      <c r="AB93" s="19"/>
      <c r="AC93" s="21"/>
      <c r="AJ93" s="22"/>
      <c r="AK93" s="22"/>
      <c r="AL93" s="22"/>
      <c r="AM93" s="22"/>
      <c r="AN93" s="20"/>
      <c r="AO93" s="20"/>
      <c r="AP93" s="20"/>
      <c r="AQ93" s="20"/>
      <c r="AR93" s="20"/>
    </row>
    <row r="94" spans="1:44" s="17" customFormat="1" ht="30.75" customHeight="1" x14ac:dyDescent="0.2">
      <c r="A94" s="150"/>
      <c r="C94" s="63"/>
      <c r="D94" s="66" t="str">
        <f t="shared" si="13"/>
        <v/>
      </c>
      <c r="E94" s="69" t="str">
        <f>IFERROR(VLOOKUP(J94,Causa!$A$2:$F$15,6,0),"")</f>
        <v/>
      </c>
      <c r="F94" s="52"/>
      <c r="G94" s="53"/>
      <c r="H94" s="212"/>
      <c r="I94" s="55"/>
      <c r="J94" s="54"/>
      <c r="K94" s="54"/>
      <c r="L94" s="54"/>
      <c r="M94" s="54"/>
      <c r="N94" s="54"/>
      <c r="O94" s="54"/>
      <c r="P94" s="54"/>
      <c r="Q94" s="55"/>
      <c r="R94" s="54"/>
      <c r="S94" s="56">
        <f t="shared" si="17"/>
        <v>0</v>
      </c>
      <c r="T94" s="56">
        <f t="shared" si="14"/>
        <v>0</v>
      </c>
      <c r="U94" s="56">
        <f t="shared" si="18"/>
        <v>0</v>
      </c>
      <c r="V94" s="56">
        <f t="shared" si="15"/>
        <v>0</v>
      </c>
      <c r="W94" s="64" t="str">
        <f t="shared" si="16"/>
        <v/>
      </c>
      <c r="X94" s="56" t="str">
        <f t="shared" si="19"/>
        <v>T</v>
      </c>
      <c r="Y94" s="20"/>
      <c r="Z94" s="19"/>
      <c r="AA94" s="20"/>
      <c r="AB94" s="19"/>
      <c r="AC94" s="21"/>
      <c r="AJ94" s="22"/>
      <c r="AK94" s="22"/>
      <c r="AL94" s="22"/>
      <c r="AM94" s="22"/>
      <c r="AN94" s="20"/>
      <c r="AO94" s="20"/>
      <c r="AP94" s="20"/>
      <c r="AQ94" s="20"/>
      <c r="AR94" s="20"/>
    </row>
    <row r="95" spans="1:44" s="17" customFormat="1" ht="30.75" customHeight="1" x14ac:dyDescent="0.2">
      <c r="A95" s="150"/>
      <c r="C95" s="63"/>
      <c r="D95" s="66" t="str">
        <f t="shared" si="13"/>
        <v/>
      </c>
      <c r="E95" s="69" t="str">
        <f>IFERROR(VLOOKUP(J95,Causa!$A$2:$F$15,6,0),"")</f>
        <v/>
      </c>
      <c r="F95" s="52"/>
      <c r="G95" s="53"/>
      <c r="H95" s="212"/>
      <c r="I95" s="55"/>
      <c r="J95" s="54"/>
      <c r="K95" s="54"/>
      <c r="L95" s="54"/>
      <c r="M95" s="54"/>
      <c r="N95" s="54"/>
      <c r="O95" s="54"/>
      <c r="P95" s="54"/>
      <c r="Q95" s="55"/>
      <c r="R95" s="54"/>
      <c r="S95" s="56">
        <f t="shared" si="17"/>
        <v>0</v>
      </c>
      <c r="T95" s="56">
        <f t="shared" si="14"/>
        <v>0</v>
      </c>
      <c r="U95" s="56">
        <f t="shared" si="18"/>
        <v>0</v>
      </c>
      <c r="V95" s="56">
        <f t="shared" si="15"/>
        <v>0</v>
      </c>
      <c r="W95" s="64" t="str">
        <f t="shared" si="16"/>
        <v/>
      </c>
      <c r="X95" s="56" t="str">
        <f t="shared" si="19"/>
        <v>T</v>
      </c>
      <c r="Y95" s="20"/>
      <c r="Z95" s="19"/>
      <c r="AA95" s="20"/>
      <c r="AB95" s="19"/>
      <c r="AC95" s="21"/>
      <c r="AJ95" s="22"/>
      <c r="AK95" s="22"/>
      <c r="AL95" s="22"/>
      <c r="AM95" s="22"/>
      <c r="AN95" s="20"/>
      <c r="AO95" s="20"/>
      <c r="AP95" s="20"/>
      <c r="AQ95" s="20"/>
      <c r="AR95" s="20"/>
    </row>
    <row r="96" spans="1:44" s="17" customFormat="1" ht="30.75" customHeight="1" x14ac:dyDescent="0.2">
      <c r="A96" s="150"/>
      <c r="C96" s="63"/>
      <c r="D96" s="66" t="str">
        <f t="shared" si="13"/>
        <v/>
      </c>
      <c r="E96" s="69" t="str">
        <f>IFERROR(VLOOKUP(J96,Causa!$A$2:$F$15,6,0),"")</f>
        <v/>
      </c>
      <c r="F96" s="52"/>
      <c r="G96" s="53"/>
      <c r="H96" s="212"/>
      <c r="I96" s="55"/>
      <c r="J96" s="54"/>
      <c r="K96" s="54"/>
      <c r="L96" s="54"/>
      <c r="M96" s="54"/>
      <c r="N96" s="54"/>
      <c r="O96" s="54"/>
      <c r="P96" s="54"/>
      <c r="Q96" s="55"/>
      <c r="R96" s="54"/>
      <c r="S96" s="56">
        <f t="shared" si="17"/>
        <v>0</v>
      </c>
      <c r="T96" s="56">
        <f t="shared" si="14"/>
        <v>0</v>
      </c>
      <c r="U96" s="56">
        <f t="shared" si="18"/>
        <v>0</v>
      </c>
      <c r="V96" s="56">
        <f t="shared" si="15"/>
        <v>0</v>
      </c>
      <c r="W96" s="64" t="str">
        <f t="shared" si="16"/>
        <v/>
      </c>
      <c r="X96" s="56" t="str">
        <f t="shared" si="19"/>
        <v>T</v>
      </c>
      <c r="Y96" s="20"/>
      <c r="Z96" s="19"/>
      <c r="AA96" s="20"/>
      <c r="AB96" s="19"/>
      <c r="AC96" s="21"/>
      <c r="AJ96" s="22"/>
      <c r="AK96" s="22"/>
      <c r="AL96" s="22"/>
      <c r="AM96" s="22"/>
      <c r="AN96" s="20"/>
      <c r="AO96" s="20"/>
      <c r="AP96" s="20"/>
      <c r="AQ96" s="20"/>
      <c r="AR96" s="20"/>
    </row>
    <row r="97" spans="1:44" s="17" customFormat="1" ht="30.75" customHeight="1" x14ac:dyDescent="0.2">
      <c r="A97" s="150"/>
      <c r="C97" s="63"/>
      <c r="D97" s="66" t="str">
        <f t="shared" si="13"/>
        <v/>
      </c>
      <c r="E97" s="69" t="str">
        <f>IFERROR(VLOOKUP(J97,Causa!$A$2:$F$15,6,0),"")</f>
        <v/>
      </c>
      <c r="F97" s="52"/>
      <c r="G97" s="53"/>
      <c r="H97" s="212"/>
      <c r="I97" s="55"/>
      <c r="J97" s="54"/>
      <c r="K97" s="54"/>
      <c r="L97" s="54"/>
      <c r="M97" s="54"/>
      <c r="N97" s="54"/>
      <c r="O97" s="54"/>
      <c r="P97" s="54"/>
      <c r="Q97" s="55"/>
      <c r="R97" s="54"/>
      <c r="S97" s="56">
        <f t="shared" si="17"/>
        <v>0</v>
      </c>
      <c r="T97" s="56">
        <f t="shared" si="14"/>
        <v>0</v>
      </c>
      <c r="U97" s="56">
        <f t="shared" si="18"/>
        <v>0</v>
      </c>
      <c r="V97" s="56">
        <f t="shared" si="15"/>
        <v>0</v>
      </c>
      <c r="W97" s="64" t="str">
        <f t="shared" si="16"/>
        <v/>
      </c>
      <c r="X97" s="56" t="str">
        <f t="shared" si="19"/>
        <v>T</v>
      </c>
      <c r="Y97" s="20"/>
      <c r="Z97" s="19"/>
      <c r="AA97" s="20"/>
      <c r="AB97" s="19"/>
      <c r="AC97" s="21"/>
      <c r="AJ97" s="22"/>
      <c r="AK97" s="22"/>
      <c r="AL97" s="22"/>
      <c r="AM97" s="22"/>
      <c r="AN97" s="20"/>
      <c r="AO97" s="20"/>
      <c r="AP97" s="20"/>
      <c r="AQ97" s="20"/>
      <c r="AR97" s="20"/>
    </row>
    <row r="98" spans="1:44" s="17" customFormat="1" ht="30.75" customHeight="1" x14ac:dyDescent="0.2">
      <c r="A98" s="150"/>
      <c r="C98" s="63"/>
      <c r="D98" s="66" t="str">
        <f t="shared" si="13"/>
        <v/>
      </c>
      <c r="E98" s="69" t="str">
        <f>IFERROR(VLOOKUP(J98,Causa!$A$2:$F$15,6,0),"")</f>
        <v/>
      </c>
      <c r="F98" s="52"/>
      <c r="G98" s="53"/>
      <c r="H98" s="212"/>
      <c r="I98" s="55"/>
      <c r="J98" s="54"/>
      <c r="K98" s="54"/>
      <c r="L98" s="54"/>
      <c r="M98" s="54"/>
      <c r="N98" s="54"/>
      <c r="O98" s="54"/>
      <c r="P98" s="54"/>
      <c r="Q98" s="55"/>
      <c r="R98" s="54"/>
      <c r="S98" s="56">
        <f t="shared" si="17"/>
        <v>0</v>
      </c>
      <c r="T98" s="56">
        <f t="shared" si="14"/>
        <v>0</v>
      </c>
      <c r="U98" s="56">
        <f t="shared" si="18"/>
        <v>0</v>
      </c>
      <c r="V98" s="56">
        <f t="shared" si="15"/>
        <v>0</v>
      </c>
      <c r="W98" s="64" t="str">
        <f t="shared" si="16"/>
        <v/>
      </c>
      <c r="X98" s="56" t="str">
        <f t="shared" si="19"/>
        <v>T</v>
      </c>
      <c r="Y98" s="20"/>
      <c r="Z98" s="19"/>
      <c r="AA98" s="20"/>
      <c r="AB98" s="19"/>
      <c r="AC98" s="21"/>
      <c r="AJ98" s="22"/>
      <c r="AK98" s="22"/>
      <c r="AL98" s="22"/>
      <c r="AM98" s="22"/>
      <c r="AN98" s="20"/>
      <c r="AO98" s="20"/>
      <c r="AP98" s="20"/>
      <c r="AQ98" s="20"/>
      <c r="AR98" s="20"/>
    </row>
    <row r="99" spans="1:44" s="17" customFormat="1" ht="30.75" customHeight="1" x14ac:dyDescent="0.2">
      <c r="A99" s="150"/>
      <c r="C99" s="63"/>
      <c r="D99" s="66" t="str">
        <f t="shared" ref="D99:D162" si="20">IF(E99="","",IF(E99=1,IF(COUNTA(F99:P99)=9,1,0),IF(J99="OPERACIO",IF(COUNTA(F99:P99)=7,1,0),IF(COUNTA(F99:P99)=7,1,0))))</f>
        <v/>
      </c>
      <c r="E99" s="69" t="str">
        <f>IFERROR(VLOOKUP(J99,Causa!$A$2:$F$15,6,0),"")</f>
        <v/>
      </c>
      <c r="F99" s="52"/>
      <c r="G99" s="53"/>
      <c r="H99" s="212"/>
      <c r="I99" s="55"/>
      <c r="J99" s="54"/>
      <c r="K99" s="54"/>
      <c r="L99" s="54"/>
      <c r="M99" s="54"/>
      <c r="N99" s="54"/>
      <c r="O99" s="54"/>
      <c r="P99" s="54"/>
      <c r="Q99" s="55"/>
      <c r="R99" s="54"/>
      <c r="S99" s="56">
        <f t="shared" si="17"/>
        <v>0</v>
      </c>
      <c r="T99" s="56">
        <f t="shared" ref="T99:T162" si="21">IF(J99="Programa",P99,0)-S99</f>
        <v>0</v>
      </c>
      <c r="U99" s="56">
        <f t="shared" si="18"/>
        <v>0</v>
      </c>
      <c r="V99" s="56">
        <f t="shared" ref="V99:V162" si="22">IF(J99="ELECTRIC",P99,0)+IF(J99="INSTRUME",P99,0)+IF(J99="MECANICA",P99,0)+IF(J99="OPERACIO",P99,0)+IF(J99="AUTOMATI",P99,0)</f>
        <v>0</v>
      </c>
      <c r="W99" s="64" t="str">
        <f t="shared" ref="W99:W162" si="23">IF(F99="","",HOUR(F99))</f>
        <v/>
      </c>
      <c r="X99" s="56" t="str">
        <f t="shared" si="19"/>
        <v>T</v>
      </c>
      <c r="Y99" s="20"/>
      <c r="Z99" s="19"/>
      <c r="AA99" s="20"/>
      <c r="AB99" s="19"/>
      <c r="AC99" s="21"/>
      <c r="AJ99" s="22"/>
      <c r="AK99" s="22"/>
      <c r="AL99" s="22"/>
      <c r="AM99" s="22"/>
      <c r="AN99" s="20"/>
      <c r="AO99" s="20"/>
      <c r="AP99" s="20"/>
      <c r="AQ99" s="20"/>
      <c r="AR99" s="20"/>
    </row>
    <row r="100" spans="1:44" s="17" customFormat="1" ht="30.75" customHeight="1" x14ac:dyDescent="0.2">
      <c r="A100" s="150"/>
      <c r="C100" s="63"/>
      <c r="D100" s="66" t="str">
        <f t="shared" si="20"/>
        <v/>
      </c>
      <c r="E100" s="69" t="str">
        <f>IFERROR(VLOOKUP(J100,Causa!$A$2:$F$15,6,0),"")</f>
        <v/>
      </c>
      <c r="F100" s="52"/>
      <c r="G100" s="53"/>
      <c r="H100" s="212"/>
      <c r="I100" s="55"/>
      <c r="J100" s="54"/>
      <c r="K100" s="54"/>
      <c r="L100" s="54"/>
      <c r="M100" s="54"/>
      <c r="N100" s="54"/>
      <c r="O100" s="54"/>
      <c r="P100" s="54"/>
      <c r="Q100" s="55"/>
      <c r="R100" s="54"/>
      <c r="S100" s="56">
        <f t="shared" ref="S100:S163" si="24">IF(K100="tiempo no programado",P100,0)</f>
        <v>0</v>
      </c>
      <c r="T100" s="56">
        <f t="shared" si="21"/>
        <v>0</v>
      </c>
      <c r="U100" s="56">
        <f t="shared" ref="U100:U163" si="25">IF(J100="CALIDAD",P100,0)+IF(J100="LOGISTIC",P100,0)+IF(J100="REPUESTO",P100,0)+IF(J100="SALAMAQ",P100,0)</f>
        <v>0</v>
      </c>
      <c r="V100" s="56">
        <f t="shared" si="22"/>
        <v>0</v>
      </c>
      <c r="W100" s="64" t="str">
        <f t="shared" si="23"/>
        <v/>
      </c>
      <c r="X100" s="56" t="str">
        <f t="shared" ref="X100:X163" si="26">IF(OR(W100=23,W100&lt;7),"N",IF(AND(W100&gt;=7,W100&lt;15),"M","T"))</f>
        <v>T</v>
      </c>
      <c r="Y100" s="20"/>
      <c r="Z100" s="19"/>
      <c r="AA100" s="20"/>
      <c r="AB100" s="19"/>
      <c r="AC100" s="21"/>
      <c r="AJ100" s="22"/>
      <c r="AK100" s="22"/>
      <c r="AL100" s="22"/>
      <c r="AM100" s="22"/>
      <c r="AN100" s="20"/>
      <c r="AO100" s="20"/>
      <c r="AP100" s="20"/>
      <c r="AQ100" s="20"/>
      <c r="AR100" s="20"/>
    </row>
    <row r="101" spans="1:44" s="17" customFormat="1" ht="30.75" customHeight="1" x14ac:dyDescent="0.2">
      <c r="A101" s="150"/>
      <c r="C101" s="63"/>
      <c r="D101" s="66" t="str">
        <f t="shared" si="20"/>
        <v/>
      </c>
      <c r="E101" s="69" t="str">
        <f>IFERROR(VLOOKUP(J101,Causa!$A$2:$F$15,6,0),"")</f>
        <v/>
      </c>
      <c r="F101" s="52"/>
      <c r="G101" s="53"/>
      <c r="H101" s="212"/>
      <c r="I101" s="55"/>
      <c r="J101" s="54"/>
      <c r="K101" s="54"/>
      <c r="L101" s="54"/>
      <c r="M101" s="54"/>
      <c r="N101" s="54"/>
      <c r="O101" s="54"/>
      <c r="P101" s="54"/>
      <c r="Q101" s="55"/>
      <c r="R101" s="54"/>
      <c r="S101" s="56">
        <f t="shared" si="24"/>
        <v>0</v>
      </c>
      <c r="T101" s="56">
        <f t="shared" si="21"/>
        <v>0</v>
      </c>
      <c r="U101" s="56">
        <f t="shared" si="25"/>
        <v>0</v>
      </c>
      <c r="V101" s="56">
        <f t="shared" si="22"/>
        <v>0</v>
      </c>
      <c r="W101" s="64" t="str">
        <f t="shared" si="23"/>
        <v/>
      </c>
      <c r="X101" s="56" t="str">
        <f t="shared" si="26"/>
        <v>T</v>
      </c>
      <c r="Y101" s="20"/>
      <c r="Z101" s="19"/>
      <c r="AA101" s="20"/>
      <c r="AB101" s="19"/>
      <c r="AC101" s="21"/>
      <c r="AJ101" s="22"/>
      <c r="AK101" s="22"/>
      <c r="AL101" s="22"/>
      <c r="AM101" s="22"/>
      <c r="AN101" s="20"/>
      <c r="AO101" s="20"/>
      <c r="AP101" s="20"/>
      <c r="AQ101" s="20"/>
      <c r="AR101" s="20"/>
    </row>
    <row r="102" spans="1:44" s="17" customFormat="1" ht="30.75" customHeight="1" x14ac:dyDescent="0.2">
      <c r="A102" s="150"/>
      <c r="C102" s="63"/>
      <c r="D102" s="66" t="str">
        <f t="shared" si="20"/>
        <v/>
      </c>
      <c r="E102" s="69" t="str">
        <f>IFERROR(VLOOKUP(J102,Causa!$A$2:$F$15,6,0),"")</f>
        <v/>
      </c>
      <c r="F102" s="52"/>
      <c r="G102" s="53"/>
      <c r="H102" s="212"/>
      <c r="I102" s="55"/>
      <c r="J102" s="54"/>
      <c r="K102" s="54"/>
      <c r="L102" s="54"/>
      <c r="M102" s="54"/>
      <c r="N102" s="54"/>
      <c r="O102" s="54"/>
      <c r="P102" s="54"/>
      <c r="Q102" s="55"/>
      <c r="R102" s="54"/>
      <c r="S102" s="56">
        <f t="shared" si="24"/>
        <v>0</v>
      </c>
      <c r="T102" s="56">
        <f t="shared" si="21"/>
        <v>0</v>
      </c>
      <c r="U102" s="56">
        <f t="shared" si="25"/>
        <v>0</v>
      </c>
      <c r="V102" s="56">
        <f t="shared" si="22"/>
        <v>0</v>
      </c>
      <c r="W102" s="64" t="str">
        <f t="shared" si="23"/>
        <v/>
      </c>
      <c r="X102" s="56" t="str">
        <f t="shared" si="26"/>
        <v>T</v>
      </c>
      <c r="Y102" s="20"/>
      <c r="Z102" s="19"/>
      <c r="AA102" s="20"/>
      <c r="AB102" s="19"/>
      <c r="AC102" s="21"/>
      <c r="AJ102" s="22"/>
      <c r="AK102" s="22"/>
      <c r="AL102" s="22"/>
      <c r="AM102" s="22"/>
      <c r="AN102" s="20"/>
      <c r="AO102" s="20"/>
      <c r="AP102" s="20"/>
      <c r="AQ102" s="20"/>
      <c r="AR102" s="20"/>
    </row>
    <row r="103" spans="1:44" s="17" customFormat="1" ht="30.75" customHeight="1" x14ac:dyDescent="0.2">
      <c r="A103" s="150"/>
      <c r="C103" s="63"/>
      <c r="D103" s="66" t="str">
        <f t="shared" si="20"/>
        <v/>
      </c>
      <c r="E103" s="69" t="str">
        <f>IFERROR(VLOOKUP(J103,Causa!$A$2:$F$15,6,0),"")</f>
        <v/>
      </c>
      <c r="F103" s="52"/>
      <c r="G103" s="53"/>
      <c r="H103" s="212"/>
      <c r="I103" s="55"/>
      <c r="J103" s="54"/>
      <c r="K103" s="54"/>
      <c r="L103" s="54"/>
      <c r="M103" s="54"/>
      <c r="N103" s="54"/>
      <c r="O103" s="54"/>
      <c r="P103" s="54"/>
      <c r="Q103" s="55"/>
      <c r="R103" s="54"/>
      <c r="S103" s="56">
        <f t="shared" si="24"/>
        <v>0</v>
      </c>
      <c r="T103" s="56">
        <f t="shared" si="21"/>
        <v>0</v>
      </c>
      <c r="U103" s="56">
        <f t="shared" si="25"/>
        <v>0</v>
      </c>
      <c r="V103" s="56">
        <f t="shared" si="22"/>
        <v>0</v>
      </c>
      <c r="W103" s="64" t="str">
        <f t="shared" si="23"/>
        <v/>
      </c>
      <c r="X103" s="56" t="str">
        <f t="shared" si="26"/>
        <v>T</v>
      </c>
      <c r="Y103" s="20"/>
      <c r="Z103" s="19"/>
      <c r="AA103" s="20"/>
      <c r="AB103" s="19"/>
      <c r="AC103" s="21"/>
      <c r="AJ103" s="22"/>
      <c r="AK103" s="22"/>
      <c r="AL103" s="22"/>
      <c r="AM103" s="22"/>
      <c r="AN103" s="20"/>
      <c r="AO103" s="20"/>
      <c r="AP103" s="20"/>
      <c r="AQ103" s="20"/>
      <c r="AR103" s="20"/>
    </row>
    <row r="104" spans="1:44" s="17" customFormat="1" ht="30.75" customHeight="1" x14ac:dyDescent="0.2">
      <c r="A104" s="150"/>
      <c r="C104" s="63"/>
      <c r="D104" s="66" t="str">
        <f t="shared" si="20"/>
        <v/>
      </c>
      <c r="E104" s="69" t="str">
        <f>IFERROR(VLOOKUP(J104,Causa!$A$2:$F$15,6,0),"")</f>
        <v/>
      </c>
      <c r="F104" s="52"/>
      <c r="G104" s="53"/>
      <c r="H104" s="212"/>
      <c r="I104" s="55"/>
      <c r="J104" s="54"/>
      <c r="K104" s="54"/>
      <c r="L104" s="54"/>
      <c r="M104" s="54"/>
      <c r="N104" s="54"/>
      <c r="O104" s="54"/>
      <c r="P104" s="54"/>
      <c r="Q104" s="55"/>
      <c r="R104" s="54"/>
      <c r="S104" s="56">
        <f t="shared" si="24"/>
        <v>0</v>
      </c>
      <c r="T104" s="56">
        <f t="shared" si="21"/>
        <v>0</v>
      </c>
      <c r="U104" s="56">
        <f t="shared" si="25"/>
        <v>0</v>
      </c>
      <c r="V104" s="56">
        <f t="shared" si="22"/>
        <v>0</v>
      </c>
      <c r="W104" s="64" t="str">
        <f t="shared" si="23"/>
        <v/>
      </c>
      <c r="X104" s="56" t="str">
        <f t="shared" si="26"/>
        <v>T</v>
      </c>
      <c r="Y104" s="20"/>
      <c r="Z104" s="19"/>
      <c r="AA104" s="20"/>
      <c r="AB104" s="19"/>
      <c r="AC104" s="21"/>
      <c r="AJ104" s="22"/>
      <c r="AK104" s="22"/>
      <c r="AL104" s="22"/>
      <c r="AM104" s="22"/>
      <c r="AN104" s="20"/>
      <c r="AO104" s="20"/>
      <c r="AP104" s="20"/>
      <c r="AQ104" s="20"/>
      <c r="AR104" s="20"/>
    </row>
    <row r="105" spans="1:44" s="17" customFormat="1" ht="30.75" customHeight="1" x14ac:dyDescent="0.2">
      <c r="A105" s="150"/>
      <c r="C105" s="63"/>
      <c r="D105" s="66" t="str">
        <f t="shared" si="20"/>
        <v/>
      </c>
      <c r="E105" s="69" t="str">
        <f>IFERROR(VLOOKUP(J105,Causa!$A$2:$F$15,6,0),"")</f>
        <v/>
      </c>
      <c r="F105" s="52"/>
      <c r="G105" s="53"/>
      <c r="H105" s="212"/>
      <c r="I105" s="55"/>
      <c r="J105" s="54"/>
      <c r="K105" s="54"/>
      <c r="L105" s="54"/>
      <c r="M105" s="54"/>
      <c r="N105" s="54"/>
      <c r="O105" s="54"/>
      <c r="P105" s="54"/>
      <c r="Q105" s="55"/>
      <c r="R105" s="54"/>
      <c r="S105" s="56">
        <f t="shared" si="24"/>
        <v>0</v>
      </c>
      <c r="T105" s="56">
        <f t="shared" si="21"/>
        <v>0</v>
      </c>
      <c r="U105" s="56">
        <f t="shared" si="25"/>
        <v>0</v>
      </c>
      <c r="V105" s="56">
        <f t="shared" si="22"/>
        <v>0</v>
      </c>
      <c r="W105" s="64" t="str">
        <f t="shared" si="23"/>
        <v/>
      </c>
      <c r="X105" s="56" t="str">
        <f t="shared" si="26"/>
        <v>T</v>
      </c>
      <c r="Y105" s="20"/>
      <c r="Z105" s="19"/>
      <c r="AA105" s="20"/>
      <c r="AB105" s="19"/>
      <c r="AC105" s="21"/>
      <c r="AJ105" s="22"/>
      <c r="AK105" s="22"/>
      <c r="AL105" s="22"/>
      <c r="AM105" s="22"/>
      <c r="AN105" s="20"/>
      <c r="AO105" s="20"/>
      <c r="AP105" s="20"/>
      <c r="AQ105" s="20"/>
      <c r="AR105" s="20"/>
    </row>
    <row r="106" spans="1:44" s="17" customFormat="1" ht="30.75" customHeight="1" x14ac:dyDescent="0.2">
      <c r="A106" s="150"/>
      <c r="C106" s="63"/>
      <c r="D106" s="66" t="str">
        <f t="shared" si="20"/>
        <v/>
      </c>
      <c r="E106" s="69" t="str">
        <f>IFERROR(VLOOKUP(J106,Causa!$A$2:$F$15,6,0),"")</f>
        <v/>
      </c>
      <c r="F106" s="52"/>
      <c r="G106" s="53"/>
      <c r="H106" s="212"/>
      <c r="I106" s="55"/>
      <c r="J106" s="54"/>
      <c r="K106" s="54"/>
      <c r="L106" s="54"/>
      <c r="M106" s="54"/>
      <c r="N106" s="54"/>
      <c r="O106" s="54"/>
      <c r="P106" s="54"/>
      <c r="Q106" s="55"/>
      <c r="R106" s="54"/>
      <c r="S106" s="56">
        <f t="shared" si="24"/>
        <v>0</v>
      </c>
      <c r="T106" s="56">
        <f t="shared" si="21"/>
        <v>0</v>
      </c>
      <c r="U106" s="56">
        <f t="shared" si="25"/>
        <v>0</v>
      </c>
      <c r="V106" s="56">
        <f t="shared" si="22"/>
        <v>0</v>
      </c>
      <c r="W106" s="64" t="str">
        <f t="shared" si="23"/>
        <v/>
      </c>
      <c r="X106" s="56" t="str">
        <f t="shared" si="26"/>
        <v>T</v>
      </c>
      <c r="Y106" s="20"/>
      <c r="Z106" s="19"/>
      <c r="AA106" s="20"/>
      <c r="AB106" s="19"/>
      <c r="AC106" s="21"/>
      <c r="AJ106" s="22"/>
      <c r="AK106" s="22"/>
      <c r="AL106" s="22"/>
      <c r="AM106" s="22"/>
      <c r="AN106" s="20"/>
      <c r="AO106" s="20"/>
      <c r="AP106" s="20"/>
      <c r="AQ106" s="20"/>
      <c r="AR106" s="20"/>
    </row>
    <row r="107" spans="1:44" s="17" customFormat="1" ht="30.75" customHeight="1" x14ac:dyDescent="0.2">
      <c r="A107" s="150"/>
      <c r="C107" s="63"/>
      <c r="D107" s="66" t="str">
        <f t="shared" si="20"/>
        <v/>
      </c>
      <c r="E107" s="69" t="str">
        <f>IFERROR(VLOOKUP(J107,Causa!$A$2:$F$15,6,0),"")</f>
        <v/>
      </c>
      <c r="F107" s="52"/>
      <c r="G107" s="53"/>
      <c r="H107" s="212"/>
      <c r="I107" s="55"/>
      <c r="J107" s="54"/>
      <c r="K107" s="54"/>
      <c r="L107" s="54"/>
      <c r="M107" s="54"/>
      <c r="N107" s="54"/>
      <c r="O107" s="54"/>
      <c r="P107" s="54"/>
      <c r="Q107" s="55"/>
      <c r="R107" s="54"/>
      <c r="S107" s="56">
        <f t="shared" si="24"/>
        <v>0</v>
      </c>
      <c r="T107" s="56">
        <f t="shared" si="21"/>
        <v>0</v>
      </c>
      <c r="U107" s="56">
        <f t="shared" si="25"/>
        <v>0</v>
      </c>
      <c r="V107" s="56">
        <f t="shared" si="22"/>
        <v>0</v>
      </c>
      <c r="W107" s="64" t="str">
        <f t="shared" si="23"/>
        <v/>
      </c>
      <c r="X107" s="56" t="str">
        <f t="shared" si="26"/>
        <v>T</v>
      </c>
      <c r="Y107" s="20"/>
      <c r="Z107" s="19"/>
      <c r="AA107" s="20"/>
      <c r="AB107" s="19"/>
      <c r="AC107" s="21"/>
      <c r="AJ107" s="22"/>
      <c r="AK107" s="22"/>
      <c r="AL107" s="22"/>
      <c r="AM107" s="22"/>
      <c r="AN107" s="20"/>
      <c r="AO107" s="20"/>
      <c r="AP107" s="20"/>
      <c r="AQ107" s="20"/>
      <c r="AR107" s="20"/>
    </row>
    <row r="108" spans="1:44" s="17" customFormat="1" ht="30.75" customHeight="1" x14ac:dyDescent="0.2">
      <c r="A108" s="150"/>
      <c r="C108" s="63"/>
      <c r="D108" s="66" t="str">
        <f t="shared" si="20"/>
        <v/>
      </c>
      <c r="E108" s="69" t="str">
        <f>IFERROR(VLOOKUP(J108,Causa!$A$2:$F$15,6,0),"")</f>
        <v/>
      </c>
      <c r="F108" s="52"/>
      <c r="G108" s="53"/>
      <c r="H108" s="212"/>
      <c r="I108" s="55"/>
      <c r="J108" s="54"/>
      <c r="K108" s="54"/>
      <c r="L108" s="54"/>
      <c r="M108" s="54"/>
      <c r="N108" s="54"/>
      <c r="O108" s="54"/>
      <c r="P108" s="54"/>
      <c r="Q108" s="55"/>
      <c r="R108" s="54"/>
      <c r="S108" s="56">
        <f t="shared" si="24"/>
        <v>0</v>
      </c>
      <c r="T108" s="56">
        <f t="shared" si="21"/>
        <v>0</v>
      </c>
      <c r="U108" s="56">
        <f t="shared" si="25"/>
        <v>0</v>
      </c>
      <c r="V108" s="56">
        <f t="shared" si="22"/>
        <v>0</v>
      </c>
      <c r="W108" s="64" t="str">
        <f t="shared" si="23"/>
        <v/>
      </c>
      <c r="X108" s="56" t="str">
        <f t="shared" si="26"/>
        <v>T</v>
      </c>
      <c r="Y108" s="20"/>
      <c r="Z108" s="19"/>
      <c r="AA108" s="20"/>
      <c r="AB108" s="19"/>
      <c r="AC108" s="21"/>
      <c r="AJ108" s="22"/>
      <c r="AK108" s="22"/>
      <c r="AL108" s="22"/>
      <c r="AM108" s="22"/>
      <c r="AN108" s="20"/>
      <c r="AO108" s="20"/>
      <c r="AP108" s="20"/>
      <c r="AQ108" s="20"/>
      <c r="AR108" s="20"/>
    </row>
    <row r="109" spans="1:44" s="17" customFormat="1" ht="30.75" customHeight="1" x14ac:dyDescent="0.2">
      <c r="A109" s="150"/>
      <c r="C109" s="63"/>
      <c r="D109" s="66" t="str">
        <f t="shared" si="20"/>
        <v/>
      </c>
      <c r="E109" s="69" t="str">
        <f>IFERROR(VLOOKUP(J109,Causa!$A$2:$F$15,6,0),"")</f>
        <v/>
      </c>
      <c r="F109" s="52"/>
      <c r="G109" s="53"/>
      <c r="H109" s="212"/>
      <c r="I109" s="55"/>
      <c r="J109" s="54"/>
      <c r="K109" s="54"/>
      <c r="L109" s="54"/>
      <c r="M109" s="54"/>
      <c r="N109" s="54"/>
      <c r="O109" s="54"/>
      <c r="P109" s="54"/>
      <c r="Q109" s="55"/>
      <c r="R109" s="54"/>
      <c r="S109" s="56">
        <f t="shared" si="24"/>
        <v>0</v>
      </c>
      <c r="T109" s="56">
        <f t="shared" si="21"/>
        <v>0</v>
      </c>
      <c r="U109" s="56">
        <f t="shared" si="25"/>
        <v>0</v>
      </c>
      <c r="V109" s="56">
        <f t="shared" si="22"/>
        <v>0</v>
      </c>
      <c r="W109" s="64" t="str">
        <f t="shared" si="23"/>
        <v/>
      </c>
      <c r="X109" s="56" t="str">
        <f t="shared" si="26"/>
        <v>T</v>
      </c>
      <c r="Y109" s="20"/>
      <c r="Z109" s="19"/>
      <c r="AA109" s="20"/>
      <c r="AB109" s="19"/>
      <c r="AC109" s="21"/>
      <c r="AJ109" s="22"/>
      <c r="AK109" s="22"/>
      <c r="AL109" s="22"/>
      <c r="AM109" s="22"/>
      <c r="AN109" s="20"/>
      <c r="AO109" s="20"/>
      <c r="AP109" s="20"/>
      <c r="AQ109" s="20"/>
      <c r="AR109" s="20"/>
    </row>
    <row r="110" spans="1:44" s="17" customFormat="1" ht="30.75" customHeight="1" x14ac:dyDescent="0.2">
      <c r="A110" s="150"/>
      <c r="C110" s="63"/>
      <c r="D110" s="66" t="str">
        <f t="shared" si="20"/>
        <v/>
      </c>
      <c r="E110" s="69" t="str">
        <f>IFERROR(VLOOKUP(J110,Causa!$A$2:$F$15,6,0),"")</f>
        <v/>
      </c>
      <c r="F110" s="52"/>
      <c r="G110" s="53"/>
      <c r="H110" s="212"/>
      <c r="I110" s="55"/>
      <c r="J110" s="54"/>
      <c r="K110" s="54"/>
      <c r="L110" s="54"/>
      <c r="M110" s="54"/>
      <c r="N110" s="54"/>
      <c r="O110" s="54"/>
      <c r="P110" s="54"/>
      <c r="Q110" s="55"/>
      <c r="R110" s="54"/>
      <c r="S110" s="56">
        <f t="shared" si="24"/>
        <v>0</v>
      </c>
      <c r="T110" s="56">
        <f t="shared" si="21"/>
        <v>0</v>
      </c>
      <c r="U110" s="56">
        <f t="shared" si="25"/>
        <v>0</v>
      </c>
      <c r="V110" s="56">
        <f t="shared" si="22"/>
        <v>0</v>
      </c>
      <c r="W110" s="64" t="str">
        <f t="shared" si="23"/>
        <v/>
      </c>
      <c r="X110" s="56" t="str">
        <f t="shared" si="26"/>
        <v>T</v>
      </c>
      <c r="Y110" s="20"/>
      <c r="Z110" s="19"/>
      <c r="AA110" s="20"/>
      <c r="AB110" s="19"/>
      <c r="AC110" s="21"/>
      <c r="AJ110" s="22"/>
      <c r="AK110" s="22"/>
      <c r="AL110" s="22"/>
      <c r="AM110" s="22"/>
      <c r="AN110" s="20"/>
      <c r="AO110" s="20"/>
      <c r="AP110" s="20"/>
      <c r="AQ110" s="20"/>
      <c r="AR110" s="20"/>
    </row>
    <row r="111" spans="1:44" s="17" customFormat="1" ht="30.75" customHeight="1" x14ac:dyDescent="0.2">
      <c r="A111" s="150"/>
      <c r="C111" s="63"/>
      <c r="D111" s="66" t="str">
        <f t="shared" si="20"/>
        <v/>
      </c>
      <c r="E111" s="69" t="str">
        <f>IFERROR(VLOOKUP(J111,Causa!$A$2:$F$15,6,0),"")</f>
        <v/>
      </c>
      <c r="F111" s="52"/>
      <c r="G111" s="53"/>
      <c r="H111" s="212"/>
      <c r="I111" s="55"/>
      <c r="J111" s="54"/>
      <c r="K111" s="54"/>
      <c r="L111" s="54"/>
      <c r="M111" s="54"/>
      <c r="N111" s="54"/>
      <c r="O111" s="54"/>
      <c r="P111" s="54"/>
      <c r="Q111" s="55"/>
      <c r="R111" s="54"/>
      <c r="S111" s="56">
        <f t="shared" si="24"/>
        <v>0</v>
      </c>
      <c r="T111" s="56">
        <f t="shared" si="21"/>
        <v>0</v>
      </c>
      <c r="U111" s="56">
        <f t="shared" si="25"/>
        <v>0</v>
      </c>
      <c r="V111" s="56">
        <f t="shared" si="22"/>
        <v>0</v>
      </c>
      <c r="W111" s="64" t="str">
        <f t="shared" si="23"/>
        <v/>
      </c>
      <c r="X111" s="56" t="str">
        <f t="shared" si="26"/>
        <v>T</v>
      </c>
      <c r="Y111" s="20"/>
      <c r="Z111" s="19"/>
      <c r="AA111" s="20"/>
      <c r="AB111" s="19"/>
      <c r="AC111" s="21"/>
      <c r="AJ111" s="22"/>
      <c r="AK111" s="22"/>
      <c r="AL111" s="22"/>
      <c r="AM111" s="22"/>
      <c r="AN111" s="20"/>
      <c r="AO111" s="20"/>
      <c r="AP111" s="20"/>
      <c r="AQ111" s="20"/>
      <c r="AR111" s="20"/>
    </row>
    <row r="112" spans="1:44" s="17" customFormat="1" ht="30.75" customHeight="1" x14ac:dyDescent="0.2">
      <c r="A112" s="150"/>
      <c r="C112" s="63"/>
      <c r="D112" s="66" t="str">
        <f t="shared" si="20"/>
        <v/>
      </c>
      <c r="E112" s="69" t="str">
        <f>IFERROR(VLOOKUP(J112,Causa!$A$2:$F$15,6,0),"")</f>
        <v/>
      </c>
      <c r="F112" s="52"/>
      <c r="G112" s="53"/>
      <c r="H112" s="212"/>
      <c r="I112" s="55"/>
      <c r="J112" s="54"/>
      <c r="K112" s="54"/>
      <c r="L112" s="54"/>
      <c r="M112" s="54"/>
      <c r="N112" s="54"/>
      <c r="O112" s="54"/>
      <c r="P112" s="54"/>
      <c r="Q112" s="55"/>
      <c r="R112" s="54"/>
      <c r="S112" s="56">
        <f t="shared" si="24"/>
        <v>0</v>
      </c>
      <c r="T112" s="56">
        <f t="shared" si="21"/>
        <v>0</v>
      </c>
      <c r="U112" s="56">
        <f t="shared" si="25"/>
        <v>0</v>
      </c>
      <c r="V112" s="56">
        <f t="shared" si="22"/>
        <v>0</v>
      </c>
      <c r="W112" s="64" t="str">
        <f t="shared" si="23"/>
        <v/>
      </c>
      <c r="X112" s="56" t="str">
        <f t="shared" si="26"/>
        <v>T</v>
      </c>
      <c r="Y112" s="20"/>
      <c r="Z112" s="19"/>
      <c r="AA112" s="20"/>
      <c r="AB112" s="19"/>
      <c r="AC112" s="21"/>
      <c r="AJ112" s="22"/>
      <c r="AK112" s="22"/>
      <c r="AL112" s="22"/>
      <c r="AM112" s="22"/>
      <c r="AN112" s="20"/>
      <c r="AO112" s="20"/>
      <c r="AP112" s="20"/>
      <c r="AQ112" s="20"/>
      <c r="AR112" s="20"/>
    </row>
    <row r="113" spans="1:39" s="91" customFormat="1" ht="13.2" x14ac:dyDescent="0.25">
      <c r="A113" s="151"/>
      <c r="C113" s="63"/>
      <c r="D113" s="66" t="str">
        <f t="shared" si="20"/>
        <v/>
      </c>
      <c r="E113" s="69" t="str">
        <f>IFERROR(VLOOKUP(J113,Causa!$A$2:$F$15,6,0),"")</f>
        <v/>
      </c>
      <c r="F113" s="52"/>
      <c r="G113" s="53"/>
      <c r="H113" s="212"/>
      <c r="I113" s="55"/>
      <c r="J113" s="54"/>
      <c r="K113" s="54"/>
      <c r="L113" s="54"/>
      <c r="M113" s="54"/>
      <c r="N113" s="54"/>
      <c r="O113" s="54"/>
      <c r="P113" s="54"/>
      <c r="Q113" s="55"/>
      <c r="R113" s="54"/>
      <c r="S113" s="56">
        <f t="shared" si="24"/>
        <v>0</v>
      </c>
      <c r="T113" s="56">
        <f t="shared" si="21"/>
        <v>0</v>
      </c>
      <c r="U113" s="56">
        <f t="shared" si="25"/>
        <v>0</v>
      </c>
      <c r="V113" s="56">
        <f t="shared" si="22"/>
        <v>0</v>
      </c>
      <c r="W113" s="64" t="str">
        <f t="shared" si="23"/>
        <v/>
      </c>
      <c r="X113" s="56" t="str">
        <f t="shared" si="26"/>
        <v>T</v>
      </c>
      <c r="Y113" s="251"/>
      <c r="Z113" s="251"/>
      <c r="AB113" s="116"/>
      <c r="AC113" s="117"/>
      <c r="AJ113" s="118"/>
      <c r="AK113" s="118"/>
      <c r="AL113" s="118"/>
      <c r="AM113" s="118"/>
    </row>
    <row r="114" spans="1:39" s="91" customFormat="1" ht="13.2" x14ac:dyDescent="0.25">
      <c r="A114" s="151"/>
      <c r="C114" s="63"/>
      <c r="D114" s="66" t="str">
        <f t="shared" si="20"/>
        <v/>
      </c>
      <c r="E114" s="69" t="str">
        <f>IFERROR(VLOOKUP(J114,Causa!$A$2:$F$15,6,0),"")</f>
        <v/>
      </c>
      <c r="F114" s="52"/>
      <c r="G114" s="53"/>
      <c r="H114" s="212"/>
      <c r="I114" s="55"/>
      <c r="J114" s="54"/>
      <c r="K114" s="54"/>
      <c r="L114" s="54"/>
      <c r="M114" s="54"/>
      <c r="N114" s="54"/>
      <c r="O114" s="54"/>
      <c r="P114" s="54"/>
      <c r="Q114" s="55"/>
      <c r="R114" s="54"/>
      <c r="S114" s="56">
        <f t="shared" si="24"/>
        <v>0</v>
      </c>
      <c r="T114" s="56">
        <f t="shared" si="21"/>
        <v>0</v>
      </c>
      <c r="U114" s="56">
        <f t="shared" si="25"/>
        <v>0</v>
      </c>
      <c r="V114" s="56">
        <f t="shared" si="22"/>
        <v>0</v>
      </c>
      <c r="W114" s="64" t="str">
        <f t="shared" si="23"/>
        <v/>
      </c>
      <c r="X114" s="56" t="str">
        <f t="shared" si="26"/>
        <v>T</v>
      </c>
      <c r="Y114" s="218"/>
      <c r="Z114" s="218"/>
      <c r="AB114" s="116"/>
      <c r="AC114" s="117"/>
      <c r="AJ114" s="118"/>
      <c r="AK114" s="118"/>
      <c r="AL114" s="118"/>
      <c r="AM114" s="118"/>
    </row>
    <row r="115" spans="1:39" ht="21.75" customHeight="1" x14ac:dyDescent="0.25">
      <c r="C115" s="63"/>
      <c r="D115" s="66" t="str">
        <f t="shared" si="20"/>
        <v/>
      </c>
      <c r="E115" s="69" t="str">
        <f>IFERROR(VLOOKUP(J115,Causa!$A$2:$F$15,6,0),"")</f>
        <v/>
      </c>
      <c r="F115" s="52"/>
      <c r="G115" s="53"/>
      <c r="H115" s="212"/>
      <c r="I115" s="55"/>
      <c r="J115" s="54"/>
      <c r="K115" s="54"/>
      <c r="L115" s="54"/>
      <c r="M115" s="54"/>
      <c r="N115" s="54"/>
      <c r="O115" s="54"/>
      <c r="P115" s="54"/>
      <c r="Q115" s="55"/>
      <c r="R115" s="54"/>
      <c r="S115" s="56">
        <f t="shared" si="24"/>
        <v>0</v>
      </c>
      <c r="T115" s="56">
        <f t="shared" si="21"/>
        <v>0</v>
      </c>
      <c r="U115" s="56">
        <f t="shared" si="25"/>
        <v>0</v>
      </c>
      <c r="V115" s="56">
        <f t="shared" si="22"/>
        <v>0</v>
      </c>
      <c r="W115" s="64" t="str">
        <f t="shared" si="23"/>
        <v/>
      </c>
      <c r="X115" s="56" t="str">
        <f t="shared" si="26"/>
        <v>T</v>
      </c>
    </row>
    <row r="116" spans="1:39" ht="21.75" customHeight="1" x14ac:dyDescent="0.25">
      <c r="C116" s="63"/>
      <c r="D116" s="66" t="str">
        <f t="shared" si="20"/>
        <v/>
      </c>
      <c r="E116" s="69" t="str">
        <f>IFERROR(VLOOKUP(J116,Causa!$A$2:$F$15,6,0),"")</f>
        <v/>
      </c>
      <c r="F116" s="52"/>
      <c r="G116" s="53"/>
      <c r="H116" s="212"/>
      <c r="I116" s="55"/>
      <c r="J116" s="54"/>
      <c r="K116" s="54"/>
      <c r="L116" s="54"/>
      <c r="M116" s="54"/>
      <c r="N116" s="54"/>
      <c r="O116" s="54"/>
      <c r="P116" s="54"/>
      <c r="Q116" s="55"/>
      <c r="R116" s="54"/>
      <c r="S116" s="56">
        <f t="shared" si="24"/>
        <v>0</v>
      </c>
      <c r="T116" s="56">
        <f t="shared" si="21"/>
        <v>0</v>
      </c>
      <c r="U116" s="56">
        <f t="shared" si="25"/>
        <v>0</v>
      </c>
      <c r="V116" s="56">
        <f t="shared" si="22"/>
        <v>0</v>
      </c>
      <c r="W116" s="64" t="str">
        <f t="shared" si="23"/>
        <v/>
      </c>
      <c r="X116" s="56" t="str">
        <f t="shared" si="26"/>
        <v>T</v>
      </c>
    </row>
    <row r="117" spans="1:39" ht="21.75" customHeight="1" x14ac:dyDescent="0.25">
      <c r="C117" s="63"/>
      <c r="D117" s="66" t="str">
        <f t="shared" si="20"/>
        <v/>
      </c>
      <c r="E117" s="69" t="str">
        <f>IFERROR(VLOOKUP(J117,Causa!$A$2:$F$15,6,0),"")</f>
        <v/>
      </c>
      <c r="F117" s="52"/>
      <c r="G117" s="53"/>
      <c r="H117" s="212"/>
      <c r="I117" s="55"/>
      <c r="J117" s="54"/>
      <c r="K117" s="54"/>
      <c r="L117" s="54"/>
      <c r="M117" s="54"/>
      <c r="N117" s="54"/>
      <c r="O117" s="54"/>
      <c r="P117" s="54"/>
      <c r="Q117" s="55"/>
      <c r="R117" s="54"/>
      <c r="S117" s="56">
        <f t="shared" si="24"/>
        <v>0</v>
      </c>
      <c r="T117" s="56">
        <f t="shared" si="21"/>
        <v>0</v>
      </c>
      <c r="U117" s="56">
        <f t="shared" si="25"/>
        <v>0</v>
      </c>
      <c r="V117" s="56">
        <f t="shared" si="22"/>
        <v>0</v>
      </c>
      <c r="W117" s="64" t="str">
        <f t="shared" si="23"/>
        <v/>
      </c>
      <c r="X117" s="56" t="str">
        <f t="shared" si="26"/>
        <v>T</v>
      </c>
    </row>
    <row r="118" spans="1:39" ht="21.75" customHeight="1" x14ac:dyDescent="0.25">
      <c r="C118" s="63"/>
      <c r="D118" s="66" t="str">
        <f t="shared" si="20"/>
        <v/>
      </c>
      <c r="E118" s="69" t="str">
        <f>IFERROR(VLOOKUP(J118,Causa!$A$2:$F$15,6,0),"")</f>
        <v/>
      </c>
      <c r="F118" s="52"/>
      <c r="G118" s="53"/>
      <c r="H118" s="212"/>
      <c r="I118" s="55"/>
      <c r="J118" s="54"/>
      <c r="K118" s="54"/>
      <c r="L118" s="54"/>
      <c r="M118" s="54"/>
      <c r="N118" s="54"/>
      <c r="O118" s="54"/>
      <c r="P118" s="54"/>
      <c r="Q118" s="55"/>
      <c r="R118" s="54"/>
      <c r="S118" s="56">
        <f t="shared" si="24"/>
        <v>0</v>
      </c>
      <c r="T118" s="56">
        <f t="shared" si="21"/>
        <v>0</v>
      </c>
      <c r="U118" s="56">
        <f t="shared" si="25"/>
        <v>0</v>
      </c>
      <c r="V118" s="56">
        <f t="shared" si="22"/>
        <v>0</v>
      </c>
      <c r="W118" s="64" t="str">
        <f t="shared" si="23"/>
        <v/>
      </c>
      <c r="X118" s="56" t="str">
        <f t="shared" si="26"/>
        <v>T</v>
      </c>
    </row>
    <row r="119" spans="1:39" ht="21.75" customHeight="1" x14ac:dyDescent="0.25">
      <c r="C119" s="63"/>
      <c r="D119" s="66" t="str">
        <f t="shared" si="20"/>
        <v/>
      </c>
      <c r="E119" s="69" t="str">
        <f>IFERROR(VLOOKUP(J119,Causa!$A$2:$F$15,6,0),"")</f>
        <v/>
      </c>
      <c r="F119" s="52"/>
      <c r="G119" s="53"/>
      <c r="H119" s="212"/>
      <c r="I119" s="55"/>
      <c r="J119" s="54"/>
      <c r="K119" s="54"/>
      <c r="L119" s="54"/>
      <c r="M119" s="54"/>
      <c r="N119" s="54"/>
      <c r="O119" s="54"/>
      <c r="P119" s="54"/>
      <c r="Q119" s="55"/>
      <c r="R119" s="54"/>
      <c r="S119" s="56">
        <f t="shared" si="24"/>
        <v>0</v>
      </c>
      <c r="T119" s="56">
        <f t="shared" si="21"/>
        <v>0</v>
      </c>
      <c r="U119" s="56">
        <f t="shared" si="25"/>
        <v>0</v>
      </c>
      <c r="V119" s="56">
        <f t="shared" si="22"/>
        <v>0</v>
      </c>
      <c r="W119" s="64" t="str">
        <f t="shared" si="23"/>
        <v/>
      </c>
      <c r="X119" s="56" t="str">
        <f t="shared" si="26"/>
        <v>T</v>
      </c>
    </row>
    <row r="120" spans="1:39" ht="21.75" customHeight="1" x14ac:dyDescent="0.25">
      <c r="C120" s="63"/>
      <c r="D120" s="66" t="str">
        <f t="shared" si="20"/>
        <v/>
      </c>
      <c r="E120" s="69" t="str">
        <f>IFERROR(VLOOKUP(J120,Causa!$A$2:$F$15,6,0),"")</f>
        <v/>
      </c>
      <c r="F120" s="52"/>
      <c r="G120" s="53"/>
      <c r="H120" s="212"/>
      <c r="I120" s="55"/>
      <c r="J120" s="54"/>
      <c r="K120" s="54"/>
      <c r="L120" s="54"/>
      <c r="M120" s="54"/>
      <c r="N120" s="54"/>
      <c r="O120" s="54"/>
      <c r="P120" s="54"/>
      <c r="Q120" s="55"/>
      <c r="R120" s="54"/>
      <c r="S120" s="56">
        <f t="shared" si="24"/>
        <v>0</v>
      </c>
      <c r="T120" s="56">
        <f t="shared" si="21"/>
        <v>0</v>
      </c>
      <c r="U120" s="56">
        <f t="shared" si="25"/>
        <v>0</v>
      </c>
      <c r="V120" s="56">
        <f t="shared" si="22"/>
        <v>0</v>
      </c>
      <c r="W120" s="64" t="str">
        <f t="shared" si="23"/>
        <v/>
      </c>
      <c r="X120" s="56" t="str">
        <f t="shared" si="26"/>
        <v>T</v>
      </c>
    </row>
    <row r="121" spans="1:39" ht="21.75" customHeight="1" x14ac:dyDescent="0.25">
      <c r="C121" s="63"/>
      <c r="D121" s="66" t="str">
        <f t="shared" si="20"/>
        <v/>
      </c>
      <c r="E121" s="69" t="str">
        <f>IFERROR(VLOOKUP(J121,Causa!$A$2:$F$15,6,0),"")</f>
        <v/>
      </c>
      <c r="F121" s="52"/>
      <c r="G121" s="53"/>
      <c r="H121" s="212"/>
      <c r="I121" s="55"/>
      <c r="J121" s="54"/>
      <c r="K121" s="54"/>
      <c r="L121" s="54"/>
      <c r="M121" s="54"/>
      <c r="N121" s="54"/>
      <c r="O121" s="54"/>
      <c r="P121" s="54"/>
      <c r="Q121" s="55"/>
      <c r="R121" s="54"/>
      <c r="S121" s="56">
        <f t="shared" si="24"/>
        <v>0</v>
      </c>
      <c r="T121" s="56">
        <f t="shared" si="21"/>
        <v>0</v>
      </c>
      <c r="U121" s="56">
        <f t="shared" si="25"/>
        <v>0</v>
      </c>
      <c r="V121" s="56">
        <f t="shared" si="22"/>
        <v>0</v>
      </c>
      <c r="W121" s="64" t="str">
        <f t="shared" si="23"/>
        <v/>
      </c>
      <c r="X121" s="56" t="str">
        <f t="shared" si="26"/>
        <v>T</v>
      </c>
    </row>
    <row r="122" spans="1:39" ht="21.75" customHeight="1" x14ac:dyDescent="0.25">
      <c r="C122" s="63"/>
      <c r="D122" s="66" t="str">
        <f t="shared" si="20"/>
        <v/>
      </c>
      <c r="E122" s="69" t="str">
        <f>IFERROR(VLOOKUP(J122,Causa!$A$2:$F$15,6,0),"")</f>
        <v/>
      </c>
      <c r="F122" s="52"/>
      <c r="G122" s="53"/>
      <c r="H122" s="212"/>
      <c r="I122" s="55"/>
      <c r="J122" s="54"/>
      <c r="K122" s="54"/>
      <c r="L122" s="54"/>
      <c r="M122" s="54"/>
      <c r="N122" s="54"/>
      <c r="O122" s="54"/>
      <c r="P122" s="54"/>
      <c r="Q122" s="55"/>
      <c r="R122" s="54"/>
      <c r="S122" s="56">
        <f t="shared" si="24"/>
        <v>0</v>
      </c>
      <c r="T122" s="56">
        <f t="shared" si="21"/>
        <v>0</v>
      </c>
      <c r="U122" s="56">
        <f t="shared" si="25"/>
        <v>0</v>
      </c>
      <c r="V122" s="56">
        <f t="shared" si="22"/>
        <v>0</v>
      </c>
      <c r="W122" s="64" t="str">
        <f t="shared" si="23"/>
        <v/>
      </c>
      <c r="X122" s="56" t="str">
        <f t="shared" si="26"/>
        <v>T</v>
      </c>
    </row>
    <row r="123" spans="1:39" ht="21.75" customHeight="1" x14ac:dyDescent="0.25">
      <c r="C123" s="63"/>
      <c r="D123" s="66" t="str">
        <f t="shared" si="20"/>
        <v/>
      </c>
      <c r="E123" s="69" t="str">
        <f>IFERROR(VLOOKUP(J123,Causa!$A$2:$F$15,6,0),"")</f>
        <v/>
      </c>
      <c r="F123" s="52"/>
      <c r="G123" s="53"/>
      <c r="H123" s="212"/>
      <c r="I123" s="55"/>
      <c r="J123" s="54"/>
      <c r="K123" s="54"/>
      <c r="L123" s="54"/>
      <c r="M123" s="54"/>
      <c r="N123" s="54"/>
      <c r="O123" s="54"/>
      <c r="P123" s="54"/>
      <c r="Q123" s="55"/>
      <c r="R123" s="54"/>
      <c r="S123" s="56">
        <f t="shared" si="24"/>
        <v>0</v>
      </c>
      <c r="T123" s="56">
        <f t="shared" si="21"/>
        <v>0</v>
      </c>
      <c r="U123" s="56">
        <f t="shared" si="25"/>
        <v>0</v>
      </c>
      <c r="V123" s="56">
        <f t="shared" si="22"/>
        <v>0</v>
      </c>
      <c r="W123" s="64" t="str">
        <f t="shared" si="23"/>
        <v/>
      </c>
      <c r="X123" s="56" t="str">
        <f t="shared" si="26"/>
        <v>T</v>
      </c>
    </row>
    <row r="124" spans="1:39" ht="21.75" customHeight="1" x14ac:dyDescent="0.25">
      <c r="C124" s="63"/>
      <c r="D124" s="66" t="str">
        <f t="shared" si="20"/>
        <v/>
      </c>
      <c r="E124" s="69" t="str">
        <f>IFERROR(VLOOKUP(J124,Causa!$A$2:$F$15,6,0),"")</f>
        <v/>
      </c>
      <c r="F124" s="52"/>
      <c r="G124" s="53"/>
      <c r="H124" s="212"/>
      <c r="I124" s="55"/>
      <c r="J124" s="54"/>
      <c r="K124" s="54"/>
      <c r="L124" s="54"/>
      <c r="M124" s="54"/>
      <c r="N124" s="54"/>
      <c r="O124" s="54"/>
      <c r="P124" s="54"/>
      <c r="Q124" s="55"/>
      <c r="R124" s="54"/>
      <c r="S124" s="56">
        <f t="shared" si="24"/>
        <v>0</v>
      </c>
      <c r="T124" s="56">
        <f t="shared" si="21"/>
        <v>0</v>
      </c>
      <c r="U124" s="56">
        <f t="shared" si="25"/>
        <v>0</v>
      </c>
      <c r="V124" s="56">
        <f t="shared" si="22"/>
        <v>0</v>
      </c>
      <c r="W124" s="64" t="str">
        <f t="shared" si="23"/>
        <v/>
      </c>
      <c r="X124" s="56" t="str">
        <f t="shared" si="26"/>
        <v>T</v>
      </c>
    </row>
    <row r="125" spans="1:39" ht="21.75" customHeight="1" x14ac:dyDescent="0.25">
      <c r="C125" s="63"/>
      <c r="D125" s="66" t="str">
        <f t="shared" si="20"/>
        <v/>
      </c>
      <c r="E125" s="69" t="str">
        <f>IFERROR(VLOOKUP(J125,Causa!$A$2:$F$15,6,0),"")</f>
        <v/>
      </c>
      <c r="F125" s="52"/>
      <c r="G125" s="53"/>
      <c r="H125" s="212"/>
      <c r="I125" s="55"/>
      <c r="J125" s="54"/>
      <c r="K125" s="54"/>
      <c r="L125" s="54"/>
      <c r="M125" s="54"/>
      <c r="N125" s="54"/>
      <c r="O125" s="54"/>
      <c r="P125" s="54"/>
      <c r="Q125" s="55"/>
      <c r="R125" s="54"/>
      <c r="S125" s="56">
        <f t="shared" si="24"/>
        <v>0</v>
      </c>
      <c r="T125" s="56">
        <f t="shared" si="21"/>
        <v>0</v>
      </c>
      <c r="U125" s="56">
        <f t="shared" si="25"/>
        <v>0</v>
      </c>
      <c r="V125" s="56">
        <f t="shared" si="22"/>
        <v>0</v>
      </c>
      <c r="W125" s="64" t="str">
        <f t="shared" si="23"/>
        <v/>
      </c>
      <c r="X125" s="56" t="str">
        <f t="shared" si="26"/>
        <v>T</v>
      </c>
    </row>
    <row r="126" spans="1:39" ht="21.75" customHeight="1" x14ac:dyDescent="0.25">
      <c r="C126" s="63"/>
      <c r="D126" s="66" t="str">
        <f t="shared" si="20"/>
        <v/>
      </c>
      <c r="E126" s="69" t="str">
        <f>IFERROR(VLOOKUP(J126,Causa!$A$2:$F$15,6,0),"")</f>
        <v/>
      </c>
      <c r="F126" s="52"/>
      <c r="G126" s="53"/>
      <c r="H126" s="212"/>
      <c r="I126" s="55"/>
      <c r="J126" s="54"/>
      <c r="K126" s="54"/>
      <c r="L126" s="54"/>
      <c r="M126" s="54"/>
      <c r="N126" s="54"/>
      <c r="O126" s="54"/>
      <c r="P126" s="54"/>
      <c r="Q126" s="55"/>
      <c r="R126" s="54"/>
      <c r="S126" s="56">
        <f t="shared" si="24"/>
        <v>0</v>
      </c>
      <c r="T126" s="56">
        <f t="shared" si="21"/>
        <v>0</v>
      </c>
      <c r="U126" s="56">
        <f t="shared" si="25"/>
        <v>0</v>
      </c>
      <c r="V126" s="56">
        <f t="shared" si="22"/>
        <v>0</v>
      </c>
      <c r="W126" s="64" t="str">
        <f t="shared" si="23"/>
        <v/>
      </c>
      <c r="X126" s="56" t="str">
        <f t="shared" si="26"/>
        <v>T</v>
      </c>
    </row>
    <row r="127" spans="1:39" ht="21.75" customHeight="1" x14ac:dyDescent="0.25">
      <c r="C127" s="63"/>
      <c r="D127" s="66" t="str">
        <f t="shared" si="20"/>
        <v/>
      </c>
      <c r="E127" s="69" t="str">
        <f>IFERROR(VLOOKUP(J127,Causa!$A$2:$F$15,6,0),"")</f>
        <v/>
      </c>
      <c r="F127" s="52"/>
      <c r="G127" s="53"/>
      <c r="H127" s="212"/>
      <c r="I127" s="55"/>
      <c r="J127" s="54"/>
      <c r="K127" s="54"/>
      <c r="L127" s="54"/>
      <c r="M127" s="54"/>
      <c r="N127" s="54"/>
      <c r="O127" s="54"/>
      <c r="P127" s="54"/>
      <c r="Q127" s="55"/>
      <c r="R127" s="54"/>
      <c r="S127" s="56">
        <f t="shared" si="24"/>
        <v>0</v>
      </c>
      <c r="T127" s="56">
        <f t="shared" si="21"/>
        <v>0</v>
      </c>
      <c r="U127" s="56">
        <f t="shared" si="25"/>
        <v>0</v>
      </c>
      <c r="V127" s="56">
        <f t="shared" si="22"/>
        <v>0</v>
      </c>
      <c r="W127" s="64" t="str">
        <f t="shared" si="23"/>
        <v/>
      </c>
      <c r="X127" s="56" t="str">
        <f t="shared" si="26"/>
        <v>T</v>
      </c>
    </row>
    <row r="128" spans="1:39" ht="21.75" customHeight="1" x14ac:dyDescent="0.25">
      <c r="C128" s="63"/>
      <c r="D128" s="66" t="str">
        <f t="shared" si="20"/>
        <v/>
      </c>
      <c r="E128" s="69" t="str">
        <f>IFERROR(VLOOKUP(J128,Causa!$A$2:$F$15,6,0),"")</f>
        <v/>
      </c>
      <c r="F128" s="52"/>
      <c r="G128" s="53"/>
      <c r="H128" s="212"/>
      <c r="I128" s="55"/>
      <c r="J128" s="54"/>
      <c r="K128" s="54"/>
      <c r="L128" s="54"/>
      <c r="M128" s="54"/>
      <c r="N128" s="54"/>
      <c r="O128" s="54"/>
      <c r="P128" s="54"/>
      <c r="Q128" s="55"/>
      <c r="R128" s="54"/>
      <c r="S128" s="56">
        <f t="shared" si="24"/>
        <v>0</v>
      </c>
      <c r="T128" s="56">
        <f t="shared" si="21"/>
        <v>0</v>
      </c>
      <c r="U128" s="56">
        <f t="shared" si="25"/>
        <v>0</v>
      </c>
      <c r="V128" s="56">
        <f t="shared" si="22"/>
        <v>0</v>
      </c>
      <c r="W128" s="64" t="str">
        <f t="shared" si="23"/>
        <v/>
      </c>
      <c r="X128" s="56" t="str">
        <f t="shared" si="26"/>
        <v>T</v>
      </c>
    </row>
    <row r="129" spans="3:24" ht="21.75" customHeight="1" x14ac:dyDescent="0.25">
      <c r="C129" s="63"/>
      <c r="D129" s="66" t="str">
        <f t="shared" si="20"/>
        <v/>
      </c>
      <c r="E129" s="69" t="str">
        <f>IFERROR(VLOOKUP(J129,Causa!$A$2:$F$15,6,0),"")</f>
        <v/>
      </c>
      <c r="F129" s="52"/>
      <c r="G129" s="53"/>
      <c r="H129" s="212"/>
      <c r="I129" s="55"/>
      <c r="J129" s="54"/>
      <c r="K129" s="54"/>
      <c r="L129" s="54"/>
      <c r="M129" s="54"/>
      <c r="N129" s="54"/>
      <c r="O129" s="54"/>
      <c r="P129" s="54"/>
      <c r="Q129" s="55"/>
      <c r="R129" s="54"/>
      <c r="S129" s="56">
        <f t="shared" si="24"/>
        <v>0</v>
      </c>
      <c r="T129" s="56">
        <f t="shared" si="21"/>
        <v>0</v>
      </c>
      <c r="U129" s="56">
        <f t="shared" si="25"/>
        <v>0</v>
      </c>
      <c r="V129" s="56">
        <f t="shared" si="22"/>
        <v>0</v>
      </c>
      <c r="W129" s="64" t="str">
        <f t="shared" si="23"/>
        <v/>
      </c>
      <c r="X129" s="56" t="str">
        <f t="shared" si="26"/>
        <v>T</v>
      </c>
    </row>
    <row r="130" spans="3:24" ht="21.75" customHeight="1" x14ac:dyDescent="0.25">
      <c r="C130" s="63"/>
      <c r="D130" s="66" t="str">
        <f t="shared" si="20"/>
        <v/>
      </c>
      <c r="E130" s="69" t="str">
        <f>IFERROR(VLOOKUP(J130,Causa!$A$2:$F$15,6,0),"")</f>
        <v/>
      </c>
      <c r="F130" s="52"/>
      <c r="G130" s="53"/>
      <c r="H130" s="212"/>
      <c r="I130" s="55"/>
      <c r="J130" s="54"/>
      <c r="K130" s="54"/>
      <c r="L130" s="54"/>
      <c r="M130" s="54"/>
      <c r="N130" s="54"/>
      <c r="O130" s="54"/>
      <c r="P130" s="54"/>
      <c r="Q130" s="55"/>
      <c r="R130" s="54"/>
      <c r="S130" s="56">
        <f t="shared" si="24"/>
        <v>0</v>
      </c>
      <c r="T130" s="56">
        <f t="shared" si="21"/>
        <v>0</v>
      </c>
      <c r="U130" s="56">
        <f t="shared" si="25"/>
        <v>0</v>
      </c>
      <c r="V130" s="56">
        <f t="shared" si="22"/>
        <v>0</v>
      </c>
      <c r="W130" s="64" t="str">
        <f t="shared" si="23"/>
        <v/>
      </c>
      <c r="X130" s="56" t="str">
        <f t="shared" si="26"/>
        <v>T</v>
      </c>
    </row>
    <row r="131" spans="3:24" ht="21.75" customHeight="1" x14ac:dyDescent="0.25">
      <c r="C131" s="63"/>
      <c r="D131" s="66" t="str">
        <f t="shared" si="20"/>
        <v/>
      </c>
      <c r="E131" s="69" t="str">
        <f>IFERROR(VLOOKUP(J131,Causa!$A$2:$F$15,6,0),"")</f>
        <v/>
      </c>
      <c r="F131" s="52"/>
      <c r="G131" s="53"/>
      <c r="H131" s="212"/>
      <c r="I131" s="55"/>
      <c r="J131" s="54"/>
      <c r="K131" s="54"/>
      <c r="L131" s="54"/>
      <c r="M131" s="54"/>
      <c r="N131" s="54"/>
      <c r="O131" s="54"/>
      <c r="P131" s="54"/>
      <c r="Q131" s="55"/>
      <c r="R131" s="54"/>
      <c r="S131" s="56">
        <f t="shared" si="24"/>
        <v>0</v>
      </c>
      <c r="T131" s="56">
        <f t="shared" si="21"/>
        <v>0</v>
      </c>
      <c r="U131" s="56">
        <f t="shared" si="25"/>
        <v>0</v>
      </c>
      <c r="V131" s="56">
        <f t="shared" si="22"/>
        <v>0</v>
      </c>
      <c r="W131" s="64" t="str">
        <f t="shared" si="23"/>
        <v/>
      </c>
      <c r="X131" s="56" t="str">
        <f t="shared" si="26"/>
        <v>T</v>
      </c>
    </row>
    <row r="132" spans="3:24" ht="21.75" customHeight="1" x14ac:dyDescent="0.25">
      <c r="C132" s="63"/>
      <c r="D132" s="66" t="str">
        <f t="shared" si="20"/>
        <v/>
      </c>
      <c r="E132" s="69" t="str">
        <f>IFERROR(VLOOKUP(J132,Causa!$A$2:$F$15,6,0),"")</f>
        <v/>
      </c>
      <c r="F132" s="52"/>
      <c r="G132" s="53"/>
      <c r="H132" s="212"/>
      <c r="I132" s="55"/>
      <c r="J132" s="54"/>
      <c r="K132" s="54"/>
      <c r="L132" s="54"/>
      <c r="M132" s="54"/>
      <c r="N132" s="54"/>
      <c r="O132" s="54"/>
      <c r="P132" s="54"/>
      <c r="Q132" s="55"/>
      <c r="R132" s="54"/>
      <c r="S132" s="56">
        <f t="shared" si="24"/>
        <v>0</v>
      </c>
      <c r="T132" s="56">
        <f t="shared" si="21"/>
        <v>0</v>
      </c>
      <c r="U132" s="56">
        <f t="shared" si="25"/>
        <v>0</v>
      </c>
      <c r="V132" s="56">
        <f t="shared" si="22"/>
        <v>0</v>
      </c>
      <c r="W132" s="64" t="str">
        <f t="shared" si="23"/>
        <v/>
      </c>
      <c r="X132" s="56" t="str">
        <f t="shared" si="26"/>
        <v>T</v>
      </c>
    </row>
    <row r="133" spans="3:24" ht="21.75" customHeight="1" x14ac:dyDescent="0.25">
      <c r="C133" s="63"/>
      <c r="D133" s="66" t="str">
        <f t="shared" si="20"/>
        <v/>
      </c>
      <c r="E133" s="69" t="str">
        <f>IFERROR(VLOOKUP(J133,Causa!$A$2:$F$15,6,0),"")</f>
        <v/>
      </c>
      <c r="F133" s="52"/>
      <c r="G133" s="53"/>
      <c r="H133" s="212"/>
      <c r="I133" s="55"/>
      <c r="J133" s="54"/>
      <c r="K133" s="54"/>
      <c r="L133" s="54"/>
      <c r="M133" s="54"/>
      <c r="N133" s="54"/>
      <c r="O133" s="54"/>
      <c r="P133" s="54"/>
      <c r="Q133" s="55"/>
      <c r="R133" s="54"/>
      <c r="S133" s="56">
        <f t="shared" si="24"/>
        <v>0</v>
      </c>
      <c r="T133" s="56">
        <f t="shared" si="21"/>
        <v>0</v>
      </c>
      <c r="U133" s="56">
        <f t="shared" si="25"/>
        <v>0</v>
      </c>
      <c r="V133" s="56">
        <f t="shared" si="22"/>
        <v>0</v>
      </c>
      <c r="W133" s="64" t="str">
        <f t="shared" si="23"/>
        <v/>
      </c>
      <c r="X133" s="56" t="str">
        <f t="shared" si="26"/>
        <v>T</v>
      </c>
    </row>
    <row r="134" spans="3:24" ht="21.75" customHeight="1" x14ac:dyDescent="0.25">
      <c r="C134" s="63"/>
      <c r="D134" s="66" t="str">
        <f t="shared" si="20"/>
        <v/>
      </c>
      <c r="E134" s="69" t="str">
        <f>IFERROR(VLOOKUP(J134,Causa!$A$2:$F$15,6,0),"")</f>
        <v/>
      </c>
      <c r="F134" s="52"/>
      <c r="G134" s="53"/>
      <c r="H134" s="212"/>
      <c r="I134" s="55"/>
      <c r="J134" s="54"/>
      <c r="K134" s="54"/>
      <c r="L134" s="54"/>
      <c r="M134" s="54"/>
      <c r="N134" s="54"/>
      <c r="O134" s="54"/>
      <c r="P134" s="54"/>
      <c r="Q134" s="55"/>
      <c r="R134" s="54"/>
      <c r="S134" s="56">
        <f t="shared" si="24"/>
        <v>0</v>
      </c>
      <c r="T134" s="56">
        <f t="shared" si="21"/>
        <v>0</v>
      </c>
      <c r="U134" s="56">
        <f t="shared" si="25"/>
        <v>0</v>
      </c>
      <c r="V134" s="56">
        <f t="shared" si="22"/>
        <v>0</v>
      </c>
      <c r="W134" s="64" t="str">
        <f t="shared" si="23"/>
        <v/>
      </c>
      <c r="X134" s="56" t="str">
        <f t="shared" si="26"/>
        <v>T</v>
      </c>
    </row>
    <row r="135" spans="3:24" ht="21.75" customHeight="1" x14ac:dyDescent="0.25">
      <c r="C135" s="63"/>
      <c r="D135" s="66" t="str">
        <f t="shared" si="20"/>
        <v/>
      </c>
      <c r="E135" s="69" t="str">
        <f>IFERROR(VLOOKUP(J135,Causa!$A$2:$F$15,6,0),"")</f>
        <v/>
      </c>
      <c r="F135" s="52"/>
      <c r="G135" s="53"/>
      <c r="H135" s="212"/>
      <c r="I135" s="55"/>
      <c r="J135" s="54"/>
      <c r="K135" s="54"/>
      <c r="L135" s="54"/>
      <c r="M135" s="54"/>
      <c r="N135" s="54"/>
      <c r="O135" s="54"/>
      <c r="P135" s="54"/>
      <c r="Q135" s="55"/>
      <c r="R135" s="54"/>
      <c r="S135" s="56">
        <f t="shared" si="24"/>
        <v>0</v>
      </c>
      <c r="T135" s="56">
        <f t="shared" si="21"/>
        <v>0</v>
      </c>
      <c r="U135" s="56">
        <f t="shared" si="25"/>
        <v>0</v>
      </c>
      <c r="V135" s="56">
        <f t="shared" si="22"/>
        <v>0</v>
      </c>
      <c r="W135" s="64" t="str">
        <f t="shared" si="23"/>
        <v/>
      </c>
      <c r="X135" s="56" t="str">
        <f t="shared" si="26"/>
        <v>T</v>
      </c>
    </row>
    <row r="136" spans="3:24" ht="21.75" customHeight="1" x14ac:dyDescent="0.25">
      <c r="C136" s="63"/>
      <c r="D136" s="66" t="str">
        <f t="shared" si="20"/>
        <v/>
      </c>
      <c r="E136" s="69" t="str">
        <f>IFERROR(VLOOKUP(J136,Causa!$A$2:$F$15,6,0),"")</f>
        <v/>
      </c>
      <c r="F136" s="52"/>
      <c r="G136" s="53"/>
      <c r="H136" s="212"/>
      <c r="I136" s="55"/>
      <c r="J136" s="54"/>
      <c r="K136" s="54"/>
      <c r="L136" s="54"/>
      <c r="M136" s="54"/>
      <c r="N136" s="54"/>
      <c r="O136" s="54"/>
      <c r="P136" s="54"/>
      <c r="Q136" s="55"/>
      <c r="R136" s="54"/>
      <c r="S136" s="56">
        <f t="shared" si="24"/>
        <v>0</v>
      </c>
      <c r="T136" s="56">
        <f t="shared" si="21"/>
        <v>0</v>
      </c>
      <c r="U136" s="56">
        <f t="shared" si="25"/>
        <v>0</v>
      </c>
      <c r="V136" s="56">
        <f t="shared" si="22"/>
        <v>0</v>
      </c>
      <c r="W136" s="64" t="str">
        <f t="shared" si="23"/>
        <v/>
      </c>
      <c r="X136" s="56" t="str">
        <f t="shared" si="26"/>
        <v>T</v>
      </c>
    </row>
    <row r="137" spans="3:24" ht="21.75" customHeight="1" x14ac:dyDescent="0.25">
      <c r="C137" s="63"/>
      <c r="D137" s="66" t="str">
        <f t="shared" si="20"/>
        <v/>
      </c>
      <c r="E137" s="69" t="str">
        <f>IFERROR(VLOOKUP(J137,Causa!$A$2:$F$15,6,0),"")</f>
        <v/>
      </c>
      <c r="F137" s="52"/>
      <c r="G137" s="53"/>
      <c r="H137" s="212"/>
      <c r="I137" s="55"/>
      <c r="J137" s="54"/>
      <c r="K137" s="54"/>
      <c r="L137" s="54"/>
      <c r="M137" s="54"/>
      <c r="N137" s="54"/>
      <c r="O137" s="54"/>
      <c r="P137" s="54"/>
      <c r="Q137" s="55"/>
      <c r="R137" s="54"/>
      <c r="S137" s="56">
        <f t="shared" si="24"/>
        <v>0</v>
      </c>
      <c r="T137" s="56">
        <f t="shared" si="21"/>
        <v>0</v>
      </c>
      <c r="U137" s="56">
        <f t="shared" si="25"/>
        <v>0</v>
      </c>
      <c r="V137" s="56">
        <f t="shared" si="22"/>
        <v>0</v>
      </c>
      <c r="W137" s="64" t="str">
        <f t="shared" si="23"/>
        <v/>
      </c>
      <c r="X137" s="56" t="str">
        <f t="shared" si="26"/>
        <v>T</v>
      </c>
    </row>
    <row r="138" spans="3:24" ht="21.75" customHeight="1" x14ac:dyDescent="0.25">
      <c r="C138" s="63"/>
      <c r="D138" s="66" t="str">
        <f t="shared" si="20"/>
        <v/>
      </c>
      <c r="E138" s="69" t="str">
        <f>IFERROR(VLOOKUP(J138,Causa!$A$2:$F$15,6,0),"")</f>
        <v/>
      </c>
      <c r="F138" s="52"/>
      <c r="G138" s="53"/>
      <c r="H138" s="212"/>
      <c r="I138" s="55"/>
      <c r="J138" s="54"/>
      <c r="K138" s="54"/>
      <c r="L138" s="54"/>
      <c r="M138" s="54"/>
      <c r="N138" s="54"/>
      <c r="O138" s="54"/>
      <c r="P138" s="54"/>
      <c r="Q138" s="55"/>
      <c r="R138" s="54"/>
      <c r="S138" s="56">
        <f t="shared" si="24"/>
        <v>0</v>
      </c>
      <c r="T138" s="56">
        <f t="shared" si="21"/>
        <v>0</v>
      </c>
      <c r="U138" s="56">
        <f t="shared" si="25"/>
        <v>0</v>
      </c>
      <c r="V138" s="56">
        <f t="shared" si="22"/>
        <v>0</v>
      </c>
      <c r="W138" s="64" t="str">
        <f t="shared" si="23"/>
        <v/>
      </c>
      <c r="X138" s="56" t="str">
        <f t="shared" si="26"/>
        <v>T</v>
      </c>
    </row>
    <row r="139" spans="3:24" ht="21.75" customHeight="1" x14ac:dyDescent="0.25">
      <c r="C139" s="63"/>
      <c r="D139" s="66" t="str">
        <f t="shared" si="20"/>
        <v/>
      </c>
      <c r="E139" s="69" t="str">
        <f>IFERROR(VLOOKUP(J139,Causa!$A$2:$F$15,6,0),"")</f>
        <v/>
      </c>
      <c r="F139" s="52"/>
      <c r="G139" s="53"/>
      <c r="H139" s="212"/>
      <c r="I139" s="55"/>
      <c r="J139" s="54"/>
      <c r="K139" s="54"/>
      <c r="L139" s="54"/>
      <c r="M139" s="54"/>
      <c r="N139" s="54"/>
      <c r="O139" s="54"/>
      <c r="P139" s="54"/>
      <c r="Q139" s="55"/>
      <c r="R139" s="54"/>
      <c r="S139" s="56">
        <f t="shared" si="24"/>
        <v>0</v>
      </c>
      <c r="T139" s="56">
        <f t="shared" si="21"/>
        <v>0</v>
      </c>
      <c r="U139" s="56">
        <f t="shared" si="25"/>
        <v>0</v>
      </c>
      <c r="V139" s="56">
        <f t="shared" si="22"/>
        <v>0</v>
      </c>
      <c r="W139" s="64" t="str">
        <f t="shared" si="23"/>
        <v/>
      </c>
      <c r="X139" s="56" t="str">
        <f t="shared" si="26"/>
        <v>T</v>
      </c>
    </row>
    <row r="140" spans="3:24" ht="21.75" customHeight="1" x14ac:dyDescent="0.25">
      <c r="C140" s="63"/>
      <c r="D140" s="66" t="str">
        <f t="shared" si="20"/>
        <v/>
      </c>
      <c r="E140" s="69" t="str">
        <f>IFERROR(VLOOKUP(J140,Causa!$A$2:$F$15,6,0),"")</f>
        <v/>
      </c>
      <c r="F140" s="52"/>
      <c r="G140" s="53"/>
      <c r="H140" s="212"/>
      <c r="I140" s="55"/>
      <c r="J140" s="54"/>
      <c r="K140" s="54"/>
      <c r="L140" s="54"/>
      <c r="M140" s="54"/>
      <c r="N140" s="54"/>
      <c r="O140" s="54"/>
      <c r="P140" s="54"/>
      <c r="Q140" s="55"/>
      <c r="R140" s="54"/>
      <c r="S140" s="56">
        <f t="shared" si="24"/>
        <v>0</v>
      </c>
      <c r="T140" s="56">
        <f t="shared" si="21"/>
        <v>0</v>
      </c>
      <c r="U140" s="56">
        <f t="shared" si="25"/>
        <v>0</v>
      </c>
      <c r="V140" s="56">
        <f t="shared" si="22"/>
        <v>0</v>
      </c>
      <c r="W140" s="64" t="str">
        <f t="shared" si="23"/>
        <v/>
      </c>
      <c r="X140" s="56" t="str">
        <f t="shared" si="26"/>
        <v>T</v>
      </c>
    </row>
    <row r="141" spans="3:24" ht="21.75" customHeight="1" x14ac:dyDescent="0.25">
      <c r="C141" s="63"/>
      <c r="D141" s="66" t="str">
        <f t="shared" si="20"/>
        <v/>
      </c>
      <c r="E141" s="69" t="str">
        <f>IFERROR(VLOOKUP(J141,Causa!$A$2:$F$15,6,0),"")</f>
        <v/>
      </c>
      <c r="F141" s="52"/>
      <c r="G141" s="53"/>
      <c r="H141" s="212"/>
      <c r="I141" s="55"/>
      <c r="J141" s="54"/>
      <c r="K141" s="54"/>
      <c r="L141" s="54"/>
      <c r="M141" s="54"/>
      <c r="N141" s="54"/>
      <c r="O141" s="54"/>
      <c r="P141" s="54"/>
      <c r="Q141" s="55"/>
      <c r="R141" s="54"/>
      <c r="S141" s="56">
        <f t="shared" si="24"/>
        <v>0</v>
      </c>
      <c r="T141" s="56">
        <f t="shared" si="21"/>
        <v>0</v>
      </c>
      <c r="U141" s="56">
        <f t="shared" si="25"/>
        <v>0</v>
      </c>
      <c r="V141" s="56">
        <f t="shared" si="22"/>
        <v>0</v>
      </c>
      <c r="W141" s="64" t="str">
        <f t="shared" si="23"/>
        <v/>
      </c>
      <c r="X141" s="56" t="str">
        <f t="shared" si="26"/>
        <v>T</v>
      </c>
    </row>
    <row r="142" spans="3:24" ht="21.75" customHeight="1" x14ac:dyDescent="0.25">
      <c r="C142" s="63"/>
      <c r="D142" s="66" t="str">
        <f t="shared" si="20"/>
        <v/>
      </c>
      <c r="E142" s="69" t="str">
        <f>IFERROR(VLOOKUP(J142,Causa!$A$2:$F$15,6,0),"")</f>
        <v/>
      </c>
      <c r="F142" s="52"/>
      <c r="G142" s="53"/>
      <c r="H142" s="212"/>
      <c r="I142" s="55"/>
      <c r="J142" s="54"/>
      <c r="K142" s="54"/>
      <c r="L142" s="54"/>
      <c r="M142" s="54"/>
      <c r="N142" s="54"/>
      <c r="O142" s="54"/>
      <c r="P142" s="54"/>
      <c r="Q142" s="55"/>
      <c r="R142" s="54"/>
      <c r="S142" s="56">
        <f t="shared" si="24"/>
        <v>0</v>
      </c>
      <c r="T142" s="56">
        <f t="shared" si="21"/>
        <v>0</v>
      </c>
      <c r="U142" s="56">
        <f t="shared" si="25"/>
        <v>0</v>
      </c>
      <c r="V142" s="56">
        <f t="shared" si="22"/>
        <v>0</v>
      </c>
      <c r="W142" s="64" t="str">
        <f t="shared" si="23"/>
        <v/>
      </c>
      <c r="X142" s="56" t="str">
        <f t="shared" si="26"/>
        <v>T</v>
      </c>
    </row>
    <row r="143" spans="3:24" ht="21.75" customHeight="1" x14ac:dyDescent="0.25">
      <c r="C143" s="63"/>
      <c r="D143" s="66" t="str">
        <f t="shared" si="20"/>
        <v/>
      </c>
      <c r="E143" s="69" t="str">
        <f>IFERROR(VLOOKUP(J143,Causa!$A$2:$F$15,6,0),"")</f>
        <v/>
      </c>
      <c r="F143" s="52"/>
      <c r="G143" s="53"/>
      <c r="H143" s="212"/>
      <c r="I143" s="55"/>
      <c r="J143" s="54"/>
      <c r="K143" s="54"/>
      <c r="L143" s="54"/>
      <c r="M143" s="54"/>
      <c r="N143" s="54"/>
      <c r="O143" s="54"/>
      <c r="P143" s="54"/>
      <c r="Q143" s="55"/>
      <c r="R143" s="54"/>
      <c r="S143" s="56">
        <f t="shared" si="24"/>
        <v>0</v>
      </c>
      <c r="T143" s="56">
        <f t="shared" si="21"/>
        <v>0</v>
      </c>
      <c r="U143" s="56">
        <f t="shared" si="25"/>
        <v>0</v>
      </c>
      <c r="V143" s="56">
        <f t="shared" si="22"/>
        <v>0</v>
      </c>
      <c r="W143" s="64" t="str">
        <f t="shared" si="23"/>
        <v/>
      </c>
      <c r="X143" s="56" t="str">
        <f t="shared" si="26"/>
        <v>T</v>
      </c>
    </row>
    <row r="144" spans="3:24" ht="21.75" customHeight="1" x14ac:dyDescent="0.25">
      <c r="C144" s="63"/>
      <c r="D144" s="66" t="str">
        <f t="shared" si="20"/>
        <v/>
      </c>
      <c r="E144" s="69" t="str">
        <f>IFERROR(VLOOKUP(J144,Causa!$A$2:$F$15,6,0),"")</f>
        <v/>
      </c>
      <c r="F144" s="52"/>
      <c r="G144" s="53"/>
      <c r="H144" s="212"/>
      <c r="I144" s="55"/>
      <c r="J144" s="54"/>
      <c r="K144" s="54"/>
      <c r="L144" s="54"/>
      <c r="M144" s="54"/>
      <c r="N144" s="54"/>
      <c r="O144" s="54"/>
      <c r="P144" s="54"/>
      <c r="Q144" s="55"/>
      <c r="R144" s="54"/>
      <c r="S144" s="56">
        <f t="shared" si="24"/>
        <v>0</v>
      </c>
      <c r="T144" s="56">
        <f t="shared" si="21"/>
        <v>0</v>
      </c>
      <c r="U144" s="56">
        <f t="shared" si="25"/>
        <v>0</v>
      </c>
      <c r="V144" s="56">
        <f t="shared" si="22"/>
        <v>0</v>
      </c>
      <c r="W144" s="64" t="str">
        <f t="shared" si="23"/>
        <v/>
      </c>
      <c r="X144" s="56" t="str">
        <f t="shared" si="26"/>
        <v>T</v>
      </c>
    </row>
    <row r="145" spans="3:24" ht="21.75" customHeight="1" x14ac:dyDescent="0.25">
      <c r="C145" s="63"/>
      <c r="D145" s="66" t="str">
        <f t="shared" si="20"/>
        <v/>
      </c>
      <c r="E145" s="69" t="str">
        <f>IFERROR(VLOOKUP(J145,Causa!$A$2:$F$15,6,0),"")</f>
        <v/>
      </c>
      <c r="F145" s="52"/>
      <c r="G145" s="53"/>
      <c r="H145" s="212"/>
      <c r="I145" s="55"/>
      <c r="J145" s="54"/>
      <c r="K145" s="54"/>
      <c r="L145" s="54"/>
      <c r="M145" s="54"/>
      <c r="N145" s="54"/>
      <c r="O145" s="54"/>
      <c r="P145" s="54"/>
      <c r="Q145" s="55"/>
      <c r="R145" s="54"/>
      <c r="S145" s="56">
        <f t="shared" si="24"/>
        <v>0</v>
      </c>
      <c r="T145" s="56">
        <f t="shared" si="21"/>
        <v>0</v>
      </c>
      <c r="U145" s="56">
        <f t="shared" si="25"/>
        <v>0</v>
      </c>
      <c r="V145" s="56">
        <f t="shared" si="22"/>
        <v>0</v>
      </c>
      <c r="W145" s="64" t="str">
        <f t="shared" si="23"/>
        <v/>
      </c>
      <c r="X145" s="56" t="str">
        <f t="shared" si="26"/>
        <v>T</v>
      </c>
    </row>
    <row r="146" spans="3:24" ht="21.75" customHeight="1" x14ac:dyDescent="0.25">
      <c r="C146" s="63"/>
      <c r="D146" s="66" t="str">
        <f t="shared" si="20"/>
        <v/>
      </c>
      <c r="E146" s="69" t="str">
        <f>IFERROR(VLOOKUP(J146,Causa!$A$2:$F$15,6,0),"")</f>
        <v/>
      </c>
      <c r="F146" s="52"/>
      <c r="G146" s="53"/>
      <c r="H146" s="212"/>
      <c r="I146" s="55"/>
      <c r="J146" s="54"/>
      <c r="K146" s="54"/>
      <c r="L146" s="54"/>
      <c r="M146" s="54"/>
      <c r="N146" s="54"/>
      <c r="O146" s="54"/>
      <c r="P146" s="54"/>
      <c r="Q146" s="55"/>
      <c r="R146" s="54"/>
      <c r="S146" s="56">
        <f t="shared" si="24"/>
        <v>0</v>
      </c>
      <c r="T146" s="56">
        <f t="shared" si="21"/>
        <v>0</v>
      </c>
      <c r="U146" s="56">
        <f t="shared" si="25"/>
        <v>0</v>
      </c>
      <c r="V146" s="56">
        <f t="shared" si="22"/>
        <v>0</v>
      </c>
      <c r="W146" s="64" t="str">
        <f t="shared" si="23"/>
        <v/>
      </c>
      <c r="X146" s="56" t="str">
        <f t="shared" si="26"/>
        <v>T</v>
      </c>
    </row>
    <row r="147" spans="3:24" ht="21.75" customHeight="1" x14ac:dyDescent="0.25">
      <c r="C147" s="63"/>
      <c r="D147" s="66" t="str">
        <f t="shared" si="20"/>
        <v/>
      </c>
      <c r="E147" s="69" t="str">
        <f>IFERROR(VLOOKUP(J147,Causa!$A$2:$F$15,6,0),"")</f>
        <v/>
      </c>
      <c r="F147" s="52"/>
      <c r="G147" s="53"/>
      <c r="H147" s="212"/>
      <c r="I147" s="55"/>
      <c r="J147" s="54"/>
      <c r="K147" s="54"/>
      <c r="L147" s="54"/>
      <c r="M147" s="54"/>
      <c r="N147" s="54"/>
      <c r="O147" s="54"/>
      <c r="P147" s="54"/>
      <c r="Q147" s="55"/>
      <c r="R147" s="54"/>
      <c r="S147" s="56">
        <f t="shared" si="24"/>
        <v>0</v>
      </c>
      <c r="T147" s="56">
        <f t="shared" si="21"/>
        <v>0</v>
      </c>
      <c r="U147" s="56">
        <f t="shared" si="25"/>
        <v>0</v>
      </c>
      <c r="V147" s="56">
        <f t="shared" si="22"/>
        <v>0</v>
      </c>
      <c r="W147" s="64" t="str">
        <f t="shared" si="23"/>
        <v/>
      </c>
      <c r="X147" s="56" t="str">
        <f t="shared" si="26"/>
        <v>T</v>
      </c>
    </row>
    <row r="148" spans="3:24" ht="21.75" customHeight="1" x14ac:dyDescent="0.25">
      <c r="C148" s="63"/>
      <c r="D148" s="66" t="str">
        <f t="shared" si="20"/>
        <v/>
      </c>
      <c r="E148" s="69" t="str">
        <f>IFERROR(VLOOKUP(J148,Causa!$A$2:$F$15,6,0),"")</f>
        <v/>
      </c>
      <c r="F148" s="52"/>
      <c r="G148" s="53"/>
      <c r="H148" s="212"/>
      <c r="I148" s="55"/>
      <c r="J148" s="54"/>
      <c r="K148" s="54"/>
      <c r="L148" s="54"/>
      <c r="M148" s="54"/>
      <c r="N148" s="54"/>
      <c r="O148" s="54"/>
      <c r="P148" s="54"/>
      <c r="Q148" s="55"/>
      <c r="R148" s="54"/>
      <c r="S148" s="56">
        <f t="shared" si="24"/>
        <v>0</v>
      </c>
      <c r="T148" s="56">
        <f t="shared" si="21"/>
        <v>0</v>
      </c>
      <c r="U148" s="56">
        <f t="shared" si="25"/>
        <v>0</v>
      </c>
      <c r="V148" s="56">
        <f t="shared" si="22"/>
        <v>0</v>
      </c>
      <c r="W148" s="64" t="str">
        <f t="shared" si="23"/>
        <v/>
      </c>
      <c r="X148" s="56" t="str">
        <f t="shared" si="26"/>
        <v>T</v>
      </c>
    </row>
    <row r="149" spans="3:24" ht="21.75" customHeight="1" x14ac:dyDescent="0.25">
      <c r="C149" s="63"/>
      <c r="D149" s="66" t="str">
        <f t="shared" si="20"/>
        <v/>
      </c>
      <c r="E149" s="69" t="str">
        <f>IFERROR(VLOOKUP(J149,Causa!$A$2:$F$15,6,0),"")</f>
        <v/>
      </c>
      <c r="F149" s="52"/>
      <c r="G149" s="53"/>
      <c r="H149" s="212"/>
      <c r="I149" s="55"/>
      <c r="J149" s="54"/>
      <c r="K149" s="54"/>
      <c r="L149" s="54"/>
      <c r="M149" s="54"/>
      <c r="N149" s="54"/>
      <c r="O149" s="54"/>
      <c r="P149" s="54"/>
      <c r="Q149" s="55"/>
      <c r="R149" s="54"/>
      <c r="S149" s="56">
        <f t="shared" si="24"/>
        <v>0</v>
      </c>
      <c r="T149" s="56">
        <f t="shared" si="21"/>
        <v>0</v>
      </c>
      <c r="U149" s="56">
        <f t="shared" si="25"/>
        <v>0</v>
      </c>
      <c r="V149" s="56">
        <f t="shared" si="22"/>
        <v>0</v>
      </c>
      <c r="W149" s="64" t="str">
        <f t="shared" si="23"/>
        <v/>
      </c>
      <c r="X149" s="56" t="str">
        <f t="shared" si="26"/>
        <v>T</v>
      </c>
    </row>
    <row r="150" spans="3:24" ht="21.75" customHeight="1" x14ac:dyDescent="0.25">
      <c r="C150" s="63"/>
      <c r="D150" s="66" t="str">
        <f t="shared" si="20"/>
        <v/>
      </c>
      <c r="E150" s="69" t="str">
        <f>IFERROR(VLOOKUP(J150,Causa!$A$2:$F$15,6,0),"")</f>
        <v/>
      </c>
      <c r="F150" s="52"/>
      <c r="G150" s="53"/>
      <c r="H150" s="212"/>
      <c r="I150" s="55"/>
      <c r="J150" s="54"/>
      <c r="K150" s="54"/>
      <c r="L150" s="54"/>
      <c r="M150" s="54"/>
      <c r="N150" s="54"/>
      <c r="O150" s="54"/>
      <c r="P150" s="54"/>
      <c r="Q150" s="55"/>
      <c r="R150" s="54"/>
      <c r="S150" s="56">
        <f t="shared" si="24"/>
        <v>0</v>
      </c>
      <c r="T150" s="56">
        <f t="shared" si="21"/>
        <v>0</v>
      </c>
      <c r="U150" s="56">
        <f t="shared" si="25"/>
        <v>0</v>
      </c>
      <c r="V150" s="56">
        <f t="shared" si="22"/>
        <v>0</v>
      </c>
      <c r="W150" s="64" t="str">
        <f t="shared" si="23"/>
        <v/>
      </c>
      <c r="X150" s="56" t="str">
        <f t="shared" si="26"/>
        <v>T</v>
      </c>
    </row>
    <row r="151" spans="3:24" ht="21.75" customHeight="1" x14ac:dyDescent="0.25">
      <c r="C151" s="63"/>
      <c r="D151" s="66" t="str">
        <f t="shared" si="20"/>
        <v/>
      </c>
      <c r="E151" s="69" t="str">
        <f>IFERROR(VLOOKUP(J151,Causa!$A$2:$F$15,6,0),"")</f>
        <v/>
      </c>
      <c r="F151" s="52"/>
      <c r="G151" s="53"/>
      <c r="H151" s="212"/>
      <c r="I151" s="55"/>
      <c r="J151" s="54"/>
      <c r="K151" s="54"/>
      <c r="L151" s="54"/>
      <c r="M151" s="54"/>
      <c r="N151" s="54"/>
      <c r="O151" s="54"/>
      <c r="P151" s="54"/>
      <c r="Q151" s="55"/>
      <c r="R151" s="54"/>
      <c r="S151" s="56">
        <f t="shared" si="24"/>
        <v>0</v>
      </c>
      <c r="T151" s="56">
        <f t="shared" si="21"/>
        <v>0</v>
      </c>
      <c r="U151" s="56">
        <f t="shared" si="25"/>
        <v>0</v>
      </c>
      <c r="V151" s="56">
        <f t="shared" si="22"/>
        <v>0</v>
      </c>
      <c r="W151" s="64" t="str">
        <f t="shared" si="23"/>
        <v/>
      </c>
      <c r="X151" s="56" t="str">
        <f t="shared" si="26"/>
        <v>T</v>
      </c>
    </row>
    <row r="152" spans="3:24" ht="21.75" customHeight="1" x14ac:dyDescent="0.25">
      <c r="C152" s="63"/>
      <c r="D152" s="66" t="str">
        <f t="shared" si="20"/>
        <v/>
      </c>
      <c r="E152" s="69" t="str">
        <f>IFERROR(VLOOKUP(J152,Causa!$A$2:$F$15,6,0),"")</f>
        <v/>
      </c>
      <c r="F152" s="52"/>
      <c r="G152" s="53"/>
      <c r="H152" s="212"/>
      <c r="I152" s="55"/>
      <c r="J152" s="54"/>
      <c r="K152" s="54"/>
      <c r="L152" s="54"/>
      <c r="M152" s="54"/>
      <c r="N152" s="54"/>
      <c r="O152" s="54"/>
      <c r="P152" s="54"/>
      <c r="Q152" s="55"/>
      <c r="R152" s="54"/>
      <c r="S152" s="56">
        <f t="shared" si="24"/>
        <v>0</v>
      </c>
      <c r="T152" s="56">
        <f t="shared" si="21"/>
        <v>0</v>
      </c>
      <c r="U152" s="56">
        <f t="shared" si="25"/>
        <v>0</v>
      </c>
      <c r="V152" s="56">
        <f t="shared" si="22"/>
        <v>0</v>
      </c>
      <c r="W152" s="64" t="str">
        <f t="shared" si="23"/>
        <v/>
      </c>
      <c r="X152" s="56" t="str">
        <f t="shared" si="26"/>
        <v>T</v>
      </c>
    </row>
    <row r="153" spans="3:24" ht="21.75" customHeight="1" x14ac:dyDescent="0.25">
      <c r="C153" s="63"/>
      <c r="D153" s="66" t="str">
        <f t="shared" si="20"/>
        <v/>
      </c>
      <c r="E153" s="69" t="str">
        <f>IFERROR(VLOOKUP(J153,Causa!$A$2:$F$15,6,0),"")</f>
        <v/>
      </c>
      <c r="F153" s="52"/>
      <c r="G153" s="53"/>
      <c r="H153" s="212"/>
      <c r="I153" s="55"/>
      <c r="J153" s="54"/>
      <c r="K153" s="54"/>
      <c r="L153" s="54"/>
      <c r="M153" s="54"/>
      <c r="N153" s="54"/>
      <c r="O153" s="54"/>
      <c r="P153" s="54"/>
      <c r="Q153" s="55"/>
      <c r="R153" s="54"/>
      <c r="S153" s="56">
        <f t="shared" si="24"/>
        <v>0</v>
      </c>
      <c r="T153" s="56">
        <f t="shared" si="21"/>
        <v>0</v>
      </c>
      <c r="U153" s="56">
        <f t="shared" si="25"/>
        <v>0</v>
      </c>
      <c r="V153" s="56">
        <f t="shared" si="22"/>
        <v>0</v>
      </c>
      <c r="W153" s="64" t="str">
        <f t="shared" si="23"/>
        <v/>
      </c>
      <c r="X153" s="56" t="str">
        <f t="shared" si="26"/>
        <v>T</v>
      </c>
    </row>
    <row r="154" spans="3:24" ht="21.75" customHeight="1" x14ac:dyDescent="0.25">
      <c r="C154" s="63"/>
      <c r="D154" s="66" t="str">
        <f t="shared" si="20"/>
        <v/>
      </c>
      <c r="E154" s="69" t="str">
        <f>IFERROR(VLOOKUP(J154,Causa!$A$2:$F$15,6,0),"")</f>
        <v/>
      </c>
      <c r="F154" s="52"/>
      <c r="G154" s="53"/>
      <c r="H154" s="212"/>
      <c r="I154" s="55"/>
      <c r="J154" s="54"/>
      <c r="K154" s="54"/>
      <c r="L154" s="54"/>
      <c r="M154" s="54"/>
      <c r="N154" s="54"/>
      <c r="O154" s="54"/>
      <c r="P154" s="54"/>
      <c r="Q154" s="55"/>
      <c r="R154" s="54"/>
      <c r="S154" s="56">
        <f t="shared" si="24"/>
        <v>0</v>
      </c>
      <c r="T154" s="56">
        <f t="shared" si="21"/>
        <v>0</v>
      </c>
      <c r="U154" s="56">
        <f t="shared" si="25"/>
        <v>0</v>
      </c>
      <c r="V154" s="56">
        <f t="shared" si="22"/>
        <v>0</v>
      </c>
      <c r="W154" s="64" t="str">
        <f t="shared" si="23"/>
        <v/>
      </c>
      <c r="X154" s="56" t="str">
        <f t="shared" si="26"/>
        <v>T</v>
      </c>
    </row>
    <row r="155" spans="3:24" ht="21.75" customHeight="1" x14ac:dyDescent="0.25">
      <c r="C155" s="63"/>
      <c r="D155" s="66" t="str">
        <f t="shared" si="20"/>
        <v/>
      </c>
      <c r="E155" s="69" t="str">
        <f>IFERROR(VLOOKUP(J155,Causa!$A$2:$F$15,6,0),"")</f>
        <v/>
      </c>
      <c r="F155" s="52"/>
      <c r="G155" s="53"/>
      <c r="H155" s="212"/>
      <c r="I155" s="55"/>
      <c r="J155" s="54"/>
      <c r="K155" s="54"/>
      <c r="L155" s="54"/>
      <c r="M155" s="54"/>
      <c r="N155" s="54"/>
      <c r="O155" s="54"/>
      <c r="P155" s="54"/>
      <c r="Q155" s="55"/>
      <c r="R155" s="54"/>
      <c r="S155" s="56">
        <f t="shared" si="24"/>
        <v>0</v>
      </c>
      <c r="T155" s="56">
        <f t="shared" si="21"/>
        <v>0</v>
      </c>
      <c r="U155" s="56">
        <f t="shared" si="25"/>
        <v>0</v>
      </c>
      <c r="V155" s="56">
        <f t="shared" si="22"/>
        <v>0</v>
      </c>
      <c r="W155" s="64" t="str">
        <f t="shared" si="23"/>
        <v/>
      </c>
      <c r="X155" s="56" t="str">
        <f t="shared" si="26"/>
        <v>T</v>
      </c>
    </row>
    <row r="156" spans="3:24" ht="21.75" customHeight="1" x14ac:dyDescent="0.25">
      <c r="C156" s="63"/>
      <c r="D156" s="66" t="str">
        <f t="shared" si="20"/>
        <v/>
      </c>
      <c r="E156" s="69" t="str">
        <f>IFERROR(VLOOKUP(J156,Causa!$A$2:$F$15,6,0),"")</f>
        <v/>
      </c>
      <c r="F156" s="52"/>
      <c r="G156" s="53"/>
      <c r="H156" s="212"/>
      <c r="I156" s="55"/>
      <c r="J156" s="54"/>
      <c r="K156" s="54"/>
      <c r="L156" s="54"/>
      <c r="M156" s="54"/>
      <c r="N156" s="54"/>
      <c r="O156" s="54"/>
      <c r="P156" s="54"/>
      <c r="Q156" s="55"/>
      <c r="R156" s="54"/>
      <c r="S156" s="56">
        <f t="shared" si="24"/>
        <v>0</v>
      </c>
      <c r="T156" s="56">
        <f t="shared" si="21"/>
        <v>0</v>
      </c>
      <c r="U156" s="56">
        <f t="shared" si="25"/>
        <v>0</v>
      </c>
      <c r="V156" s="56">
        <f t="shared" si="22"/>
        <v>0</v>
      </c>
      <c r="W156" s="64" t="str">
        <f t="shared" si="23"/>
        <v/>
      </c>
      <c r="X156" s="56" t="str">
        <f t="shared" si="26"/>
        <v>T</v>
      </c>
    </row>
    <row r="157" spans="3:24" ht="21.75" customHeight="1" x14ac:dyDescent="0.25">
      <c r="C157" s="63"/>
      <c r="D157" s="66" t="str">
        <f t="shared" si="20"/>
        <v/>
      </c>
      <c r="E157" s="69" t="str">
        <f>IFERROR(VLOOKUP(J157,Causa!$A$2:$F$15,6,0),"")</f>
        <v/>
      </c>
      <c r="F157" s="52"/>
      <c r="G157" s="53"/>
      <c r="H157" s="212"/>
      <c r="I157" s="55"/>
      <c r="J157" s="54"/>
      <c r="K157" s="54"/>
      <c r="L157" s="54"/>
      <c r="M157" s="54"/>
      <c r="N157" s="54"/>
      <c r="O157" s="54"/>
      <c r="P157" s="54"/>
      <c r="Q157" s="55"/>
      <c r="R157" s="54"/>
      <c r="S157" s="56">
        <f t="shared" si="24"/>
        <v>0</v>
      </c>
      <c r="T157" s="56">
        <f t="shared" si="21"/>
        <v>0</v>
      </c>
      <c r="U157" s="56">
        <f t="shared" si="25"/>
        <v>0</v>
      </c>
      <c r="V157" s="56">
        <f t="shared" si="22"/>
        <v>0</v>
      </c>
      <c r="W157" s="64" t="str">
        <f t="shared" si="23"/>
        <v/>
      </c>
      <c r="X157" s="56" t="str">
        <f t="shared" si="26"/>
        <v>T</v>
      </c>
    </row>
    <row r="158" spans="3:24" ht="21.75" customHeight="1" x14ac:dyDescent="0.25">
      <c r="C158" s="63"/>
      <c r="D158" s="66" t="str">
        <f t="shared" si="20"/>
        <v/>
      </c>
      <c r="E158" s="69" t="str">
        <f>IFERROR(VLOOKUP(J158,Causa!$A$2:$F$15,6,0),"")</f>
        <v/>
      </c>
      <c r="F158" s="52"/>
      <c r="G158" s="53"/>
      <c r="H158" s="212"/>
      <c r="I158" s="55"/>
      <c r="J158" s="54"/>
      <c r="K158" s="54"/>
      <c r="L158" s="54"/>
      <c r="M158" s="54"/>
      <c r="N158" s="54"/>
      <c r="O158" s="54"/>
      <c r="P158" s="54"/>
      <c r="Q158" s="55"/>
      <c r="R158" s="54"/>
      <c r="S158" s="56">
        <f t="shared" si="24"/>
        <v>0</v>
      </c>
      <c r="T158" s="56">
        <f t="shared" si="21"/>
        <v>0</v>
      </c>
      <c r="U158" s="56">
        <f t="shared" si="25"/>
        <v>0</v>
      </c>
      <c r="V158" s="56">
        <f t="shared" si="22"/>
        <v>0</v>
      </c>
      <c r="W158" s="64" t="str">
        <f t="shared" si="23"/>
        <v/>
      </c>
      <c r="X158" s="56" t="str">
        <f t="shared" si="26"/>
        <v>T</v>
      </c>
    </row>
    <row r="159" spans="3:24" ht="21.75" customHeight="1" x14ac:dyDescent="0.25">
      <c r="C159" s="63"/>
      <c r="D159" s="66" t="str">
        <f t="shared" si="20"/>
        <v/>
      </c>
      <c r="E159" s="69" t="str">
        <f>IFERROR(VLOOKUP(J159,Causa!$A$2:$F$15,6,0),"")</f>
        <v/>
      </c>
      <c r="F159" s="52"/>
      <c r="G159" s="53"/>
      <c r="H159" s="212"/>
      <c r="I159" s="55"/>
      <c r="J159" s="54"/>
      <c r="K159" s="54"/>
      <c r="L159" s="54"/>
      <c r="M159" s="54"/>
      <c r="N159" s="54"/>
      <c r="O159" s="54"/>
      <c r="P159" s="54"/>
      <c r="Q159" s="55"/>
      <c r="R159" s="54"/>
      <c r="S159" s="56">
        <f t="shared" si="24"/>
        <v>0</v>
      </c>
      <c r="T159" s="56">
        <f t="shared" si="21"/>
        <v>0</v>
      </c>
      <c r="U159" s="56">
        <f t="shared" si="25"/>
        <v>0</v>
      </c>
      <c r="V159" s="56">
        <f t="shared" si="22"/>
        <v>0</v>
      </c>
      <c r="W159" s="64" t="str">
        <f t="shared" si="23"/>
        <v/>
      </c>
      <c r="X159" s="56" t="str">
        <f t="shared" si="26"/>
        <v>T</v>
      </c>
    </row>
    <row r="160" spans="3:24" ht="21.75" customHeight="1" x14ac:dyDescent="0.25">
      <c r="C160" s="63"/>
      <c r="D160" s="66" t="str">
        <f t="shared" si="20"/>
        <v/>
      </c>
      <c r="E160" s="69" t="str">
        <f>IFERROR(VLOOKUP(J160,Causa!$A$2:$F$15,6,0),"")</f>
        <v/>
      </c>
      <c r="F160" s="52"/>
      <c r="G160" s="53"/>
      <c r="H160" s="212"/>
      <c r="I160" s="55"/>
      <c r="J160" s="54"/>
      <c r="K160" s="54"/>
      <c r="L160" s="54"/>
      <c r="M160" s="54"/>
      <c r="N160" s="54"/>
      <c r="O160" s="54"/>
      <c r="P160" s="54"/>
      <c r="Q160" s="55"/>
      <c r="R160" s="54"/>
      <c r="S160" s="56">
        <f t="shared" si="24"/>
        <v>0</v>
      </c>
      <c r="T160" s="56">
        <f t="shared" si="21"/>
        <v>0</v>
      </c>
      <c r="U160" s="56">
        <f t="shared" si="25"/>
        <v>0</v>
      </c>
      <c r="V160" s="56">
        <f t="shared" si="22"/>
        <v>0</v>
      </c>
      <c r="W160" s="64" t="str">
        <f t="shared" si="23"/>
        <v/>
      </c>
      <c r="X160" s="56" t="str">
        <f t="shared" si="26"/>
        <v>T</v>
      </c>
    </row>
    <row r="161" spans="3:24" ht="21.75" customHeight="1" x14ac:dyDescent="0.25">
      <c r="C161" s="63"/>
      <c r="D161" s="66" t="str">
        <f t="shared" si="20"/>
        <v/>
      </c>
      <c r="E161" s="69" t="str">
        <f>IFERROR(VLOOKUP(J161,Causa!$A$2:$F$15,6,0),"")</f>
        <v/>
      </c>
      <c r="F161" s="52"/>
      <c r="G161" s="53"/>
      <c r="H161" s="212"/>
      <c r="I161" s="55"/>
      <c r="J161" s="54"/>
      <c r="K161" s="54"/>
      <c r="L161" s="54"/>
      <c r="M161" s="54"/>
      <c r="N161" s="54"/>
      <c r="O161" s="54"/>
      <c r="P161" s="54"/>
      <c r="Q161" s="55"/>
      <c r="R161" s="54"/>
      <c r="S161" s="56">
        <f t="shared" si="24"/>
        <v>0</v>
      </c>
      <c r="T161" s="56">
        <f t="shared" si="21"/>
        <v>0</v>
      </c>
      <c r="U161" s="56">
        <f t="shared" si="25"/>
        <v>0</v>
      </c>
      <c r="V161" s="56">
        <f t="shared" si="22"/>
        <v>0</v>
      </c>
      <c r="W161" s="64" t="str">
        <f t="shared" si="23"/>
        <v/>
      </c>
      <c r="X161" s="56" t="str">
        <f t="shared" si="26"/>
        <v>T</v>
      </c>
    </row>
    <row r="162" spans="3:24" ht="21.75" customHeight="1" x14ac:dyDescent="0.25">
      <c r="C162" s="63"/>
      <c r="D162" s="66" t="str">
        <f t="shared" si="20"/>
        <v/>
      </c>
      <c r="E162" s="69" t="str">
        <f>IFERROR(VLOOKUP(J162,Causa!$A$2:$F$15,6,0),"")</f>
        <v/>
      </c>
      <c r="F162" s="52"/>
      <c r="G162" s="53"/>
      <c r="H162" s="212"/>
      <c r="I162" s="55"/>
      <c r="J162" s="54"/>
      <c r="K162" s="54"/>
      <c r="L162" s="54"/>
      <c r="M162" s="54"/>
      <c r="N162" s="54"/>
      <c r="O162" s="54"/>
      <c r="P162" s="54"/>
      <c r="Q162" s="55"/>
      <c r="R162" s="54"/>
      <c r="S162" s="56">
        <f t="shared" si="24"/>
        <v>0</v>
      </c>
      <c r="T162" s="56">
        <f t="shared" si="21"/>
        <v>0</v>
      </c>
      <c r="U162" s="56">
        <f t="shared" si="25"/>
        <v>0</v>
      </c>
      <c r="V162" s="56">
        <f t="shared" si="22"/>
        <v>0</v>
      </c>
      <c r="W162" s="64" t="str">
        <f t="shared" si="23"/>
        <v/>
      </c>
      <c r="X162" s="56" t="str">
        <f t="shared" si="26"/>
        <v>T</v>
      </c>
    </row>
    <row r="163" spans="3:24" ht="21.75" customHeight="1" x14ac:dyDescent="0.25">
      <c r="C163" s="63"/>
      <c r="D163" s="66" t="str">
        <f t="shared" ref="D163:D188" si="27">IF(E163="","",IF(E163=1,IF(COUNTA(F163:P163)=9,1,0),IF(J163="OPERACIO",IF(COUNTA(F163:P163)=7,1,0),IF(COUNTA(F163:P163)=7,1,0))))</f>
        <v/>
      </c>
      <c r="E163" s="69" t="str">
        <f>IFERROR(VLOOKUP(J163,Causa!$A$2:$F$15,6,0),"")</f>
        <v/>
      </c>
      <c r="F163" s="52"/>
      <c r="G163" s="53"/>
      <c r="H163" s="212"/>
      <c r="I163" s="55"/>
      <c r="J163" s="54"/>
      <c r="K163" s="54"/>
      <c r="L163" s="54"/>
      <c r="M163" s="54"/>
      <c r="N163" s="54"/>
      <c r="O163" s="54"/>
      <c r="P163" s="54"/>
      <c r="Q163" s="55"/>
      <c r="R163" s="54"/>
      <c r="S163" s="56">
        <f t="shared" si="24"/>
        <v>0</v>
      </c>
      <c r="T163" s="56">
        <f t="shared" ref="T163:T188" si="28">IF(J163="Programa",P163,0)-S163</f>
        <v>0</v>
      </c>
      <c r="U163" s="56">
        <f t="shared" si="25"/>
        <v>0</v>
      </c>
      <c r="V163" s="56">
        <f t="shared" ref="V163:V188" si="29">IF(J163="ELECTRIC",P163,0)+IF(J163="INSTRUME",P163,0)+IF(J163="MECANICA",P163,0)+IF(J163="OPERACIO",P163,0)+IF(J163="AUTOMATI",P163,0)</f>
        <v>0</v>
      </c>
      <c r="W163" s="64" t="str">
        <f t="shared" ref="W163:W188" si="30">IF(F163="","",HOUR(F163))</f>
        <v/>
      </c>
      <c r="X163" s="56" t="str">
        <f t="shared" si="26"/>
        <v>T</v>
      </c>
    </row>
    <row r="164" spans="3:24" ht="21.75" customHeight="1" x14ac:dyDescent="0.25">
      <c r="C164" s="63"/>
      <c r="D164" s="66" t="str">
        <f t="shared" si="27"/>
        <v/>
      </c>
      <c r="E164" s="69" t="str">
        <f>IFERROR(VLOOKUP(J164,Causa!$A$2:$F$15,6,0),"")</f>
        <v/>
      </c>
      <c r="F164" s="52"/>
      <c r="G164" s="53"/>
      <c r="H164" s="212"/>
      <c r="I164" s="55"/>
      <c r="J164" s="54"/>
      <c r="K164" s="54"/>
      <c r="L164" s="54"/>
      <c r="M164" s="54"/>
      <c r="N164" s="54"/>
      <c r="O164" s="54"/>
      <c r="P164" s="54"/>
      <c r="Q164" s="55"/>
      <c r="R164" s="54"/>
      <c r="S164" s="56">
        <f t="shared" ref="S164:S188" si="31">IF(K164="tiempo no programado",P164,0)</f>
        <v>0</v>
      </c>
      <c r="T164" s="56">
        <f t="shared" si="28"/>
        <v>0</v>
      </c>
      <c r="U164" s="56">
        <f t="shared" ref="U164:U188" si="32">IF(J164="CALIDAD",P164,0)+IF(J164="LOGISTIC",P164,0)+IF(J164="REPUESTO",P164,0)+IF(J164="SALAMAQ",P164,0)</f>
        <v>0</v>
      </c>
      <c r="V164" s="56">
        <f t="shared" si="29"/>
        <v>0</v>
      </c>
      <c r="W164" s="64" t="str">
        <f t="shared" si="30"/>
        <v/>
      </c>
      <c r="X164" s="56" t="str">
        <f t="shared" ref="X164:X188" si="33">IF(OR(W164=23,W164&lt;7),"N",IF(AND(W164&gt;=7,W164&lt;15),"M","T"))</f>
        <v>T</v>
      </c>
    </row>
    <row r="165" spans="3:24" ht="21.75" customHeight="1" x14ac:dyDescent="0.25">
      <c r="C165" s="63"/>
      <c r="D165" s="66" t="str">
        <f t="shared" si="27"/>
        <v/>
      </c>
      <c r="E165" s="69" t="str">
        <f>IFERROR(VLOOKUP(J165,Causa!$A$2:$F$15,6,0),"")</f>
        <v/>
      </c>
      <c r="F165" s="52"/>
      <c r="G165" s="53"/>
      <c r="H165" s="212"/>
      <c r="I165" s="55"/>
      <c r="J165" s="54"/>
      <c r="K165" s="54"/>
      <c r="L165" s="54"/>
      <c r="M165" s="54"/>
      <c r="N165" s="54"/>
      <c r="O165" s="54"/>
      <c r="P165" s="54"/>
      <c r="Q165" s="55"/>
      <c r="R165" s="54"/>
      <c r="S165" s="56">
        <f t="shared" si="31"/>
        <v>0</v>
      </c>
      <c r="T165" s="56">
        <f t="shared" si="28"/>
        <v>0</v>
      </c>
      <c r="U165" s="56">
        <f t="shared" si="32"/>
        <v>0</v>
      </c>
      <c r="V165" s="56">
        <f t="shared" si="29"/>
        <v>0</v>
      </c>
      <c r="W165" s="64" t="str">
        <f t="shared" si="30"/>
        <v/>
      </c>
      <c r="X165" s="56" t="str">
        <f t="shared" si="33"/>
        <v>T</v>
      </c>
    </row>
    <row r="166" spans="3:24" ht="21.75" customHeight="1" x14ac:dyDescent="0.25">
      <c r="C166" s="63"/>
      <c r="D166" s="66" t="str">
        <f t="shared" si="27"/>
        <v/>
      </c>
      <c r="E166" s="69" t="str">
        <f>IFERROR(VLOOKUP(J166,Causa!$A$2:$F$15,6,0),"")</f>
        <v/>
      </c>
      <c r="F166" s="52"/>
      <c r="G166" s="53"/>
      <c r="H166" s="212"/>
      <c r="I166" s="55"/>
      <c r="J166" s="54"/>
      <c r="K166" s="54"/>
      <c r="L166" s="54"/>
      <c r="M166" s="54"/>
      <c r="N166" s="54"/>
      <c r="O166" s="54"/>
      <c r="P166" s="54"/>
      <c r="Q166" s="55"/>
      <c r="R166" s="54"/>
      <c r="S166" s="56">
        <f t="shared" si="31"/>
        <v>0</v>
      </c>
      <c r="T166" s="56">
        <f t="shared" si="28"/>
        <v>0</v>
      </c>
      <c r="U166" s="56">
        <f t="shared" si="32"/>
        <v>0</v>
      </c>
      <c r="V166" s="56">
        <f t="shared" si="29"/>
        <v>0</v>
      </c>
      <c r="W166" s="64" t="str">
        <f t="shared" si="30"/>
        <v/>
      </c>
      <c r="X166" s="56" t="str">
        <f t="shared" si="33"/>
        <v>T</v>
      </c>
    </row>
    <row r="167" spans="3:24" ht="21.75" customHeight="1" x14ac:dyDescent="0.25">
      <c r="C167" s="63"/>
      <c r="D167" s="66" t="str">
        <f t="shared" si="27"/>
        <v/>
      </c>
      <c r="E167" s="69" t="str">
        <f>IFERROR(VLOOKUP(J167,Causa!$A$2:$F$15,6,0),"")</f>
        <v/>
      </c>
      <c r="F167" s="52"/>
      <c r="G167" s="53"/>
      <c r="H167" s="212"/>
      <c r="I167" s="55"/>
      <c r="J167" s="54"/>
      <c r="K167" s="54"/>
      <c r="L167" s="54"/>
      <c r="M167" s="54"/>
      <c r="N167" s="54"/>
      <c r="O167" s="54"/>
      <c r="P167" s="54"/>
      <c r="Q167" s="55"/>
      <c r="R167" s="54"/>
      <c r="S167" s="56">
        <f t="shared" si="31"/>
        <v>0</v>
      </c>
      <c r="T167" s="56">
        <f t="shared" si="28"/>
        <v>0</v>
      </c>
      <c r="U167" s="56">
        <f t="shared" si="32"/>
        <v>0</v>
      </c>
      <c r="V167" s="56">
        <f t="shared" si="29"/>
        <v>0</v>
      </c>
      <c r="W167" s="64" t="str">
        <f t="shared" si="30"/>
        <v/>
      </c>
      <c r="X167" s="56" t="str">
        <f t="shared" si="33"/>
        <v>T</v>
      </c>
    </row>
    <row r="168" spans="3:24" ht="21.75" customHeight="1" x14ac:dyDescent="0.25">
      <c r="C168" s="63"/>
      <c r="D168" s="66" t="str">
        <f t="shared" si="27"/>
        <v/>
      </c>
      <c r="E168" s="69" t="str">
        <f>IFERROR(VLOOKUP(J168,Causa!$A$2:$F$15,6,0),"")</f>
        <v/>
      </c>
      <c r="F168" s="52"/>
      <c r="G168" s="53"/>
      <c r="H168" s="212"/>
      <c r="I168" s="55"/>
      <c r="J168" s="54"/>
      <c r="K168" s="54"/>
      <c r="L168" s="54"/>
      <c r="M168" s="54"/>
      <c r="N168" s="54"/>
      <c r="O168" s="54"/>
      <c r="P168" s="54"/>
      <c r="Q168" s="55"/>
      <c r="R168" s="54"/>
      <c r="S168" s="56">
        <f t="shared" si="31"/>
        <v>0</v>
      </c>
      <c r="T168" s="56">
        <f t="shared" si="28"/>
        <v>0</v>
      </c>
      <c r="U168" s="56">
        <f t="shared" si="32"/>
        <v>0</v>
      </c>
      <c r="V168" s="56">
        <f t="shared" si="29"/>
        <v>0</v>
      </c>
      <c r="W168" s="64" t="str">
        <f t="shared" si="30"/>
        <v/>
      </c>
      <c r="X168" s="56" t="str">
        <f t="shared" si="33"/>
        <v>T</v>
      </c>
    </row>
    <row r="169" spans="3:24" ht="21.75" customHeight="1" x14ac:dyDescent="0.25">
      <c r="C169" s="63"/>
      <c r="D169" s="66" t="str">
        <f t="shared" si="27"/>
        <v/>
      </c>
      <c r="E169" s="69" t="str">
        <f>IFERROR(VLOOKUP(J169,Causa!$A$2:$F$15,6,0),"")</f>
        <v/>
      </c>
      <c r="F169" s="52"/>
      <c r="G169" s="53"/>
      <c r="H169" s="212"/>
      <c r="I169" s="55"/>
      <c r="J169" s="54"/>
      <c r="K169" s="54"/>
      <c r="L169" s="54"/>
      <c r="M169" s="54"/>
      <c r="N169" s="54"/>
      <c r="O169" s="54"/>
      <c r="P169" s="54"/>
      <c r="Q169" s="55"/>
      <c r="R169" s="54"/>
      <c r="S169" s="56">
        <f t="shared" si="31"/>
        <v>0</v>
      </c>
      <c r="T169" s="56">
        <f t="shared" si="28"/>
        <v>0</v>
      </c>
      <c r="U169" s="56">
        <f t="shared" si="32"/>
        <v>0</v>
      </c>
      <c r="V169" s="56">
        <f t="shared" si="29"/>
        <v>0</v>
      </c>
      <c r="W169" s="64" t="str">
        <f t="shared" si="30"/>
        <v/>
      </c>
      <c r="X169" s="56" t="str">
        <f t="shared" si="33"/>
        <v>T</v>
      </c>
    </row>
    <row r="170" spans="3:24" ht="21.75" customHeight="1" x14ac:dyDescent="0.25">
      <c r="C170" s="63"/>
      <c r="D170" s="66" t="str">
        <f t="shared" si="27"/>
        <v/>
      </c>
      <c r="E170" s="69" t="str">
        <f>IFERROR(VLOOKUP(J170,Causa!$A$2:$F$15,6,0),"")</f>
        <v/>
      </c>
      <c r="F170" s="52"/>
      <c r="G170" s="53"/>
      <c r="H170" s="212"/>
      <c r="I170" s="55"/>
      <c r="J170" s="54"/>
      <c r="K170" s="54"/>
      <c r="L170" s="54"/>
      <c r="M170" s="54"/>
      <c r="N170" s="54"/>
      <c r="O170" s="54"/>
      <c r="P170" s="54"/>
      <c r="Q170" s="55"/>
      <c r="R170" s="54"/>
      <c r="S170" s="56">
        <f t="shared" si="31"/>
        <v>0</v>
      </c>
      <c r="T170" s="56">
        <f t="shared" si="28"/>
        <v>0</v>
      </c>
      <c r="U170" s="56">
        <f t="shared" si="32"/>
        <v>0</v>
      </c>
      <c r="V170" s="56">
        <f t="shared" si="29"/>
        <v>0</v>
      </c>
      <c r="W170" s="64" t="str">
        <f t="shared" si="30"/>
        <v/>
      </c>
      <c r="X170" s="56" t="str">
        <f t="shared" si="33"/>
        <v>T</v>
      </c>
    </row>
    <row r="171" spans="3:24" ht="21.75" customHeight="1" x14ac:dyDescent="0.25">
      <c r="C171" s="63"/>
      <c r="D171" s="66" t="str">
        <f t="shared" si="27"/>
        <v/>
      </c>
      <c r="E171" s="69" t="str">
        <f>IFERROR(VLOOKUP(J171,Causa!$A$2:$F$15,6,0),"")</f>
        <v/>
      </c>
      <c r="F171" s="52"/>
      <c r="G171" s="53"/>
      <c r="H171" s="212"/>
      <c r="I171" s="55"/>
      <c r="J171" s="54"/>
      <c r="K171" s="54"/>
      <c r="L171" s="54"/>
      <c r="M171" s="54"/>
      <c r="N171" s="54"/>
      <c r="O171" s="54"/>
      <c r="P171" s="54"/>
      <c r="Q171" s="55"/>
      <c r="R171" s="54"/>
      <c r="S171" s="56">
        <f t="shared" si="31"/>
        <v>0</v>
      </c>
      <c r="T171" s="56">
        <f t="shared" si="28"/>
        <v>0</v>
      </c>
      <c r="U171" s="56">
        <f t="shared" si="32"/>
        <v>0</v>
      </c>
      <c r="V171" s="56">
        <f t="shared" si="29"/>
        <v>0</v>
      </c>
      <c r="W171" s="64" t="str">
        <f t="shared" si="30"/>
        <v/>
      </c>
      <c r="X171" s="56" t="str">
        <f t="shared" si="33"/>
        <v>T</v>
      </c>
    </row>
    <row r="172" spans="3:24" ht="21.75" customHeight="1" x14ac:dyDescent="0.25">
      <c r="C172" s="63"/>
      <c r="D172" s="66" t="str">
        <f t="shared" si="27"/>
        <v/>
      </c>
      <c r="E172" s="69" t="str">
        <f>IFERROR(VLOOKUP(J172,Causa!$A$2:$F$15,6,0),"")</f>
        <v/>
      </c>
      <c r="F172" s="52"/>
      <c r="G172" s="53"/>
      <c r="H172" s="212"/>
      <c r="I172" s="55"/>
      <c r="J172" s="54"/>
      <c r="K172" s="54"/>
      <c r="L172" s="54"/>
      <c r="M172" s="54"/>
      <c r="N172" s="54"/>
      <c r="O172" s="54"/>
      <c r="P172" s="54"/>
      <c r="Q172" s="55"/>
      <c r="R172" s="54"/>
      <c r="S172" s="56">
        <f t="shared" si="31"/>
        <v>0</v>
      </c>
      <c r="T172" s="56">
        <f t="shared" si="28"/>
        <v>0</v>
      </c>
      <c r="U172" s="56">
        <f t="shared" si="32"/>
        <v>0</v>
      </c>
      <c r="V172" s="56">
        <f t="shared" si="29"/>
        <v>0</v>
      </c>
      <c r="W172" s="64" t="str">
        <f t="shared" si="30"/>
        <v/>
      </c>
      <c r="X172" s="56" t="str">
        <f t="shared" si="33"/>
        <v>T</v>
      </c>
    </row>
    <row r="173" spans="3:24" ht="21.75" customHeight="1" x14ac:dyDescent="0.25">
      <c r="C173" s="63"/>
      <c r="D173" s="66" t="str">
        <f t="shared" si="27"/>
        <v/>
      </c>
      <c r="E173" s="69" t="str">
        <f>IFERROR(VLOOKUP(J173,Causa!$A$2:$F$15,6,0),"")</f>
        <v/>
      </c>
      <c r="F173" s="52"/>
      <c r="G173" s="53"/>
      <c r="H173" s="212"/>
      <c r="I173" s="55"/>
      <c r="J173" s="54"/>
      <c r="K173" s="54"/>
      <c r="L173" s="54"/>
      <c r="M173" s="54"/>
      <c r="N173" s="54"/>
      <c r="O173" s="54"/>
      <c r="P173" s="54"/>
      <c r="Q173" s="55"/>
      <c r="R173" s="54"/>
      <c r="S173" s="56">
        <f t="shared" si="31"/>
        <v>0</v>
      </c>
      <c r="T173" s="56">
        <f t="shared" si="28"/>
        <v>0</v>
      </c>
      <c r="U173" s="56">
        <f t="shared" si="32"/>
        <v>0</v>
      </c>
      <c r="V173" s="56">
        <f t="shared" si="29"/>
        <v>0</v>
      </c>
      <c r="W173" s="64" t="str">
        <f t="shared" si="30"/>
        <v/>
      </c>
      <c r="X173" s="56" t="str">
        <f t="shared" si="33"/>
        <v>T</v>
      </c>
    </row>
    <row r="174" spans="3:24" ht="21.75" customHeight="1" x14ac:dyDescent="0.25">
      <c r="C174" s="63"/>
      <c r="D174" s="66" t="str">
        <f t="shared" si="27"/>
        <v/>
      </c>
      <c r="E174" s="69" t="str">
        <f>IFERROR(VLOOKUP(J174,Causa!$A$2:$F$15,6,0),"")</f>
        <v/>
      </c>
      <c r="F174" s="52"/>
      <c r="G174" s="53"/>
      <c r="H174" s="212"/>
      <c r="I174" s="55"/>
      <c r="J174" s="54"/>
      <c r="K174" s="54"/>
      <c r="L174" s="54"/>
      <c r="M174" s="54"/>
      <c r="N174" s="54"/>
      <c r="O174" s="54"/>
      <c r="P174" s="54"/>
      <c r="Q174" s="55"/>
      <c r="R174" s="54"/>
      <c r="S174" s="56">
        <f t="shared" si="31"/>
        <v>0</v>
      </c>
      <c r="T174" s="56">
        <f t="shared" si="28"/>
        <v>0</v>
      </c>
      <c r="U174" s="56">
        <f t="shared" si="32"/>
        <v>0</v>
      </c>
      <c r="V174" s="56">
        <f t="shared" si="29"/>
        <v>0</v>
      </c>
      <c r="W174" s="64" t="str">
        <f t="shared" si="30"/>
        <v/>
      </c>
      <c r="X174" s="56" t="str">
        <f t="shared" si="33"/>
        <v>T</v>
      </c>
    </row>
    <row r="175" spans="3:24" ht="21.75" customHeight="1" x14ac:dyDescent="0.25">
      <c r="C175" s="63"/>
      <c r="D175" s="66" t="str">
        <f t="shared" si="27"/>
        <v/>
      </c>
      <c r="E175" s="69" t="str">
        <f>IFERROR(VLOOKUP(J175,Causa!$A$2:$F$15,6,0),"")</f>
        <v/>
      </c>
      <c r="F175" s="52"/>
      <c r="G175" s="53"/>
      <c r="H175" s="212"/>
      <c r="I175" s="55"/>
      <c r="J175" s="54"/>
      <c r="K175" s="54"/>
      <c r="L175" s="54"/>
      <c r="M175" s="54"/>
      <c r="N175" s="54"/>
      <c r="O175" s="54"/>
      <c r="P175" s="54"/>
      <c r="Q175" s="55"/>
      <c r="R175" s="54"/>
      <c r="S175" s="56">
        <f t="shared" si="31"/>
        <v>0</v>
      </c>
      <c r="T175" s="56">
        <f t="shared" si="28"/>
        <v>0</v>
      </c>
      <c r="U175" s="56">
        <f t="shared" si="32"/>
        <v>0</v>
      </c>
      <c r="V175" s="56">
        <f t="shared" si="29"/>
        <v>0</v>
      </c>
      <c r="W175" s="64" t="str">
        <f t="shared" si="30"/>
        <v/>
      </c>
      <c r="X175" s="56" t="str">
        <f t="shared" si="33"/>
        <v>T</v>
      </c>
    </row>
    <row r="176" spans="3:24" ht="21.75" customHeight="1" x14ac:dyDescent="0.25">
      <c r="C176" s="63"/>
      <c r="D176" s="66" t="str">
        <f t="shared" si="27"/>
        <v/>
      </c>
      <c r="E176" s="69" t="str">
        <f>IFERROR(VLOOKUP(J176,Causa!$A$2:$F$15,6,0),"")</f>
        <v/>
      </c>
      <c r="F176" s="52"/>
      <c r="G176" s="53"/>
      <c r="H176" s="212"/>
      <c r="I176" s="55"/>
      <c r="J176" s="54"/>
      <c r="K176" s="54"/>
      <c r="L176" s="54"/>
      <c r="M176" s="54"/>
      <c r="N176" s="54"/>
      <c r="O176" s="54"/>
      <c r="P176" s="54"/>
      <c r="Q176" s="55"/>
      <c r="R176" s="54"/>
      <c r="S176" s="56">
        <f t="shared" si="31"/>
        <v>0</v>
      </c>
      <c r="T176" s="56">
        <f t="shared" si="28"/>
        <v>0</v>
      </c>
      <c r="U176" s="56">
        <f t="shared" si="32"/>
        <v>0</v>
      </c>
      <c r="V176" s="56">
        <f t="shared" si="29"/>
        <v>0</v>
      </c>
      <c r="W176" s="64" t="str">
        <f t="shared" si="30"/>
        <v/>
      </c>
      <c r="X176" s="56" t="str">
        <f t="shared" si="33"/>
        <v>T</v>
      </c>
    </row>
    <row r="177" spans="3:24" ht="21.75" customHeight="1" x14ac:dyDescent="0.25">
      <c r="C177" s="63"/>
      <c r="D177" s="66" t="str">
        <f t="shared" si="27"/>
        <v/>
      </c>
      <c r="E177" s="69" t="str">
        <f>IFERROR(VLOOKUP(J177,Causa!$A$2:$F$15,6,0),"")</f>
        <v/>
      </c>
      <c r="F177" s="52"/>
      <c r="G177" s="53"/>
      <c r="H177" s="212"/>
      <c r="I177" s="55"/>
      <c r="J177" s="54"/>
      <c r="K177" s="54"/>
      <c r="L177" s="54"/>
      <c r="M177" s="54"/>
      <c r="N177" s="54"/>
      <c r="O177" s="54"/>
      <c r="P177" s="54"/>
      <c r="Q177" s="55"/>
      <c r="R177" s="54"/>
      <c r="S177" s="56">
        <f t="shared" si="31"/>
        <v>0</v>
      </c>
      <c r="T177" s="56">
        <f t="shared" si="28"/>
        <v>0</v>
      </c>
      <c r="U177" s="56">
        <f t="shared" si="32"/>
        <v>0</v>
      </c>
      <c r="V177" s="56">
        <f t="shared" si="29"/>
        <v>0</v>
      </c>
      <c r="W177" s="64" t="str">
        <f t="shared" si="30"/>
        <v/>
      </c>
      <c r="X177" s="56" t="str">
        <f t="shared" si="33"/>
        <v>T</v>
      </c>
    </row>
    <row r="178" spans="3:24" ht="21.75" customHeight="1" x14ac:dyDescent="0.25">
      <c r="C178" s="63"/>
      <c r="D178" s="66" t="str">
        <f t="shared" si="27"/>
        <v/>
      </c>
      <c r="E178" s="69" t="str">
        <f>IFERROR(VLOOKUP(J178,Causa!$A$2:$F$15,6,0),"")</f>
        <v/>
      </c>
      <c r="F178" s="52"/>
      <c r="G178" s="53"/>
      <c r="H178" s="212"/>
      <c r="I178" s="55"/>
      <c r="J178" s="54"/>
      <c r="K178" s="54"/>
      <c r="L178" s="54"/>
      <c r="M178" s="54"/>
      <c r="N178" s="54"/>
      <c r="O178" s="54"/>
      <c r="P178" s="54"/>
      <c r="Q178" s="55"/>
      <c r="R178" s="54"/>
      <c r="S178" s="56">
        <f t="shared" si="31"/>
        <v>0</v>
      </c>
      <c r="T178" s="56">
        <f t="shared" si="28"/>
        <v>0</v>
      </c>
      <c r="U178" s="56">
        <f t="shared" si="32"/>
        <v>0</v>
      </c>
      <c r="V178" s="56">
        <f t="shared" si="29"/>
        <v>0</v>
      </c>
      <c r="W178" s="64" t="str">
        <f t="shared" si="30"/>
        <v/>
      </c>
      <c r="X178" s="56" t="str">
        <f t="shared" si="33"/>
        <v>T</v>
      </c>
    </row>
    <row r="179" spans="3:24" ht="21.75" customHeight="1" x14ac:dyDescent="0.25">
      <c r="C179" s="63"/>
      <c r="D179" s="66" t="str">
        <f t="shared" si="27"/>
        <v/>
      </c>
      <c r="E179" s="69" t="str">
        <f>IFERROR(VLOOKUP(J179,Causa!$A$2:$F$15,6,0),"")</f>
        <v/>
      </c>
      <c r="F179" s="52"/>
      <c r="G179" s="53"/>
      <c r="H179" s="212"/>
      <c r="I179" s="55"/>
      <c r="J179" s="54"/>
      <c r="K179" s="54"/>
      <c r="L179" s="54"/>
      <c r="M179" s="54"/>
      <c r="N179" s="54"/>
      <c r="O179" s="54"/>
      <c r="P179" s="54"/>
      <c r="Q179" s="55"/>
      <c r="R179" s="54"/>
      <c r="S179" s="56">
        <f t="shared" si="31"/>
        <v>0</v>
      </c>
      <c r="T179" s="56">
        <f t="shared" si="28"/>
        <v>0</v>
      </c>
      <c r="U179" s="56">
        <f t="shared" si="32"/>
        <v>0</v>
      </c>
      <c r="V179" s="56">
        <f t="shared" si="29"/>
        <v>0</v>
      </c>
      <c r="W179" s="64" t="str">
        <f t="shared" si="30"/>
        <v/>
      </c>
      <c r="X179" s="56" t="str">
        <f t="shared" si="33"/>
        <v>T</v>
      </c>
    </row>
    <row r="180" spans="3:24" ht="21.75" customHeight="1" x14ac:dyDescent="0.25">
      <c r="C180" s="63"/>
      <c r="D180" s="66" t="str">
        <f t="shared" si="27"/>
        <v/>
      </c>
      <c r="E180" s="69" t="str">
        <f>IFERROR(VLOOKUP(J180,Causa!$A$2:$F$15,6,0),"")</f>
        <v/>
      </c>
      <c r="F180" s="52"/>
      <c r="G180" s="53"/>
      <c r="H180" s="212"/>
      <c r="I180" s="55"/>
      <c r="J180" s="54"/>
      <c r="K180" s="54"/>
      <c r="L180" s="54"/>
      <c r="M180" s="54"/>
      <c r="N180" s="54"/>
      <c r="O180" s="54"/>
      <c r="P180" s="54"/>
      <c r="Q180" s="55"/>
      <c r="R180" s="54"/>
      <c r="S180" s="56">
        <f t="shared" si="31"/>
        <v>0</v>
      </c>
      <c r="T180" s="56">
        <f t="shared" si="28"/>
        <v>0</v>
      </c>
      <c r="U180" s="56">
        <f t="shared" si="32"/>
        <v>0</v>
      </c>
      <c r="V180" s="56">
        <f t="shared" si="29"/>
        <v>0</v>
      </c>
      <c r="W180" s="64" t="str">
        <f t="shared" si="30"/>
        <v/>
      </c>
      <c r="X180" s="56" t="str">
        <f t="shared" si="33"/>
        <v>T</v>
      </c>
    </row>
    <row r="181" spans="3:24" ht="21.75" customHeight="1" x14ac:dyDescent="0.25">
      <c r="C181" s="63"/>
      <c r="D181" s="66" t="str">
        <f t="shared" si="27"/>
        <v/>
      </c>
      <c r="E181" s="69" t="str">
        <f>IFERROR(VLOOKUP(J181,Causa!$A$2:$F$15,6,0),"")</f>
        <v/>
      </c>
      <c r="F181" s="52"/>
      <c r="G181" s="53"/>
      <c r="H181" s="212"/>
      <c r="I181" s="55"/>
      <c r="J181" s="54"/>
      <c r="K181" s="54"/>
      <c r="L181" s="54"/>
      <c r="M181" s="54"/>
      <c r="N181" s="54"/>
      <c r="O181" s="54"/>
      <c r="P181" s="54"/>
      <c r="Q181" s="55"/>
      <c r="R181" s="54"/>
      <c r="S181" s="56">
        <f t="shared" si="31"/>
        <v>0</v>
      </c>
      <c r="T181" s="56">
        <f t="shared" si="28"/>
        <v>0</v>
      </c>
      <c r="U181" s="56">
        <f t="shared" si="32"/>
        <v>0</v>
      </c>
      <c r="V181" s="56">
        <f t="shared" si="29"/>
        <v>0</v>
      </c>
      <c r="W181" s="64" t="str">
        <f t="shared" si="30"/>
        <v/>
      </c>
      <c r="X181" s="56" t="str">
        <f t="shared" si="33"/>
        <v>T</v>
      </c>
    </row>
    <row r="182" spans="3:24" ht="21.75" customHeight="1" x14ac:dyDescent="0.25">
      <c r="C182" s="63"/>
      <c r="D182" s="66" t="str">
        <f t="shared" si="27"/>
        <v/>
      </c>
      <c r="E182" s="69" t="str">
        <f>IFERROR(VLOOKUP(J182,Causa!$A$2:$F$15,6,0),"")</f>
        <v/>
      </c>
      <c r="F182" s="52"/>
      <c r="G182" s="53"/>
      <c r="H182" s="212"/>
      <c r="I182" s="55"/>
      <c r="J182" s="54"/>
      <c r="K182" s="54"/>
      <c r="L182" s="54"/>
      <c r="M182" s="54"/>
      <c r="N182" s="54"/>
      <c r="O182" s="54"/>
      <c r="P182" s="54"/>
      <c r="Q182" s="55"/>
      <c r="R182" s="54"/>
      <c r="S182" s="56">
        <f t="shared" si="31"/>
        <v>0</v>
      </c>
      <c r="T182" s="56">
        <f t="shared" si="28"/>
        <v>0</v>
      </c>
      <c r="U182" s="56">
        <f t="shared" si="32"/>
        <v>0</v>
      </c>
      <c r="V182" s="56">
        <f t="shared" si="29"/>
        <v>0</v>
      </c>
      <c r="W182" s="64" t="str">
        <f t="shared" si="30"/>
        <v/>
      </c>
      <c r="X182" s="56" t="str">
        <f t="shared" si="33"/>
        <v>T</v>
      </c>
    </row>
    <row r="183" spans="3:24" ht="21.75" customHeight="1" x14ac:dyDescent="0.25">
      <c r="C183" s="63"/>
      <c r="D183" s="66" t="str">
        <f t="shared" si="27"/>
        <v/>
      </c>
      <c r="E183" s="69" t="str">
        <f>IFERROR(VLOOKUP(J183,Causa!$A$2:$F$15,6,0),"")</f>
        <v/>
      </c>
      <c r="F183" s="52"/>
      <c r="G183" s="53"/>
      <c r="H183" s="212"/>
      <c r="I183" s="55"/>
      <c r="J183" s="54"/>
      <c r="K183" s="54"/>
      <c r="L183" s="54"/>
      <c r="M183" s="54"/>
      <c r="N183" s="54"/>
      <c r="O183" s="54"/>
      <c r="P183" s="54"/>
      <c r="Q183" s="55"/>
      <c r="R183" s="54"/>
      <c r="S183" s="56">
        <f t="shared" si="31"/>
        <v>0</v>
      </c>
      <c r="T183" s="56">
        <f t="shared" si="28"/>
        <v>0</v>
      </c>
      <c r="U183" s="56">
        <f t="shared" si="32"/>
        <v>0</v>
      </c>
      <c r="V183" s="56">
        <f t="shared" si="29"/>
        <v>0</v>
      </c>
      <c r="W183" s="64" t="str">
        <f t="shared" si="30"/>
        <v/>
      </c>
      <c r="X183" s="56" t="str">
        <f t="shared" si="33"/>
        <v>T</v>
      </c>
    </row>
    <row r="184" spans="3:24" ht="21.75" customHeight="1" x14ac:dyDescent="0.25">
      <c r="C184" s="63"/>
      <c r="D184" s="66" t="str">
        <f t="shared" si="27"/>
        <v/>
      </c>
      <c r="E184" s="69" t="str">
        <f>IFERROR(VLOOKUP(J184,Causa!$A$2:$F$15,6,0),"")</f>
        <v/>
      </c>
      <c r="F184" s="52"/>
      <c r="G184" s="53"/>
      <c r="H184" s="212"/>
      <c r="I184" s="55"/>
      <c r="J184" s="54"/>
      <c r="K184" s="54"/>
      <c r="L184" s="54"/>
      <c r="M184" s="54"/>
      <c r="N184" s="54"/>
      <c r="O184" s="54"/>
      <c r="P184" s="54"/>
      <c r="Q184" s="55"/>
      <c r="R184" s="54"/>
      <c r="S184" s="56">
        <f t="shared" si="31"/>
        <v>0</v>
      </c>
      <c r="T184" s="56">
        <f t="shared" si="28"/>
        <v>0</v>
      </c>
      <c r="U184" s="56">
        <f t="shared" si="32"/>
        <v>0</v>
      </c>
      <c r="V184" s="56">
        <f t="shared" si="29"/>
        <v>0</v>
      </c>
      <c r="W184" s="64" t="str">
        <f t="shared" si="30"/>
        <v/>
      </c>
      <c r="X184" s="56" t="str">
        <f t="shared" si="33"/>
        <v>T</v>
      </c>
    </row>
    <row r="185" spans="3:24" ht="21.75" customHeight="1" x14ac:dyDescent="0.25">
      <c r="C185" s="63"/>
      <c r="D185" s="66" t="str">
        <f t="shared" si="27"/>
        <v/>
      </c>
      <c r="E185" s="69" t="str">
        <f>IFERROR(VLOOKUP(J185,Causa!$A$2:$F$15,6,0),"")</f>
        <v/>
      </c>
      <c r="F185" s="52"/>
      <c r="G185" s="53"/>
      <c r="H185" s="212"/>
      <c r="I185" s="55"/>
      <c r="J185" s="54"/>
      <c r="K185" s="54"/>
      <c r="L185" s="54"/>
      <c r="M185" s="54"/>
      <c r="N185" s="54"/>
      <c r="O185" s="54"/>
      <c r="P185" s="54"/>
      <c r="Q185" s="55"/>
      <c r="R185" s="54"/>
      <c r="S185" s="56">
        <f t="shared" si="31"/>
        <v>0</v>
      </c>
      <c r="T185" s="56">
        <f t="shared" si="28"/>
        <v>0</v>
      </c>
      <c r="U185" s="56">
        <f t="shared" si="32"/>
        <v>0</v>
      </c>
      <c r="V185" s="56">
        <f t="shared" si="29"/>
        <v>0</v>
      </c>
      <c r="W185" s="64" t="str">
        <f t="shared" si="30"/>
        <v/>
      </c>
      <c r="X185" s="56" t="str">
        <f t="shared" si="33"/>
        <v>T</v>
      </c>
    </row>
    <row r="186" spans="3:24" ht="21.75" customHeight="1" x14ac:dyDescent="0.25">
      <c r="C186" s="63"/>
      <c r="D186" s="66" t="str">
        <f t="shared" si="27"/>
        <v/>
      </c>
      <c r="E186" s="69" t="str">
        <f>IFERROR(VLOOKUP(J186,Causa!$A$2:$F$15,6,0),"")</f>
        <v/>
      </c>
      <c r="F186" s="52"/>
      <c r="G186" s="53"/>
      <c r="H186" s="212"/>
      <c r="I186" s="55"/>
      <c r="J186" s="54"/>
      <c r="K186" s="54"/>
      <c r="L186" s="54"/>
      <c r="M186" s="54"/>
      <c r="N186" s="54"/>
      <c r="O186" s="54"/>
      <c r="P186" s="54"/>
      <c r="Q186" s="55"/>
      <c r="R186" s="54"/>
      <c r="S186" s="56">
        <f t="shared" si="31"/>
        <v>0</v>
      </c>
      <c r="T186" s="56">
        <f t="shared" si="28"/>
        <v>0</v>
      </c>
      <c r="U186" s="56">
        <f t="shared" si="32"/>
        <v>0</v>
      </c>
      <c r="V186" s="56">
        <f t="shared" si="29"/>
        <v>0</v>
      </c>
      <c r="W186" s="64" t="str">
        <f t="shared" si="30"/>
        <v/>
      </c>
      <c r="X186" s="56" t="str">
        <f t="shared" si="33"/>
        <v>T</v>
      </c>
    </row>
    <row r="187" spans="3:24" ht="21.75" customHeight="1" x14ac:dyDescent="0.25">
      <c r="C187" s="63"/>
      <c r="D187" s="66" t="str">
        <f t="shared" si="27"/>
        <v/>
      </c>
      <c r="E187" s="69" t="str">
        <f>IFERROR(VLOOKUP(J187,Causa!$A$2:$F$15,6,0),"")</f>
        <v/>
      </c>
      <c r="F187" s="52"/>
      <c r="G187" s="53"/>
      <c r="H187" s="212"/>
      <c r="I187" s="55"/>
      <c r="J187" s="54"/>
      <c r="K187" s="54"/>
      <c r="L187" s="54"/>
      <c r="M187" s="54"/>
      <c r="N187" s="54"/>
      <c r="O187" s="54"/>
      <c r="P187" s="54"/>
      <c r="Q187" s="55"/>
      <c r="R187" s="54"/>
      <c r="S187" s="56">
        <f t="shared" si="31"/>
        <v>0</v>
      </c>
      <c r="T187" s="56">
        <f t="shared" si="28"/>
        <v>0</v>
      </c>
      <c r="U187" s="56">
        <f t="shared" si="32"/>
        <v>0</v>
      </c>
      <c r="V187" s="56">
        <f t="shared" si="29"/>
        <v>0</v>
      </c>
      <c r="W187" s="64" t="str">
        <f t="shared" si="30"/>
        <v/>
      </c>
      <c r="X187" s="56" t="str">
        <f t="shared" si="33"/>
        <v>T</v>
      </c>
    </row>
    <row r="188" spans="3:24" ht="21.75" customHeight="1" x14ac:dyDescent="0.25">
      <c r="C188" s="63"/>
      <c r="D188" s="66" t="str">
        <f t="shared" si="27"/>
        <v/>
      </c>
      <c r="E188" s="69" t="str">
        <f>IFERROR(VLOOKUP(J188,Causa!$A$2:$F$15,6,0),"")</f>
        <v/>
      </c>
      <c r="F188" s="52"/>
      <c r="G188" s="53"/>
      <c r="H188" s="212"/>
      <c r="I188" s="55"/>
      <c r="J188" s="54"/>
      <c r="K188" s="54"/>
      <c r="L188" s="54"/>
      <c r="M188" s="54"/>
      <c r="N188" s="54"/>
      <c r="O188" s="54"/>
      <c r="P188" s="54"/>
      <c r="Q188" s="55"/>
      <c r="R188" s="54"/>
      <c r="S188" s="56">
        <f t="shared" si="31"/>
        <v>0</v>
      </c>
      <c r="T188" s="56">
        <f t="shared" si="28"/>
        <v>0</v>
      </c>
      <c r="U188" s="56">
        <f t="shared" si="32"/>
        <v>0</v>
      </c>
      <c r="V188" s="56">
        <f t="shared" si="29"/>
        <v>0</v>
      </c>
      <c r="W188" s="64" t="str">
        <f t="shared" si="30"/>
        <v/>
      </c>
      <c r="X188" s="56" t="str">
        <f t="shared" si="33"/>
        <v>T</v>
      </c>
    </row>
  </sheetData>
  <mergeCells count="15">
    <mergeCell ref="C33:D33"/>
    <mergeCell ref="T33:W33"/>
    <mergeCell ref="Y113:Z113"/>
    <mergeCell ref="AD7:AD8"/>
    <mergeCell ref="Q8:S8"/>
    <mergeCell ref="T7:Z7"/>
    <mergeCell ref="AA7:AB7"/>
    <mergeCell ref="AC7:AC8"/>
    <mergeCell ref="A9:A15"/>
    <mergeCell ref="R9:S15"/>
    <mergeCell ref="A16:A23"/>
    <mergeCell ref="A24:A31"/>
    <mergeCell ref="G3:L3"/>
    <mergeCell ref="F4:G4"/>
    <mergeCell ref="C7:S7"/>
  </mergeCells>
  <conditionalFormatting sqref="R9:S15">
    <cfRule type="cellIs" priority="42" stopIfTrue="1" operator="equal">
      <formula>0</formula>
    </cfRule>
    <cfRule type="cellIs" dxfId="374" priority="54" stopIfTrue="1" operator="lessThan">
      <formula>0.8477</formula>
    </cfRule>
    <cfRule type="cellIs" dxfId="373" priority="55" stopIfTrue="1" operator="greaterThanOrEqual">
      <formula>0.8477</formula>
    </cfRule>
  </conditionalFormatting>
  <conditionalFormatting sqref="R24">
    <cfRule type="cellIs" dxfId="372" priority="52" stopIfTrue="1" operator="lessThan">
      <formula>0.8477</formula>
    </cfRule>
    <cfRule type="cellIs" dxfId="371" priority="53" stopIfTrue="1" operator="greaterThanOrEqual">
      <formula>0.8477</formula>
    </cfRule>
  </conditionalFormatting>
  <conditionalFormatting sqref="G5">
    <cfRule type="cellIs" priority="45" stopIfTrue="1" operator="equal">
      <formula>0</formula>
    </cfRule>
    <cfRule type="cellIs" dxfId="370" priority="50" stopIfTrue="1" operator="lessThan">
      <formula>0.635</formula>
    </cfRule>
    <cfRule type="cellIs" dxfId="369" priority="51" stopIfTrue="1" operator="greaterThanOrEqual">
      <formula>0.635</formula>
    </cfRule>
  </conditionalFormatting>
  <conditionalFormatting sqref="I5">
    <cfRule type="cellIs" priority="44" stopIfTrue="1" operator="equal">
      <formula>0</formula>
    </cfRule>
    <cfRule type="cellIs" dxfId="368" priority="48" stopIfTrue="1" operator="lessThan">
      <formula>0.8477</formula>
    </cfRule>
    <cfRule type="cellIs" dxfId="367" priority="49" stopIfTrue="1" operator="greaterThanOrEqual">
      <formula>0.8477</formula>
    </cfRule>
  </conditionalFormatting>
  <conditionalFormatting sqref="E5">
    <cfRule type="cellIs" priority="43" stopIfTrue="1" operator="equal">
      <formula>0</formula>
    </cfRule>
    <cfRule type="cellIs" dxfId="366" priority="46" stopIfTrue="1" operator="lessThan">
      <formula>0.8898</formula>
    </cfRule>
    <cfRule type="cellIs" dxfId="365" priority="47" stopIfTrue="1" operator="greaterThanOrEqual">
      <formula>0.8898</formula>
    </cfRule>
  </conditionalFormatting>
  <conditionalFormatting sqref="R24:S30">
    <cfRule type="cellIs" priority="41" stopIfTrue="1" operator="equal">
      <formula>0</formula>
    </cfRule>
  </conditionalFormatting>
  <conditionalFormatting sqref="L9">
    <cfRule type="cellIs" priority="38" stopIfTrue="1" operator="equal">
      <formula>0</formula>
    </cfRule>
    <cfRule type="cellIs" dxfId="364" priority="39" stopIfTrue="1" operator="lessThan">
      <formula>0.635</formula>
    </cfRule>
    <cfRule type="cellIs" dxfId="363" priority="40" stopIfTrue="1" operator="greaterThanOrEqual">
      <formula>0.635</formula>
    </cfRule>
  </conditionalFormatting>
  <conditionalFormatting sqref="O9:P32 M9:M32">
    <cfRule type="cellIs" priority="35" stopIfTrue="1" operator="equal">
      <formula>0</formula>
    </cfRule>
    <cfRule type="cellIs" dxfId="362" priority="36" stopIfTrue="1" operator="lessThan">
      <formula>0.8477</formula>
    </cfRule>
    <cfRule type="cellIs" dxfId="361" priority="37" stopIfTrue="1" operator="greaterThanOrEqual">
      <formula>0.8477</formula>
    </cfRule>
  </conditionalFormatting>
  <conditionalFormatting sqref="L10:L32">
    <cfRule type="cellIs" priority="32" stopIfTrue="1" operator="equal">
      <formula>0</formula>
    </cfRule>
    <cfRule type="cellIs" dxfId="360" priority="33" stopIfTrue="1" operator="lessThan">
      <formula>0.635</formula>
    </cfRule>
    <cfRule type="cellIs" dxfId="359" priority="34" stopIfTrue="1" operator="greaterThanOrEqual">
      <formula>0.635</formula>
    </cfRule>
  </conditionalFormatting>
  <conditionalFormatting sqref="M10:M32">
    <cfRule type="cellIs" priority="29" stopIfTrue="1" operator="equal">
      <formula>0</formula>
    </cfRule>
    <cfRule type="cellIs" dxfId="358" priority="30" stopIfTrue="1" operator="lessThan">
      <formula>0.8477</formula>
    </cfRule>
    <cfRule type="cellIs" dxfId="357" priority="31" stopIfTrue="1" operator="greaterThanOrEqual">
      <formula>0.8477</formula>
    </cfRule>
  </conditionalFormatting>
  <conditionalFormatting sqref="R16">
    <cfRule type="cellIs" priority="26" stopIfTrue="1" operator="equal">
      <formula>0</formula>
    </cfRule>
    <cfRule type="cellIs" dxfId="356" priority="27" stopIfTrue="1" operator="lessThan">
      <formula>0.8477</formula>
    </cfRule>
    <cfRule type="cellIs" dxfId="355" priority="28" stopIfTrue="1" operator="greaterThanOrEqual">
      <formula>0.8477</formula>
    </cfRule>
  </conditionalFormatting>
  <conditionalFormatting sqref="N9">
    <cfRule type="containsText" dxfId="354" priority="24" stopIfTrue="1" operator="containsText" text="Avisar al planner">
      <formula>NOT(ISERROR(SEARCH("Avisar al planner",N9)))</formula>
    </cfRule>
    <cfRule type="containsText" dxfId="353" priority="25" stopIfTrue="1" operator="containsText" text="OK">
      <formula>NOT(ISERROR(SEARCH("OK",N9)))</formula>
    </cfRule>
  </conditionalFormatting>
  <conditionalFormatting sqref="N9:N32">
    <cfRule type="cellIs" dxfId="352" priority="21" stopIfTrue="1" operator="lessThanOrEqual">
      <formula>155</formula>
    </cfRule>
    <cfRule type="cellIs" dxfId="351" priority="22" stopIfTrue="1" operator="between">
      <formula>155</formula>
      <formula>185</formula>
    </cfRule>
    <cfRule type="cellIs" dxfId="350" priority="23" stopIfTrue="1" operator="greaterThanOrEqual">
      <formula>185</formula>
    </cfRule>
  </conditionalFormatting>
  <conditionalFormatting sqref="N10:N32">
    <cfRule type="containsText" dxfId="349" priority="19" stopIfTrue="1" operator="containsText" text="Avisar al planner">
      <formula>NOT(ISERROR(SEARCH("Avisar al planner",N10)))</formula>
    </cfRule>
    <cfRule type="containsText" dxfId="348" priority="20" stopIfTrue="1" operator="containsText" text="OK">
      <formula>NOT(ISERROR(SEARCH("OK",N10)))</formula>
    </cfRule>
  </conditionalFormatting>
  <conditionalFormatting sqref="N10:N32">
    <cfRule type="containsText" dxfId="347" priority="17" stopIfTrue="1" operator="containsText" text="Avisar al planner">
      <formula>NOT(ISERROR(SEARCH("Avisar al planner",N10)))</formula>
    </cfRule>
    <cfRule type="containsText" dxfId="346" priority="18" stopIfTrue="1" operator="containsText" text="OK">
      <formula>NOT(ISERROR(SEARCH("OK",N10)))</formula>
    </cfRule>
  </conditionalFormatting>
  <conditionalFormatting sqref="N10:N32">
    <cfRule type="containsText" dxfId="345" priority="15" stopIfTrue="1" operator="containsText" text="Avisar al planner">
      <formula>NOT(ISERROR(SEARCH("Avisar al planner",N10)))</formula>
    </cfRule>
    <cfRule type="containsText" dxfId="344" priority="16" stopIfTrue="1" operator="containsText" text="OK">
      <formula>NOT(ISERROR(SEARCH("OK",N10)))</formula>
    </cfRule>
  </conditionalFormatting>
  <conditionalFormatting sqref="D35:D188">
    <cfRule type="cellIs" dxfId="343" priority="13" operator="equal">
      <formula>0</formula>
    </cfRule>
    <cfRule type="cellIs" dxfId="342" priority="14" operator="equal">
      <formula>1</formula>
    </cfRule>
  </conditionalFormatting>
  <conditionalFormatting sqref="C9:C32">
    <cfRule type="cellIs" dxfId="341" priority="11" operator="equal">
      <formula>0</formula>
    </cfRule>
    <cfRule type="cellIs" dxfId="340" priority="12" operator="notEqual">
      <formula>0</formula>
    </cfRule>
  </conditionalFormatting>
  <conditionalFormatting sqref="C9:C32">
    <cfRule type="cellIs" priority="10" operator="equal">
      <formula>""""""</formula>
    </cfRule>
  </conditionalFormatting>
  <conditionalFormatting sqref="G6">
    <cfRule type="cellIs" priority="3" stopIfTrue="1" operator="equal">
      <formula>0</formula>
    </cfRule>
    <cfRule type="cellIs" dxfId="339" priority="8" stopIfTrue="1" operator="lessThan">
      <formula>0.635</formula>
    </cfRule>
    <cfRule type="cellIs" dxfId="338" priority="9" stopIfTrue="1" operator="greaterThanOrEqual">
      <formula>0.635</formula>
    </cfRule>
  </conditionalFormatting>
  <conditionalFormatting sqref="I6">
    <cfRule type="cellIs" priority="2" stopIfTrue="1" operator="equal">
      <formula>0</formula>
    </cfRule>
    <cfRule type="cellIs" dxfId="337" priority="6" stopIfTrue="1" operator="lessThan">
      <formula>0.8477</formula>
    </cfRule>
    <cfRule type="cellIs" dxfId="336" priority="7" stopIfTrue="1" operator="greaterThanOrEqual">
      <formula>0.8477</formula>
    </cfRule>
  </conditionalFormatting>
  <conditionalFormatting sqref="E6">
    <cfRule type="cellIs" priority="1" stopIfTrue="1" operator="equal">
      <formula>0</formula>
    </cfRule>
    <cfRule type="cellIs" dxfId="335" priority="4" stopIfTrue="1" operator="lessThan">
      <formula>0.8898</formula>
    </cfRule>
    <cfRule type="cellIs" dxfId="334" priority="5" stopIfTrue="1" operator="greaterThanOrEqual">
      <formula>0.8898</formula>
    </cfRule>
  </conditionalFormatting>
  <dataValidations count="4">
    <dataValidation allowBlank="1" showErrorMessage="1" promptTitle="Numero de Orden" sqref="G9:G32 G35:G188" xr:uid="{12DF374A-5E86-48C0-9434-B7A135C3F6FB}"/>
    <dataValidation type="time" allowBlank="1" showInputMessage="1" showErrorMessage="1" error="POR FAVOR INGRESE DATOS EN FORMATO DE HORA_x000a_" sqref="F35:F188" xr:uid="{A357FF0F-5C10-473A-A3A0-CABB0BEAD14C}">
      <formula1>0</formula1>
      <formula2>0.999988425925926</formula2>
    </dataValidation>
    <dataValidation type="decimal" allowBlank="1" showInputMessage="1" showErrorMessage="1" error="POR FAVOR INGRESE DATOS EN FORMATO DE NUMEROS_x000a_" promptTitle="Producción Acumulada" prompt="Ingrese la producción Acumulada (contometro Llenadora por hora)" sqref="E9:E32" xr:uid="{876DDF2A-30FD-46BF-8C06-AFFFCD0B7849}">
      <formula1>0</formula1>
      <formula2>10000000000</formula2>
    </dataValidation>
    <dataValidation type="list" allowBlank="1" showInputMessage="1" showErrorMessage="1" sqref="AB9:AB32" xr:uid="{71E74DDD-3538-4754-B6B4-CEA633990E0D}">
      <formula1>"P,T,A,  "</formula1>
    </dataValidation>
  </dataValidations>
  <pageMargins left="0.75" right="0.75" top="1" bottom="1" header="0" footer="0"/>
  <pageSetup paperSize="9" orientation="portrait" r:id="rId1"/>
  <headerFooter alignWithMargins="0"/>
  <drawing r:id="rId2"/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xr:uid="{82F9B523-E04C-4C1A-85AF-569B78DF9D98}">
          <x14:formula1>
            <xm:f>INDIRECT(VLOOKUP(J35,Causa!$A$2:$E$15,5,0))</xm:f>
          </x14:formula1>
          <xm:sqref>K35:K188</xm:sqref>
        </x14:dataValidation>
        <x14:dataValidation type="list" allowBlank="1" showInputMessage="1" showErrorMessage="1" xr:uid="{2FFAAF6A-CB60-4185-BC1D-76AEA5101F86}">
          <x14:formula1>
            <xm:f>Causa!$A$97:$A$107</xm:f>
          </x14:formula1>
          <xm:sqref>F4</xm:sqref>
        </x14:dataValidation>
        <x14:dataValidation type="list" allowBlank="1" showInputMessage="1" showErrorMessage="1" promptTitle="Ingreso de Turnos" prompt="PMTURNOA_x000a_PMTURNOB_x000a_PMTURNOC_x000a_PMTURNOD_x000a_" xr:uid="{E3C76B4F-EAB6-4983-A8C1-1BDE4530685E}">
          <x14:formula1>
            <xm:f>Causa!$A$71:$A$74</xm:f>
          </x14:formula1>
          <xm:sqref>I9:I32</xm:sqref>
        </x14:dataValidation>
        <x14:dataValidation type="list" allowBlank="1" showInputMessage="1" showErrorMessage="1" xr:uid="{D45D0C3B-7BE3-4FCE-8A9E-156A32F07AC1}">
          <x14:formula1>
            <xm:f>Causa!$A$78:$A$81</xm:f>
          </x14:formula1>
          <xm:sqref>J9:J32</xm:sqref>
        </x14:dataValidation>
        <x14:dataValidation type="list" allowBlank="1" showInputMessage="1" showErrorMessage="1" xr:uid="{CC5EA299-2157-4CF9-A33D-8F71819A57EB}">
          <x14:formula1>
            <xm:f>Causa!$A$71:$A$74</xm:f>
          </x14:formula1>
          <xm:sqref>I35:I188</xm:sqref>
        </x14:dataValidation>
        <x14:dataValidation type="list" allowBlank="1" showInputMessage="1" showErrorMessage="1" xr:uid="{84944404-0292-4B75-8267-E089712CD2F4}">
          <x14:formula1>
            <xm:f>Causa!$A$2:$A$15</xm:f>
          </x14:formula1>
          <xm:sqref>J35:J188</xm:sqref>
        </x14:dataValidation>
        <x14:dataValidation type="list" allowBlank="1" showInputMessage="1" showErrorMessage="1" xr:uid="{43609C55-238D-4F79-9BD4-50C5C5DB5D96}">
          <x14:formula1>
            <xm:f>IF(OR(E35=1,E35=2),Causa!$A$28:$A$61,Causa!$A$28)</xm:f>
          </x14:formula1>
          <xm:sqref>L35:L188</xm:sqref>
        </x14:dataValidation>
        <x14:dataValidation type="list" allowBlank="1" showInputMessage="1" showErrorMessage="1" xr:uid="{C844678D-1050-4969-8180-3600CA0E4A51}">
          <x14:formula1>
            <xm:f>IF(E35=1,INDIRECT(VLOOKUP(N35,Causa!$AA:$AE,5,0)),INDIRECT(VLOOKUP(J35,Causa!$X:$AE,8,0)))</xm:f>
          </x14:formula1>
          <xm:sqref>O35:O188</xm:sqref>
        </x14:dataValidation>
        <x14:dataValidation type="list" allowBlank="1" showInputMessage="1" showErrorMessage="1" xr:uid="{768A5F83-13D0-4A15-B04C-2B1930A355E8}">
          <x14:formula1>
            <xm:f>INDIRECT(VLOOKUP(M35,Causa!$T$2:$U$16,2,0))</xm:f>
          </x14:formula1>
          <xm:sqref>N35:N188</xm:sqref>
        </x14:dataValidation>
        <x14:dataValidation type="list" allowBlank="1" showInputMessage="1" showErrorMessage="1" xr:uid="{ED07FB59-1804-42B2-A3C6-03F1819AC39F}">
          <x14:formula1>
            <xm:f>IF(E35=1,Causa!$T$2:$T$16,Causa!$W$1)</xm:f>
          </x14:formula1>
          <xm:sqref>M35:M188</xm:sqref>
        </x14:dataValidation>
      </x14:dataValidation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F116D4-093F-4FBE-B6E7-1B52E51F2421}">
  <sheetPr codeName="Hoja47"/>
  <dimension ref="A1:AR188"/>
  <sheetViews>
    <sheetView showGridLines="0" topLeftCell="B14" zoomScale="103" zoomScaleNormal="40" workbookViewId="0">
      <selection activeCell="K13" sqref="K13"/>
    </sheetView>
  </sheetViews>
  <sheetFormatPr baseColWidth="10" defaultColWidth="7.77734375" defaultRowHeight="21.75" customHeight="1" x14ac:dyDescent="0.25"/>
  <cols>
    <col min="1" max="1" width="8.77734375" style="148" hidden="1" customWidth="1"/>
    <col min="2" max="2" width="11.21875" style="87" customWidth="1"/>
    <col min="3" max="3" width="8.77734375" style="87" customWidth="1"/>
    <col min="4" max="4" width="13.77734375" style="87" customWidth="1"/>
    <col min="5" max="5" width="10.21875" style="87" customWidth="1"/>
    <col min="6" max="6" width="13.77734375" style="87" customWidth="1"/>
    <col min="7" max="7" width="15.77734375" style="87" customWidth="1"/>
    <col min="8" max="8" width="13.21875" style="87" bestFit="1" customWidth="1"/>
    <col min="9" max="9" width="13.21875" style="87" customWidth="1"/>
    <col min="10" max="10" width="13.77734375" style="87" customWidth="1"/>
    <col min="11" max="11" width="12" style="87" customWidth="1"/>
    <col min="12" max="12" width="22.77734375" style="87" customWidth="1"/>
    <col min="13" max="13" width="18.21875" style="87" customWidth="1"/>
    <col min="14" max="15" width="15.77734375" style="87" customWidth="1"/>
    <col min="16" max="16" width="15.21875" style="87" customWidth="1"/>
    <col min="17" max="17" width="39.77734375" style="87" customWidth="1"/>
    <col min="18" max="18" width="34.21875" style="87" customWidth="1"/>
    <col min="19" max="19" width="16.77734375" style="87" customWidth="1"/>
    <col min="20" max="21" width="13.77734375" style="87" customWidth="1"/>
    <col min="22" max="22" width="17.77734375" style="87" bestFit="1" customWidth="1"/>
    <col min="23" max="24" width="13.77734375" style="87" customWidth="1"/>
    <col min="25" max="25" width="9.21875" style="87" bestFit="1" customWidth="1"/>
    <col min="26" max="26" width="9.44140625" style="87" customWidth="1"/>
    <col min="27" max="27" width="15.21875" style="87" customWidth="1"/>
    <col min="28" max="28" width="20.77734375" style="87" bestFit="1" customWidth="1"/>
    <col min="29" max="29" width="14.77734375" style="87" customWidth="1"/>
    <col min="30" max="30" width="19" style="87" bestFit="1" customWidth="1"/>
    <col min="31" max="31" width="5.21875" style="87" customWidth="1"/>
    <col min="32" max="32" width="21.77734375" style="87" bestFit="1" customWidth="1"/>
    <col min="33" max="33" width="14.21875" style="87" customWidth="1"/>
    <col min="34" max="34" width="18.77734375" style="87" bestFit="1" customWidth="1"/>
    <col min="35" max="41" width="15.77734375" style="87" customWidth="1"/>
    <col min="42" max="42" width="30.5546875" style="87" bestFit="1" customWidth="1"/>
    <col min="43" max="44" width="15.77734375" style="87" customWidth="1"/>
    <col min="45" max="16384" width="7.77734375" style="87"/>
  </cols>
  <sheetData>
    <row r="1" spans="1:44" ht="6.75" hidden="1" customHeight="1" x14ac:dyDescent="0.25">
      <c r="A1" s="147"/>
      <c r="B1" s="89"/>
      <c r="C1" s="89"/>
      <c r="D1" s="89"/>
      <c r="E1" s="89"/>
      <c r="F1" s="89"/>
      <c r="G1" s="89"/>
      <c r="H1" s="89"/>
      <c r="I1" s="89"/>
      <c r="J1" s="89"/>
      <c r="K1" s="89"/>
      <c r="L1" s="89"/>
      <c r="M1" s="195" t="s">
        <v>1770</v>
      </c>
      <c r="N1" s="89"/>
      <c r="O1" s="89"/>
      <c r="P1" s="89"/>
      <c r="Q1" s="89"/>
      <c r="R1" s="89"/>
      <c r="S1" s="89"/>
      <c r="T1" s="89"/>
      <c r="U1" s="89"/>
      <c r="V1" s="89"/>
      <c r="W1" s="89"/>
      <c r="X1" s="89"/>
      <c r="Y1" s="89"/>
      <c r="Z1" s="89"/>
      <c r="AA1" s="89"/>
      <c r="AE1" s="88"/>
    </row>
    <row r="2" spans="1:44" ht="3.75" customHeight="1" thickBot="1" x14ac:dyDescent="0.3">
      <c r="AE2" s="88"/>
    </row>
    <row r="3" spans="1:44" ht="21" customHeight="1" thickBot="1" x14ac:dyDescent="0.45">
      <c r="E3" s="217" t="s">
        <v>0</v>
      </c>
      <c r="F3" s="37"/>
      <c r="G3" s="268" t="s">
        <v>1759</v>
      </c>
      <c r="H3" s="263"/>
      <c r="I3" s="263"/>
      <c r="J3" s="263"/>
      <c r="K3" s="263"/>
      <c r="L3" s="269"/>
      <c r="M3" s="202" t="s">
        <v>1848</v>
      </c>
      <c r="N3" s="202" t="s">
        <v>1849</v>
      </c>
      <c r="O3" s="91"/>
      <c r="P3" s="91"/>
      <c r="Q3" s="91"/>
      <c r="R3" s="91"/>
      <c r="S3" s="39"/>
      <c r="AE3" s="88"/>
    </row>
    <row r="4" spans="1:44" ht="18.75" customHeight="1" thickBot="1" x14ac:dyDescent="0.3">
      <c r="D4" s="90"/>
      <c r="E4" s="217" t="s">
        <v>1762</v>
      </c>
      <c r="F4" s="264"/>
      <c r="G4" s="265"/>
      <c r="H4" s="28">
        <f>IFERROR(VLOOKUP(F4,Causa!$A$97:$B$108,2,0),0)</f>
        <v>0</v>
      </c>
      <c r="I4" s="90"/>
      <c r="J4" s="92"/>
      <c r="K4" s="92"/>
      <c r="L4" s="201" t="s">
        <v>1845</v>
      </c>
      <c r="M4" s="203">
        <f>+SUMIFS(P:P,L:L,$M$1,X:X,"M")</f>
        <v>0</v>
      </c>
      <c r="N4" s="203">
        <f>COUNTIFS(N7:N30,"&gt;180",AA7:AA30,"M")</f>
        <v>0</v>
      </c>
      <c r="O4" s="91"/>
      <c r="P4" s="91"/>
      <c r="Q4" s="90"/>
      <c r="R4" s="94"/>
      <c r="AE4" s="88"/>
    </row>
    <row r="5" spans="1:44" ht="18.75" customHeight="1" x14ac:dyDescent="0.25">
      <c r="D5" s="95" t="s">
        <v>1752</v>
      </c>
      <c r="E5" s="78">
        <f>IFERROR(SUM(T9:T32)/(SUM(Y9:Y32)-SUM(U9:U32)-SUM(V9:V32)-SUM(W9:W32)),0)</f>
        <v>0</v>
      </c>
      <c r="F5" s="95" t="s">
        <v>1751</v>
      </c>
      <c r="G5" s="27">
        <f>IFERROR(SUM(T9:T32)/(SUM(Y9:Y32)-SUM(U9:U32)),0)</f>
        <v>0</v>
      </c>
      <c r="H5" s="95" t="s">
        <v>1753</v>
      </c>
      <c r="I5" s="78">
        <f>IFERROR(SUM(T9:T32)/(SUM(Y9:Y32)-SUM(U9:U32)-SUM(V9:V32)),0)</f>
        <v>0</v>
      </c>
      <c r="J5" s="93"/>
      <c r="K5" s="93"/>
      <c r="L5" s="201" t="s">
        <v>1846</v>
      </c>
      <c r="M5" s="203">
        <f>+SUMIFS(P:P,L:L,$M$1,X:X,"T")</f>
        <v>0</v>
      </c>
      <c r="N5" s="203">
        <f>COUNTIFS(N8:N31,"&gt;180",AA8:AA31,"t")</f>
        <v>0</v>
      </c>
      <c r="O5" s="95"/>
      <c r="P5" s="95"/>
      <c r="T5" s="192" t="s">
        <v>11</v>
      </c>
      <c r="U5" s="192" t="s">
        <v>12</v>
      </c>
      <c r="V5" s="192" t="s">
        <v>13</v>
      </c>
      <c r="W5" s="192" t="s">
        <v>14</v>
      </c>
      <c r="X5" s="192" t="s">
        <v>15</v>
      </c>
      <c r="Y5" s="192" t="s">
        <v>16</v>
      </c>
      <c r="AE5" s="97"/>
      <c r="AF5" s="98"/>
    </row>
    <row r="6" spans="1:44" ht="18.75" customHeight="1" thickBot="1" x14ac:dyDescent="0.3">
      <c r="C6" s="87" t="s">
        <v>1799</v>
      </c>
      <c r="D6" s="95" t="s">
        <v>1752</v>
      </c>
      <c r="E6" s="78">
        <f>IFERROR(SUM(T9:T16)/(SUM(Y9:Y16)-SUM(U9:U16)-SUM(V9:V16)-SUM(W9:W16)),0)</f>
        <v>0</v>
      </c>
      <c r="F6" s="95" t="s">
        <v>1751</v>
      </c>
      <c r="G6" s="27">
        <f>IFERROR(SUM(T9:T16)/(SUM(Y9:Y16)-SUM(U9:U16)),0)</f>
        <v>0</v>
      </c>
      <c r="H6" s="95" t="s">
        <v>1753</v>
      </c>
      <c r="I6" s="78">
        <f>IFERROR(SUM(T9:T16)/(SUM(Y9:Y16)-SUM(U9:U16)-SUM(V9:V16)),0)</f>
        <v>0</v>
      </c>
      <c r="J6" s="99"/>
      <c r="K6" s="99"/>
      <c r="L6" s="201" t="s">
        <v>1847</v>
      </c>
      <c r="M6" s="204">
        <f>+SUMIFS(P:P,L:L,$M$1,X:X,"N")</f>
        <v>0</v>
      </c>
      <c r="N6" s="204">
        <f>COUNTIFS(N9:N32,"&gt;180",AA9:AA32,"n")</f>
        <v>0</v>
      </c>
      <c r="O6" s="99"/>
      <c r="P6" s="99"/>
      <c r="T6" s="191">
        <f>SUM(T9:T32)</f>
        <v>0</v>
      </c>
      <c r="U6" s="191">
        <f t="shared" ref="U6:Y6" si="0">SUM(U9:U32)</f>
        <v>0</v>
      </c>
      <c r="V6" s="191">
        <f t="shared" si="0"/>
        <v>0</v>
      </c>
      <c r="W6" s="191">
        <f t="shared" si="0"/>
        <v>0</v>
      </c>
      <c r="X6" s="191">
        <f t="shared" si="0"/>
        <v>0</v>
      </c>
      <c r="Y6" s="191">
        <f t="shared" si="0"/>
        <v>0</v>
      </c>
      <c r="Z6" s="100"/>
      <c r="AA6" s="119"/>
      <c r="AB6" s="119"/>
      <c r="AC6" s="119"/>
      <c r="AD6" s="96"/>
      <c r="AE6" s="97"/>
      <c r="AF6" s="98"/>
    </row>
    <row r="7" spans="1:44" ht="26.25" customHeight="1" thickBot="1" x14ac:dyDescent="0.3">
      <c r="C7" s="266" t="s">
        <v>1</v>
      </c>
      <c r="D7" s="257"/>
      <c r="E7" s="257"/>
      <c r="F7" s="257"/>
      <c r="G7" s="257"/>
      <c r="H7" s="257"/>
      <c r="I7" s="257"/>
      <c r="J7" s="257"/>
      <c r="K7" s="257"/>
      <c r="L7" s="257"/>
      <c r="M7" s="270"/>
      <c r="N7" s="270"/>
      <c r="O7" s="257"/>
      <c r="P7" s="257"/>
      <c r="Q7" s="257"/>
      <c r="R7" s="257"/>
      <c r="S7" s="267"/>
      <c r="T7" s="256" t="s">
        <v>2</v>
      </c>
      <c r="U7" s="257"/>
      <c r="V7" s="257"/>
      <c r="W7" s="257"/>
      <c r="X7" s="257"/>
      <c r="Y7" s="257"/>
      <c r="Z7" s="258"/>
      <c r="AA7" s="252"/>
      <c r="AB7" s="252"/>
      <c r="AC7" s="252"/>
      <c r="AD7" s="252"/>
      <c r="AE7" s="97"/>
      <c r="AF7" s="98"/>
    </row>
    <row r="8" spans="1:44" s="104" customFormat="1" ht="42" customHeight="1" thickBot="1" x14ac:dyDescent="0.3">
      <c r="A8" s="149"/>
      <c r="B8" s="77" t="s">
        <v>1738</v>
      </c>
      <c r="C8" s="23" t="s">
        <v>1737</v>
      </c>
      <c r="D8" s="132" t="s">
        <v>1742</v>
      </c>
      <c r="E8" s="132" t="s">
        <v>3</v>
      </c>
      <c r="F8" s="132" t="s">
        <v>4</v>
      </c>
      <c r="G8" s="132" t="s">
        <v>6</v>
      </c>
      <c r="H8" s="132" t="s">
        <v>7</v>
      </c>
      <c r="I8" s="132" t="s">
        <v>8</v>
      </c>
      <c r="J8" s="132" t="s">
        <v>5</v>
      </c>
      <c r="K8" s="144" t="s">
        <v>1745</v>
      </c>
      <c r="L8" s="132" t="s">
        <v>9</v>
      </c>
      <c r="M8" s="132" t="s">
        <v>1746</v>
      </c>
      <c r="N8" s="132" t="s">
        <v>119</v>
      </c>
      <c r="O8" s="132" t="s">
        <v>1743</v>
      </c>
      <c r="P8" s="132" t="s">
        <v>1744</v>
      </c>
      <c r="Q8" s="253" t="s">
        <v>10</v>
      </c>
      <c r="R8" s="254"/>
      <c r="S8" s="255"/>
      <c r="T8" s="132" t="s">
        <v>11</v>
      </c>
      <c r="U8" s="132" t="s">
        <v>12</v>
      </c>
      <c r="V8" s="132" t="s">
        <v>13</v>
      </c>
      <c r="W8" s="144" t="s">
        <v>14</v>
      </c>
      <c r="X8" s="144" t="s">
        <v>15</v>
      </c>
      <c r="Y8" s="132" t="s">
        <v>16</v>
      </c>
      <c r="Z8" s="145" t="s">
        <v>4</v>
      </c>
      <c r="AA8" s="101"/>
      <c r="AB8" s="219"/>
      <c r="AC8" s="252"/>
      <c r="AD8" s="252"/>
      <c r="AE8" s="102"/>
      <c r="AF8" s="103"/>
    </row>
    <row r="9" spans="1:44" s="108" customFormat="1" ht="17.25" customHeight="1" x14ac:dyDescent="0.25">
      <c r="A9" s="259" t="s">
        <v>1761</v>
      </c>
      <c r="B9" s="46"/>
      <c r="C9" s="48" t="str">
        <f>IF(D9="","",Y9-60)</f>
        <v/>
      </c>
      <c r="D9" s="40" t="str">
        <f>IFERROR(IF(H9="","",(1-(H9/(VLOOKUP(J9,Causa!$A$78:$B$80,2,0))))*60),"FALTA CALIBRE")</f>
        <v/>
      </c>
      <c r="E9" s="41"/>
      <c r="F9" s="42">
        <v>4.0972222222222222E-2</v>
      </c>
      <c r="G9" s="133"/>
      <c r="H9" s="122" t="str">
        <f>IF(E9="","",E9)</f>
        <v/>
      </c>
      <c r="I9" s="146"/>
      <c r="J9" s="43"/>
      <c r="K9" s="159" t="str">
        <f>IFERROR("Promedio Vol. De 00:00 a 08:00: " &amp; ROUND(AVERAGE(N9:N16),1) &amp; "  - GLY Promedio: " &amp; ROUND(AVERAGE(L9:L16),3)*100,"")</f>
        <v/>
      </c>
      <c r="L9" s="123">
        <f t="shared" ref="L9:L32" si="1">IF(T9=0,0,ROUND((T9/(60-U9)),3))</f>
        <v>0</v>
      </c>
      <c r="M9" s="123">
        <f t="shared" ref="M9:M32" si="2">IF(T9=0,0,ROUND((T9/(60-U9-V9-W9)),3))</f>
        <v>0</v>
      </c>
      <c r="N9" s="44" t="str">
        <f>IF(E9="","",H9/12*VLOOKUP(J9,Causa!$A$78:$C$80,3,0))</f>
        <v/>
      </c>
      <c r="O9" s="44">
        <f t="shared" ref="O9:O32" si="3">+X9</f>
        <v>0</v>
      </c>
      <c r="P9" s="44">
        <f t="shared" ref="P9:P32" si="4">+W9</f>
        <v>0</v>
      </c>
      <c r="Q9" s="160"/>
      <c r="R9" s="262">
        <f>IFERROR(SUM(T9:T15)/(SUM(Y9:Y15)-SUM(U9:U15)-SUM(V9:V15)),0)</f>
        <v>0</v>
      </c>
      <c r="S9" s="262"/>
      <c r="T9" s="161">
        <f>IF(H9="",0,ROUND(H9/VLOOKUP(J9,Causa!$A$78:$B$80,2,0)*60,2))</f>
        <v>0</v>
      </c>
      <c r="U9" s="161">
        <f>SUMIF($W$35:$W$188,Z9,$S$35:$S$188)</f>
        <v>0</v>
      </c>
      <c r="V9" s="161">
        <f>SUMIF($W$35:$W$188,Z9,$T$35:$T$188)</f>
        <v>0</v>
      </c>
      <c r="W9" s="161">
        <f>SUMIF($W$35:$W$188,Z9,$U$35:$U$188)</f>
        <v>0</v>
      </c>
      <c r="X9" s="161">
        <f>SUMIF($W$35:$W$188,Z9,$V$35:$V$188)</f>
        <v>0</v>
      </c>
      <c r="Y9" s="161">
        <f t="shared" ref="Y9:Y32" si="5">SUM(T9:X9)</f>
        <v>0</v>
      </c>
      <c r="Z9" s="162">
        <v>0</v>
      </c>
      <c r="AA9" s="105" t="s">
        <v>517</v>
      </c>
      <c r="AB9" s="106"/>
      <c r="AC9" s="106"/>
      <c r="AD9" s="106"/>
      <c r="AE9" s="107">
        <v>0</v>
      </c>
      <c r="AP9" s="87"/>
      <c r="AQ9" s="87"/>
      <c r="AR9" s="87"/>
    </row>
    <row r="10" spans="1:44" s="108" customFormat="1" ht="17.25" customHeight="1" x14ac:dyDescent="0.25">
      <c r="A10" s="260"/>
      <c r="B10" s="47"/>
      <c r="C10" s="49" t="str">
        <f t="shared" ref="C10:C32" si="6">IF(D10="","",Y10-60)</f>
        <v/>
      </c>
      <c r="D10" s="40" t="str">
        <f>IFERROR(IF(H10="","",(1-(H10/(VLOOKUP(J10,Causa!$A$78:$B$80,2,0))))*60),"FALTA CALIBRE")</f>
        <v/>
      </c>
      <c r="E10" s="41"/>
      <c r="F10" s="42">
        <v>8.2638888888888887E-2</v>
      </c>
      <c r="G10" s="133"/>
      <c r="H10" s="122" t="str">
        <f t="shared" ref="H10:H32" si="7">IF(E10=0,"",(E10-E9))</f>
        <v/>
      </c>
      <c r="I10" s="146"/>
      <c r="J10" s="43"/>
      <c r="K10" s="159"/>
      <c r="L10" s="123">
        <f t="shared" si="1"/>
        <v>0</v>
      </c>
      <c r="M10" s="123">
        <f t="shared" si="2"/>
        <v>0</v>
      </c>
      <c r="N10" s="44" t="str">
        <f>IF(E10="","",H10/12*VLOOKUP(J10,Causa!$A$78:$C$80,3,0))</f>
        <v/>
      </c>
      <c r="O10" s="44">
        <f t="shared" si="3"/>
        <v>0</v>
      </c>
      <c r="P10" s="44">
        <f t="shared" si="4"/>
        <v>0</v>
      </c>
      <c r="Q10" s="160"/>
      <c r="R10" s="262"/>
      <c r="S10" s="262"/>
      <c r="T10" s="161">
        <f>IF(H10="",0,ROUND(H10/VLOOKUP(J10,Causa!$A$78:$B$80,2,0)*60,2))</f>
        <v>0</v>
      </c>
      <c r="U10" s="161">
        <f t="shared" ref="U10:U32" si="8">SUMIF($W$35:$W$188,Z10,$S$35:$S$188)</f>
        <v>0</v>
      </c>
      <c r="V10" s="161">
        <f t="shared" ref="V10:V32" si="9">SUMIF($W$35:$W$188,Z10,$T$35:$T$188)</f>
        <v>0</v>
      </c>
      <c r="W10" s="161">
        <f t="shared" ref="W10:W32" si="10">SUMIF($W$35:$W$188,Z10,$U$35:$U$188)</f>
        <v>0</v>
      </c>
      <c r="X10" s="161">
        <f t="shared" ref="X10:X32" si="11">SUMIF($W$35:$W$188,Z10,$V$35:$V$188)</f>
        <v>0</v>
      </c>
      <c r="Y10" s="161">
        <f t="shared" si="5"/>
        <v>0</v>
      </c>
      <c r="Z10" s="162">
        <v>1</v>
      </c>
      <c r="AA10" s="105" t="s">
        <v>517</v>
      </c>
      <c r="AB10" s="106"/>
      <c r="AC10" s="106"/>
      <c r="AD10" s="106"/>
      <c r="AE10" s="107">
        <f t="shared" ref="AE10:AE32" si="12">+AE9+1</f>
        <v>1</v>
      </c>
      <c r="AP10" s="109"/>
      <c r="AQ10" s="109"/>
      <c r="AR10" s="109"/>
    </row>
    <row r="11" spans="1:44" s="108" customFormat="1" ht="17.25" customHeight="1" x14ac:dyDescent="0.25">
      <c r="A11" s="260"/>
      <c r="B11" s="47"/>
      <c r="C11" s="49" t="str">
        <f t="shared" si="6"/>
        <v/>
      </c>
      <c r="D11" s="40" t="str">
        <f>IFERROR(IF(H11="","",(1-(H11/(VLOOKUP(J11,Causa!$A$78:$B$80,2,0))))*60),"FALTA CALIBRE")</f>
        <v/>
      </c>
      <c r="E11" s="41"/>
      <c r="F11" s="42">
        <v>0.124305555555556</v>
      </c>
      <c r="G11" s="133"/>
      <c r="H11" s="122" t="str">
        <f t="shared" si="7"/>
        <v/>
      </c>
      <c r="I11" s="146"/>
      <c r="J11" s="43"/>
      <c r="K11" s="159"/>
      <c r="L11" s="123">
        <f t="shared" si="1"/>
        <v>0</v>
      </c>
      <c r="M11" s="123">
        <f t="shared" si="2"/>
        <v>0</v>
      </c>
      <c r="N11" s="44" t="str">
        <f>IF(E11="","",H11/12*VLOOKUP(J11,Causa!$A$78:$C$80,3,0))</f>
        <v/>
      </c>
      <c r="O11" s="44">
        <f t="shared" si="3"/>
        <v>0</v>
      </c>
      <c r="P11" s="44">
        <f t="shared" si="4"/>
        <v>0</v>
      </c>
      <c r="Q11" s="160"/>
      <c r="R11" s="262"/>
      <c r="S11" s="262"/>
      <c r="T11" s="161">
        <f>IF(H11="",0,ROUND(H11/VLOOKUP(J11,Causa!$A$78:$B$80,2,0)*60,2))</f>
        <v>0</v>
      </c>
      <c r="U11" s="161">
        <f t="shared" si="8"/>
        <v>0</v>
      </c>
      <c r="V11" s="161">
        <f t="shared" si="9"/>
        <v>0</v>
      </c>
      <c r="W11" s="161">
        <f t="shared" si="10"/>
        <v>0</v>
      </c>
      <c r="X11" s="161">
        <f t="shared" si="11"/>
        <v>0</v>
      </c>
      <c r="Y11" s="161">
        <f t="shared" si="5"/>
        <v>0</v>
      </c>
      <c r="Z11" s="162">
        <v>2</v>
      </c>
      <c r="AA11" s="105" t="s">
        <v>517</v>
      </c>
      <c r="AB11" s="106"/>
      <c r="AC11" s="106"/>
      <c r="AD11" s="106"/>
      <c r="AE11" s="107">
        <f t="shared" si="12"/>
        <v>2</v>
      </c>
      <c r="AP11" s="87"/>
      <c r="AQ11" s="87"/>
      <c r="AR11" s="87"/>
    </row>
    <row r="12" spans="1:44" s="108" customFormat="1" ht="17.25" customHeight="1" x14ac:dyDescent="0.25">
      <c r="A12" s="260"/>
      <c r="B12" s="47"/>
      <c r="C12" s="49" t="str">
        <f t="shared" si="6"/>
        <v/>
      </c>
      <c r="D12" s="40" t="str">
        <f>IFERROR(IF(H12="","",(1-(H12/(VLOOKUP(J12,Causa!$A$78:$B$80,2,0))))*60),"FALTA CALIBRE")</f>
        <v/>
      </c>
      <c r="E12" s="41"/>
      <c r="F12" s="42">
        <v>0.16597222222222199</v>
      </c>
      <c r="G12" s="133"/>
      <c r="H12" s="122" t="str">
        <f t="shared" si="7"/>
        <v/>
      </c>
      <c r="I12" s="146"/>
      <c r="J12" s="43"/>
      <c r="K12" s="159"/>
      <c r="L12" s="123">
        <f t="shared" si="1"/>
        <v>0</v>
      </c>
      <c r="M12" s="123">
        <f t="shared" si="2"/>
        <v>0</v>
      </c>
      <c r="N12" s="44" t="str">
        <f>IF(E12="","",H12/12*VLOOKUP(J12,Causa!$A$78:$C$80,3,0))</f>
        <v/>
      </c>
      <c r="O12" s="44">
        <f t="shared" si="3"/>
        <v>0</v>
      </c>
      <c r="P12" s="44">
        <f t="shared" si="4"/>
        <v>0</v>
      </c>
      <c r="Q12" s="160"/>
      <c r="R12" s="262"/>
      <c r="S12" s="262"/>
      <c r="T12" s="161">
        <f>IF(H12="",0,ROUND(H12/VLOOKUP(J12,Causa!$A$78:$B$80,2,0)*60,2))</f>
        <v>0</v>
      </c>
      <c r="U12" s="161">
        <f t="shared" si="8"/>
        <v>0</v>
      </c>
      <c r="V12" s="161">
        <f t="shared" si="9"/>
        <v>0</v>
      </c>
      <c r="W12" s="161">
        <f t="shared" si="10"/>
        <v>0</v>
      </c>
      <c r="X12" s="161">
        <f t="shared" si="11"/>
        <v>0</v>
      </c>
      <c r="Y12" s="161">
        <f t="shared" si="5"/>
        <v>0</v>
      </c>
      <c r="Z12" s="162">
        <v>3</v>
      </c>
      <c r="AA12" s="105" t="s">
        <v>517</v>
      </c>
      <c r="AB12" s="106"/>
      <c r="AC12" s="106"/>
      <c r="AD12" s="106"/>
      <c r="AE12" s="107">
        <f t="shared" si="12"/>
        <v>3</v>
      </c>
      <c r="AP12" s="87"/>
      <c r="AQ12" s="87"/>
      <c r="AR12" s="87"/>
    </row>
    <row r="13" spans="1:44" s="108" customFormat="1" ht="17.25" customHeight="1" x14ac:dyDescent="0.25">
      <c r="A13" s="260"/>
      <c r="B13" s="47"/>
      <c r="C13" s="49" t="str">
        <f t="shared" si="6"/>
        <v/>
      </c>
      <c r="D13" s="40" t="str">
        <f>IFERROR(IF(H13="","",(1-(H13/(VLOOKUP(J13,Causa!$A$78:$B$80,2,0))))*60),"FALTA CALIBRE")</f>
        <v/>
      </c>
      <c r="E13" s="41"/>
      <c r="F13" s="42">
        <v>0.20763888888888901</v>
      </c>
      <c r="G13" s="133"/>
      <c r="H13" s="122" t="str">
        <f t="shared" si="7"/>
        <v/>
      </c>
      <c r="I13" s="146"/>
      <c r="J13" s="43"/>
      <c r="K13" s="159"/>
      <c r="L13" s="123">
        <f t="shared" si="1"/>
        <v>0</v>
      </c>
      <c r="M13" s="123">
        <f t="shared" si="2"/>
        <v>0</v>
      </c>
      <c r="N13" s="44" t="str">
        <f>IF(E13="","",H13/12*VLOOKUP(J13,Causa!$A$78:$C$80,3,0))</f>
        <v/>
      </c>
      <c r="O13" s="44">
        <f t="shared" si="3"/>
        <v>0</v>
      </c>
      <c r="P13" s="44">
        <f t="shared" si="4"/>
        <v>0</v>
      </c>
      <c r="Q13" s="160"/>
      <c r="R13" s="262"/>
      <c r="S13" s="262"/>
      <c r="T13" s="161">
        <f>IF(H13="",0,ROUND(H13/VLOOKUP(J13,Causa!$A$78:$B$80,2,0)*60,2))</f>
        <v>0</v>
      </c>
      <c r="U13" s="161">
        <f t="shared" si="8"/>
        <v>0</v>
      </c>
      <c r="V13" s="161">
        <f t="shared" si="9"/>
        <v>0</v>
      </c>
      <c r="W13" s="161">
        <f t="shared" si="10"/>
        <v>0</v>
      </c>
      <c r="X13" s="161">
        <f t="shared" si="11"/>
        <v>0</v>
      </c>
      <c r="Y13" s="161">
        <f t="shared" si="5"/>
        <v>0</v>
      </c>
      <c r="Z13" s="162">
        <v>4</v>
      </c>
      <c r="AA13" s="105" t="s">
        <v>517</v>
      </c>
      <c r="AB13" s="106"/>
      <c r="AC13" s="106"/>
      <c r="AD13" s="106"/>
      <c r="AE13" s="107">
        <f t="shared" si="12"/>
        <v>4</v>
      </c>
      <c r="AP13" s="87"/>
      <c r="AQ13" s="87"/>
      <c r="AR13" s="87"/>
    </row>
    <row r="14" spans="1:44" s="108" customFormat="1" ht="17.25" customHeight="1" x14ac:dyDescent="0.25">
      <c r="A14" s="260"/>
      <c r="B14" s="47"/>
      <c r="C14" s="49" t="str">
        <f t="shared" si="6"/>
        <v/>
      </c>
      <c r="D14" s="40" t="str">
        <f>IFERROR(IF(H14="","",(1-(H14/(VLOOKUP(J14,Causa!$A$78:$B$80,2,0))))*60),"FALTA CALIBRE")</f>
        <v/>
      </c>
      <c r="E14" s="41"/>
      <c r="F14" s="42">
        <v>0.249305555555556</v>
      </c>
      <c r="G14" s="133"/>
      <c r="H14" s="122" t="str">
        <f t="shared" si="7"/>
        <v/>
      </c>
      <c r="I14" s="146"/>
      <c r="J14" s="43"/>
      <c r="K14" s="159"/>
      <c r="L14" s="123">
        <f t="shared" si="1"/>
        <v>0</v>
      </c>
      <c r="M14" s="123">
        <f t="shared" si="2"/>
        <v>0</v>
      </c>
      <c r="N14" s="44" t="str">
        <f>IF(E14="","",H14/12*VLOOKUP(J14,Causa!$A$78:$C$80,3,0))</f>
        <v/>
      </c>
      <c r="O14" s="44">
        <f t="shared" si="3"/>
        <v>0</v>
      </c>
      <c r="P14" s="44">
        <f t="shared" si="4"/>
        <v>0</v>
      </c>
      <c r="Q14" s="160"/>
      <c r="R14" s="262"/>
      <c r="S14" s="262"/>
      <c r="T14" s="161">
        <f>IF(H14="",0,ROUND(H14/VLOOKUP(J14,Causa!$A$78:$B$80,2,0)*60,2))</f>
        <v>0</v>
      </c>
      <c r="U14" s="161">
        <f t="shared" si="8"/>
        <v>0</v>
      </c>
      <c r="V14" s="161">
        <f t="shared" si="9"/>
        <v>0</v>
      </c>
      <c r="W14" s="161">
        <f t="shared" si="10"/>
        <v>0</v>
      </c>
      <c r="X14" s="161">
        <f t="shared" si="11"/>
        <v>0</v>
      </c>
      <c r="Y14" s="161">
        <f t="shared" si="5"/>
        <v>0</v>
      </c>
      <c r="Z14" s="162">
        <v>5</v>
      </c>
      <c r="AA14" s="105" t="s">
        <v>517</v>
      </c>
      <c r="AB14" s="106"/>
      <c r="AC14" s="106"/>
      <c r="AD14" s="106"/>
      <c r="AE14" s="107">
        <f t="shared" si="12"/>
        <v>5</v>
      </c>
      <c r="AP14" s="87"/>
      <c r="AQ14" s="87"/>
      <c r="AR14" s="87"/>
    </row>
    <row r="15" spans="1:44" s="108" customFormat="1" ht="17.25" customHeight="1" thickBot="1" x14ac:dyDescent="0.3">
      <c r="A15" s="261"/>
      <c r="B15" s="47"/>
      <c r="C15" s="50" t="str">
        <f t="shared" si="6"/>
        <v/>
      </c>
      <c r="D15" s="40" t="str">
        <f>IFERROR(IF(H15="","",(1-(H15/(VLOOKUP(J15,Causa!$A$78:$B$80,2,0))))*60),"FALTA CALIBRE")</f>
        <v/>
      </c>
      <c r="E15" s="41"/>
      <c r="F15" s="42">
        <v>0.29097222222222202</v>
      </c>
      <c r="G15" s="133"/>
      <c r="H15" s="122" t="str">
        <f t="shared" si="7"/>
        <v/>
      </c>
      <c r="I15" s="146"/>
      <c r="J15" s="43"/>
      <c r="K15" s="159"/>
      <c r="L15" s="123">
        <f t="shared" si="1"/>
        <v>0</v>
      </c>
      <c r="M15" s="123">
        <f t="shared" si="2"/>
        <v>0</v>
      </c>
      <c r="N15" s="44" t="str">
        <f>IF(E15="","",H15/12*VLOOKUP(J15,Causa!$A$78:$C$80,3,0))</f>
        <v/>
      </c>
      <c r="O15" s="44">
        <f t="shared" si="3"/>
        <v>0</v>
      </c>
      <c r="P15" s="44">
        <f t="shared" si="4"/>
        <v>0</v>
      </c>
      <c r="Q15" s="160"/>
      <c r="R15" s="262"/>
      <c r="S15" s="262"/>
      <c r="T15" s="161">
        <f>IF(H15="",0,ROUND(H15/VLOOKUP(J15,Causa!$A$78:$B$80,2,0)*60,2))</f>
        <v>0</v>
      </c>
      <c r="U15" s="161">
        <f t="shared" si="8"/>
        <v>0</v>
      </c>
      <c r="V15" s="161">
        <f t="shared" si="9"/>
        <v>0</v>
      </c>
      <c r="W15" s="161">
        <f t="shared" si="10"/>
        <v>0</v>
      </c>
      <c r="X15" s="161">
        <f t="shared" si="11"/>
        <v>0</v>
      </c>
      <c r="Y15" s="161">
        <f t="shared" si="5"/>
        <v>0</v>
      </c>
      <c r="Z15" s="162">
        <v>6</v>
      </c>
      <c r="AA15" s="105" t="s">
        <v>517</v>
      </c>
      <c r="AB15" s="106"/>
      <c r="AC15" s="106"/>
      <c r="AD15" s="106"/>
      <c r="AE15" s="107">
        <f t="shared" si="12"/>
        <v>6</v>
      </c>
      <c r="AP15" s="87"/>
      <c r="AQ15" s="87"/>
      <c r="AR15" s="87"/>
    </row>
    <row r="16" spans="1:44" s="108" customFormat="1" ht="21" customHeight="1" x14ac:dyDescent="0.25">
      <c r="A16" s="259" t="s">
        <v>1763</v>
      </c>
      <c r="B16" s="47"/>
      <c r="C16" s="48" t="str">
        <f t="shared" si="6"/>
        <v/>
      </c>
      <c r="D16" s="40" t="str">
        <f>IFERROR(IF(H16="","",(1-(H16/(VLOOKUP(J16,Causa!$A$78:$B$80,2,0))))*60),"FALTA CALIBRE")</f>
        <v/>
      </c>
      <c r="E16" s="41"/>
      <c r="F16" s="42">
        <v>0.33263888888888898</v>
      </c>
      <c r="G16" s="133"/>
      <c r="H16" s="122" t="str">
        <f t="shared" si="7"/>
        <v/>
      </c>
      <c r="I16" s="146"/>
      <c r="J16" s="43"/>
      <c r="K16" s="159"/>
      <c r="L16" s="123">
        <f t="shared" si="1"/>
        <v>0</v>
      </c>
      <c r="M16" s="123">
        <f t="shared" si="2"/>
        <v>0</v>
      </c>
      <c r="N16" s="44" t="str">
        <f>IF(E16="","",H16/12*VLOOKUP(J16,Causa!$A$78:$C$80,3,0))</f>
        <v/>
      </c>
      <c r="O16" s="44">
        <f t="shared" si="3"/>
        <v>0</v>
      </c>
      <c r="P16" s="44">
        <f t="shared" si="4"/>
        <v>0</v>
      </c>
      <c r="Q16" s="160"/>
      <c r="R16" s="45">
        <f>IFERROR(SUM(T16:T23)/(SUM(Y16:Y23)-SUM(U16:U23)-SUM(V16:V23)),0)</f>
        <v>0</v>
      </c>
      <c r="S16" s="45"/>
      <c r="T16" s="161">
        <f>IF(H16="",0,ROUND(H16/VLOOKUP(J16,Causa!$A$78:$B$80,2,0)*60,2))</f>
        <v>0</v>
      </c>
      <c r="U16" s="161">
        <f t="shared" si="8"/>
        <v>0</v>
      </c>
      <c r="V16" s="161">
        <f t="shared" si="9"/>
        <v>0</v>
      </c>
      <c r="W16" s="161">
        <f t="shared" si="10"/>
        <v>0</v>
      </c>
      <c r="X16" s="161">
        <f t="shared" si="11"/>
        <v>0</v>
      </c>
      <c r="Y16" s="161">
        <f t="shared" si="5"/>
        <v>0</v>
      </c>
      <c r="Z16" s="162">
        <v>7</v>
      </c>
      <c r="AA16" s="105" t="s">
        <v>515</v>
      </c>
      <c r="AB16" s="106"/>
      <c r="AC16" s="106"/>
      <c r="AD16" s="106"/>
      <c r="AE16" s="107">
        <f t="shared" si="12"/>
        <v>7</v>
      </c>
      <c r="AP16" s="87"/>
      <c r="AQ16" s="87"/>
      <c r="AR16" s="87"/>
    </row>
    <row r="17" spans="1:44" s="108" customFormat="1" ht="24.75" customHeight="1" x14ac:dyDescent="0.25">
      <c r="A17" s="260"/>
      <c r="B17" s="47"/>
      <c r="C17" s="49" t="str">
        <f t="shared" si="6"/>
        <v/>
      </c>
      <c r="D17" s="40" t="str">
        <f>IFERROR(IF(H17="","",(1-(H17/(VLOOKUP(J17,Causa!$A$78:$B$80,2,0))))*60),"FALTA CALIBRE")</f>
        <v/>
      </c>
      <c r="E17" s="41"/>
      <c r="F17" s="42">
        <v>0.374305555555556</v>
      </c>
      <c r="G17" s="133"/>
      <c r="H17" s="122" t="str">
        <f t="shared" si="7"/>
        <v/>
      </c>
      <c r="I17" s="146"/>
      <c r="J17" s="43"/>
      <c r="K17" s="159" t="str">
        <f>IFERROR("Promedio Vol. De 00:00 a 08:00: " &amp; ROUND(AVERAGE(N17:N24),1) &amp; "  - GLY Promedio: " &amp; ROUND(AVERAGE(L17:L24),3)*100,"")</f>
        <v/>
      </c>
      <c r="L17" s="123">
        <f t="shared" si="1"/>
        <v>0</v>
      </c>
      <c r="M17" s="123">
        <f t="shared" si="2"/>
        <v>0</v>
      </c>
      <c r="N17" s="44" t="str">
        <f>IF(E17="","",H17/12*VLOOKUP(J17,Causa!$A$78:$C$80,3,0))</f>
        <v/>
      </c>
      <c r="O17" s="44">
        <f t="shared" si="3"/>
        <v>0</v>
      </c>
      <c r="P17" s="44">
        <f t="shared" si="4"/>
        <v>0</v>
      </c>
      <c r="Q17" s="160"/>
      <c r="R17" s="45"/>
      <c r="S17" s="45"/>
      <c r="T17" s="161">
        <f>IF(H17="",0,ROUND(H17/VLOOKUP(J17,Causa!$A$78:$B$80,2,0)*60,2))</f>
        <v>0</v>
      </c>
      <c r="U17" s="161">
        <f t="shared" si="8"/>
        <v>0</v>
      </c>
      <c r="V17" s="161">
        <f t="shared" si="9"/>
        <v>0</v>
      </c>
      <c r="W17" s="161">
        <f t="shared" si="10"/>
        <v>0</v>
      </c>
      <c r="X17" s="161">
        <f t="shared" si="11"/>
        <v>0</v>
      </c>
      <c r="Y17" s="161">
        <f t="shared" si="5"/>
        <v>0</v>
      </c>
      <c r="Z17" s="162">
        <v>8</v>
      </c>
      <c r="AA17" s="105" t="s">
        <v>515</v>
      </c>
      <c r="AB17" s="106"/>
      <c r="AC17" s="106"/>
      <c r="AD17" s="106"/>
      <c r="AE17" s="107">
        <f t="shared" si="12"/>
        <v>8</v>
      </c>
      <c r="AP17" s="87"/>
      <c r="AQ17" s="87"/>
      <c r="AR17" s="87"/>
    </row>
    <row r="18" spans="1:44" s="108" customFormat="1" ht="24.75" customHeight="1" x14ac:dyDescent="0.25">
      <c r="A18" s="260"/>
      <c r="B18" s="47"/>
      <c r="C18" s="49" t="str">
        <f t="shared" si="6"/>
        <v/>
      </c>
      <c r="D18" s="40" t="str">
        <f>IFERROR(IF(H18="","",(1-(H18/(VLOOKUP(J18,Causa!$A$78:$B$80,2,0))))*60),"FALTA CALIBRE")</f>
        <v/>
      </c>
      <c r="E18" s="41"/>
      <c r="F18" s="42">
        <v>0.41597222222222202</v>
      </c>
      <c r="G18" s="133"/>
      <c r="H18" s="122" t="str">
        <f t="shared" si="7"/>
        <v/>
      </c>
      <c r="I18" s="146"/>
      <c r="J18" s="43"/>
      <c r="K18" s="159"/>
      <c r="L18" s="123">
        <f t="shared" si="1"/>
        <v>0</v>
      </c>
      <c r="M18" s="123">
        <f t="shared" si="2"/>
        <v>0</v>
      </c>
      <c r="N18" s="44" t="str">
        <f>IF(E18="","",H18/12*VLOOKUP(J18,Causa!$A$78:$C$80,3,0))</f>
        <v/>
      </c>
      <c r="O18" s="44">
        <f t="shared" si="3"/>
        <v>0</v>
      </c>
      <c r="P18" s="44">
        <f t="shared" si="4"/>
        <v>0</v>
      </c>
      <c r="Q18" s="160"/>
      <c r="R18" s="45"/>
      <c r="S18" s="45"/>
      <c r="T18" s="161">
        <f>IF(H18="",0,ROUND(H18/VLOOKUP(J18,Causa!$A$78:$B$80,2,0)*60,2))</f>
        <v>0</v>
      </c>
      <c r="U18" s="161">
        <f t="shared" si="8"/>
        <v>0</v>
      </c>
      <c r="V18" s="161">
        <f t="shared" si="9"/>
        <v>0</v>
      </c>
      <c r="W18" s="161">
        <f t="shared" si="10"/>
        <v>0</v>
      </c>
      <c r="X18" s="161">
        <f t="shared" si="11"/>
        <v>0</v>
      </c>
      <c r="Y18" s="161">
        <f t="shared" si="5"/>
        <v>0</v>
      </c>
      <c r="Z18" s="162">
        <v>9</v>
      </c>
      <c r="AA18" s="105" t="s">
        <v>515</v>
      </c>
      <c r="AB18" s="106"/>
      <c r="AC18" s="106"/>
      <c r="AD18" s="106"/>
      <c r="AE18" s="107">
        <f t="shared" si="12"/>
        <v>9</v>
      </c>
      <c r="AP18" s="87"/>
      <c r="AQ18" s="87"/>
      <c r="AR18" s="87"/>
    </row>
    <row r="19" spans="1:44" s="108" customFormat="1" ht="24.75" customHeight="1" x14ac:dyDescent="0.25">
      <c r="A19" s="260"/>
      <c r="B19" s="47"/>
      <c r="C19" s="49" t="str">
        <f t="shared" si="6"/>
        <v/>
      </c>
      <c r="D19" s="40" t="str">
        <f>IFERROR(IF(H19="","",(1-(H19/(VLOOKUP(J19,Causa!$A$78:$B$80,2,0))))*60),"FALTA CALIBRE")</f>
        <v/>
      </c>
      <c r="E19" s="41"/>
      <c r="F19" s="42">
        <v>0.45763888888888898</v>
      </c>
      <c r="G19" s="133"/>
      <c r="H19" s="122" t="str">
        <f t="shared" si="7"/>
        <v/>
      </c>
      <c r="I19" s="146"/>
      <c r="J19" s="43"/>
      <c r="K19" s="159"/>
      <c r="L19" s="123">
        <f t="shared" si="1"/>
        <v>0</v>
      </c>
      <c r="M19" s="123">
        <f t="shared" si="2"/>
        <v>0</v>
      </c>
      <c r="N19" s="44" t="str">
        <f>IF(E19="","",H19/12*VLOOKUP(J19,Causa!$A$78:$C$80,3,0))</f>
        <v/>
      </c>
      <c r="O19" s="44">
        <f t="shared" si="3"/>
        <v>0</v>
      </c>
      <c r="P19" s="44">
        <f t="shared" si="4"/>
        <v>0</v>
      </c>
      <c r="Q19" s="160"/>
      <c r="R19" s="45"/>
      <c r="S19" s="45"/>
      <c r="T19" s="161">
        <f>IF(H19="",0,ROUND(H19/VLOOKUP(J19,Causa!$A$78:$B$80,2,0)*60,2))</f>
        <v>0</v>
      </c>
      <c r="U19" s="161">
        <f t="shared" si="8"/>
        <v>0</v>
      </c>
      <c r="V19" s="161">
        <f t="shared" si="9"/>
        <v>0</v>
      </c>
      <c r="W19" s="161">
        <f t="shared" si="10"/>
        <v>0</v>
      </c>
      <c r="X19" s="161">
        <f t="shared" si="11"/>
        <v>0</v>
      </c>
      <c r="Y19" s="161">
        <f t="shared" si="5"/>
        <v>0</v>
      </c>
      <c r="Z19" s="162">
        <v>10</v>
      </c>
      <c r="AA19" s="105" t="s">
        <v>515</v>
      </c>
      <c r="AB19" s="106"/>
      <c r="AC19" s="106"/>
      <c r="AD19" s="106"/>
      <c r="AE19" s="107">
        <f t="shared" si="12"/>
        <v>10</v>
      </c>
      <c r="AP19" s="87"/>
      <c r="AQ19" s="87"/>
      <c r="AR19" s="87"/>
    </row>
    <row r="20" spans="1:44" s="108" customFormat="1" ht="24.75" customHeight="1" x14ac:dyDescent="0.25">
      <c r="A20" s="260"/>
      <c r="B20" s="47"/>
      <c r="C20" s="49" t="str">
        <f t="shared" si="6"/>
        <v/>
      </c>
      <c r="D20" s="40" t="str">
        <f>IFERROR(IF(H20="","",(1-(H20/(VLOOKUP(J20,Causa!$A$78:$B$80,2,0))))*60),"FALTA CALIBRE")</f>
        <v/>
      </c>
      <c r="E20" s="41"/>
      <c r="F20" s="42">
        <v>0.499305555555556</v>
      </c>
      <c r="G20" s="133"/>
      <c r="H20" s="122" t="str">
        <f t="shared" si="7"/>
        <v/>
      </c>
      <c r="I20" s="146"/>
      <c r="J20" s="43"/>
      <c r="K20" s="159"/>
      <c r="L20" s="123">
        <f t="shared" si="1"/>
        <v>0</v>
      </c>
      <c r="M20" s="123">
        <f t="shared" si="2"/>
        <v>0</v>
      </c>
      <c r="N20" s="44" t="str">
        <f>IF(E20="","",H20/12*VLOOKUP(J20,Causa!$A$78:$C$80,3,0))</f>
        <v/>
      </c>
      <c r="O20" s="44">
        <f t="shared" si="3"/>
        <v>0</v>
      </c>
      <c r="P20" s="44">
        <f t="shared" si="4"/>
        <v>0</v>
      </c>
      <c r="Q20" s="160"/>
      <c r="R20" s="45"/>
      <c r="S20" s="45"/>
      <c r="T20" s="161">
        <f>IF(H20="",0,ROUND(H20/VLOOKUP(J20,Causa!$A$78:$B$80,2,0)*60,2))</f>
        <v>0</v>
      </c>
      <c r="U20" s="161">
        <f t="shared" si="8"/>
        <v>0</v>
      </c>
      <c r="V20" s="161">
        <f t="shared" si="9"/>
        <v>0</v>
      </c>
      <c r="W20" s="161">
        <f t="shared" si="10"/>
        <v>0</v>
      </c>
      <c r="X20" s="161">
        <f t="shared" si="11"/>
        <v>0</v>
      </c>
      <c r="Y20" s="161">
        <f t="shared" si="5"/>
        <v>0</v>
      </c>
      <c r="Z20" s="162">
        <v>11</v>
      </c>
      <c r="AA20" s="105" t="s">
        <v>515</v>
      </c>
      <c r="AB20" s="106"/>
      <c r="AC20" s="106"/>
      <c r="AD20" s="106"/>
      <c r="AE20" s="107">
        <f t="shared" si="12"/>
        <v>11</v>
      </c>
      <c r="AP20" s="87"/>
      <c r="AQ20" s="87"/>
      <c r="AR20" s="87"/>
    </row>
    <row r="21" spans="1:44" s="108" customFormat="1" ht="24.75" customHeight="1" x14ac:dyDescent="0.25">
      <c r="A21" s="260"/>
      <c r="B21" s="47"/>
      <c r="C21" s="49" t="str">
        <f t="shared" si="6"/>
        <v/>
      </c>
      <c r="D21" s="40" t="str">
        <f>IFERROR(IF(H21="","",(1-(H21/(VLOOKUP(J21,Causa!$A$78:$B$80,2,0))))*60),"FALTA CALIBRE")</f>
        <v/>
      </c>
      <c r="E21" s="41"/>
      <c r="F21" s="42">
        <v>0.54097222222222197</v>
      </c>
      <c r="G21" s="133"/>
      <c r="H21" s="122" t="str">
        <f t="shared" si="7"/>
        <v/>
      </c>
      <c r="I21" s="146"/>
      <c r="J21" s="43"/>
      <c r="K21" s="159"/>
      <c r="L21" s="123">
        <f t="shared" si="1"/>
        <v>0</v>
      </c>
      <c r="M21" s="123">
        <f t="shared" si="2"/>
        <v>0</v>
      </c>
      <c r="N21" s="44" t="str">
        <f>IF(E21="","",H21/12*VLOOKUP(J21,Causa!$A$78:$C$80,3,0))</f>
        <v/>
      </c>
      <c r="O21" s="44">
        <f t="shared" si="3"/>
        <v>0</v>
      </c>
      <c r="P21" s="44">
        <f t="shared" si="4"/>
        <v>0</v>
      </c>
      <c r="Q21" s="160"/>
      <c r="R21" s="45"/>
      <c r="S21" s="45"/>
      <c r="T21" s="161">
        <f>IF(H21="",0,ROUND(H21/VLOOKUP(J21,Causa!$A$78:$B$80,2,0)*60,2))</f>
        <v>0</v>
      </c>
      <c r="U21" s="161">
        <f t="shared" si="8"/>
        <v>0</v>
      </c>
      <c r="V21" s="161">
        <f t="shared" si="9"/>
        <v>0</v>
      </c>
      <c r="W21" s="161">
        <f t="shared" si="10"/>
        <v>0</v>
      </c>
      <c r="X21" s="161">
        <f t="shared" si="11"/>
        <v>0</v>
      </c>
      <c r="Y21" s="161">
        <f t="shared" si="5"/>
        <v>0</v>
      </c>
      <c r="Z21" s="162">
        <v>12</v>
      </c>
      <c r="AA21" s="110" t="s">
        <v>515</v>
      </c>
      <c r="AB21" s="106"/>
      <c r="AC21" s="106"/>
      <c r="AD21" s="106"/>
      <c r="AE21" s="107">
        <f t="shared" si="12"/>
        <v>12</v>
      </c>
      <c r="AP21" s="87"/>
      <c r="AQ21" s="87"/>
      <c r="AR21" s="87"/>
    </row>
    <row r="22" spans="1:44" s="108" customFormat="1" ht="24.75" customHeight="1" x14ac:dyDescent="0.25">
      <c r="A22" s="260"/>
      <c r="B22" s="47"/>
      <c r="C22" s="49" t="str">
        <f t="shared" si="6"/>
        <v/>
      </c>
      <c r="D22" s="40" t="str">
        <f>IFERROR(IF(H22="","",(1-(H22/(VLOOKUP(J22,Causa!$A$78:$B$80,2,0))))*60),"FALTA CALIBRE")</f>
        <v/>
      </c>
      <c r="E22" s="41"/>
      <c r="F22" s="42">
        <v>0.58263888888888904</v>
      </c>
      <c r="G22" s="133"/>
      <c r="H22" s="122" t="str">
        <f t="shared" si="7"/>
        <v/>
      </c>
      <c r="I22" s="146"/>
      <c r="J22" s="43"/>
      <c r="K22" s="159"/>
      <c r="L22" s="123">
        <f t="shared" si="1"/>
        <v>0</v>
      </c>
      <c r="M22" s="123">
        <f t="shared" si="2"/>
        <v>0</v>
      </c>
      <c r="N22" s="44" t="str">
        <f>IF(E22="","",H22/12*VLOOKUP(J22,Causa!$A$78:$C$80,3,0))</f>
        <v/>
      </c>
      <c r="O22" s="44">
        <f t="shared" si="3"/>
        <v>0</v>
      </c>
      <c r="P22" s="44">
        <f t="shared" si="4"/>
        <v>0</v>
      </c>
      <c r="Q22" s="160"/>
      <c r="R22" s="45"/>
      <c r="S22" s="45"/>
      <c r="T22" s="161">
        <f>IF(H22="",0,ROUND(H22/VLOOKUP(J22,Causa!$A$78:$B$80,2,0)*60,2))</f>
        <v>0</v>
      </c>
      <c r="U22" s="161">
        <f t="shared" si="8"/>
        <v>0</v>
      </c>
      <c r="V22" s="161">
        <f t="shared" si="9"/>
        <v>0</v>
      </c>
      <c r="W22" s="161">
        <f t="shared" si="10"/>
        <v>0</v>
      </c>
      <c r="X22" s="161">
        <f t="shared" si="11"/>
        <v>0</v>
      </c>
      <c r="Y22" s="161">
        <f t="shared" si="5"/>
        <v>0</v>
      </c>
      <c r="Z22" s="162">
        <v>13</v>
      </c>
      <c r="AA22" s="110" t="s">
        <v>515</v>
      </c>
      <c r="AB22" s="106"/>
      <c r="AC22" s="106"/>
      <c r="AD22" s="106"/>
      <c r="AE22" s="107">
        <f t="shared" si="12"/>
        <v>13</v>
      </c>
      <c r="AP22" s="87"/>
      <c r="AQ22" s="87"/>
      <c r="AR22" s="87"/>
    </row>
    <row r="23" spans="1:44" s="108" customFormat="1" ht="24.75" customHeight="1" thickBot="1" x14ac:dyDescent="0.3">
      <c r="A23" s="261"/>
      <c r="B23" s="47"/>
      <c r="C23" s="50" t="str">
        <f t="shared" si="6"/>
        <v/>
      </c>
      <c r="D23" s="40" t="str">
        <f>IFERROR(IF(H23="","",(1-(H23/(VLOOKUP(J23,Causa!$A$78:$B$80,2,0))))*60),"FALTA CALIBRE")</f>
        <v/>
      </c>
      <c r="E23" s="41"/>
      <c r="F23" s="42">
        <v>0.624305555555556</v>
      </c>
      <c r="G23" s="133"/>
      <c r="H23" s="122" t="str">
        <f t="shared" si="7"/>
        <v/>
      </c>
      <c r="I23" s="146"/>
      <c r="J23" s="43"/>
      <c r="K23" s="159"/>
      <c r="L23" s="123">
        <f t="shared" si="1"/>
        <v>0</v>
      </c>
      <c r="M23" s="123">
        <f t="shared" si="2"/>
        <v>0</v>
      </c>
      <c r="N23" s="44" t="str">
        <f>IF(E23="","",H23/12*VLOOKUP(J23,Causa!$A$78:$C$80,3,0))</f>
        <v/>
      </c>
      <c r="O23" s="44">
        <f t="shared" si="3"/>
        <v>0</v>
      </c>
      <c r="P23" s="44">
        <f t="shared" si="4"/>
        <v>0</v>
      </c>
      <c r="Q23" s="160"/>
      <c r="R23" s="45"/>
      <c r="S23" s="45"/>
      <c r="T23" s="161">
        <f>IF(H23="",0,ROUND(H23/VLOOKUP(J23,Causa!$A$78:$B$80,2,0)*60,2))</f>
        <v>0</v>
      </c>
      <c r="U23" s="161">
        <f t="shared" si="8"/>
        <v>0</v>
      </c>
      <c r="V23" s="161">
        <f t="shared" si="9"/>
        <v>0</v>
      </c>
      <c r="W23" s="161">
        <f t="shared" si="10"/>
        <v>0</v>
      </c>
      <c r="X23" s="161">
        <f t="shared" si="11"/>
        <v>0</v>
      </c>
      <c r="Y23" s="161">
        <f t="shared" si="5"/>
        <v>0</v>
      </c>
      <c r="Z23" s="162">
        <v>14</v>
      </c>
      <c r="AA23" s="110" t="s">
        <v>515</v>
      </c>
      <c r="AB23" s="106"/>
      <c r="AC23" s="106"/>
      <c r="AD23" s="106"/>
      <c r="AE23" s="107">
        <f t="shared" si="12"/>
        <v>14</v>
      </c>
      <c r="AP23" s="87"/>
      <c r="AQ23" s="87"/>
      <c r="AR23" s="87"/>
    </row>
    <row r="24" spans="1:44" s="108" customFormat="1" ht="24.75" customHeight="1" x14ac:dyDescent="0.25">
      <c r="A24" s="259" t="s">
        <v>1764</v>
      </c>
      <c r="B24" s="47"/>
      <c r="C24" s="48" t="str">
        <f t="shared" si="6"/>
        <v/>
      </c>
      <c r="D24" s="40" t="str">
        <f>IFERROR(IF(H24="","",(1-(H24/(VLOOKUP(J24,Causa!$A$78:$B$80,2,0))))*60),"FALTA CALIBRE")</f>
        <v/>
      </c>
      <c r="E24" s="41"/>
      <c r="F24" s="42">
        <v>0.66597222222222197</v>
      </c>
      <c r="G24" s="133"/>
      <c r="H24" s="122" t="str">
        <f t="shared" si="7"/>
        <v/>
      </c>
      <c r="I24" s="146"/>
      <c r="J24" s="43"/>
      <c r="K24" s="159"/>
      <c r="L24" s="123">
        <f t="shared" si="1"/>
        <v>0</v>
      </c>
      <c r="M24" s="123">
        <f t="shared" si="2"/>
        <v>0</v>
      </c>
      <c r="N24" s="44" t="str">
        <f>IF(E24="","",H24/12*VLOOKUP(J24,Causa!$A$78:$C$80,3,0))</f>
        <v/>
      </c>
      <c r="O24" s="44">
        <f t="shared" si="3"/>
        <v>0</v>
      </c>
      <c r="P24" s="44">
        <f t="shared" si="4"/>
        <v>0</v>
      </c>
      <c r="Q24" s="160"/>
      <c r="R24" s="45">
        <f>IFERROR(SUM(T24:T32)/(SUM(Y24:Y32)-SUM(U24:U32)-SUM(V24:V32)),0)</f>
        <v>0</v>
      </c>
      <c r="S24" s="45"/>
      <c r="T24" s="161">
        <f>IF(H24="",0,ROUND(H24/VLOOKUP(J24,Causa!$A$78:$B$80,2,0)*60,2))</f>
        <v>0</v>
      </c>
      <c r="U24" s="161">
        <f t="shared" si="8"/>
        <v>0</v>
      </c>
      <c r="V24" s="161">
        <f t="shared" si="9"/>
        <v>0</v>
      </c>
      <c r="W24" s="161">
        <f t="shared" si="10"/>
        <v>0</v>
      </c>
      <c r="X24" s="161">
        <f t="shared" si="11"/>
        <v>0</v>
      </c>
      <c r="Y24" s="161">
        <f t="shared" si="5"/>
        <v>0</v>
      </c>
      <c r="Z24" s="162">
        <v>15</v>
      </c>
      <c r="AA24" s="110" t="s">
        <v>1850</v>
      </c>
      <c r="AB24" s="106"/>
      <c r="AC24" s="106"/>
      <c r="AD24" s="106"/>
      <c r="AE24" s="107">
        <f t="shared" si="12"/>
        <v>15</v>
      </c>
      <c r="AP24" s="111"/>
      <c r="AQ24" s="111"/>
      <c r="AR24" s="111"/>
    </row>
    <row r="25" spans="1:44" s="108" customFormat="1" ht="24.75" customHeight="1" x14ac:dyDescent="0.25">
      <c r="A25" s="260"/>
      <c r="B25" s="47"/>
      <c r="C25" s="49" t="str">
        <f t="shared" si="6"/>
        <v/>
      </c>
      <c r="D25" s="40" t="str">
        <f>IFERROR(IF(H25="","",(1-(H25/(VLOOKUP(J25,Causa!$A$78:$B$80,2,0))))*60),"FALTA CALIBRE")</f>
        <v/>
      </c>
      <c r="E25" s="41"/>
      <c r="F25" s="42">
        <v>0.70763888888888904</v>
      </c>
      <c r="G25" s="133"/>
      <c r="H25" s="122" t="str">
        <f t="shared" si="7"/>
        <v/>
      </c>
      <c r="I25" s="146"/>
      <c r="J25" s="43"/>
      <c r="K25" s="159" t="str">
        <f>IFERROR("Promedio Vol. De 00:00 a 08:00: " &amp; ROUND(AVERAGE(N25:N32),1) &amp; "  - GLY Promedio: " &amp; ROUND(AVERAGE(L25:L32),3)*100,"")</f>
        <v/>
      </c>
      <c r="L25" s="123">
        <f t="shared" si="1"/>
        <v>0</v>
      </c>
      <c r="M25" s="123">
        <f t="shared" si="2"/>
        <v>0</v>
      </c>
      <c r="N25" s="44" t="str">
        <f>IF(E25="","",H25/12*VLOOKUP(J25,Causa!$A$78:$C$80,3,0))</f>
        <v/>
      </c>
      <c r="O25" s="44">
        <f t="shared" si="3"/>
        <v>0</v>
      </c>
      <c r="P25" s="44">
        <f t="shared" si="4"/>
        <v>0</v>
      </c>
      <c r="Q25" s="160"/>
      <c r="R25" s="45"/>
      <c r="S25" s="45"/>
      <c r="T25" s="161">
        <f>IF(H25="",0,ROUND(H25/VLOOKUP(J25,Causa!$A$78:$B$80,2,0)*60,2))</f>
        <v>0</v>
      </c>
      <c r="U25" s="161">
        <f t="shared" si="8"/>
        <v>0</v>
      </c>
      <c r="V25" s="161">
        <f t="shared" si="9"/>
        <v>0</v>
      </c>
      <c r="W25" s="161">
        <f t="shared" si="10"/>
        <v>0</v>
      </c>
      <c r="X25" s="161">
        <f t="shared" si="11"/>
        <v>0</v>
      </c>
      <c r="Y25" s="161">
        <f t="shared" si="5"/>
        <v>0</v>
      </c>
      <c r="Z25" s="162">
        <v>16</v>
      </c>
      <c r="AA25" s="110" t="s">
        <v>1850</v>
      </c>
      <c r="AB25" s="106"/>
      <c r="AC25" s="106"/>
      <c r="AD25" s="106"/>
      <c r="AE25" s="107">
        <f t="shared" si="12"/>
        <v>16</v>
      </c>
      <c r="AP25" s="91"/>
      <c r="AQ25" s="91"/>
      <c r="AR25" s="91"/>
    </row>
    <row r="26" spans="1:44" s="108" customFormat="1" ht="24.75" customHeight="1" x14ac:dyDescent="0.25">
      <c r="A26" s="260"/>
      <c r="B26" s="47"/>
      <c r="C26" s="49" t="str">
        <f t="shared" si="6"/>
        <v/>
      </c>
      <c r="D26" s="40" t="str">
        <f>IFERROR(IF(H26="","",(1-(H26/(VLOOKUP(J26,Causa!$A$78:$B$80,2,0))))*60),"FALTA CALIBRE")</f>
        <v/>
      </c>
      <c r="E26" s="41"/>
      <c r="F26" s="42">
        <v>0.749305555555556</v>
      </c>
      <c r="G26" s="133"/>
      <c r="H26" s="122" t="str">
        <f t="shared" si="7"/>
        <v/>
      </c>
      <c r="I26" s="146"/>
      <c r="J26" s="43"/>
      <c r="K26" s="159"/>
      <c r="L26" s="123">
        <f t="shared" si="1"/>
        <v>0</v>
      </c>
      <c r="M26" s="123">
        <f t="shared" si="2"/>
        <v>0</v>
      </c>
      <c r="N26" s="44" t="str">
        <f>IF(E26="","",H26/12*VLOOKUP(J26,Causa!$A$78:$C$80,3,0))</f>
        <v/>
      </c>
      <c r="O26" s="44">
        <f t="shared" si="3"/>
        <v>0</v>
      </c>
      <c r="P26" s="44">
        <f t="shared" si="4"/>
        <v>0</v>
      </c>
      <c r="Q26" s="160"/>
      <c r="R26" s="45"/>
      <c r="S26" s="45"/>
      <c r="T26" s="161">
        <f>IF(H26="",0,ROUND(H26/VLOOKUP(J26,Causa!$A$78:$B$80,2,0)*60,2))</f>
        <v>0</v>
      </c>
      <c r="U26" s="161">
        <f t="shared" si="8"/>
        <v>0</v>
      </c>
      <c r="V26" s="161">
        <f t="shared" si="9"/>
        <v>0</v>
      </c>
      <c r="W26" s="161">
        <f t="shared" si="10"/>
        <v>0</v>
      </c>
      <c r="X26" s="161">
        <f t="shared" si="11"/>
        <v>0</v>
      </c>
      <c r="Y26" s="161">
        <f t="shared" si="5"/>
        <v>0</v>
      </c>
      <c r="Z26" s="162">
        <v>17</v>
      </c>
      <c r="AA26" s="110" t="s">
        <v>1850</v>
      </c>
      <c r="AB26" s="106"/>
      <c r="AC26" s="106"/>
      <c r="AD26" s="106"/>
      <c r="AE26" s="107">
        <f t="shared" si="12"/>
        <v>17</v>
      </c>
      <c r="AP26" s="91"/>
      <c r="AQ26" s="91"/>
      <c r="AR26" s="91"/>
    </row>
    <row r="27" spans="1:44" s="108" customFormat="1" ht="24.75" customHeight="1" x14ac:dyDescent="0.25">
      <c r="A27" s="260"/>
      <c r="B27" s="47"/>
      <c r="C27" s="49" t="str">
        <f t="shared" si="6"/>
        <v/>
      </c>
      <c r="D27" s="40" t="str">
        <f>IFERROR(IF(H27="","",(1-(H27/(VLOOKUP(J27,Causa!$A$78:$B$80,2,0))))*60),"FALTA CALIBRE")</f>
        <v/>
      </c>
      <c r="E27" s="41"/>
      <c r="F27" s="42">
        <v>0.79097222222222197</v>
      </c>
      <c r="G27" s="133"/>
      <c r="H27" s="122" t="str">
        <f t="shared" si="7"/>
        <v/>
      </c>
      <c r="I27" s="146"/>
      <c r="J27" s="43"/>
      <c r="K27" s="159"/>
      <c r="L27" s="123">
        <f t="shared" si="1"/>
        <v>0</v>
      </c>
      <c r="M27" s="123">
        <f t="shared" si="2"/>
        <v>0</v>
      </c>
      <c r="N27" s="44" t="str">
        <f>IF(E27="","",H27/12*VLOOKUP(J27,Causa!$A$78:$C$80,3,0))</f>
        <v/>
      </c>
      <c r="O27" s="44">
        <f t="shared" si="3"/>
        <v>0</v>
      </c>
      <c r="P27" s="44">
        <f t="shared" si="4"/>
        <v>0</v>
      </c>
      <c r="Q27" s="160"/>
      <c r="R27" s="45"/>
      <c r="S27" s="45"/>
      <c r="T27" s="161">
        <f>IF(H27="",0,ROUND(H27/VLOOKUP(J27,Causa!$A$78:$B$80,2,0)*60,2))</f>
        <v>0</v>
      </c>
      <c r="U27" s="161">
        <f t="shared" si="8"/>
        <v>0</v>
      </c>
      <c r="V27" s="161">
        <f t="shared" si="9"/>
        <v>0</v>
      </c>
      <c r="W27" s="161">
        <f t="shared" si="10"/>
        <v>0</v>
      </c>
      <c r="X27" s="161">
        <f t="shared" si="11"/>
        <v>0</v>
      </c>
      <c r="Y27" s="161">
        <f t="shared" si="5"/>
        <v>0</v>
      </c>
      <c r="Z27" s="162">
        <v>18</v>
      </c>
      <c r="AA27" s="106" t="s">
        <v>1850</v>
      </c>
      <c r="AB27" s="106"/>
      <c r="AC27" s="106"/>
      <c r="AD27" s="106"/>
      <c r="AE27" s="107">
        <f t="shared" si="12"/>
        <v>18</v>
      </c>
      <c r="AP27" s="91"/>
      <c r="AQ27" s="91"/>
      <c r="AR27" s="91"/>
    </row>
    <row r="28" spans="1:44" s="108" customFormat="1" ht="24.75" customHeight="1" x14ac:dyDescent="0.25">
      <c r="A28" s="260"/>
      <c r="B28" s="47"/>
      <c r="C28" s="49" t="str">
        <f t="shared" si="6"/>
        <v/>
      </c>
      <c r="D28" s="40" t="str">
        <f>IFERROR(IF(H28="","",(1-(H28/(VLOOKUP(J28,Causa!$A$78:$B$80,2,0))))*60),"FALTA CALIBRE")</f>
        <v/>
      </c>
      <c r="E28" s="41"/>
      <c r="F28" s="42">
        <v>0.83263888888888904</v>
      </c>
      <c r="G28" s="133"/>
      <c r="H28" s="122" t="str">
        <f t="shared" si="7"/>
        <v/>
      </c>
      <c r="I28" s="146"/>
      <c r="J28" s="43"/>
      <c r="K28" s="159"/>
      <c r="L28" s="123">
        <f t="shared" si="1"/>
        <v>0</v>
      </c>
      <c r="M28" s="123">
        <f t="shared" si="2"/>
        <v>0</v>
      </c>
      <c r="N28" s="44" t="str">
        <f>IF(E28="","",H28/12*VLOOKUP(J28,Causa!$A$78:$C$80,3,0))</f>
        <v/>
      </c>
      <c r="O28" s="44">
        <f t="shared" si="3"/>
        <v>0</v>
      </c>
      <c r="P28" s="44">
        <f t="shared" si="4"/>
        <v>0</v>
      </c>
      <c r="Q28" s="160"/>
      <c r="R28" s="45"/>
      <c r="S28" s="45"/>
      <c r="T28" s="161">
        <f>IF(H28="",0,ROUND(H28/VLOOKUP(J28,Causa!$A$78:$B$80,2,0)*60,2))</f>
        <v>0</v>
      </c>
      <c r="U28" s="161">
        <f t="shared" si="8"/>
        <v>0</v>
      </c>
      <c r="V28" s="161">
        <f t="shared" si="9"/>
        <v>0</v>
      </c>
      <c r="W28" s="161">
        <f t="shared" si="10"/>
        <v>0</v>
      </c>
      <c r="X28" s="161">
        <f t="shared" si="11"/>
        <v>0</v>
      </c>
      <c r="Y28" s="161">
        <f t="shared" si="5"/>
        <v>0</v>
      </c>
      <c r="Z28" s="162">
        <v>19</v>
      </c>
      <c r="AA28" s="106" t="s">
        <v>1850</v>
      </c>
      <c r="AB28" s="106"/>
      <c r="AC28" s="106"/>
      <c r="AD28" s="106"/>
      <c r="AE28" s="107">
        <f t="shared" si="12"/>
        <v>19</v>
      </c>
      <c r="AP28" s="91"/>
      <c r="AQ28" s="91"/>
      <c r="AR28" s="91"/>
    </row>
    <row r="29" spans="1:44" s="108" customFormat="1" ht="24.75" customHeight="1" x14ac:dyDescent="0.25">
      <c r="A29" s="260"/>
      <c r="B29" s="47"/>
      <c r="C29" s="49" t="str">
        <f t="shared" si="6"/>
        <v/>
      </c>
      <c r="D29" s="40" t="str">
        <f>IFERROR(IF(H29="","",(1-(H29/(VLOOKUP(J29,Causa!$A$78:$B$80,2,0))))*60),"FALTA CALIBRE")</f>
        <v/>
      </c>
      <c r="E29" s="41"/>
      <c r="F29" s="42">
        <v>0.874305555555556</v>
      </c>
      <c r="G29" s="133"/>
      <c r="H29" s="122" t="str">
        <f t="shared" si="7"/>
        <v/>
      </c>
      <c r="I29" s="146"/>
      <c r="J29" s="43"/>
      <c r="K29" s="159"/>
      <c r="L29" s="123">
        <f t="shared" si="1"/>
        <v>0</v>
      </c>
      <c r="M29" s="123">
        <f t="shared" si="2"/>
        <v>0</v>
      </c>
      <c r="N29" s="44" t="str">
        <f>IF(E29="","",H29/12*VLOOKUP(J29,Causa!$A$78:$C$80,3,0))</f>
        <v/>
      </c>
      <c r="O29" s="44">
        <f t="shared" si="3"/>
        <v>0</v>
      </c>
      <c r="P29" s="44">
        <f t="shared" si="4"/>
        <v>0</v>
      </c>
      <c r="Q29" s="160"/>
      <c r="R29" s="45"/>
      <c r="S29" s="45"/>
      <c r="T29" s="161">
        <f>IF(H29="",0,ROUND(H29/VLOOKUP(J29,Causa!$A$78:$B$80,2,0)*60,2))</f>
        <v>0</v>
      </c>
      <c r="U29" s="161">
        <f t="shared" si="8"/>
        <v>0</v>
      </c>
      <c r="V29" s="161">
        <f t="shared" si="9"/>
        <v>0</v>
      </c>
      <c r="W29" s="161">
        <f t="shared" si="10"/>
        <v>0</v>
      </c>
      <c r="X29" s="161">
        <f t="shared" si="11"/>
        <v>0</v>
      </c>
      <c r="Y29" s="161">
        <f t="shared" si="5"/>
        <v>0</v>
      </c>
      <c r="Z29" s="162">
        <v>20</v>
      </c>
      <c r="AA29" s="106" t="s">
        <v>1850</v>
      </c>
      <c r="AB29" s="106"/>
      <c r="AC29" s="106"/>
      <c r="AD29" s="106"/>
      <c r="AE29" s="107">
        <f t="shared" si="12"/>
        <v>20</v>
      </c>
      <c r="AP29" s="91"/>
      <c r="AQ29" s="91"/>
      <c r="AR29" s="91"/>
    </row>
    <row r="30" spans="1:44" s="108" customFormat="1" ht="24.75" customHeight="1" x14ac:dyDescent="0.25">
      <c r="A30" s="260"/>
      <c r="B30" s="47"/>
      <c r="C30" s="49" t="str">
        <f t="shared" si="6"/>
        <v/>
      </c>
      <c r="D30" s="40" t="str">
        <f>IFERROR(IF(H30="","",(1-(H30/(VLOOKUP(J30,Causa!$A$78:$B$80,2,0))))*60),"FALTA CALIBRE")</f>
        <v/>
      </c>
      <c r="E30" s="41"/>
      <c r="F30" s="42">
        <v>0.91597222222222197</v>
      </c>
      <c r="G30" s="133"/>
      <c r="H30" s="122" t="str">
        <f t="shared" si="7"/>
        <v/>
      </c>
      <c r="I30" s="146"/>
      <c r="J30" s="43"/>
      <c r="K30" s="159"/>
      <c r="L30" s="123">
        <f t="shared" si="1"/>
        <v>0</v>
      </c>
      <c r="M30" s="123">
        <f t="shared" si="2"/>
        <v>0</v>
      </c>
      <c r="N30" s="44" t="str">
        <f>IF(E30="","",H30/12*VLOOKUP(J30,Causa!$A$78:$C$80,3,0))</f>
        <v/>
      </c>
      <c r="O30" s="44">
        <f t="shared" si="3"/>
        <v>0</v>
      </c>
      <c r="P30" s="44">
        <f t="shared" si="4"/>
        <v>0</v>
      </c>
      <c r="Q30" s="160"/>
      <c r="R30" s="45"/>
      <c r="S30" s="45"/>
      <c r="T30" s="161">
        <f>IF(H30="",0,ROUND(H30/VLOOKUP(J30,Causa!$A$78:$B$80,2,0)*60,2))</f>
        <v>0</v>
      </c>
      <c r="U30" s="161">
        <f t="shared" si="8"/>
        <v>0</v>
      </c>
      <c r="V30" s="161">
        <f t="shared" si="9"/>
        <v>0</v>
      </c>
      <c r="W30" s="161">
        <f t="shared" si="10"/>
        <v>0</v>
      </c>
      <c r="X30" s="161">
        <f t="shared" si="11"/>
        <v>0</v>
      </c>
      <c r="Y30" s="161">
        <f t="shared" si="5"/>
        <v>0</v>
      </c>
      <c r="Z30" s="162">
        <v>21</v>
      </c>
      <c r="AA30" s="106" t="s">
        <v>1850</v>
      </c>
      <c r="AB30" s="106"/>
      <c r="AC30" s="106"/>
      <c r="AD30" s="106"/>
      <c r="AE30" s="107">
        <f t="shared" si="12"/>
        <v>21</v>
      </c>
      <c r="AP30" s="91"/>
      <c r="AQ30" s="91"/>
      <c r="AR30" s="91"/>
    </row>
    <row r="31" spans="1:44" s="108" customFormat="1" ht="24.75" customHeight="1" thickBot="1" x14ac:dyDescent="0.3">
      <c r="A31" s="261"/>
      <c r="B31" s="47"/>
      <c r="C31" s="50" t="str">
        <f t="shared" si="6"/>
        <v/>
      </c>
      <c r="D31" s="40" t="str">
        <f>IFERROR(IF(H31="","",(1-(H31/(VLOOKUP(J31,Causa!$A$78:$B$80,2,0))))*60),"FALTA CALIBRE")</f>
        <v/>
      </c>
      <c r="E31" s="41"/>
      <c r="F31" s="42">
        <v>0.95763888888888904</v>
      </c>
      <c r="G31" s="133"/>
      <c r="H31" s="122" t="str">
        <f t="shared" si="7"/>
        <v/>
      </c>
      <c r="I31" s="146"/>
      <c r="J31" s="43"/>
      <c r="K31" s="159"/>
      <c r="L31" s="123">
        <f t="shared" si="1"/>
        <v>0</v>
      </c>
      <c r="M31" s="123">
        <f t="shared" si="2"/>
        <v>0</v>
      </c>
      <c r="N31" s="44" t="str">
        <f>IF(E31="","",H31/12*VLOOKUP(J31,Causa!$A$78:$C$80,3,0))</f>
        <v/>
      </c>
      <c r="O31" s="44">
        <f t="shared" si="3"/>
        <v>0</v>
      </c>
      <c r="P31" s="44">
        <f t="shared" si="4"/>
        <v>0</v>
      </c>
      <c r="Q31" s="160"/>
      <c r="R31" s="45"/>
      <c r="S31" s="45"/>
      <c r="T31" s="161">
        <f>IF(H31="",0,ROUND(H31/VLOOKUP(J31,Causa!$A$78:$B$80,2,0)*60,2))</f>
        <v>0</v>
      </c>
      <c r="U31" s="161">
        <f t="shared" si="8"/>
        <v>0</v>
      </c>
      <c r="V31" s="161">
        <f t="shared" si="9"/>
        <v>0</v>
      </c>
      <c r="W31" s="161">
        <f t="shared" si="10"/>
        <v>0</v>
      </c>
      <c r="X31" s="161">
        <f t="shared" si="11"/>
        <v>0</v>
      </c>
      <c r="Y31" s="161">
        <f t="shared" si="5"/>
        <v>0</v>
      </c>
      <c r="Z31" s="162">
        <v>22</v>
      </c>
      <c r="AA31" s="106" t="s">
        <v>1850</v>
      </c>
      <c r="AB31" s="106"/>
      <c r="AC31" s="106"/>
      <c r="AD31" s="106"/>
      <c r="AE31" s="107">
        <f t="shared" si="12"/>
        <v>22</v>
      </c>
      <c r="AP31" s="91"/>
      <c r="AQ31" s="91"/>
      <c r="AR31" s="91"/>
    </row>
    <row r="32" spans="1:44" s="108" customFormat="1" ht="24.75" customHeight="1" thickBot="1" x14ac:dyDescent="0.3">
      <c r="A32" s="51" t="s">
        <v>1795</v>
      </c>
      <c r="B32" s="47"/>
      <c r="C32" s="134" t="str">
        <f t="shared" si="6"/>
        <v/>
      </c>
      <c r="D32" s="135" t="str">
        <f>IFERROR(IF(H32="","",(1-(H32/(VLOOKUP(J32,Causa!$A$78:$B$80,2,0))))*60),"FALTA CALIBRE")</f>
        <v/>
      </c>
      <c r="E32" s="136"/>
      <c r="F32" s="137">
        <v>0.999305555555556</v>
      </c>
      <c r="G32" s="133"/>
      <c r="H32" s="138" t="str">
        <f t="shared" si="7"/>
        <v/>
      </c>
      <c r="I32" s="146"/>
      <c r="J32" s="43"/>
      <c r="K32" s="184"/>
      <c r="L32" s="123">
        <f t="shared" si="1"/>
        <v>0</v>
      </c>
      <c r="M32" s="123">
        <f t="shared" si="2"/>
        <v>0</v>
      </c>
      <c r="N32" s="44" t="str">
        <f>IF(E32="","",H32/12*VLOOKUP(J32,Causa!$A$78:$C$80,3,0))</f>
        <v/>
      </c>
      <c r="O32" s="44">
        <f t="shared" si="3"/>
        <v>0</v>
      </c>
      <c r="P32" s="44">
        <f t="shared" si="4"/>
        <v>0</v>
      </c>
      <c r="Q32" s="160"/>
      <c r="R32" s="45"/>
      <c r="S32" s="45"/>
      <c r="T32" s="161">
        <f>IF(H32="",0,ROUND(H32/VLOOKUP(J32,Causa!$A$78:$B$80,2,0)*60,2))</f>
        <v>0</v>
      </c>
      <c r="U32" s="161">
        <f t="shared" si="8"/>
        <v>0</v>
      </c>
      <c r="V32" s="161">
        <f t="shared" si="9"/>
        <v>0</v>
      </c>
      <c r="W32" s="161">
        <f t="shared" si="10"/>
        <v>0</v>
      </c>
      <c r="X32" s="161">
        <f t="shared" si="11"/>
        <v>0</v>
      </c>
      <c r="Y32" s="161">
        <f t="shared" si="5"/>
        <v>0</v>
      </c>
      <c r="Z32" s="162">
        <v>23</v>
      </c>
      <c r="AA32" s="106" t="s">
        <v>517</v>
      </c>
      <c r="AB32" s="106"/>
      <c r="AC32" s="106"/>
      <c r="AD32" s="106"/>
      <c r="AE32" s="107">
        <f t="shared" si="12"/>
        <v>23</v>
      </c>
      <c r="AP32" s="91"/>
      <c r="AQ32" s="91"/>
      <c r="AR32" s="91"/>
    </row>
    <row r="33" spans="1:44" s="108" customFormat="1" ht="26.25" customHeight="1" thickBot="1" x14ac:dyDescent="0.3">
      <c r="A33" s="152"/>
      <c r="B33" s="139" t="s">
        <v>1750</v>
      </c>
      <c r="C33" s="247">
        <f>+F33+H33+J33</f>
        <v>0</v>
      </c>
      <c r="D33" s="248"/>
      <c r="E33" s="140" t="s">
        <v>1747</v>
      </c>
      <c r="F33" s="141">
        <f>SUM(N9:N15,N32)</f>
        <v>0</v>
      </c>
      <c r="G33" s="140" t="s">
        <v>1748</v>
      </c>
      <c r="H33" s="142">
        <f>SUM(N16:N23)</f>
        <v>0</v>
      </c>
      <c r="I33" s="140" t="s">
        <v>1749</v>
      </c>
      <c r="J33" s="143">
        <f>SUM(N24:N31)</f>
        <v>0</v>
      </c>
      <c r="K33" s="143">
        <f>COUNTIF($M$9:$M$32,"100%")</f>
        <v>0</v>
      </c>
      <c r="L33" s="156"/>
      <c r="M33" s="157"/>
      <c r="N33" s="157"/>
      <c r="O33" s="157"/>
      <c r="P33" s="157"/>
      <c r="Q33" s="157"/>
      <c r="R33" s="157"/>
      <c r="S33" s="158"/>
      <c r="T33" s="249" t="s">
        <v>2</v>
      </c>
      <c r="U33" s="250"/>
      <c r="V33" s="250"/>
      <c r="W33" s="250"/>
      <c r="X33" s="18"/>
      <c r="Y33" s="124"/>
      <c r="Z33" s="124"/>
      <c r="AA33" s="112"/>
      <c r="AB33" s="112"/>
      <c r="AJ33" s="113"/>
      <c r="AK33" s="114"/>
      <c r="AL33" s="114"/>
      <c r="AM33" s="114"/>
      <c r="AN33" s="91"/>
      <c r="AO33" s="91"/>
      <c r="AP33" s="91"/>
      <c r="AQ33" s="91"/>
      <c r="AR33" s="91"/>
    </row>
    <row r="34" spans="1:44" s="108" customFormat="1" ht="35.25" customHeight="1" thickBot="1" x14ac:dyDescent="0.3">
      <c r="A34" s="150"/>
      <c r="C34" s="23" t="s">
        <v>1739</v>
      </c>
      <c r="D34" s="210" t="s">
        <v>1736</v>
      </c>
      <c r="E34" s="210" t="s">
        <v>1740</v>
      </c>
      <c r="F34" s="210" t="s">
        <v>4</v>
      </c>
      <c r="G34" s="210" t="s">
        <v>6</v>
      </c>
      <c r="H34" s="210" t="s">
        <v>7</v>
      </c>
      <c r="I34" s="132" t="s">
        <v>8</v>
      </c>
      <c r="J34" s="132" t="s">
        <v>17</v>
      </c>
      <c r="K34" s="144" t="s">
        <v>18</v>
      </c>
      <c r="L34" s="213" t="s">
        <v>19</v>
      </c>
      <c r="M34" s="214" t="s">
        <v>116</v>
      </c>
      <c r="N34" s="132" t="s">
        <v>117</v>
      </c>
      <c r="O34" s="132" t="s">
        <v>118</v>
      </c>
      <c r="P34" s="132" t="s">
        <v>20</v>
      </c>
      <c r="Q34" s="132" t="s">
        <v>21</v>
      </c>
      <c r="R34" s="215" t="s">
        <v>22</v>
      </c>
      <c r="S34" s="221" t="s">
        <v>12</v>
      </c>
      <c r="T34" s="120" t="s">
        <v>13</v>
      </c>
      <c r="U34" s="220" t="s">
        <v>14</v>
      </c>
      <c r="V34" s="220" t="s">
        <v>15</v>
      </c>
      <c r="W34" s="120" t="s">
        <v>4</v>
      </c>
      <c r="X34" s="120" t="s">
        <v>8</v>
      </c>
      <c r="Y34" s="125"/>
      <c r="Z34" s="126"/>
      <c r="AA34" s="91"/>
      <c r="AB34" s="115"/>
      <c r="AJ34" s="113"/>
      <c r="AK34" s="114"/>
      <c r="AL34" s="114"/>
      <c r="AM34" s="114"/>
      <c r="AN34" s="91"/>
      <c r="AO34" s="91"/>
      <c r="AP34" s="91"/>
      <c r="AQ34" s="91"/>
      <c r="AR34" s="91"/>
    </row>
    <row r="35" spans="1:44" s="17" customFormat="1" ht="20.25" customHeight="1" x14ac:dyDescent="0.2">
      <c r="A35" s="150"/>
      <c r="C35" s="205"/>
      <c r="D35" s="206" t="str">
        <f t="shared" ref="D35:D98" si="13">IF(E35="","",IF(E35=1,IF(COUNTA(F35:P35)=9,1,0),IF(J35="OPERACIO",IF(COUNTA(F35:P35)=7,1,0),IF(COUNTA(F35:P35)=7,1,0))))</f>
        <v/>
      </c>
      <c r="E35" s="207" t="str">
        <f>IFERROR(VLOOKUP(J35,Causa!$A$2:$F$15,6,0),"")</f>
        <v/>
      </c>
      <c r="F35" s="208"/>
      <c r="G35" s="209"/>
      <c r="H35" s="211"/>
      <c r="I35" s="55"/>
      <c r="J35" s="54"/>
      <c r="K35" s="54"/>
      <c r="L35" s="54"/>
      <c r="M35" s="54"/>
      <c r="N35" s="54"/>
      <c r="O35" s="54"/>
      <c r="P35" s="54"/>
      <c r="Q35" s="55"/>
      <c r="R35" s="54"/>
      <c r="S35" s="61">
        <f>IF(K35="tiempo no programado",P35,0)</f>
        <v>0</v>
      </c>
      <c r="T35" s="61">
        <f t="shared" ref="T35:T98" si="14">IF(J35="Programa",P35,0)-S35</f>
        <v>0</v>
      </c>
      <c r="U35" s="61">
        <f>IF(J35="CALIDAD",P35,0)+IF(J35="LOGISTIC",P35,0)+IF(J35="REPUESTO",P35,0)+IF(J35="SALAMAQ",P35,0)+IF(J35="PROCESO",P35,0)</f>
        <v>0</v>
      </c>
      <c r="V35" s="61">
        <f t="shared" ref="V35:V98" si="15">IF(J35="ELECTRIC",P35,0)+IF(J35="INSTRUME",P35,0)+IF(J35="MECANICA",P35,0)+IF(J35="OPERACIO",P35,0)+IF(J35="AUTOMATI",P35,0)</f>
        <v>0</v>
      </c>
      <c r="W35" s="62" t="str">
        <f t="shared" ref="W35:W98" si="16">IF(F35="","",HOUR(F35))</f>
        <v/>
      </c>
      <c r="X35" s="61" t="str">
        <f>IF(OR(W35=23,W35&lt;7),"N",IF(AND(W35&gt;=7,W35&lt;15),"M","T"))</f>
        <v>T</v>
      </c>
      <c r="Y35" s="18"/>
      <c r="Z35" s="19"/>
      <c r="AA35" s="20"/>
      <c r="AB35" s="19"/>
      <c r="AC35" s="21"/>
      <c r="AJ35" s="22"/>
      <c r="AK35" s="22"/>
      <c r="AL35" s="22"/>
      <c r="AM35" s="22"/>
      <c r="AN35" s="20"/>
      <c r="AO35" s="20"/>
      <c r="AP35" s="20"/>
      <c r="AQ35" s="20"/>
      <c r="AR35" s="20"/>
    </row>
    <row r="36" spans="1:44" s="17" customFormat="1" ht="20.25" customHeight="1" x14ac:dyDescent="0.2">
      <c r="A36" s="150"/>
      <c r="C36" s="63"/>
      <c r="D36" s="66" t="str">
        <f t="shared" si="13"/>
        <v/>
      </c>
      <c r="E36" s="69" t="str">
        <f>IFERROR(VLOOKUP(J36,Causa!$A$2:$F$15,6,0),"")</f>
        <v/>
      </c>
      <c r="F36" s="52"/>
      <c r="G36" s="53"/>
      <c r="H36" s="212"/>
      <c r="I36" s="55"/>
      <c r="J36" s="54"/>
      <c r="K36" s="54"/>
      <c r="L36" s="54"/>
      <c r="M36" s="54"/>
      <c r="N36" s="54"/>
      <c r="O36" s="54"/>
      <c r="P36" s="54"/>
      <c r="Q36" s="55"/>
      <c r="R36" s="54"/>
      <c r="S36" s="56">
        <f t="shared" ref="S36:S99" si="17">IF(K36="tiempo no programado",P36,0)</f>
        <v>0</v>
      </c>
      <c r="T36" s="56">
        <f t="shared" si="14"/>
        <v>0</v>
      </c>
      <c r="U36" s="56">
        <f t="shared" ref="U36:U99" si="18">IF(J36="CALIDAD",P36,0)+IF(J36="LOGISTIC",P36,0)+IF(J36="REPUESTO",P36,0)+IF(J36="SALAMAQ",P36,0)</f>
        <v>0</v>
      </c>
      <c r="V36" s="56">
        <f t="shared" si="15"/>
        <v>0</v>
      </c>
      <c r="W36" s="64" t="str">
        <f t="shared" si="16"/>
        <v/>
      </c>
      <c r="X36" s="56" t="str">
        <f t="shared" ref="X36:X99" si="19">IF(OR(W36=23,W36&lt;7),"N",IF(AND(W36&gt;=7,W36&lt;15),"M","T"))</f>
        <v>T</v>
      </c>
      <c r="Y36" s="18"/>
      <c r="Z36" s="19"/>
      <c r="AA36" s="20"/>
      <c r="AB36" s="19"/>
      <c r="AC36" s="21"/>
      <c r="AJ36" s="22"/>
      <c r="AK36" s="22"/>
      <c r="AL36" s="22"/>
      <c r="AM36" s="22"/>
      <c r="AN36" s="20"/>
      <c r="AO36" s="20"/>
      <c r="AP36" s="20"/>
      <c r="AQ36" s="20"/>
      <c r="AR36" s="20"/>
    </row>
    <row r="37" spans="1:44" s="17" customFormat="1" ht="20.25" customHeight="1" x14ac:dyDescent="0.2">
      <c r="A37" s="150"/>
      <c r="C37" s="63"/>
      <c r="D37" s="66" t="str">
        <f t="shared" si="13"/>
        <v/>
      </c>
      <c r="E37" s="69" t="str">
        <f>IFERROR(VLOOKUP(J37,Causa!$A$2:$F$15,6,0),"")</f>
        <v/>
      </c>
      <c r="F37" s="52"/>
      <c r="G37" s="53"/>
      <c r="H37" s="212"/>
      <c r="I37" s="55"/>
      <c r="J37" s="54"/>
      <c r="K37" s="54"/>
      <c r="L37" s="54"/>
      <c r="M37" s="54"/>
      <c r="N37" s="54"/>
      <c r="O37" s="54"/>
      <c r="P37" s="54"/>
      <c r="Q37" s="55"/>
      <c r="R37" s="54"/>
      <c r="S37" s="56">
        <f t="shared" si="17"/>
        <v>0</v>
      </c>
      <c r="T37" s="56">
        <f t="shared" si="14"/>
        <v>0</v>
      </c>
      <c r="U37" s="56">
        <f t="shared" si="18"/>
        <v>0</v>
      </c>
      <c r="V37" s="56">
        <f t="shared" si="15"/>
        <v>0</v>
      </c>
      <c r="W37" s="64" t="str">
        <f t="shared" si="16"/>
        <v/>
      </c>
      <c r="X37" s="56" t="str">
        <f t="shared" si="19"/>
        <v>T</v>
      </c>
      <c r="Y37" s="18"/>
      <c r="Z37" s="19"/>
      <c r="AA37" s="20"/>
      <c r="AB37" s="19"/>
      <c r="AC37" s="21"/>
      <c r="AJ37" s="22"/>
      <c r="AK37" s="22"/>
      <c r="AL37" s="22"/>
      <c r="AM37" s="22"/>
      <c r="AN37" s="20"/>
      <c r="AO37" s="20"/>
      <c r="AP37" s="20"/>
      <c r="AQ37" s="20"/>
      <c r="AR37" s="20"/>
    </row>
    <row r="38" spans="1:44" s="17" customFormat="1" ht="20.25" customHeight="1" x14ac:dyDescent="0.2">
      <c r="A38" s="150"/>
      <c r="C38" s="63"/>
      <c r="D38" s="66" t="str">
        <f t="shared" si="13"/>
        <v/>
      </c>
      <c r="E38" s="69" t="str">
        <f>IFERROR(VLOOKUP(J38,Causa!$A$2:$F$15,6,0),"")</f>
        <v/>
      </c>
      <c r="F38" s="52"/>
      <c r="G38" s="53"/>
      <c r="H38" s="212"/>
      <c r="I38" s="55"/>
      <c r="J38" s="54"/>
      <c r="K38" s="54"/>
      <c r="L38" s="54"/>
      <c r="M38" s="54"/>
      <c r="N38" s="54"/>
      <c r="O38" s="54"/>
      <c r="P38" s="54"/>
      <c r="Q38" s="55"/>
      <c r="R38" s="54"/>
      <c r="S38" s="56">
        <f t="shared" si="17"/>
        <v>0</v>
      </c>
      <c r="T38" s="56">
        <f t="shared" si="14"/>
        <v>0</v>
      </c>
      <c r="U38" s="56">
        <f t="shared" si="18"/>
        <v>0</v>
      </c>
      <c r="V38" s="56">
        <f t="shared" si="15"/>
        <v>0</v>
      </c>
      <c r="W38" s="64" t="str">
        <f t="shared" si="16"/>
        <v/>
      </c>
      <c r="X38" s="56" t="str">
        <f t="shared" si="19"/>
        <v>T</v>
      </c>
      <c r="Y38" s="18"/>
      <c r="Z38" s="19"/>
      <c r="AA38" s="20"/>
      <c r="AB38" s="19"/>
      <c r="AC38" s="21"/>
      <c r="AJ38" s="22"/>
      <c r="AK38" s="22"/>
      <c r="AL38" s="22"/>
      <c r="AM38" s="22"/>
      <c r="AN38" s="20"/>
      <c r="AO38" s="20"/>
      <c r="AP38" s="20"/>
      <c r="AQ38" s="20"/>
      <c r="AR38" s="20"/>
    </row>
    <row r="39" spans="1:44" s="17" customFormat="1" ht="20.25" customHeight="1" x14ac:dyDescent="0.2">
      <c r="A39" s="150"/>
      <c r="C39" s="63"/>
      <c r="D39" s="66" t="str">
        <f t="shared" si="13"/>
        <v/>
      </c>
      <c r="E39" s="69" t="str">
        <f>IFERROR(VLOOKUP(J39,Causa!$A$2:$F$15,6,0),"")</f>
        <v/>
      </c>
      <c r="F39" s="52"/>
      <c r="G39" s="53"/>
      <c r="H39" s="212"/>
      <c r="I39" s="55"/>
      <c r="J39" s="54"/>
      <c r="K39" s="54"/>
      <c r="L39" s="54"/>
      <c r="M39" s="54"/>
      <c r="N39" s="54"/>
      <c r="O39" s="54"/>
      <c r="P39" s="54"/>
      <c r="Q39" s="55"/>
      <c r="R39" s="54"/>
      <c r="S39" s="56">
        <f t="shared" si="17"/>
        <v>0</v>
      </c>
      <c r="T39" s="56">
        <f t="shared" si="14"/>
        <v>0</v>
      </c>
      <c r="U39" s="56">
        <f t="shared" si="18"/>
        <v>0</v>
      </c>
      <c r="V39" s="56">
        <f t="shared" si="15"/>
        <v>0</v>
      </c>
      <c r="W39" s="64" t="str">
        <f t="shared" si="16"/>
        <v/>
      </c>
      <c r="X39" s="56" t="str">
        <f t="shared" si="19"/>
        <v>T</v>
      </c>
      <c r="Y39" s="18"/>
      <c r="Z39" s="19"/>
      <c r="AA39" s="20"/>
      <c r="AB39" s="19"/>
      <c r="AC39" s="21"/>
      <c r="AJ39" s="22"/>
      <c r="AK39" s="22"/>
      <c r="AL39" s="22"/>
      <c r="AM39" s="22"/>
      <c r="AN39" s="20"/>
      <c r="AO39" s="20"/>
      <c r="AP39" s="20"/>
      <c r="AQ39" s="20"/>
      <c r="AR39" s="20"/>
    </row>
    <row r="40" spans="1:44" s="17" customFormat="1" ht="20.25" customHeight="1" x14ac:dyDescent="0.2">
      <c r="A40" s="150"/>
      <c r="C40" s="63"/>
      <c r="D40" s="66" t="str">
        <f t="shared" si="13"/>
        <v/>
      </c>
      <c r="E40" s="69" t="str">
        <f>IFERROR(VLOOKUP(J40,Causa!$A$2:$F$15,6,0),"")</f>
        <v/>
      </c>
      <c r="F40" s="52"/>
      <c r="G40" s="53"/>
      <c r="H40" s="212"/>
      <c r="I40" s="55"/>
      <c r="J40" s="54"/>
      <c r="K40" s="54"/>
      <c r="L40" s="54"/>
      <c r="M40" s="54"/>
      <c r="N40" s="54"/>
      <c r="O40" s="54"/>
      <c r="P40" s="54"/>
      <c r="Q40" s="55"/>
      <c r="R40" s="54"/>
      <c r="S40" s="56">
        <f t="shared" si="17"/>
        <v>0</v>
      </c>
      <c r="T40" s="56">
        <f t="shared" si="14"/>
        <v>0</v>
      </c>
      <c r="U40" s="56">
        <f t="shared" si="18"/>
        <v>0</v>
      </c>
      <c r="V40" s="56">
        <f t="shared" si="15"/>
        <v>0</v>
      </c>
      <c r="W40" s="64" t="str">
        <f t="shared" si="16"/>
        <v/>
      </c>
      <c r="X40" s="56" t="str">
        <f t="shared" si="19"/>
        <v>T</v>
      </c>
      <c r="Y40" s="18"/>
      <c r="Z40" s="19"/>
      <c r="AA40" s="20"/>
      <c r="AB40" s="19"/>
      <c r="AC40" s="21"/>
      <c r="AJ40" s="22"/>
      <c r="AK40" s="22"/>
      <c r="AL40" s="22"/>
      <c r="AM40" s="22"/>
      <c r="AN40" s="20"/>
      <c r="AO40" s="20"/>
      <c r="AP40" s="20"/>
      <c r="AQ40" s="20"/>
      <c r="AR40" s="20"/>
    </row>
    <row r="41" spans="1:44" s="17" customFormat="1" ht="20.25" customHeight="1" x14ac:dyDescent="0.2">
      <c r="A41" s="150"/>
      <c r="C41" s="63"/>
      <c r="D41" s="66" t="str">
        <f t="shared" si="13"/>
        <v/>
      </c>
      <c r="E41" s="69" t="str">
        <f>IFERROR(VLOOKUP(J41,Causa!$A$2:$F$15,6,0),"")</f>
        <v/>
      </c>
      <c r="F41" s="52"/>
      <c r="G41" s="53"/>
      <c r="H41" s="212"/>
      <c r="I41" s="55"/>
      <c r="J41" s="54"/>
      <c r="K41" s="54"/>
      <c r="L41" s="54"/>
      <c r="M41" s="54"/>
      <c r="N41" s="54"/>
      <c r="O41" s="54"/>
      <c r="P41" s="54"/>
      <c r="Q41" s="55"/>
      <c r="R41" s="54"/>
      <c r="S41" s="56">
        <f t="shared" si="17"/>
        <v>0</v>
      </c>
      <c r="T41" s="56">
        <f t="shared" si="14"/>
        <v>0</v>
      </c>
      <c r="U41" s="56">
        <f t="shared" si="18"/>
        <v>0</v>
      </c>
      <c r="V41" s="56">
        <f t="shared" si="15"/>
        <v>0</v>
      </c>
      <c r="W41" s="64" t="str">
        <f t="shared" si="16"/>
        <v/>
      </c>
      <c r="X41" s="56" t="str">
        <f t="shared" si="19"/>
        <v>T</v>
      </c>
      <c r="Y41" s="18"/>
      <c r="Z41" s="19"/>
      <c r="AA41" s="20"/>
      <c r="AB41" s="19"/>
      <c r="AC41" s="21"/>
      <c r="AJ41" s="22"/>
      <c r="AK41" s="22"/>
      <c r="AL41" s="22"/>
      <c r="AM41" s="22"/>
      <c r="AN41" s="20"/>
      <c r="AO41" s="20"/>
      <c r="AP41" s="20"/>
      <c r="AQ41" s="20"/>
      <c r="AR41" s="20"/>
    </row>
    <row r="42" spans="1:44" s="17" customFormat="1" ht="20.25" customHeight="1" x14ac:dyDescent="0.2">
      <c r="A42" s="150"/>
      <c r="C42" s="63"/>
      <c r="D42" s="66" t="str">
        <f t="shared" si="13"/>
        <v/>
      </c>
      <c r="E42" s="69" t="str">
        <f>IFERROR(VLOOKUP(J42,Causa!$A$2:$F$15,6,0),"")</f>
        <v/>
      </c>
      <c r="F42" s="52"/>
      <c r="G42" s="53"/>
      <c r="H42" s="212"/>
      <c r="I42" s="55"/>
      <c r="J42" s="54"/>
      <c r="K42" s="54"/>
      <c r="L42" s="54"/>
      <c r="M42" s="54"/>
      <c r="N42" s="54"/>
      <c r="O42" s="54"/>
      <c r="P42" s="54"/>
      <c r="Q42" s="55"/>
      <c r="R42" s="54"/>
      <c r="S42" s="56">
        <f t="shared" si="17"/>
        <v>0</v>
      </c>
      <c r="T42" s="56">
        <f t="shared" si="14"/>
        <v>0</v>
      </c>
      <c r="U42" s="56">
        <f t="shared" si="18"/>
        <v>0</v>
      </c>
      <c r="V42" s="56">
        <f t="shared" si="15"/>
        <v>0</v>
      </c>
      <c r="W42" s="64" t="str">
        <f t="shared" si="16"/>
        <v/>
      </c>
      <c r="X42" s="56" t="str">
        <f t="shared" si="19"/>
        <v>T</v>
      </c>
      <c r="Y42" s="18"/>
      <c r="Z42" s="19"/>
      <c r="AA42" s="20"/>
      <c r="AB42" s="19"/>
      <c r="AC42" s="21"/>
      <c r="AJ42" s="22"/>
      <c r="AK42" s="22"/>
      <c r="AL42" s="22"/>
      <c r="AM42" s="22"/>
      <c r="AN42" s="20"/>
      <c r="AO42" s="20"/>
      <c r="AP42" s="20"/>
      <c r="AQ42" s="20"/>
      <c r="AR42" s="20"/>
    </row>
    <row r="43" spans="1:44" s="17" customFormat="1" ht="20.25" customHeight="1" x14ac:dyDescent="0.2">
      <c r="A43" s="150"/>
      <c r="C43" s="63"/>
      <c r="D43" s="66" t="str">
        <f t="shared" si="13"/>
        <v/>
      </c>
      <c r="E43" s="69" t="str">
        <f>IFERROR(VLOOKUP(J43,Causa!$A$2:$F$15,6,0),"")</f>
        <v/>
      </c>
      <c r="F43" s="52"/>
      <c r="G43" s="53"/>
      <c r="H43" s="212"/>
      <c r="I43" s="55"/>
      <c r="J43" s="54"/>
      <c r="K43" s="54"/>
      <c r="L43" s="54"/>
      <c r="M43" s="54"/>
      <c r="N43" s="54"/>
      <c r="O43" s="54"/>
      <c r="P43" s="54"/>
      <c r="Q43" s="55"/>
      <c r="R43" s="54"/>
      <c r="S43" s="56">
        <f t="shared" si="17"/>
        <v>0</v>
      </c>
      <c r="T43" s="56">
        <f t="shared" si="14"/>
        <v>0</v>
      </c>
      <c r="U43" s="56">
        <f t="shared" si="18"/>
        <v>0</v>
      </c>
      <c r="V43" s="56">
        <f t="shared" si="15"/>
        <v>0</v>
      </c>
      <c r="W43" s="64" t="str">
        <f t="shared" si="16"/>
        <v/>
      </c>
      <c r="X43" s="56" t="str">
        <f t="shared" si="19"/>
        <v>T</v>
      </c>
      <c r="Y43" s="18"/>
      <c r="Z43" s="19"/>
      <c r="AA43" s="20"/>
      <c r="AB43" s="19"/>
      <c r="AC43" s="21"/>
      <c r="AJ43" s="22"/>
      <c r="AK43" s="22"/>
      <c r="AL43" s="22"/>
      <c r="AM43" s="22"/>
      <c r="AN43" s="20"/>
      <c r="AO43" s="20"/>
      <c r="AP43" s="20"/>
      <c r="AQ43" s="20"/>
      <c r="AR43" s="20"/>
    </row>
    <row r="44" spans="1:44" s="17" customFormat="1" ht="20.25" customHeight="1" x14ac:dyDescent="0.2">
      <c r="A44" s="150"/>
      <c r="C44" s="63"/>
      <c r="D44" s="66" t="str">
        <f t="shared" si="13"/>
        <v/>
      </c>
      <c r="E44" s="69" t="str">
        <f>IFERROR(VLOOKUP(J44,Causa!$A$2:$F$15,6,0),"")</f>
        <v/>
      </c>
      <c r="F44" s="52"/>
      <c r="G44" s="53"/>
      <c r="H44" s="212"/>
      <c r="I44" s="55"/>
      <c r="J44" s="54"/>
      <c r="K44" s="54"/>
      <c r="L44" s="54"/>
      <c r="M44" s="54"/>
      <c r="N44" s="54"/>
      <c r="O44" s="54"/>
      <c r="P44" s="54"/>
      <c r="Q44" s="55"/>
      <c r="R44" s="54"/>
      <c r="S44" s="56">
        <f t="shared" si="17"/>
        <v>0</v>
      </c>
      <c r="T44" s="56">
        <f t="shared" si="14"/>
        <v>0</v>
      </c>
      <c r="U44" s="56">
        <f t="shared" si="18"/>
        <v>0</v>
      </c>
      <c r="V44" s="56">
        <f t="shared" si="15"/>
        <v>0</v>
      </c>
      <c r="W44" s="64" t="str">
        <f t="shared" si="16"/>
        <v/>
      </c>
      <c r="X44" s="56" t="str">
        <f t="shared" si="19"/>
        <v>T</v>
      </c>
      <c r="Y44" s="18"/>
      <c r="Z44" s="19"/>
      <c r="AA44" s="20"/>
      <c r="AB44" s="19"/>
      <c r="AC44" s="21"/>
      <c r="AJ44" s="22"/>
      <c r="AK44" s="22"/>
      <c r="AL44" s="22"/>
      <c r="AM44" s="22"/>
      <c r="AN44" s="20"/>
      <c r="AO44" s="20"/>
      <c r="AP44" s="20"/>
      <c r="AQ44" s="20"/>
      <c r="AR44" s="20"/>
    </row>
    <row r="45" spans="1:44" s="17" customFormat="1" ht="20.25" customHeight="1" x14ac:dyDescent="0.2">
      <c r="A45" s="150"/>
      <c r="C45" s="63"/>
      <c r="D45" s="66" t="str">
        <f t="shared" si="13"/>
        <v/>
      </c>
      <c r="E45" s="69" t="str">
        <f>IFERROR(VLOOKUP(J45,Causa!$A$2:$F$15,6,0),"")</f>
        <v/>
      </c>
      <c r="F45" s="52"/>
      <c r="G45" s="53"/>
      <c r="H45" s="212"/>
      <c r="I45" s="55"/>
      <c r="J45" s="54"/>
      <c r="K45" s="54"/>
      <c r="L45" s="54"/>
      <c r="M45" s="54"/>
      <c r="N45" s="54"/>
      <c r="O45" s="54"/>
      <c r="P45" s="54"/>
      <c r="Q45" s="55"/>
      <c r="R45" s="54"/>
      <c r="S45" s="56">
        <f t="shared" si="17"/>
        <v>0</v>
      </c>
      <c r="T45" s="56">
        <f t="shared" si="14"/>
        <v>0</v>
      </c>
      <c r="U45" s="56">
        <f t="shared" si="18"/>
        <v>0</v>
      </c>
      <c r="V45" s="56">
        <f t="shared" si="15"/>
        <v>0</v>
      </c>
      <c r="W45" s="64" t="str">
        <f t="shared" si="16"/>
        <v/>
      </c>
      <c r="X45" s="56" t="str">
        <f t="shared" si="19"/>
        <v>T</v>
      </c>
      <c r="Y45" s="18"/>
      <c r="Z45" s="19"/>
      <c r="AA45" s="20"/>
      <c r="AB45" s="19"/>
      <c r="AC45" s="21"/>
      <c r="AJ45" s="22"/>
      <c r="AK45" s="22"/>
      <c r="AL45" s="22"/>
      <c r="AM45" s="22"/>
      <c r="AN45" s="20"/>
      <c r="AO45" s="20"/>
      <c r="AP45" s="20"/>
      <c r="AQ45" s="20"/>
      <c r="AR45" s="20"/>
    </row>
    <row r="46" spans="1:44" s="17" customFormat="1" ht="20.25" customHeight="1" x14ac:dyDescent="0.2">
      <c r="A46" s="150"/>
      <c r="C46" s="63"/>
      <c r="D46" s="66" t="str">
        <f t="shared" si="13"/>
        <v/>
      </c>
      <c r="E46" s="69" t="str">
        <f>IFERROR(VLOOKUP(J46,Causa!$A$2:$F$15,6,0),"")</f>
        <v/>
      </c>
      <c r="F46" s="52"/>
      <c r="G46" s="53"/>
      <c r="H46" s="212"/>
      <c r="I46" s="55"/>
      <c r="J46" s="54"/>
      <c r="K46" s="54"/>
      <c r="L46" s="54"/>
      <c r="M46" s="54"/>
      <c r="N46" s="54"/>
      <c r="O46" s="54"/>
      <c r="P46" s="54"/>
      <c r="Q46" s="55"/>
      <c r="R46" s="54"/>
      <c r="S46" s="56">
        <f t="shared" si="17"/>
        <v>0</v>
      </c>
      <c r="T46" s="56">
        <f t="shared" si="14"/>
        <v>0</v>
      </c>
      <c r="U46" s="56">
        <f t="shared" si="18"/>
        <v>0</v>
      </c>
      <c r="V46" s="56">
        <f t="shared" si="15"/>
        <v>0</v>
      </c>
      <c r="W46" s="64" t="str">
        <f t="shared" si="16"/>
        <v/>
      </c>
      <c r="X46" s="56" t="str">
        <f t="shared" si="19"/>
        <v>T</v>
      </c>
      <c r="Y46" s="18"/>
      <c r="Z46" s="19"/>
      <c r="AA46" s="20"/>
      <c r="AB46" s="19"/>
      <c r="AC46" s="21"/>
      <c r="AJ46" s="22"/>
      <c r="AK46" s="22"/>
      <c r="AL46" s="22"/>
      <c r="AM46" s="22"/>
      <c r="AN46" s="20"/>
      <c r="AO46" s="20"/>
      <c r="AP46" s="20"/>
      <c r="AQ46" s="20"/>
      <c r="AR46" s="20"/>
    </row>
    <row r="47" spans="1:44" s="17" customFormat="1" ht="20.25" customHeight="1" x14ac:dyDescent="0.2">
      <c r="A47" s="150"/>
      <c r="C47" s="63"/>
      <c r="D47" s="66" t="str">
        <f t="shared" si="13"/>
        <v/>
      </c>
      <c r="E47" s="69" t="str">
        <f>IFERROR(VLOOKUP(J47,Causa!$A$2:$F$15,6,0),"")</f>
        <v/>
      </c>
      <c r="F47" s="52"/>
      <c r="G47" s="53"/>
      <c r="H47" s="212"/>
      <c r="I47" s="55"/>
      <c r="J47" s="54"/>
      <c r="K47" s="54"/>
      <c r="L47" s="54"/>
      <c r="M47" s="54"/>
      <c r="N47" s="54"/>
      <c r="O47" s="54"/>
      <c r="P47" s="54"/>
      <c r="Q47" s="55"/>
      <c r="R47" s="54"/>
      <c r="S47" s="56">
        <f t="shared" si="17"/>
        <v>0</v>
      </c>
      <c r="T47" s="56">
        <f t="shared" si="14"/>
        <v>0</v>
      </c>
      <c r="U47" s="56">
        <f t="shared" si="18"/>
        <v>0</v>
      </c>
      <c r="V47" s="56">
        <f t="shared" si="15"/>
        <v>0</v>
      </c>
      <c r="W47" s="64" t="str">
        <f t="shared" si="16"/>
        <v/>
      </c>
      <c r="X47" s="56" t="str">
        <f t="shared" si="19"/>
        <v>T</v>
      </c>
      <c r="Y47" s="18"/>
      <c r="Z47" s="19"/>
      <c r="AA47" s="20"/>
      <c r="AB47" s="19"/>
      <c r="AC47" s="21"/>
      <c r="AJ47" s="22"/>
      <c r="AK47" s="22"/>
      <c r="AL47" s="22"/>
      <c r="AM47" s="22"/>
      <c r="AN47" s="20"/>
      <c r="AO47" s="20"/>
      <c r="AP47" s="20"/>
      <c r="AQ47" s="20"/>
      <c r="AR47" s="20"/>
    </row>
    <row r="48" spans="1:44" s="17" customFormat="1" ht="20.25" customHeight="1" x14ac:dyDescent="0.2">
      <c r="A48" s="150"/>
      <c r="C48" s="63"/>
      <c r="D48" s="66" t="str">
        <f t="shared" si="13"/>
        <v/>
      </c>
      <c r="E48" s="69" t="str">
        <f>IFERROR(VLOOKUP(J48,Causa!$A$2:$F$15,6,0),"")</f>
        <v/>
      </c>
      <c r="F48" s="52"/>
      <c r="G48" s="53"/>
      <c r="H48" s="212"/>
      <c r="I48" s="55"/>
      <c r="J48" s="54"/>
      <c r="K48" s="54"/>
      <c r="L48" s="54"/>
      <c r="M48" s="54"/>
      <c r="N48" s="54"/>
      <c r="O48" s="54"/>
      <c r="P48" s="54"/>
      <c r="Q48" s="55"/>
      <c r="R48" s="54"/>
      <c r="S48" s="56">
        <f t="shared" si="17"/>
        <v>0</v>
      </c>
      <c r="T48" s="56">
        <f t="shared" si="14"/>
        <v>0</v>
      </c>
      <c r="U48" s="56">
        <f t="shared" si="18"/>
        <v>0</v>
      </c>
      <c r="V48" s="56">
        <f t="shared" si="15"/>
        <v>0</v>
      </c>
      <c r="W48" s="64" t="str">
        <f t="shared" si="16"/>
        <v/>
      </c>
      <c r="X48" s="56" t="str">
        <f t="shared" si="19"/>
        <v>T</v>
      </c>
      <c r="Y48" s="18"/>
      <c r="Z48" s="19"/>
      <c r="AA48" s="20"/>
      <c r="AB48" s="19"/>
      <c r="AC48" s="21"/>
      <c r="AJ48" s="22"/>
      <c r="AK48" s="22"/>
      <c r="AL48" s="22"/>
      <c r="AM48" s="22"/>
      <c r="AN48" s="20"/>
      <c r="AO48" s="20"/>
      <c r="AP48" s="20"/>
      <c r="AQ48" s="20"/>
      <c r="AR48" s="20"/>
    </row>
    <row r="49" spans="1:44" s="17" customFormat="1" ht="20.25" customHeight="1" x14ac:dyDescent="0.2">
      <c r="A49" s="150"/>
      <c r="C49" s="63"/>
      <c r="D49" s="66" t="str">
        <f t="shared" si="13"/>
        <v/>
      </c>
      <c r="E49" s="69" t="str">
        <f>IFERROR(VLOOKUP(J49,Causa!$A$2:$F$15,6,0),"")</f>
        <v/>
      </c>
      <c r="F49" s="52"/>
      <c r="G49" s="53"/>
      <c r="H49" s="212"/>
      <c r="I49" s="55"/>
      <c r="J49" s="54"/>
      <c r="K49" s="54"/>
      <c r="L49" s="54"/>
      <c r="M49" s="54"/>
      <c r="N49" s="54"/>
      <c r="O49" s="54"/>
      <c r="P49" s="54"/>
      <c r="Q49" s="55"/>
      <c r="R49" s="54"/>
      <c r="S49" s="56">
        <f t="shared" si="17"/>
        <v>0</v>
      </c>
      <c r="T49" s="56">
        <f t="shared" si="14"/>
        <v>0</v>
      </c>
      <c r="U49" s="56">
        <f t="shared" si="18"/>
        <v>0</v>
      </c>
      <c r="V49" s="56">
        <f t="shared" si="15"/>
        <v>0</v>
      </c>
      <c r="W49" s="64" t="str">
        <f t="shared" si="16"/>
        <v/>
      </c>
      <c r="X49" s="56" t="str">
        <f t="shared" si="19"/>
        <v>T</v>
      </c>
      <c r="Y49" s="18"/>
      <c r="Z49" s="19"/>
      <c r="AA49" s="20"/>
      <c r="AB49" s="19"/>
      <c r="AC49" s="21"/>
      <c r="AJ49" s="22"/>
      <c r="AK49" s="22"/>
      <c r="AL49" s="22"/>
      <c r="AM49" s="22"/>
      <c r="AN49" s="20"/>
      <c r="AO49" s="20"/>
      <c r="AP49" s="20"/>
      <c r="AQ49" s="20"/>
      <c r="AR49" s="20"/>
    </row>
    <row r="50" spans="1:44" s="17" customFormat="1" ht="20.25" customHeight="1" x14ac:dyDescent="0.2">
      <c r="A50" s="150"/>
      <c r="C50" s="63"/>
      <c r="D50" s="66" t="str">
        <f t="shared" si="13"/>
        <v/>
      </c>
      <c r="E50" s="69" t="str">
        <f>IFERROR(VLOOKUP(J50,Causa!$A$2:$F$15,6,0),"")</f>
        <v/>
      </c>
      <c r="F50" s="52"/>
      <c r="G50" s="53"/>
      <c r="H50" s="212"/>
      <c r="I50" s="55"/>
      <c r="J50" s="54"/>
      <c r="K50" s="54"/>
      <c r="L50" s="54"/>
      <c r="M50" s="54"/>
      <c r="N50" s="54"/>
      <c r="O50" s="54"/>
      <c r="P50" s="54"/>
      <c r="Q50" s="55"/>
      <c r="R50" s="54"/>
      <c r="S50" s="56">
        <f t="shared" si="17"/>
        <v>0</v>
      </c>
      <c r="T50" s="56">
        <f t="shared" si="14"/>
        <v>0</v>
      </c>
      <c r="U50" s="56">
        <f t="shared" si="18"/>
        <v>0</v>
      </c>
      <c r="V50" s="56">
        <f t="shared" si="15"/>
        <v>0</v>
      </c>
      <c r="W50" s="64" t="str">
        <f t="shared" si="16"/>
        <v/>
      </c>
      <c r="X50" s="56" t="str">
        <f t="shared" si="19"/>
        <v>T</v>
      </c>
      <c r="Y50" s="20"/>
      <c r="Z50" s="19"/>
      <c r="AA50" s="20"/>
      <c r="AB50" s="19"/>
      <c r="AC50" s="21"/>
      <c r="AJ50" s="22"/>
      <c r="AK50" s="22"/>
      <c r="AL50" s="22"/>
      <c r="AM50" s="22"/>
      <c r="AN50" s="20"/>
      <c r="AO50" s="20"/>
      <c r="AP50" s="20"/>
      <c r="AQ50" s="20"/>
      <c r="AR50" s="20"/>
    </row>
    <row r="51" spans="1:44" s="17" customFormat="1" ht="20.25" customHeight="1" x14ac:dyDescent="0.2">
      <c r="A51" s="150"/>
      <c r="C51" s="63"/>
      <c r="D51" s="66" t="str">
        <f t="shared" si="13"/>
        <v/>
      </c>
      <c r="E51" s="69" t="str">
        <f>IFERROR(VLOOKUP(J51,Causa!$A$2:$F$15,6,0),"")</f>
        <v/>
      </c>
      <c r="F51" s="52"/>
      <c r="G51" s="53"/>
      <c r="H51" s="212"/>
      <c r="I51" s="55"/>
      <c r="J51" s="54"/>
      <c r="K51" s="54"/>
      <c r="L51" s="54"/>
      <c r="M51" s="54"/>
      <c r="N51" s="54"/>
      <c r="O51" s="54"/>
      <c r="P51" s="54"/>
      <c r="Q51" s="55"/>
      <c r="R51" s="54"/>
      <c r="S51" s="56">
        <f t="shared" si="17"/>
        <v>0</v>
      </c>
      <c r="T51" s="56">
        <f t="shared" si="14"/>
        <v>0</v>
      </c>
      <c r="U51" s="56">
        <f t="shared" si="18"/>
        <v>0</v>
      </c>
      <c r="V51" s="56">
        <f t="shared" si="15"/>
        <v>0</v>
      </c>
      <c r="W51" s="64" t="str">
        <f t="shared" si="16"/>
        <v/>
      </c>
      <c r="X51" s="56" t="str">
        <f t="shared" si="19"/>
        <v>T</v>
      </c>
      <c r="Y51" s="20"/>
      <c r="Z51" s="19"/>
      <c r="AA51" s="20"/>
      <c r="AB51" s="19"/>
      <c r="AC51" s="21"/>
      <c r="AJ51" s="22"/>
      <c r="AK51" s="22"/>
      <c r="AL51" s="22"/>
      <c r="AM51" s="22"/>
      <c r="AN51" s="20"/>
      <c r="AO51" s="20"/>
      <c r="AP51" s="20"/>
      <c r="AQ51" s="20"/>
      <c r="AR51" s="20"/>
    </row>
    <row r="52" spans="1:44" s="17" customFormat="1" ht="20.25" customHeight="1" x14ac:dyDescent="0.2">
      <c r="A52" s="150"/>
      <c r="C52" s="63"/>
      <c r="D52" s="66" t="str">
        <f t="shared" si="13"/>
        <v/>
      </c>
      <c r="E52" s="69" t="str">
        <f>IFERROR(VLOOKUP(J52,Causa!$A$2:$F$15,6,0),"")</f>
        <v/>
      </c>
      <c r="F52" s="52"/>
      <c r="G52" s="53"/>
      <c r="H52" s="212"/>
      <c r="I52" s="55"/>
      <c r="J52" s="54"/>
      <c r="K52" s="54"/>
      <c r="L52" s="54"/>
      <c r="M52" s="54"/>
      <c r="N52" s="54"/>
      <c r="O52" s="54"/>
      <c r="P52" s="54"/>
      <c r="Q52" s="55"/>
      <c r="R52" s="54"/>
      <c r="S52" s="56">
        <f t="shared" si="17"/>
        <v>0</v>
      </c>
      <c r="T52" s="56">
        <f t="shared" si="14"/>
        <v>0</v>
      </c>
      <c r="U52" s="56">
        <f t="shared" si="18"/>
        <v>0</v>
      </c>
      <c r="V52" s="56">
        <f t="shared" si="15"/>
        <v>0</v>
      </c>
      <c r="W52" s="64" t="str">
        <f t="shared" si="16"/>
        <v/>
      </c>
      <c r="X52" s="56" t="str">
        <f t="shared" si="19"/>
        <v>T</v>
      </c>
      <c r="Y52" s="20"/>
      <c r="Z52" s="19"/>
      <c r="AA52" s="20"/>
      <c r="AB52" s="19"/>
      <c r="AC52" s="21"/>
      <c r="AJ52" s="22"/>
      <c r="AK52" s="22"/>
      <c r="AL52" s="22"/>
      <c r="AM52" s="22"/>
      <c r="AN52" s="20"/>
      <c r="AO52" s="20"/>
      <c r="AP52" s="20"/>
      <c r="AQ52" s="20"/>
      <c r="AR52" s="20"/>
    </row>
    <row r="53" spans="1:44" s="17" customFormat="1" ht="20.25" customHeight="1" x14ac:dyDescent="0.2">
      <c r="A53" s="150"/>
      <c r="C53" s="63"/>
      <c r="D53" s="66" t="str">
        <f t="shared" si="13"/>
        <v/>
      </c>
      <c r="E53" s="69" t="str">
        <f>IFERROR(VLOOKUP(J53,Causa!$A$2:$F$15,6,0),"")</f>
        <v/>
      </c>
      <c r="F53" s="52"/>
      <c r="G53" s="53"/>
      <c r="H53" s="212"/>
      <c r="I53" s="55"/>
      <c r="J53" s="54"/>
      <c r="K53" s="54"/>
      <c r="L53" s="54"/>
      <c r="M53" s="54"/>
      <c r="N53" s="54"/>
      <c r="O53" s="54"/>
      <c r="P53" s="54"/>
      <c r="Q53" s="55"/>
      <c r="R53" s="54"/>
      <c r="S53" s="56">
        <f t="shared" si="17"/>
        <v>0</v>
      </c>
      <c r="T53" s="56">
        <f t="shared" si="14"/>
        <v>0</v>
      </c>
      <c r="U53" s="56">
        <f t="shared" si="18"/>
        <v>0</v>
      </c>
      <c r="V53" s="56">
        <f t="shared" si="15"/>
        <v>0</v>
      </c>
      <c r="W53" s="64" t="str">
        <f t="shared" si="16"/>
        <v/>
      </c>
      <c r="X53" s="56" t="str">
        <f t="shared" si="19"/>
        <v>T</v>
      </c>
      <c r="Y53" s="20"/>
      <c r="Z53" s="19"/>
      <c r="AA53" s="20"/>
      <c r="AB53" s="19"/>
      <c r="AC53" s="21"/>
      <c r="AJ53" s="22"/>
      <c r="AK53" s="22"/>
      <c r="AL53" s="22"/>
      <c r="AM53" s="22"/>
      <c r="AN53" s="20"/>
      <c r="AO53" s="20"/>
      <c r="AP53" s="20"/>
      <c r="AQ53" s="20"/>
      <c r="AR53" s="20"/>
    </row>
    <row r="54" spans="1:44" s="17" customFormat="1" ht="20.25" customHeight="1" x14ac:dyDescent="0.2">
      <c r="A54" s="150"/>
      <c r="C54" s="63"/>
      <c r="D54" s="66" t="str">
        <f t="shared" si="13"/>
        <v/>
      </c>
      <c r="E54" s="69" t="str">
        <f>IFERROR(VLOOKUP(J54,Causa!$A$2:$F$15,6,0),"")</f>
        <v/>
      </c>
      <c r="F54" s="52"/>
      <c r="G54" s="53"/>
      <c r="H54" s="212"/>
      <c r="I54" s="55"/>
      <c r="J54" s="54"/>
      <c r="K54" s="54"/>
      <c r="L54" s="54"/>
      <c r="M54" s="54"/>
      <c r="N54" s="54"/>
      <c r="O54" s="54"/>
      <c r="P54" s="54"/>
      <c r="Q54" s="55"/>
      <c r="R54" s="54"/>
      <c r="S54" s="56">
        <f t="shared" si="17"/>
        <v>0</v>
      </c>
      <c r="T54" s="56">
        <f t="shared" si="14"/>
        <v>0</v>
      </c>
      <c r="U54" s="56">
        <f t="shared" si="18"/>
        <v>0</v>
      </c>
      <c r="V54" s="56">
        <f t="shared" si="15"/>
        <v>0</v>
      </c>
      <c r="W54" s="64" t="str">
        <f t="shared" si="16"/>
        <v/>
      </c>
      <c r="X54" s="56" t="str">
        <f t="shared" si="19"/>
        <v>T</v>
      </c>
      <c r="Y54" s="20"/>
      <c r="Z54" s="19"/>
      <c r="AA54" s="20"/>
      <c r="AB54" s="19"/>
      <c r="AC54" s="21"/>
      <c r="AJ54" s="22"/>
      <c r="AK54" s="22"/>
      <c r="AL54" s="22"/>
      <c r="AM54" s="22"/>
      <c r="AN54" s="20"/>
      <c r="AO54" s="20"/>
      <c r="AP54" s="20"/>
      <c r="AQ54" s="20"/>
      <c r="AR54" s="20"/>
    </row>
    <row r="55" spans="1:44" s="17" customFormat="1" ht="20.25" customHeight="1" x14ac:dyDescent="0.2">
      <c r="A55" s="150"/>
      <c r="C55" s="63"/>
      <c r="D55" s="66" t="str">
        <f t="shared" si="13"/>
        <v/>
      </c>
      <c r="E55" s="69" t="str">
        <f>IFERROR(VLOOKUP(J55,Causa!$A$2:$F$15,6,0),"")</f>
        <v/>
      </c>
      <c r="F55" s="52"/>
      <c r="G55" s="53"/>
      <c r="H55" s="212"/>
      <c r="I55" s="55"/>
      <c r="J55" s="54"/>
      <c r="K55" s="54"/>
      <c r="L55" s="54"/>
      <c r="M55" s="54"/>
      <c r="N55" s="54"/>
      <c r="O55" s="54"/>
      <c r="P55" s="54"/>
      <c r="Q55" s="55"/>
      <c r="R55" s="54"/>
      <c r="S55" s="56">
        <f t="shared" si="17"/>
        <v>0</v>
      </c>
      <c r="T55" s="56">
        <f t="shared" si="14"/>
        <v>0</v>
      </c>
      <c r="U55" s="56">
        <f t="shared" si="18"/>
        <v>0</v>
      </c>
      <c r="V55" s="56">
        <f t="shared" si="15"/>
        <v>0</v>
      </c>
      <c r="W55" s="64" t="str">
        <f t="shared" si="16"/>
        <v/>
      </c>
      <c r="X55" s="56" t="str">
        <f t="shared" si="19"/>
        <v>T</v>
      </c>
      <c r="Y55" s="20"/>
      <c r="Z55" s="19"/>
      <c r="AA55" s="20"/>
      <c r="AB55" s="19"/>
      <c r="AC55" s="21"/>
      <c r="AJ55" s="22"/>
      <c r="AK55" s="22"/>
      <c r="AL55" s="22"/>
      <c r="AM55" s="22"/>
      <c r="AN55" s="20"/>
      <c r="AO55" s="20"/>
      <c r="AP55" s="20"/>
      <c r="AQ55" s="20"/>
      <c r="AR55" s="20"/>
    </row>
    <row r="56" spans="1:44" s="17" customFormat="1" ht="20.25" customHeight="1" x14ac:dyDescent="0.2">
      <c r="A56" s="150"/>
      <c r="C56" s="63"/>
      <c r="D56" s="66" t="str">
        <f t="shared" si="13"/>
        <v/>
      </c>
      <c r="E56" s="69" t="str">
        <f>IFERROR(VLOOKUP(J56,Causa!$A$2:$F$15,6,0),"")</f>
        <v/>
      </c>
      <c r="F56" s="52"/>
      <c r="G56" s="53"/>
      <c r="H56" s="212"/>
      <c r="I56" s="55"/>
      <c r="J56" s="54"/>
      <c r="K56" s="54"/>
      <c r="L56" s="54"/>
      <c r="M56" s="54"/>
      <c r="N56" s="54"/>
      <c r="O56" s="54"/>
      <c r="P56" s="54"/>
      <c r="Q56" s="55"/>
      <c r="R56" s="54"/>
      <c r="S56" s="56">
        <f t="shared" si="17"/>
        <v>0</v>
      </c>
      <c r="T56" s="56">
        <f t="shared" si="14"/>
        <v>0</v>
      </c>
      <c r="U56" s="56">
        <f t="shared" si="18"/>
        <v>0</v>
      </c>
      <c r="V56" s="56">
        <f t="shared" si="15"/>
        <v>0</v>
      </c>
      <c r="W56" s="64" t="str">
        <f t="shared" si="16"/>
        <v/>
      </c>
      <c r="X56" s="56" t="str">
        <f t="shared" si="19"/>
        <v>T</v>
      </c>
      <c r="Y56" s="20"/>
      <c r="Z56" s="19"/>
      <c r="AA56" s="20"/>
      <c r="AB56" s="19"/>
      <c r="AC56" s="21"/>
      <c r="AJ56" s="22"/>
      <c r="AK56" s="22"/>
      <c r="AL56" s="22"/>
      <c r="AM56" s="22"/>
      <c r="AN56" s="20"/>
      <c r="AO56" s="20"/>
      <c r="AP56" s="20"/>
      <c r="AQ56" s="20"/>
      <c r="AR56" s="20"/>
    </row>
    <row r="57" spans="1:44" s="17" customFormat="1" ht="20.25" customHeight="1" x14ac:dyDescent="0.2">
      <c r="A57" s="150"/>
      <c r="C57" s="63"/>
      <c r="D57" s="66" t="str">
        <f t="shared" si="13"/>
        <v/>
      </c>
      <c r="E57" s="69" t="str">
        <f>IFERROR(VLOOKUP(J57,Causa!$A$2:$F$15,6,0),"")</f>
        <v/>
      </c>
      <c r="F57" s="52"/>
      <c r="G57" s="53"/>
      <c r="H57" s="212"/>
      <c r="I57" s="55"/>
      <c r="J57" s="54"/>
      <c r="K57" s="54"/>
      <c r="L57" s="54"/>
      <c r="M57" s="54"/>
      <c r="N57" s="54"/>
      <c r="O57" s="54"/>
      <c r="P57" s="54"/>
      <c r="Q57" s="55"/>
      <c r="R57" s="54"/>
      <c r="S57" s="56">
        <f t="shared" si="17"/>
        <v>0</v>
      </c>
      <c r="T57" s="56">
        <f t="shared" si="14"/>
        <v>0</v>
      </c>
      <c r="U57" s="56">
        <f t="shared" si="18"/>
        <v>0</v>
      </c>
      <c r="V57" s="56">
        <f t="shared" si="15"/>
        <v>0</v>
      </c>
      <c r="W57" s="64" t="str">
        <f t="shared" si="16"/>
        <v/>
      </c>
      <c r="X57" s="56" t="str">
        <f t="shared" si="19"/>
        <v>T</v>
      </c>
      <c r="Y57" s="20"/>
      <c r="Z57" s="19"/>
      <c r="AA57" s="20"/>
      <c r="AB57" s="19"/>
      <c r="AC57" s="21"/>
      <c r="AJ57" s="22"/>
      <c r="AK57" s="22"/>
      <c r="AL57" s="22"/>
      <c r="AM57" s="22"/>
      <c r="AN57" s="20"/>
      <c r="AO57" s="20"/>
      <c r="AP57" s="20"/>
      <c r="AQ57" s="20"/>
      <c r="AR57" s="20"/>
    </row>
    <row r="58" spans="1:44" s="17" customFormat="1" ht="20.25" customHeight="1" x14ac:dyDescent="0.2">
      <c r="A58" s="150"/>
      <c r="C58" s="63"/>
      <c r="D58" s="66" t="str">
        <f t="shared" si="13"/>
        <v/>
      </c>
      <c r="E58" s="69" t="str">
        <f>IFERROR(VLOOKUP(J58,Causa!$A$2:$F$15,6,0),"")</f>
        <v/>
      </c>
      <c r="F58" s="52"/>
      <c r="G58" s="53"/>
      <c r="H58" s="212"/>
      <c r="I58" s="55"/>
      <c r="J58" s="54"/>
      <c r="K58" s="54"/>
      <c r="L58" s="54"/>
      <c r="M58" s="54"/>
      <c r="N58" s="54"/>
      <c r="O58" s="54"/>
      <c r="P58" s="54"/>
      <c r="Q58" s="55"/>
      <c r="R58" s="54"/>
      <c r="S58" s="56">
        <f t="shared" si="17"/>
        <v>0</v>
      </c>
      <c r="T58" s="56">
        <f t="shared" si="14"/>
        <v>0</v>
      </c>
      <c r="U58" s="56">
        <f t="shared" si="18"/>
        <v>0</v>
      </c>
      <c r="V58" s="56">
        <f t="shared" si="15"/>
        <v>0</v>
      </c>
      <c r="W58" s="64" t="str">
        <f t="shared" si="16"/>
        <v/>
      </c>
      <c r="X58" s="56" t="str">
        <f t="shared" si="19"/>
        <v>T</v>
      </c>
      <c r="Y58" s="20"/>
      <c r="Z58" s="19"/>
      <c r="AA58" s="20"/>
      <c r="AB58" s="19"/>
      <c r="AC58" s="21"/>
      <c r="AJ58" s="22"/>
      <c r="AK58" s="22"/>
      <c r="AL58" s="22"/>
      <c r="AM58" s="22"/>
      <c r="AN58" s="20"/>
      <c r="AO58" s="20"/>
      <c r="AP58" s="20"/>
      <c r="AQ58" s="20"/>
      <c r="AR58" s="20"/>
    </row>
    <row r="59" spans="1:44" s="17" customFormat="1" ht="20.25" customHeight="1" x14ac:dyDescent="0.2">
      <c r="A59" s="150"/>
      <c r="C59" s="63"/>
      <c r="D59" s="66" t="str">
        <f t="shared" si="13"/>
        <v/>
      </c>
      <c r="E59" s="69" t="str">
        <f>IFERROR(VLOOKUP(J59,Causa!$A$2:$F$15,6,0),"")</f>
        <v/>
      </c>
      <c r="F59" s="52"/>
      <c r="G59" s="53"/>
      <c r="H59" s="212"/>
      <c r="I59" s="55"/>
      <c r="J59" s="54"/>
      <c r="K59" s="54"/>
      <c r="L59" s="54"/>
      <c r="M59" s="54"/>
      <c r="N59" s="54"/>
      <c r="O59" s="54"/>
      <c r="P59" s="54"/>
      <c r="Q59" s="55"/>
      <c r="R59" s="54"/>
      <c r="S59" s="56">
        <f t="shared" si="17"/>
        <v>0</v>
      </c>
      <c r="T59" s="56">
        <f t="shared" si="14"/>
        <v>0</v>
      </c>
      <c r="U59" s="56">
        <f t="shared" si="18"/>
        <v>0</v>
      </c>
      <c r="V59" s="56">
        <f t="shared" si="15"/>
        <v>0</v>
      </c>
      <c r="W59" s="64" t="str">
        <f t="shared" si="16"/>
        <v/>
      </c>
      <c r="X59" s="56" t="str">
        <f t="shared" si="19"/>
        <v>T</v>
      </c>
      <c r="Y59" s="20"/>
      <c r="Z59" s="19"/>
      <c r="AA59" s="20"/>
      <c r="AB59" s="19"/>
      <c r="AC59" s="21"/>
      <c r="AJ59" s="22"/>
      <c r="AK59" s="22"/>
      <c r="AL59" s="22"/>
      <c r="AM59" s="22"/>
      <c r="AN59" s="20"/>
      <c r="AO59" s="20"/>
      <c r="AP59" s="20"/>
      <c r="AQ59" s="20"/>
      <c r="AR59" s="20"/>
    </row>
    <row r="60" spans="1:44" s="17" customFormat="1" ht="20.25" customHeight="1" x14ac:dyDescent="0.2">
      <c r="A60" s="150"/>
      <c r="C60" s="63"/>
      <c r="D60" s="66" t="str">
        <f t="shared" si="13"/>
        <v/>
      </c>
      <c r="E60" s="69" t="str">
        <f>IFERROR(VLOOKUP(J60,Causa!$A$2:$F$15,6,0),"")</f>
        <v/>
      </c>
      <c r="F60" s="52"/>
      <c r="G60" s="53"/>
      <c r="H60" s="212"/>
      <c r="I60" s="55"/>
      <c r="J60" s="54"/>
      <c r="K60" s="54"/>
      <c r="L60" s="54"/>
      <c r="M60" s="54"/>
      <c r="N60" s="54"/>
      <c r="O60" s="54"/>
      <c r="P60" s="54"/>
      <c r="Q60" s="55"/>
      <c r="R60" s="54"/>
      <c r="S60" s="56">
        <f t="shared" si="17"/>
        <v>0</v>
      </c>
      <c r="T60" s="56">
        <f t="shared" si="14"/>
        <v>0</v>
      </c>
      <c r="U60" s="56">
        <f t="shared" si="18"/>
        <v>0</v>
      </c>
      <c r="V60" s="56">
        <f t="shared" si="15"/>
        <v>0</v>
      </c>
      <c r="W60" s="64" t="str">
        <f t="shared" si="16"/>
        <v/>
      </c>
      <c r="X60" s="56" t="str">
        <f t="shared" si="19"/>
        <v>T</v>
      </c>
      <c r="Y60" s="20"/>
      <c r="Z60" s="19"/>
      <c r="AA60" s="20"/>
      <c r="AB60" s="19"/>
      <c r="AC60" s="21"/>
      <c r="AJ60" s="22"/>
      <c r="AK60" s="22"/>
      <c r="AL60" s="22"/>
      <c r="AM60" s="22"/>
      <c r="AN60" s="20"/>
      <c r="AO60" s="20"/>
      <c r="AP60" s="20"/>
      <c r="AQ60" s="20"/>
      <c r="AR60" s="20"/>
    </row>
    <row r="61" spans="1:44" s="17" customFormat="1" ht="30.75" customHeight="1" x14ac:dyDescent="0.2">
      <c r="A61" s="150"/>
      <c r="C61" s="63"/>
      <c r="D61" s="66" t="str">
        <f t="shared" si="13"/>
        <v/>
      </c>
      <c r="E61" s="69" t="str">
        <f>IFERROR(VLOOKUP(J61,Causa!$A$2:$F$15,6,0),"")</f>
        <v/>
      </c>
      <c r="F61" s="52"/>
      <c r="G61" s="53"/>
      <c r="H61" s="212"/>
      <c r="I61" s="55"/>
      <c r="J61" s="54"/>
      <c r="K61" s="54"/>
      <c r="L61" s="54"/>
      <c r="M61" s="54"/>
      <c r="N61" s="54"/>
      <c r="O61" s="54"/>
      <c r="P61" s="54"/>
      <c r="Q61" s="55"/>
      <c r="R61" s="54"/>
      <c r="S61" s="56">
        <f t="shared" si="17"/>
        <v>0</v>
      </c>
      <c r="T61" s="56">
        <f t="shared" si="14"/>
        <v>0</v>
      </c>
      <c r="U61" s="56">
        <f t="shared" si="18"/>
        <v>0</v>
      </c>
      <c r="V61" s="56">
        <f t="shared" si="15"/>
        <v>0</v>
      </c>
      <c r="W61" s="64" t="str">
        <f t="shared" si="16"/>
        <v/>
      </c>
      <c r="X61" s="56" t="str">
        <f t="shared" si="19"/>
        <v>T</v>
      </c>
      <c r="Y61" s="20"/>
      <c r="Z61" s="19"/>
      <c r="AA61" s="20"/>
      <c r="AB61" s="19"/>
      <c r="AC61" s="21"/>
      <c r="AJ61" s="22"/>
      <c r="AK61" s="22"/>
      <c r="AL61" s="22"/>
      <c r="AM61" s="22"/>
      <c r="AN61" s="20"/>
      <c r="AO61" s="20"/>
      <c r="AP61" s="20"/>
      <c r="AQ61" s="20"/>
      <c r="AR61" s="20"/>
    </row>
    <row r="62" spans="1:44" s="17" customFormat="1" ht="30.75" customHeight="1" x14ac:dyDescent="0.2">
      <c r="A62" s="150"/>
      <c r="C62" s="63"/>
      <c r="D62" s="66" t="str">
        <f t="shared" si="13"/>
        <v/>
      </c>
      <c r="E62" s="69" t="str">
        <f>IFERROR(VLOOKUP(J62,Causa!$A$2:$F$15,6,0),"")</f>
        <v/>
      </c>
      <c r="F62" s="52"/>
      <c r="G62" s="53"/>
      <c r="H62" s="212"/>
      <c r="I62" s="55"/>
      <c r="J62" s="54"/>
      <c r="K62" s="54"/>
      <c r="L62" s="54"/>
      <c r="M62" s="54"/>
      <c r="N62" s="54"/>
      <c r="O62" s="54"/>
      <c r="P62" s="54"/>
      <c r="Q62" s="55"/>
      <c r="R62" s="54"/>
      <c r="S62" s="56">
        <f t="shared" si="17"/>
        <v>0</v>
      </c>
      <c r="T62" s="56">
        <f t="shared" si="14"/>
        <v>0</v>
      </c>
      <c r="U62" s="56">
        <f t="shared" si="18"/>
        <v>0</v>
      </c>
      <c r="V62" s="56">
        <f t="shared" si="15"/>
        <v>0</v>
      </c>
      <c r="W62" s="64" t="str">
        <f t="shared" si="16"/>
        <v/>
      </c>
      <c r="X62" s="56" t="str">
        <f t="shared" si="19"/>
        <v>T</v>
      </c>
      <c r="Y62" s="20"/>
      <c r="Z62" s="19"/>
      <c r="AA62" s="20"/>
      <c r="AB62" s="19"/>
      <c r="AC62" s="21"/>
      <c r="AJ62" s="22"/>
      <c r="AK62" s="22"/>
      <c r="AL62" s="22"/>
      <c r="AM62" s="22"/>
      <c r="AN62" s="20"/>
      <c r="AO62" s="20"/>
      <c r="AP62" s="20"/>
      <c r="AQ62" s="20"/>
      <c r="AR62" s="20"/>
    </row>
    <row r="63" spans="1:44" s="17" customFormat="1" ht="30.75" customHeight="1" x14ac:dyDescent="0.2">
      <c r="A63" s="150"/>
      <c r="C63" s="63"/>
      <c r="D63" s="66" t="str">
        <f t="shared" si="13"/>
        <v/>
      </c>
      <c r="E63" s="69" t="str">
        <f>IFERROR(VLOOKUP(J63,Causa!$A$2:$F$15,6,0),"")</f>
        <v/>
      </c>
      <c r="F63" s="52"/>
      <c r="G63" s="53"/>
      <c r="H63" s="212"/>
      <c r="I63" s="55"/>
      <c r="J63" s="54"/>
      <c r="K63" s="54"/>
      <c r="L63" s="54"/>
      <c r="M63" s="54"/>
      <c r="N63" s="54"/>
      <c r="O63" s="54"/>
      <c r="P63" s="54"/>
      <c r="Q63" s="55"/>
      <c r="R63" s="54"/>
      <c r="S63" s="56">
        <f t="shared" si="17"/>
        <v>0</v>
      </c>
      <c r="T63" s="56">
        <f t="shared" si="14"/>
        <v>0</v>
      </c>
      <c r="U63" s="56">
        <f t="shared" si="18"/>
        <v>0</v>
      </c>
      <c r="V63" s="56">
        <f t="shared" si="15"/>
        <v>0</v>
      </c>
      <c r="W63" s="64" t="str">
        <f t="shared" si="16"/>
        <v/>
      </c>
      <c r="X63" s="56" t="str">
        <f t="shared" si="19"/>
        <v>T</v>
      </c>
      <c r="Y63" s="20"/>
      <c r="Z63" s="19"/>
      <c r="AA63" s="20"/>
      <c r="AB63" s="19"/>
      <c r="AC63" s="21"/>
      <c r="AJ63" s="22"/>
      <c r="AK63" s="22"/>
      <c r="AL63" s="22"/>
      <c r="AM63" s="22"/>
      <c r="AN63" s="20"/>
      <c r="AO63" s="20"/>
      <c r="AP63" s="20"/>
      <c r="AQ63" s="20"/>
      <c r="AR63" s="20"/>
    </row>
    <row r="64" spans="1:44" s="17" customFormat="1" ht="30.75" customHeight="1" x14ac:dyDescent="0.2">
      <c r="A64" s="150"/>
      <c r="C64" s="63"/>
      <c r="D64" s="66" t="str">
        <f t="shared" si="13"/>
        <v/>
      </c>
      <c r="E64" s="69" t="str">
        <f>IFERROR(VLOOKUP(J64,Causa!$A$2:$F$15,6,0),"")</f>
        <v/>
      </c>
      <c r="F64" s="52"/>
      <c r="G64" s="53"/>
      <c r="H64" s="212"/>
      <c r="I64" s="55"/>
      <c r="J64" s="54"/>
      <c r="K64" s="54"/>
      <c r="L64" s="54"/>
      <c r="M64" s="54"/>
      <c r="N64" s="54"/>
      <c r="O64" s="54"/>
      <c r="P64" s="54"/>
      <c r="Q64" s="55"/>
      <c r="R64" s="54"/>
      <c r="S64" s="56">
        <f t="shared" si="17"/>
        <v>0</v>
      </c>
      <c r="T64" s="56">
        <f t="shared" si="14"/>
        <v>0</v>
      </c>
      <c r="U64" s="56">
        <f t="shared" si="18"/>
        <v>0</v>
      </c>
      <c r="V64" s="56">
        <f t="shared" si="15"/>
        <v>0</v>
      </c>
      <c r="W64" s="64" t="str">
        <f t="shared" si="16"/>
        <v/>
      </c>
      <c r="X64" s="56" t="str">
        <f t="shared" si="19"/>
        <v>T</v>
      </c>
      <c r="Y64" s="20"/>
      <c r="Z64" s="19"/>
      <c r="AA64" s="20"/>
      <c r="AB64" s="19"/>
      <c r="AC64" s="21"/>
      <c r="AJ64" s="22"/>
      <c r="AK64" s="22"/>
      <c r="AL64" s="22"/>
      <c r="AM64" s="22"/>
      <c r="AN64" s="20"/>
      <c r="AO64" s="20"/>
      <c r="AP64" s="20"/>
      <c r="AQ64" s="20"/>
      <c r="AR64" s="20"/>
    </row>
    <row r="65" spans="1:44" s="17" customFormat="1" ht="30.75" customHeight="1" x14ac:dyDescent="0.2">
      <c r="A65" s="150"/>
      <c r="C65" s="63"/>
      <c r="D65" s="66" t="str">
        <f t="shared" si="13"/>
        <v/>
      </c>
      <c r="E65" s="69" t="str">
        <f>IFERROR(VLOOKUP(J65,Causa!$A$2:$F$15,6,0),"")</f>
        <v/>
      </c>
      <c r="F65" s="52"/>
      <c r="G65" s="53"/>
      <c r="H65" s="212"/>
      <c r="I65" s="55"/>
      <c r="J65" s="54"/>
      <c r="K65" s="54"/>
      <c r="L65" s="54"/>
      <c r="M65" s="54"/>
      <c r="N65" s="54"/>
      <c r="O65" s="54"/>
      <c r="P65" s="54"/>
      <c r="Q65" s="55"/>
      <c r="R65" s="54"/>
      <c r="S65" s="56">
        <f t="shared" si="17"/>
        <v>0</v>
      </c>
      <c r="T65" s="56">
        <f t="shared" si="14"/>
        <v>0</v>
      </c>
      <c r="U65" s="56">
        <f t="shared" si="18"/>
        <v>0</v>
      </c>
      <c r="V65" s="56">
        <f t="shared" si="15"/>
        <v>0</v>
      </c>
      <c r="W65" s="64" t="str">
        <f t="shared" si="16"/>
        <v/>
      </c>
      <c r="X65" s="56" t="str">
        <f t="shared" si="19"/>
        <v>T</v>
      </c>
      <c r="Y65" s="20"/>
      <c r="Z65" s="19"/>
      <c r="AA65" s="20"/>
      <c r="AB65" s="19"/>
      <c r="AC65" s="21"/>
      <c r="AJ65" s="22"/>
      <c r="AK65" s="22"/>
      <c r="AL65" s="22"/>
      <c r="AM65" s="22"/>
      <c r="AN65" s="20"/>
      <c r="AO65" s="20"/>
      <c r="AP65" s="20"/>
      <c r="AQ65" s="20"/>
      <c r="AR65" s="20"/>
    </row>
    <row r="66" spans="1:44" s="17" customFormat="1" ht="30.75" customHeight="1" x14ac:dyDescent="0.2">
      <c r="A66" s="150"/>
      <c r="C66" s="63"/>
      <c r="D66" s="66" t="str">
        <f t="shared" si="13"/>
        <v/>
      </c>
      <c r="E66" s="69" t="str">
        <f>IFERROR(VLOOKUP(J66,Causa!$A$2:$F$15,6,0),"")</f>
        <v/>
      </c>
      <c r="F66" s="52"/>
      <c r="G66" s="53"/>
      <c r="H66" s="212"/>
      <c r="I66" s="55"/>
      <c r="J66" s="54"/>
      <c r="K66" s="54"/>
      <c r="L66" s="54"/>
      <c r="M66" s="54"/>
      <c r="N66" s="54"/>
      <c r="O66" s="54"/>
      <c r="P66" s="54"/>
      <c r="Q66" s="55"/>
      <c r="R66" s="54"/>
      <c r="S66" s="56">
        <f t="shared" si="17"/>
        <v>0</v>
      </c>
      <c r="T66" s="56">
        <f t="shared" si="14"/>
        <v>0</v>
      </c>
      <c r="U66" s="56">
        <f t="shared" si="18"/>
        <v>0</v>
      </c>
      <c r="V66" s="56">
        <f t="shared" si="15"/>
        <v>0</v>
      </c>
      <c r="W66" s="64" t="str">
        <f t="shared" si="16"/>
        <v/>
      </c>
      <c r="X66" s="56" t="str">
        <f t="shared" si="19"/>
        <v>T</v>
      </c>
      <c r="Y66" s="20"/>
      <c r="Z66" s="19"/>
      <c r="AA66" s="20"/>
      <c r="AB66" s="19"/>
      <c r="AC66" s="21"/>
      <c r="AJ66" s="22"/>
      <c r="AK66" s="22"/>
      <c r="AL66" s="22"/>
      <c r="AM66" s="22"/>
      <c r="AN66" s="20"/>
      <c r="AO66" s="20"/>
      <c r="AP66" s="20"/>
      <c r="AQ66" s="20"/>
      <c r="AR66" s="20"/>
    </row>
    <row r="67" spans="1:44" s="17" customFormat="1" ht="30.75" customHeight="1" x14ac:dyDescent="0.2">
      <c r="A67" s="150"/>
      <c r="C67" s="63"/>
      <c r="D67" s="66" t="str">
        <f t="shared" si="13"/>
        <v/>
      </c>
      <c r="E67" s="69" t="str">
        <f>IFERROR(VLOOKUP(J67,Causa!$A$2:$F$15,6,0),"")</f>
        <v/>
      </c>
      <c r="F67" s="52"/>
      <c r="G67" s="53"/>
      <c r="H67" s="212"/>
      <c r="I67" s="55"/>
      <c r="J67" s="54"/>
      <c r="K67" s="54"/>
      <c r="L67" s="54"/>
      <c r="M67" s="54"/>
      <c r="N67" s="54"/>
      <c r="O67" s="54"/>
      <c r="P67" s="54"/>
      <c r="Q67" s="55"/>
      <c r="R67" s="54"/>
      <c r="S67" s="56">
        <f t="shared" si="17"/>
        <v>0</v>
      </c>
      <c r="T67" s="56">
        <f t="shared" si="14"/>
        <v>0</v>
      </c>
      <c r="U67" s="56">
        <f t="shared" si="18"/>
        <v>0</v>
      </c>
      <c r="V67" s="56">
        <f t="shared" si="15"/>
        <v>0</v>
      </c>
      <c r="W67" s="64" t="str">
        <f t="shared" si="16"/>
        <v/>
      </c>
      <c r="X67" s="56" t="str">
        <f t="shared" si="19"/>
        <v>T</v>
      </c>
      <c r="Y67" s="20"/>
      <c r="Z67" s="19"/>
      <c r="AA67" s="20"/>
      <c r="AB67" s="19"/>
      <c r="AC67" s="21"/>
      <c r="AJ67" s="22"/>
      <c r="AK67" s="22"/>
      <c r="AL67" s="22"/>
      <c r="AM67" s="22"/>
      <c r="AN67" s="20"/>
      <c r="AO67" s="20"/>
      <c r="AP67" s="20"/>
      <c r="AQ67" s="20"/>
      <c r="AR67" s="20"/>
    </row>
    <row r="68" spans="1:44" s="17" customFormat="1" ht="30.75" customHeight="1" x14ac:dyDescent="0.2">
      <c r="A68" s="150"/>
      <c r="C68" s="63"/>
      <c r="D68" s="66" t="str">
        <f t="shared" si="13"/>
        <v/>
      </c>
      <c r="E68" s="69" t="str">
        <f>IFERROR(VLOOKUP(J68,Causa!$A$2:$F$15,6,0),"")</f>
        <v/>
      </c>
      <c r="F68" s="52"/>
      <c r="G68" s="53"/>
      <c r="H68" s="212"/>
      <c r="I68" s="55"/>
      <c r="J68" s="54"/>
      <c r="K68" s="54"/>
      <c r="L68" s="54"/>
      <c r="M68" s="54"/>
      <c r="N68" s="54"/>
      <c r="O68" s="54"/>
      <c r="P68" s="54"/>
      <c r="Q68" s="55"/>
      <c r="R68" s="54"/>
      <c r="S68" s="56">
        <f t="shared" si="17"/>
        <v>0</v>
      </c>
      <c r="T68" s="56">
        <f t="shared" si="14"/>
        <v>0</v>
      </c>
      <c r="U68" s="56">
        <f t="shared" si="18"/>
        <v>0</v>
      </c>
      <c r="V68" s="56">
        <f t="shared" si="15"/>
        <v>0</v>
      </c>
      <c r="W68" s="64" t="str">
        <f t="shared" si="16"/>
        <v/>
      </c>
      <c r="X68" s="56" t="str">
        <f t="shared" si="19"/>
        <v>T</v>
      </c>
      <c r="Y68" s="20"/>
      <c r="Z68" s="19"/>
      <c r="AA68" s="20"/>
      <c r="AB68" s="19"/>
      <c r="AC68" s="21"/>
      <c r="AJ68" s="22"/>
      <c r="AK68" s="22"/>
      <c r="AL68" s="22"/>
      <c r="AM68" s="22"/>
      <c r="AN68" s="20"/>
      <c r="AO68" s="20"/>
      <c r="AP68" s="20"/>
      <c r="AQ68" s="20"/>
      <c r="AR68" s="20"/>
    </row>
    <row r="69" spans="1:44" s="17" customFormat="1" ht="30.75" customHeight="1" x14ac:dyDescent="0.2">
      <c r="A69" s="150"/>
      <c r="C69" s="63"/>
      <c r="D69" s="66" t="str">
        <f t="shared" si="13"/>
        <v/>
      </c>
      <c r="E69" s="69" t="str">
        <f>IFERROR(VLOOKUP(J69,Causa!$A$2:$F$15,6,0),"")</f>
        <v/>
      </c>
      <c r="F69" s="52"/>
      <c r="G69" s="53"/>
      <c r="H69" s="212"/>
      <c r="I69" s="55"/>
      <c r="J69" s="54"/>
      <c r="K69" s="54"/>
      <c r="L69" s="54"/>
      <c r="M69" s="54"/>
      <c r="N69" s="54"/>
      <c r="O69" s="54"/>
      <c r="P69" s="54"/>
      <c r="Q69" s="55"/>
      <c r="R69" s="54"/>
      <c r="S69" s="56">
        <f t="shared" si="17"/>
        <v>0</v>
      </c>
      <c r="T69" s="56">
        <f t="shared" si="14"/>
        <v>0</v>
      </c>
      <c r="U69" s="56">
        <f t="shared" si="18"/>
        <v>0</v>
      </c>
      <c r="V69" s="56">
        <f t="shared" si="15"/>
        <v>0</v>
      </c>
      <c r="W69" s="64" t="str">
        <f t="shared" si="16"/>
        <v/>
      </c>
      <c r="X69" s="56" t="str">
        <f t="shared" si="19"/>
        <v>T</v>
      </c>
      <c r="Y69" s="20"/>
      <c r="Z69" s="19"/>
      <c r="AA69" s="20"/>
      <c r="AB69" s="19"/>
      <c r="AC69" s="21"/>
      <c r="AJ69" s="22"/>
      <c r="AK69" s="22"/>
      <c r="AL69" s="22"/>
      <c r="AM69" s="22"/>
      <c r="AN69" s="20"/>
      <c r="AO69" s="20"/>
      <c r="AP69" s="20"/>
      <c r="AQ69" s="20"/>
      <c r="AR69" s="20"/>
    </row>
    <row r="70" spans="1:44" s="17" customFormat="1" ht="30.75" customHeight="1" x14ac:dyDescent="0.2">
      <c r="A70" s="150"/>
      <c r="C70" s="63"/>
      <c r="D70" s="66" t="str">
        <f t="shared" si="13"/>
        <v/>
      </c>
      <c r="E70" s="69" t="str">
        <f>IFERROR(VLOOKUP(J70,Causa!$A$2:$F$15,6,0),"")</f>
        <v/>
      </c>
      <c r="F70" s="52"/>
      <c r="G70" s="53"/>
      <c r="H70" s="212"/>
      <c r="I70" s="55"/>
      <c r="J70" s="54"/>
      <c r="K70" s="54"/>
      <c r="L70" s="54"/>
      <c r="M70" s="54"/>
      <c r="N70" s="54"/>
      <c r="O70" s="54"/>
      <c r="P70" s="54"/>
      <c r="Q70" s="55"/>
      <c r="R70" s="54"/>
      <c r="S70" s="56">
        <f t="shared" si="17"/>
        <v>0</v>
      </c>
      <c r="T70" s="56">
        <f t="shared" si="14"/>
        <v>0</v>
      </c>
      <c r="U70" s="56">
        <f t="shared" si="18"/>
        <v>0</v>
      </c>
      <c r="V70" s="56">
        <f t="shared" si="15"/>
        <v>0</v>
      </c>
      <c r="W70" s="64" t="str">
        <f t="shared" si="16"/>
        <v/>
      </c>
      <c r="X70" s="56" t="str">
        <f t="shared" si="19"/>
        <v>T</v>
      </c>
      <c r="Y70" s="20"/>
      <c r="Z70" s="19"/>
      <c r="AA70" s="20"/>
      <c r="AB70" s="19"/>
      <c r="AC70" s="21"/>
      <c r="AJ70" s="22"/>
      <c r="AK70" s="22"/>
      <c r="AL70" s="22"/>
      <c r="AM70" s="22"/>
      <c r="AN70" s="20"/>
      <c r="AO70" s="20"/>
      <c r="AP70" s="20"/>
      <c r="AQ70" s="20"/>
      <c r="AR70" s="20"/>
    </row>
    <row r="71" spans="1:44" s="17" customFormat="1" ht="30.75" customHeight="1" x14ac:dyDescent="0.2">
      <c r="A71" s="150"/>
      <c r="C71" s="63"/>
      <c r="D71" s="66" t="str">
        <f t="shared" si="13"/>
        <v/>
      </c>
      <c r="E71" s="69" t="str">
        <f>IFERROR(VLOOKUP(J71,Causa!$A$2:$F$15,6,0),"")</f>
        <v/>
      </c>
      <c r="F71" s="52"/>
      <c r="G71" s="53"/>
      <c r="H71" s="212"/>
      <c r="I71" s="55"/>
      <c r="J71" s="54"/>
      <c r="K71" s="54"/>
      <c r="L71" s="54"/>
      <c r="M71" s="54"/>
      <c r="N71" s="54"/>
      <c r="O71" s="54"/>
      <c r="P71" s="54"/>
      <c r="Q71" s="55"/>
      <c r="R71" s="54"/>
      <c r="S71" s="56">
        <f t="shared" si="17"/>
        <v>0</v>
      </c>
      <c r="T71" s="56">
        <f t="shared" si="14"/>
        <v>0</v>
      </c>
      <c r="U71" s="56">
        <f t="shared" si="18"/>
        <v>0</v>
      </c>
      <c r="V71" s="56">
        <f t="shared" si="15"/>
        <v>0</v>
      </c>
      <c r="W71" s="64" t="str">
        <f t="shared" si="16"/>
        <v/>
      </c>
      <c r="X71" s="56" t="str">
        <f t="shared" si="19"/>
        <v>T</v>
      </c>
      <c r="Y71" s="20"/>
      <c r="Z71" s="19"/>
      <c r="AA71" s="20"/>
      <c r="AB71" s="19"/>
      <c r="AC71" s="21"/>
      <c r="AJ71" s="22"/>
      <c r="AK71" s="22"/>
      <c r="AL71" s="22"/>
      <c r="AM71" s="22"/>
      <c r="AN71" s="20"/>
      <c r="AO71" s="20"/>
      <c r="AP71" s="20"/>
      <c r="AQ71" s="20"/>
      <c r="AR71" s="20"/>
    </row>
    <row r="72" spans="1:44" s="17" customFormat="1" ht="30.75" customHeight="1" x14ac:dyDescent="0.2">
      <c r="A72" s="150"/>
      <c r="C72" s="63"/>
      <c r="D72" s="66" t="str">
        <f t="shared" si="13"/>
        <v/>
      </c>
      <c r="E72" s="69" t="str">
        <f>IFERROR(VLOOKUP(J72,Causa!$A$2:$F$15,6,0),"")</f>
        <v/>
      </c>
      <c r="F72" s="52"/>
      <c r="G72" s="53"/>
      <c r="H72" s="212"/>
      <c r="I72" s="55"/>
      <c r="J72" s="54"/>
      <c r="K72" s="54"/>
      <c r="L72" s="54"/>
      <c r="M72" s="54"/>
      <c r="N72" s="54"/>
      <c r="O72" s="54"/>
      <c r="P72" s="54"/>
      <c r="Q72" s="55"/>
      <c r="R72" s="54"/>
      <c r="S72" s="56">
        <f t="shared" si="17"/>
        <v>0</v>
      </c>
      <c r="T72" s="56">
        <f t="shared" si="14"/>
        <v>0</v>
      </c>
      <c r="U72" s="56">
        <f t="shared" si="18"/>
        <v>0</v>
      </c>
      <c r="V72" s="56">
        <f t="shared" si="15"/>
        <v>0</v>
      </c>
      <c r="W72" s="64" t="str">
        <f t="shared" si="16"/>
        <v/>
      </c>
      <c r="X72" s="56" t="str">
        <f t="shared" si="19"/>
        <v>T</v>
      </c>
      <c r="Y72" s="20"/>
      <c r="Z72" s="19"/>
      <c r="AA72" s="20"/>
      <c r="AB72" s="19"/>
      <c r="AC72" s="21"/>
      <c r="AJ72" s="22"/>
      <c r="AK72" s="22"/>
      <c r="AL72" s="22"/>
      <c r="AM72" s="22"/>
      <c r="AN72" s="20"/>
      <c r="AO72" s="20"/>
      <c r="AP72" s="20"/>
      <c r="AQ72" s="20"/>
      <c r="AR72" s="20"/>
    </row>
    <row r="73" spans="1:44" s="17" customFormat="1" ht="30.75" customHeight="1" x14ac:dyDescent="0.2">
      <c r="A73" s="150"/>
      <c r="C73" s="63"/>
      <c r="D73" s="66" t="str">
        <f t="shared" si="13"/>
        <v/>
      </c>
      <c r="E73" s="69" t="str">
        <f>IFERROR(VLOOKUP(J73,Causa!$A$2:$F$15,6,0),"")</f>
        <v/>
      </c>
      <c r="F73" s="52"/>
      <c r="G73" s="53"/>
      <c r="H73" s="212"/>
      <c r="I73" s="55"/>
      <c r="J73" s="54"/>
      <c r="K73" s="54"/>
      <c r="L73" s="54"/>
      <c r="M73" s="54"/>
      <c r="N73" s="54"/>
      <c r="O73" s="54"/>
      <c r="P73" s="54"/>
      <c r="Q73" s="55"/>
      <c r="R73" s="54"/>
      <c r="S73" s="56">
        <f t="shared" si="17"/>
        <v>0</v>
      </c>
      <c r="T73" s="56">
        <f t="shared" si="14"/>
        <v>0</v>
      </c>
      <c r="U73" s="56">
        <f t="shared" si="18"/>
        <v>0</v>
      </c>
      <c r="V73" s="56">
        <f t="shared" si="15"/>
        <v>0</v>
      </c>
      <c r="W73" s="64" t="str">
        <f t="shared" si="16"/>
        <v/>
      </c>
      <c r="X73" s="56" t="str">
        <f t="shared" si="19"/>
        <v>T</v>
      </c>
      <c r="Y73" s="20"/>
      <c r="Z73" s="19"/>
      <c r="AA73" s="20"/>
      <c r="AB73" s="19"/>
      <c r="AC73" s="21"/>
      <c r="AJ73" s="22"/>
      <c r="AK73" s="22"/>
      <c r="AL73" s="22"/>
      <c r="AM73" s="22"/>
      <c r="AN73" s="20"/>
      <c r="AO73" s="20"/>
      <c r="AP73" s="20"/>
      <c r="AQ73" s="20"/>
      <c r="AR73" s="20"/>
    </row>
    <row r="74" spans="1:44" s="17" customFormat="1" ht="30.75" customHeight="1" x14ac:dyDescent="0.2">
      <c r="A74" s="150"/>
      <c r="C74" s="63"/>
      <c r="D74" s="66" t="str">
        <f t="shared" si="13"/>
        <v/>
      </c>
      <c r="E74" s="69" t="str">
        <f>IFERROR(VLOOKUP(J74,Causa!$A$2:$F$15,6,0),"")</f>
        <v/>
      </c>
      <c r="F74" s="52"/>
      <c r="G74" s="53"/>
      <c r="H74" s="212"/>
      <c r="I74" s="55"/>
      <c r="J74" s="54"/>
      <c r="K74" s="54"/>
      <c r="L74" s="54"/>
      <c r="M74" s="54"/>
      <c r="N74" s="54"/>
      <c r="O74" s="54"/>
      <c r="P74" s="54"/>
      <c r="Q74" s="55"/>
      <c r="R74" s="54"/>
      <c r="S74" s="56">
        <f t="shared" si="17"/>
        <v>0</v>
      </c>
      <c r="T74" s="56">
        <f t="shared" si="14"/>
        <v>0</v>
      </c>
      <c r="U74" s="56">
        <f t="shared" si="18"/>
        <v>0</v>
      </c>
      <c r="V74" s="56">
        <f t="shared" si="15"/>
        <v>0</v>
      </c>
      <c r="W74" s="64" t="str">
        <f t="shared" si="16"/>
        <v/>
      </c>
      <c r="X74" s="56" t="str">
        <f t="shared" si="19"/>
        <v>T</v>
      </c>
      <c r="Y74" s="20"/>
      <c r="Z74" s="19"/>
      <c r="AA74" s="20"/>
      <c r="AB74" s="19"/>
      <c r="AC74" s="21"/>
      <c r="AJ74" s="22"/>
      <c r="AK74" s="22"/>
      <c r="AL74" s="22"/>
      <c r="AM74" s="22"/>
      <c r="AN74" s="20"/>
      <c r="AO74" s="20"/>
      <c r="AP74" s="20"/>
      <c r="AQ74" s="20"/>
      <c r="AR74" s="20"/>
    </row>
    <row r="75" spans="1:44" s="17" customFormat="1" ht="30.75" customHeight="1" x14ac:dyDescent="0.2">
      <c r="A75" s="150"/>
      <c r="C75" s="63"/>
      <c r="D75" s="66" t="str">
        <f t="shared" si="13"/>
        <v/>
      </c>
      <c r="E75" s="69" t="str">
        <f>IFERROR(VLOOKUP(J75,Causa!$A$2:$F$15,6,0),"")</f>
        <v/>
      </c>
      <c r="F75" s="52"/>
      <c r="G75" s="53"/>
      <c r="H75" s="212"/>
      <c r="I75" s="55"/>
      <c r="J75" s="54"/>
      <c r="K75" s="54"/>
      <c r="L75" s="54"/>
      <c r="M75" s="54"/>
      <c r="N75" s="54"/>
      <c r="O75" s="54"/>
      <c r="P75" s="54"/>
      <c r="Q75" s="55"/>
      <c r="R75" s="54"/>
      <c r="S75" s="56">
        <f t="shared" si="17"/>
        <v>0</v>
      </c>
      <c r="T75" s="56">
        <f t="shared" si="14"/>
        <v>0</v>
      </c>
      <c r="U75" s="56">
        <f t="shared" si="18"/>
        <v>0</v>
      </c>
      <c r="V75" s="56">
        <f t="shared" si="15"/>
        <v>0</v>
      </c>
      <c r="W75" s="64" t="str">
        <f t="shared" si="16"/>
        <v/>
      </c>
      <c r="X75" s="56" t="str">
        <f t="shared" si="19"/>
        <v>T</v>
      </c>
      <c r="Y75" s="20"/>
      <c r="Z75" s="19"/>
      <c r="AA75" s="20"/>
      <c r="AB75" s="19"/>
      <c r="AC75" s="21"/>
      <c r="AJ75" s="22"/>
      <c r="AK75" s="22"/>
      <c r="AL75" s="22"/>
      <c r="AM75" s="22"/>
      <c r="AN75" s="20"/>
      <c r="AO75" s="20"/>
      <c r="AP75" s="20"/>
      <c r="AQ75" s="20"/>
      <c r="AR75" s="20"/>
    </row>
    <row r="76" spans="1:44" s="17" customFormat="1" ht="30.75" customHeight="1" x14ac:dyDescent="0.2">
      <c r="A76" s="150"/>
      <c r="C76" s="63"/>
      <c r="D76" s="66" t="str">
        <f t="shared" si="13"/>
        <v/>
      </c>
      <c r="E76" s="69" t="str">
        <f>IFERROR(VLOOKUP(J76,Causa!$A$2:$F$15,6,0),"")</f>
        <v/>
      </c>
      <c r="F76" s="52"/>
      <c r="G76" s="53"/>
      <c r="H76" s="212"/>
      <c r="I76" s="55"/>
      <c r="J76" s="54"/>
      <c r="K76" s="54"/>
      <c r="L76" s="54"/>
      <c r="M76" s="54"/>
      <c r="N76" s="54"/>
      <c r="O76" s="54"/>
      <c r="P76" s="54"/>
      <c r="Q76" s="55"/>
      <c r="R76" s="54"/>
      <c r="S76" s="56">
        <f t="shared" si="17"/>
        <v>0</v>
      </c>
      <c r="T76" s="56">
        <f t="shared" si="14"/>
        <v>0</v>
      </c>
      <c r="U76" s="56">
        <f t="shared" si="18"/>
        <v>0</v>
      </c>
      <c r="V76" s="56">
        <f t="shared" si="15"/>
        <v>0</v>
      </c>
      <c r="W76" s="64" t="str">
        <f t="shared" si="16"/>
        <v/>
      </c>
      <c r="X76" s="56" t="str">
        <f t="shared" si="19"/>
        <v>T</v>
      </c>
      <c r="Y76" s="20"/>
      <c r="Z76" s="19"/>
      <c r="AA76" s="20"/>
      <c r="AB76" s="19"/>
      <c r="AC76" s="21"/>
      <c r="AJ76" s="22"/>
      <c r="AK76" s="22"/>
      <c r="AL76" s="22"/>
      <c r="AM76" s="22"/>
      <c r="AN76" s="20"/>
      <c r="AO76" s="20"/>
      <c r="AP76" s="20"/>
      <c r="AQ76" s="20"/>
      <c r="AR76" s="20"/>
    </row>
    <row r="77" spans="1:44" s="17" customFormat="1" ht="30.75" customHeight="1" x14ac:dyDescent="0.2">
      <c r="A77" s="150"/>
      <c r="C77" s="63"/>
      <c r="D77" s="66" t="str">
        <f t="shared" si="13"/>
        <v/>
      </c>
      <c r="E77" s="69" t="str">
        <f>IFERROR(VLOOKUP(J77,Causa!$A$2:$F$15,6,0),"")</f>
        <v/>
      </c>
      <c r="F77" s="52"/>
      <c r="G77" s="53"/>
      <c r="H77" s="212"/>
      <c r="I77" s="55"/>
      <c r="J77" s="54"/>
      <c r="K77" s="54"/>
      <c r="L77" s="54"/>
      <c r="M77" s="54"/>
      <c r="N77" s="54"/>
      <c r="O77" s="54"/>
      <c r="P77" s="54"/>
      <c r="Q77" s="55"/>
      <c r="R77" s="54"/>
      <c r="S77" s="56">
        <f t="shared" si="17"/>
        <v>0</v>
      </c>
      <c r="T77" s="56">
        <f t="shared" si="14"/>
        <v>0</v>
      </c>
      <c r="U77" s="56">
        <f t="shared" si="18"/>
        <v>0</v>
      </c>
      <c r="V77" s="56">
        <f t="shared" si="15"/>
        <v>0</v>
      </c>
      <c r="W77" s="64" t="str">
        <f t="shared" si="16"/>
        <v/>
      </c>
      <c r="X77" s="56" t="str">
        <f t="shared" si="19"/>
        <v>T</v>
      </c>
      <c r="Y77" s="20"/>
      <c r="Z77" s="19"/>
      <c r="AA77" s="20"/>
      <c r="AB77" s="19"/>
      <c r="AC77" s="21"/>
      <c r="AJ77" s="22"/>
      <c r="AK77" s="22"/>
      <c r="AL77" s="22"/>
      <c r="AM77" s="22"/>
      <c r="AN77" s="20"/>
      <c r="AO77" s="20"/>
      <c r="AP77" s="20"/>
      <c r="AQ77" s="20"/>
      <c r="AR77" s="20"/>
    </row>
    <row r="78" spans="1:44" s="17" customFormat="1" ht="30.75" customHeight="1" x14ac:dyDescent="0.2">
      <c r="A78" s="150"/>
      <c r="C78" s="63"/>
      <c r="D78" s="66" t="str">
        <f t="shared" si="13"/>
        <v/>
      </c>
      <c r="E78" s="69" t="str">
        <f>IFERROR(VLOOKUP(J78,Causa!$A$2:$F$15,6,0),"")</f>
        <v/>
      </c>
      <c r="F78" s="52"/>
      <c r="G78" s="53"/>
      <c r="H78" s="212"/>
      <c r="I78" s="55"/>
      <c r="J78" s="54"/>
      <c r="K78" s="54"/>
      <c r="L78" s="54"/>
      <c r="M78" s="54"/>
      <c r="N78" s="54"/>
      <c r="O78" s="54"/>
      <c r="P78" s="54"/>
      <c r="Q78" s="55"/>
      <c r="R78" s="54"/>
      <c r="S78" s="56">
        <f t="shared" si="17"/>
        <v>0</v>
      </c>
      <c r="T78" s="56">
        <f t="shared" si="14"/>
        <v>0</v>
      </c>
      <c r="U78" s="56">
        <f t="shared" si="18"/>
        <v>0</v>
      </c>
      <c r="V78" s="56">
        <f t="shared" si="15"/>
        <v>0</v>
      </c>
      <c r="W78" s="64" t="str">
        <f t="shared" si="16"/>
        <v/>
      </c>
      <c r="X78" s="56" t="str">
        <f t="shared" si="19"/>
        <v>T</v>
      </c>
      <c r="Y78" s="20"/>
      <c r="Z78" s="19"/>
      <c r="AA78" s="20"/>
      <c r="AB78" s="19"/>
      <c r="AC78" s="21"/>
      <c r="AJ78" s="22"/>
      <c r="AK78" s="22"/>
      <c r="AL78" s="22"/>
      <c r="AM78" s="22"/>
      <c r="AN78" s="20"/>
      <c r="AO78" s="20"/>
      <c r="AP78" s="20"/>
      <c r="AQ78" s="20"/>
      <c r="AR78" s="20"/>
    </row>
    <row r="79" spans="1:44" s="17" customFormat="1" ht="30.75" customHeight="1" x14ac:dyDescent="0.2">
      <c r="A79" s="150"/>
      <c r="C79" s="63"/>
      <c r="D79" s="66" t="str">
        <f t="shared" si="13"/>
        <v/>
      </c>
      <c r="E79" s="69" t="str">
        <f>IFERROR(VLOOKUP(J79,Causa!$A$2:$F$15,6,0),"")</f>
        <v/>
      </c>
      <c r="F79" s="52"/>
      <c r="G79" s="53"/>
      <c r="H79" s="212"/>
      <c r="I79" s="55"/>
      <c r="J79" s="54"/>
      <c r="K79" s="54"/>
      <c r="L79" s="54"/>
      <c r="M79" s="54"/>
      <c r="N79" s="54"/>
      <c r="O79" s="54"/>
      <c r="P79" s="54"/>
      <c r="Q79" s="55"/>
      <c r="R79" s="54"/>
      <c r="S79" s="56">
        <f t="shared" si="17"/>
        <v>0</v>
      </c>
      <c r="T79" s="56">
        <f t="shared" si="14"/>
        <v>0</v>
      </c>
      <c r="U79" s="56">
        <f t="shared" si="18"/>
        <v>0</v>
      </c>
      <c r="V79" s="56">
        <f t="shared" si="15"/>
        <v>0</v>
      </c>
      <c r="W79" s="64" t="str">
        <f t="shared" si="16"/>
        <v/>
      </c>
      <c r="X79" s="56" t="str">
        <f t="shared" si="19"/>
        <v>T</v>
      </c>
      <c r="Y79" s="20"/>
      <c r="Z79" s="19"/>
      <c r="AA79" s="20"/>
      <c r="AB79" s="19"/>
      <c r="AC79" s="21"/>
      <c r="AJ79" s="22"/>
      <c r="AK79" s="22"/>
      <c r="AL79" s="22"/>
      <c r="AM79" s="22"/>
      <c r="AN79" s="20"/>
      <c r="AO79" s="20"/>
      <c r="AP79" s="20"/>
      <c r="AQ79" s="20"/>
      <c r="AR79" s="20"/>
    </row>
    <row r="80" spans="1:44" s="17" customFormat="1" ht="30.75" customHeight="1" x14ac:dyDescent="0.2">
      <c r="A80" s="150"/>
      <c r="C80" s="63"/>
      <c r="D80" s="66" t="str">
        <f t="shared" si="13"/>
        <v/>
      </c>
      <c r="E80" s="69" t="str">
        <f>IFERROR(VLOOKUP(J80,Causa!$A$2:$F$15,6,0),"")</f>
        <v/>
      </c>
      <c r="F80" s="52"/>
      <c r="G80" s="53"/>
      <c r="H80" s="212"/>
      <c r="I80" s="55"/>
      <c r="J80" s="54"/>
      <c r="K80" s="54"/>
      <c r="L80" s="54"/>
      <c r="M80" s="54"/>
      <c r="N80" s="54"/>
      <c r="O80" s="54"/>
      <c r="P80" s="54"/>
      <c r="Q80" s="55"/>
      <c r="R80" s="54"/>
      <c r="S80" s="56">
        <f t="shared" si="17"/>
        <v>0</v>
      </c>
      <c r="T80" s="56">
        <f t="shared" si="14"/>
        <v>0</v>
      </c>
      <c r="U80" s="56">
        <f t="shared" si="18"/>
        <v>0</v>
      </c>
      <c r="V80" s="56">
        <f t="shared" si="15"/>
        <v>0</v>
      </c>
      <c r="W80" s="64" t="str">
        <f t="shared" si="16"/>
        <v/>
      </c>
      <c r="X80" s="56" t="str">
        <f t="shared" si="19"/>
        <v>T</v>
      </c>
      <c r="Y80" s="20"/>
      <c r="Z80" s="19"/>
      <c r="AA80" s="20"/>
      <c r="AB80" s="19"/>
      <c r="AC80" s="21"/>
      <c r="AJ80" s="22"/>
      <c r="AK80" s="22"/>
      <c r="AL80" s="22"/>
      <c r="AM80" s="22"/>
      <c r="AN80" s="20"/>
      <c r="AO80" s="20"/>
      <c r="AP80" s="20"/>
      <c r="AQ80" s="20"/>
      <c r="AR80" s="20"/>
    </row>
    <row r="81" spans="1:44" s="17" customFormat="1" ht="30.75" customHeight="1" x14ac:dyDescent="0.2">
      <c r="A81" s="150"/>
      <c r="C81" s="63"/>
      <c r="D81" s="66" t="str">
        <f t="shared" si="13"/>
        <v/>
      </c>
      <c r="E81" s="69" t="str">
        <f>IFERROR(VLOOKUP(J81,Causa!$A$2:$F$15,6,0),"")</f>
        <v/>
      </c>
      <c r="F81" s="52"/>
      <c r="G81" s="53"/>
      <c r="H81" s="212"/>
      <c r="I81" s="55"/>
      <c r="J81" s="54"/>
      <c r="K81" s="54"/>
      <c r="L81" s="54"/>
      <c r="M81" s="54"/>
      <c r="N81" s="54"/>
      <c r="O81" s="54"/>
      <c r="P81" s="54"/>
      <c r="Q81" s="55"/>
      <c r="R81" s="54"/>
      <c r="S81" s="56">
        <f t="shared" si="17"/>
        <v>0</v>
      </c>
      <c r="T81" s="56">
        <f t="shared" si="14"/>
        <v>0</v>
      </c>
      <c r="U81" s="56">
        <f t="shared" si="18"/>
        <v>0</v>
      </c>
      <c r="V81" s="56">
        <f t="shared" si="15"/>
        <v>0</v>
      </c>
      <c r="W81" s="64" t="str">
        <f t="shared" si="16"/>
        <v/>
      </c>
      <c r="X81" s="56" t="str">
        <f t="shared" si="19"/>
        <v>T</v>
      </c>
      <c r="Y81" s="20"/>
      <c r="Z81" s="19"/>
      <c r="AA81" s="20"/>
      <c r="AB81" s="19"/>
      <c r="AC81" s="21"/>
      <c r="AJ81" s="22"/>
      <c r="AK81" s="22"/>
      <c r="AL81" s="22"/>
      <c r="AM81" s="22"/>
      <c r="AN81" s="20"/>
      <c r="AO81" s="20"/>
      <c r="AP81" s="20"/>
      <c r="AQ81" s="20"/>
      <c r="AR81" s="20"/>
    </row>
    <row r="82" spans="1:44" s="17" customFormat="1" ht="30.75" customHeight="1" x14ac:dyDescent="0.2">
      <c r="A82" s="150"/>
      <c r="C82" s="63"/>
      <c r="D82" s="66" t="str">
        <f t="shared" si="13"/>
        <v/>
      </c>
      <c r="E82" s="69" t="str">
        <f>IFERROR(VLOOKUP(J82,Causa!$A$2:$F$15,6,0),"")</f>
        <v/>
      </c>
      <c r="F82" s="52"/>
      <c r="G82" s="53"/>
      <c r="H82" s="212"/>
      <c r="I82" s="55"/>
      <c r="J82" s="54"/>
      <c r="K82" s="54"/>
      <c r="L82" s="54"/>
      <c r="M82" s="54"/>
      <c r="N82" s="54"/>
      <c r="O82" s="54"/>
      <c r="P82" s="54"/>
      <c r="Q82" s="55"/>
      <c r="R82" s="54"/>
      <c r="S82" s="56">
        <f t="shared" si="17"/>
        <v>0</v>
      </c>
      <c r="T82" s="56">
        <f t="shared" si="14"/>
        <v>0</v>
      </c>
      <c r="U82" s="56">
        <f t="shared" si="18"/>
        <v>0</v>
      </c>
      <c r="V82" s="56">
        <f t="shared" si="15"/>
        <v>0</v>
      </c>
      <c r="W82" s="64" t="str">
        <f t="shared" si="16"/>
        <v/>
      </c>
      <c r="X82" s="56" t="str">
        <f t="shared" si="19"/>
        <v>T</v>
      </c>
      <c r="Y82" s="20"/>
      <c r="Z82" s="19"/>
      <c r="AA82" s="20"/>
      <c r="AB82" s="19"/>
      <c r="AC82" s="21"/>
      <c r="AJ82" s="22"/>
      <c r="AK82" s="22"/>
      <c r="AL82" s="22"/>
      <c r="AM82" s="22"/>
      <c r="AN82" s="20"/>
      <c r="AO82" s="20"/>
      <c r="AP82" s="20"/>
      <c r="AQ82" s="20"/>
      <c r="AR82" s="20"/>
    </row>
    <row r="83" spans="1:44" s="17" customFormat="1" ht="30.75" customHeight="1" x14ac:dyDescent="0.2">
      <c r="A83" s="150"/>
      <c r="C83" s="63"/>
      <c r="D83" s="66" t="str">
        <f t="shared" si="13"/>
        <v/>
      </c>
      <c r="E83" s="69" t="str">
        <f>IFERROR(VLOOKUP(J83,Causa!$A$2:$F$15,6,0),"")</f>
        <v/>
      </c>
      <c r="F83" s="52"/>
      <c r="G83" s="53"/>
      <c r="H83" s="212"/>
      <c r="I83" s="55"/>
      <c r="J83" s="54"/>
      <c r="K83" s="54"/>
      <c r="L83" s="54"/>
      <c r="M83" s="54"/>
      <c r="N83" s="54"/>
      <c r="O83" s="54"/>
      <c r="P83" s="54"/>
      <c r="Q83" s="55"/>
      <c r="R83" s="54"/>
      <c r="S83" s="56">
        <f t="shared" si="17"/>
        <v>0</v>
      </c>
      <c r="T83" s="56">
        <f t="shared" si="14"/>
        <v>0</v>
      </c>
      <c r="U83" s="56">
        <f t="shared" si="18"/>
        <v>0</v>
      </c>
      <c r="V83" s="56">
        <f t="shared" si="15"/>
        <v>0</v>
      </c>
      <c r="W83" s="64" t="str">
        <f t="shared" si="16"/>
        <v/>
      </c>
      <c r="X83" s="56" t="str">
        <f t="shared" si="19"/>
        <v>T</v>
      </c>
      <c r="Y83" s="20"/>
      <c r="Z83" s="19"/>
      <c r="AA83" s="20"/>
      <c r="AB83" s="19"/>
      <c r="AC83" s="21"/>
      <c r="AJ83" s="22"/>
      <c r="AK83" s="22"/>
      <c r="AL83" s="22"/>
      <c r="AM83" s="22"/>
      <c r="AN83" s="20"/>
      <c r="AO83" s="20"/>
      <c r="AP83" s="20"/>
      <c r="AQ83" s="20"/>
      <c r="AR83" s="20"/>
    </row>
    <row r="84" spans="1:44" s="17" customFormat="1" ht="30.75" customHeight="1" x14ac:dyDescent="0.2">
      <c r="A84" s="150"/>
      <c r="C84" s="63"/>
      <c r="D84" s="66" t="str">
        <f t="shared" si="13"/>
        <v/>
      </c>
      <c r="E84" s="69" t="str">
        <f>IFERROR(VLOOKUP(J84,Causa!$A$2:$F$15,6,0),"")</f>
        <v/>
      </c>
      <c r="F84" s="52"/>
      <c r="G84" s="53"/>
      <c r="H84" s="212"/>
      <c r="I84" s="55"/>
      <c r="J84" s="54"/>
      <c r="K84" s="54"/>
      <c r="L84" s="54"/>
      <c r="M84" s="54"/>
      <c r="N84" s="54"/>
      <c r="O84" s="54"/>
      <c r="P84" s="54"/>
      <c r="Q84" s="55"/>
      <c r="R84" s="54"/>
      <c r="S84" s="56">
        <f t="shared" si="17"/>
        <v>0</v>
      </c>
      <c r="T84" s="56">
        <f t="shared" si="14"/>
        <v>0</v>
      </c>
      <c r="U84" s="56">
        <f t="shared" si="18"/>
        <v>0</v>
      </c>
      <c r="V84" s="56">
        <f t="shared" si="15"/>
        <v>0</v>
      </c>
      <c r="W84" s="64" t="str">
        <f t="shared" si="16"/>
        <v/>
      </c>
      <c r="X84" s="56" t="str">
        <f t="shared" si="19"/>
        <v>T</v>
      </c>
      <c r="Y84" s="20"/>
      <c r="Z84" s="19"/>
      <c r="AA84" s="20"/>
      <c r="AB84" s="19"/>
      <c r="AC84" s="21"/>
      <c r="AJ84" s="22"/>
      <c r="AK84" s="22"/>
      <c r="AL84" s="22"/>
      <c r="AM84" s="22"/>
      <c r="AN84" s="20"/>
      <c r="AO84" s="20"/>
      <c r="AP84" s="20"/>
      <c r="AQ84" s="20"/>
      <c r="AR84" s="20"/>
    </row>
    <row r="85" spans="1:44" s="17" customFormat="1" ht="30.75" customHeight="1" x14ac:dyDescent="0.2">
      <c r="A85" s="150"/>
      <c r="C85" s="63"/>
      <c r="D85" s="66" t="str">
        <f t="shared" si="13"/>
        <v/>
      </c>
      <c r="E85" s="69" t="str">
        <f>IFERROR(VLOOKUP(J85,Causa!$A$2:$F$15,6,0),"")</f>
        <v/>
      </c>
      <c r="F85" s="52"/>
      <c r="G85" s="53"/>
      <c r="H85" s="212"/>
      <c r="I85" s="55"/>
      <c r="J85" s="54"/>
      <c r="K85" s="54"/>
      <c r="L85" s="54"/>
      <c r="M85" s="54"/>
      <c r="N85" s="54"/>
      <c r="O85" s="54"/>
      <c r="P85" s="54"/>
      <c r="Q85" s="55"/>
      <c r="R85" s="54"/>
      <c r="S85" s="56">
        <f t="shared" si="17"/>
        <v>0</v>
      </c>
      <c r="T85" s="56">
        <f t="shared" si="14"/>
        <v>0</v>
      </c>
      <c r="U85" s="56">
        <f t="shared" si="18"/>
        <v>0</v>
      </c>
      <c r="V85" s="56">
        <f t="shared" si="15"/>
        <v>0</v>
      </c>
      <c r="W85" s="64" t="str">
        <f t="shared" si="16"/>
        <v/>
      </c>
      <c r="X85" s="56" t="str">
        <f t="shared" si="19"/>
        <v>T</v>
      </c>
      <c r="Y85" s="20"/>
      <c r="Z85" s="19"/>
      <c r="AA85" s="20"/>
      <c r="AB85" s="19"/>
      <c r="AC85" s="21"/>
      <c r="AJ85" s="22"/>
      <c r="AK85" s="22"/>
      <c r="AL85" s="22"/>
      <c r="AM85" s="22"/>
      <c r="AN85" s="20"/>
      <c r="AO85" s="20"/>
      <c r="AP85" s="20"/>
      <c r="AQ85" s="20"/>
      <c r="AR85" s="20"/>
    </row>
    <row r="86" spans="1:44" s="17" customFormat="1" ht="30.75" customHeight="1" x14ac:dyDescent="0.2">
      <c r="A86" s="150"/>
      <c r="C86" s="63"/>
      <c r="D86" s="66" t="str">
        <f t="shared" si="13"/>
        <v/>
      </c>
      <c r="E86" s="69" t="str">
        <f>IFERROR(VLOOKUP(J86,Causa!$A$2:$F$15,6,0),"")</f>
        <v/>
      </c>
      <c r="F86" s="52"/>
      <c r="G86" s="53"/>
      <c r="H86" s="212"/>
      <c r="I86" s="55"/>
      <c r="J86" s="54"/>
      <c r="K86" s="54"/>
      <c r="L86" s="54"/>
      <c r="M86" s="54"/>
      <c r="N86" s="54"/>
      <c r="O86" s="54"/>
      <c r="P86" s="54"/>
      <c r="Q86" s="55"/>
      <c r="R86" s="54"/>
      <c r="S86" s="56">
        <f t="shared" si="17"/>
        <v>0</v>
      </c>
      <c r="T86" s="56">
        <f t="shared" si="14"/>
        <v>0</v>
      </c>
      <c r="U86" s="56">
        <f t="shared" si="18"/>
        <v>0</v>
      </c>
      <c r="V86" s="56">
        <f t="shared" si="15"/>
        <v>0</v>
      </c>
      <c r="W86" s="64" t="str">
        <f t="shared" si="16"/>
        <v/>
      </c>
      <c r="X86" s="56" t="str">
        <f t="shared" si="19"/>
        <v>T</v>
      </c>
      <c r="Y86" s="20"/>
      <c r="Z86" s="19"/>
      <c r="AA86" s="20"/>
      <c r="AB86" s="19"/>
      <c r="AC86" s="21"/>
      <c r="AJ86" s="22"/>
      <c r="AK86" s="22"/>
      <c r="AL86" s="22"/>
      <c r="AM86" s="22"/>
      <c r="AN86" s="20"/>
      <c r="AO86" s="20"/>
      <c r="AP86" s="20"/>
      <c r="AQ86" s="20"/>
      <c r="AR86" s="20"/>
    </row>
    <row r="87" spans="1:44" s="17" customFormat="1" ht="30.75" customHeight="1" x14ac:dyDescent="0.2">
      <c r="A87" s="150"/>
      <c r="C87" s="63"/>
      <c r="D87" s="66" t="str">
        <f t="shared" si="13"/>
        <v/>
      </c>
      <c r="E87" s="69" t="str">
        <f>IFERROR(VLOOKUP(J87,Causa!$A$2:$F$15,6,0),"")</f>
        <v/>
      </c>
      <c r="F87" s="52"/>
      <c r="G87" s="53"/>
      <c r="H87" s="212"/>
      <c r="I87" s="55"/>
      <c r="J87" s="54"/>
      <c r="K87" s="54"/>
      <c r="L87" s="54"/>
      <c r="M87" s="54"/>
      <c r="N87" s="54"/>
      <c r="O87" s="54"/>
      <c r="P87" s="54"/>
      <c r="Q87" s="55"/>
      <c r="R87" s="54"/>
      <c r="S87" s="56">
        <f t="shared" si="17"/>
        <v>0</v>
      </c>
      <c r="T87" s="56">
        <f t="shared" si="14"/>
        <v>0</v>
      </c>
      <c r="U87" s="56">
        <f t="shared" si="18"/>
        <v>0</v>
      </c>
      <c r="V87" s="56">
        <f t="shared" si="15"/>
        <v>0</v>
      </c>
      <c r="W87" s="64" t="str">
        <f t="shared" si="16"/>
        <v/>
      </c>
      <c r="X87" s="56" t="str">
        <f t="shared" si="19"/>
        <v>T</v>
      </c>
      <c r="Y87" s="20"/>
      <c r="Z87" s="19"/>
      <c r="AA87" s="20"/>
      <c r="AB87" s="19"/>
      <c r="AC87" s="21"/>
      <c r="AJ87" s="22"/>
      <c r="AK87" s="22"/>
      <c r="AL87" s="22"/>
      <c r="AM87" s="22"/>
      <c r="AN87" s="20"/>
      <c r="AO87" s="20"/>
      <c r="AP87" s="20"/>
      <c r="AQ87" s="20"/>
      <c r="AR87" s="20"/>
    </row>
    <row r="88" spans="1:44" s="17" customFormat="1" ht="30.75" customHeight="1" x14ac:dyDescent="0.2">
      <c r="A88" s="150"/>
      <c r="C88" s="63"/>
      <c r="D88" s="66" t="str">
        <f t="shared" si="13"/>
        <v/>
      </c>
      <c r="E88" s="69" t="str">
        <f>IFERROR(VLOOKUP(J88,Causa!$A$2:$F$15,6,0),"")</f>
        <v/>
      </c>
      <c r="F88" s="52"/>
      <c r="G88" s="53"/>
      <c r="H88" s="212"/>
      <c r="I88" s="55"/>
      <c r="J88" s="54"/>
      <c r="K88" s="54"/>
      <c r="L88" s="54"/>
      <c r="M88" s="54"/>
      <c r="N88" s="54"/>
      <c r="O88" s="54"/>
      <c r="P88" s="54"/>
      <c r="Q88" s="55"/>
      <c r="R88" s="54"/>
      <c r="S88" s="56">
        <f t="shared" si="17"/>
        <v>0</v>
      </c>
      <c r="T88" s="56">
        <f t="shared" si="14"/>
        <v>0</v>
      </c>
      <c r="U88" s="56">
        <f t="shared" si="18"/>
        <v>0</v>
      </c>
      <c r="V88" s="56">
        <f t="shared" si="15"/>
        <v>0</v>
      </c>
      <c r="W88" s="64" t="str">
        <f t="shared" si="16"/>
        <v/>
      </c>
      <c r="X88" s="56" t="str">
        <f t="shared" si="19"/>
        <v>T</v>
      </c>
      <c r="Y88" s="20"/>
      <c r="Z88" s="19"/>
      <c r="AA88" s="20"/>
      <c r="AB88" s="19"/>
      <c r="AC88" s="21"/>
      <c r="AJ88" s="22"/>
      <c r="AK88" s="22"/>
      <c r="AL88" s="22"/>
      <c r="AM88" s="22"/>
      <c r="AN88" s="20"/>
      <c r="AO88" s="20"/>
      <c r="AP88" s="20"/>
      <c r="AQ88" s="20"/>
      <c r="AR88" s="20"/>
    </row>
    <row r="89" spans="1:44" s="17" customFormat="1" ht="30.75" customHeight="1" x14ac:dyDescent="0.2">
      <c r="A89" s="150"/>
      <c r="C89" s="63"/>
      <c r="D89" s="66" t="str">
        <f t="shared" si="13"/>
        <v/>
      </c>
      <c r="E89" s="69" t="str">
        <f>IFERROR(VLOOKUP(J89,Causa!$A$2:$F$15,6,0),"")</f>
        <v/>
      </c>
      <c r="F89" s="52"/>
      <c r="G89" s="53"/>
      <c r="H89" s="212"/>
      <c r="I89" s="55"/>
      <c r="J89" s="54"/>
      <c r="K89" s="54"/>
      <c r="L89" s="54"/>
      <c r="M89" s="54"/>
      <c r="N89" s="54"/>
      <c r="O89" s="54"/>
      <c r="P89" s="54"/>
      <c r="Q89" s="55"/>
      <c r="R89" s="54"/>
      <c r="S89" s="56">
        <f t="shared" si="17"/>
        <v>0</v>
      </c>
      <c r="T89" s="56">
        <f t="shared" si="14"/>
        <v>0</v>
      </c>
      <c r="U89" s="56">
        <f t="shared" si="18"/>
        <v>0</v>
      </c>
      <c r="V89" s="56">
        <f t="shared" si="15"/>
        <v>0</v>
      </c>
      <c r="W89" s="64" t="str">
        <f t="shared" si="16"/>
        <v/>
      </c>
      <c r="X89" s="56" t="str">
        <f t="shared" si="19"/>
        <v>T</v>
      </c>
      <c r="Y89" s="20"/>
      <c r="Z89" s="19"/>
      <c r="AA89" s="20"/>
      <c r="AB89" s="19"/>
      <c r="AC89" s="21"/>
      <c r="AJ89" s="22"/>
      <c r="AK89" s="22"/>
      <c r="AL89" s="22"/>
      <c r="AM89" s="22"/>
      <c r="AN89" s="20"/>
      <c r="AO89" s="20"/>
      <c r="AP89" s="20"/>
      <c r="AQ89" s="20"/>
      <c r="AR89" s="20"/>
    </row>
    <row r="90" spans="1:44" s="17" customFormat="1" ht="30.75" customHeight="1" x14ac:dyDescent="0.2">
      <c r="A90" s="150"/>
      <c r="C90" s="63"/>
      <c r="D90" s="66" t="str">
        <f t="shared" si="13"/>
        <v/>
      </c>
      <c r="E90" s="69" t="str">
        <f>IFERROR(VLOOKUP(J90,Causa!$A$2:$F$15,6,0),"")</f>
        <v/>
      </c>
      <c r="F90" s="52"/>
      <c r="G90" s="53"/>
      <c r="H90" s="212"/>
      <c r="I90" s="55"/>
      <c r="J90" s="54"/>
      <c r="K90" s="54"/>
      <c r="L90" s="54"/>
      <c r="M90" s="54"/>
      <c r="N90" s="54"/>
      <c r="O90" s="54"/>
      <c r="P90" s="54"/>
      <c r="Q90" s="55"/>
      <c r="R90" s="54"/>
      <c r="S90" s="56">
        <f t="shared" si="17"/>
        <v>0</v>
      </c>
      <c r="T90" s="56">
        <f t="shared" si="14"/>
        <v>0</v>
      </c>
      <c r="U90" s="56">
        <f t="shared" si="18"/>
        <v>0</v>
      </c>
      <c r="V90" s="56">
        <f t="shared" si="15"/>
        <v>0</v>
      </c>
      <c r="W90" s="64" t="str">
        <f t="shared" si="16"/>
        <v/>
      </c>
      <c r="X90" s="56" t="str">
        <f t="shared" si="19"/>
        <v>T</v>
      </c>
      <c r="Y90" s="20"/>
      <c r="Z90" s="19"/>
      <c r="AA90" s="20"/>
      <c r="AB90" s="19"/>
      <c r="AC90" s="21"/>
      <c r="AJ90" s="22"/>
      <c r="AK90" s="22"/>
      <c r="AL90" s="22"/>
      <c r="AM90" s="22"/>
      <c r="AN90" s="20"/>
      <c r="AO90" s="20"/>
      <c r="AP90" s="20"/>
      <c r="AQ90" s="20"/>
      <c r="AR90" s="20"/>
    </row>
    <row r="91" spans="1:44" s="17" customFormat="1" ht="30.75" customHeight="1" x14ac:dyDescent="0.2">
      <c r="A91" s="150"/>
      <c r="C91" s="63"/>
      <c r="D91" s="66" t="str">
        <f t="shared" si="13"/>
        <v/>
      </c>
      <c r="E91" s="69" t="str">
        <f>IFERROR(VLOOKUP(J91,Causa!$A$2:$F$15,6,0),"")</f>
        <v/>
      </c>
      <c r="F91" s="52"/>
      <c r="G91" s="53"/>
      <c r="H91" s="212"/>
      <c r="I91" s="55"/>
      <c r="J91" s="54"/>
      <c r="K91" s="54"/>
      <c r="L91" s="54"/>
      <c r="M91" s="54"/>
      <c r="N91" s="54"/>
      <c r="O91" s="54"/>
      <c r="P91" s="54"/>
      <c r="Q91" s="55"/>
      <c r="R91" s="54"/>
      <c r="S91" s="56">
        <f t="shared" si="17"/>
        <v>0</v>
      </c>
      <c r="T91" s="56">
        <f t="shared" si="14"/>
        <v>0</v>
      </c>
      <c r="U91" s="56">
        <f t="shared" si="18"/>
        <v>0</v>
      </c>
      <c r="V91" s="56">
        <f t="shared" si="15"/>
        <v>0</v>
      </c>
      <c r="W91" s="64" t="str">
        <f t="shared" si="16"/>
        <v/>
      </c>
      <c r="X91" s="56" t="str">
        <f t="shared" si="19"/>
        <v>T</v>
      </c>
      <c r="Y91" s="20"/>
      <c r="Z91" s="19"/>
      <c r="AA91" s="20"/>
      <c r="AB91" s="19"/>
      <c r="AC91" s="21"/>
      <c r="AJ91" s="22"/>
      <c r="AK91" s="22"/>
      <c r="AL91" s="22"/>
      <c r="AM91" s="22"/>
      <c r="AN91" s="20"/>
      <c r="AO91" s="20"/>
      <c r="AP91" s="20"/>
      <c r="AQ91" s="20"/>
      <c r="AR91" s="20"/>
    </row>
    <row r="92" spans="1:44" s="17" customFormat="1" ht="30.75" customHeight="1" x14ac:dyDescent="0.2">
      <c r="A92" s="150"/>
      <c r="C92" s="63"/>
      <c r="D92" s="66" t="str">
        <f t="shared" si="13"/>
        <v/>
      </c>
      <c r="E92" s="69" t="str">
        <f>IFERROR(VLOOKUP(J92,Causa!$A$2:$F$15,6,0),"")</f>
        <v/>
      </c>
      <c r="F92" s="52"/>
      <c r="G92" s="53"/>
      <c r="H92" s="212"/>
      <c r="I92" s="55"/>
      <c r="J92" s="54"/>
      <c r="K92" s="54"/>
      <c r="L92" s="54"/>
      <c r="M92" s="54"/>
      <c r="N92" s="54"/>
      <c r="O92" s="54"/>
      <c r="P92" s="54"/>
      <c r="Q92" s="55"/>
      <c r="R92" s="54"/>
      <c r="S92" s="56">
        <f t="shared" si="17"/>
        <v>0</v>
      </c>
      <c r="T92" s="56">
        <f t="shared" si="14"/>
        <v>0</v>
      </c>
      <c r="U92" s="56">
        <f t="shared" si="18"/>
        <v>0</v>
      </c>
      <c r="V92" s="56">
        <f t="shared" si="15"/>
        <v>0</v>
      </c>
      <c r="W92" s="64" t="str">
        <f t="shared" si="16"/>
        <v/>
      </c>
      <c r="X92" s="56" t="str">
        <f t="shared" si="19"/>
        <v>T</v>
      </c>
      <c r="Y92" s="20"/>
      <c r="Z92" s="19"/>
      <c r="AA92" s="20"/>
      <c r="AB92" s="19"/>
      <c r="AC92" s="21"/>
      <c r="AJ92" s="22"/>
      <c r="AK92" s="22"/>
      <c r="AL92" s="22"/>
      <c r="AM92" s="22"/>
      <c r="AN92" s="20"/>
      <c r="AO92" s="20"/>
      <c r="AP92" s="20"/>
      <c r="AQ92" s="20"/>
      <c r="AR92" s="20"/>
    </row>
    <row r="93" spans="1:44" s="17" customFormat="1" ht="30.75" customHeight="1" x14ac:dyDescent="0.2">
      <c r="A93" s="150"/>
      <c r="C93" s="63"/>
      <c r="D93" s="66" t="str">
        <f t="shared" si="13"/>
        <v/>
      </c>
      <c r="E93" s="69" t="str">
        <f>IFERROR(VLOOKUP(J93,Causa!$A$2:$F$15,6,0),"")</f>
        <v/>
      </c>
      <c r="F93" s="52"/>
      <c r="G93" s="53"/>
      <c r="H93" s="212"/>
      <c r="I93" s="55"/>
      <c r="J93" s="54"/>
      <c r="K93" s="54"/>
      <c r="L93" s="54"/>
      <c r="M93" s="54"/>
      <c r="N93" s="54"/>
      <c r="O93" s="54"/>
      <c r="P93" s="54"/>
      <c r="Q93" s="55"/>
      <c r="R93" s="54"/>
      <c r="S93" s="56">
        <f t="shared" si="17"/>
        <v>0</v>
      </c>
      <c r="T93" s="56">
        <f t="shared" si="14"/>
        <v>0</v>
      </c>
      <c r="U93" s="56">
        <f t="shared" si="18"/>
        <v>0</v>
      </c>
      <c r="V93" s="56">
        <f t="shared" si="15"/>
        <v>0</v>
      </c>
      <c r="W93" s="64" t="str">
        <f t="shared" si="16"/>
        <v/>
      </c>
      <c r="X93" s="56" t="str">
        <f t="shared" si="19"/>
        <v>T</v>
      </c>
      <c r="Y93" s="20"/>
      <c r="Z93" s="19"/>
      <c r="AA93" s="20"/>
      <c r="AB93" s="19"/>
      <c r="AC93" s="21"/>
      <c r="AJ93" s="22"/>
      <c r="AK93" s="22"/>
      <c r="AL93" s="22"/>
      <c r="AM93" s="22"/>
      <c r="AN93" s="20"/>
      <c r="AO93" s="20"/>
      <c r="AP93" s="20"/>
      <c r="AQ93" s="20"/>
      <c r="AR93" s="20"/>
    </row>
    <row r="94" spans="1:44" s="17" customFormat="1" ht="30.75" customHeight="1" x14ac:dyDescent="0.2">
      <c r="A94" s="150"/>
      <c r="C94" s="63"/>
      <c r="D94" s="66" t="str">
        <f t="shared" si="13"/>
        <v/>
      </c>
      <c r="E94" s="69" t="str">
        <f>IFERROR(VLOOKUP(J94,Causa!$A$2:$F$15,6,0),"")</f>
        <v/>
      </c>
      <c r="F94" s="52"/>
      <c r="G94" s="53"/>
      <c r="H94" s="212"/>
      <c r="I94" s="55"/>
      <c r="J94" s="54"/>
      <c r="K94" s="54"/>
      <c r="L94" s="54"/>
      <c r="M94" s="54"/>
      <c r="N94" s="54"/>
      <c r="O94" s="54"/>
      <c r="P94" s="54"/>
      <c r="Q94" s="55"/>
      <c r="R94" s="54"/>
      <c r="S94" s="56">
        <f t="shared" si="17"/>
        <v>0</v>
      </c>
      <c r="T94" s="56">
        <f t="shared" si="14"/>
        <v>0</v>
      </c>
      <c r="U94" s="56">
        <f t="shared" si="18"/>
        <v>0</v>
      </c>
      <c r="V94" s="56">
        <f t="shared" si="15"/>
        <v>0</v>
      </c>
      <c r="W94" s="64" t="str">
        <f t="shared" si="16"/>
        <v/>
      </c>
      <c r="X94" s="56" t="str">
        <f t="shared" si="19"/>
        <v>T</v>
      </c>
      <c r="Y94" s="20"/>
      <c r="Z94" s="19"/>
      <c r="AA94" s="20"/>
      <c r="AB94" s="19"/>
      <c r="AC94" s="21"/>
      <c r="AJ94" s="22"/>
      <c r="AK94" s="22"/>
      <c r="AL94" s="22"/>
      <c r="AM94" s="22"/>
      <c r="AN94" s="20"/>
      <c r="AO94" s="20"/>
      <c r="AP94" s="20"/>
      <c r="AQ94" s="20"/>
      <c r="AR94" s="20"/>
    </row>
    <row r="95" spans="1:44" s="17" customFormat="1" ht="30.75" customHeight="1" x14ac:dyDescent="0.2">
      <c r="A95" s="150"/>
      <c r="C95" s="63"/>
      <c r="D95" s="66" t="str">
        <f t="shared" si="13"/>
        <v/>
      </c>
      <c r="E95" s="69" t="str">
        <f>IFERROR(VLOOKUP(J95,Causa!$A$2:$F$15,6,0),"")</f>
        <v/>
      </c>
      <c r="F95" s="52"/>
      <c r="G95" s="53"/>
      <c r="H95" s="212"/>
      <c r="I95" s="55"/>
      <c r="J95" s="54"/>
      <c r="K95" s="54"/>
      <c r="L95" s="54"/>
      <c r="M95" s="54"/>
      <c r="N95" s="54"/>
      <c r="O95" s="54"/>
      <c r="P95" s="54"/>
      <c r="Q95" s="55"/>
      <c r="R95" s="54"/>
      <c r="S95" s="56">
        <f t="shared" si="17"/>
        <v>0</v>
      </c>
      <c r="T95" s="56">
        <f t="shared" si="14"/>
        <v>0</v>
      </c>
      <c r="U95" s="56">
        <f t="shared" si="18"/>
        <v>0</v>
      </c>
      <c r="V95" s="56">
        <f t="shared" si="15"/>
        <v>0</v>
      </c>
      <c r="W95" s="64" t="str">
        <f t="shared" si="16"/>
        <v/>
      </c>
      <c r="X95" s="56" t="str">
        <f t="shared" si="19"/>
        <v>T</v>
      </c>
      <c r="Y95" s="20"/>
      <c r="Z95" s="19"/>
      <c r="AA95" s="20"/>
      <c r="AB95" s="19"/>
      <c r="AC95" s="21"/>
      <c r="AJ95" s="22"/>
      <c r="AK95" s="22"/>
      <c r="AL95" s="22"/>
      <c r="AM95" s="22"/>
      <c r="AN95" s="20"/>
      <c r="AO95" s="20"/>
      <c r="AP95" s="20"/>
      <c r="AQ95" s="20"/>
      <c r="AR95" s="20"/>
    </row>
    <row r="96" spans="1:44" s="17" customFormat="1" ht="30.75" customHeight="1" x14ac:dyDescent="0.2">
      <c r="A96" s="150"/>
      <c r="C96" s="63"/>
      <c r="D96" s="66" t="str">
        <f t="shared" si="13"/>
        <v/>
      </c>
      <c r="E96" s="69" t="str">
        <f>IFERROR(VLOOKUP(J96,Causa!$A$2:$F$15,6,0),"")</f>
        <v/>
      </c>
      <c r="F96" s="52"/>
      <c r="G96" s="53"/>
      <c r="H96" s="212"/>
      <c r="I96" s="55"/>
      <c r="J96" s="54"/>
      <c r="K96" s="54"/>
      <c r="L96" s="54"/>
      <c r="M96" s="54"/>
      <c r="N96" s="54"/>
      <c r="O96" s="54"/>
      <c r="P96" s="54"/>
      <c r="Q96" s="55"/>
      <c r="R96" s="54"/>
      <c r="S96" s="56">
        <f t="shared" si="17"/>
        <v>0</v>
      </c>
      <c r="T96" s="56">
        <f t="shared" si="14"/>
        <v>0</v>
      </c>
      <c r="U96" s="56">
        <f t="shared" si="18"/>
        <v>0</v>
      </c>
      <c r="V96" s="56">
        <f t="shared" si="15"/>
        <v>0</v>
      </c>
      <c r="W96" s="64" t="str">
        <f t="shared" si="16"/>
        <v/>
      </c>
      <c r="X96" s="56" t="str">
        <f t="shared" si="19"/>
        <v>T</v>
      </c>
      <c r="Y96" s="20"/>
      <c r="Z96" s="19"/>
      <c r="AA96" s="20"/>
      <c r="AB96" s="19"/>
      <c r="AC96" s="21"/>
      <c r="AJ96" s="22"/>
      <c r="AK96" s="22"/>
      <c r="AL96" s="22"/>
      <c r="AM96" s="22"/>
      <c r="AN96" s="20"/>
      <c r="AO96" s="20"/>
      <c r="AP96" s="20"/>
      <c r="AQ96" s="20"/>
      <c r="AR96" s="20"/>
    </row>
    <row r="97" spans="1:44" s="17" customFormat="1" ht="30.75" customHeight="1" x14ac:dyDescent="0.2">
      <c r="A97" s="150"/>
      <c r="C97" s="63"/>
      <c r="D97" s="66" t="str">
        <f t="shared" si="13"/>
        <v/>
      </c>
      <c r="E97" s="69" t="str">
        <f>IFERROR(VLOOKUP(J97,Causa!$A$2:$F$15,6,0),"")</f>
        <v/>
      </c>
      <c r="F97" s="52"/>
      <c r="G97" s="53"/>
      <c r="H97" s="212"/>
      <c r="I97" s="55"/>
      <c r="J97" s="54"/>
      <c r="K97" s="54"/>
      <c r="L97" s="54"/>
      <c r="M97" s="54"/>
      <c r="N97" s="54"/>
      <c r="O97" s="54"/>
      <c r="P97" s="54"/>
      <c r="Q97" s="55"/>
      <c r="R97" s="54"/>
      <c r="S97" s="56">
        <f t="shared" si="17"/>
        <v>0</v>
      </c>
      <c r="T97" s="56">
        <f t="shared" si="14"/>
        <v>0</v>
      </c>
      <c r="U97" s="56">
        <f t="shared" si="18"/>
        <v>0</v>
      </c>
      <c r="V97" s="56">
        <f t="shared" si="15"/>
        <v>0</v>
      </c>
      <c r="W97" s="64" t="str">
        <f t="shared" si="16"/>
        <v/>
      </c>
      <c r="X97" s="56" t="str">
        <f t="shared" si="19"/>
        <v>T</v>
      </c>
      <c r="Y97" s="20"/>
      <c r="Z97" s="19"/>
      <c r="AA97" s="20"/>
      <c r="AB97" s="19"/>
      <c r="AC97" s="21"/>
      <c r="AJ97" s="22"/>
      <c r="AK97" s="22"/>
      <c r="AL97" s="22"/>
      <c r="AM97" s="22"/>
      <c r="AN97" s="20"/>
      <c r="AO97" s="20"/>
      <c r="AP97" s="20"/>
      <c r="AQ97" s="20"/>
      <c r="AR97" s="20"/>
    </row>
    <row r="98" spans="1:44" s="17" customFormat="1" ht="30.75" customHeight="1" x14ac:dyDescent="0.2">
      <c r="A98" s="150"/>
      <c r="C98" s="63"/>
      <c r="D98" s="66" t="str">
        <f t="shared" si="13"/>
        <v/>
      </c>
      <c r="E98" s="69" t="str">
        <f>IFERROR(VLOOKUP(J98,Causa!$A$2:$F$15,6,0),"")</f>
        <v/>
      </c>
      <c r="F98" s="52"/>
      <c r="G98" s="53"/>
      <c r="H98" s="212"/>
      <c r="I98" s="55"/>
      <c r="J98" s="54"/>
      <c r="K98" s="54"/>
      <c r="L98" s="54"/>
      <c r="M98" s="54"/>
      <c r="N98" s="54"/>
      <c r="O98" s="54"/>
      <c r="P98" s="54"/>
      <c r="Q98" s="55"/>
      <c r="R98" s="54"/>
      <c r="S98" s="56">
        <f t="shared" si="17"/>
        <v>0</v>
      </c>
      <c r="T98" s="56">
        <f t="shared" si="14"/>
        <v>0</v>
      </c>
      <c r="U98" s="56">
        <f t="shared" si="18"/>
        <v>0</v>
      </c>
      <c r="V98" s="56">
        <f t="shared" si="15"/>
        <v>0</v>
      </c>
      <c r="W98" s="64" t="str">
        <f t="shared" si="16"/>
        <v/>
      </c>
      <c r="X98" s="56" t="str">
        <f t="shared" si="19"/>
        <v>T</v>
      </c>
      <c r="Y98" s="20"/>
      <c r="Z98" s="19"/>
      <c r="AA98" s="20"/>
      <c r="AB98" s="19"/>
      <c r="AC98" s="21"/>
      <c r="AJ98" s="22"/>
      <c r="AK98" s="22"/>
      <c r="AL98" s="22"/>
      <c r="AM98" s="22"/>
      <c r="AN98" s="20"/>
      <c r="AO98" s="20"/>
      <c r="AP98" s="20"/>
      <c r="AQ98" s="20"/>
      <c r="AR98" s="20"/>
    </row>
    <row r="99" spans="1:44" s="17" customFormat="1" ht="30.75" customHeight="1" x14ac:dyDescent="0.2">
      <c r="A99" s="150"/>
      <c r="C99" s="63"/>
      <c r="D99" s="66" t="str">
        <f t="shared" ref="D99:D162" si="20">IF(E99="","",IF(E99=1,IF(COUNTA(F99:P99)=9,1,0),IF(J99="OPERACIO",IF(COUNTA(F99:P99)=7,1,0),IF(COUNTA(F99:P99)=7,1,0))))</f>
        <v/>
      </c>
      <c r="E99" s="69" t="str">
        <f>IFERROR(VLOOKUP(J99,Causa!$A$2:$F$15,6,0),"")</f>
        <v/>
      </c>
      <c r="F99" s="52"/>
      <c r="G99" s="53"/>
      <c r="H99" s="212"/>
      <c r="I99" s="55"/>
      <c r="J99" s="54"/>
      <c r="K99" s="54"/>
      <c r="L99" s="54"/>
      <c r="M99" s="54"/>
      <c r="N99" s="54"/>
      <c r="O99" s="54"/>
      <c r="P99" s="54"/>
      <c r="Q99" s="55"/>
      <c r="R99" s="54"/>
      <c r="S99" s="56">
        <f t="shared" si="17"/>
        <v>0</v>
      </c>
      <c r="T99" s="56">
        <f t="shared" ref="T99:T162" si="21">IF(J99="Programa",P99,0)-S99</f>
        <v>0</v>
      </c>
      <c r="U99" s="56">
        <f t="shared" si="18"/>
        <v>0</v>
      </c>
      <c r="V99" s="56">
        <f t="shared" ref="V99:V162" si="22">IF(J99="ELECTRIC",P99,0)+IF(J99="INSTRUME",P99,0)+IF(J99="MECANICA",P99,0)+IF(J99="OPERACIO",P99,0)+IF(J99="AUTOMATI",P99,0)</f>
        <v>0</v>
      </c>
      <c r="W99" s="64" t="str">
        <f t="shared" ref="W99:W162" si="23">IF(F99="","",HOUR(F99))</f>
        <v/>
      </c>
      <c r="X99" s="56" t="str">
        <f t="shared" si="19"/>
        <v>T</v>
      </c>
      <c r="Y99" s="20"/>
      <c r="Z99" s="19"/>
      <c r="AA99" s="20"/>
      <c r="AB99" s="19"/>
      <c r="AC99" s="21"/>
      <c r="AJ99" s="22"/>
      <c r="AK99" s="22"/>
      <c r="AL99" s="22"/>
      <c r="AM99" s="22"/>
      <c r="AN99" s="20"/>
      <c r="AO99" s="20"/>
      <c r="AP99" s="20"/>
      <c r="AQ99" s="20"/>
      <c r="AR99" s="20"/>
    </row>
    <row r="100" spans="1:44" s="17" customFormat="1" ht="30.75" customHeight="1" x14ac:dyDescent="0.2">
      <c r="A100" s="150"/>
      <c r="C100" s="63"/>
      <c r="D100" s="66" t="str">
        <f t="shared" si="20"/>
        <v/>
      </c>
      <c r="E100" s="69" t="str">
        <f>IFERROR(VLOOKUP(J100,Causa!$A$2:$F$15,6,0),"")</f>
        <v/>
      </c>
      <c r="F100" s="52"/>
      <c r="G100" s="53"/>
      <c r="H100" s="212"/>
      <c r="I100" s="55"/>
      <c r="J100" s="54"/>
      <c r="K100" s="54"/>
      <c r="L100" s="54"/>
      <c r="M100" s="54"/>
      <c r="N100" s="54"/>
      <c r="O100" s="54"/>
      <c r="P100" s="54"/>
      <c r="Q100" s="55"/>
      <c r="R100" s="54"/>
      <c r="S100" s="56">
        <f t="shared" ref="S100:S163" si="24">IF(K100="tiempo no programado",P100,0)</f>
        <v>0</v>
      </c>
      <c r="T100" s="56">
        <f t="shared" si="21"/>
        <v>0</v>
      </c>
      <c r="U100" s="56">
        <f t="shared" ref="U100:U163" si="25">IF(J100="CALIDAD",P100,0)+IF(J100="LOGISTIC",P100,0)+IF(J100="REPUESTO",P100,0)+IF(J100="SALAMAQ",P100,0)</f>
        <v>0</v>
      </c>
      <c r="V100" s="56">
        <f t="shared" si="22"/>
        <v>0</v>
      </c>
      <c r="W100" s="64" t="str">
        <f t="shared" si="23"/>
        <v/>
      </c>
      <c r="X100" s="56" t="str">
        <f t="shared" ref="X100:X163" si="26">IF(OR(W100=23,W100&lt;7),"N",IF(AND(W100&gt;=7,W100&lt;15),"M","T"))</f>
        <v>T</v>
      </c>
      <c r="Y100" s="20"/>
      <c r="Z100" s="19"/>
      <c r="AA100" s="20"/>
      <c r="AB100" s="19"/>
      <c r="AC100" s="21"/>
      <c r="AJ100" s="22"/>
      <c r="AK100" s="22"/>
      <c r="AL100" s="22"/>
      <c r="AM100" s="22"/>
      <c r="AN100" s="20"/>
      <c r="AO100" s="20"/>
      <c r="AP100" s="20"/>
      <c r="AQ100" s="20"/>
      <c r="AR100" s="20"/>
    </row>
    <row r="101" spans="1:44" s="17" customFormat="1" ht="30.75" customHeight="1" x14ac:dyDescent="0.2">
      <c r="A101" s="150"/>
      <c r="C101" s="63"/>
      <c r="D101" s="66" t="str">
        <f t="shared" si="20"/>
        <v/>
      </c>
      <c r="E101" s="69" t="str">
        <f>IFERROR(VLOOKUP(J101,Causa!$A$2:$F$15,6,0),"")</f>
        <v/>
      </c>
      <c r="F101" s="52"/>
      <c r="G101" s="53"/>
      <c r="H101" s="212"/>
      <c r="I101" s="55"/>
      <c r="J101" s="54"/>
      <c r="K101" s="54"/>
      <c r="L101" s="54"/>
      <c r="M101" s="54"/>
      <c r="N101" s="54"/>
      <c r="O101" s="54"/>
      <c r="P101" s="54"/>
      <c r="Q101" s="55"/>
      <c r="R101" s="54"/>
      <c r="S101" s="56">
        <f t="shared" si="24"/>
        <v>0</v>
      </c>
      <c r="T101" s="56">
        <f t="shared" si="21"/>
        <v>0</v>
      </c>
      <c r="U101" s="56">
        <f t="shared" si="25"/>
        <v>0</v>
      </c>
      <c r="V101" s="56">
        <f t="shared" si="22"/>
        <v>0</v>
      </c>
      <c r="W101" s="64" t="str">
        <f t="shared" si="23"/>
        <v/>
      </c>
      <c r="X101" s="56" t="str">
        <f t="shared" si="26"/>
        <v>T</v>
      </c>
      <c r="Y101" s="20"/>
      <c r="Z101" s="19"/>
      <c r="AA101" s="20"/>
      <c r="AB101" s="19"/>
      <c r="AC101" s="21"/>
      <c r="AJ101" s="22"/>
      <c r="AK101" s="22"/>
      <c r="AL101" s="22"/>
      <c r="AM101" s="22"/>
      <c r="AN101" s="20"/>
      <c r="AO101" s="20"/>
      <c r="AP101" s="20"/>
      <c r="AQ101" s="20"/>
      <c r="AR101" s="20"/>
    </row>
    <row r="102" spans="1:44" s="17" customFormat="1" ht="30.75" customHeight="1" x14ac:dyDescent="0.2">
      <c r="A102" s="150"/>
      <c r="C102" s="63"/>
      <c r="D102" s="66" t="str">
        <f t="shared" si="20"/>
        <v/>
      </c>
      <c r="E102" s="69" t="str">
        <f>IFERROR(VLOOKUP(J102,Causa!$A$2:$F$15,6,0),"")</f>
        <v/>
      </c>
      <c r="F102" s="52"/>
      <c r="G102" s="53"/>
      <c r="H102" s="212"/>
      <c r="I102" s="55"/>
      <c r="J102" s="54"/>
      <c r="K102" s="54"/>
      <c r="L102" s="54"/>
      <c r="M102" s="54"/>
      <c r="N102" s="54"/>
      <c r="O102" s="54"/>
      <c r="P102" s="54"/>
      <c r="Q102" s="55"/>
      <c r="R102" s="54"/>
      <c r="S102" s="56">
        <f t="shared" si="24"/>
        <v>0</v>
      </c>
      <c r="T102" s="56">
        <f t="shared" si="21"/>
        <v>0</v>
      </c>
      <c r="U102" s="56">
        <f t="shared" si="25"/>
        <v>0</v>
      </c>
      <c r="V102" s="56">
        <f t="shared" si="22"/>
        <v>0</v>
      </c>
      <c r="W102" s="64" t="str">
        <f t="shared" si="23"/>
        <v/>
      </c>
      <c r="X102" s="56" t="str">
        <f t="shared" si="26"/>
        <v>T</v>
      </c>
      <c r="Y102" s="20"/>
      <c r="Z102" s="19"/>
      <c r="AA102" s="20"/>
      <c r="AB102" s="19"/>
      <c r="AC102" s="21"/>
      <c r="AJ102" s="22"/>
      <c r="AK102" s="22"/>
      <c r="AL102" s="22"/>
      <c r="AM102" s="22"/>
      <c r="AN102" s="20"/>
      <c r="AO102" s="20"/>
      <c r="AP102" s="20"/>
      <c r="AQ102" s="20"/>
      <c r="AR102" s="20"/>
    </row>
    <row r="103" spans="1:44" s="17" customFormat="1" ht="30.75" customHeight="1" x14ac:dyDescent="0.2">
      <c r="A103" s="150"/>
      <c r="C103" s="63"/>
      <c r="D103" s="66" t="str">
        <f t="shared" si="20"/>
        <v/>
      </c>
      <c r="E103" s="69" t="str">
        <f>IFERROR(VLOOKUP(J103,Causa!$A$2:$F$15,6,0),"")</f>
        <v/>
      </c>
      <c r="F103" s="52"/>
      <c r="G103" s="53"/>
      <c r="H103" s="212"/>
      <c r="I103" s="55"/>
      <c r="J103" s="54"/>
      <c r="K103" s="54"/>
      <c r="L103" s="54"/>
      <c r="M103" s="54"/>
      <c r="N103" s="54"/>
      <c r="O103" s="54"/>
      <c r="P103" s="54"/>
      <c r="Q103" s="55"/>
      <c r="R103" s="54"/>
      <c r="S103" s="56">
        <f t="shared" si="24"/>
        <v>0</v>
      </c>
      <c r="T103" s="56">
        <f t="shared" si="21"/>
        <v>0</v>
      </c>
      <c r="U103" s="56">
        <f t="shared" si="25"/>
        <v>0</v>
      </c>
      <c r="V103" s="56">
        <f t="shared" si="22"/>
        <v>0</v>
      </c>
      <c r="W103" s="64" t="str">
        <f t="shared" si="23"/>
        <v/>
      </c>
      <c r="X103" s="56" t="str">
        <f t="shared" si="26"/>
        <v>T</v>
      </c>
      <c r="Y103" s="20"/>
      <c r="Z103" s="19"/>
      <c r="AA103" s="20"/>
      <c r="AB103" s="19"/>
      <c r="AC103" s="21"/>
      <c r="AJ103" s="22"/>
      <c r="AK103" s="22"/>
      <c r="AL103" s="22"/>
      <c r="AM103" s="22"/>
      <c r="AN103" s="20"/>
      <c r="AO103" s="20"/>
      <c r="AP103" s="20"/>
      <c r="AQ103" s="20"/>
      <c r="AR103" s="20"/>
    </row>
    <row r="104" spans="1:44" s="17" customFormat="1" ht="30.75" customHeight="1" x14ac:dyDescent="0.2">
      <c r="A104" s="150"/>
      <c r="C104" s="63"/>
      <c r="D104" s="66" t="str">
        <f t="shared" si="20"/>
        <v/>
      </c>
      <c r="E104" s="69" t="str">
        <f>IFERROR(VLOOKUP(J104,Causa!$A$2:$F$15,6,0),"")</f>
        <v/>
      </c>
      <c r="F104" s="52"/>
      <c r="G104" s="53"/>
      <c r="H104" s="212"/>
      <c r="I104" s="55"/>
      <c r="J104" s="54"/>
      <c r="K104" s="54"/>
      <c r="L104" s="54"/>
      <c r="M104" s="54"/>
      <c r="N104" s="54"/>
      <c r="O104" s="54"/>
      <c r="P104" s="54"/>
      <c r="Q104" s="55"/>
      <c r="R104" s="54"/>
      <c r="S104" s="56">
        <f t="shared" si="24"/>
        <v>0</v>
      </c>
      <c r="T104" s="56">
        <f t="shared" si="21"/>
        <v>0</v>
      </c>
      <c r="U104" s="56">
        <f t="shared" si="25"/>
        <v>0</v>
      </c>
      <c r="V104" s="56">
        <f t="shared" si="22"/>
        <v>0</v>
      </c>
      <c r="W104" s="64" t="str">
        <f t="shared" si="23"/>
        <v/>
      </c>
      <c r="X104" s="56" t="str">
        <f t="shared" si="26"/>
        <v>T</v>
      </c>
      <c r="Y104" s="20"/>
      <c r="Z104" s="19"/>
      <c r="AA104" s="20"/>
      <c r="AB104" s="19"/>
      <c r="AC104" s="21"/>
      <c r="AJ104" s="22"/>
      <c r="AK104" s="22"/>
      <c r="AL104" s="22"/>
      <c r="AM104" s="22"/>
      <c r="AN104" s="20"/>
      <c r="AO104" s="20"/>
      <c r="AP104" s="20"/>
      <c r="AQ104" s="20"/>
      <c r="AR104" s="20"/>
    </row>
    <row r="105" spans="1:44" s="17" customFormat="1" ht="30.75" customHeight="1" x14ac:dyDescent="0.2">
      <c r="A105" s="150"/>
      <c r="C105" s="63"/>
      <c r="D105" s="66" t="str">
        <f t="shared" si="20"/>
        <v/>
      </c>
      <c r="E105" s="69" t="str">
        <f>IFERROR(VLOOKUP(J105,Causa!$A$2:$F$15,6,0),"")</f>
        <v/>
      </c>
      <c r="F105" s="52"/>
      <c r="G105" s="53"/>
      <c r="H105" s="212"/>
      <c r="I105" s="55"/>
      <c r="J105" s="54"/>
      <c r="K105" s="54"/>
      <c r="L105" s="54"/>
      <c r="M105" s="54"/>
      <c r="N105" s="54"/>
      <c r="O105" s="54"/>
      <c r="P105" s="54"/>
      <c r="Q105" s="55"/>
      <c r="R105" s="54"/>
      <c r="S105" s="56">
        <f t="shared" si="24"/>
        <v>0</v>
      </c>
      <c r="T105" s="56">
        <f t="shared" si="21"/>
        <v>0</v>
      </c>
      <c r="U105" s="56">
        <f t="shared" si="25"/>
        <v>0</v>
      </c>
      <c r="V105" s="56">
        <f t="shared" si="22"/>
        <v>0</v>
      </c>
      <c r="W105" s="64" t="str">
        <f t="shared" si="23"/>
        <v/>
      </c>
      <c r="X105" s="56" t="str">
        <f t="shared" si="26"/>
        <v>T</v>
      </c>
      <c r="Y105" s="20"/>
      <c r="Z105" s="19"/>
      <c r="AA105" s="20"/>
      <c r="AB105" s="19"/>
      <c r="AC105" s="21"/>
      <c r="AJ105" s="22"/>
      <c r="AK105" s="22"/>
      <c r="AL105" s="22"/>
      <c r="AM105" s="22"/>
      <c r="AN105" s="20"/>
      <c r="AO105" s="20"/>
      <c r="AP105" s="20"/>
      <c r="AQ105" s="20"/>
      <c r="AR105" s="20"/>
    </row>
    <row r="106" spans="1:44" s="17" customFormat="1" ht="30.75" customHeight="1" x14ac:dyDescent="0.2">
      <c r="A106" s="150"/>
      <c r="C106" s="63"/>
      <c r="D106" s="66" t="str">
        <f t="shared" si="20"/>
        <v/>
      </c>
      <c r="E106" s="69" t="str">
        <f>IFERROR(VLOOKUP(J106,Causa!$A$2:$F$15,6,0),"")</f>
        <v/>
      </c>
      <c r="F106" s="52"/>
      <c r="G106" s="53"/>
      <c r="H106" s="212"/>
      <c r="I106" s="55"/>
      <c r="J106" s="54"/>
      <c r="K106" s="54"/>
      <c r="L106" s="54"/>
      <c r="M106" s="54"/>
      <c r="N106" s="54"/>
      <c r="O106" s="54"/>
      <c r="P106" s="54"/>
      <c r="Q106" s="55"/>
      <c r="R106" s="54"/>
      <c r="S106" s="56">
        <f t="shared" si="24"/>
        <v>0</v>
      </c>
      <c r="T106" s="56">
        <f t="shared" si="21"/>
        <v>0</v>
      </c>
      <c r="U106" s="56">
        <f t="shared" si="25"/>
        <v>0</v>
      </c>
      <c r="V106" s="56">
        <f t="shared" si="22"/>
        <v>0</v>
      </c>
      <c r="W106" s="64" t="str">
        <f t="shared" si="23"/>
        <v/>
      </c>
      <c r="X106" s="56" t="str">
        <f t="shared" si="26"/>
        <v>T</v>
      </c>
      <c r="Y106" s="20"/>
      <c r="Z106" s="19"/>
      <c r="AA106" s="20"/>
      <c r="AB106" s="19"/>
      <c r="AC106" s="21"/>
      <c r="AJ106" s="22"/>
      <c r="AK106" s="22"/>
      <c r="AL106" s="22"/>
      <c r="AM106" s="22"/>
      <c r="AN106" s="20"/>
      <c r="AO106" s="20"/>
      <c r="AP106" s="20"/>
      <c r="AQ106" s="20"/>
      <c r="AR106" s="20"/>
    </row>
    <row r="107" spans="1:44" s="17" customFormat="1" ht="30.75" customHeight="1" x14ac:dyDescent="0.2">
      <c r="A107" s="150"/>
      <c r="C107" s="63"/>
      <c r="D107" s="66" t="str">
        <f t="shared" si="20"/>
        <v/>
      </c>
      <c r="E107" s="69" t="str">
        <f>IFERROR(VLOOKUP(J107,Causa!$A$2:$F$15,6,0),"")</f>
        <v/>
      </c>
      <c r="F107" s="52"/>
      <c r="G107" s="53"/>
      <c r="H107" s="212"/>
      <c r="I107" s="55"/>
      <c r="J107" s="54"/>
      <c r="K107" s="54"/>
      <c r="L107" s="54"/>
      <c r="M107" s="54"/>
      <c r="N107" s="54"/>
      <c r="O107" s="54"/>
      <c r="P107" s="54"/>
      <c r="Q107" s="55"/>
      <c r="R107" s="54"/>
      <c r="S107" s="56">
        <f t="shared" si="24"/>
        <v>0</v>
      </c>
      <c r="T107" s="56">
        <f t="shared" si="21"/>
        <v>0</v>
      </c>
      <c r="U107" s="56">
        <f t="shared" si="25"/>
        <v>0</v>
      </c>
      <c r="V107" s="56">
        <f t="shared" si="22"/>
        <v>0</v>
      </c>
      <c r="W107" s="64" t="str">
        <f t="shared" si="23"/>
        <v/>
      </c>
      <c r="X107" s="56" t="str">
        <f t="shared" si="26"/>
        <v>T</v>
      </c>
      <c r="Y107" s="20"/>
      <c r="Z107" s="19"/>
      <c r="AA107" s="20"/>
      <c r="AB107" s="19"/>
      <c r="AC107" s="21"/>
      <c r="AJ107" s="22"/>
      <c r="AK107" s="22"/>
      <c r="AL107" s="22"/>
      <c r="AM107" s="22"/>
      <c r="AN107" s="20"/>
      <c r="AO107" s="20"/>
      <c r="AP107" s="20"/>
      <c r="AQ107" s="20"/>
      <c r="AR107" s="20"/>
    </row>
    <row r="108" spans="1:44" s="17" customFormat="1" ht="30.75" customHeight="1" x14ac:dyDescent="0.2">
      <c r="A108" s="150"/>
      <c r="C108" s="63"/>
      <c r="D108" s="66" t="str">
        <f t="shared" si="20"/>
        <v/>
      </c>
      <c r="E108" s="69" t="str">
        <f>IFERROR(VLOOKUP(J108,Causa!$A$2:$F$15,6,0),"")</f>
        <v/>
      </c>
      <c r="F108" s="52"/>
      <c r="G108" s="53"/>
      <c r="H108" s="212"/>
      <c r="I108" s="55"/>
      <c r="J108" s="54"/>
      <c r="K108" s="54"/>
      <c r="L108" s="54"/>
      <c r="M108" s="54"/>
      <c r="N108" s="54"/>
      <c r="O108" s="54"/>
      <c r="P108" s="54"/>
      <c r="Q108" s="55"/>
      <c r="R108" s="54"/>
      <c r="S108" s="56">
        <f t="shared" si="24"/>
        <v>0</v>
      </c>
      <c r="T108" s="56">
        <f t="shared" si="21"/>
        <v>0</v>
      </c>
      <c r="U108" s="56">
        <f t="shared" si="25"/>
        <v>0</v>
      </c>
      <c r="V108" s="56">
        <f t="shared" si="22"/>
        <v>0</v>
      </c>
      <c r="W108" s="64" t="str">
        <f t="shared" si="23"/>
        <v/>
      </c>
      <c r="X108" s="56" t="str">
        <f t="shared" si="26"/>
        <v>T</v>
      </c>
      <c r="Y108" s="20"/>
      <c r="Z108" s="19"/>
      <c r="AA108" s="20"/>
      <c r="AB108" s="19"/>
      <c r="AC108" s="21"/>
      <c r="AJ108" s="22"/>
      <c r="AK108" s="22"/>
      <c r="AL108" s="22"/>
      <c r="AM108" s="22"/>
      <c r="AN108" s="20"/>
      <c r="AO108" s="20"/>
      <c r="AP108" s="20"/>
      <c r="AQ108" s="20"/>
      <c r="AR108" s="20"/>
    </row>
    <row r="109" spans="1:44" s="17" customFormat="1" ht="30.75" customHeight="1" x14ac:dyDescent="0.2">
      <c r="A109" s="150"/>
      <c r="C109" s="63"/>
      <c r="D109" s="66" t="str">
        <f t="shared" si="20"/>
        <v/>
      </c>
      <c r="E109" s="69" t="str">
        <f>IFERROR(VLOOKUP(J109,Causa!$A$2:$F$15,6,0),"")</f>
        <v/>
      </c>
      <c r="F109" s="52"/>
      <c r="G109" s="53"/>
      <c r="H109" s="212"/>
      <c r="I109" s="55"/>
      <c r="J109" s="54"/>
      <c r="K109" s="54"/>
      <c r="L109" s="54"/>
      <c r="M109" s="54"/>
      <c r="N109" s="54"/>
      <c r="O109" s="54"/>
      <c r="P109" s="54"/>
      <c r="Q109" s="55"/>
      <c r="R109" s="54"/>
      <c r="S109" s="56">
        <f t="shared" si="24"/>
        <v>0</v>
      </c>
      <c r="T109" s="56">
        <f t="shared" si="21"/>
        <v>0</v>
      </c>
      <c r="U109" s="56">
        <f t="shared" si="25"/>
        <v>0</v>
      </c>
      <c r="V109" s="56">
        <f t="shared" si="22"/>
        <v>0</v>
      </c>
      <c r="W109" s="64" t="str">
        <f t="shared" si="23"/>
        <v/>
      </c>
      <c r="X109" s="56" t="str">
        <f t="shared" si="26"/>
        <v>T</v>
      </c>
      <c r="Y109" s="20"/>
      <c r="Z109" s="19"/>
      <c r="AA109" s="20"/>
      <c r="AB109" s="19"/>
      <c r="AC109" s="21"/>
      <c r="AJ109" s="22"/>
      <c r="AK109" s="22"/>
      <c r="AL109" s="22"/>
      <c r="AM109" s="22"/>
      <c r="AN109" s="20"/>
      <c r="AO109" s="20"/>
      <c r="AP109" s="20"/>
      <c r="AQ109" s="20"/>
      <c r="AR109" s="20"/>
    </row>
    <row r="110" spans="1:44" s="17" customFormat="1" ht="30.75" customHeight="1" x14ac:dyDescent="0.2">
      <c r="A110" s="150"/>
      <c r="C110" s="63"/>
      <c r="D110" s="66" t="str">
        <f t="shared" si="20"/>
        <v/>
      </c>
      <c r="E110" s="69" t="str">
        <f>IFERROR(VLOOKUP(J110,Causa!$A$2:$F$15,6,0),"")</f>
        <v/>
      </c>
      <c r="F110" s="52"/>
      <c r="G110" s="53"/>
      <c r="H110" s="212"/>
      <c r="I110" s="55"/>
      <c r="J110" s="54"/>
      <c r="K110" s="54"/>
      <c r="L110" s="54"/>
      <c r="M110" s="54"/>
      <c r="N110" s="54"/>
      <c r="O110" s="54"/>
      <c r="P110" s="54"/>
      <c r="Q110" s="55"/>
      <c r="R110" s="54"/>
      <c r="S110" s="56">
        <f t="shared" si="24"/>
        <v>0</v>
      </c>
      <c r="T110" s="56">
        <f t="shared" si="21"/>
        <v>0</v>
      </c>
      <c r="U110" s="56">
        <f t="shared" si="25"/>
        <v>0</v>
      </c>
      <c r="V110" s="56">
        <f t="shared" si="22"/>
        <v>0</v>
      </c>
      <c r="W110" s="64" t="str">
        <f t="shared" si="23"/>
        <v/>
      </c>
      <c r="X110" s="56" t="str">
        <f t="shared" si="26"/>
        <v>T</v>
      </c>
      <c r="Y110" s="20"/>
      <c r="Z110" s="19"/>
      <c r="AA110" s="20"/>
      <c r="AB110" s="19"/>
      <c r="AC110" s="21"/>
      <c r="AJ110" s="22"/>
      <c r="AK110" s="22"/>
      <c r="AL110" s="22"/>
      <c r="AM110" s="22"/>
      <c r="AN110" s="20"/>
      <c r="AO110" s="20"/>
      <c r="AP110" s="20"/>
      <c r="AQ110" s="20"/>
      <c r="AR110" s="20"/>
    </row>
    <row r="111" spans="1:44" s="17" customFormat="1" ht="30.75" customHeight="1" x14ac:dyDescent="0.2">
      <c r="A111" s="150"/>
      <c r="C111" s="63"/>
      <c r="D111" s="66" t="str">
        <f t="shared" si="20"/>
        <v/>
      </c>
      <c r="E111" s="69" t="str">
        <f>IFERROR(VLOOKUP(J111,Causa!$A$2:$F$15,6,0),"")</f>
        <v/>
      </c>
      <c r="F111" s="52"/>
      <c r="G111" s="53"/>
      <c r="H111" s="212"/>
      <c r="I111" s="55"/>
      <c r="J111" s="54"/>
      <c r="K111" s="54"/>
      <c r="L111" s="54"/>
      <c r="M111" s="54"/>
      <c r="N111" s="54"/>
      <c r="O111" s="54"/>
      <c r="P111" s="54"/>
      <c r="Q111" s="55"/>
      <c r="R111" s="54"/>
      <c r="S111" s="56">
        <f t="shared" si="24"/>
        <v>0</v>
      </c>
      <c r="T111" s="56">
        <f t="shared" si="21"/>
        <v>0</v>
      </c>
      <c r="U111" s="56">
        <f t="shared" si="25"/>
        <v>0</v>
      </c>
      <c r="V111" s="56">
        <f t="shared" si="22"/>
        <v>0</v>
      </c>
      <c r="W111" s="64" t="str">
        <f t="shared" si="23"/>
        <v/>
      </c>
      <c r="X111" s="56" t="str">
        <f t="shared" si="26"/>
        <v>T</v>
      </c>
      <c r="Y111" s="20"/>
      <c r="Z111" s="19"/>
      <c r="AA111" s="20"/>
      <c r="AB111" s="19"/>
      <c r="AC111" s="21"/>
      <c r="AJ111" s="22"/>
      <c r="AK111" s="22"/>
      <c r="AL111" s="22"/>
      <c r="AM111" s="22"/>
      <c r="AN111" s="20"/>
      <c r="AO111" s="20"/>
      <c r="AP111" s="20"/>
      <c r="AQ111" s="20"/>
      <c r="AR111" s="20"/>
    </row>
    <row r="112" spans="1:44" s="17" customFormat="1" ht="30.75" customHeight="1" x14ac:dyDescent="0.2">
      <c r="A112" s="150"/>
      <c r="C112" s="63"/>
      <c r="D112" s="66" t="str">
        <f t="shared" si="20"/>
        <v/>
      </c>
      <c r="E112" s="69" t="str">
        <f>IFERROR(VLOOKUP(J112,Causa!$A$2:$F$15,6,0),"")</f>
        <v/>
      </c>
      <c r="F112" s="52"/>
      <c r="G112" s="53"/>
      <c r="H112" s="212"/>
      <c r="I112" s="55"/>
      <c r="J112" s="54"/>
      <c r="K112" s="54"/>
      <c r="L112" s="54"/>
      <c r="M112" s="54"/>
      <c r="N112" s="54"/>
      <c r="O112" s="54"/>
      <c r="P112" s="54"/>
      <c r="Q112" s="55"/>
      <c r="R112" s="54"/>
      <c r="S112" s="56">
        <f t="shared" si="24"/>
        <v>0</v>
      </c>
      <c r="T112" s="56">
        <f t="shared" si="21"/>
        <v>0</v>
      </c>
      <c r="U112" s="56">
        <f t="shared" si="25"/>
        <v>0</v>
      </c>
      <c r="V112" s="56">
        <f t="shared" si="22"/>
        <v>0</v>
      </c>
      <c r="W112" s="64" t="str">
        <f t="shared" si="23"/>
        <v/>
      </c>
      <c r="X112" s="56" t="str">
        <f t="shared" si="26"/>
        <v>T</v>
      </c>
      <c r="Y112" s="20"/>
      <c r="Z112" s="19"/>
      <c r="AA112" s="20"/>
      <c r="AB112" s="19"/>
      <c r="AC112" s="21"/>
      <c r="AJ112" s="22"/>
      <c r="AK112" s="22"/>
      <c r="AL112" s="22"/>
      <c r="AM112" s="22"/>
      <c r="AN112" s="20"/>
      <c r="AO112" s="20"/>
      <c r="AP112" s="20"/>
      <c r="AQ112" s="20"/>
      <c r="AR112" s="20"/>
    </row>
    <row r="113" spans="1:39" s="91" customFormat="1" ht="13.2" x14ac:dyDescent="0.25">
      <c r="A113" s="151"/>
      <c r="C113" s="63"/>
      <c r="D113" s="66" t="str">
        <f t="shared" si="20"/>
        <v/>
      </c>
      <c r="E113" s="69" t="str">
        <f>IFERROR(VLOOKUP(J113,Causa!$A$2:$F$15,6,0),"")</f>
        <v/>
      </c>
      <c r="F113" s="52"/>
      <c r="G113" s="53"/>
      <c r="H113" s="212"/>
      <c r="I113" s="55"/>
      <c r="J113" s="54"/>
      <c r="K113" s="54"/>
      <c r="L113" s="54"/>
      <c r="M113" s="54"/>
      <c r="N113" s="54"/>
      <c r="O113" s="54"/>
      <c r="P113" s="54"/>
      <c r="Q113" s="55"/>
      <c r="R113" s="54"/>
      <c r="S113" s="56">
        <f t="shared" si="24"/>
        <v>0</v>
      </c>
      <c r="T113" s="56">
        <f t="shared" si="21"/>
        <v>0</v>
      </c>
      <c r="U113" s="56">
        <f t="shared" si="25"/>
        <v>0</v>
      </c>
      <c r="V113" s="56">
        <f t="shared" si="22"/>
        <v>0</v>
      </c>
      <c r="W113" s="64" t="str">
        <f t="shared" si="23"/>
        <v/>
      </c>
      <c r="X113" s="56" t="str">
        <f t="shared" si="26"/>
        <v>T</v>
      </c>
      <c r="Y113" s="251"/>
      <c r="Z113" s="251"/>
      <c r="AB113" s="116"/>
      <c r="AC113" s="117"/>
      <c r="AJ113" s="118"/>
      <c r="AK113" s="118"/>
      <c r="AL113" s="118"/>
      <c r="AM113" s="118"/>
    </row>
    <row r="114" spans="1:39" s="91" customFormat="1" ht="13.2" x14ac:dyDescent="0.25">
      <c r="A114" s="151"/>
      <c r="C114" s="63"/>
      <c r="D114" s="66" t="str">
        <f t="shared" si="20"/>
        <v/>
      </c>
      <c r="E114" s="69" t="str">
        <f>IFERROR(VLOOKUP(J114,Causa!$A$2:$F$15,6,0),"")</f>
        <v/>
      </c>
      <c r="F114" s="52"/>
      <c r="G114" s="53"/>
      <c r="H114" s="212"/>
      <c r="I114" s="55"/>
      <c r="J114" s="54"/>
      <c r="K114" s="54"/>
      <c r="L114" s="54"/>
      <c r="M114" s="54"/>
      <c r="N114" s="54"/>
      <c r="O114" s="54"/>
      <c r="P114" s="54"/>
      <c r="Q114" s="55"/>
      <c r="R114" s="54"/>
      <c r="S114" s="56">
        <f t="shared" si="24"/>
        <v>0</v>
      </c>
      <c r="T114" s="56">
        <f t="shared" si="21"/>
        <v>0</v>
      </c>
      <c r="U114" s="56">
        <f t="shared" si="25"/>
        <v>0</v>
      </c>
      <c r="V114" s="56">
        <f t="shared" si="22"/>
        <v>0</v>
      </c>
      <c r="W114" s="64" t="str">
        <f t="shared" si="23"/>
        <v/>
      </c>
      <c r="X114" s="56" t="str">
        <f t="shared" si="26"/>
        <v>T</v>
      </c>
      <c r="Y114" s="218"/>
      <c r="Z114" s="218"/>
      <c r="AB114" s="116"/>
      <c r="AC114" s="117"/>
      <c r="AJ114" s="118"/>
      <c r="AK114" s="118"/>
      <c r="AL114" s="118"/>
      <c r="AM114" s="118"/>
    </row>
    <row r="115" spans="1:39" ht="21.75" customHeight="1" x14ac:dyDescent="0.25">
      <c r="C115" s="63"/>
      <c r="D115" s="66" t="str">
        <f t="shared" si="20"/>
        <v/>
      </c>
      <c r="E115" s="69" t="str">
        <f>IFERROR(VLOOKUP(J115,Causa!$A$2:$F$15,6,0),"")</f>
        <v/>
      </c>
      <c r="F115" s="52"/>
      <c r="G115" s="53"/>
      <c r="H115" s="212"/>
      <c r="I115" s="55"/>
      <c r="J115" s="54"/>
      <c r="K115" s="54"/>
      <c r="L115" s="54"/>
      <c r="M115" s="54"/>
      <c r="N115" s="54"/>
      <c r="O115" s="54"/>
      <c r="P115" s="54"/>
      <c r="Q115" s="55"/>
      <c r="R115" s="54"/>
      <c r="S115" s="56">
        <f t="shared" si="24"/>
        <v>0</v>
      </c>
      <c r="T115" s="56">
        <f t="shared" si="21"/>
        <v>0</v>
      </c>
      <c r="U115" s="56">
        <f t="shared" si="25"/>
        <v>0</v>
      </c>
      <c r="V115" s="56">
        <f t="shared" si="22"/>
        <v>0</v>
      </c>
      <c r="W115" s="64" t="str">
        <f t="shared" si="23"/>
        <v/>
      </c>
      <c r="X115" s="56" t="str">
        <f t="shared" si="26"/>
        <v>T</v>
      </c>
    </row>
    <row r="116" spans="1:39" ht="21.75" customHeight="1" x14ac:dyDescent="0.25">
      <c r="C116" s="63"/>
      <c r="D116" s="66" t="str">
        <f t="shared" si="20"/>
        <v/>
      </c>
      <c r="E116" s="69" t="str">
        <f>IFERROR(VLOOKUP(J116,Causa!$A$2:$F$15,6,0),"")</f>
        <v/>
      </c>
      <c r="F116" s="52"/>
      <c r="G116" s="53"/>
      <c r="H116" s="212"/>
      <c r="I116" s="55"/>
      <c r="J116" s="54"/>
      <c r="K116" s="54"/>
      <c r="L116" s="54"/>
      <c r="M116" s="54"/>
      <c r="N116" s="54"/>
      <c r="O116" s="54"/>
      <c r="P116" s="54"/>
      <c r="Q116" s="55"/>
      <c r="R116" s="54"/>
      <c r="S116" s="56">
        <f t="shared" si="24"/>
        <v>0</v>
      </c>
      <c r="T116" s="56">
        <f t="shared" si="21"/>
        <v>0</v>
      </c>
      <c r="U116" s="56">
        <f t="shared" si="25"/>
        <v>0</v>
      </c>
      <c r="V116" s="56">
        <f t="shared" si="22"/>
        <v>0</v>
      </c>
      <c r="W116" s="64" t="str">
        <f t="shared" si="23"/>
        <v/>
      </c>
      <c r="X116" s="56" t="str">
        <f t="shared" si="26"/>
        <v>T</v>
      </c>
    </row>
    <row r="117" spans="1:39" ht="21.75" customHeight="1" x14ac:dyDescent="0.25">
      <c r="C117" s="63"/>
      <c r="D117" s="66" t="str">
        <f t="shared" si="20"/>
        <v/>
      </c>
      <c r="E117" s="69" t="str">
        <f>IFERROR(VLOOKUP(J117,Causa!$A$2:$F$15,6,0),"")</f>
        <v/>
      </c>
      <c r="F117" s="52"/>
      <c r="G117" s="53"/>
      <c r="H117" s="212"/>
      <c r="I117" s="55"/>
      <c r="J117" s="54"/>
      <c r="K117" s="54"/>
      <c r="L117" s="54"/>
      <c r="M117" s="54"/>
      <c r="N117" s="54"/>
      <c r="O117" s="54"/>
      <c r="P117" s="54"/>
      <c r="Q117" s="55"/>
      <c r="R117" s="54"/>
      <c r="S117" s="56">
        <f t="shared" si="24"/>
        <v>0</v>
      </c>
      <c r="T117" s="56">
        <f t="shared" si="21"/>
        <v>0</v>
      </c>
      <c r="U117" s="56">
        <f t="shared" si="25"/>
        <v>0</v>
      </c>
      <c r="V117" s="56">
        <f t="shared" si="22"/>
        <v>0</v>
      </c>
      <c r="W117" s="64" t="str">
        <f t="shared" si="23"/>
        <v/>
      </c>
      <c r="X117" s="56" t="str">
        <f t="shared" si="26"/>
        <v>T</v>
      </c>
    </row>
    <row r="118" spans="1:39" ht="21.75" customHeight="1" x14ac:dyDescent="0.25">
      <c r="C118" s="63"/>
      <c r="D118" s="66" t="str">
        <f t="shared" si="20"/>
        <v/>
      </c>
      <c r="E118" s="69" t="str">
        <f>IFERROR(VLOOKUP(J118,Causa!$A$2:$F$15,6,0),"")</f>
        <v/>
      </c>
      <c r="F118" s="52"/>
      <c r="G118" s="53"/>
      <c r="H118" s="212"/>
      <c r="I118" s="55"/>
      <c r="J118" s="54"/>
      <c r="K118" s="54"/>
      <c r="L118" s="54"/>
      <c r="M118" s="54"/>
      <c r="N118" s="54"/>
      <c r="O118" s="54"/>
      <c r="P118" s="54"/>
      <c r="Q118" s="55"/>
      <c r="R118" s="54"/>
      <c r="S118" s="56">
        <f t="shared" si="24"/>
        <v>0</v>
      </c>
      <c r="T118" s="56">
        <f t="shared" si="21"/>
        <v>0</v>
      </c>
      <c r="U118" s="56">
        <f t="shared" si="25"/>
        <v>0</v>
      </c>
      <c r="V118" s="56">
        <f t="shared" si="22"/>
        <v>0</v>
      </c>
      <c r="W118" s="64" t="str">
        <f t="shared" si="23"/>
        <v/>
      </c>
      <c r="X118" s="56" t="str">
        <f t="shared" si="26"/>
        <v>T</v>
      </c>
    </row>
    <row r="119" spans="1:39" ht="21.75" customHeight="1" x14ac:dyDescent="0.25">
      <c r="C119" s="63"/>
      <c r="D119" s="66" t="str">
        <f t="shared" si="20"/>
        <v/>
      </c>
      <c r="E119" s="69" t="str">
        <f>IFERROR(VLOOKUP(J119,Causa!$A$2:$F$15,6,0),"")</f>
        <v/>
      </c>
      <c r="F119" s="52"/>
      <c r="G119" s="53"/>
      <c r="H119" s="212"/>
      <c r="I119" s="55"/>
      <c r="J119" s="54"/>
      <c r="K119" s="54"/>
      <c r="L119" s="54"/>
      <c r="M119" s="54"/>
      <c r="N119" s="54"/>
      <c r="O119" s="54"/>
      <c r="P119" s="54"/>
      <c r="Q119" s="55"/>
      <c r="R119" s="54"/>
      <c r="S119" s="56">
        <f t="shared" si="24"/>
        <v>0</v>
      </c>
      <c r="T119" s="56">
        <f t="shared" si="21"/>
        <v>0</v>
      </c>
      <c r="U119" s="56">
        <f t="shared" si="25"/>
        <v>0</v>
      </c>
      <c r="V119" s="56">
        <f t="shared" si="22"/>
        <v>0</v>
      </c>
      <c r="W119" s="64" t="str">
        <f t="shared" si="23"/>
        <v/>
      </c>
      <c r="X119" s="56" t="str">
        <f t="shared" si="26"/>
        <v>T</v>
      </c>
    </row>
    <row r="120" spans="1:39" ht="21.75" customHeight="1" x14ac:dyDescent="0.25">
      <c r="C120" s="63"/>
      <c r="D120" s="66" t="str">
        <f t="shared" si="20"/>
        <v/>
      </c>
      <c r="E120" s="69" t="str">
        <f>IFERROR(VLOOKUP(J120,Causa!$A$2:$F$15,6,0),"")</f>
        <v/>
      </c>
      <c r="F120" s="52"/>
      <c r="G120" s="53"/>
      <c r="H120" s="212"/>
      <c r="I120" s="55"/>
      <c r="J120" s="54"/>
      <c r="K120" s="54"/>
      <c r="L120" s="54"/>
      <c r="M120" s="54"/>
      <c r="N120" s="54"/>
      <c r="O120" s="54"/>
      <c r="P120" s="54"/>
      <c r="Q120" s="55"/>
      <c r="R120" s="54"/>
      <c r="S120" s="56">
        <f t="shared" si="24"/>
        <v>0</v>
      </c>
      <c r="T120" s="56">
        <f t="shared" si="21"/>
        <v>0</v>
      </c>
      <c r="U120" s="56">
        <f t="shared" si="25"/>
        <v>0</v>
      </c>
      <c r="V120" s="56">
        <f t="shared" si="22"/>
        <v>0</v>
      </c>
      <c r="W120" s="64" t="str">
        <f t="shared" si="23"/>
        <v/>
      </c>
      <c r="X120" s="56" t="str">
        <f t="shared" si="26"/>
        <v>T</v>
      </c>
    </row>
    <row r="121" spans="1:39" ht="21.75" customHeight="1" x14ac:dyDescent="0.25">
      <c r="C121" s="63"/>
      <c r="D121" s="66" t="str">
        <f t="shared" si="20"/>
        <v/>
      </c>
      <c r="E121" s="69" t="str">
        <f>IFERROR(VLOOKUP(J121,Causa!$A$2:$F$15,6,0),"")</f>
        <v/>
      </c>
      <c r="F121" s="52"/>
      <c r="G121" s="53"/>
      <c r="H121" s="212"/>
      <c r="I121" s="55"/>
      <c r="J121" s="54"/>
      <c r="K121" s="54"/>
      <c r="L121" s="54"/>
      <c r="M121" s="54"/>
      <c r="N121" s="54"/>
      <c r="O121" s="54"/>
      <c r="P121" s="54"/>
      <c r="Q121" s="55"/>
      <c r="R121" s="54"/>
      <c r="S121" s="56">
        <f t="shared" si="24"/>
        <v>0</v>
      </c>
      <c r="T121" s="56">
        <f t="shared" si="21"/>
        <v>0</v>
      </c>
      <c r="U121" s="56">
        <f t="shared" si="25"/>
        <v>0</v>
      </c>
      <c r="V121" s="56">
        <f t="shared" si="22"/>
        <v>0</v>
      </c>
      <c r="W121" s="64" t="str">
        <f t="shared" si="23"/>
        <v/>
      </c>
      <c r="X121" s="56" t="str">
        <f t="shared" si="26"/>
        <v>T</v>
      </c>
    </row>
    <row r="122" spans="1:39" ht="21.75" customHeight="1" x14ac:dyDescent="0.25">
      <c r="C122" s="63"/>
      <c r="D122" s="66" t="str">
        <f t="shared" si="20"/>
        <v/>
      </c>
      <c r="E122" s="69" t="str">
        <f>IFERROR(VLOOKUP(J122,Causa!$A$2:$F$15,6,0),"")</f>
        <v/>
      </c>
      <c r="F122" s="52"/>
      <c r="G122" s="53"/>
      <c r="H122" s="212"/>
      <c r="I122" s="55"/>
      <c r="J122" s="54"/>
      <c r="K122" s="54"/>
      <c r="L122" s="54"/>
      <c r="M122" s="54"/>
      <c r="N122" s="54"/>
      <c r="O122" s="54"/>
      <c r="P122" s="54"/>
      <c r="Q122" s="55"/>
      <c r="R122" s="54"/>
      <c r="S122" s="56">
        <f t="shared" si="24"/>
        <v>0</v>
      </c>
      <c r="T122" s="56">
        <f t="shared" si="21"/>
        <v>0</v>
      </c>
      <c r="U122" s="56">
        <f t="shared" si="25"/>
        <v>0</v>
      </c>
      <c r="V122" s="56">
        <f t="shared" si="22"/>
        <v>0</v>
      </c>
      <c r="W122" s="64" t="str">
        <f t="shared" si="23"/>
        <v/>
      </c>
      <c r="X122" s="56" t="str">
        <f t="shared" si="26"/>
        <v>T</v>
      </c>
    </row>
    <row r="123" spans="1:39" ht="21.75" customHeight="1" x14ac:dyDescent="0.25">
      <c r="C123" s="63"/>
      <c r="D123" s="66" t="str">
        <f t="shared" si="20"/>
        <v/>
      </c>
      <c r="E123" s="69" t="str">
        <f>IFERROR(VLOOKUP(J123,Causa!$A$2:$F$15,6,0),"")</f>
        <v/>
      </c>
      <c r="F123" s="52"/>
      <c r="G123" s="53"/>
      <c r="H123" s="212"/>
      <c r="I123" s="55"/>
      <c r="J123" s="54"/>
      <c r="K123" s="54"/>
      <c r="L123" s="54"/>
      <c r="M123" s="54"/>
      <c r="N123" s="54"/>
      <c r="O123" s="54"/>
      <c r="P123" s="54"/>
      <c r="Q123" s="55"/>
      <c r="R123" s="54"/>
      <c r="S123" s="56">
        <f t="shared" si="24"/>
        <v>0</v>
      </c>
      <c r="T123" s="56">
        <f t="shared" si="21"/>
        <v>0</v>
      </c>
      <c r="U123" s="56">
        <f t="shared" si="25"/>
        <v>0</v>
      </c>
      <c r="V123" s="56">
        <f t="shared" si="22"/>
        <v>0</v>
      </c>
      <c r="W123" s="64" t="str">
        <f t="shared" si="23"/>
        <v/>
      </c>
      <c r="X123" s="56" t="str">
        <f t="shared" si="26"/>
        <v>T</v>
      </c>
    </row>
    <row r="124" spans="1:39" ht="21.75" customHeight="1" x14ac:dyDescent="0.25">
      <c r="C124" s="63"/>
      <c r="D124" s="66" t="str">
        <f t="shared" si="20"/>
        <v/>
      </c>
      <c r="E124" s="69" t="str">
        <f>IFERROR(VLOOKUP(J124,Causa!$A$2:$F$15,6,0),"")</f>
        <v/>
      </c>
      <c r="F124" s="52"/>
      <c r="G124" s="53"/>
      <c r="H124" s="212"/>
      <c r="I124" s="55"/>
      <c r="J124" s="54"/>
      <c r="K124" s="54"/>
      <c r="L124" s="54"/>
      <c r="M124" s="54"/>
      <c r="N124" s="54"/>
      <c r="O124" s="54"/>
      <c r="P124" s="54"/>
      <c r="Q124" s="55"/>
      <c r="R124" s="54"/>
      <c r="S124" s="56">
        <f t="shared" si="24"/>
        <v>0</v>
      </c>
      <c r="T124" s="56">
        <f t="shared" si="21"/>
        <v>0</v>
      </c>
      <c r="U124" s="56">
        <f t="shared" si="25"/>
        <v>0</v>
      </c>
      <c r="V124" s="56">
        <f t="shared" si="22"/>
        <v>0</v>
      </c>
      <c r="W124" s="64" t="str">
        <f t="shared" si="23"/>
        <v/>
      </c>
      <c r="X124" s="56" t="str">
        <f t="shared" si="26"/>
        <v>T</v>
      </c>
    </row>
    <row r="125" spans="1:39" ht="21.75" customHeight="1" x14ac:dyDescent="0.25">
      <c r="C125" s="63"/>
      <c r="D125" s="66" t="str">
        <f t="shared" si="20"/>
        <v/>
      </c>
      <c r="E125" s="69" t="str">
        <f>IFERROR(VLOOKUP(J125,Causa!$A$2:$F$15,6,0),"")</f>
        <v/>
      </c>
      <c r="F125" s="52"/>
      <c r="G125" s="53"/>
      <c r="H125" s="212"/>
      <c r="I125" s="55"/>
      <c r="J125" s="54"/>
      <c r="K125" s="54"/>
      <c r="L125" s="54"/>
      <c r="M125" s="54"/>
      <c r="N125" s="54"/>
      <c r="O125" s="54"/>
      <c r="P125" s="54"/>
      <c r="Q125" s="55"/>
      <c r="R125" s="54"/>
      <c r="S125" s="56">
        <f t="shared" si="24"/>
        <v>0</v>
      </c>
      <c r="T125" s="56">
        <f t="shared" si="21"/>
        <v>0</v>
      </c>
      <c r="U125" s="56">
        <f t="shared" si="25"/>
        <v>0</v>
      </c>
      <c r="V125" s="56">
        <f t="shared" si="22"/>
        <v>0</v>
      </c>
      <c r="W125" s="64" t="str">
        <f t="shared" si="23"/>
        <v/>
      </c>
      <c r="X125" s="56" t="str">
        <f t="shared" si="26"/>
        <v>T</v>
      </c>
    </row>
    <row r="126" spans="1:39" ht="21.75" customHeight="1" x14ac:dyDescent="0.25">
      <c r="C126" s="63"/>
      <c r="D126" s="66" t="str">
        <f t="shared" si="20"/>
        <v/>
      </c>
      <c r="E126" s="69" t="str">
        <f>IFERROR(VLOOKUP(J126,Causa!$A$2:$F$15,6,0),"")</f>
        <v/>
      </c>
      <c r="F126" s="52"/>
      <c r="G126" s="53"/>
      <c r="H126" s="212"/>
      <c r="I126" s="55"/>
      <c r="J126" s="54"/>
      <c r="K126" s="54"/>
      <c r="L126" s="54"/>
      <c r="M126" s="54"/>
      <c r="N126" s="54"/>
      <c r="O126" s="54"/>
      <c r="P126" s="54"/>
      <c r="Q126" s="55"/>
      <c r="R126" s="54"/>
      <c r="S126" s="56">
        <f t="shared" si="24"/>
        <v>0</v>
      </c>
      <c r="T126" s="56">
        <f t="shared" si="21"/>
        <v>0</v>
      </c>
      <c r="U126" s="56">
        <f t="shared" si="25"/>
        <v>0</v>
      </c>
      <c r="V126" s="56">
        <f t="shared" si="22"/>
        <v>0</v>
      </c>
      <c r="W126" s="64" t="str">
        <f t="shared" si="23"/>
        <v/>
      </c>
      <c r="X126" s="56" t="str">
        <f t="shared" si="26"/>
        <v>T</v>
      </c>
    </row>
    <row r="127" spans="1:39" ht="21.75" customHeight="1" x14ac:dyDescent="0.25">
      <c r="C127" s="63"/>
      <c r="D127" s="66" t="str">
        <f t="shared" si="20"/>
        <v/>
      </c>
      <c r="E127" s="69" t="str">
        <f>IFERROR(VLOOKUP(J127,Causa!$A$2:$F$15,6,0),"")</f>
        <v/>
      </c>
      <c r="F127" s="52"/>
      <c r="G127" s="53"/>
      <c r="H127" s="212"/>
      <c r="I127" s="55"/>
      <c r="J127" s="54"/>
      <c r="K127" s="54"/>
      <c r="L127" s="54"/>
      <c r="M127" s="54"/>
      <c r="N127" s="54"/>
      <c r="O127" s="54"/>
      <c r="P127" s="54"/>
      <c r="Q127" s="55"/>
      <c r="R127" s="54"/>
      <c r="S127" s="56">
        <f t="shared" si="24"/>
        <v>0</v>
      </c>
      <c r="T127" s="56">
        <f t="shared" si="21"/>
        <v>0</v>
      </c>
      <c r="U127" s="56">
        <f t="shared" si="25"/>
        <v>0</v>
      </c>
      <c r="V127" s="56">
        <f t="shared" si="22"/>
        <v>0</v>
      </c>
      <c r="W127" s="64" t="str">
        <f t="shared" si="23"/>
        <v/>
      </c>
      <c r="X127" s="56" t="str">
        <f t="shared" si="26"/>
        <v>T</v>
      </c>
    </row>
    <row r="128" spans="1:39" ht="21.75" customHeight="1" x14ac:dyDescent="0.25">
      <c r="C128" s="63"/>
      <c r="D128" s="66" t="str">
        <f t="shared" si="20"/>
        <v/>
      </c>
      <c r="E128" s="69" t="str">
        <f>IFERROR(VLOOKUP(J128,Causa!$A$2:$F$15,6,0),"")</f>
        <v/>
      </c>
      <c r="F128" s="52"/>
      <c r="G128" s="53"/>
      <c r="H128" s="212"/>
      <c r="I128" s="55"/>
      <c r="J128" s="54"/>
      <c r="K128" s="54"/>
      <c r="L128" s="54"/>
      <c r="M128" s="54"/>
      <c r="N128" s="54"/>
      <c r="O128" s="54"/>
      <c r="P128" s="54"/>
      <c r="Q128" s="55"/>
      <c r="R128" s="54"/>
      <c r="S128" s="56">
        <f t="shared" si="24"/>
        <v>0</v>
      </c>
      <c r="T128" s="56">
        <f t="shared" si="21"/>
        <v>0</v>
      </c>
      <c r="U128" s="56">
        <f t="shared" si="25"/>
        <v>0</v>
      </c>
      <c r="V128" s="56">
        <f t="shared" si="22"/>
        <v>0</v>
      </c>
      <c r="W128" s="64" t="str">
        <f t="shared" si="23"/>
        <v/>
      </c>
      <c r="X128" s="56" t="str">
        <f t="shared" si="26"/>
        <v>T</v>
      </c>
    </row>
    <row r="129" spans="3:24" ht="21.75" customHeight="1" x14ac:dyDescent="0.25">
      <c r="C129" s="63"/>
      <c r="D129" s="66" t="str">
        <f t="shared" si="20"/>
        <v/>
      </c>
      <c r="E129" s="69" t="str">
        <f>IFERROR(VLOOKUP(J129,Causa!$A$2:$F$15,6,0),"")</f>
        <v/>
      </c>
      <c r="F129" s="52"/>
      <c r="G129" s="53"/>
      <c r="H129" s="212"/>
      <c r="I129" s="55"/>
      <c r="J129" s="54"/>
      <c r="K129" s="54"/>
      <c r="L129" s="54"/>
      <c r="M129" s="54"/>
      <c r="N129" s="54"/>
      <c r="O129" s="54"/>
      <c r="P129" s="54"/>
      <c r="Q129" s="55"/>
      <c r="R129" s="54"/>
      <c r="S129" s="56">
        <f t="shared" si="24"/>
        <v>0</v>
      </c>
      <c r="T129" s="56">
        <f t="shared" si="21"/>
        <v>0</v>
      </c>
      <c r="U129" s="56">
        <f t="shared" si="25"/>
        <v>0</v>
      </c>
      <c r="V129" s="56">
        <f t="shared" si="22"/>
        <v>0</v>
      </c>
      <c r="W129" s="64" t="str">
        <f t="shared" si="23"/>
        <v/>
      </c>
      <c r="X129" s="56" t="str">
        <f t="shared" si="26"/>
        <v>T</v>
      </c>
    </row>
    <row r="130" spans="3:24" ht="21.75" customHeight="1" x14ac:dyDescent="0.25">
      <c r="C130" s="63"/>
      <c r="D130" s="66" t="str">
        <f t="shared" si="20"/>
        <v/>
      </c>
      <c r="E130" s="69" t="str">
        <f>IFERROR(VLOOKUP(J130,Causa!$A$2:$F$15,6,0),"")</f>
        <v/>
      </c>
      <c r="F130" s="52"/>
      <c r="G130" s="53"/>
      <c r="H130" s="212"/>
      <c r="I130" s="55"/>
      <c r="J130" s="54"/>
      <c r="K130" s="54"/>
      <c r="L130" s="54"/>
      <c r="M130" s="54"/>
      <c r="N130" s="54"/>
      <c r="O130" s="54"/>
      <c r="P130" s="54"/>
      <c r="Q130" s="55"/>
      <c r="R130" s="54"/>
      <c r="S130" s="56">
        <f t="shared" si="24"/>
        <v>0</v>
      </c>
      <c r="T130" s="56">
        <f t="shared" si="21"/>
        <v>0</v>
      </c>
      <c r="U130" s="56">
        <f t="shared" si="25"/>
        <v>0</v>
      </c>
      <c r="V130" s="56">
        <f t="shared" si="22"/>
        <v>0</v>
      </c>
      <c r="W130" s="64" t="str">
        <f t="shared" si="23"/>
        <v/>
      </c>
      <c r="X130" s="56" t="str">
        <f t="shared" si="26"/>
        <v>T</v>
      </c>
    </row>
    <row r="131" spans="3:24" ht="21.75" customHeight="1" x14ac:dyDescent="0.25">
      <c r="C131" s="63"/>
      <c r="D131" s="66" t="str">
        <f t="shared" si="20"/>
        <v/>
      </c>
      <c r="E131" s="69" t="str">
        <f>IFERROR(VLOOKUP(J131,Causa!$A$2:$F$15,6,0),"")</f>
        <v/>
      </c>
      <c r="F131" s="52"/>
      <c r="G131" s="53"/>
      <c r="H131" s="212"/>
      <c r="I131" s="55"/>
      <c r="J131" s="54"/>
      <c r="K131" s="54"/>
      <c r="L131" s="54"/>
      <c r="M131" s="54"/>
      <c r="N131" s="54"/>
      <c r="O131" s="54"/>
      <c r="P131" s="54"/>
      <c r="Q131" s="55"/>
      <c r="R131" s="54"/>
      <c r="S131" s="56">
        <f t="shared" si="24"/>
        <v>0</v>
      </c>
      <c r="T131" s="56">
        <f t="shared" si="21"/>
        <v>0</v>
      </c>
      <c r="U131" s="56">
        <f t="shared" si="25"/>
        <v>0</v>
      </c>
      <c r="V131" s="56">
        <f t="shared" si="22"/>
        <v>0</v>
      </c>
      <c r="W131" s="64" t="str">
        <f t="shared" si="23"/>
        <v/>
      </c>
      <c r="X131" s="56" t="str">
        <f t="shared" si="26"/>
        <v>T</v>
      </c>
    </row>
    <row r="132" spans="3:24" ht="21.75" customHeight="1" x14ac:dyDescent="0.25">
      <c r="C132" s="63"/>
      <c r="D132" s="66" t="str">
        <f t="shared" si="20"/>
        <v/>
      </c>
      <c r="E132" s="69" t="str">
        <f>IFERROR(VLOOKUP(J132,Causa!$A$2:$F$15,6,0),"")</f>
        <v/>
      </c>
      <c r="F132" s="52"/>
      <c r="G132" s="53"/>
      <c r="H132" s="212"/>
      <c r="I132" s="55"/>
      <c r="J132" s="54"/>
      <c r="K132" s="54"/>
      <c r="L132" s="54"/>
      <c r="M132" s="54"/>
      <c r="N132" s="54"/>
      <c r="O132" s="54"/>
      <c r="P132" s="54"/>
      <c r="Q132" s="55"/>
      <c r="R132" s="54"/>
      <c r="S132" s="56">
        <f t="shared" si="24"/>
        <v>0</v>
      </c>
      <c r="T132" s="56">
        <f t="shared" si="21"/>
        <v>0</v>
      </c>
      <c r="U132" s="56">
        <f t="shared" si="25"/>
        <v>0</v>
      </c>
      <c r="V132" s="56">
        <f t="shared" si="22"/>
        <v>0</v>
      </c>
      <c r="W132" s="64" t="str">
        <f t="shared" si="23"/>
        <v/>
      </c>
      <c r="X132" s="56" t="str">
        <f t="shared" si="26"/>
        <v>T</v>
      </c>
    </row>
    <row r="133" spans="3:24" ht="21.75" customHeight="1" x14ac:dyDescent="0.25">
      <c r="C133" s="63"/>
      <c r="D133" s="66" t="str">
        <f t="shared" si="20"/>
        <v/>
      </c>
      <c r="E133" s="69" t="str">
        <f>IFERROR(VLOOKUP(J133,Causa!$A$2:$F$15,6,0),"")</f>
        <v/>
      </c>
      <c r="F133" s="52"/>
      <c r="G133" s="53"/>
      <c r="H133" s="212"/>
      <c r="I133" s="55"/>
      <c r="J133" s="54"/>
      <c r="K133" s="54"/>
      <c r="L133" s="54"/>
      <c r="M133" s="54"/>
      <c r="N133" s="54"/>
      <c r="O133" s="54"/>
      <c r="P133" s="54"/>
      <c r="Q133" s="55"/>
      <c r="R133" s="54"/>
      <c r="S133" s="56">
        <f t="shared" si="24"/>
        <v>0</v>
      </c>
      <c r="T133" s="56">
        <f t="shared" si="21"/>
        <v>0</v>
      </c>
      <c r="U133" s="56">
        <f t="shared" si="25"/>
        <v>0</v>
      </c>
      <c r="V133" s="56">
        <f t="shared" si="22"/>
        <v>0</v>
      </c>
      <c r="W133" s="64" t="str">
        <f t="shared" si="23"/>
        <v/>
      </c>
      <c r="X133" s="56" t="str">
        <f t="shared" si="26"/>
        <v>T</v>
      </c>
    </row>
    <row r="134" spans="3:24" ht="21.75" customHeight="1" x14ac:dyDescent="0.25">
      <c r="C134" s="63"/>
      <c r="D134" s="66" t="str">
        <f t="shared" si="20"/>
        <v/>
      </c>
      <c r="E134" s="69" t="str">
        <f>IFERROR(VLOOKUP(J134,Causa!$A$2:$F$15,6,0),"")</f>
        <v/>
      </c>
      <c r="F134" s="52"/>
      <c r="G134" s="53"/>
      <c r="H134" s="212"/>
      <c r="I134" s="55"/>
      <c r="J134" s="54"/>
      <c r="K134" s="54"/>
      <c r="L134" s="54"/>
      <c r="M134" s="54"/>
      <c r="N134" s="54"/>
      <c r="O134" s="54"/>
      <c r="P134" s="54"/>
      <c r="Q134" s="55"/>
      <c r="R134" s="54"/>
      <c r="S134" s="56">
        <f t="shared" si="24"/>
        <v>0</v>
      </c>
      <c r="T134" s="56">
        <f t="shared" si="21"/>
        <v>0</v>
      </c>
      <c r="U134" s="56">
        <f t="shared" si="25"/>
        <v>0</v>
      </c>
      <c r="V134" s="56">
        <f t="shared" si="22"/>
        <v>0</v>
      </c>
      <c r="W134" s="64" t="str">
        <f t="shared" si="23"/>
        <v/>
      </c>
      <c r="X134" s="56" t="str">
        <f t="shared" si="26"/>
        <v>T</v>
      </c>
    </row>
    <row r="135" spans="3:24" ht="21.75" customHeight="1" x14ac:dyDescent="0.25">
      <c r="C135" s="63"/>
      <c r="D135" s="66" t="str">
        <f t="shared" si="20"/>
        <v/>
      </c>
      <c r="E135" s="69" t="str">
        <f>IFERROR(VLOOKUP(J135,Causa!$A$2:$F$15,6,0),"")</f>
        <v/>
      </c>
      <c r="F135" s="52"/>
      <c r="G135" s="53"/>
      <c r="H135" s="212"/>
      <c r="I135" s="55"/>
      <c r="J135" s="54"/>
      <c r="K135" s="54"/>
      <c r="L135" s="54"/>
      <c r="M135" s="54"/>
      <c r="N135" s="54"/>
      <c r="O135" s="54"/>
      <c r="P135" s="54"/>
      <c r="Q135" s="55"/>
      <c r="R135" s="54"/>
      <c r="S135" s="56">
        <f t="shared" si="24"/>
        <v>0</v>
      </c>
      <c r="T135" s="56">
        <f t="shared" si="21"/>
        <v>0</v>
      </c>
      <c r="U135" s="56">
        <f t="shared" si="25"/>
        <v>0</v>
      </c>
      <c r="V135" s="56">
        <f t="shared" si="22"/>
        <v>0</v>
      </c>
      <c r="W135" s="64" t="str">
        <f t="shared" si="23"/>
        <v/>
      </c>
      <c r="X135" s="56" t="str">
        <f t="shared" si="26"/>
        <v>T</v>
      </c>
    </row>
    <row r="136" spans="3:24" ht="21.75" customHeight="1" x14ac:dyDescent="0.25">
      <c r="C136" s="63"/>
      <c r="D136" s="66" t="str">
        <f t="shared" si="20"/>
        <v/>
      </c>
      <c r="E136" s="69" t="str">
        <f>IFERROR(VLOOKUP(J136,Causa!$A$2:$F$15,6,0),"")</f>
        <v/>
      </c>
      <c r="F136" s="52"/>
      <c r="G136" s="53"/>
      <c r="H136" s="212"/>
      <c r="I136" s="55"/>
      <c r="J136" s="54"/>
      <c r="K136" s="54"/>
      <c r="L136" s="54"/>
      <c r="M136" s="54"/>
      <c r="N136" s="54"/>
      <c r="O136" s="54"/>
      <c r="P136" s="54"/>
      <c r="Q136" s="55"/>
      <c r="R136" s="54"/>
      <c r="S136" s="56">
        <f t="shared" si="24"/>
        <v>0</v>
      </c>
      <c r="T136" s="56">
        <f t="shared" si="21"/>
        <v>0</v>
      </c>
      <c r="U136" s="56">
        <f t="shared" si="25"/>
        <v>0</v>
      </c>
      <c r="V136" s="56">
        <f t="shared" si="22"/>
        <v>0</v>
      </c>
      <c r="W136" s="64" t="str">
        <f t="shared" si="23"/>
        <v/>
      </c>
      <c r="X136" s="56" t="str">
        <f t="shared" si="26"/>
        <v>T</v>
      </c>
    </row>
    <row r="137" spans="3:24" ht="21.75" customHeight="1" x14ac:dyDescent="0.25">
      <c r="C137" s="63"/>
      <c r="D137" s="66" t="str">
        <f t="shared" si="20"/>
        <v/>
      </c>
      <c r="E137" s="69" t="str">
        <f>IFERROR(VLOOKUP(J137,Causa!$A$2:$F$15,6,0),"")</f>
        <v/>
      </c>
      <c r="F137" s="52"/>
      <c r="G137" s="53"/>
      <c r="H137" s="212"/>
      <c r="I137" s="55"/>
      <c r="J137" s="54"/>
      <c r="K137" s="54"/>
      <c r="L137" s="54"/>
      <c r="M137" s="54"/>
      <c r="N137" s="54"/>
      <c r="O137" s="54"/>
      <c r="P137" s="54"/>
      <c r="Q137" s="55"/>
      <c r="R137" s="54"/>
      <c r="S137" s="56">
        <f t="shared" si="24"/>
        <v>0</v>
      </c>
      <c r="T137" s="56">
        <f t="shared" si="21"/>
        <v>0</v>
      </c>
      <c r="U137" s="56">
        <f t="shared" si="25"/>
        <v>0</v>
      </c>
      <c r="V137" s="56">
        <f t="shared" si="22"/>
        <v>0</v>
      </c>
      <c r="W137" s="64" t="str">
        <f t="shared" si="23"/>
        <v/>
      </c>
      <c r="X137" s="56" t="str">
        <f t="shared" si="26"/>
        <v>T</v>
      </c>
    </row>
    <row r="138" spans="3:24" ht="21.75" customHeight="1" x14ac:dyDescent="0.25">
      <c r="C138" s="63"/>
      <c r="D138" s="66" t="str">
        <f t="shared" si="20"/>
        <v/>
      </c>
      <c r="E138" s="69" t="str">
        <f>IFERROR(VLOOKUP(J138,Causa!$A$2:$F$15,6,0),"")</f>
        <v/>
      </c>
      <c r="F138" s="52"/>
      <c r="G138" s="53"/>
      <c r="H138" s="212"/>
      <c r="I138" s="55"/>
      <c r="J138" s="54"/>
      <c r="K138" s="54"/>
      <c r="L138" s="54"/>
      <c r="M138" s="54"/>
      <c r="N138" s="54"/>
      <c r="O138" s="54"/>
      <c r="P138" s="54"/>
      <c r="Q138" s="55"/>
      <c r="R138" s="54"/>
      <c r="S138" s="56">
        <f t="shared" si="24"/>
        <v>0</v>
      </c>
      <c r="T138" s="56">
        <f t="shared" si="21"/>
        <v>0</v>
      </c>
      <c r="U138" s="56">
        <f t="shared" si="25"/>
        <v>0</v>
      </c>
      <c r="V138" s="56">
        <f t="shared" si="22"/>
        <v>0</v>
      </c>
      <c r="W138" s="64" t="str">
        <f t="shared" si="23"/>
        <v/>
      </c>
      <c r="X138" s="56" t="str">
        <f t="shared" si="26"/>
        <v>T</v>
      </c>
    </row>
    <row r="139" spans="3:24" ht="21.75" customHeight="1" x14ac:dyDescent="0.25">
      <c r="C139" s="63"/>
      <c r="D139" s="66" t="str">
        <f t="shared" si="20"/>
        <v/>
      </c>
      <c r="E139" s="69" t="str">
        <f>IFERROR(VLOOKUP(J139,Causa!$A$2:$F$15,6,0),"")</f>
        <v/>
      </c>
      <c r="F139" s="52"/>
      <c r="G139" s="53"/>
      <c r="H139" s="212"/>
      <c r="I139" s="55"/>
      <c r="J139" s="54"/>
      <c r="K139" s="54"/>
      <c r="L139" s="54"/>
      <c r="M139" s="54"/>
      <c r="N139" s="54"/>
      <c r="O139" s="54"/>
      <c r="P139" s="54"/>
      <c r="Q139" s="55"/>
      <c r="R139" s="54"/>
      <c r="S139" s="56">
        <f t="shared" si="24"/>
        <v>0</v>
      </c>
      <c r="T139" s="56">
        <f t="shared" si="21"/>
        <v>0</v>
      </c>
      <c r="U139" s="56">
        <f t="shared" si="25"/>
        <v>0</v>
      </c>
      <c r="V139" s="56">
        <f t="shared" si="22"/>
        <v>0</v>
      </c>
      <c r="W139" s="64" t="str">
        <f t="shared" si="23"/>
        <v/>
      </c>
      <c r="X139" s="56" t="str">
        <f t="shared" si="26"/>
        <v>T</v>
      </c>
    </row>
    <row r="140" spans="3:24" ht="21.75" customHeight="1" x14ac:dyDescent="0.25">
      <c r="C140" s="63"/>
      <c r="D140" s="66" t="str">
        <f t="shared" si="20"/>
        <v/>
      </c>
      <c r="E140" s="69" t="str">
        <f>IFERROR(VLOOKUP(J140,Causa!$A$2:$F$15,6,0),"")</f>
        <v/>
      </c>
      <c r="F140" s="52"/>
      <c r="G140" s="53"/>
      <c r="H140" s="212"/>
      <c r="I140" s="55"/>
      <c r="J140" s="54"/>
      <c r="K140" s="54"/>
      <c r="L140" s="54"/>
      <c r="M140" s="54"/>
      <c r="N140" s="54"/>
      <c r="O140" s="54"/>
      <c r="P140" s="54"/>
      <c r="Q140" s="55"/>
      <c r="R140" s="54"/>
      <c r="S140" s="56">
        <f t="shared" si="24"/>
        <v>0</v>
      </c>
      <c r="T140" s="56">
        <f t="shared" si="21"/>
        <v>0</v>
      </c>
      <c r="U140" s="56">
        <f t="shared" si="25"/>
        <v>0</v>
      </c>
      <c r="V140" s="56">
        <f t="shared" si="22"/>
        <v>0</v>
      </c>
      <c r="W140" s="64" t="str">
        <f t="shared" si="23"/>
        <v/>
      </c>
      <c r="X140" s="56" t="str">
        <f t="shared" si="26"/>
        <v>T</v>
      </c>
    </row>
    <row r="141" spans="3:24" ht="21.75" customHeight="1" x14ac:dyDescent="0.25">
      <c r="C141" s="63"/>
      <c r="D141" s="66" t="str">
        <f t="shared" si="20"/>
        <v/>
      </c>
      <c r="E141" s="69" t="str">
        <f>IFERROR(VLOOKUP(J141,Causa!$A$2:$F$15,6,0),"")</f>
        <v/>
      </c>
      <c r="F141" s="52"/>
      <c r="G141" s="53"/>
      <c r="H141" s="212"/>
      <c r="I141" s="55"/>
      <c r="J141" s="54"/>
      <c r="K141" s="54"/>
      <c r="L141" s="54"/>
      <c r="M141" s="54"/>
      <c r="N141" s="54"/>
      <c r="O141" s="54"/>
      <c r="P141" s="54"/>
      <c r="Q141" s="55"/>
      <c r="R141" s="54"/>
      <c r="S141" s="56">
        <f t="shared" si="24"/>
        <v>0</v>
      </c>
      <c r="T141" s="56">
        <f t="shared" si="21"/>
        <v>0</v>
      </c>
      <c r="U141" s="56">
        <f t="shared" si="25"/>
        <v>0</v>
      </c>
      <c r="V141" s="56">
        <f t="shared" si="22"/>
        <v>0</v>
      </c>
      <c r="W141" s="64" t="str">
        <f t="shared" si="23"/>
        <v/>
      </c>
      <c r="X141" s="56" t="str">
        <f t="shared" si="26"/>
        <v>T</v>
      </c>
    </row>
    <row r="142" spans="3:24" ht="21.75" customHeight="1" x14ac:dyDescent="0.25">
      <c r="C142" s="63"/>
      <c r="D142" s="66" t="str">
        <f t="shared" si="20"/>
        <v/>
      </c>
      <c r="E142" s="69" t="str">
        <f>IFERROR(VLOOKUP(J142,Causa!$A$2:$F$15,6,0),"")</f>
        <v/>
      </c>
      <c r="F142" s="52"/>
      <c r="G142" s="53"/>
      <c r="H142" s="212"/>
      <c r="I142" s="55"/>
      <c r="J142" s="54"/>
      <c r="K142" s="54"/>
      <c r="L142" s="54"/>
      <c r="M142" s="54"/>
      <c r="N142" s="54"/>
      <c r="O142" s="54"/>
      <c r="P142" s="54"/>
      <c r="Q142" s="55"/>
      <c r="R142" s="54"/>
      <c r="S142" s="56">
        <f t="shared" si="24"/>
        <v>0</v>
      </c>
      <c r="T142" s="56">
        <f t="shared" si="21"/>
        <v>0</v>
      </c>
      <c r="U142" s="56">
        <f t="shared" si="25"/>
        <v>0</v>
      </c>
      <c r="V142" s="56">
        <f t="shared" si="22"/>
        <v>0</v>
      </c>
      <c r="W142" s="64" t="str">
        <f t="shared" si="23"/>
        <v/>
      </c>
      <c r="X142" s="56" t="str">
        <f t="shared" si="26"/>
        <v>T</v>
      </c>
    </row>
    <row r="143" spans="3:24" ht="21.75" customHeight="1" x14ac:dyDescent="0.25">
      <c r="C143" s="63"/>
      <c r="D143" s="66" t="str">
        <f t="shared" si="20"/>
        <v/>
      </c>
      <c r="E143" s="69" t="str">
        <f>IFERROR(VLOOKUP(J143,Causa!$A$2:$F$15,6,0),"")</f>
        <v/>
      </c>
      <c r="F143" s="52"/>
      <c r="G143" s="53"/>
      <c r="H143" s="212"/>
      <c r="I143" s="55"/>
      <c r="J143" s="54"/>
      <c r="K143" s="54"/>
      <c r="L143" s="54"/>
      <c r="M143" s="54"/>
      <c r="N143" s="54"/>
      <c r="O143" s="54"/>
      <c r="P143" s="54"/>
      <c r="Q143" s="55"/>
      <c r="R143" s="54"/>
      <c r="S143" s="56">
        <f t="shared" si="24"/>
        <v>0</v>
      </c>
      <c r="T143" s="56">
        <f t="shared" si="21"/>
        <v>0</v>
      </c>
      <c r="U143" s="56">
        <f t="shared" si="25"/>
        <v>0</v>
      </c>
      <c r="V143" s="56">
        <f t="shared" si="22"/>
        <v>0</v>
      </c>
      <c r="W143" s="64" t="str">
        <f t="shared" si="23"/>
        <v/>
      </c>
      <c r="X143" s="56" t="str">
        <f t="shared" si="26"/>
        <v>T</v>
      </c>
    </row>
    <row r="144" spans="3:24" ht="21.75" customHeight="1" x14ac:dyDescent="0.25">
      <c r="C144" s="63"/>
      <c r="D144" s="66" t="str">
        <f t="shared" si="20"/>
        <v/>
      </c>
      <c r="E144" s="69" t="str">
        <f>IFERROR(VLOOKUP(J144,Causa!$A$2:$F$15,6,0),"")</f>
        <v/>
      </c>
      <c r="F144" s="52"/>
      <c r="G144" s="53"/>
      <c r="H144" s="212"/>
      <c r="I144" s="55"/>
      <c r="J144" s="54"/>
      <c r="K144" s="54"/>
      <c r="L144" s="54"/>
      <c r="M144" s="54"/>
      <c r="N144" s="54"/>
      <c r="O144" s="54"/>
      <c r="P144" s="54"/>
      <c r="Q144" s="55"/>
      <c r="R144" s="54"/>
      <c r="S144" s="56">
        <f t="shared" si="24"/>
        <v>0</v>
      </c>
      <c r="T144" s="56">
        <f t="shared" si="21"/>
        <v>0</v>
      </c>
      <c r="U144" s="56">
        <f t="shared" si="25"/>
        <v>0</v>
      </c>
      <c r="V144" s="56">
        <f t="shared" si="22"/>
        <v>0</v>
      </c>
      <c r="W144" s="64" t="str">
        <f t="shared" si="23"/>
        <v/>
      </c>
      <c r="X144" s="56" t="str">
        <f t="shared" si="26"/>
        <v>T</v>
      </c>
    </row>
    <row r="145" spans="3:24" ht="21.75" customHeight="1" x14ac:dyDescent="0.25">
      <c r="C145" s="63"/>
      <c r="D145" s="66" t="str">
        <f t="shared" si="20"/>
        <v/>
      </c>
      <c r="E145" s="69" t="str">
        <f>IFERROR(VLOOKUP(J145,Causa!$A$2:$F$15,6,0),"")</f>
        <v/>
      </c>
      <c r="F145" s="52"/>
      <c r="G145" s="53"/>
      <c r="H145" s="212"/>
      <c r="I145" s="55"/>
      <c r="J145" s="54"/>
      <c r="K145" s="54"/>
      <c r="L145" s="54"/>
      <c r="M145" s="54"/>
      <c r="N145" s="54"/>
      <c r="O145" s="54"/>
      <c r="P145" s="54"/>
      <c r="Q145" s="55"/>
      <c r="R145" s="54"/>
      <c r="S145" s="56">
        <f t="shared" si="24"/>
        <v>0</v>
      </c>
      <c r="T145" s="56">
        <f t="shared" si="21"/>
        <v>0</v>
      </c>
      <c r="U145" s="56">
        <f t="shared" si="25"/>
        <v>0</v>
      </c>
      <c r="V145" s="56">
        <f t="shared" si="22"/>
        <v>0</v>
      </c>
      <c r="W145" s="64" t="str">
        <f t="shared" si="23"/>
        <v/>
      </c>
      <c r="X145" s="56" t="str">
        <f t="shared" si="26"/>
        <v>T</v>
      </c>
    </row>
    <row r="146" spans="3:24" ht="21.75" customHeight="1" x14ac:dyDescent="0.25">
      <c r="C146" s="63"/>
      <c r="D146" s="66" t="str">
        <f t="shared" si="20"/>
        <v/>
      </c>
      <c r="E146" s="69" t="str">
        <f>IFERROR(VLOOKUP(J146,Causa!$A$2:$F$15,6,0),"")</f>
        <v/>
      </c>
      <c r="F146" s="52"/>
      <c r="G146" s="53"/>
      <c r="H146" s="212"/>
      <c r="I146" s="55"/>
      <c r="J146" s="54"/>
      <c r="K146" s="54"/>
      <c r="L146" s="54"/>
      <c r="M146" s="54"/>
      <c r="N146" s="54"/>
      <c r="O146" s="54"/>
      <c r="P146" s="54"/>
      <c r="Q146" s="55"/>
      <c r="R146" s="54"/>
      <c r="S146" s="56">
        <f t="shared" si="24"/>
        <v>0</v>
      </c>
      <c r="T146" s="56">
        <f t="shared" si="21"/>
        <v>0</v>
      </c>
      <c r="U146" s="56">
        <f t="shared" si="25"/>
        <v>0</v>
      </c>
      <c r="V146" s="56">
        <f t="shared" si="22"/>
        <v>0</v>
      </c>
      <c r="W146" s="64" t="str">
        <f t="shared" si="23"/>
        <v/>
      </c>
      <c r="X146" s="56" t="str">
        <f t="shared" si="26"/>
        <v>T</v>
      </c>
    </row>
    <row r="147" spans="3:24" ht="21.75" customHeight="1" x14ac:dyDescent="0.25">
      <c r="C147" s="63"/>
      <c r="D147" s="66" t="str">
        <f t="shared" si="20"/>
        <v/>
      </c>
      <c r="E147" s="69" t="str">
        <f>IFERROR(VLOOKUP(J147,Causa!$A$2:$F$15,6,0),"")</f>
        <v/>
      </c>
      <c r="F147" s="52"/>
      <c r="G147" s="53"/>
      <c r="H147" s="212"/>
      <c r="I147" s="55"/>
      <c r="J147" s="54"/>
      <c r="K147" s="54"/>
      <c r="L147" s="54"/>
      <c r="M147" s="54"/>
      <c r="N147" s="54"/>
      <c r="O147" s="54"/>
      <c r="P147" s="54"/>
      <c r="Q147" s="55"/>
      <c r="R147" s="54"/>
      <c r="S147" s="56">
        <f t="shared" si="24"/>
        <v>0</v>
      </c>
      <c r="T147" s="56">
        <f t="shared" si="21"/>
        <v>0</v>
      </c>
      <c r="U147" s="56">
        <f t="shared" si="25"/>
        <v>0</v>
      </c>
      <c r="V147" s="56">
        <f t="shared" si="22"/>
        <v>0</v>
      </c>
      <c r="W147" s="64" t="str">
        <f t="shared" si="23"/>
        <v/>
      </c>
      <c r="X147" s="56" t="str">
        <f t="shared" si="26"/>
        <v>T</v>
      </c>
    </row>
    <row r="148" spans="3:24" ht="21.75" customHeight="1" x14ac:dyDescent="0.25">
      <c r="C148" s="63"/>
      <c r="D148" s="66" t="str">
        <f t="shared" si="20"/>
        <v/>
      </c>
      <c r="E148" s="69" t="str">
        <f>IFERROR(VLOOKUP(J148,Causa!$A$2:$F$15,6,0),"")</f>
        <v/>
      </c>
      <c r="F148" s="52"/>
      <c r="G148" s="53"/>
      <c r="H148" s="212"/>
      <c r="I148" s="55"/>
      <c r="J148" s="54"/>
      <c r="K148" s="54"/>
      <c r="L148" s="54"/>
      <c r="M148" s="54"/>
      <c r="N148" s="54"/>
      <c r="O148" s="54"/>
      <c r="P148" s="54"/>
      <c r="Q148" s="55"/>
      <c r="R148" s="54"/>
      <c r="S148" s="56">
        <f t="shared" si="24"/>
        <v>0</v>
      </c>
      <c r="T148" s="56">
        <f t="shared" si="21"/>
        <v>0</v>
      </c>
      <c r="U148" s="56">
        <f t="shared" si="25"/>
        <v>0</v>
      </c>
      <c r="V148" s="56">
        <f t="shared" si="22"/>
        <v>0</v>
      </c>
      <c r="W148" s="64" t="str">
        <f t="shared" si="23"/>
        <v/>
      </c>
      <c r="X148" s="56" t="str">
        <f t="shared" si="26"/>
        <v>T</v>
      </c>
    </row>
    <row r="149" spans="3:24" ht="21.75" customHeight="1" x14ac:dyDescent="0.25">
      <c r="C149" s="63"/>
      <c r="D149" s="66" t="str">
        <f t="shared" si="20"/>
        <v/>
      </c>
      <c r="E149" s="69" t="str">
        <f>IFERROR(VLOOKUP(J149,Causa!$A$2:$F$15,6,0),"")</f>
        <v/>
      </c>
      <c r="F149" s="52"/>
      <c r="G149" s="53"/>
      <c r="H149" s="212"/>
      <c r="I149" s="55"/>
      <c r="J149" s="54"/>
      <c r="K149" s="54"/>
      <c r="L149" s="54"/>
      <c r="M149" s="54"/>
      <c r="N149" s="54"/>
      <c r="O149" s="54"/>
      <c r="P149" s="54"/>
      <c r="Q149" s="55"/>
      <c r="R149" s="54"/>
      <c r="S149" s="56">
        <f t="shared" si="24"/>
        <v>0</v>
      </c>
      <c r="T149" s="56">
        <f t="shared" si="21"/>
        <v>0</v>
      </c>
      <c r="U149" s="56">
        <f t="shared" si="25"/>
        <v>0</v>
      </c>
      <c r="V149" s="56">
        <f t="shared" si="22"/>
        <v>0</v>
      </c>
      <c r="W149" s="64" t="str">
        <f t="shared" si="23"/>
        <v/>
      </c>
      <c r="X149" s="56" t="str">
        <f t="shared" si="26"/>
        <v>T</v>
      </c>
    </row>
    <row r="150" spans="3:24" ht="21.75" customHeight="1" x14ac:dyDescent="0.25">
      <c r="C150" s="63"/>
      <c r="D150" s="66" t="str">
        <f t="shared" si="20"/>
        <v/>
      </c>
      <c r="E150" s="69" t="str">
        <f>IFERROR(VLOOKUP(J150,Causa!$A$2:$F$15,6,0),"")</f>
        <v/>
      </c>
      <c r="F150" s="52"/>
      <c r="G150" s="53"/>
      <c r="H150" s="212"/>
      <c r="I150" s="55"/>
      <c r="J150" s="54"/>
      <c r="K150" s="54"/>
      <c r="L150" s="54"/>
      <c r="M150" s="54"/>
      <c r="N150" s="54"/>
      <c r="O150" s="54"/>
      <c r="P150" s="54"/>
      <c r="Q150" s="55"/>
      <c r="R150" s="54"/>
      <c r="S150" s="56">
        <f t="shared" si="24"/>
        <v>0</v>
      </c>
      <c r="T150" s="56">
        <f t="shared" si="21"/>
        <v>0</v>
      </c>
      <c r="U150" s="56">
        <f t="shared" si="25"/>
        <v>0</v>
      </c>
      <c r="V150" s="56">
        <f t="shared" si="22"/>
        <v>0</v>
      </c>
      <c r="W150" s="64" t="str">
        <f t="shared" si="23"/>
        <v/>
      </c>
      <c r="X150" s="56" t="str">
        <f t="shared" si="26"/>
        <v>T</v>
      </c>
    </row>
    <row r="151" spans="3:24" ht="21.75" customHeight="1" x14ac:dyDescent="0.25">
      <c r="C151" s="63"/>
      <c r="D151" s="66" t="str">
        <f t="shared" si="20"/>
        <v/>
      </c>
      <c r="E151" s="69" t="str">
        <f>IFERROR(VLOOKUP(J151,Causa!$A$2:$F$15,6,0),"")</f>
        <v/>
      </c>
      <c r="F151" s="52"/>
      <c r="G151" s="53"/>
      <c r="H151" s="212"/>
      <c r="I151" s="55"/>
      <c r="J151" s="54"/>
      <c r="K151" s="54"/>
      <c r="L151" s="54"/>
      <c r="M151" s="54"/>
      <c r="N151" s="54"/>
      <c r="O151" s="54"/>
      <c r="P151" s="54"/>
      <c r="Q151" s="55"/>
      <c r="R151" s="54"/>
      <c r="S151" s="56">
        <f t="shared" si="24"/>
        <v>0</v>
      </c>
      <c r="T151" s="56">
        <f t="shared" si="21"/>
        <v>0</v>
      </c>
      <c r="U151" s="56">
        <f t="shared" si="25"/>
        <v>0</v>
      </c>
      <c r="V151" s="56">
        <f t="shared" si="22"/>
        <v>0</v>
      </c>
      <c r="W151" s="64" t="str">
        <f t="shared" si="23"/>
        <v/>
      </c>
      <c r="X151" s="56" t="str">
        <f t="shared" si="26"/>
        <v>T</v>
      </c>
    </row>
    <row r="152" spans="3:24" ht="21.75" customHeight="1" x14ac:dyDescent="0.25">
      <c r="C152" s="63"/>
      <c r="D152" s="66" t="str">
        <f t="shared" si="20"/>
        <v/>
      </c>
      <c r="E152" s="69" t="str">
        <f>IFERROR(VLOOKUP(J152,Causa!$A$2:$F$15,6,0),"")</f>
        <v/>
      </c>
      <c r="F152" s="52"/>
      <c r="G152" s="53"/>
      <c r="H152" s="212"/>
      <c r="I152" s="55"/>
      <c r="J152" s="54"/>
      <c r="K152" s="54"/>
      <c r="L152" s="54"/>
      <c r="M152" s="54"/>
      <c r="N152" s="54"/>
      <c r="O152" s="54"/>
      <c r="P152" s="54"/>
      <c r="Q152" s="55"/>
      <c r="R152" s="54"/>
      <c r="S152" s="56">
        <f t="shared" si="24"/>
        <v>0</v>
      </c>
      <c r="T152" s="56">
        <f t="shared" si="21"/>
        <v>0</v>
      </c>
      <c r="U152" s="56">
        <f t="shared" si="25"/>
        <v>0</v>
      </c>
      <c r="V152" s="56">
        <f t="shared" si="22"/>
        <v>0</v>
      </c>
      <c r="W152" s="64" t="str">
        <f t="shared" si="23"/>
        <v/>
      </c>
      <c r="X152" s="56" t="str">
        <f t="shared" si="26"/>
        <v>T</v>
      </c>
    </row>
    <row r="153" spans="3:24" ht="21.75" customHeight="1" x14ac:dyDescent="0.25">
      <c r="C153" s="63"/>
      <c r="D153" s="66" t="str">
        <f t="shared" si="20"/>
        <v/>
      </c>
      <c r="E153" s="69" t="str">
        <f>IFERROR(VLOOKUP(J153,Causa!$A$2:$F$15,6,0),"")</f>
        <v/>
      </c>
      <c r="F153" s="52"/>
      <c r="G153" s="53"/>
      <c r="H153" s="212"/>
      <c r="I153" s="55"/>
      <c r="J153" s="54"/>
      <c r="K153" s="54"/>
      <c r="L153" s="54"/>
      <c r="M153" s="54"/>
      <c r="N153" s="54"/>
      <c r="O153" s="54"/>
      <c r="P153" s="54"/>
      <c r="Q153" s="55"/>
      <c r="R153" s="54"/>
      <c r="S153" s="56">
        <f t="shared" si="24"/>
        <v>0</v>
      </c>
      <c r="T153" s="56">
        <f t="shared" si="21"/>
        <v>0</v>
      </c>
      <c r="U153" s="56">
        <f t="shared" si="25"/>
        <v>0</v>
      </c>
      <c r="V153" s="56">
        <f t="shared" si="22"/>
        <v>0</v>
      </c>
      <c r="W153" s="64" t="str">
        <f t="shared" si="23"/>
        <v/>
      </c>
      <c r="X153" s="56" t="str">
        <f t="shared" si="26"/>
        <v>T</v>
      </c>
    </row>
    <row r="154" spans="3:24" ht="21.75" customHeight="1" x14ac:dyDescent="0.25">
      <c r="C154" s="63"/>
      <c r="D154" s="66" t="str">
        <f t="shared" si="20"/>
        <v/>
      </c>
      <c r="E154" s="69" t="str">
        <f>IFERROR(VLOOKUP(J154,Causa!$A$2:$F$15,6,0),"")</f>
        <v/>
      </c>
      <c r="F154" s="52"/>
      <c r="G154" s="53"/>
      <c r="H154" s="212"/>
      <c r="I154" s="55"/>
      <c r="J154" s="54"/>
      <c r="K154" s="54"/>
      <c r="L154" s="54"/>
      <c r="M154" s="54"/>
      <c r="N154" s="54"/>
      <c r="O154" s="54"/>
      <c r="P154" s="54"/>
      <c r="Q154" s="55"/>
      <c r="R154" s="54"/>
      <c r="S154" s="56">
        <f t="shared" si="24"/>
        <v>0</v>
      </c>
      <c r="T154" s="56">
        <f t="shared" si="21"/>
        <v>0</v>
      </c>
      <c r="U154" s="56">
        <f t="shared" si="25"/>
        <v>0</v>
      </c>
      <c r="V154" s="56">
        <f t="shared" si="22"/>
        <v>0</v>
      </c>
      <c r="W154" s="64" t="str">
        <f t="shared" si="23"/>
        <v/>
      </c>
      <c r="X154" s="56" t="str">
        <f t="shared" si="26"/>
        <v>T</v>
      </c>
    </row>
    <row r="155" spans="3:24" ht="21.75" customHeight="1" x14ac:dyDescent="0.25">
      <c r="C155" s="63"/>
      <c r="D155" s="66" t="str">
        <f t="shared" si="20"/>
        <v/>
      </c>
      <c r="E155" s="69" t="str">
        <f>IFERROR(VLOOKUP(J155,Causa!$A$2:$F$15,6,0),"")</f>
        <v/>
      </c>
      <c r="F155" s="52"/>
      <c r="G155" s="53"/>
      <c r="H155" s="212"/>
      <c r="I155" s="55"/>
      <c r="J155" s="54"/>
      <c r="K155" s="54"/>
      <c r="L155" s="54"/>
      <c r="M155" s="54"/>
      <c r="N155" s="54"/>
      <c r="O155" s="54"/>
      <c r="P155" s="54"/>
      <c r="Q155" s="55"/>
      <c r="R155" s="54"/>
      <c r="S155" s="56">
        <f t="shared" si="24"/>
        <v>0</v>
      </c>
      <c r="T155" s="56">
        <f t="shared" si="21"/>
        <v>0</v>
      </c>
      <c r="U155" s="56">
        <f t="shared" si="25"/>
        <v>0</v>
      </c>
      <c r="V155" s="56">
        <f t="shared" si="22"/>
        <v>0</v>
      </c>
      <c r="W155" s="64" t="str">
        <f t="shared" si="23"/>
        <v/>
      </c>
      <c r="X155" s="56" t="str">
        <f t="shared" si="26"/>
        <v>T</v>
      </c>
    </row>
    <row r="156" spans="3:24" ht="21.75" customHeight="1" x14ac:dyDescent="0.25">
      <c r="C156" s="63"/>
      <c r="D156" s="66" t="str">
        <f t="shared" si="20"/>
        <v/>
      </c>
      <c r="E156" s="69" t="str">
        <f>IFERROR(VLOOKUP(J156,Causa!$A$2:$F$15,6,0),"")</f>
        <v/>
      </c>
      <c r="F156" s="52"/>
      <c r="G156" s="53"/>
      <c r="H156" s="212"/>
      <c r="I156" s="55"/>
      <c r="J156" s="54"/>
      <c r="K156" s="54"/>
      <c r="L156" s="54"/>
      <c r="M156" s="54"/>
      <c r="N156" s="54"/>
      <c r="O156" s="54"/>
      <c r="P156" s="54"/>
      <c r="Q156" s="55"/>
      <c r="R156" s="54"/>
      <c r="S156" s="56">
        <f t="shared" si="24"/>
        <v>0</v>
      </c>
      <c r="T156" s="56">
        <f t="shared" si="21"/>
        <v>0</v>
      </c>
      <c r="U156" s="56">
        <f t="shared" si="25"/>
        <v>0</v>
      </c>
      <c r="V156" s="56">
        <f t="shared" si="22"/>
        <v>0</v>
      </c>
      <c r="W156" s="64" t="str">
        <f t="shared" si="23"/>
        <v/>
      </c>
      <c r="X156" s="56" t="str">
        <f t="shared" si="26"/>
        <v>T</v>
      </c>
    </row>
    <row r="157" spans="3:24" ht="21.75" customHeight="1" x14ac:dyDescent="0.25">
      <c r="C157" s="63"/>
      <c r="D157" s="66" t="str">
        <f t="shared" si="20"/>
        <v/>
      </c>
      <c r="E157" s="69" t="str">
        <f>IFERROR(VLOOKUP(J157,Causa!$A$2:$F$15,6,0),"")</f>
        <v/>
      </c>
      <c r="F157" s="52"/>
      <c r="G157" s="53"/>
      <c r="H157" s="212"/>
      <c r="I157" s="55"/>
      <c r="J157" s="54"/>
      <c r="K157" s="54"/>
      <c r="L157" s="54"/>
      <c r="M157" s="54"/>
      <c r="N157" s="54"/>
      <c r="O157" s="54"/>
      <c r="P157" s="54"/>
      <c r="Q157" s="55"/>
      <c r="R157" s="54"/>
      <c r="S157" s="56">
        <f t="shared" si="24"/>
        <v>0</v>
      </c>
      <c r="T157" s="56">
        <f t="shared" si="21"/>
        <v>0</v>
      </c>
      <c r="U157" s="56">
        <f t="shared" si="25"/>
        <v>0</v>
      </c>
      <c r="V157" s="56">
        <f t="shared" si="22"/>
        <v>0</v>
      </c>
      <c r="W157" s="64" t="str">
        <f t="shared" si="23"/>
        <v/>
      </c>
      <c r="X157" s="56" t="str">
        <f t="shared" si="26"/>
        <v>T</v>
      </c>
    </row>
    <row r="158" spans="3:24" ht="21.75" customHeight="1" x14ac:dyDescent="0.25">
      <c r="C158" s="63"/>
      <c r="D158" s="66" t="str">
        <f t="shared" si="20"/>
        <v/>
      </c>
      <c r="E158" s="69" t="str">
        <f>IFERROR(VLOOKUP(J158,Causa!$A$2:$F$15,6,0),"")</f>
        <v/>
      </c>
      <c r="F158" s="52"/>
      <c r="G158" s="53"/>
      <c r="H158" s="212"/>
      <c r="I158" s="55"/>
      <c r="J158" s="54"/>
      <c r="K158" s="54"/>
      <c r="L158" s="54"/>
      <c r="M158" s="54"/>
      <c r="N158" s="54"/>
      <c r="O158" s="54"/>
      <c r="P158" s="54"/>
      <c r="Q158" s="55"/>
      <c r="R158" s="54"/>
      <c r="S158" s="56">
        <f t="shared" si="24"/>
        <v>0</v>
      </c>
      <c r="T158" s="56">
        <f t="shared" si="21"/>
        <v>0</v>
      </c>
      <c r="U158" s="56">
        <f t="shared" si="25"/>
        <v>0</v>
      </c>
      <c r="V158" s="56">
        <f t="shared" si="22"/>
        <v>0</v>
      </c>
      <c r="W158" s="64" t="str">
        <f t="shared" si="23"/>
        <v/>
      </c>
      <c r="X158" s="56" t="str">
        <f t="shared" si="26"/>
        <v>T</v>
      </c>
    </row>
    <row r="159" spans="3:24" ht="21.75" customHeight="1" x14ac:dyDescent="0.25">
      <c r="C159" s="63"/>
      <c r="D159" s="66" t="str">
        <f t="shared" si="20"/>
        <v/>
      </c>
      <c r="E159" s="69" t="str">
        <f>IFERROR(VLOOKUP(J159,Causa!$A$2:$F$15,6,0),"")</f>
        <v/>
      </c>
      <c r="F159" s="52"/>
      <c r="G159" s="53"/>
      <c r="H159" s="212"/>
      <c r="I159" s="55"/>
      <c r="J159" s="54"/>
      <c r="K159" s="54"/>
      <c r="L159" s="54"/>
      <c r="M159" s="54"/>
      <c r="N159" s="54"/>
      <c r="O159" s="54"/>
      <c r="P159" s="54"/>
      <c r="Q159" s="55"/>
      <c r="R159" s="54"/>
      <c r="S159" s="56">
        <f t="shared" si="24"/>
        <v>0</v>
      </c>
      <c r="T159" s="56">
        <f t="shared" si="21"/>
        <v>0</v>
      </c>
      <c r="U159" s="56">
        <f t="shared" si="25"/>
        <v>0</v>
      </c>
      <c r="V159" s="56">
        <f t="shared" si="22"/>
        <v>0</v>
      </c>
      <c r="W159" s="64" t="str">
        <f t="shared" si="23"/>
        <v/>
      </c>
      <c r="X159" s="56" t="str">
        <f t="shared" si="26"/>
        <v>T</v>
      </c>
    </row>
    <row r="160" spans="3:24" ht="21.75" customHeight="1" x14ac:dyDescent="0.25">
      <c r="C160" s="63"/>
      <c r="D160" s="66" t="str">
        <f t="shared" si="20"/>
        <v/>
      </c>
      <c r="E160" s="69" t="str">
        <f>IFERROR(VLOOKUP(J160,Causa!$A$2:$F$15,6,0),"")</f>
        <v/>
      </c>
      <c r="F160" s="52"/>
      <c r="G160" s="53"/>
      <c r="H160" s="212"/>
      <c r="I160" s="55"/>
      <c r="J160" s="54"/>
      <c r="K160" s="54"/>
      <c r="L160" s="54"/>
      <c r="M160" s="54"/>
      <c r="N160" s="54"/>
      <c r="O160" s="54"/>
      <c r="P160" s="54"/>
      <c r="Q160" s="55"/>
      <c r="R160" s="54"/>
      <c r="S160" s="56">
        <f t="shared" si="24"/>
        <v>0</v>
      </c>
      <c r="T160" s="56">
        <f t="shared" si="21"/>
        <v>0</v>
      </c>
      <c r="U160" s="56">
        <f t="shared" si="25"/>
        <v>0</v>
      </c>
      <c r="V160" s="56">
        <f t="shared" si="22"/>
        <v>0</v>
      </c>
      <c r="W160" s="64" t="str">
        <f t="shared" si="23"/>
        <v/>
      </c>
      <c r="X160" s="56" t="str">
        <f t="shared" si="26"/>
        <v>T</v>
      </c>
    </row>
    <row r="161" spans="3:24" ht="21.75" customHeight="1" x14ac:dyDescent="0.25">
      <c r="C161" s="63"/>
      <c r="D161" s="66" t="str">
        <f t="shared" si="20"/>
        <v/>
      </c>
      <c r="E161" s="69" t="str">
        <f>IFERROR(VLOOKUP(J161,Causa!$A$2:$F$15,6,0),"")</f>
        <v/>
      </c>
      <c r="F161" s="52"/>
      <c r="G161" s="53"/>
      <c r="H161" s="212"/>
      <c r="I161" s="55"/>
      <c r="J161" s="54"/>
      <c r="K161" s="54"/>
      <c r="L161" s="54"/>
      <c r="M161" s="54"/>
      <c r="N161" s="54"/>
      <c r="O161" s="54"/>
      <c r="P161" s="54"/>
      <c r="Q161" s="55"/>
      <c r="R161" s="54"/>
      <c r="S161" s="56">
        <f t="shared" si="24"/>
        <v>0</v>
      </c>
      <c r="T161" s="56">
        <f t="shared" si="21"/>
        <v>0</v>
      </c>
      <c r="U161" s="56">
        <f t="shared" si="25"/>
        <v>0</v>
      </c>
      <c r="V161" s="56">
        <f t="shared" si="22"/>
        <v>0</v>
      </c>
      <c r="W161" s="64" t="str">
        <f t="shared" si="23"/>
        <v/>
      </c>
      <c r="X161" s="56" t="str">
        <f t="shared" si="26"/>
        <v>T</v>
      </c>
    </row>
    <row r="162" spans="3:24" ht="21.75" customHeight="1" x14ac:dyDescent="0.25">
      <c r="C162" s="63"/>
      <c r="D162" s="66" t="str">
        <f t="shared" si="20"/>
        <v/>
      </c>
      <c r="E162" s="69" t="str">
        <f>IFERROR(VLOOKUP(J162,Causa!$A$2:$F$15,6,0),"")</f>
        <v/>
      </c>
      <c r="F162" s="52"/>
      <c r="G162" s="53"/>
      <c r="H162" s="212"/>
      <c r="I162" s="55"/>
      <c r="J162" s="54"/>
      <c r="K162" s="54"/>
      <c r="L162" s="54"/>
      <c r="M162" s="54"/>
      <c r="N162" s="54"/>
      <c r="O162" s="54"/>
      <c r="P162" s="54"/>
      <c r="Q162" s="55"/>
      <c r="R162" s="54"/>
      <c r="S162" s="56">
        <f t="shared" si="24"/>
        <v>0</v>
      </c>
      <c r="T162" s="56">
        <f t="shared" si="21"/>
        <v>0</v>
      </c>
      <c r="U162" s="56">
        <f t="shared" si="25"/>
        <v>0</v>
      </c>
      <c r="V162" s="56">
        <f t="shared" si="22"/>
        <v>0</v>
      </c>
      <c r="W162" s="64" t="str">
        <f t="shared" si="23"/>
        <v/>
      </c>
      <c r="X162" s="56" t="str">
        <f t="shared" si="26"/>
        <v>T</v>
      </c>
    </row>
    <row r="163" spans="3:24" ht="21.75" customHeight="1" x14ac:dyDescent="0.25">
      <c r="C163" s="63"/>
      <c r="D163" s="66" t="str">
        <f t="shared" ref="D163:D188" si="27">IF(E163="","",IF(E163=1,IF(COUNTA(F163:P163)=9,1,0),IF(J163="OPERACIO",IF(COUNTA(F163:P163)=7,1,0),IF(COUNTA(F163:P163)=7,1,0))))</f>
        <v/>
      </c>
      <c r="E163" s="69" t="str">
        <f>IFERROR(VLOOKUP(J163,Causa!$A$2:$F$15,6,0),"")</f>
        <v/>
      </c>
      <c r="F163" s="52"/>
      <c r="G163" s="53"/>
      <c r="H163" s="212"/>
      <c r="I163" s="55"/>
      <c r="J163" s="54"/>
      <c r="K163" s="54"/>
      <c r="L163" s="54"/>
      <c r="M163" s="54"/>
      <c r="N163" s="54"/>
      <c r="O163" s="54"/>
      <c r="P163" s="54"/>
      <c r="Q163" s="55"/>
      <c r="R163" s="54"/>
      <c r="S163" s="56">
        <f t="shared" si="24"/>
        <v>0</v>
      </c>
      <c r="T163" s="56">
        <f t="shared" ref="T163:T188" si="28">IF(J163="Programa",P163,0)-S163</f>
        <v>0</v>
      </c>
      <c r="U163" s="56">
        <f t="shared" si="25"/>
        <v>0</v>
      </c>
      <c r="V163" s="56">
        <f t="shared" ref="V163:V188" si="29">IF(J163="ELECTRIC",P163,0)+IF(J163="INSTRUME",P163,0)+IF(J163="MECANICA",P163,0)+IF(J163="OPERACIO",P163,0)+IF(J163="AUTOMATI",P163,0)</f>
        <v>0</v>
      </c>
      <c r="W163" s="64" t="str">
        <f t="shared" ref="W163:W188" si="30">IF(F163="","",HOUR(F163))</f>
        <v/>
      </c>
      <c r="X163" s="56" t="str">
        <f t="shared" si="26"/>
        <v>T</v>
      </c>
    </row>
    <row r="164" spans="3:24" ht="21.75" customHeight="1" x14ac:dyDescent="0.25">
      <c r="C164" s="63"/>
      <c r="D164" s="66" t="str">
        <f t="shared" si="27"/>
        <v/>
      </c>
      <c r="E164" s="69" t="str">
        <f>IFERROR(VLOOKUP(J164,Causa!$A$2:$F$15,6,0),"")</f>
        <v/>
      </c>
      <c r="F164" s="52"/>
      <c r="G164" s="53"/>
      <c r="H164" s="212"/>
      <c r="I164" s="55"/>
      <c r="J164" s="54"/>
      <c r="K164" s="54"/>
      <c r="L164" s="54"/>
      <c r="M164" s="54"/>
      <c r="N164" s="54"/>
      <c r="O164" s="54"/>
      <c r="P164" s="54"/>
      <c r="Q164" s="55"/>
      <c r="R164" s="54"/>
      <c r="S164" s="56">
        <f t="shared" ref="S164:S188" si="31">IF(K164="tiempo no programado",P164,0)</f>
        <v>0</v>
      </c>
      <c r="T164" s="56">
        <f t="shared" si="28"/>
        <v>0</v>
      </c>
      <c r="U164" s="56">
        <f t="shared" ref="U164:U188" si="32">IF(J164="CALIDAD",P164,0)+IF(J164="LOGISTIC",P164,0)+IF(J164="REPUESTO",P164,0)+IF(J164="SALAMAQ",P164,0)</f>
        <v>0</v>
      </c>
      <c r="V164" s="56">
        <f t="shared" si="29"/>
        <v>0</v>
      </c>
      <c r="W164" s="64" t="str">
        <f t="shared" si="30"/>
        <v/>
      </c>
      <c r="X164" s="56" t="str">
        <f t="shared" ref="X164:X188" si="33">IF(OR(W164=23,W164&lt;7),"N",IF(AND(W164&gt;=7,W164&lt;15),"M","T"))</f>
        <v>T</v>
      </c>
    </row>
    <row r="165" spans="3:24" ht="21.75" customHeight="1" x14ac:dyDescent="0.25">
      <c r="C165" s="63"/>
      <c r="D165" s="66" t="str">
        <f t="shared" si="27"/>
        <v/>
      </c>
      <c r="E165" s="69" t="str">
        <f>IFERROR(VLOOKUP(J165,Causa!$A$2:$F$15,6,0),"")</f>
        <v/>
      </c>
      <c r="F165" s="52"/>
      <c r="G165" s="53"/>
      <c r="H165" s="212"/>
      <c r="I165" s="55"/>
      <c r="J165" s="54"/>
      <c r="K165" s="54"/>
      <c r="L165" s="54"/>
      <c r="M165" s="54"/>
      <c r="N165" s="54"/>
      <c r="O165" s="54"/>
      <c r="P165" s="54"/>
      <c r="Q165" s="55"/>
      <c r="R165" s="54"/>
      <c r="S165" s="56">
        <f t="shared" si="31"/>
        <v>0</v>
      </c>
      <c r="T165" s="56">
        <f t="shared" si="28"/>
        <v>0</v>
      </c>
      <c r="U165" s="56">
        <f t="shared" si="32"/>
        <v>0</v>
      </c>
      <c r="V165" s="56">
        <f t="shared" si="29"/>
        <v>0</v>
      </c>
      <c r="W165" s="64" t="str">
        <f t="shared" si="30"/>
        <v/>
      </c>
      <c r="X165" s="56" t="str">
        <f t="shared" si="33"/>
        <v>T</v>
      </c>
    </row>
    <row r="166" spans="3:24" ht="21.75" customHeight="1" x14ac:dyDescent="0.25">
      <c r="C166" s="63"/>
      <c r="D166" s="66" t="str">
        <f t="shared" si="27"/>
        <v/>
      </c>
      <c r="E166" s="69" t="str">
        <f>IFERROR(VLOOKUP(J166,Causa!$A$2:$F$15,6,0),"")</f>
        <v/>
      </c>
      <c r="F166" s="52"/>
      <c r="G166" s="53"/>
      <c r="H166" s="212"/>
      <c r="I166" s="55"/>
      <c r="J166" s="54"/>
      <c r="K166" s="54"/>
      <c r="L166" s="54"/>
      <c r="M166" s="54"/>
      <c r="N166" s="54"/>
      <c r="O166" s="54"/>
      <c r="P166" s="54"/>
      <c r="Q166" s="55"/>
      <c r="R166" s="54"/>
      <c r="S166" s="56">
        <f t="shared" si="31"/>
        <v>0</v>
      </c>
      <c r="T166" s="56">
        <f t="shared" si="28"/>
        <v>0</v>
      </c>
      <c r="U166" s="56">
        <f t="shared" si="32"/>
        <v>0</v>
      </c>
      <c r="V166" s="56">
        <f t="shared" si="29"/>
        <v>0</v>
      </c>
      <c r="W166" s="64" t="str">
        <f t="shared" si="30"/>
        <v/>
      </c>
      <c r="X166" s="56" t="str">
        <f t="shared" si="33"/>
        <v>T</v>
      </c>
    </row>
    <row r="167" spans="3:24" ht="21.75" customHeight="1" x14ac:dyDescent="0.25">
      <c r="C167" s="63"/>
      <c r="D167" s="66" t="str">
        <f t="shared" si="27"/>
        <v/>
      </c>
      <c r="E167" s="69" t="str">
        <f>IFERROR(VLOOKUP(J167,Causa!$A$2:$F$15,6,0),"")</f>
        <v/>
      </c>
      <c r="F167" s="52"/>
      <c r="G167" s="53"/>
      <c r="H167" s="212"/>
      <c r="I167" s="55"/>
      <c r="J167" s="54"/>
      <c r="K167" s="54"/>
      <c r="L167" s="54"/>
      <c r="M167" s="54"/>
      <c r="N167" s="54"/>
      <c r="O167" s="54"/>
      <c r="P167" s="54"/>
      <c r="Q167" s="55"/>
      <c r="R167" s="54"/>
      <c r="S167" s="56">
        <f t="shared" si="31"/>
        <v>0</v>
      </c>
      <c r="T167" s="56">
        <f t="shared" si="28"/>
        <v>0</v>
      </c>
      <c r="U167" s="56">
        <f t="shared" si="32"/>
        <v>0</v>
      </c>
      <c r="V167" s="56">
        <f t="shared" si="29"/>
        <v>0</v>
      </c>
      <c r="W167" s="64" t="str">
        <f t="shared" si="30"/>
        <v/>
      </c>
      <c r="X167" s="56" t="str">
        <f t="shared" si="33"/>
        <v>T</v>
      </c>
    </row>
    <row r="168" spans="3:24" ht="21.75" customHeight="1" x14ac:dyDescent="0.25">
      <c r="C168" s="63"/>
      <c r="D168" s="66" t="str">
        <f t="shared" si="27"/>
        <v/>
      </c>
      <c r="E168" s="69" t="str">
        <f>IFERROR(VLOOKUP(J168,Causa!$A$2:$F$15,6,0),"")</f>
        <v/>
      </c>
      <c r="F168" s="52"/>
      <c r="G168" s="53"/>
      <c r="H168" s="212"/>
      <c r="I168" s="55"/>
      <c r="J168" s="54"/>
      <c r="K168" s="54"/>
      <c r="L168" s="54"/>
      <c r="M168" s="54"/>
      <c r="N168" s="54"/>
      <c r="O168" s="54"/>
      <c r="P168" s="54"/>
      <c r="Q168" s="55"/>
      <c r="R168" s="54"/>
      <c r="S168" s="56">
        <f t="shared" si="31"/>
        <v>0</v>
      </c>
      <c r="T168" s="56">
        <f t="shared" si="28"/>
        <v>0</v>
      </c>
      <c r="U168" s="56">
        <f t="shared" si="32"/>
        <v>0</v>
      </c>
      <c r="V168" s="56">
        <f t="shared" si="29"/>
        <v>0</v>
      </c>
      <c r="W168" s="64" t="str">
        <f t="shared" si="30"/>
        <v/>
      </c>
      <c r="X168" s="56" t="str">
        <f t="shared" si="33"/>
        <v>T</v>
      </c>
    </row>
    <row r="169" spans="3:24" ht="21.75" customHeight="1" x14ac:dyDescent="0.25">
      <c r="C169" s="63"/>
      <c r="D169" s="66" t="str">
        <f t="shared" si="27"/>
        <v/>
      </c>
      <c r="E169" s="69" t="str">
        <f>IFERROR(VLOOKUP(J169,Causa!$A$2:$F$15,6,0),"")</f>
        <v/>
      </c>
      <c r="F169" s="52"/>
      <c r="G169" s="53"/>
      <c r="H169" s="212"/>
      <c r="I169" s="55"/>
      <c r="J169" s="54"/>
      <c r="K169" s="54"/>
      <c r="L169" s="54"/>
      <c r="M169" s="54"/>
      <c r="N169" s="54"/>
      <c r="O169" s="54"/>
      <c r="P169" s="54"/>
      <c r="Q169" s="55"/>
      <c r="R169" s="54"/>
      <c r="S169" s="56">
        <f t="shared" si="31"/>
        <v>0</v>
      </c>
      <c r="T169" s="56">
        <f t="shared" si="28"/>
        <v>0</v>
      </c>
      <c r="U169" s="56">
        <f t="shared" si="32"/>
        <v>0</v>
      </c>
      <c r="V169" s="56">
        <f t="shared" si="29"/>
        <v>0</v>
      </c>
      <c r="W169" s="64" t="str">
        <f t="shared" si="30"/>
        <v/>
      </c>
      <c r="X169" s="56" t="str">
        <f t="shared" si="33"/>
        <v>T</v>
      </c>
    </row>
    <row r="170" spans="3:24" ht="21.75" customHeight="1" x14ac:dyDescent="0.25">
      <c r="C170" s="63"/>
      <c r="D170" s="66" t="str">
        <f t="shared" si="27"/>
        <v/>
      </c>
      <c r="E170" s="69" t="str">
        <f>IFERROR(VLOOKUP(J170,Causa!$A$2:$F$15,6,0),"")</f>
        <v/>
      </c>
      <c r="F170" s="52"/>
      <c r="G170" s="53"/>
      <c r="H170" s="212"/>
      <c r="I170" s="55"/>
      <c r="J170" s="54"/>
      <c r="K170" s="54"/>
      <c r="L170" s="54"/>
      <c r="M170" s="54"/>
      <c r="N170" s="54"/>
      <c r="O170" s="54"/>
      <c r="P170" s="54"/>
      <c r="Q170" s="55"/>
      <c r="R170" s="54"/>
      <c r="S170" s="56">
        <f t="shared" si="31"/>
        <v>0</v>
      </c>
      <c r="T170" s="56">
        <f t="shared" si="28"/>
        <v>0</v>
      </c>
      <c r="U170" s="56">
        <f t="shared" si="32"/>
        <v>0</v>
      </c>
      <c r="V170" s="56">
        <f t="shared" si="29"/>
        <v>0</v>
      </c>
      <c r="W170" s="64" t="str">
        <f t="shared" si="30"/>
        <v/>
      </c>
      <c r="X170" s="56" t="str">
        <f t="shared" si="33"/>
        <v>T</v>
      </c>
    </row>
    <row r="171" spans="3:24" ht="21.75" customHeight="1" x14ac:dyDescent="0.25">
      <c r="C171" s="63"/>
      <c r="D171" s="66" t="str">
        <f t="shared" si="27"/>
        <v/>
      </c>
      <c r="E171" s="69" t="str">
        <f>IFERROR(VLOOKUP(J171,Causa!$A$2:$F$15,6,0),"")</f>
        <v/>
      </c>
      <c r="F171" s="52"/>
      <c r="G171" s="53"/>
      <c r="H171" s="212"/>
      <c r="I171" s="55"/>
      <c r="J171" s="54"/>
      <c r="K171" s="54"/>
      <c r="L171" s="54"/>
      <c r="M171" s="54"/>
      <c r="N171" s="54"/>
      <c r="O171" s="54"/>
      <c r="P171" s="54"/>
      <c r="Q171" s="55"/>
      <c r="R171" s="54"/>
      <c r="S171" s="56">
        <f t="shared" si="31"/>
        <v>0</v>
      </c>
      <c r="T171" s="56">
        <f t="shared" si="28"/>
        <v>0</v>
      </c>
      <c r="U171" s="56">
        <f t="shared" si="32"/>
        <v>0</v>
      </c>
      <c r="V171" s="56">
        <f t="shared" si="29"/>
        <v>0</v>
      </c>
      <c r="W171" s="64" t="str">
        <f t="shared" si="30"/>
        <v/>
      </c>
      <c r="X171" s="56" t="str">
        <f t="shared" si="33"/>
        <v>T</v>
      </c>
    </row>
    <row r="172" spans="3:24" ht="21.75" customHeight="1" x14ac:dyDescent="0.25">
      <c r="C172" s="63"/>
      <c r="D172" s="66" t="str">
        <f t="shared" si="27"/>
        <v/>
      </c>
      <c r="E172" s="69" t="str">
        <f>IFERROR(VLOOKUP(J172,Causa!$A$2:$F$15,6,0),"")</f>
        <v/>
      </c>
      <c r="F172" s="52"/>
      <c r="G172" s="53"/>
      <c r="H172" s="212"/>
      <c r="I172" s="55"/>
      <c r="J172" s="54"/>
      <c r="K172" s="54"/>
      <c r="L172" s="54"/>
      <c r="M172" s="54"/>
      <c r="N172" s="54"/>
      <c r="O172" s="54"/>
      <c r="P172" s="54"/>
      <c r="Q172" s="55"/>
      <c r="R172" s="54"/>
      <c r="S172" s="56">
        <f t="shared" si="31"/>
        <v>0</v>
      </c>
      <c r="T172" s="56">
        <f t="shared" si="28"/>
        <v>0</v>
      </c>
      <c r="U172" s="56">
        <f t="shared" si="32"/>
        <v>0</v>
      </c>
      <c r="V172" s="56">
        <f t="shared" si="29"/>
        <v>0</v>
      </c>
      <c r="W172" s="64" t="str">
        <f t="shared" si="30"/>
        <v/>
      </c>
      <c r="X172" s="56" t="str">
        <f t="shared" si="33"/>
        <v>T</v>
      </c>
    </row>
    <row r="173" spans="3:24" ht="21.75" customHeight="1" x14ac:dyDescent="0.25">
      <c r="C173" s="63"/>
      <c r="D173" s="66" t="str">
        <f t="shared" si="27"/>
        <v/>
      </c>
      <c r="E173" s="69" t="str">
        <f>IFERROR(VLOOKUP(J173,Causa!$A$2:$F$15,6,0),"")</f>
        <v/>
      </c>
      <c r="F173" s="52"/>
      <c r="G173" s="53"/>
      <c r="H173" s="212"/>
      <c r="I173" s="55"/>
      <c r="J173" s="54"/>
      <c r="K173" s="54"/>
      <c r="L173" s="54"/>
      <c r="M173" s="54"/>
      <c r="N173" s="54"/>
      <c r="O173" s="54"/>
      <c r="P173" s="54"/>
      <c r="Q173" s="55"/>
      <c r="R173" s="54"/>
      <c r="S173" s="56">
        <f t="shared" si="31"/>
        <v>0</v>
      </c>
      <c r="T173" s="56">
        <f t="shared" si="28"/>
        <v>0</v>
      </c>
      <c r="U173" s="56">
        <f t="shared" si="32"/>
        <v>0</v>
      </c>
      <c r="V173" s="56">
        <f t="shared" si="29"/>
        <v>0</v>
      </c>
      <c r="W173" s="64" t="str">
        <f t="shared" si="30"/>
        <v/>
      </c>
      <c r="X173" s="56" t="str">
        <f t="shared" si="33"/>
        <v>T</v>
      </c>
    </row>
    <row r="174" spans="3:24" ht="21.75" customHeight="1" x14ac:dyDescent="0.25">
      <c r="C174" s="63"/>
      <c r="D174" s="66" t="str">
        <f t="shared" si="27"/>
        <v/>
      </c>
      <c r="E174" s="69" t="str">
        <f>IFERROR(VLOOKUP(J174,Causa!$A$2:$F$15,6,0),"")</f>
        <v/>
      </c>
      <c r="F174" s="52"/>
      <c r="G174" s="53"/>
      <c r="H174" s="212"/>
      <c r="I174" s="55"/>
      <c r="J174" s="54"/>
      <c r="K174" s="54"/>
      <c r="L174" s="54"/>
      <c r="M174" s="54"/>
      <c r="N174" s="54"/>
      <c r="O174" s="54"/>
      <c r="P174" s="54"/>
      <c r="Q174" s="55"/>
      <c r="R174" s="54"/>
      <c r="S174" s="56">
        <f t="shared" si="31"/>
        <v>0</v>
      </c>
      <c r="T174" s="56">
        <f t="shared" si="28"/>
        <v>0</v>
      </c>
      <c r="U174" s="56">
        <f t="shared" si="32"/>
        <v>0</v>
      </c>
      <c r="V174" s="56">
        <f t="shared" si="29"/>
        <v>0</v>
      </c>
      <c r="W174" s="64" t="str">
        <f t="shared" si="30"/>
        <v/>
      </c>
      <c r="X174" s="56" t="str">
        <f t="shared" si="33"/>
        <v>T</v>
      </c>
    </row>
    <row r="175" spans="3:24" ht="21.75" customHeight="1" x14ac:dyDescent="0.25">
      <c r="C175" s="63"/>
      <c r="D175" s="66" t="str">
        <f t="shared" si="27"/>
        <v/>
      </c>
      <c r="E175" s="69" t="str">
        <f>IFERROR(VLOOKUP(J175,Causa!$A$2:$F$15,6,0),"")</f>
        <v/>
      </c>
      <c r="F175" s="52"/>
      <c r="G175" s="53"/>
      <c r="H175" s="212"/>
      <c r="I175" s="55"/>
      <c r="J175" s="54"/>
      <c r="K175" s="54"/>
      <c r="L175" s="54"/>
      <c r="M175" s="54"/>
      <c r="N175" s="54"/>
      <c r="O175" s="54"/>
      <c r="P175" s="54"/>
      <c r="Q175" s="55"/>
      <c r="R175" s="54"/>
      <c r="S175" s="56">
        <f t="shared" si="31"/>
        <v>0</v>
      </c>
      <c r="T175" s="56">
        <f t="shared" si="28"/>
        <v>0</v>
      </c>
      <c r="U175" s="56">
        <f t="shared" si="32"/>
        <v>0</v>
      </c>
      <c r="V175" s="56">
        <f t="shared" si="29"/>
        <v>0</v>
      </c>
      <c r="W175" s="64" t="str">
        <f t="shared" si="30"/>
        <v/>
      </c>
      <c r="X175" s="56" t="str">
        <f t="shared" si="33"/>
        <v>T</v>
      </c>
    </row>
    <row r="176" spans="3:24" ht="21.75" customHeight="1" x14ac:dyDescent="0.25">
      <c r="C176" s="63"/>
      <c r="D176" s="66" t="str">
        <f t="shared" si="27"/>
        <v/>
      </c>
      <c r="E176" s="69" t="str">
        <f>IFERROR(VLOOKUP(J176,Causa!$A$2:$F$15,6,0),"")</f>
        <v/>
      </c>
      <c r="F176" s="52"/>
      <c r="G176" s="53"/>
      <c r="H176" s="212"/>
      <c r="I176" s="55"/>
      <c r="J176" s="54"/>
      <c r="K176" s="54"/>
      <c r="L176" s="54"/>
      <c r="M176" s="54"/>
      <c r="N176" s="54"/>
      <c r="O176" s="54"/>
      <c r="P176" s="54"/>
      <c r="Q176" s="55"/>
      <c r="R176" s="54"/>
      <c r="S176" s="56">
        <f t="shared" si="31"/>
        <v>0</v>
      </c>
      <c r="T176" s="56">
        <f t="shared" si="28"/>
        <v>0</v>
      </c>
      <c r="U176" s="56">
        <f t="shared" si="32"/>
        <v>0</v>
      </c>
      <c r="V176" s="56">
        <f t="shared" si="29"/>
        <v>0</v>
      </c>
      <c r="W176" s="64" t="str">
        <f t="shared" si="30"/>
        <v/>
      </c>
      <c r="X176" s="56" t="str">
        <f t="shared" si="33"/>
        <v>T</v>
      </c>
    </row>
    <row r="177" spans="3:24" ht="21.75" customHeight="1" x14ac:dyDescent="0.25">
      <c r="C177" s="63"/>
      <c r="D177" s="66" t="str">
        <f t="shared" si="27"/>
        <v/>
      </c>
      <c r="E177" s="69" t="str">
        <f>IFERROR(VLOOKUP(J177,Causa!$A$2:$F$15,6,0),"")</f>
        <v/>
      </c>
      <c r="F177" s="52"/>
      <c r="G177" s="53"/>
      <c r="H177" s="212"/>
      <c r="I177" s="55"/>
      <c r="J177" s="54"/>
      <c r="K177" s="54"/>
      <c r="L177" s="54"/>
      <c r="M177" s="54"/>
      <c r="N177" s="54"/>
      <c r="O177" s="54"/>
      <c r="P177" s="54"/>
      <c r="Q177" s="55"/>
      <c r="R177" s="54"/>
      <c r="S177" s="56">
        <f t="shared" si="31"/>
        <v>0</v>
      </c>
      <c r="T177" s="56">
        <f t="shared" si="28"/>
        <v>0</v>
      </c>
      <c r="U177" s="56">
        <f t="shared" si="32"/>
        <v>0</v>
      </c>
      <c r="V177" s="56">
        <f t="shared" si="29"/>
        <v>0</v>
      </c>
      <c r="W177" s="64" t="str">
        <f t="shared" si="30"/>
        <v/>
      </c>
      <c r="X177" s="56" t="str">
        <f t="shared" si="33"/>
        <v>T</v>
      </c>
    </row>
    <row r="178" spans="3:24" ht="21.75" customHeight="1" x14ac:dyDescent="0.25">
      <c r="C178" s="63"/>
      <c r="D178" s="66" t="str">
        <f t="shared" si="27"/>
        <v/>
      </c>
      <c r="E178" s="69" t="str">
        <f>IFERROR(VLOOKUP(J178,Causa!$A$2:$F$15,6,0),"")</f>
        <v/>
      </c>
      <c r="F178" s="52"/>
      <c r="G178" s="53"/>
      <c r="H178" s="212"/>
      <c r="I178" s="55"/>
      <c r="J178" s="54"/>
      <c r="K178" s="54"/>
      <c r="L178" s="54"/>
      <c r="M178" s="54"/>
      <c r="N178" s="54"/>
      <c r="O178" s="54"/>
      <c r="P178" s="54"/>
      <c r="Q178" s="55"/>
      <c r="R178" s="54"/>
      <c r="S178" s="56">
        <f t="shared" si="31"/>
        <v>0</v>
      </c>
      <c r="T178" s="56">
        <f t="shared" si="28"/>
        <v>0</v>
      </c>
      <c r="U178" s="56">
        <f t="shared" si="32"/>
        <v>0</v>
      </c>
      <c r="V178" s="56">
        <f t="shared" si="29"/>
        <v>0</v>
      </c>
      <c r="W178" s="64" t="str">
        <f t="shared" si="30"/>
        <v/>
      </c>
      <c r="X178" s="56" t="str">
        <f t="shared" si="33"/>
        <v>T</v>
      </c>
    </row>
    <row r="179" spans="3:24" ht="21.75" customHeight="1" x14ac:dyDescent="0.25">
      <c r="C179" s="63"/>
      <c r="D179" s="66" t="str">
        <f t="shared" si="27"/>
        <v/>
      </c>
      <c r="E179" s="69" t="str">
        <f>IFERROR(VLOOKUP(J179,Causa!$A$2:$F$15,6,0),"")</f>
        <v/>
      </c>
      <c r="F179" s="52"/>
      <c r="G179" s="53"/>
      <c r="H179" s="212"/>
      <c r="I179" s="55"/>
      <c r="J179" s="54"/>
      <c r="K179" s="54"/>
      <c r="L179" s="54"/>
      <c r="M179" s="54"/>
      <c r="N179" s="54"/>
      <c r="O179" s="54"/>
      <c r="P179" s="54"/>
      <c r="Q179" s="55"/>
      <c r="R179" s="54"/>
      <c r="S179" s="56">
        <f t="shared" si="31"/>
        <v>0</v>
      </c>
      <c r="T179" s="56">
        <f t="shared" si="28"/>
        <v>0</v>
      </c>
      <c r="U179" s="56">
        <f t="shared" si="32"/>
        <v>0</v>
      </c>
      <c r="V179" s="56">
        <f t="shared" si="29"/>
        <v>0</v>
      </c>
      <c r="W179" s="64" t="str">
        <f t="shared" si="30"/>
        <v/>
      </c>
      <c r="X179" s="56" t="str">
        <f t="shared" si="33"/>
        <v>T</v>
      </c>
    </row>
    <row r="180" spans="3:24" ht="21.75" customHeight="1" x14ac:dyDescent="0.25">
      <c r="C180" s="63"/>
      <c r="D180" s="66" t="str">
        <f t="shared" si="27"/>
        <v/>
      </c>
      <c r="E180" s="69" t="str">
        <f>IFERROR(VLOOKUP(J180,Causa!$A$2:$F$15,6,0),"")</f>
        <v/>
      </c>
      <c r="F180" s="52"/>
      <c r="G180" s="53"/>
      <c r="H180" s="212"/>
      <c r="I180" s="55"/>
      <c r="J180" s="54"/>
      <c r="K180" s="54"/>
      <c r="L180" s="54"/>
      <c r="M180" s="54"/>
      <c r="N180" s="54"/>
      <c r="O180" s="54"/>
      <c r="P180" s="54"/>
      <c r="Q180" s="55"/>
      <c r="R180" s="54"/>
      <c r="S180" s="56">
        <f t="shared" si="31"/>
        <v>0</v>
      </c>
      <c r="T180" s="56">
        <f t="shared" si="28"/>
        <v>0</v>
      </c>
      <c r="U180" s="56">
        <f t="shared" si="32"/>
        <v>0</v>
      </c>
      <c r="V180" s="56">
        <f t="shared" si="29"/>
        <v>0</v>
      </c>
      <c r="W180" s="64" t="str">
        <f t="shared" si="30"/>
        <v/>
      </c>
      <c r="X180" s="56" t="str">
        <f t="shared" si="33"/>
        <v>T</v>
      </c>
    </row>
    <row r="181" spans="3:24" ht="21.75" customHeight="1" x14ac:dyDescent="0.25">
      <c r="C181" s="63"/>
      <c r="D181" s="66" t="str">
        <f t="shared" si="27"/>
        <v/>
      </c>
      <c r="E181" s="69" t="str">
        <f>IFERROR(VLOOKUP(J181,Causa!$A$2:$F$15,6,0),"")</f>
        <v/>
      </c>
      <c r="F181" s="52"/>
      <c r="G181" s="53"/>
      <c r="H181" s="212"/>
      <c r="I181" s="55"/>
      <c r="J181" s="54"/>
      <c r="K181" s="54"/>
      <c r="L181" s="54"/>
      <c r="M181" s="54"/>
      <c r="N181" s="54"/>
      <c r="O181" s="54"/>
      <c r="P181" s="54"/>
      <c r="Q181" s="55"/>
      <c r="R181" s="54"/>
      <c r="S181" s="56">
        <f t="shared" si="31"/>
        <v>0</v>
      </c>
      <c r="T181" s="56">
        <f t="shared" si="28"/>
        <v>0</v>
      </c>
      <c r="U181" s="56">
        <f t="shared" si="32"/>
        <v>0</v>
      </c>
      <c r="V181" s="56">
        <f t="shared" si="29"/>
        <v>0</v>
      </c>
      <c r="W181" s="64" t="str">
        <f t="shared" si="30"/>
        <v/>
      </c>
      <c r="X181" s="56" t="str">
        <f t="shared" si="33"/>
        <v>T</v>
      </c>
    </row>
    <row r="182" spans="3:24" ht="21.75" customHeight="1" x14ac:dyDescent="0.25">
      <c r="C182" s="63"/>
      <c r="D182" s="66" t="str">
        <f t="shared" si="27"/>
        <v/>
      </c>
      <c r="E182" s="69" t="str">
        <f>IFERROR(VLOOKUP(J182,Causa!$A$2:$F$15,6,0),"")</f>
        <v/>
      </c>
      <c r="F182" s="52"/>
      <c r="G182" s="53"/>
      <c r="H182" s="212"/>
      <c r="I182" s="55"/>
      <c r="J182" s="54"/>
      <c r="K182" s="54"/>
      <c r="L182" s="54"/>
      <c r="M182" s="54"/>
      <c r="N182" s="54"/>
      <c r="O182" s="54"/>
      <c r="P182" s="54"/>
      <c r="Q182" s="55"/>
      <c r="R182" s="54"/>
      <c r="S182" s="56">
        <f t="shared" si="31"/>
        <v>0</v>
      </c>
      <c r="T182" s="56">
        <f t="shared" si="28"/>
        <v>0</v>
      </c>
      <c r="U182" s="56">
        <f t="shared" si="32"/>
        <v>0</v>
      </c>
      <c r="V182" s="56">
        <f t="shared" si="29"/>
        <v>0</v>
      </c>
      <c r="W182" s="64" t="str">
        <f t="shared" si="30"/>
        <v/>
      </c>
      <c r="X182" s="56" t="str">
        <f t="shared" si="33"/>
        <v>T</v>
      </c>
    </row>
    <row r="183" spans="3:24" ht="21.75" customHeight="1" x14ac:dyDescent="0.25">
      <c r="C183" s="63"/>
      <c r="D183" s="66" t="str">
        <f t="shared" si="27"/>
        <v/>
      </c>
      <c r="E183" s="69" t="str">
        <f>IFERROR(VLOOKUP(J183,Causa!$A$2:$F$15,6,0),"")</f>
        <v/>
      </c>
      <c r="F183" s="52"/>
      <c r="G183" s="53"/>
      <c r="H183" s="212"/>
      <c r="I183" s="55"/>
      <c r="J183" s="54"/>
      <c r="K183" s="54"/>
      <c r="L183" s="54"/>
      <c r="M183" s="54"/>
      <c r="N183" s="54"/>
      <c r="O183" s="54"/>
      <c r="P183" s="54"/>
      <c r="Q183" s="55"/>
      <c r="R183" s="54"/>
      <c r="S183" s="56">
        <f t="shared" si="31"/>
        <v>0</v>
      </c>
      <c r="T183" s="56">
        <f t="shared" si="28"/>
        <v>0</v>
      </c>
      <c r="U183" s="56">
        <f t="shared" si="32"/>
        <v>0</v>
      </c>
      <c r="V183" s="56">
        <f t="shared" si="29"/>
        <v>0</v>
      </c>
      <c r="W183" s="64" t="str">
        <f t="shared" si="30"/>
        <v/>
      </c>
      <c r="X183" s="56" t="str">
        <f t="shared" si="33"/>
        <v>T</v>
      </c>
    </row>
    <row r="184" spans="3:24" ht="21.75" customHeight="1" x14ac:dyDescent="0.25">
      <c r="C184" s="63"/>
      <c r="D184" s="66" t="str">
        <f t="shared" si="27"/>
        <v/>
      </c>
      <c r="E184" s="69" t="str">
        <f>IFERROR(VLOOKUP(J184,Causa!$A$2:$F$15,6,0),"")</f>
        <v/>
      </c>
      <c r="F184" s="52"/>
      <c r="G184" s="53"/>
      <c r="H184" s="212"/>
      <c r="I184" s="55"/>
      <c r="J184" s="54"/>
      <c r="K184" s="54"/>
      <c r="L184" s="54"/>
      <c r="M184" s="54"/>
      <c r="N184" s="54"/>
      <c r="O184" s="54"/>
      <c r="P184" s="54"/>
      <c r="Q184" s="55"/>
      <c r="R184" s="54"/>
      <c r="S184" s="56">
        <f t="shared" si="31"/>
        <v>0</v>
      </c>
      <c r="T184" s="56">
        <f t="shared" si="28"/>
        <v>0</v>
      </c>
      <c r="U184" s="56">
        <f t="shared" si="32"/>
        <v>0</v>
      </c>
      <c r="V184" s="56">
        <f t="shared" si="29"/>
        <v>0</v>
      </c>
      <c r="W184" s="64" t="str">
        <f t="shared" si="30"/>
        <v/>
      </c>
      <c r="X184" s="56" t="str">
        <f t="shared" si="33"/>
        <v>T</v>
      </c>
    </row>
    <row r="185" spans="3:24" ht="21.75" customHeight="1" x14ac:dyDescent="0.25">
      <c r="C185" s="63"/>
      <c r="D185" s="66" t="str">
        <f t="shared" si="27"/>
        <v/>
      </c>
      <c r="E185" s="69" t="str">
        <f>IFERROR(VLOOKUP(J185,Causa!$A$2:$F$15,6,0),"")</f>
        <v/>
      </c>
      <c r="F185" s="52"/>
      <c r="G185" s="53"/>
      <c r="H185" s="212"/>
      <c r="I185" s="55"/>
      <c r="J185" s="54"/>
      <c r="K185" s="54"/>
      <c r="L185" s="54"/>
      <c r="M185" s="54"/>
      <c r="N185" s="54"/>
      <c r="O185" s="54"/>
      <c r="P185" s="54"/>
      <c r="Q185" s="55"/>
      <c r="R185" s="54"/>
      <c r="S185" s="56">
        <f t="shared" si="31"/>
        <v>0</v>
      </c>
      <c r="T185" s="56">
        <f t="shared" si="28"/>
        <v>0</v>
      </c>
      <c r="U185" s="56">
        <f t="shared" si="32"/>
        <v>0</v>
      </c>
      <c r="V185" s="56">
        <f t="shared" si="29"/>
        <v>0</v>
      </c>
      <c r="W185" s="64" t="str">
        <f t="shared" si="30"/>
        <v/>
      </c>
      <c r="X185" s="56" t="str">
        <f t="shared" si="33"/>
        <v>T</v>
      </c>
    </row>
    <row r="186" spans="3:24" ht="21.75" customHeight="1" x14ac:dyDescent="0.25">
      <c r="C186" s="63"/>
      <c r="D186" s="66" t="str">
        <f t="shared" si="27"/>
        <v/>
      </c>
      <c r="E186" s="69" t="str">
        <f>IFERROR(VLOOKUP(J186,Causa!$A$2:$F$15,6,0),"")</f>
        <v/>
      </c>
      <c r="F186" s="52"/>
      <c r="G186" s="53"/>
      <c r="H186" s="212"/>
      <c r="I186" s="55"/>
      <c r="J186" s="54"/>
      <c r="K186" s="54"/>
      <c r="L186" s="54"/>
      <c r="M186" s="54"/>
      <c r="N186" s="54"/>
      <c r="O186" s="54"/>
      <c r="P186" s="54"/>
      <c r="Q186" s="55"/>
      <c r="R186" s="54"/>
      <c r="S186" s="56">
        <f t="shared" si="31"/>
        <v>0</v>
      </c>
      <c r="T186" s="56">
        <f t="shared" si="28"/>
        <v>0</v>
      </c>
      <c r="U186" s="56">
        <f t="shared" si="32"/>
        <v>0</v>
      </c>
      <c r="V186" s="56">
        <f t="shared" si="29"/>
        <v>0</v>
      </c>
      <c r="W186" s="64" t="str">
        <f t="shared" si="30"/>
        <v/>
      </c>
      <c r="X186" s="56" t="str">
        <f t="shared" si="33"/>
        <v>T</v>
      </c>
    </row>
    <row r="187" spans="3:24" ht="21.75" customHeight="1" x14ac:dyDescent="0.25">
      <c r="C187" s="63"/>
      <c r="D187" s="66" t="str">
        <f t="shared" si="27"/>
        <v/>
      </c>
      <c r="E187" s="69" t="str">
        <f>IFERROR(VLOOKUP(J187,Causa!$A$2:$F$15,6,0),"")</f>
        <v/>
      </c>
      <c r="F187" s="52"/>
      <c r="G187" s="53"/>
      <c r="H187" s="212"/>
      <c r="I187" s="55"/>
      <c r="J187" s="54"/>
      <c r="K187" s="54"/>
      <c r="L187" s="54"/>
      <c r="M187" s="54"/>
      <c r="N187" s="54"/>
      <c r="O187" s="54"/>
      <c r="P187" s="54"/>
      <c r="Q187" s="55"/>
      <c r="R187" s="54"/>
      <c r="S187" s="56">
        <f t="shared" si="31"/>
        <v>0</v>
      </c>
      <c r="T187" s="56">
        <f t="shared" si="28"/>
        <v>0</v>
      </c>
      <c r="U187" s="56">
        <f t="shared" si="32"/>
        <v>0</v>
      </c>
      <c r="V187" s="56">
        <f t="shared" si="29"/>
        <v>0</v>
      </c>
      <c r="W187" s="64" t="str">
        <f t="shared" si="30"/>
        <v/>
      </c>
      <c r="X187" s="56" t="str">
        <f t="shared" si="33"/>
        <v>T</v>
      </c>
    </row>
    <row r="188" spans="3:24" ht="21.75" customHeight="1" x14ac:dyDescent="0.25">
      <c r="C188" s="63"/>
      <c r="D188" s="66" t="str">
        <f t="shared" si="27"/>
        <v/>
      </c>
      <c r="E188" s="69" t="str">
        <f>IFERROR(VLOOKUP(J188,Causa!$A$2:$F$15,6,0),"")</f>
        <v/>
      </c>
      <c r="F188" s="52"/>
      <c r="G188" s="53"/>
      <c r="H188" s="212"/>
      <c r="I188" s="55"/>
      <c r="J188" s="54"/>
      <c r="K188" s="54"/>
      <c r="L188" s="54"/>
      <c r="M188" s="54"/>
      <c r="N188" s="54"/>
      <c r="O188" s="54"/>
      <c r="P188" s="54"/>
      <c r="Q188" s="55"/>
      <c r="R188" s="54"/>
      <c r="S188" s="56">
        <f t="shared" si="31"/>
        <v>0</v>
      </c>
      <c r="T188" s="56">
        <f t="shared" si="28"/>
        <v>0</v>
      </c>
      <c r="U188" s="56">
        <f t="shared" si="32"/>
        <v>0</v>
      </c>
      <c r="V188" s="56">
        <f t="shared" si="29"/>
        <v>0</v>
      </c>
      <c r="W188" s="64" t="str">
        <f t="shared" si="30"/>
        <v/>
      </c>
      <c r="X188" s="56" t="str">
        <f t="shared" si="33"/>
        <v>T</v>
      </c>
    </row>
  </sheetData>
  <mergeCells count="15">
    <mergeCell ref="C33:D33"/>
    <mergeCell ref="T33:W33"/>
    <mergeCell ref="Y113:Z113"/>
    <mergeCell ref="AD7:AD8"/>
    <mergeCell ref="Q8:S8"/>
    <mergeCell ref="T7:Z7"/>
    <mergeCell ref="AA7:AB7"/>
    <mergeCell ref="AC7:AC8"/>
    <mergeCell ref="A9:A15"/>
    <mergeCell ref="R9:S15"/>
    <mergeCell ref="A16:A23"/>
    <mergeCell ref="A24:A31"/>
    <mergeCell ref="G3:L3"/>
    <mergeCell ref="F4:G4"/>
    <mergeCell ref="C7:S7"/>
  </mergeCells>
  <conditionalFormatting sqref="R9:S15">
    <cfRule type="cellIs" priority="42" stopIfTrue="1" operator="equal">
      <formula>0</formula>
    </cfRule>
    <cfRule type="cellIs" dxfId="333" priority="54" stopIfTrue="1" operator="lessThan">
      <formula>0.8477</formula>
    </cfRule>
    <cfRule type="cellIs" dxfId="332" priority="55" stopIfTrue="1" operator="greaterThanOrEqual">
      <formula>0.8477</formula>
    </cfRule>
  </conditionalFormatting>
  <conditionalFormatting sqref="R24">
    <cfRule type="cellIs" dxfId="331" priority="52" stopIfTrue="1" operator="lessThan">
      <formula>0.8477</formula>
    </cfRule>
    <cfRule type="cellIs" dxfId="330" priority="53" stopIfTrue="1" operator="greaterThanOrEqual">
      <formula>0.8477</formula>
    </cfRule>
  </conditionalFormatting>
  <conditionalFormatting sqref="G5">
    <cfRule type="cellIs" priority="45" stopIfTrue="1" operator="equal">
      <formula>0</formula>
    </cfRule>
    <cfRule type="cellIs" dxfId="329" priority="50" stopIfTrue="1" operator="lessThan">
      <formula>0.635</formula>
    </cfRule>
    <cfRule type="cellIs" dxfId="328" priority="51" stopIfTrue="1" operator="greaterThanOrEqual">
      <formula>0.635</formula>
    </cfRule>
  </conditionalFormatting>
  <conditionalFormatting sqref="I5">
    <cfRule type="cellIs" priority="44" stopIfTrue="1" operator="equal">
      <formula>0</formula>
    </cfRule>
    <cfRule type="cellIs" dxfId="327" priority="48" stopIfTrue="1" operator="lessThan">
      <formula>0.8477</formula>
    </cfRule>
    <cfRule type="cellIs" dxfId="326" priority="49" stopIfTrue="1" operator="greaterThanOrEqual">
      <formula>0.8477</formula>
    </cfRule>
  </conditionalFormatting>
  <conditionalFormatting sqref="E5">
    <cfRule type="cellIs" priority="43" stopIfTrue="1" operator="equal">
      <formula>0</formula>
    </cfRule>
    <cfRule type="cellIs" dxfId="325" priority="46" stopIfTrue="1" operator="lessThan">
      <formula>0.8898</formula>
    </cfRule>
    <cfRule type="cellIs" dxfId="324" priority="47" stopIfTrue="1" operator="greaterThanOrEqual">
      <formula>0.8898</formula>
    </cfRule>
  </conditionalFormatting>
  <conditionalFormatting sqref="R24:S30">
    <cfRule type="cellIs" priority="41" stopIfTrue="1" operator="equal">
      <formula>0</formula>
    </cfRule>
  </conditionalFormatting>
  <conditionalFormatting sqref="L9">
    <cfRule type="cellIs" priority="38" stopIfTrue="1" operator="equal">
      <formula>0</formula>
    </cfRule>
    <cfRule type="cellIs" dxfId="323" priority="39" stopIfTrue="1" operator="lessThan">
      <formula>0.635</formula>
    </cfRule>
    <cfRule type="cellIs" dxfId="322" priority="40" stopIfTrue="1" operator="greaterThanOrEqual">
      <formula>0.635</formula>
    </cfRule>
  </conditionalFormatting>
  <conditionalFormatting sqref="O9:P32 M9:M32">
    <cfRule type="cellIs" priority="35" stopIfTrue="1" operator="equal">
      <formula>0</formula>
    </cfRule>
    <cfRule type="cellIs" dxfId="321" priority="36" stopIfTrue="1" operator="lessThan">
      <formula>0.8477</formula>
    </cfRule>
    <cfRule type="cellIs" dxfId="320" priority="37" stopIfTrue="1" operator="greaterThanOrEqual">
      <formula>0.8477</formula>
    </cfRule>
  </conditionalFormatting>
  <conditionalFormatting sqref="L10:L32">
    <cfRule type="cellIs" priority="32" stopIfTrue="1" operator="equal">
      <formula>0</formula>
    </cfRule>
    <cfRule type="cellIs" dxfId="319" priority="33" stopIfTrue="1" operator="lessThan">
      <formula>0.635</formula>
    </cfRule>
    <cfRule type="cellIs" dxfId="318" priority="34" stopIfTrue="1" operator="greaterThanOrEqual">
      <formula>0.635</formula>
    </cfRule>
  </conditionalFormatting>
  <conditionalFormatting sqref="M10:M32">
    <cfRule type="cellIs" priority="29" stopIfTrue="1" operator="equal">
      <formula>0</formula>
    </cfRule>
    <cfRule type="cellIs" dxfId="317" priority="30" stopIfTrue="1" operator="lessThan">
      <formula>0.8477</formula>
    </cfRule>
    <cfRule type="cellIs" dxfId="316" priority="31" stopIfTrue="1" operator="greaterThanOrEqual">
      <formula>0.8477</formula>
    </cfRule>
  </conditionalFormatting>
  <conditionalFormatting sqref="R16">
    <cfRule type="cellIs" priority="26" stopIfTrue="1" operator="equal">
      <formula>0</formula>
    </cfRule>
    <cfRule type="cellIs" dxfId="315" priority="27" stopIfTrue="1" operator="lessThan">
      <formula>0.8477</formula>
    </cfRule>
    <cfRule type="cellIs" dxfId="314" priority="28" stopIfTrue="1" operator="greaterThanOrEqual">
      <formula>0.8477</formula>
    </cfRule>
  </conditionalFormatting>
  <conditionalFormatting sqref="N9">
    <cfRule type="containsText" dxfId="313" priority="24" stopIfTrue="1" operator="containsText" text="Avisar al planner">
      <formula>NOT(ISERROR(SEARCH("Avisar al planner",N9)))</formula>
    </cfRule>
    <cfRule type="containsText" dxfId="312" priority="25" stopIfTrue="1" operator="containsText" text="OK">
      <formula>NOT(ISERROR(SEARCH("OK",N9)))</formula>
    </cfRule>
  </conditionalFormatting>
  <conditionalFormatting sqref="N9:N32">
    <cfRule type="cellIs" dxfId="311" priority="21" stopIfTrue="1" operator="lessThanOrEqual">
      <formula>155</formula>
    </cfRule>
    <cfRule type="cellIs" dxfId="310" priority="22" stopIfTrue="1" operator="between">
      <formula>155</formula>
      <formula>185</formula>
    </cfRule>
    <cfRule type="cellIs" dxfId="309" priority="23" stopIfTrue="1" operator="greaterThanOrEqual">
      <formula>185</formula>
    </cfRule>
  </conditionalFormatting>
  <conditionalFormatting sqref="N10:N32">
    <cfRule type="containsText" dxfId="308" priority="19" stopIfTrue="1" operator="containsText" text="Avisar al planner">
      <formula>NOT(ISERROR(SEARCH("Avisar al planner",N10)))</formula>
    </cfRule>
    <cfRule type="containsText" dxfId="307" priority="20" stopIfTrue="1" operator="containsText" text="OK">
      <formula>NOT(ISERROR(SEARCH("OK",N10)))</formula>
    </cfRule>
  </conditionalFormatting>
  <conditionalFormatting sqref="N10:N32">
    <cfRule type="containsText" dxfId="306" priority="17" stopIfTrue="1" operator="containsText" text="Avisar al planner">
      <formula>NOT(ISERROR(SEARCH("Avisar al planner",N10)))</formula>
    </cfRule>
    <cfRule type="containsText" dxfId="305" priority="18" stopIfTrue="1" operator="containsText" text="OK">
      <formula>NOT(ISERROR(SEARCH("OK",N10)))</formula>
    </cfRule>
  </conditionalFormatting>
  <conditionalFormatting sqref="N10:N32">
    <cfRule type="containsText" dxfId="304" priority="15" stopIfTrue="1" operator="containsText" text="Avisar al planner">
      <formula>NOT(ISERROR(SEARCH("Avisar al planner",N10)))</formula>
    </cfRule>
    <cfRule type="containsText" dxfId="303" priority="16" stopIfTrue="1" operator="containsText" text="OK">
      <formula>NOT(ISERROR(SEARCH("OK",N10)))</formula>
    </cfRule>
  </conditionalFormatting>
  <conditionalFormatting sqref="D35:D188">
    <cfRule type="cellIs" dxfId="302" priority="13" operator="equal">
      <formula>0</formula>
    </cfRule>
    <cfRule type="cellIs" dxfId="301" priority="14" operator="equal">
      <formula>1</formula>
    </cfRule>
  </conditionalFormatting>
  <conditionalFormatting sqref="C9:C32">
    <cfRule type="cellIs" dxfId="300" priority="11" operator="equal">
      <formula>0</formula>
    </cfRule>
    <cfRule type="cellIs" dxfId="299" priority="12" operator="notEqual">
      <formula>0</formula>
    </cfRule>
  </conditionalFormatting>
  <conditionalFormatting sqref="C9:C32">
    <cfRule type="cellIs" priority="10" operator="equal">
      <formula>""""""</formula>
    </cfRule>
  </conditionalFormatting>
  <conditionalFormatting sqref="G6">
    <cfRule type="cellIs" priority="3" stopIfTrue="1" operator="equal">
      <formula>0</formula>
    </cfRule>
    <cfRule type="cellIs" dxfId="298" priority="8" stopIfTrue="1" operator="lessThan">
      <formula>0.635</formula>
    </cfRule>
    <cfRule type="cellIs" dxfId="297" priority="9" stopIfTrue="1" operator="greaterThanOrEqual">
      <formula>0.635</formula>
    </cfRule>
  </conditionalFormatting>
  <conditionalFormatting sqref="I6">
    <cfRule type="cellIs" priority="2" stopIfTrue="1" operator="equal">
      <formula>0</formula>
    </cfRule>
    <cfRule type="cellIs" dxfId="296" priority="6" stopIfTrue="1" operator="lessThan">
      <formula>0.8477</formula>
    </cfRule>
    <cfRule type="cellIs" dxfId="295" priority="7" stopIfTrue="1" operator="greaterThanOrEqual">
      <formula>0.8477</formula>
    </cfRule>
  </conditionalFormatting>
  <conditionalFormatting sqref="E6">
    <cfRule type="cellIs" priority="1" stopIfTrue="1" operator="equal">
      <formula>0</formula>
    </cfRule>
    <cfRule type="cellIs" dxfId="294" priority="4" stopIfTrue="1" operator="lessThan">
      <formula>0.8898</formula>
    </cfRule>
    <cfRule type="cellIs" dxfId="293" priority="5" stopIfTrue="1" operator="greaterThanOrEqual">
      <formula>0.8898</formula>
    </cfRule>
  </conditionalFormatting>
  <dataValidations count="4">
    <dataValidation allowBlank="1" showErrorMessage="1" promptTitle="Numero de Orden" sqref="G9:G32 G35:G188" xr:uid="{411309BB-14AE-4B67-B066-61EAAB85690F}"/>
    <dataValidation type="time" allowBlank="1" showInputMessage="1" showErrorMessage="1" error="POR FAVOR INGRESE DATOS EN FORMATO DE HORA_x000a_" sqref="F35:F188" xr:uid="{78E1E581-CF8F-4335-A42B-B3684EB5400A}">
      <formula1>0</formula1>
      <formula2>0.999988425925926</formula2>
    </dataValidation>
    <dataValidation type="decimal" allowBlank="1" showInputMessage="1" showErrorMessage="1" error="POR FAVOR INGRESE DATOS EN FORMATO DE NUMEROS_x000a_" promptTitle="Producción Acumulada" prompt="Ingrese la producción Acumulada (contometro Llenadora por hora)" sqref="E9:E32" xr:uid="{18C59FC2-B889-4986-951B-087818A797D3}">
      <formula1>0</formula1>
      <formula2>10000000000</formula2>
    </dataValidation>
    <dataValidation type="list" allowBlank="1" showInputMessage="1" showErrorMessage="1" sqref="AB9:AB32" xr:uid="{63F8B374-F491-4958-8546-316750315DAB}">
      <formula1>"P,T,A,  "</formula1>
    </dataValidation>
  </dataValidations>
  <pageMargins left="0.75" right="0.75" top="1" bottom="1" header="0" footer="0"/>
  <pageSetup paperSize="9" orientation="portrait" r:id="rId1"/>
  <headerFooter alignWithMargins="0"/>
  <drawing r:id="rId2"/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xr:uid="{1EEABC23-C0E8-42D0-8A8E-989774228391}">
          <x14:formula1>
            <xm:f>INDIRECT(VLOOKUP(J35,Causa!$A$2:$E$15,5,0))</xm:f>
          </x14:formula1>
          <xm:sqref>K35:K188</xm:sqref>
        </x14:dataValidation>
        <x14:dataValidation type="list" allowBlank="1" showInputMessage="1" showErrorMessage="1" xr:uid="{53EF1ECF-4438-4602-ACBD-3F5140D7B536}">
          <x14:formula1>
            <xm:f>Causa!$A$97:$A$107</xm:f>
          </x14:formula1>
          <xm:sqref>F4</xm:sqref>
        </x14:dataValidation>
        <x14:dataValidation type="list" allowBlank="1" showInputMessage="1" showErrorMessage="1" promptTitle="Ingreso de Turnos" prompt="PMTURNOA_x000a_PMTURNOB_x000a_PMTURNOC_x000a_PMTURNOD_x000a_" xr:uid="{303B43D2-82B4-4CBE-97BD-994123363853}">
          <x14:formula1>
            <xm:f>Causa!$A$71:$A$74</xm:f>
          </x14:formula1>
          <xm:sqref>I9:I32</xm:sqref>
        </x14:dataValidation>
        <x14:dataValidation type="list" allowBlank="1" showInputMessage="1" showErrorMessage="1" xr:uid="{9949FD81-BAD8-48CD-A868-74F2D1122B30}">
          <x14:formula1>
            <xm:f>Causa!$A$78:$A$81</xm:f>
          </x14:formula1>
          <xm:sqref>J9:J32</xm:sqref>
        </x14:dataValidation>
        <x14:dataValidation type="list" allowBlank="1" showInputMessage="1" showErrorMessage="1" xr:uid="{C1B64983-639E-4579-950D-10B13F58C12D}">
          <x14:formula1>
            <xm:f>Causa!$A$71:$A$74</xm:f>
          </x14:formula1>
          <xm:sqref>I35:I188</xm:sqref>
        </x14:dataValidation>
        <x14:dataValidation type="list" allowBlank="1" showInputMessage="1" showErrorMessage="1" xr:uid="{51C0FE4D-03A8-4F9E-A9E6-785180BDAB33}">
          <x14:formula1>
            <xm:f>Causa!$A$2:$A$15</xm:f>
          </x14:formula1>
          <xm:sqref>J35:J188</xm:sqref>
        </x14:dataValidation>
        <x14:dataValidation type="list" allowBlank="1" showInputMessage="1" showErrorMessage="1" xr:uid="{32FA1E56-D755-4469-9C5D-A210BE8C51DE}">
          <x14:formula1>
            <xm:f>IF(OR(E35=1,E35=2),Causa!$A$28:$A$61,Causa!$A$28)</xm:f>
          </x14:formula1>
          <xm:sqref>L35:L188</xm:sqref>
        </x14:dataValidation>
        <x14:dataValidation type="list" allowBlank="1" showInputMessage="1" showErrorMessage="1" xr:uid="{7D63D6B3-78C7-4660-9086-F095E62AC955}">
          <x14:formula1>
            <xm:f>IF(E35=1,INDIRECT(VLOOKUP(N35,Causa!$AA:$AE,5,0)),INDIRECT(VLOOKUP(J35,Causa!$X:$AE,8,0)))</xm:f>
          </x14:formula1>
          <xm:sqref>O35:O188</xm:sqref>
        </x14:dataValidation>
        <x14:dataValidation type="list" allowBlank="1" showInputMessage="1" showErrorMessage="1" xr:uid="{ED95F09C-332D-4CB7-9994-5DD0FE8B0BD7}">
          <x14:formula1>
            <xm:f>INDIRECT(VLOOKUP(M35,Causa!$T$2:$U$16,2,0))</xm:f>
          </x14:formula1>
          <xm:sqref>N35:N188</xm:sqref>
        </x14:dataValidation>
        <x14:dataValidation type="list" allowBlank="1" showInputMessage="1" showErrorMessage="1" xr:uid="{C2BD363D-0763-45EA-90D4-544268AA0BB4}">
          <x14:formula1>
            <xm:f>IF(E35=1,Causa!$T$2:$T$16,Causa!$W$1)</xm:f>
          </x14:formula1>
          <xm:sqref>M35:M188</xm:sqref>
        </x14:dataValidation>
      </x14:dataValidation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E52C03-58B4-4A27-B7B9-C25573B5958B}">
  <sheetPr codeName="Hoja46"/>
  <dimension ref="A1:AR188"/>
  <sheetViews>
    <sheetView showGridLines="0" topLeftCell="B14" zoomScale="103" zoomScaleNormal="40" workbookViewId="0">
      <selection activeCell="K13" sqref="K13"/>
    </sheetView>
  </sheetViews>
  <sheetFormatPr baseColWidth="10" defaultColWidth="7.77734375" defaultRowHeight="21.75" customHeight="1" x14ac:dyDescent="0.25"/>
  <cols>
    <col min="1" max="1" width="8.77734375" style="148" hidden="1" customWidth="1"/>
    <col min="2" max="2" width="11.21875" style="87" customWidth="1"/>
    <col min="3" max="3" width="8.77734375" style="87" customWidth="1"/>
    <col min="4" max="4" width="13.77734375" style="87" customWidth="1"/>
    <col min="5" max="5" width="10.21875" style="87" customWidth="1"/>
    <col min="6" max="6" width="13.77734375" style="87" customWidth="1"/>
    <col min="7" max="7" width="15.77734375" style="87" customWidth="1"/>
    <col min="8" max="8" width="13.21875" style="87" bestFit="1" customWidth="1"/>
    <col min="9" max="9" width="13.21875" style="87" customWidth="1"/>
    <col min="10" max="10" width="13.77734375" style="87" customWidth="1"/>
    <col min="11" max="11" width="12" style="87" customWidth="1"/>
    <col min="12" max="12" width="22.77734375" style="87" customWidth="1"/>
    <col min="13" max="13" width="18.21875" style="87" customWidth="1"/>
    <col min="14" max="15" width="15.77734375" style="87" customWidth="1"/>
    <col min="16" max="16" width="15.21875" style="87" customWidth="1"/>
    <col min="17" max="17" width="39.77734375" style="87" customWidth="1"/>
    <col min="18" max="18" width="34.21875" style="87" customWidth="1"/>
    <col min="19" max="19" width="16.77734375" style="87" customWidth="1"/>
    <col min="20" max="21" width="13.77734375" style="87" customWidth="1"/>
    <col min="22" max="22" width="17.77734375" style="87" bestFit="1" customWidth="1"/>
    <col min="23" max="24" width="13.77734375" style="87" customWidth="1"/>
    <col min="25" max="25" width="9.21875" style="87" bestFit="1" customWidth="1"/>
    <col min="26" max="26" width="9.44140625" style="87" customWidth="1"/>
    <col min="27" max="27" width="15.21875" style="87" customWidth="1"/>
    <col min="28" max="28" width="20.77734375" style="87" bestFit="1" customWidth="1"/>
    <col min="29" max="29" width="14.77734375" style="87" customWidth="1"/>
    <col min="30" max="30" width="19" style="87" bestFit="1" customWidth="1"/>
    <col min="31" max="31" width="5.21875" style="87" customWidth="1"/>
    <col min="32" max="32" width="21.77734375" style="87" bestFit="1" customWidth="1"/>
    <col min="33" max="33" width="14.21875" style="87" customWidth="1"/>
    <col min="34" max="34" width="18.77734375" style="87" bestFit="1" customWidth="1"/>
    <col min="35" max="41" width="15.77734375" style="87" customWidth="1"/>
    <col min="42" max="42" width="30.5546875" style="87" bestFit="1" customWidth="1"/>
    <col min="43" max="44" width="15.77734375" style="87" customWidth="1"/>
    <col min="45" max="16384" width="7.77734375" style="87"/>
  </cols>
  <sheetData>
    <row r="1" spans="1:44" ht="6.75" hidden="1" customHeight="1" x14ac:dyDescent="0.25">
      <c r="A1" s="147"/>
      <c r="B1" s="89"/>
      <c r="C1" s="89"/>
      <c r="D1" s="89"/>
      <c r="E1" s="89"/>
      <c r="F1" s="89"/>
      <c r="G1" s="89"/>
      <c r="H1" s="89"/>
      <c r="I1" s="89"/>
      <c r="J1" s="89"/>
      <c r="K1" s="89"/>
      <c r="L1" s="89"/>
      <c r="M1" s="195" t="s">
        <v>1770</v>
      </c>
      <c r="N1" s="89"/>
      <c r="O1" s="89"/>
      <c r="P1" s="89"/>
      <c r="Q1" s="89"/>
      <c r="R1" s="89"/>
      <c r="S1" s="89"/>
      <c r="T1" s="89"/>
      <c r="U1" s="89"/>
      <c r="V1" s="89"/>
      <c r="W1" s="89"/>
      <c r="X1" s="89"/>
      <c r="Y1" s="89"/>
      <c r="Z1" s="89"/>
      <c r="AA1" s="89"/>
      <c r="AE1" s="88"/>
    </row>
    <row r="2" spans="1:44" ht="3.75" customHeight="1" thickBot="1" x14ac:dyDescent="0.3">
      <c r="AE2" s="88"/>
    </row>
    <row r="3" spans="1:44" ht="21" customHeight="1" thickBot="1" x14ac:dyDescent="0.45">
      <c r="E3" s="217" t="s">
        <v>0</v>
      </c>
      <c r="F3" s="37"/>
      <c r="G3" s="268" t="s">
        <v>1759</v>
      </c>
      <c r="H3" s="263"/>
      <c r="I3" s="263"/>
      <c r="J3" s="263"/>
      <c r="K3" s="263"/>
      <c r="L3" s="269"/>
      <c r="M3" s="202" t="s">
        <v>1848</v>
      </c>
      <c r="N3" s="202" t="s">
        <v>1849</v>
      </c>
      <c r="O3" s="91"/>
      <c r="P3" s="91"/>
      <c r="Q3" s="91"/>
      <c r="R3" s="91"/>
      <c r="S3" s="39"/>
      <c r="AE3" s="88"/>
    </row>
    <row r="4" spans="1:44" ht="18.75" customHeight="1" thickBot="1" x14ac:dyDescent="0.3">
      <c r="D4" s="90"/>
      <c r="E4" s="217" t="s">
        <v>1762</v>
      </c>
      <c r="F4" s="264"/>
      <c r="G4" s="265"/>
      <c r="H4" s="28">
        <f>IFERROR(VLOOKUP(F4,Causa!$A$97:$B$108,2,0),0)</f>
        <v>0</v>
      </c>
      <c r="I4" s="90"/>
      <c r="J4" s="92"/>
      <c r="K4" s="92"/>
      <c r="L4" s="201" t="s">
        <v>1845</v>
      </c>
      <c r="M4" s="203">
        <f>+SUMIFS(P:P,L:L,$M$1,X:X,"M")</f>
        <v>0</v>
      </c>
      <c r="N4" s="203">
        <f>COUNTIFS(N7:N30,"&gt;180",AA7:AA30,"M")</f>
        <v>0</v>
      </c>
      <c r="O4" s="91"/>
      <c r="P4" s="91"/>
      <c r="Q4" s="90"/>
      <c r="R4" s="94"/>
      <c r="AE4" s="88"/>
    </row>
    <row r="5" spans="1:44" ht="18.75" customHeight="1" x14ac:dyDescent="0.25">
      <c r="D5" s="95" t="s">
        <v>1752</v>
      </c>
      <c r="E5" s="78">
        <f>IFERROR(SUM(T9:T32)/(SUM(Y9:Y32)-SUM(U9:U32)-SUM(V9:V32)-SUM(W9:W32)),0)</f>
        <v>0</v>
      </c>
      <c r="F5" s="95" t="s">
        <v>1751</v>
      </c>
      <c r="G5" s="27">
        <f>IFERROR(SUM(T9:T32)/(SUM(Y9:Y32)-SUM(U9:U32)),0)</f>
        <v>0</v>
      </c>
      <c r="H5" s="95" t="s">
        <v>1753</v>
      </c>
      <c r="I5" s="78">
        <f>IFERROR(SUM(T9:T32)/(SUM(Y9:Y32)-SUM(U9:U32)-SUM(V9:V32)),0)</f>
        <v>0</v>
      </c>
      <c r="J5" s="93"/>
      <c r="K5" s="93"/>
      <c r="L5" s="201" t="s">
        <v>1846</v>
      </c>
      <c r="M5" s="203">
        <f>+SUMIFS(P:P,L:L,$M$1,X:X,"T")</f>
        <v>0</v>
      </c>
      <c r="N5" s="203">
        <f>COUNTIFS(N8:N31,"&gt;180",AA8:AA31,"t")</f>
        <v>0</v>
      </c>
      <c r="O5" s="95"/>
      <c r="P5" s="95"/>
      <c r="T5" s="192" t="s">
        <v>11</v>
      </c>
      <c r="U5" s="192" t="s">
        <v>12</v>
      </c>
      <c r="V5" s="192" t="s">
        <v>13</v>
      </c>
      <c r="W5" s="192" t="s">
        <v>14</v>
      </c>
      <c r="X5" s="192" t="s">
        <v>15</v>
      </c>
      <c r="Y5" s="192" t="s">
        <v>16</v>
      </c>
      <c r="AE5" s="97"/>
      <c r="AF5" s="98"/>
    </row>
    <row r="6" spans="1:44" ht="18.75" customHeight="1" thickBot="1" x14ac:dyDescent="0.3">
      <c r="C6" s="87" t="s">
        <v>1799</v>
      </c>
      <c r="D6" s="95" t="s">
        <v>1752</v>
      </c>
      <c r="E6" s="78">
        <f>IFERROR(SUM(T9:T16)/(SUM(Y9:Y16)-SUM(U9:U16)-SUM(V9:V16)-SUM(W9:W16)),0)</f>
        <v>0</v>
      </c>
      <c r="F6" s="95" t="s">
        <v>1751</v>
      </c>
      <c r="G6" s="27">
        <f>IFERROR(SUM(T9:T16)/(SUM(Y9:Y16)-SUM(U9:U16)),0)</f>
        <v>0</v>
      </c>
      <c r="H6" s="95" t="s">
        <v>1753</v>
      </c>
      <c r="I6" s="78">
        <f>IFERROR(SUM(T9:T16)/(SUM(Y9:Y16)-SUM(U9:U16)-SUM(V9:V16)),0)</f>
        <v>0</v>
      </c>
      <c r="J6" s="99"/>
      <c r="K6" s="99"/>
      <c r="L6" s="201" t="s">
        <v>1847</v>
      </c>
      <c r="M6" s="204">
        <f>+SUMIFS(P:P,L:L,$M$1,X:X,"N")</f>
        <v>0</v>
      </c>
      <c r="N6" s="204">
        <f>COUNTIFS(N9:N32,"&gt;180",AA9:AA32,"n")</f>
        <v>0</v>
      </c>
      <c r="O6" s="99"/>
      <c r="P6" s="99"/>
      <c r="T6" s="191">
        <f>SUM(T9:T32)</f>
        <v>0</v>
      </c>
      <c r="U6" s="191">
        <f t="shared" ref="U6:Y6" si="0">SUM(U9:U32)</f>
        <v>0</v>
      </c>
      <c r="V6" s="191">
        <f t="shared" si="0"/>
        <v>0</v>
      </c>
      <c r="W6" s="191">
        <f t="shared" si="0"/>
        <v>0</v>
      </c>
      <c r="X6" s="191">
        <f t="shared" si="0"/>
        <v>0</v>
      </c>
      <c r="Y6" s="191">
        <f t="shared" si="0"/>
        <v>0</v>
      </c>
      <c r="Z6" s="100"/>
      <c r="AA6" s="119"/>
      <c r="AB6" s="119"/>
      <c r="AC6" s="119"/>
      <c r="AD6" s="96"/>
      <c r="AE6" s="97"/>
      <c r="AF6" s="98"/>
    </row>
    <row r="7" spans="1:44" ht="26.25" customHeight="1" thickBot="1" x14ac:dyDescent="0.3">
      <c r="C7" s="266" t="s">
        <v>1</v>
      </c>
      <c r="D7" s="257"/>
      <c r="E7" s="257"/>
      <c r="F7" s="257"/>
      <c r="G7" s="257"/>
      <c r="H7" s="257"/>
      <c r="I7" s="257"/>
      <c r="J7" s="257"/>
      <c r="K7" s="257"/>
      <c r="L7" s="257"/>
      <c r="M7" s="270"/>
      <c r="N7" s="270"/>
      <c r="O7" s="257"/>
      <c r="P7" s="257"/>
      <c r="Q7" s="257"/>
      <c r="R7" s="257"/>
      <c r="S7" s="267"/>
      <c r="T7" s="256" t="s">
        <v>2</v>
      </c>
      <c r="U7" s="257"/>
      <c r="V7" s="257"/>
      <c r="W7" s="257"/>
      <c r="X7" s="257"/>
      <c r="Y7" s="257"/>
      <c r="Z7" s="258"/>
      <c r="AA7" s="252"/>
      <c r="AB7" s="252"/>
      <c r="AC7" s="252"/>
      <c r="AD7" s="252"/>
      <c r="AE7" s="97"/>
      <c r="AF7" s="98"/>
    </row>
    <row r="8" spans="1:44" s="104" customFormat="1" ht="42" customHeight="1" thickBot="1" x14ac:dyDescent="0.3">
      <c r="A8" s="149"/>
      <c r="B8" s="77" t="s">
        <v>1738</v>
      </c>
      <c r="C8" s="23" t="s">
        <v>1737</v>
      </c>
      <c r="D8" s="132" t="s">
        <v>1742</v>
      </c>
      <c r="E8" s="132" t="s">
        <v>3</v>
      </c>
      <c r="F8" s="132" t="s">
        <v>4</v>
      </c>
      <c r="G8" s="132" t="s">
        <v>6</v>
      </c>
      <c r="H8" s="132" t="s">
        <v>7</v>
      </c>
      <c r="I8" s="132" t="s">
        <v>8</v>
      </c>
      <c r="J8" s="132" t="s">
        <v>5</v>
      </c>
      <c r="K8" s="144" t="s">
        <v>1745</v>
      </c>
      <c r="L8" s="132" t="s">
        <v>9</v>
      </c>
      <c r="M8" s="132" t="s">
        <v>1746</v>
      </c>
      <c r="N8" s="132" t="s">
        <v>119</v>
      </c>
      <c r="O8" s="132" t="s">
        <v>1743</v>
      </c>
      <c r="P8" s="132" t="s">
        <v>1744</v>
      </c>
      <c r="Q8" s="253" t="s">
        <v>10</v>
      </c>
      <c r="R8" s="254"/>
      <c r="S8" s="255"/>
      <c r="T8" s="132" t="s">
        <v>11</v>
      </c>
      <c r="U8" s="132" t="s">
        <v>12</v>
      </c>
      <c r="V8" s="132" t="s">
        <v>13</v>
      </c>
      <c r="W8" s="144" t="s">
        <v>14</v>
      </c>
      <c r="X8" s="144" t="s">
        <v>15</v>
      </c>
      <c r="Y8" s="132" t="s">
        <v>16</v>
      </c>
      <c r="Z8" s="145" t="s">
        <v>4</v>
      </c>
      <c r="AA8" s="101"/>
      <c r="AB8" s="219"/>
      <c r="AC8" s="252"/>
      <c r="AD8" s="252"/>
      <c r="AE8" s="102"/>
      <c r="AF8" s="103"/>
    </row>
    <row r="9" spans="1:44" s="108" customFormat="1" ht="17.25" customHeight="1" x14ac:dyDescent="0.25">
      <c r="A9" s="259" t="s">
        <v>1761</v>
      </c>
      <c r="B9" s="46"/>
      <c r="C9" s="48" t="str">
        <f>IF(D9="","",Y9-60)</f>
        <v/>
      </c>
      <c r="D9" s="40" t="str">
        <f>IFERROR(IF(H9="","",(1-(H9/(VLOOKUP(J9,Causa!$A$78:$B$80,2,0))))*60),"FALTA CALIBRE")</f>
        <v/>
      </c>
      <c r="E9" s="41"/>
      <c r="F9" s="42">
        <v>4.0972222222222222E-2</v>
      </c>
      <c r="G9" s="133"/>
      <c r="H9" s="122" t="str">
        <f>IF(E9="","",E9)</f>
        <v/>
      </c>
      <c r="I9" s="146"/>
      <c r="J9" s="43"/>
      <c r="K9" s="159" t="str">
        <f>IFERROR("Promedio Vol. De 00:00 a 08:00: " &amp; ROUND(AVERAGE(N9:N16),1) &amp; "  - GLY Promedio: " &amp; ROUND(AVERAGE(L9:L16),3)*100,"")</f>
        <v/>
      </c>
      <c r="L9" s="123">
        <f t="shared" ref="L9:L32" si="1">IF(T9=0,0,ROUND((T9/(60-U9)),3))</f>
        <v>0</v>
      </c>
      <c r="M9" s="123">
        <f t="shared" ref="M9:M32" si="2">IF(T9=0,0,ROUND((T9/(60-U9-V9-W9)),3))</f>
        <v>0</v>
      </c>
      <c r="N9" s="44" t="str">
        <f>IF(E9="","",H9/12*VLOOKUP(J9,Causa!$A$78:$C$80,3,0))</f>
        <v/>
      </c>
      <c r="O9" s="44">
        <f t="shared" ref="O9:O32" si="3">+X9</f>
        <v>0</v>
      </c>
      <c r="P9" s="44">
        <f t="shared" ref="P9:P32" si="4">+W9</f>
        <v>0</v>
      </c>
      <c r="Q9" s="160"/>
      <c r="R9" s="262">
        <f>IFERROR(SUM(T9:T15)/(SUM(Y9:Y15)-SUM(U9:U15)-SUM(V9:V15)),0)</f>
        <v>0</v>
      </c>
      <c r="S9" s="262"/>
      <c r="T9" s="161">
        <f>IF(H9="",0,ROUND(H9/VLOOKUP(J9,Causa!$A$78:$B$80,2,0)*60,2))</f>
        <v>0</v>
      </c>
      <c r="U9" s="161">
        <f>SUMIF($W$35:$W$188,Z9,$S$35:$S$188)</f>
        <v>0</v>
      </c>
      <c r="V9" s="161">
        <f>SUMIF($W$35:$W$188,Z9,$T$35:$T$188)</f>
        <v>0</v>
      </c>
      <c r="W9" s="161">
        <f>SUMIF($W$35:$W$188,Z9,$U$35:$U$188)</f>
        <v>0</v>
      </c>
      <c r="X9" s="161">
        <f>SUMIF($W$35:$W$188,Z9,$V$35:$V$188)</f>
        <v>0</v>
      </c>
      <c r="Y9" s="161">
        <f t="shared" ref="Y9:Y32" si="5">SUM(T9:X9)</f>
        <v>0</v>
      </c>
      <c r="Z9" s="162">
        <v>0</v>
      </c>
      <c r="AA9" s="105" t="s">
        <v>517</v>
      </c>
      <c r="AB9" s="106"/>
      <c r="AC9" s="106"/>
      <c r="AD9" s="106"/>
      <c r="AE9" s="107">
        <v>0</v>
      </c>
      <c r="AP9" s="87"/>
      <c r="AQ9" s="87"/>
      <c r="AR9" s="87"/>
    </row>
    <row r="10" spans="1:44" s="108" customFormat="1" ht="17.25" customHeight="1" x14ac:dyDescent="0.25">
      <c r="A10" s="260"/>
      <c r="B10" s="47"/>
      <c r="C10" s="49" t="str">
        <f t="shared" ref="C10:C32" si="6">IF(D10="","",Y10-60)</f>
        <v/>
      </c>
      <c r="D10" s="40" t="str">
        <f>IFERROR(IF(H10="","",(1-(H10/(VLOOKUP(J10,Causa!$A$78:$B$80,2,0))))*60),"FALTA CALIBRE")</f>
        <v/>
      </c>
      <c r="E10" s="41"/>
      <c r="F10" s="42">
        <v>8.2638888888888887E-2</v>
      </c>
      <c r="G10" s="133"/>
      <c r="H10" s="122" t="str">
        <f t="shared" ref="H10:H32" si="7">IF(E10=0,"",(E10-E9))</f>
        <v/>
      </c>
      <c r="I10" s="146"/>
      <c r="J10" s="43"/>
      <c r="K10" s="159"/>
      <c r="L10" s="123">
        <f t="shared" si="1"/>
        <v>0</v>
      </c>
      <c r="M10" s="123">
        <f t="shared" si="2"/>
        <v>0</v>
      </c>
      <c r="N10" s="44" t="str">
        <f>IF(E10="","",H10/12*VLOOKUP(J10,Causa!$A$78:$C$80,3,0))</f>
        <v/>
      </c>
      <c r="O10" s="44">
        <f t="shared" si="3"/>
        <v>0</v>
      </c>
      <c r="P10" s="44">
        <f t="shared" si="4"/>
        <v>0</v>
      </c>
      <c r="Q10" s="160"/>
      <c r="R10" s="262"/>
      <c r="S10" s="262"/>
      <c r="T10" s="161">
        <f>IF(H10="",0,ROUND(H10/VLOOKUP(J10,Causa!$A$78:$B$80,2,0)*60,2))</f>
        <v>0</v>
      </c>
      <c r="U10" s="161">
        <f t="shared" ref="U10:U32" si="8">SUMIF($W$35:$W$188,Z10,$S$35:$S$188)</f>
        <v>0</v>
      </c>
      <c r="V10" s="161">
        <f t="shared" ref="V10:V32" si="9">SUMIF($W$35:$W$188,Z10,$T$35:$T$188)</f>
        <v>0</v>
      </c>
      <c r="W10" s="161">
        <f t="shared" ref="W10:W32" si="10">SUMIF($W$35:$W$188,Z10,$U$35:$U$188)</f>
        <v>0</v>
      </c>
      <c r="X10" s="161">
        <f t="shared" ref="X10:X32" si="11">SUMIF($W$35:$W$188,Z10,$V$35:$V$188)</f>
        <v>0</v>
      </c>
      <c r="Y10" s="161">
        <f t="shared" si="5"/>
        <v>0</v>
      </c>
      <c r="Z10" s="162">
        <v>1</v>
      </c>
      <c r="AA10" s="105" t="s">
        <v>517</v>
      </c>
      <c r="AB10" s="106"/>
      <c r="AC10" s="106"/>
      <c r="AD10" s="106"/>
      <c r="AE10" s="107">
        <f t="shared" ref="AE10:AE32" si="12">+AE9+1</f>
        <v>1</v>
      </c>
      <c r="AP10" s="109"/>
      <c r="AQ10" s="109"/>
      <c r="AR10" s="109"/>
    </row>
    <row r="11" spans="1:44" s="108" customFormat="1" ht="17.25" customHeight="1" x14ac:dyDescent="0.25">
      <c r="A11" s="260"/>
      <c r="B11" s="47"/>
      <c r="C11" s="49" t="str">
        <f t="shared" si="6"/>
        <v/>
      </c>
      <c r="D11" s="40" t="str">
        <f>IFERROR(IF(H11="","",(1-(H11/(VLOOKUP(J11,Causa!$A$78:$B$80,2,0))))*60),"FALTA CALIBRE")</f>
        <v/>
      </c>
      <c r="E11" s="41"/>
      <c r="F11" s="42">
        <v>0.124305555555556</v>
      </c>
      <c r="G11" s="133"/>
      <c r="H11" s="122" t="str">
        <f t="shared" si="7"/>
        <v/>
      </c>
      <c r="I11" s="146"/>
      <c r="J11" s="43"/>
      <c r="K11" s="159"/>
      <c r="L11" s="123">
        <f t="shared" si="1"/>
        <v>0</v>
      </c>
      <c r="M11" s="123">
        <f t="shared" si="2"/>
        <v>0</v>
      </c>
      <c r="N11" s="44" t="str">
        <f>IF(E11="","",H11/12*VLOOKUP(J11,Causa!$A$78:$C$80,3,0))</f>
        <v/>
      </c>
      <c r="O11" s="44">
        <f t="shared" si="3"/>
        <v>0</v>
      </c>
      <c r="P11" s="44">
        <f t="shared" si="4"/>
        <v>0</v>
      </c>
      <c r="Q11" s="160"/>
      <c r="R11" s="262"/>
      <c r="S11" s="262"/>
      <c r="T11" s="161">
        <f>IF(H11="",0,ROUND(H11/VLOOKUP(J11,Causa!$A$78:$B$80,2,0)*60,2))</f>
        <v>0</v>
      </c>
      <c r="U11" s="161">
        <f t="shared" si="8"/>
        <v>0</v>
      </c>
      <c r="V11" s="161">
        <f t="shared" si="9"/>
        <v>0</v>
      </c>
      <c r="W11" s="161">
        <f t="shared" si="10"/>
        <v>0</v>
      </c>
      <c r="X11" s="161">
        <f t="shared" si="11"/>
        <v>0</v>
      </c>
      <c r="Y11" s="161">
        <f t="shared" si="5"/>
        <v>0</v>
      </c>
      <c r="Z11" s="162">
        <v>2</v>
      </c>
      <c r="AA11" s="105" t="s">
        <v>517</v>
      </c>
      <c r="AB11" s="106"/>
      <c r="AC11" s="106"/>
      <c r="AD11" s="106"/>
      <c r="AE11" s="107">
        <f t="shared" si="12"/>
        <v>2</v>
      </c>
      <c r="AP11" s="87"/>
      <c r="AQ11" s="87"/>
      <c r="AR11" s="87"/>
    </row>
    <row r="12" spans="1:44" s="108" customFormat="1" ht="17.25" customHeight="1" x14ac:dyDescent="0.25">
      <c r="A12" s="260"/>
      <c r="B12" s="47"/>
      <c r="C12" s="49" t="str">
        <f t="shared" si="6"/>
        <v/>
      </c>
      <c r="D12" s="40" t="str">
        <f>IFERROR(IF(H12="","",(1-(H12/(VLOOKUP(J12,Causa!$A$78:$B$80,2,0))))*60),"FALTA CALIBRE")</f>
        <v/>
      </c>
      <c r="E12" s="41"/>
      <c r="F12" s="42">
        <v>0.16597222222222199</v>
      </c>
      <c r="G12" s="133"/>
      <c r="H12" s="122" t="str">
        <f t="shared" si="7"/>
        <v/>
      </c>
      <c r="I12" s="146"/>
      <c r="J12" s="43"/>
      <c r="K12" s="159"/>
      <c r="L12" s="123">
        <f t="shared" si="1"/>
        <v>0</v>
      </c>
      <c r="M12" s="123">
        <f t="shared" si="2"/>
        <v>0</v>
      </c>
      <c r="N12" s="44" t="str">
        <f>IF(E12="","",H12/12*VLOOKUP(J12,Causa!$A$78:$C$80,3,0))</f>
        <v/>
      </c>
      <c r="O12" s="44">
        <f t="shared" si="3"/>
        <v>0</v>
      </c>
      <c r="P12" s="44">
        <f t="shared" si="4"/>
        <v>0</v>
      </c>
      <c r="Q12" s="160"/>
      <c r="R12" s="262"/>
      <c r="S12" s="262"/>
      <c r="T12" s="161">
        <f>IF(H12="",0,ROUND(H12/VLOOKUP(J12,Causa!$A$78:$B$80,2,0)*60,2))</f>
        <v>0</v>
      </c>
      <c r="U12" s="161">
        <f t="shared" si="8"/>
        <v>0</v>
      </c>
      <c r="V12" s="161">
        <f t="shared" si="9"/>
        <v>0</v>
      </c>
      <c r="W12" s="161">
        <f t="shared" si="10"/>
        <v>0</v>
      </c>
      <c r="X12" s="161">
        <f t="shared" si="11"/>
        <v>0</v>
      </c>
      <c r="Y12" s="161">
        <f t="shared" si="5"/>
        <v>0</v>
      </c>
      <c r="Z12" s="162">
        <v>3</v>
      </c>
      <c r="AA12" s="105" t="s">
        <v>517</v>
      </c>
      <c r="AB12" s="106"/>
      <c r="AC12" s="106"/>
      <c r="AD12" s="106"/>
      <c r="AE12" s="107">
        <f t="shared" si="12"/>
        <v>3</v>
      </c>
      <c r="AP12" s="87"/>
      <c r="AQ12" s="87"/>
      <c r="AR12" s="87"/>
    </row>
    <row r="13" spans="1:44" s="108" customFormat="1" ht="17.25" customHeight="1" x14ac:dyDescent="0.25">
      <c r="A13" s="260"/>
      <c r="B13" s="47"/>
      <c r="C13" s="49" t="str">
        <f t="shared" si="6"/>
        <v/>
      </c>
      <c r="D13" s="40" t="str">
        <f>IFERROR(IF(H13="","",(1-(H13/(VLOOKUP(J13,Causa!$A$78:$B$80,2,0))))*60),"FALTA CALIBRE")</f>
        <v/>
      </c>
      <c r="E13" s="41"/>
      <c r="F13" s="42">
        <v>0.20763888888888901</v>
      </c>
      <c r="G13" s="133"/>
      <c r="H13" s="122" t="str">
        <f t="shared" si="7"/>
        <v/>
      </c>
      <c r="I13" s="146"/>
      <c r="J13" s="43"/>
      <c r="K13" s="159"/>
      <c r="L13" s="123">
        <f t="shared" si="1"/>
        <v>0</v>
      </c>
      <c r="M13" s="123">
        <f t="shared" si="2"/>
        <v>0</v>
      </c>
      <c r="N13" s="44" t="str">
        <f>IF(E13="","",H13/12*VLOOKUP(J13,Causa!$A$78:$C$80,3,0))</f>
        <v/>
      </c>
      <c r="O13" s="44">
        <f t="shared" si="3"/>
        <v>0</v>
      </c>
      <c r="P13" s="44">
        <f t="shared" si="4"/>
        <v>0</v>
      </c>
      <c r="Q13" s="160"/>
      <c r="R13" s="262"/>
      <c r="S13" s="262"/>
      <c r="T13" s="161">
        <f>IF(H13="",0,ROUND(H13/VLOOKUP(J13,Causa!$A$78:$B$80,2,0)*60,2))</f>
        <v>0</v>
      </c>
      <c r="U13" s="161">
        <f t="shared" si="8"/>
        <v>0</v>
      </c>
      <c r="V13" s="161">
        <f t="shared" si="9"/>
        <v>0</v>
      </c>
      <c r="W13" s="161">
        <f t="shared" si="10"/>
        <v>0</v>
      </c>
      <c r="X13" s="161">
        <f t="shared" si="11"/>
        <v>0</v>
      </c>
      <c r="Y13" s="161">
        <f t="shared" si="5"/>
        <v>0</v>
      </c>
      <c r="Z13" s="162">
        <v>4</v>
      </c>
      <c r="AA13" s="105" t="s">
        <v>517</v>
      </c>
      <c r="AB13" s="106"/>
      <c r="AC13" s="106"/>
      <c r="AD13" s="106"/>
      <c r="AE13" s="107">
        <f t="shared" si="12"/>
        <v>4</v>
      </c>
      <c r="AP13" s="87"/>
      <c r="AQ13" s="87"/>
      <c r="AR13" s="87"/>
    </row>
    <row r="14" spans="1:44" s="108" customFormat="1" ht="17.25" customHeight="1" x14ac:dyDescent="0.25">
      <c r="A14" s="260"/>
      <c r="B14" s="47"/>
      <c r="C14" s="49" t="str">
        <f t="shared" si="6"/>
        <v/>
      </c>
      <c r="D14" s="40" t="str">
        <f>IFERROR(IF(H14="","",(1-(H14/(VLOOKUP(J14,Causa!$A$78:$B$80,2,0))))*60),"FALTA CALIBRE")</f>
        <v/>
      </c>
      <c r="E14" s="41"/>
      <c r="F14" s="42">
        <v>0.249305555555556</v>
      </c>
      <c r="G14" s="133"/>
      <c r="H14" s="122" t="str">
        <f t="shared" si="7"/>
        <v/>
      </c>
      <c r="I14" s="146"/>
      <c r="J14" s="43"/>
      <c r="K14" s="159"/>
      <c r="L14" s="123">
        <f t="shared" si="1"/>
        <v>0</v>
      </c>
      <c r="M14" s="123">
        <f t="shared" si="2"/>
        <v>0</v>
      </c>
      <c r="N14" s="44" t="str">
        <f>IF(E14="","",H14/12*VLOOKUP(J14,Causa!$A$78:$C$80,3,0))</f>
        <v/>
      </c>
      <c r="O14" s="44">
        <f t="shared" si="3"/>
        <v>0</v>
      </c>
      <c r="P14" s="44">
        <f t="shared" si="4"/>
        <v>0</v>
      </c>
      <c r="Q14" s="160"/>
      <c r="R14" s="262"/>
      <c r="S14" s="262"/>
      <c r="T14" s="161">
        <f>IF(H14="",0,ROUND(H14/VLOOKUP(J14,Causa!$A$78:$B$80,2,0)*60,2))</f>
        <v>0</v>
      </c>
      <c r="U14" s="161">
        <f t="shared" si="8"/>
        <v>0</v>
      </c>
      <c r="V14" s="161">
        <f t="shared" si="9"/>
        <v>0</v>
      </c>
      <c r="W14" s="161">
        <f t="shared" si="10"/>
        <v>0</v>
      </c>
      <c r="X14" s="161">
        <f t="shared" si="11"/>
        <v>0</v>
      </c>
      <c r="Y14" s="161">
        <f t="shared" si="5"/>
        <v>0</v>
      </c>
      <c r="Z14" s="162">
        <v>5</v>
      </c>
      <c r="AA14" s="105" t="s">
        <v>517</v>
      </c>
      <c r="AB14" s="106"/>
      <c r="AC14" s="106"/>
      <c r="AD14" s="106"/>
      <c r="AE14" s="107">
        <f t="shared" si="12"/>
        <v>5</v>
      </c>
      <c r="AP14" s="87"/>
      <c r="AQ14" s="87"/>
      <c r="AR14" s="87"/>
    </row>
    <row r="15" spans="1:44" s="108" customFormat="1" ht="17.25" customHeight="1" thickBot="1" x14ac:dyDescent="0.3">
      <c r="A15" s="261"/>
      <c r="B15" s="47"/>
      <c r="C15" s="50" t="str">
        <f t="shared" si="6"/>
        <v/>
      </c>
      <c r="D15" s="40" t="str">
        <f>IFERROR(IF(H15="","",(1-(H15/(VLOOKUP(J15,Causa!$A$78:$B$80,2,0))))*60),"FALTA CALIBRE")</f>
        <v/>
      </c>
      <c r="E15" s="41"/>
      <c r="F15" s="42">
        <v>0.29097222222222202</v>
      </c>
      <c r="G15" s="133"/>
      <c r="H15" s="122" t="str">
        <f t="shared" si="7"/>
        <v/>
      </c>
      <c r="I15" s="146"/>
      <c r="J15" s="43"/>
      <c r="K15" s="159"/>
      <c r="L15" s="123">
        <f t="shared" si="1"/>
        <v>0</v>
      </c>
      <c r="M15" s="123">
        <f t="shared" si="2"/>
        <v>0</v>
      </c>
      <c r="N15" s="44" t="str">
        <f>IF(E15="","",H15/12*VLOOKUP(J15,Causa!$A$78:$C$80,3,0))</f>
        <v/>
      </c>
      <c r="O15" s="44">
        <f t="shared" si="3"/>
        <v>0</v>
      </c>
      <c r="P15" s="44">
        <f t="shared" si="4"/>
        <v>0</v>
      </c>
      <c r="Q15" s="160"/>
      <c r="R15" s="262"/>
      <c r="S15" s="262"/>
      <c r="T15" s="161">
        <f>IF(H15="",0,ROUND(H15/VLOOKUP(J15,Causa!$A$78:$B$80,2,0)*60,2))</f>
        <v>0</v>
      </c>
      <c r="U15" s="161">
        <f t="shared" si="8"/>
        <v>0</v>
      </c>
      <c r="V15" s="161">
        <f t="shared" si="9"/>
        <v>0</v>
      </c>
      <c r="W15" s="161">
        <f t="shared" si="10"/>
        <v>0</v>
      </c>
      <c r="X15" s="161">
        <f t="shared" si="11"/>
        <v>0</v>
      </c>
      <c r="Y15" s="161">
        <f t="shared" si="5"/>
        <v>0</v>
      </c>
      <c r="Z15" s="162">
        <v>6</v>
      </c>
      <c r="AA15" s="105" t="s">
        <v>517</v>
      </c>
      <c r="AB15" s="106"/>
      <c r="AC15" s="106"/>
      <c r="AD15" s="106"/>
      <c r="AE15" s="107">
        <f t="shared" si="12"/>
        <v>6</v>
      </c>
      <c r="AP15" s="87"/>
      <c r="AQ15" s="87"/>
      <c r="AR15" s="87"/>
    </row>
    <row r="16" spans="1:44" s="108" customFormat="1" ht="21" customHeight="1" x14ac:dyDescent="0.25">
      <c r="A16" s="259" t="s">
        <v>1763</v>
      </c>
      <c r="B16" s="47"/>
      <c r="C16" s="48" t="str">
        <f t="shared" si="6"/>
        <v/>
      </c>
      <c r="D16" s="40" t="str">
        <f>IFERROR(IF(H16="","",(1-(H16/(VLOOKUP(J16,Causa!$A$78:$B$80,2,0))))*60),"FALTA CALIBRE")</f>
        <v/>
      </c>
      <c r="E16" s="41"/>
      <c r="F16" s="42">
        <v>0.33263888888888898</v>
      </c>
      <c r="G16" s="133"/>
      <c r="H16" s="122" t="str">
        <f t="shared" si="7"/>
        <v/>
      </c>
      <c r="I16" s="146"/>
      <c r="J16" s="43"/>
      <c r="K16" s="159"/>
      <c r="L16" s="123">
        <f t="shared" si="1"/>
        <v>0</v>
      </c>
      <c r="M16" s="123">
        <f t="shared" si="2"/>
        <v>0</v>
      </c>
      <c r="N16" s="44" t="str">
        <f>IF(E16="","",H16/12*VLOOKUP(J16,Causa!$A$78:$C$80,3,0))</f>
        <v/>
      </c>
      <c r="O16" s="44">
        <f t="shared" si="3"/>
        <v>0</v>
      </c>
      <c r="P16" s="44">
        <f t="shared" si="4"/>
        <v>0</v>
      </c>
      <c r="Q16" s="160"/>
      <c r="R16" s="45">
        <f>IFERROR(SUM(T16:T23)/(SUM(Y16:Y23)-SUM(U16:U23)-SUM(V16:V23)),0)</f>
        <v>0</v>
      </c>
      <c r="S16" s="45"/>
      <c r="T16" s="161">
        <f>IF(H16="",0,ROUND(H16/VLOOKUP(J16,Causa!$A$78:$B$80,2,0)*60,2))</f>
        <v>0</v>
      </c>
      <c r="U16" s="161">
        <f t="shared" si="8"/>
        <v>0</v>
      </c>
      <c r="V16" s="161">
        <f t="shared" si="9"/>
        <v>0</v>
      </c>
      <c r="W16" s="161">
        <f t="shared" si="10"/>
        <v>0</v>
      </c>
      <c r="X16" s="161">
        <f t="shared" si="11"/>
        <v>0</v>
      </c>
      <c r="Y16" s="161">
        <f t="shared" si="5"/>
        <v>0</v>
      </c>
      <c r="Z16" s="162">
        <v>7</v>
      </c>
      <c r="AA16" s="105" t="s">
        <v>515</v>
      </c>
      <c r="AB16" s="106"/>
      <c r="AC16" s="106"/>
      <c r="AD16" s="106"/>
      <c r="AE16" s="107">
        <f t="shared" si="12"/>
        <v>7</v>
      </c>
      <c r="AP16" s="87"/>
      <c r="AQ16" s="87"/>
      <c r="AR16" s="87"/>
    </row>
    <row r="17" spans="1:44" s="108" customFormat="1" ht="24.75" customHeight="1" x14ac:dyDescent="0.25">
      <c r="A17" s="260"/>
      <c r="B17" s="47"/>
      <c r="C17" s="49" t="str">
        <f t="shared" si="6"/>
        <v/>
      </c>
      <c r="D17" s="40" t="str">
        <f>IFERROR(IF(H17="","",(1-(H17/(VLOOKUP(J17,Causa!$A$78:$B$80,2,0))))*60),"FALTA CALIBRE")</f>
        <v/>
      </c>
      <c r="E17" s="41"/>
      <c r="F17" s="42">
        <v>0.374305555555556</v>
      </c>
      <c r="G17" s="133"/>
      <c r="H17" s="122" t="str">
        <f t="shared" si="7"/>
        <v/>
      </c>
      <c r="I17" s="146"/>
      <c r="J17" s="43"/>
      <c r="K17" s="159" t="str">
        <f>IFERROR("Promedio Vol. De 00:00 a 08:00: " &amp; ROUND(AVERAGE(N17:N24),1) &amp; "  - GLY Promedio: " &amp; ROUND(AVERAGE(L17:L24),3)*100,"")</f>
        <v/>
      </c>
      <c r="L17" s="123">
        <f t="shared" si="1"/>
        <v>0</v>
      </c>
      <c r="M17" s="123">
        <f t="shared" si="2"/>
        <v>0</v>
      </c>
      <c r="N17" s="44" t="str">
        <f>IF(E17="","",H17/12*VLOOKUP(J17,Causa!$A$78:$C$80,3,0))</f>
        <v/>
      </c>
      <c r="O17" s="44">
        <f t="shared" si="3"/>
        <v>0</v>
      </c>
      <c r="P17" s="44">
        <f t="shared" si="4"/>
        <v>0</v>
      </c>
      <c r="Q17" s="160"/>
      <c r="R17" s="45"/>
      <c r="S17" s="45"/>
      <c r="T17" s="161">
        <f>IF(H17="",0,ROUND(H17/VLOOKUP(J17,Causa!$A$78:$B$80,2,0)*60,2))</f>
        <v>0</v>
      </c>
      <c r="U17" s="161">
        <f t="shared" si="8"/>
        <v>0</v>
      </c>
      <c r="V17" s="161">
        <f t="shared" si="9"/>
        <v>0</v>
      </c>
      <c r="W17" s="161">
        <f t="shared" si="10"/>
        <v>0</v>
      </c>
      <c r="X17" s="161">
        <f t="shared" si="11"/>
        <v>0</v>
      </c>
      <c r="Y17" s="161">
        <f t="shared" si="5"/>
        <v>0</v>
      </c>
      <c r="Z17" s="162">
        <v>8</v>
      </c>
      <c r="AA17" s="105" t="s">
        <v>515</v>
      </c>
      <c r="AB17" s="106"/>
      <c r="AC17" s="106"/>
      <c r="AD17" s="106"/>
      <c r="AE17" s="107">
        <f t="shared" si="12"/>
        <v>8</v>
      </c>
      <c r="AP17" s="87"/>
      <c r="AQ17" s="87"/>
      <c r="AR17" s="87"/>
    </row>
    <row r="18" spans="1:44" s="108" customFormat="1" ht="24.75" customHeight="1" x14ac:dyDescent="0.25">
      <c r="A18" s="260"/>
      <c r="B18" s="47"/>
      <c r="C18" s="49" t="str">
        <f t="shared" si="6"/>
        <v/>
      </c>
      <c r="D18" s="40" t="str">
        <f>IFERROR(IF(H18="","",(1-(H18/(VLOOKUP(J18,Causa!$A$78:$B$80,2,0))))*60),"FALTA CALIBRE")</f>
        <v/>
      </c>
      <c r="E18" s="41"/>
      <c r="F18" s="42">
        <v>0.41597222222222202</v>
      </c>
      <c r="G18" s="133"/>
      <c r="H18" s="122" t="str">
        <f t="shared" si="7"/>
        <v/>
      </c>
      <c r="I18" s="146"/>
      <c r="J18" s="43"/>
      <c r="K18" s="159"/>
      <c r="L18" s="123">
        <f t="shared" si="1"/>
        <v>0</v>
      </c>
      <c r="M18" s="123">
        <f t="shared" si="2"/>
        <v>0</v>
      </c>
      <c r="N18" s="44" t="str">
        <f>IF(E18="","",H18/12*VLOOKUP(J18,Causa!$A$78:$C$80,3,0))</f>
        <v/>
      </c>
      <c r="O18" s="44">
        <f t="shared" si="3"/>
        <v>0</v>
      </c>
      <c r="P18" s="44">
        <f t="shared" si="4"/>
        <v>0</v>
      </c>
      <c r="Q18" s="160"/>
      <c r="R18" s="45"/>
      <c r="S18" s="45"/>
      <c r="T18" s="161">
        <f>IF(H18="",0,ROUND(H18/VLOOKUP(J18,Causa!$A$78:$B$80,2,0)*60,2))</f>
        <v>0</v>
      </c>
      <c r="U18" s="161">
        <f t="shared" si="8"/>
        <v>0</v>
      </c>
      <c r="V18" s="161">
        <f t="shared" si="9"/>
        <v>0</v>
      </c>
      <c r="W18" s="161">
        <f t="shared" si="10"/>
        <v>0</v>
      </c>
      <c r="X18" s="161">
        <f t="shared" si="11"/>
        <v>0</v>
      </c>
      <c r="Y18" s="161">
        <f t="shared" si="5"/>
        <v>0</v>
      </c>
      <c r="Z18" s="162">
        <v>9</v>
      </c>
      <c r="AA18" s="105" t="s">
        <v>515</v>
      </c>
      <c r="AB18" s="106"/>
      <c r="AC18" s="106"/>
      <c r="AD18" s="106"/>
      <c r="AE18" s="107">
        <f t="shared" si="12"/>
        <v>9</v>
      </c>
      <c r="AP18" s="87"/>
      <c r="AQ18" s="87"/>
      <c r="AR18" s="87"/>
    </row>
    <row r="19" spans="1:44" s="108" customFormat="1" ht="24.75" customHeight="1" x14ac:dyDescent="0.25">
      <c r="A19" s="260"/>
      <c r="B19" s="47"/>
      <c r="C19" s="49" t="str">
        <f t="shared" si="6"/>
        <v/>
      </c>
      <c r="D19" s="40" t="str">
        <f>IFERROR(IF(H19="","",(1-(H19/(VLOOKUP(J19,Causa!$A$78:$B$80,2,0))))*60),"FALTA CALIBRE")</f>
        <v/>
      </c>
      <c r="E19" s="41"/>
      <c r="F19" s="42">
        <v>0.45763888888888898</v>
      </c>
      <c r="G19" s="133"/>
      <c r="H19" s="122" t="str">
        <f t="shared" si="7"/>
        <v/>
      </c>
      <c r="I19" s="146"/>
      <c r="J19" s="43"/>
      <c r="K19" s="159"/>
      <c r="L19" s="123">
        <f t="shared" si="1"/>
        <v>0</v>
      </c>
      <c r="M19" s="123">
        <f t="shared" si="2"/>
        <v>0</v>
      </c>
      <c r="N19" s="44" t="str">
        <f>IF(E19="","",H19/12*VLOOKUP(J19,Causa!$A$78:$C$80,3,0))</f>
        <v/>
      </c>
      <c r="O19" s="44">
        <f t="shared" si="3"/>
        <v>0</v>
      </c>
      <c r="P19" s="44">
        <f t="shared" si="4"/>
        <v>0</v>
      </c>
      <c r="Q19" s="160"/>
      <c r="R19" s="45"/>
      <c r="S19" s="45"/>
      <c r="T19" s="161">
        <f>IF(H19="",0,ROUND(H19/VLOOKUP(J19,Causa!$A$78:$B$80,2,0)*60,2))</f>
        <v>0</v>
      </c>
      <c r="U19" s="161">
        <f t="shared" si="8"/>
        <v>0</v>
      </c>
      <c r="V19" s="161">
        <f t="shared" si="9"/>
        <v>0</v>
      </c>
      <c r="W19" s="161">
        <f t="shared" si="10"/>
        <v>0</v>
      </c>
      <c r="X19" s="161">
        <f t="shared" si="11"/>
        <v>0</v>
      </c>
      <c r="Y19" s="161">
        <f t="shared" si="5"/>
        <v>0</v>
      </c>
      <c r="Z19" s="162">
        <v>10</v>
      </c>
      <c r="AA19" s="105" t="s">
        <v>515</v>
      </c>
      <c r="AB19" s="106"/>
      <c r="AC19" s="106"/>
      <c r="AD19" s="106"/>
      <c r="AE19" s="107">
        <f t="shared" si="12"/>
        <v>10</v>
      </c>
      <c r="AP19" s="87"/>
      <c r="AQ19" s="87"/>
      <c r="AR19" s="87"/>
    </row>
    <row r="20" spans="1:44" s="108" customFormat="1" ht="24.75" customHeight="1" x14ac:dyDescent="0.25">
      <c r="A20" s="260"/>
      <c r="B20" s="47"/>
      <c r="C20" s="49" t="str">
        <f t="shared" si="6"/>
        <v/>
      </c>
      <c r="D20" s="40" t="str">
        <f>IFERROR(IF(H20="","",(1-(H20/(VLOOKUP(J20,Causa!$A$78:$B$80,2,0))))*60),"FALTA CALIBRE")</f>
        <v/>
      </c>
      <c r="E20" s="41"/>
      <c r="F20" s="42">
        <v>0.499305555555556</v>
      </c>
      <c r="G20" s="133"/>
      <c r="H20" s="122" t="str">
        <f t="shared" si="7"/>
        <v/>
      </c>
      <c r="I20" s="146"/>
      <c r="J20" s="43"/>
      <c r="K20" s="159"/>
      <c r="L20" s="123">
        <f t="shared" si="1"/>
        <v>0</v>
      </c>
      <c r="M20" s="123">
        <f t="shared" si="2"/>
        <v>0</v>
      </c>
      <c r="N20" s="44" t="str">
        <f>IF(E20="","",H20/12*VLOOKUP(J20,Causa!$A$78:$C$80,3,0))</f>
        <v/>
      </c>
      <c r="O20" s="44">
        <f t="shared" si="3"/>
        <v>0</v>
      </c>
      <c r="P20" s="44">
        <f t="shared" si="4"/>
        <v>0</v>
      </c>
      <c r="Q20" s="160"/>
      <c r="R20" s="45"/>
      <c r="S20" s="45"/>
      <c r="T20" s="161">
        <f>IF(H20="",0,ROUND(H20/VLOOKUP(J20,Causa!$A$78:$B$80,2,0)*60,2))</f>
        <v>0</v>
      </c>
      <c r="U20" s="161">
        <f t="shared" si="8"/>
        <v>0</v>
      </c>
      <c r="V20" s="161">
        <f t="shared" si="9"/>
        <v>0</v>
      </c>
      <c r="W20" s="161">
        <f t="shared" si="10"/>
        <v>0</v>
      </c>
      <c r="X20" s="161">
        <f t="shared" si="11"/>
        <v>0</v>
      </c>
      <c r="Y20" s="161">
        <f t="shared" si="5"/>
        <v>0</v>
      </c>
      <c r="Z20" s="162">
        <v>11</v>
      </c>
      <c r="AA20" s="105" t="s">
        <v>515</v>
      </c>
      <c r="AB20" s="106"/>
      <c r="AC20" s="106"/>
      <c r="AD20" s="106"/>
      <c r="AE20" s="107">
        <f t="shared" si="12"/>
        <v>11</v>
      </c>
      <c r="AP20" s="87"/>
      <c r="AQ20" s="87"/>
      <c r="AR20" s="87"/>
    </row>
    <row r="21" spans="1:44" s="108" customFormat="1" ht="24.75" customHeight="1" x14ac:dyDescent="0.25">
      <c r="A21" s="260"/>
      <c r="B21" s="47"/>
      <c r="C21" s="49" t="str">
        <f t="shared" si="6"/>
        <v/>
      </c>
      <c r="D21" s="40" t="str">
        <f>IFERROR(IF(H21="","",(1-(H21/(VLOOKUP(J21,Causa!$A$78:$B$80,2,0))))*60),"FALTA CALIBRE")</f>
        <v/>
      </c>
      <c r="E21" s="41"/>
      <c r="F21" s="42">
        <v>0.54097222222222197</v>
      </c>
      <c r="G21" s="133"/>
      <c r="H21" s="122" t="str">
        <f t="shared" si="7"/>
        <v/>
      </c>
      <c r="I21" s="146"/>
      <c r="J21" s="43"/>
      <c r="K21" s="159"/>
      <c r="L21" s="123">
        <f t="shared" si="1"/>
        <v>0</v>
      </c>
      <c r="M21" s="123">
        <f t="shared" si="2"/>
        <v>0</v>
      </c>
      <c r="N21" s="44" t="str">
        <f>IF(E21="","",H21/12*VLOOKUP(J21,Causa!$A$78:$C$80,3,0))</f>
        <v/>
      </c>
      <c r="O21" s="44">
        <f t="shared" si="3"/>
        <v>0</v>
      </c>
      <c r="P21" s="44">
        <f t="shared" si="4"/>
        <v>0</v>
      </c>
      <c r="Q21" s="160"/>
      <c r="R21" s="45"/>
      <c r="S21" s="45"/>
      <c r="T21" s="161">
        <f>IF(H21="",0,ROUND(H21/VLOOKUP(J21,Causa!$A$78:$B$80,2,0)*60,2))</f>
        <v>0</v>
      </c>
      <c r="U21" s="161">
        <f t="shared" si="8"/>
        <v>0</v>
      </c>
      <c r="V21" s="161">
        <f t="shared" si="9"/>
        <v>0</v>
      </c>
      <c r="W21" s="161">
        <f t="shared" si="10"/>
        <v>0</v>
      </c>
      <c r="X21" s="161">
        <f t="shared" si="11"/>
        <v>0</v>
      </c>
      <c r="Y21" s="161">
        <f t="shared" si="5"/>
        <v>0</v>
      </c>
      <c r="Z21" s="162">
        <v>12</v>
      </c>
      <c r="AA21" s="110" t="s">
        <v>515</v>
      </c>
      <c r="AB21" s="106"/>
      <c r="AC21" s="106"/>
      <c r="AD21" s="106"/>
      <c r="AE21" s="107">
        <f t="shared" si="12"/>
        <v>12</v>
      </c>
      <c r="AP21" s="87"/>
      <c r="AQ21" s="87"/>
      <c r="AR21" s="87"/>
    </row>
    <row r="22" spans="1:44" s="108" customFormat="1" ht="24.75" customHeight="1" x14ac:dyDescent="0.25">
      <c r="A22" s="260"/>
      <c r="B22" s="47"/>
      <c r="C22" s="49" t="str">
        <f t="shared" si="6"/>
        <v/>
      </c>
      <c r="D22" s="40" t="str">
        <f>IFERROR(IF(H22="","",(1-(H22/(VLOOKUP(J22,Causa!$A$78:$B$80,2,0))))*60),"FALTA CALIBRE")</f>
        <v/>
      </c>
      <c r="E22" s="41"/>
      <c r="F22" s="42">
        <v>0.58263888888888904</v>
      </c>
      <c r="G22" s="133"/>
      <c r="H22" s="122" t="str">
        <f t="shared" si="7"/>
        <v/>
      </c>
      <c r="I22" s="146"/>
      <c r="J22" s="43"/>
      <c r="K22" s="159"/>
      <c r="L22" s="123">
        <f t="shared" si="1"/>
        <v>0</v>
      </c>
      <c r="M22" s="123">
        <f t="shared" si="2"/>
        <v>0</v>
      </c>
      <c r="N22" s="44" t="str">
        <f>IF(E22="","",H22/12*VLOOKUP(J22,Causa!$A$78:$C$80,3,0))</f>
        <v/>
      </c>
      <c r="O22" s="44">
        <f t="shared" si="3"/>
        <v>0</v>
      </c>
      <c r="P22" s="44">
        <f t="shared" si="4"/>
        <v>0</v>
      </c>
      <c r="Q22" s="160"/>
      <c r="R22" s="45"/>
      <c r="S22" s="45"/>
      <c r="T22" s="161">
        <f>IF(H22="",0,ROUND(H22/VLOOKUP(J22,Causa!$A$78:$B$80,2,0)*60,2))</f>
        <v>0</v>
      </c>
      <c r="U22" s="161">
        <f t="shared" si="8"/>
        <v>0</v>
      </c>
      <c r="V22" s="161">
        <f t="shared" si="9"/>
        <v>0</v>
      </c>
      <c r="W22" s="161">
        <f t="shared" si="10"/>
        <v>0</v>
      </c>
      <c r="X22" s="161">
        <f t="shared" si="11"/>
        <v>0</v>
      </c>
      <c r="Y22" s="161">
        <f t="shared" si="5"/>
        <v>0</v>
      </c>
      <c r="Z22" s="162">
        <v>13</v>
      </c>
      <c r="AA22" s="110" t="s">
        <v>515</v>
      </c>
      <c r="AB22" s="106"/>
      <c r="AC22" s="106"/>
      <c r="AD22" s="106"/>
      <c r="AE22" s="107">
        <f t="shared" si="12"/>
        <v>13</v>
      </c>
      <c r="AP22" s="87"/>
      <c r="AQ22" s="87"/>
      <c r="AR22" s="87"/>
    </row>
    <row r="23" spans="1:44" s="108" customFormat="1" ht="24.75" customHeight="1" thickBot="1" x14ac:dyDescent="0.3">
      <c r="A23" s="261"/>
      <c r="B23" s="47"/>
      <c r="C23" s="50" t="str">
        <f t="shared" si="6"/>
        <v/>
      </c>
      <c r="D23" s="40" t="str">
        <f>IFERROR(IF(H23="","",(1-(H23/(VLOOKUP(J23,Causa!$A$78:$B$80,2,0))))*60),"FALTA CALIBRE")</f>
        <v/>
      </c>
      <c r="E23" s="41"/>
      <c r="F23" s="42">
        <v>0.624305555555556</v>
      </c>
      <c r="G23" s="133"/>
      <c r="H23" s="122" t="str">
        <f t="shared" si="7"/>
        <v/>
      </c>
      <c r="I23" s="146"/>
      <c r="J23" s="43"/>
      <c r="K23" s="159"/>
      <c r="L23" s="123">
        <f t="shared" si="1"/>
        <v>0</v>
      </c>
      <c r="M23" s="123">
        <f t="shared" si="2"/>
        <v>0</v>
      </c>
      <c r="N23" s="44" t="str">
        <f>IF(E23="","",H23/12*VLOOKUP(J23,Causa!$A$78:$C$80,3,0))</f>
        <v/>
      </c>
      <c r="O23" s="44">
        <f t="shared" si="3"/>
        <v>0</v>
      </c>
      <c r="P23" s="44">
        <f t="shared" si="4"/>
        <v>0</v>
      </c>
      <c r="Q23" s="160"/>
      <c r="R23" s="45"/>
      <c r="S23" s="45"/>
      <c r="T23" s="161">
        <f>IF(H23="",0,ROUND(H23/VLOOKUP(J23,Causa!$A$78:$B$80,2,0)*60,2))</f>
        <v>0</v>
      </c>
      <c r="U23" s="161">
        <f t="shared" si="8"/>
        <v>0</v>
      </c>
      <c r="V23" s="161">
        <f t="shared" si="9"/>
        <v>0</v>
      </c>
      <c r="W23" s="161">
        <f t="shared" si="10"/>
        <v>0</v>
      </c>
      <c r="X23" s="161">
        <f t="shared" si="11"/>
        <v>0</v>
      </c>
      <c r="Y23" s="161">
        <f t="shared" si="5"/>
        <v>0</v>
      </c>
      <c r="Z23" s="162">
        <v>14</v>
      </c>
      <c r="AA23" s="110" t="s">
        <v>515</v>
      </c>
      <c r="AB23" s="106"/>
      <c r="AC23" s="106"/>
      <c r="AD23" s="106"/>
      <c r="AE23" s="107">
        <f t="shared" si="12"/>
        <v>14</v>
      </c>
      <c r="AP23" s="87"/>
      <c r="AQ23" s="87"/>
      <c r="AR23" s="87"/>
    </row>
    <row r="24" spans="1:44" s="108" customFormat="1" ht="24.75" customHeight="1" x14ac:dyDescent="0.25">
      <c r="A24" s="259" t="s">
        <v>1764</v>
      </c>
      <c r="B24" s="47"/>
      <c r="C24" s="48" t="str">
        <f t="shared" si="6"/>
        <v/>
      </c>
      <c r="D24" s="40" t="str">
        <f>IFERROR(IF(H24="","",(1-(H24/(VLOOKUP(J24,Causa!$A$78:$B$80,2,0))))*60),"FALTA CALIBRE")</f>
        <v/>
      </c>
      <c r="E24" s="41"/>
      <c r="F24" s="42">
        <v>0.66597222222222197</v>
      </c>
      <c r="G24" s="133"/>
      <c r="H24" s="122" t="str">
        <f t="shared" si="7"/>
        <v/>
      </c>
      <c r="I24" s="146"/>
      <c r="J24" s="43"/>
      <c r="K24" s="159"/>
      <c r="L24" s="123">
        <f t="shared" si="1"/>
        <v>0</v>
      </c>
      <c r="M24" s="123">
        <f t="shared" si="2"/>
        <v>0</v>
      </c>
      <c r="N24" s="44" t="str">
        <f>IF(E24="","",H24/12*VLOOKUP(J24,Causa!$A$78:$C$80,3,0))</f>
        <v/>
      </c>
      <c r="O24" s="44">
        <f t="shared" si="3"/>
        <v>0</v>
      </c>
      <c r="P24" s="44">
        <f t="shared" si="4"/>
        <v>0</v>
      </c>
      <c r="Q24" s="160"/>
      <c r="R24" s="45">
        <f>IFERROR(SUM(T24:T32)/(SUM(Y24:Y32)-SUM(U24:U32)-SUM(V24:V32)),0)</f>
        <v>0</v>
      </c>
      <c r="S24" s="45"/>
      <c r="T24" s="161">
        <f>IF(H24="",0,ROUND(H24/VLOOKUP(J24,Causa!$A$78:$B$80,2,0)*60,2))</f>
        <v>0</v>
      </c>
      <c r="U24" s="161">
        <f t="shared" si="8"/>
        <v>0</v>
      </c>
      <c r="V24" s="161">
        <f t="shared" si="9"/>
        <v>0</v>
      </c>
      <c r="W24" s="161">
        <f t="shared" si="10"/>
        <v>0</v>
      </c>
      <c r="X24" s="161">
        <f t="shared" si="11"/>
        <v>0</v>
      </c>
      <c r="Y24" s="161">
        <f t="shared" si="5"/>
        <v>0</v>
      </c>
      <c r="Z24" s="162">
        <v>15</v>
      </c>
      <c r="AA24" s="110" t="s">
        <v>1850</v>
      </c>
      <c r="AB24" s="106"/>
      <c r="AC24" s="106"/>
      <c r="AD24" s="106"/>
      <c r="AE24" s="107">
        <f t="shared" si="12"/>
        <v>15</v>
      </c>
      <c r="AP24" s="111"/>
      <c r="AQ24" s="111"/>
      <c r="AR24" s="111"/>
    </row>
    <row r="25" spans="1:44" s="108" customFormat="1" ht="24.75" customHeight="1" x14ac:dyDescent="0.25">
      <c r="A25" s="260"/>
      <c r="B25" s="47"/>
      <c r="C25" s="49" t="str">
        <f t="shared" si="6"/>
        <v/>
      </c>
      <c r="D25" s="40" t="str">
        <f>IFERROR(IF(H25="","",(1-(H25/(VLOOKUP(J25,Causa!$A$78:$B$80,2,0))))*60),"FALTA CALIBRE")</f>
        <v/>
      </c>
      <c r="E25" s="41"/>
      <c r="F25" s="42">
        <v>0.70763888888888904</v>
      </c>
      <c r="G25" s="133"/>
      <c r="H25" s="122" t="str">
        <f t="shared" si="7"/>
        <v/>
      </c>
      <c r="I25" s="146"/>
      <c r="J25" s="43"/>
      <c r="K25" s="159" t="str">
        <f>IFERROR("Promedio Vol. De 00:00 a 08:00: " &amp; ROUND(AVERAGE(N25:N32),1) &amp; "  - GLY Promedio: " &amp; ROUND(AVERAGE(L25:L32),3)*100,"")</f>
        <v/>
      </c>
      <c r="L25" s="123">
        <f t="shared" si="1"/>
        <v>0</v>
      </c>
      <c r="M25" s="123">
        <f t="shared" si="2"/>
        <v>0</v>
      </c>
      <c r="N25" s="44" t="str">
        <f>IF(E25="","",H25/12*VLOOKUP(J25,Causa!$A$78:$C$80,3,0))</f>
        <v/>
      </c>
      <c r="O25" s="44">
        <f t="shared" si="3"/>
        <v>0</v>
      </c>
      <c r="P25" s="44">
        <f t="shared" si="4"/>
        <v>0</v>
      </c>
      <c r="Q25" s="160"/>
      <c r="R25" s="45"/>
      <c r="S25" s="45"/>
      <c r="T25" s="161">
        <f>IF(H25="",0,ROUND(H25/VLOOKUP(J25,Causa!$A$78:$B$80,2,0)*60,2))</f>
        <v>0</v>
      </c>
      <c r="U25" s="161">
        <f t="shared" si="8"/>
        <v>0</v>
      </c>
      <c r="V25" s="161">
        <f t="shared" si="9"/>
        <v>0</v>
      </c>
      <c r="W25" s="161">
        <f t="shared" si="10"/>
        <v>0</v>
      </c>
      <c r="X25" s="161">
        <f t="shared" si="11"/>
        <v>0</v>
      </c>
      <c r="Y25" s="161">
        <f t="shared" si="5"/>
        <v>0</v>
      </c>
      <c r="Z25" s="162">
        <v>16</v>
      </c>
      <c r="AA25" s="110" t="s">
        <v>1850</v>
      </c>
      <c r="AB25" s="106"/>
      <c r="AC25" s="106"/>
      <c r="AD25" s="106"/>
      <c r="AE25" s="107">
        <f t="shared" si="12"/>
        <v>16</v>
      </c>
      <c r="AP25" s="91"/>
      <c r="AQ25" s="91"/>
      <c r="AR25" s="91"/>
    </row>
    <row r="26" spans="1:44" s="108" customFormat="1" ht="24.75" customHeight="1" x14ac:dyDescent="0.25">
      <c r="A26" s="260"/>
      <c r="B26" s="47"/>
      <c r="C26" s="49" t="str">
        <f t="shared" si="6"/>
        <v/>
      </c>
      <c r="D26" s="40" t="str">
        <f>IFERROR(IF(H26="","",(1-(H26/(VLOOKUP(J26,Causa!$A$78:$B$80,2,0))))*60),"FALTA CALIBRE")</f>
        <v/>
      </c>
      <c r="E26" s="41"/>
      <c r="F26" s="42">
        <v>0.749305555555556</v>
      </c>
      <c r="G26" s="133"/>
      <c r="H26" s="122" t="str">
        <f t="shared" si="7"/>
        <v/>
      </c>
      <c r="I26" s="146"/>
      <c r="J26" s="43"/>
      <c r="K26" s="159"/>
      <c r="L26" s="123">
        <f t="shared" si="1"/>
        <v>0</v>
      </c>
      <c r="M26" s="123">
        <f t="shared" si="2"/>
        <v>0</v>
      </c>
      <c r="N26" s="44" t="str">
        <f>IF(E26="","",H26/12*VLOOKUP(J26,Causa!$A$78:$C$80,3,0))</f>
        <v/>
      </c>
      <c r="O26" s="44">
        <f t="shared" si="3"/>
        <v>0</v>
      </c>
      <c r="P26" s="44">
        <f t="shared" si="4"/>
        <v>0</v>
      </c>
      <c r="Q26" s="160"/>
      <c r="R26" s="45"/>
      <c r="S26" s="45"/>
      <c r="T26" s="161">
        <f>IF(H26="",0,ROUND(H26/VLOOKUP(J26,Causa!$A$78:$B$80,2,0)*60,2))</f>
        <v>0</v>
      </c>
      <c r="U26" s="161">
        <f t="shared" si="8"/>
        <v>0</v>
      </c>
      <c r="V26" s="161">
        <f t="shared" si="9"/>
        <v>0</v>
      </c>
      <c r="W26" s="161">
        <f t="shared" si="10"/>
        <v>0</v>
      </c>
      <c r="X26" s="161">
        <f t="shared" si="11"/>
        <v>0</v>
      </c>
      <c r="Y26" s="161">
        <f t="shared" si="5"/>
        <v>0</v>
      </c>
      <c r="Z26" s="162">
        <v>17</v>
      </c>
      <c r="AA26" s="110" t="s">
        <v>1850</v>
      </c>
      <c r="AB26" s="106"/>
      <c r="AC26" s="106"/>
      <c r="AD26" s="106"/>
      <c r="AE26" s="107">
        <f t="shared" si="12"/>
        <v>17</v>
      </c>
      <c r="AP26" s="91"/>
      <c r="AQ26" s="91"/>
      <c r="AR26" s="91"/>
    </row>
    <row r="27" spans="1:44" s="108" customFormat="1" ht="24.75" customHeight="1" x14ac:dyDescent="0.25">
      <c r="A27" s="260"/>
      <c r="B27" s="47"/>
      <c r="C27" s="49" t="str">
        <f t="shared" si="6"/>
        <v/>
      </c>
      <c r="D27" s="40" t="str">
        <f>IFERROR(IF(H27="","",(1-(H27/(VLOOKUP(J27,Causa!$A$78:$B$80,2,0))))*60),"FALTA CALIBRE")</f>
        <v/>
      </c>
      <c r="E27" s="41"/>
      <c r="F27" s="42">
        <v>0.79097222222222197</v>
      </c>
      <c r="G27" s="133"/>
      <c r="H27" s="122" t="str">
        <f t="shared" si="7"/>
        <v/>
      </c>
      <c r="I27" s="146"/>
      <c r="J27" s="43"/>
      <c r="K27" s="159"/>
      <c r="L27" s="123">
        <f t="shared" si="1"/>
        <v>0</v>
      </c>
      <c r="M27" s="123">
        <f t="shared" si="2"/>
        <v>0</v>
      </c>
      <c r="N27" s="44" t="str">
        <f>IF(E27="","",H27/12*VLOOKUP(J27,Causa!$A$78:$C$80,3,0))</f>
        <v/>
      </c>
      <c r="O27" s="44">
        <f t="shared" si="3"/>
        <v>0</v>
      </c>
      <c r="P27" s="44">
        <f t="shared" si="4"/>
        <v>0</v>
      </c>
      <c r="Q27" s="160"/>
      <c r="R27" s="45"/>
      <c r="S27" s="45"/>
      <c r="T27" s="161">
        <f>IF(H27="",0,ROUND(H27/VLOOKUP(J27,Causa!$A$78:$B$80,2,0)*60,2))</f>
        <v>0</v>
      </c>
      <c r="U27" s="161">
        <f t="shared" si="8"/>
        <v>0</v>
      </c>
      <c r="V27" s="161">
        <f t="shared" si="9"/>
        <v>0</v>
      </c>
      <c r="W27" s="161">
        <f t="shared" si="10"/>
        <v>0</v>
      </c>
      <c r="X27" s="161">
        <f t="shared" si="11"/>
        <v>0</v>
      </c>
      <c r="Y27" s="161">
        <f t="shared" si="5"/>
        <v>0</v>
      </c>
      <c r="Z27" s="162">
        <v>18</v>
      </c>
      <c r="AA27" s="106" t="s">
        <v>1850</v>
      </c>
      <c r="AB27" s="106"/>
      <c r="AC27" s="106"/>
      <c r="AD27" s="106"/>
      <c r="AE27" s="107">
        <f t="shared" si="12"/>
        <v>18</v>
      </c>
      <c r="AP27" s="91"/>
      <c r="AQ27" s="91"/>
      <c r="AR27" s="91"/>
    </row>
    <row r="28" spans="1:44" s="108" customFormat="1" ht="24.75" customHeight="1" x14ac:dyDescent="0.25">
      <c r="A28" s="260"/>
      <c r="B28" s="47"/>
      <c r="C28" s="49" t="str">
        <f t="shared" si="6"/>
        <v/>
      </c>
      <c r="D28" s="40" t="str">
        <f>IFERROR(IF(H28="","",(1-(H28/(VLOOKUP(J28,Causa!$A$78:$B$80,2,0))))*60),"FALTA CALIBRE")</f>
        <v/>
      </c>
      <c r="E28" s="41"/>
      <c r="F28" s="42">
        <v>0.83263888888888904</v>
      </c>
      <c r="G28" s="133"/>
      <c r="H28" s="122" t="str">
        <f t="shared" si="7"/>
        <v/>
      </c>
      <c r="I28" s="146"/>
      <c r="J28" s="43"/>
      <c r="K28" s="159"/>
      <c r="L28" s="123">
        <f t="shared" si="1"/>
        <v>0</v>
      </c>
      <c r="M28" s="123">
        <f t="shared" si="2"/>
        <v>0</v>
      </c>
      <c r="N28" s="44" t="str">
        <f>IF(E28="","",H28/12*VLOOKUP(J28,Causa!$A$78:$C$80,3,0))</f>
        <v/>
      </c>
      <c r="O28" s="44">
        <f t="shared" si="3"/>
        <v>0</v>
      </c>
      <c r="P28" s="44">
        <f t="shared" si="4"/>
        <v>0</v>
      </c>
      <c r="Q28" s="160"/>
      <c r="R28" s="45"/>
      <c r="S28" s="45"/>
      <c r="T28" s="161">
        <f>IF(H28="",0,ROUND(H28/VLOOKUP(J28,Causa!$A$78:$B$80,2,0)*60,2))</f>
        <v>0</v>
      </c>
      <c r="U28" s="161">
        <f t="shared" si="8"/>
        <v>0</v>
      </c>
      <c r="V28" s="161">
        <f t="shared" si="9"/>
        <v>0</v>
      </c>
      <c r="W28" s="161">
        <f t="shared" si="10"/>
        <v>0</v>
      </c>
      <c r="X28" s="161">
        <f t="shared" si="11"/>
        <v>0</v>
      </c>
      <c r="Y28" s="161">
        <f t="shared" si="5"/>
        <v>0</v>
      </c>
      <c r="Z28" s="162">
        <v>19</v>
      </c>
      <c r="AA28" s="106" t="s">
        <v>1850</v>
      </c>
      <c r="AB28" s="106"/>
      <c r="AC28" s="106"/>
      <c r="AD28" s="106"/>
      <c r="AE28" s="107">
        <f t="shared" si="12"/>
        <v>19</v>
      </c>
      <c r="AP28" s="91"/>
      <c r="AQ28" s="91"/>
      <c r="AR28" s="91"/>
    </row>
    <row r="29" spans="1:44" s="108" customFormat="1" ht="24.75" customHeight="1" x14ac:dyDescent="0.25">
      <c r="A29" s="260"/>
      <c r="B29" s="47"/>
      <c r="C29" s="49" t="str">
        <f t="shared" si="6"/>
        <v/>
      </c>
      <c r="D29" s="40" t="str">
        <f>IFERROR(IF(H29="","",(1-(H29/(VLOOKUP(J29,Causa!$A$78:$B$80,2,0))))*60),"FALTA CALIBRE")</f>
        <v/>
      </c>
      <c r="E29" s="41"/>
      <c r="F29" s="42">
        <v>0.874305555555556</v>
      </c>
      <c r="G29" s="133"/>
      <c r="H29" s="122" t="str">
        <f t="shared" si="7"/>
        <v/>
      </c>
      <c r="I29" s="146"/>
      <c r="J29" s="43"/>
      <c r="K29" s="159"/>
      <c r="L29" s="123">
        <f t="shared" si="1"/>
        <v>0</v>
      </c>
      <c r="M29" s="123">
        <f t="shared" si="2"/>
        <v>0</v>
      </c>
      <c r="N29" s="44" t="str">
        <f>IF(E29="","",H29/12*VLOOKUP(J29,Causa!$A$78:$C$80,3,0))</f>
        <v/>
      </c>
      <c r="O29" s="44">
        <f t="shared" si="3"/>
        <v>0</v>
      </c>
      <c r="P29" s="44">
        <f t="shared" si="4"/>
        <v>0</v>
      </c>
      <c r="Q29" s="160"/>
      <c r="R29" s="45"/>
      <c r="S29" s="45"/>
      <c r="T29" s="161">
        <f>IF(H29="",0,ROUND(H29/VLOOKUP(J29,Causa!$A$78:$B$80,2,0)*60,2))</f>
        <v>0</v>
      </c>
      <c r="U29" s="161">
        <f t="shared" si="8"/>
        <v>0</v>
      </c>
      <c r="V29" s="161">
        <f t="shared" si="9"/>
        <v>0</v>
      </c>
      <c r="W29" s="161">
        <f t="shared" si="10"/>
        <v>0</v>
      </c>
      <c r="X29" s="161">
        <f t="shared" si="11"/>
        <v>0</v>
      </c>
      <c r="Y29" s="161">
        <f t="shared" si="5"/>
        <v>0</v>
      </c>
      <c r="Z29" s="162">
        <v>20</v>
      </c>
      <c r="AA29" s="106" t="s">
        <v>1850</v>
      </c>
      <c r="AB29" s="106"/>
      <c r="AC29" s="106"/>
      <c r="AD29" s="106"/>
      <c r="AE29" s="107">
        <f t="shared" si="12"/>
        <v>20</v>
      </c>
      <c r="AP29" s="91"/>
      <c r="AQ29" s="91"/>
      <c r="AR29" s="91"/>
    </row>
    <row r="30" spans="1:44" s="108" customFormat="1" ht="24.75" customHeight="1" x14ac:dyDescent="0.25">
      <c r="A30" s="260"/>
      <c r="B30" s="47"/>
      <c r="C30" s="49" t="str">
        <f t="shared" si="6"/>
        <v/>
      </c>
      <c r="D30" s="40" t="str">
        <f>IFERROR(IF(H30="","",(1-(H30/(VLOOKUP(J30,Causa!$A$78:$B$80,2,0))))*60),"FALTA CALIBRE")</f>
        <v/>
      </c>
      <c r="E30" s="41"/>
      <c r="F30" s="42">
        <v>0.91597222222222197</v>
      </c>
      <c r="G30" s="133"/>
      <c r="H30" s="122" t="str">
        <f t="shared" si="7"/>
        <v/>
      </c>
      <c r="I30" s="146"/>
      <c r="J30" s="43"/>
      <c r="K30" s="159"/>
      <c r="L30" s="123">
        <f t="shared" si="1"/>
        <v>0</v>
      </c>
      <c r="M30" s="123">
        <f t="shared" si="2"/>
        <v>0</v>
      </c>
      <c r="N30" s="44" t="str">
        <f>IF(E30="","",H30/12*VLOOKUP(J30,Causa!$A$78:$C$80,3,0))</f>
        <v/>
      </c>
      <c r="O30" s="44">
        <f t="shared" si="3"/>
        <v>0</v>
      </c>
      <c r="P30" s="44">
        <f t="shared" si="4"/>
        <v>0</v>
      </c>
      <c r="Q30" s="160"/>
      <c r="R30" s="45"/>
      <c r="S30" s="45"/>
      <c r="T30" s="161">
        <f>IF(H30="",0,ROUND(H30/VLOOKUP(J30,Causa!$A$78:$B$80,2,0)*60,2))</f>
        <v>0</v>
      </c>
      <c r="U30" s="161">
        <f t="shared" si="8"/>
        <v>0</v>
      </c>
      <c r="V30" s="161">
        <f t="shared" si="9"/>
        <v>0</v>
      </c>
      <c r="W30" s="161">
        <f t="shared" si="10"/>
        <v>0</v>
      </c>
      <c r="X30" s="161">
        <f t="shared" si="11"/>
        <v>0</v>
      </c>
      <c r="Y30" s="161">
        <f t="shared" si="5"/>
        <v>0</v>
      </c>
      <c r="Z30" s="162">
        <v>21</v>
      </c>
      <c r="AA30" s="106" t="s">
        <v>1850</v>
      </c>
      <c r="AB30" s="106"/>
      <c r="AC30" s="106"/>
      <c r="AD30" s="106"/>
      <c r="AE30" s="107">
        <f t="shared" si="12"/>
        <v>21</v>
      </c>
      <c r="AP30" s="91"/>
      <c r="AQ30" s="91"/>
      <c r="AR30" s="91"/>
    </row>
    <row r="31" spans="1:44" s="108" customFormat="1" ht="24.75" customHeight="1" thickBot="1" x14ac:dyDescent="0.3">
      <c r="A31" s="261"/>
      <c r="B31" s="47"/>
      <c r="C31" s="50" t="str">
        <f t="shared" si="6"/>
        <v/>
      </c>
      <c r="D31" s="40" t="str">
        <f>IFERROR(IF(H31="","",(1-(H31/(VLOOKUP(J31,Causa!$A$78:$B$80,2,0))))*60),"FALTA CALIBRE")</f>
        <v/>
      </c>
      <c r="E31" s="41"/>
      <c r="F31" s="42">
        <v>0.95763888888888904</v>
      </c>
      <c r="G31" s="133"/>
      <c r="H31" s="122" t="str">
        <f t="shared" si="7"/>
        <v/>
      </c>
      <c r="I31" s="146"/>
      <c r="J31" s="43"/>
      <c r="K31" s="159"/>
      <c r="L31" s="123">
        <f t="shared" si="1"/>
        <v>0</v>
      </c>
      <c r="M31" s="123">
        <f t="shared" si="2"/>
        <v>0</v>
      </c>
      <c r="N31" s="44" t="str">
        <f>IF(E31="","",H31/12*VLOOKUP(J31,Causa!$A$78:$C$80,3,0))</f>
        <v/>
      </c>
      <c r="O31" s="44">
        <f t="shared" si="3"/>
        <v>0</v>
      </c>
      <c r="P31" s="44">
        <f t="shared" si="4"/>
        <v>0</v>
      </c>
      <c r="Q31" s="160"/>
      <c r="R31" s="45"/>
      <c r="S31" s="45"/>
      <c r="T31" s="161">
        <f>IF(H31="",0,ROUND(H31/VLOOKUP(J31,Causa!$A$78:$B$80,2,0)*60,2))</f>
        <v>0</v>
      </c>
      <c r="U31" s="161">
        <f t="shared" si="8"/>
        <v>0</v>
      </c>
      <c r="V31" s="161">
        <f t="shared" si="9"/>
        <v>0</v>
      </c>
      <c r="W31" s="161">
        <f t="shared" si="10"/>
        <v>0</v>
      </c>
      <c r="X31" s="161">
        <f t="shared" si="11"/>
        <v>0</v>
      </c>
      <c r="Y31" s="161">
        <f t="shared" si="5"/>
        <v>0</v>
      </c>
      <c r="Z31" s="162">
        <v>22</v>
      </c>
      <c r="AA31" s="106" t="s">
        <v>1850</v>
      </c>
      <c r="AB31" s="106"/>
      <c r="AC31" s="106"/>
      <c r="AD31" s="106"/>
      <c r="AE31" s="107">
        <f t="shared" si="12"/>
        <v>22</v>
      </c>
      <c r="AP31" s="91"/>
      <c r="AQ31" s="91"/>
      <c r="AR31" s="91"/>
    </row>
    <row r="32" spans="1:44" s="108" customFormat="1" ht="24.75" customHeight="1" thickBot="1" x14ac:dyDescent="0.3">
      <c r="A32" s="51" t="s">
        <v>1795</v>
      </c>
      <c r="B32" s="47"/>
      <c r="C32" s="134" t="str">
        <f t="shared" si="6"/>
        <v/>
      </c>
      <c r="D32" s="135" t="str">
        <f>IFERROR(IF(H32="","",(1-(H32/(VLOOKUP(J32,Causa!$A$78:$B$80,2,0))))*60),"FALTA CALIBRE")</f>
        <v/>
      </c>
      <c r="E32" s="136"/>
      <c r="F32" s="137">
        <v>0.999305555555556</v>
      </c>
      <c r="G32" s="133"/>
      <c r="H32" s="138" t="str">
        <f t="shared" si="7"/>
        <v/>
      </c>
      <c r="I32" s="146"/>
      <c r="J32" s="43"/>
      <c r="K32" s="184"/>
      <c r="L32" s="123">
        <f t="shared" si="1"/>
        <v>0</v>
      </c>
      <c r="M32" s="123">
        <f t="shared" si="2"/>
        <v>0</v>
      </c>
      <c r="N32" s="44" t="str">
        <f>IF(E32="","",H32/12*VLOOKUP(J32,Causa!$A$78:$C$80,3,0))</f>
        <v/>
      </c>
      <c r="O32" s="44">
        <f t="shared" si="3"/>
        <v>0</v>
      </c>
      <c r="P32" s="44">
        <f t="shared" si="4"/>
        <v>0</v>
      </c>
      <c r="Q32" s="160"/>
      <c r="R32" s="45"/>
      <c r="S32" s="45"/>
      <c r="T32" s="161">
        <f>IF(H32="",0,ROUND(H32/VLOOKUP(J32,Causa!$A$78:$B$80,2,0)*60,2))</f>
        <v>0</v>
      </c>
      <c r="U32" s="161">
        <f t="shared" si="8"/>
        <v>0</v>
      </c>
      <c r="V32" s="161">
        <f t="shared" si="9"/>
        <v>0</v>
      </c>
      <c r="W32" s="161">
        <f t="shared" si="10"/>
        <v>0</v>
      </c>
      <c r="X32" s="161">
        <f t="shared" si="11"/>
        <v>0</v>
      </c>
      <c r="Y32" s="161">
        <f t="shared" si="5"/>
        <v>0</v>
      </c>
      <c r="Z32" s="162">
        <v>23</v>
      </c>
      <c r="AA32" s="106" t="s">
        <v>517</v>
      </c>
      <c r="AB32" s="106"/>
      <c r="AC32" s="106"/>
      <c r="AD32" s="106"/>
      <c r="AE32" s="107">
        <f t="shared" si="12"/>
        <v>23</v>
      </c>
      <c r="AP32" s="91"/>
      <c r="AQ32" s="91"/>
      <c r="AR32" s="91"/>
    </row>
    <row r="33" spans="1:44" s="108" customFormat="1" ht="26.25" customHeight="1" thickBot="1" x14ac:dyDescent="0.3">
      <c r="A33" s="152"/>
      <c r="B33" s="139" t="s">
        <v>1750</v>
      </c>
      <c r="C33" s="247">
        <f>+F33+H33+J33</f>
        <v>0</v>
      </c>
      <c r="D33" s="248"/>
      <c r="E33" s="140" t="s">
        <v>1747</v>
      </c>
      <c r="F33" s="141">
        <f>SUM(N9:N15,N32)</f>
        <v>0</v>
      </c>
      <c r="G33" s="140" t="s">
        <v>1748</v>
      </c>
      <c r="H33" s="142">
        <f>SUM(N16:N23)</f>
        <v>0</v>
      </c>
      <c r="I33" s="140" t="s">
        <v>1749</v>
      </c>
      <c r="J33" s="143">
        <f>SUM(N24:N31)</f>
        <v>0</v>
      </c>
      <c r="K33" s="143">
        <f>COUNTIF($M$9:$M$32,"100%")</f>
        <v>0</v>
      </c>
      <c r="L33" s="156"/>
      <c r="M33" s="157"/>
      <c r="N33" s="157"/>
      <c r="O33" s="157"/>
      <c r="P33" s="157"/>
      <c r="Q33" s="157"/>
      <c r="R33" s="157"/>
      <c r="S33" s="158"/>
      <c r="T33" s="249" t="s">
        <v>2</v>
      </c>
      <c r="U33" s="250"/>
      <c r="V33" s="250"/>
      <c r="W33" s="250"/>
      <c r="X33" s="18"/>
      <c r="Y33" s="124"/>
      <c r="Z33" s="124"/>
      <c r="AA33" s="112"/>
      <c r="AB33" s="112"/>
      <c r="AJ33" s="113"/>
      <c r="AK33" s="114"/>
      <c r="AL33" s="114"/>
      <c r="AM33" s="114"/>
      <c r="AN33" s="91"/>
      <c r="AO33" s="91"/>
      <c r="AP33" s="91"/>
      <c r="AQ33" s="91"/>
      <c r="AR33" s="91"/>
    </row>
    <row r="34" spans="1:44" s="108" customFormat="1" ht="35.25" customHeight="1" thickBot="1" x14ac:dyDescent="0.3">
      <c r="A34" s="150"/>
      <c r="C34" s="23" t="s">
        <v>1739</v>
      </c>
      <c r="D34" s="210" t="s">
        <v>1736</v>
      </c>
      <c r="E34" s="210" t="s">
        <v>1740</v>
      </c>
      <c r="F34" s="210" t="s">
        <v>4</v>
      </c>
      <c r="G34" s="210" t="s">
        <v>6</v>
      </c>
      <c r="H34" s="210" t="s">
        <v>7</v>
      </c>
      <c r="I34" s="132" t="s">
        <v>8</v>
      </c>
      <c r="J34" s="132" t="s">
        <v>17</v>
      </c>
      <c r="K34" s="144" t="s">
        <v>18</v>
      </c>
      <c r="L34" s="213" t="s">
        <v>19</v>
      </c>
      <c r="M34" s="214" t="s">
        <v>116</v>
      </c>
      <c r="N34" s="132" t="s">
        <v>117</v>
      </c>
      <c r="O34" s="132" t="s">
        <v>118</v>
      </c>
      <c r="P34" s="132" t="s">
        <v>20</v>
      </c>
      <c r="Q34" s="132" t="s">
        <v>21</v>
      </c>
      <c r="R34" s="215" t="s">
        <v>22</v>
      </c>
      <c r="S34" s="221" t="s">
        <v>12</v>
      </c>
      <c r="T34" s="120" t="s">
        <v>13</v>
      </c>
      <c r="U34" s="220" t="s">
        <v>14</v>
      </c>
      <c r="V34" s="220" t="s">
        <v>15</v>
      </c>
      <c r="W34" s="120" t="s">
        <v>4</v>
      </c>
      <c r="X34" s="120" t="s">
        <v>8</v>
      </c>
      <c r="Y34" s="125"/>
      <c r="Z34" s="126"/>
      <c r="AA34" s="91"/>
      <c r="AB34" s="115"/>
      <c r="AJ34" s="113"/>
      <c r="AK34" s="114"/>
      <c r="AL34" s="114"/>
      <c r="AM34" s="114"/>
      <c r="AN34" s="91"/>
      <c r="AO34" s="91"/>
      <c r="AP34" s="91"/>
      <c r="AQ34" s="91"/>
      <c r="AR34" s="91"/>
    </row>
    <row r="35" spans="1:44" s="17" customFormat="1" ht="20.25" customHeight="1" x14ac:dyDescent="0.2">
      <c r="A35" s="150"/>
      <c r="C35" s="205"/>
      <c r="D35" s="206" t="str">
        <f t="shared" ref="D35:D98" si="13">IF(E35="","",IF(E35=1,IF(COUNTA(F35:P35)=9,1,0),IF(J35="OPERACIO",IF(COUNTA(F35:P35)=7,1,0),IF(COUNTA(F35:P35)=7,1,0))))</f>
        <v/>
      </c>
      <c r="E35" s="207" t="str">
        <f>IFERROR(VLOOKUP(J35,Causa!$A$2:$F$15,6,0),"")</f>
        <v/>
      </c>
      <c r="F35" s="208"/>
      <c r="G35" s="209"/>
      <c r="H35" s="211"/>
      <c r="I35" s="55"/>
      <c r="J35" s="54"/>
      <c r="K35" s="54"/>
      <c r="L35" s="54"/>
      <c r="M35" s="54"/>
      <c r="N35" s="54"/>
      <c r="O35" s="54"/>
      <c r="P35" s="54"/>
      <c r="Q35" s="55"/>
      <c r="R35" s="54"/>
      <c r="S35" s="61">
        <f>IF(K35="tiempo no programado",P35,0)</f>
        <v>0</v>
      </c>
      <c r="T35" s="61">
        <f t="shared" ref="T35:T98" si="14">IF(J35="Programa",P35,0)-S35</f>
        <v>0</v>
      </c>
      <c r="U35" s="61">
        <f>IF(J35="CALIDAD",P35,0)+IF(J35="LOGISTIC",P35,0)+IF(J35="REPUESTO",P35,0)+IF(J35="SALAMAQ",P35,0)+IF(J35="PROCESO",P35,0)</f>
        <v>0</v>
      </c>
      <c r="V35" s="61">
        <f t="shared" ref="V35:V98" si="15">IF(J35="ELECTRIC",P35,0)+IF(J35="INSTRUME",P35,0)+IF(J35="MECANICA",P35,0)+IF(J35="OPERACIO",P35,0)+IF(J35="AUTOMATI",P35,0)</f>
        <v>0</v>
      </c>
      <c r="W35" s="62" t="str">
        <f t="shared" ref="W35:W98" si="16">IF(F35="","",HOUR(F35))</f>
        <v/>
      </c>
      <c r="X35" s="61" t="str">
        <f>IF(OR(W35=23,W35&lt;7),"N",IF(AND(W35&gt;=7,W35&lt;15),"M","T"))</f>
        <v>T</v>
      </c>
      <c r="Y35" s="18"/>
      <c r="Z35" s="19"/>
      <c r="AA35" s="20"/>
      <c r="AB35" s="19"/>
      <c r="AC35" s="21"/>
      <c r="AJ35" s="22"/>
      <c r="AK35" s="22"/>
      <c r="AL35" s="22"/>
      <c r="AM35" s="22"/>
      <c r="AN35" s="20"/>
      <c r="AO35" s="20"/>
      <c r="AP35" s="20"/>
      <c r="AQ35" s="20"/>
      <c r="AR35" s="20"/>
    </row>
    <row r="36" spans="1:44" s="17" customFormat="1" ht="20.25" customHeight="1" x14ac:dyDescent="0.2">
      <c r="A36" s="150"/>
      <c r="C36" s="63"/>
      <c r="D36" s="66" t="str">
        <f t="shared" si="13"/>
        <v/>
      </c>
      <c r="E36" s="69" t="str">
        <f>IFERROR(VLOOKUP(J36,Causa!$A$2:$F$15,6,0),"")</f>
        <v/>
      </c>
      <c r="F36" s="52"/>
      <c r="G36" s="53"/>
      <c r="H36" s="212"/>
      <c r="I36" s="55"/>
      <c r="J36" s="54"/>
      <c r="K36" s="54"/>
      <c r="L36" s="54"/>
      <c r="M36" s="54"/>
      <c r="N36" s="54"/>
      <c r="O36" s="54"/>
      <c r="P36" s="54"/>
      <c r="Q36" s="55"/>
      <c r="R36" s="54"/>
      <c r="S36" s="56">
        <f t="shared" ref="S36:S99" si="17">IF(K36="tiempo no programado",P36,0)</f>
        <v>0</v>
      </c>
      <c r="T36" s="56">
        <f t="shared" si="14"/>
        <v>0</v>
      </c>
      <c r="U36" s="56">
        <f t="shared" ref="U36:U99" si="18">IF(J36="CALIDAD",P36,0)+IF(J36="LOGISTIC",P36,0)+IF(J36="REPUESTO",P36,0)+IF(J36="SALAMAQ",P36,0)</f>
        <v>0</v>
      </c>
      <c r="V36" s="56">
        <f t="shared" si="15"/>
        <v>0</v>
      </c>
      <c r="W36" s="64" t="str">
        <f t="shared" si="16"/>
        <v/>
      </c>
      <c r="X36" s="56" t="str">
        <f t="shared" ref="X36:X99" si="19">IF(OR(W36=23,W36&lt;7),"N",IF(AND(W36&gt;=7,W36&lt;15),"M","T"))</f>
        <v>T</v>
      </c>
      <c r="Y36" s="18"/>
      <c r="Z36" s="19"/>
      <c r="AA36" s="20"/>
      <c r="AB36" s="19"/>
      <c r="AC36" s="21"/>
      <c r="AJ36" s="22"/>
      <c r="AK36" s="22"/>
      <c r="AL36" s="22"/>
      <c r="AM36" s="22"/>
      <c r="AN36" s="20"/>
      <c r="AO36" s="20"/>
      <c r="AP36" s="20"/>
      <c r="AQ36" s="20"/>
      <c r="AR36" s="20"/>
    </row>
    <row r="37" spans="1:44" s="17" customFormat="1" ht="20.25" customHeight="1" x14ac:dyDescent="0.2">
      <c r="A37" s="150"/>
      <c r="C37" s="63"/>
      <c r="D37" s="66" t="str">
        <f t="shared" si="13"/>
        <v/>
      </c>
      <c r="E37" s="69" t="str">
        <f>IFERROR(VLOOKUP(J37,Causa!$A$2:$F$15,6,0),"")</f>
        <v/>
      </c>
      <c r="F37" s="52"/>
      <c r="G37" s="53"/>
      <c r="H37" s="212"/>
      <c r="I37" s="55"/>
      <c r="J37" s="54"/>
      <c r="K37" s="54"/>
      <c r="L37" s="54"/>
      <c r="M37" s="54"/>
      <c r="N37" s="54"/>
      <c r="O37" s="54"/>
      <c r="P37" s="54"/>
      <c r="Q37" s="55"/>
      <c r="R37" s="54"/>
      <c r="S37" s="56">
        <f t="shared" si="17"/>
        <v>0</v>
      </c>
      <c r="T37" s="56">
        <f t="shared" si="14"/>
        <v>0</v>
      </c>
      <c r="U37" s="56">
        <f t="shared" si="18"/>
        <v>0</v>
      </c>
      <c r="V37" s="56">
        <f t="shared" si="15"/>
        <v>0</v>
      </c>
      <c r="W37" s="64" t="str">
        <f t="shared" si="16"/>
        <v/>
      </c>
      <c r="X37" s="56" t="str">
        <f t="shared" si="19"/>
        <v>T</v>
      </c>
      <c r="Y37" s="18"/>
      <c r="Z37" s="19"/>
      <c r="AA37" s="20"/>
      <c r="AB37" s="19"/>
      <c r="AC37" s="21"/>
      <c r="AJ37" s="22"/>
      <c r="AK37" s="22"/>
      <c r="AL37" s="22"/>
      <c r="AM37" s="22"/>
      <c r="AN37" s="20"/>
      <c r="AO37" s="20"/>
      <c r="AP37" s="20"/>
      <c r="AQ37" s="20"/>
      <c r="AR37" s="20"/>
    </row>
    <row r="38" spans="1:44" s="17" customFormat="1" ht="20.25" customHeight="1" x14ac:dyDescent="0.2">
      <c r="A38" s="150"/>
      <c r="C38" s="63"/>
      <c r="D38" s="66" t="str">
        <f t="shared" si="13"/>
        <v/>
      </c>
      <c r="E38" s="69" t="str">
        <f>IFERROR(VLOOKUP(J38,Causa!$A$2:$F$15,6,0),"")</f>
        <v/>
      </c>
      <c r="F38" s="52"/>
      <c r="G38" s="53"/>
      <c r="H38" s="212"/>
      <c r="I38" s="55"/>
      <c r="J38" s="54"/>
      <c r="K38" s="54"/>
      <c r="L38" s="54"/>
      <c r="M38" s="54"/>
      <c r="N38" s="54"/>
      <c r="O38" s="54"/>
      <c r="P38" s="54"/>
      <c r="Q38" s="55"/>
      <c r="R38" s="54"/>
      <c r="S38" s="56">
        <f t="shared" si="17"/>
        <v>0</v>
      </c>
      <c r="T38" s="56">
        <f t="shared" si="14"/>
        <v>0</v>
      </c>
      <c r="U38" s="56">
        <f t="shared" si="18"/>
        <v>0</v>
      </c>
      <c r="V38" s="56">
        <f t="shared" si="15"/>
        <v>0</v>
      </c>
      <c r="W38" s="64" t="str">
        <f t="shared" si="16"/>
        <v/>
      </c>
      <c r="X38" s="56" t="str">
        <f t="shared" si="19"/>
        <v>T</v>
      </c>
      <c r="Y38" s="18"/>
      <c r="Z38" s="19"/>
      <c r="AA38" s="20"/>
      <c r="AB38" s="19"/>
      <c r="AC38" s="21"/>
      <c r="AJ38" s="22"/>
      <c r="AK38" s="22"/>
      <c r="AL38" s="22"/>
      <c r="AM38" s="22"/>
      <c r="AN38" s="20"/>
      <c r="AO38" s="20"/>
      <c r="AP38" s="20"/>
      <c r="AQ38" s="20"/>
      <c r="AR38" s="20"/>
    </row>
    <row r="39" spans="1:44" s="17" customFormat="1" ht="20.25" customHeight="1" x14ac:dyDescent="0.2">
      <c r="A39" s="150"/>
      <c r="C39" s="63"/>
      <c r="D39" s="66" t="str">
        <f t="shared" si="13"/>
        <v/>
      </c>
      <c r="E39" s="69" t="str">
        <f>IFERROR(VLOOKUP(J39,Causa!$A$2:$F$15,6,0),"")</f>
        <v/>
      </c>
      <c r="F39" s="52"/>
      <c r="G39" s="53"/>
      <c r="H39" s="212"/>
      <c r="I39" s="55"/>
      <c r="J39" s="54"/>
      <c r="K39" s="54"/>
      <c r="L39" s="54"/>
      <c r="M39" s="54"/>
      <c r="N39" s="54"/>
      <c r="O39" s="54"/>
      <c r="P39" s="54"/>
      <c r="Q39" s="55"/>
      <c r="R39" s="54"/>
      <c r="S39" s="56">
        <f t="shared" si="17"/>
        <v>0</v>
      </c>
      <c r="T39" s="56">
        <f t="shared" si="14"/>
        <v>0</v>
      </c>
      <c r="U39" s="56">
        <f t="shared" si="18"/>
        <v>0</v>
      </c>
      <c r="V39" s="56">
        <f t="shared" si="15"/>
        <v>0</v>
      </c>
      <c r="W39" s="64" t="str">
        <f t="shared" si="16"/>
        <v/>
      </c>
      <c r="X39" s="56" t="str">
        <f t="shared" si="19"/>
        <v>T</v>
      </c>
      <c r="Y39" s="18"/>
      <c r="Z39" s="19"/>
      <c r="AA39" s="20"/>
      <c r="AB39" s="19"/>
      <c r="AC39" s="21"/>
      <c r="AJ39" s="22"/>
      <c r="AK39" s="22"/>
      <c r="AL39" s="22"/>
      <c r="AM39" s="22"/>
      <c r="AN39" s="20"/>
      <c r="AO39" s="20"/>
      <c r="AP39" s="20"/>
      <c r="AQ39" s="20"/>
      <c r="AR39" s="20"/>
    </row>
    <row r="40" spans="1:44" s="17" customFormat="1" ht="20.25" customHeight="1" x14ac:dyDescent="0.2">
      <c r="A40" s="150"/>
      <c r="C40" s="63"/>
      <c r="D40" s="66" t="str">
        <f t="shared" si="13"/>
        <v/>
      </c>
      <c r="E40" s="69" t="str">
        <f>IFERROR(VLOOKUP(J40,Causa!$A$2:$F$15,6,0),"")</f>
        <v/>
      </c>
      <c r="F40" s="52"/>
      <c r="G40" s="53"/>
      <c r="H40" s="212"/>
      <c r="I40" s="55"/>
      <c r="J40" s="54"/>
      <c r="K40" s="54"/>
      <c r="L40" s="54"/>
      <c r="M40" s="54"/>
      <c r="N40" s="54"/>
      <c r="O40" s="54"/>
      <c r="P40" s="54"/>
      <c r="Q40" s="55"/>
      <c r="R40" s="54"/>
      <c r="S40" s="56">
        <f t="shared" si="17"/>
        <v>0</v>
      </c>
      <c r="T40" s="56">
        <f t="shared" si="14"/>
        <v>0</v>
      </c>
      <c r="U40" s="56">
        <f t="shared" si="18"/>
        <v>0</v>
      </c>
      <c r="V40" s="56">
        <f t="shared" si="15"/>
        <v>0</v>
      </c>
      <c r="W40" s="64" t="str">
        <f t="shared" si="16"/>
        <v/>
      </c>
      <c r="X40" s="56" t="str">
        <f t="shared" si="19"/>
        <v>T</v>
      </c>
      <c r="Y40" s="18"/>
      <c r="Z40" s="19"/>
      <c r="AA40" s="20"/>
      <c r="AB40" s="19"/>
      <c r="AC40" s="21"/>
      <c r="AJ40" s="22"/>
      <c r="AK40" s="22"/>
      <c r="AL40" s="22"/>
      <c r="AM40" s="22"/>
      <c r="AN40" s="20"/>
      <c r="AO40" s="20"/>
      <c r="AP40" s="20"/>
      <c r="AQ40" s="20"/>
      <c r="AR40" s="20"/>
    </row>
    <row r="41" spans="1:44" s="17" customFormat="1" ht="20.25" customHeight="1" x14ac:dyDescent="0.2">
      <c r="A41" s="150"/>
      <c r="C41" s="63"/>
      <c r="D41" s="66" t="str">
        <f t="shared" si="13"/>
        <v/>
      </c>
      <c r="E41" s="69" t="str">
        <f>IFERROR(VLOOKUP(J41,Causa!$A$2:$F$15,6,0),"")</f>
        <v/>
      </c>
      <c r="F41" s="52"/>
      <c r="G41" s="53"/>
      <c r="H41" s="212"/>
      <c r="I41" s="55"/>
      <c r="J41" s="54"/>
      <c r="K41" s="54"/>
      <c r="L41" s="54"/>
      <c r="M41" s="54"/>
      <c r="N41" s="54"/>
      <c r="O41" s="54"/>
      <c r="P41" s="54"/>
      <c r="Q41" s="55"/>
      <c r="R41" s="54"/>
      <c r="S41" s="56">
        <f t="shared" si="17"/>
        <v>0</v>
      </c>
      <c r="T41" s="56">
        <f t="shared" si="14"/>
        <v>0</v>
      </c>
      <c r="U41" s="56">
        <f t="shared" si="18"/>
        <v>0</v>
      </c>
      <c r="V41" s="56">
        <f t="shared" si="15"/>
        <v>0</v>
      </c>
      <c r="W41" s="64" t="str">
        <f t="shared" si="16"/>
        <v/>
      </c>
      <c r="X41" s="56" t="str">
        <f t="shared" si="19"/>
        <v>T</v>
      </c>
      <c r="Y41" s="18"/>
      <c r="Z41" s="19"/>
      <c r="AA41" s="20"/>
      <c r="AB41" s="19"/>
      <c r="AC41" s="21"/>
      <c r="AJ41" s="22"/>
      <c r="AK41" s="22"/>
      <c r="AL41" s="22"/>
      <c r="AM41" s="22"/>
      <c r="AN41" s="20"/>
      <c r="AO41" s="20"/>
      <c r="AP41" s="20"/>
      <c r="AQ41" s="20"/>
      <c r="AR41" s="20"/>
    </row>
    <row r="42" spans="1:44" s="17" customFormat="1" ht="20.25" customHeight="1" x14ac:dyDescent="0.2">
      <c r="A42" s="150"/>
      <c r="C42" s="63"/>
      <c r="D42" s="66" t="str">
        <f t="shared" si="13"/>
        <v/>
      </c>
      <c r="E42" s="69" t="str">
        <f>IFERROR(VLOOKUP(J42,Causa!$A$2:$F$15,6,0),"")</f>
        <v/>
      </c>
      <c r="F42" s="52"/>
      <c r="G42" s="53"/>
      <c r="H42" s="212"/>
      <c r="I42" s="55"/>
      <c r="J42" s="54"/>
      <c r="K42" s="54"/>
      <c r="L42" s="54"/>
      <c r="M42" s="54"/>
      <c r="N42" s="54"/>
      <c r="O42" s="54"/>
      <c r="P42" s="54"/>
      <c r="Q42" s="55"/>
      <c r="R42" s="54"/>
      <c r="S42" s="56">
        <f t="shared" si="17"/>
        <v>0</v>
      </c>
      <c r="T42" s="56">
        <f t="shared" si="14"/>
        <v>0</v>
      </c>
      <c r="U42" s="56">
        <f t="shared" si="18"/>
        <v>0</v>
      </c>
      <c r="V42" s="56">
        <f t="shared" si="15"/>
        <v>0</v>
      </c>
      <c r="W42" s="64" t="str">
        <f t="shared" si="16"/>
        <v/>
      </c>
      <c r="X42" s="56" t="str">
        <f t="shared" si="19"/>
        <v>T</v>
      </c>
      <c r="Y42" s="18"/>
      <c r="Z42" s="19"/>
      <c r="AA42" s="20"/>
      <c r="AB42" s="19"/>
      <c r="AC42" s="21"/>
      <c r="AJ42" s="22"/>
      <c r="AK42" s="22"/>
      <c r="AL42" s="22"/>
      <c r="AM42" s="22"/>
      <c r="AN42" s="20"/>
      <c r="AO42" s="20"/>
      <c r="AP42" s="20"/>
      <c r="AQ42" s="20"/>
      <c r="AR42" s="20"/>
    </row>
    <row r="43" spans="1:44" s="17" customFormat="1" ht="20.25" customHeight="1" x14ac:dyDescent="0.2">
      <c r="A43" s="150"/>
      <c r="C43" s="63"/>
      <c r="D43" s="66" t="str">
        <f t="shared" si="13"/>
        <v/>
      </c>
      <c r="E43" s="69" t="str">
        <f>IFERROR(VLOOKUP(J43,Causa!$A$2:$F$15,6,0),"")</f>
        <v/>
      </c>
      <c r="F43" s="52"/>
      <c r="G43" s="53"/>
      <c r="H43" s="212"/>
      <c r="I43" s="55"/>
      <c r="J43" s="54"/>
      <c r="K43" s="54"/>
      <c r="L43" s="54"/>
      <c r="M43" s="54"/>
      <c r="N43" s="54"/>
      <c r="O43" s="54"/>
      <c r="P43" s="54"/>
      <c r="Q43" s="55"/>
      <c r="R43" s="54"/>
      <c r="S43" s="56">
        <f t="shared" si="17"/>
        <v>0</v>
      </c>
      <c r="T43" s="56">
        <f t="shared" si="14"/>
        <v>0</v>
      </c>
      <c r="U43" s="56">
        <f t="shared" si="18"/>
        <v>0</v>
      </c>
      <c r="V43" s="56">
        <f t="shared" si="15"/>
        <v>0</v>
      </c>
      <c r="W43" s="64" t="str">
        <f t="shared" si="16"/>
        <v/>
      </c>
      <c r="X43" s="56" t="str">
        <f t="shared" si="19"/>
        <v>T</v>
      </c>
      <c r="Y43" s="18"/>
      <c r="Z43" s="19"/>
      <c r="AA43" s="20"/>
      <c r="AB43" s="19"/>
      <c r="AC43" s="21"/>
      <c r="AJ43" s="22"/>
      <c r="AK43" s="22"/>
      <c r="AL43" s="22"/>
      <c r="AM43" s="22"/>
      <c r="AN43" s="20"/>
      <c r="AO43" s="20"/>
      <c r="AP43" s="20"/>
      <c r="AQ43" s="20"/>
      <c r="AR43" s="20"/>
    </row>
    <row r="44" spans="1:44" s="17" customFormat="1" ht="20.25" customHeight="1" x14ac:dyDescent="0.2">
      <c r="A44" s="150"/>
      <c r="C44" s="63"/>
      <c r="D44" s="66" t="str">
        <f t="shared" si="13"/>
        <v/>
      </c>
      <c r="E44" s="69" t="str">
        <f>IFERROR(VLOOKUP(J44,Causa!$A$2:$F$15,6,0),"")</f>
        <v/>
      </c>
      <c r="F44" s="52"/>
      <c r="G44" s="53"/>
      <c r="H44" s="212"/>
      <c r="I44" s="55"/>
      <c r="J44" s="54"/>
      <c r="K44" s="54"/>
      <c r="L44" s="54"/>
      <c r="M44" s="54"/>
      <c r="N44" s="54"/>
      <c r="O44" s="54"/>
      <c r="P44" s="54"/>
      <c r="Q44" s="55"/>
      <c r="R44" s="54"/>
      <c r="S44" s="56">
        <f t="shared" si="17"/>
        <v>0</v>
      </c>
      <c r="T44" s="56">
        <f t="shared" si="14"/>
        <v>0</v>
      </c>
      <c r="U44" s="56">
        <f t="shared" si="18"/>
        <v>0</v>
      </c>
      <c r="V44" s="56">
        <f t="shared" si="15"/>
        <v>0</v>
      </c>
      <c r="W44" s="64" t="str">
        <f t="shared" si="16"/>
        <v/>
      </c>
      <c r="X44" s="56" t="str">
        <f t="shared" si="19"/>
        <v>T</v>
      </c>
      <c r="Y44" s="18"/>
      <c r="Z44" s="19"/>
      <c r="AA44" s="20"/>
      <c r="AB44" s="19"/>
      <c r="AC44" s="21"/>
      <c r="AJ44" s="22"/>
      <c r="AK44" s="22"/>
      <c r="AL44" s="22"/>
      <c r="AM44" s="22"/>
      <c r="AN44" s="20"/>
      <c r="AO44" s="20"/>
      <c r="AP44" s="20"/>
      <c r="AQ44" s="20"/>
      <c r="AR44" s="20"/>
    </row>
    <row r="45" spans="1:44" s="17" customFormat="1" ht="20.25" customHeight="1" x14ac:dyDescent="0.2">
      <c r="A45" s="150"/>
      <c r="C45" s="63"/>
      <c r="D45" s="66" t="str">
        <f t="shared" si="13"/>
        <v/>
      </c>
      <c r="E45" s="69" t="str">
        <f>IFERROR(VLOOKUP(J45,Causa!$A$2:$F$15,6,0),"")</f>
        <v/>
      </c>
      <c r="F45" s="52"/>
      <c r="G45" s="53"/>
      <c r="H45" s="212"/>
      <c r="I45" s="55"/>
      <c r="J45" s="54"/>
      <c r="K45" s="54"/>
      <c r="L45" s="54"/>
      <c r="M45" s="54"/>
      <c r="N45" s="54"/>
      <c r="O45" s="54"/>
      <c r="P45" s="54"/>
      <c r="Q45" s="55"/>
      <c r="R45" s="54"/>
      <c r="S45" s="56">
        <f t="shared" si="17"/>
        <v>0</v>
      </c>
      <c r="T45" s="56">
        <f t="shared" si="14"/>
        <v>0</v>
      </c>
      <c r="U45" s="56">
        <f t="shared" si="18"/>
        <v>0</v>
      </c>
      <c r="V45" s="56">
        <f t="shared" si="15"/>
        <v>0</v>
      </c>
      <c r="W45" s="64" t="str">
        <f t="shared" si="16"/>
        <v/>
      </c>
      <c r="X45" s="56" t="str">
        <f t="shared" si="19"/>
        <v>T</v>
      </c>
      <c r="Y45" s="18"/>
      <c r="Z45" s="19"/>
      <c r="AA45" s="20"/>
      <c r="AB45" s="19"/>
      <c r="AC45" s="21"/>
      <c r="AJ45" s="22"/>
      <c r="AK45" s="22"/>
      <c r="AL45" s="22"/>
      <c r="AM45" s="22"/>
      <c r="AN45" s="20"/>
      <c r="AO45" s="20"/>
      <c r="AP45" s="20"/>
      <c r="AQ45" s="20"/>
      <c r="AR45" s="20"/>
    </row>
    <row r="46" spans="1:44" s="17" customFormat="1" ht="20.25" customHeight="1" x14ac:dyDescent="0.2">
      <c r="A46" s="150"/>
      <c r="C46" s="63"/>
      <c r="D46" s="66" t="str">
        <f t="shared" si="13"/>
        <v/>
      </c>
      <c r="E46" s="69" t="str">
        <f>IFERROR(VLOOKUP(J46,Causa!$A$2:$F$15,6,0),"")</f>
        <v/>
      </c>
      <c r="F46" s="52"/>
      <c r="G46" s="53"/>
      <c r="H46" s="212"/>
      <c r="I46" s="55"/>
      <c r="J46" s="54"/>
      <c r="K46" s="54"/>
      <c r="L46" s="54"/>
      <c r="M46" s="54"/>
      <c r="N46" s="54"/>
      <c r="O46" s="54"/>
      <c r="P46" s="54"/>
      <c r="Q46" s="55"/>
      <c r="R46" s="54"/>
      <c r="S46" s="56">
        <f t="shared" si="17"/>
        <v>0</v>
      </c>
      <c r="T46" s="56">
        <f t="shared" si="14"/>
        <v>0</v>
      </c>
      <c r="U46" s="56">
        <f t="shared" si="18"/>
        <v>0</v>
      </c>
      <c r="V46" s="56">
        <f t="shared" si="15"/>
        <v>0</v>
      </c>
      <c r="W46" s="64" t="str">
        <f t="shared" si="16"/>
        <v/>
      </c>
      <c r="X46" s="56" t="str">
        <f t="shared" si="19"/>
        <v>T</v>
      </c>
      <c r="Y46" s="18"/>
      <c r="Z46" s="19"/>
      <c r="AA46" s="20"/>
      <c r="AB46" s="19"/>
      <c r="AC46" s="21"/>
      <c r="AJ46" s="22"/>
      <c r="AK46" s="22"/>
      <c r="AL46" s="22"/>
      <c r="AM46" s="22"/>
      <c r="AN46" s="20"/>
      <c r="AO46" s="20"/>
      <c r="AP46" s="20"/>
      <c r="AQ46" s="20"/>
      <c r="AR46" s="20"/>
    </row>
    <row r="47" spans="1:44" s="17" customFormat="1" ht="20.25" customHeight="1" x14ac:dyDescent="0.2">
      <c r="A47" s="150"/>
      <c r="C47" s="63"/>
      <c r="D47" s="66" t="str">
        <f t="shared" si="13"/>
        <v/>
      </c>
      <c r="E47" s="69" t="str">
        <f>IFERROR(VLOOKUP(J47,Causa!$A$2:$F$15,6,0),"")</f>
        <v/>
      </c>
      <c r="F47" s="52"/>
      <c r="G47" s="53"/>
      <c r="H47" s="212"/>
      <c r="I47" s="55"/>
      <c r="J47" s="54"/>
      <c r="K47" s="54"/>
      <c r="L47" s="54"/>
      <c r="M47" s="54"/>
      <c r="N47" s="54"/>
      <c r="O47" s="54"/>
      <c r="P47" s="54"/>
      <c r="Q47" s="55"/>
      <c r="R47" s="54"/>
      <c r="S47" s="56">
        <f t="shared" si="17"/>
        <v>0</v>
      </c>
      <c r="T47" s="56">
        <f t="shared" si="14"/>
        <v>0</v>
      </c>
      <c r="U47" s="56">
        <f t="shared" si="18"/>
        <v>0</v>
      </c>
      <c r="V47" s="56">
        <f t="shared" si="15"/>
        <v>0</v>
      </c>
      <c r="W47" s="64" t="str">
        <f t="shared" si="16"/>
        <v/>
      </c>
      <c r="X47" s="56" t="str">
        <f t="shared" si="19"/>
        <v>T</v>
      </c>
      <c r="Y47" s="18"/>
      <c r="Z47" s="19"/>
      <c r="AA47" s="20"/>
      <c r="AB47" s="19"/>
      <c r="AC47" s="21"/>
      <c r="AJ47" s="22"/>
      <c r="AK47" s="22"/>
      <c r="AL47" s="22"/>
      <c r="AM47" s="22"/>
      <c r="AN47" s="20"/>
      <c r="AO47" s="20"/>
      <c r="AP47" s="20"/>
      <c r="AQ47" s="20"/>
      <c r="AR47" s="20"/>
    </row>
    <row r="48" spans="1:44" s="17" customFormat="1" ht="20.25" customHeight="1" x14ac:dyDescent="0.2">
      <c r="A48" s="150"/>
      <c r="C48" s="63"/>
      <c r="D48" s="66" t="str">
        <f t="shared" si="13"/>
        <v/>
      </c>
      <c r="E48" s="69" t="str">
        <f>IFERROR(VLOOKUP(J48,Causa!$A$2:$F$15,6,0),"")</f>
        <v/>
      </c>
      <c r="F48" s="52"/>
      <c r="G48" s="53"/>
      <c r="H48" s="212"/>
      <c r="I48" s="55"/>
      <c r="J48" s="54"/>
      <c r="K48" s="54"/>
      <c r="L48" s="54"/>
      <c r="M48" s="54"/>
      <c r="N48" s="54"/>
      <c r="O48" s="54"/>
      <c r="P48" s="54"/>
      <c r="Q48" s="55"/>
      <c r="R48" s="54"/>
      <c r="S48" s="56">
        <f t="shared" si="17"/>
        <v>0</v>
      </c>
      <c r="T48" s="56">
        <f t="shared" si="14"/>
        <v>0</v>
      </c>
      <c r="U48" s="56">
        <f t="shared" si="18"/>
        <v>0</v>
      </c>
      <c r="V48" s="56">
        <f t="shared" si="15"/>
        <v>0</v>
      </c>
      <c r="W48" s="64" t="str">
        <f t="shared" si="16"/>
        <v/>
      </c>
      <c r="X48" s="56" t="str">
        <f t="shared" si="19"/>
        <v>T</v>
      </c>
      <c r="Y48" s="18"/>
      <c r="Z48" s="19"/>
      <c r="AA48" s="20"/>
      <c r="AB48" s="19"/>
      <c r="AC48" s="21"/>
      <c r="AJ48" s="22"/>
      <c r="AK48" s="22"/>
      <c r="AL48" s="22"/>
      <c r="AM48" s="22"/>
      <c r="AN48" s="20"/>
      <c r="AO48" s="20"/>
      <c r="AP48" s="20"/>
      <c r="AQ48" s="20"/>
      <c r="AR48" s="20"/>
    </row>
    <row r="49" spans="1:44" s="17" customFormat="1" ht="20.25" customHeight="1" x14ac:dyDescent="0.2">
      <c r="A49" s="150"/>
      <c r="C49" s="63"/>
      <c r="D49" s="66" t="str">
        <f t="shared" si="13"/>
        <v/>
      </c>
      <c r="E49" s="69" t="str">
        <f>IFERROR(VLOOKUP(J49,Causa!$A$2:$F$15,6,0),"")</f>
        <v/>
      </c>
      <c r="F49" s="52"/>
      <c r="G49" s="53"/>
      <c r="H49" s="212"/>
      <c r="I49" s="55"/>
      <c r="J49" s="54"/>
      <c r="K49" s="54"/>
      <c r="L49" s="54"/>
      <c r="M49" s="54"/>
      <c r="N49" s="54"/>
      <c r="O49" s="54"/>
      <c r="P49" s="54"/>
      <c r="Q49" s="55"/>
      <c r="R49" s="54"/>
      <c r="S49" s="56">
        <f t="shared" si="17"/>
        <v>0</v>
      </c>
      <c r="T49" s="56">
        <f t="shared" si="14"/>
        <v>0</v>
      </c>
      <c r="U49" s="56">
        <f t="shared" si="18"/>
        <v>0</v>
      </c>
      <c r="V49" s="56">
        <f t="shared" si="15"/>
        <v>0</v>
      </c>
      <c r="W49" s="64" t="str">
        <f t="shared" si="16"/>
        <v/>
      </c>
      <c r="X49" s="56" t="str">
        <f t="shared" si="19"/>
        <v>T</v>
      </c>
      <c r="Y49" s="18"/>
      <c r="Z49" s="19"/>
      <c r="AA49" s="20"/>
      <c r="AB49" s="19"/>
      <c r="AC49" s="21"/>
      <c r="AJ49" s="22"/>
      <c r="AK49" s="22"/>
      <c r="AL49" s="22"/>
      <c r="AM49" s="22"/>
      <c r="AN49" s="20"/>
      <c r="AO49" s="20"/>
      <c r="AP49" s="20"/>
      <c r="AQ49" s="20"/>
      <c r="AR49" s="20"/>
    </row>
    <row r="50" spans="1:44" s="17" customFormat="1" ht="20.25" customHeight="1" x14ac:dyDescent="0.2">
      <c r="A50" s="150"/>
      <c r="C50" s="63"/>
      <c r="D50" s="66" t="str">
        <f t="shared" si="13"/>
        <v/>
      </c>
      <c r="E50" s="69" t="str">
        <f>IFERROR(VLOOKUP(J50,Causa!$A$2:$F$15,6,0),"")</f>
        <v/>
      </c>
      <c r="F50" s="52"/>
      <c r="G50" s="53"/>
      <c r="H50" s="212"/>
      <c r="I50" s="55"/>
      <c r="J50" s="54"/>
      <c r="K50" s="54"/>
      <c r="L50" s="54"/>
      <c r="M50" s="54"/>
      <c r="N50" s="54"/>
      <c r="O50" s="54"/>
      <c r="P50" s="54"/>
      <c r="Q50" s="55"/>
      <c r="R50" s="54"/>
      <c r="S50" s="56">
        <f t="shared" si="17"/>
        <v>0</v>
      </c>
      <c r="T50" s="56">
        <f t="shared" si="14"/>
        <v>0</v>
      </c>
      <c r="U50" s="56">
        <f t="shared" si="18"/>
        <v>0</v>
      </c>
      <c r="V50" s="56">
        <f t="shared" si="15"/>
        <v>0</v>
      </c>
      <c r="W50" s="64" t="str">
        <f t="shared" si="16"/>
        <v/>
      </c>
      <c r="X50" s="56" t="str">
        <f t="shared" si="19"/>
        <v>T</v>
      </c>
      <c r="Y50" s="20"/>
      <c r="Z50" s="19"/>
      <c r="AA50" s="20"/>
      <c r="AB50" s="19"/>
      <c r="AC50" s="21"/>
      <c r="AJ50" s="22"/>
      <c r="AK50" s="22"/>
      <c r="AL50" s="22"/>
      <c r="AM50" s="22"/>
      <c r="AN50" s="20"/>
      <c r="AO50" s="20"/>
      <c r="AP50" s="20"/>
      <c r="AQ50" s="20"/>
      <c r="AR50" s="20"/>
    </row>
    <row r="51" spans="1:44" s="17" customFormat="1" ht="20.25" customHeight="1" x14ac:dyDescent="0.2">
      <c r="A51" s="150"/>
      <c r="C51" s="63"/>
      <c r="D51" s="66" t="str">
        <f t="shared" si="13"/>
        <v/>
      </c>
      <c r="E51" s="69" t="str">
        <f>IFERROR(VLOOKUP(J51,Causa!$A$2:$F$15,6,0),"")</f>
        <v/>
      </c>
      <c r="F51" s="52"/>
      <c r="G51" s="53"/>
      <c r="H51" s="212"/>
      <c r="I51" s="55"/>
      <c r="J51" s="54"/>
      <c r="K51" s="54"/>
      <c r="L51" s="54"/>
      <c r="M51" s="54"/>
      <c r="N51" s="54"/>
      <c r="O51" s="54"/>
      <c r="P51" s="54"/>
      <c r="Q51" s="55"/>
      <c r="R51" s="54"/>
      <c r="S51" s="56">
        <f t="shared" si="17"/>
        <v>0</v>
      </c>
      <c r="T51" s="56">
        <f t="shared" si="14"/>
        <v>0</v>
      </c>
      <c r="U51" s="56">
        <f t="shared" si="18"/>
        <v>0</v>
      </c>
      <c r="V51" s="56">
        <f t="shared" si="15"/>
        <v>0</v>
      </c>
      <c r="W51" s="64" t="str">
        <f t="shared" si="16"/>
        <v/>
      </c>
      <c r="X51" s="56" t="str">
        <f t="shared" si="19"/>
        <v>T</v>
      </c>
      <c r="Y51" s="20"/>
      <c r="Z51" s="19"/>
      <c r="AA51" s="20"/>
      <c r="AB51" s="19"/>
      <c r="AC51" s="21"/>
      <c r="AJ51" s="22"/>
      <c r="AK51" s="22"/>
      <c r="AL51" s="22"/>
      <c r="AM51" s="22"/>
      <c r="AN51" s="20"/>
      <c r="AO51" s="20"/>
      <c r="AP51" s="20"/>
      <c r="AQ51" s="20"/>
      <c r="AR51" s="20"/>
    </row>
    <row r="52" spans="1:44" s="17" customFormat="1" ht="20.25" customHeight="1" x14ac:dyDescent="0.2">
      <c r="A52" s="150"/>
      <c r="C52" s="63"/>
      <c r="D52" s="66" t="str">
        <f t="shared" si="13"/>
        <v/>
      </c>
      <c r="E52" s="69" t="str">
        <f>IFERROR(VLOOKUP(J52,Causa!$A$2:$F$15,6,0),"")</f>
        <v/>
      </c>
      <c r="F52" s="52"/>
      <c r="G52" s="53"/>
      <c r="H52" s="212"/>
      <c r="I52" s="55"/>
      <c r="J52" s="54"/>
      <c r="K52" s="54"/>
      <c r="L52" s="54"/>
      <c r="M52" s="54"/>
      <c r="N52" s="54"/>
      <c r="O52" s="54"/>
      <c r="P52" s="54"/>
      <c r="Q52" s="55"/>
      <c r="R52" s="54"/>
      <c r="S52" s="56">
        <f t="shared" si="17"/>
        <v>0</v>
      </c>
      <c r="T52" s="56">
        <f t="shared" si="14"/>
        <v>0</v>
      </c>
      <c r="U52" s="56">
        <f t="shared" si="18"/>
        <v>0</v>
      </c>
      <c r="V52" s="56">
        <f t="shared" si="15"/>
        <v>0</v>
      </c>
      <c r="W52" s="64" t="str">
        <f t="shared" si="16"/>
        <v/>
      </c>
      <c r="X52" s="56" t="str">
        <f t="shared" si="19"/>
        <v>T</v>
      </c>
      <c r="Y52" s="20"/>
      <c r="Z52" s="19"/>
      <c r="AA52" s="20"/>
      <c r="AB52" s="19"/>
      <c r="AC52" s="21"/>
      <c r="AJ52" s="22"/>
      <c r="AK52" s="22"/>
      <c r="AL52" s="22"/>
      <c r="AM52" s="22"/>
      <c r="AN52" s="20"/>
      <c r="AO52" s="20"/>
      <c r="AP52" s="20"/>
      <c r="AQ52" s="20"/>
      <c r="AR52" s="20"/>
    </row>
    <row r="53" spans="1:44" s="17" customFormat="1" ht="20.25" customHeight="1" x14ac:dyDescent="0.2">
      <c r="A53" s="150"/>
      <c r="C53" s="63"/>
      <c r="D53" s="66" t="str">
        <f t="shared" si="13"/>
        <v/>
      </c>
      <c r="E53" s="69" t="str">
        <f>IFERROR(VLOOKUP(J53,Causa!$A$2:$F$15,6,0),"")</f>
        <v/>
      </c>
      <c r="F53" s="52"/>
      <c r="G53" s="53"/>
      <c r="H53" s="212"/>
      <c r="I53" s="55"/>
      <c r="J53" s="54"/>
      <c r="K53" s="54"/>
      <c r="L53" s="54"/>
      <c r="M53" s="54"/>
      <c r="N53" s="54"/>
      <c r="O53" s="54"/>
      <c r="P53" s="54"/>
      <c r="Q53" s="55"/>
      <c r="R53" s="54"/>
      <c r="S53" s="56">
        <f t="shared" si="17"/>
        <v>0</v>
      </c>
      <c r="T53" s="56">
        <f t="shared" si="14"/>
        <v>0</v>
      </c>
      <c r="U53" s="56">
        <f t="shared" si="18"/>
        <v>0</v>
      </c>
      <c r="V53" s="56">
        <f t="shared" si="15"/>
        <v>0</v>
      </c>
      <c r="W53" s="64" t="str">
        <f t="shared" si="16"/>
        <v/>
      </c>
      <c r="X53" s="56" t="str">
        <f t="shared" si="19"/>
        <v>T</v>
      </c>
      <c r="Y53" s="20"/>
      <c r="Z53" s="19"/>
      <c r="AA53" s="20"/>
      <c r="AB53" s="19"/>
      <c r="AC53" s="21"/>
      <c r="AJ53" s="22"/>
      <c r="AK53" s="22"/>
      <c r="AL53" s="22"/>
      <c r="AM53" s="22"/>
      <c r="AN53" s="20"/>
      <c r="AO53" s="20"/>
      <c r="AP53" s="20"/>
      <c r="AQ53" s="20"/>
      <c r="AR53" s="20"/>
    </row>
    <row r="54" spans="1:44" s="17" customFormat="1" ht="20.25" customHeight="1" x14ac:dyDescent="0.2">
      <c r="A54" s="150"/>
      <c r="C54" s="63"/>
      <c r="D54" s="66" t="str">
        <f t="shared" si="13"/>
        <v/>
      </c>
      <c r="E54" s="69" t="str">
        <f>IFERROR(VLOOKUP(J54,Causa!$A$2:$F$15,6,0),"")</f>
        <v/>
      </c>
      <c r="F54" s="52"/>
      <c r="G54" s="53"/>
      <c r="H54" s="212"/>
      <c r="I54" s="55"/>
      <c r="J54" s="54"/>
      <c r="K54" s="54"/>
      <c r="L54" s="54"/>
      <c r="M54" s="54"/>
      <c r="N54" s="54"/>
      <c r="O54" s="54"/>
      <c r="P54" s="54"/>
      <c r="Q54" s="55"/>
      <c r="R54" s="54"/>
      <c r="S54" s="56">
        <f t="shared" si="17"/>
        <v>0</v>
      </c>
      <c r="T54" s="56">
        <f t="shared" si="14"/>
        <v>0</v>
      </c>
      <c r="U54" s="56">
        <f t="shared" si="18"/>
        <v>0</v>
      </c>
      <c r="V54" s="56">
        <f t="shared" si="15"/>
        <v>0</v>
      </c>
      <c r="W54" s="64" t="str">
        <f t="shared" si="16"/>
        <v/>
      </c>
      <c r="X54" s="56" t="str">
        <f t="shared" si="19"/>
        <v>T</v>
      </c>
      <c r="Y54" s="20"/>
      <c r="Z54" s="19"/>
      <c r="AA54" s="20"/>
      <c r="AB54" s="19"/>
      <c r="AC54" s="21"/>
      <c r="AJ54" s="22"/>
      <c r="AK54" s="22"/>
      <c r="AL54" s="22"/>
      <c r="AM54" s="22"/>
      <c r="AN54" s="20"/>
      <c r="AO54" s="20"/>
      <c r="AP54" s="20"/>
      <c r="AQ54" s="20"/>
      <c r="AR54" s="20"/>
    </row>
    <row r="55" spans="1:44" s="17" customFormat="1" ht="20.25" customHeight="1" x14ac:dyDescent="0.2">
      <c r="A55" s="150"/>
      <c r="C55" s="63"/>
      <c r="D55" s="66" t="str">
        <f t="shared" si="13"/>
        <v/>
      </c>
      <c r="E55" s="69" t="str">
        <f>IFERROR(VLOOKUP(J55,Causa!$A$2:$F$15,6,0),"")</f>
        <v/>
      </c>
      <c r="F55" s="52"/>
      <c r="G55" s="53"/>
      <c r="H55" s="212"/>
      <c r="I55" s="55"/>
      <c r="J55" s="54"/>
      <c r="K55" s="54"/>
      <c r="L55" s="54"/>
      <c r="M55" s="54"/>
      <c r="N55" s="54"/>
      <c r="O55" s="54"/>
      <c r="P55" s="54"/>
      <c r="Q55" s="55"/>
      <c r="R55" s="54"/>
      <c r="S55" s="56">
        <f t="shared" si="17"/>
        <v>0</v>
      </c>
      <c r="T55" s="56">
        <f t="shared" si="14"/>
        <v>0</v>
      </c>
      <c r="U55" s="56">
        <f t="shared" si="18"/>
        <v>0</v>
      </c>
      <c r="V55" s="56">
        <f t="shared" si="15"/>
        <v>0</v>
      </c>
      <c r="W55" s="64" t="str">
        <f t="shared" si="16"/>
        <v/>
      </c>
      <c r="X55" s="56" t="str">
        <f t="shared" si="19"/>
        <v>T</v>
      </c>
      <c r="Y55" s="20"/>
      <c r="Z55" s="19"/>
      <c r="AA55" s="20"/>
      <c r="AB55" s="19"/>
      <c r="AC55" s="21"/>
      <c r="AJ55" s="22"/>
      <c r="AK55" s="22"/>
      <c r="AL55" s="22"/>
      <c r="AM55" s="22"/>
      <c r="AN55" s="20"/>
      <c r="AO55" s="20"/>
      <c r="AP55" s="20"/>
      <c r="AQ55" s="20"/>
      <c r="AR55" s="20"/>
    </row>
    <row r="56" spans="1:44" s="17" customFormat="1" ht="20.25" customHeight="1" x14ac:dyDescent="0.2">
      <c r="A56" s="150"/>
      <c r="C56" s="63"/>
      <c r="D56" s="66" t="str">
        <f t="shared" si="13"/>
        <v/>
      </c>
      <c r="E56" s="69" t="str">
        <f>IFERROR(VLOOKUP(J56,Causa!$A$2:$F$15,6,0),"")</f>
        <v/>
      </c>
      <c r="F56" s="52"/>
      <c r="G56" s="53"/>
      <c r="H56" s="212"/>
      <c r="I56" s="55"/>
      <c r="J56" s="54"/>
      <c r="K56" s="54"/>
      <c r="L56" s="54"/>
      <c r="M56" s="54"/>
      <c r="N56" s="54"/>
      <c r="O56" s="54"/>
      <c r="P56" s="54"/>
      <c r="Q56" s="55"/>
      <c r="R56" s="54"/>
      <c r="S56" s="56">
        <f t="shared" si="17"/>
        <v>0</v>
      </c>
      <c r="T56" s="56">
        <f t="shared" si="14"/>
        <v>0</v>
      </c>
      <c r="U56" s="56">
        <f t="shared" si="18"/>
        <v>0</v>
      </c>
      <c r="V56" s="56">
        <f t="shared" si="15"/>
        <v>0</v>
      </c>
      <c r="W56" s="64" t="str">
        <f t="shared" si="16"/>
        <v/>
      </c>
      <c r="X56" s="56" t="str">
        <f t="shared" si="19"/>
        <v>T</v>
      </c>
      <c r="Y56" s="20"/>
      <c r="Z56" s="19"/>
      <c r="AA56" s="20"/>
      <c r="AB56" s="19"/>
      <c r="AC56" s="21"/>
      <c r="AJ56" s="22"/>
      <c r="AK56" s="22"/>
      <c r="AL56" s="22"/>
      <c r="AM56" s="22"/>
      <c r="AN56" s="20"/>
      <c r="AO56" s="20"/>
      <c r="AP56" s="20"/>
      <c r="AQ56" s="20"/>
      <c r="AR56" s="20"/>
    </row>
    <row r="57" spans="1:44" s="17" customFormat="1" ht="20.25" customHeight="1" x14ac:dyDescent="0.2">
      <c r="A57" s="150"/>
      <c r="C57" s="63"/>
      <c r="D57" s="66" t="str">
        <f t="shared" si="13"/>
        <v/>
      </c>
      <c r="E57" s="69" t="str">
        <f>IFERROR(VLOOKUP(J57,Causa!$A$2:$F$15,6,0),"")</f>
        <v/>
      </c>
      <c r="F57" s="52"/>
      <c r="G57" s="53"/>
      <c r="H57" s="212"/>
      <c r="I57" s="55"/>
      <c r="J57" s="54"/>
      <c r="K57" s="54"/>
      <c r="L57" s="54"/>
      <c r="M57" s="54"/>
      <c r="N57" s="54"/>
      <c r="O57" s="54"/>
      <c r="P57" s="54"/>
      <c r="Q57" s="55"/>
      <c r="R57" s="54"/>
      <c r="S57" s="56">
        <f t="shared" si="17"/>
        <v>0</v>
      </c>
      <c r="T57" s="56">
        <f t="shared" si="14"/>
        <v>0</v>
      </c>
      <c r="U57" s="56">
        <f t="shared" si="18"/>
        <v>0</v>
      </c>
      <c r="V57" s="56">
        <f t="shared" si="15"/>
        <v>0</v>
      </c>
      <c r="W57" s="64" t="str">
        <f t="shared" si="16"/>
        <v/>
      </c>
      <c r="X57" s="56" t="str">
        <f t="shared" si="19"/>
        <v>T</v>
      </c>
      <c r="Y57" s="20"/>
      <c r="Z57" s="19"/>
      <c r="AA57" s="20"/>
      <c r="AB57" s="19"/>
      <c r="AC57" s="21"/>
      <c r="AJ57" s="22"/>
      <c r="AK57" s="22"/>
      <c r="AL57" s="22"/>
      <c r="AM57" s="22"/>
      <c r="AN57" s="20"/>
      <c r="AO57" s="20"/>
      <c r="AP57" s="20"/>
      <c r="AQ57" s="20"/>
      <c r="AR57" s="20"/>
    </row>
    <row r="58" spans="1:44" s="17" customFormat="1" ht="20.25" customHeight="1" x14ac:dyDescent="0.2">
      <c r="A58" s="150"/>
      <c r="C58" s="63"/>
      <c r="D58" s="66" t="str">
        <f t="shared" si="13"/>
        <v/>
      </c>
      <c r="E58" s="69" t="str">
        <f>IFERROR(VLOOKUP(J58,Causa!$A$2:$F$15,6,0),"")</f>
        <v/>
      </c>
      <c r="F58" s="52"/>
      <c r="G58" s="53"/>
      <c r="H58" s="212"/>
      <c r="I58" s="55"/>
      <c r="J58" s="54"/>
      <c r="K58" s="54"/>
      <c r="L58" s="54"/>
      <c r="M58" s="54"/>
      <c r="N58" s="54"/>
      <c r="O58" s="54"/>
      <c r="P58" s="54"/>
      <c r="Q58" s="55"/>
      <c r="R58" s="54"/>
      <c r="S58" s="56">
        <f t="shared" si="17"/>
        <v>0</v>
      </c>
      <c r="T58" s="56">
        <f t="shared" si="14"/>
        <v>0</v>
      </c>
      <c r="U58" s="56">
        <f t="shared" si="18"/>
        <v>0</v>
      </c>
      <c r="V58" s="56">
        <f t="shared" si="15"/>
        <v>0</v>
      </c>
      <c r="W58" s="64" t="str">
        <f t="shared" si="16"/>
        <v/>
      </c>
      <c r="X58" s="56" t="str">
        <f t="shared" si="19"/>
        <v>T</v>
      </c>
      <c r="Y58" s="20"/>
      <c r="Z58" s="19"/>
      <c r="AA58" s="20"/>
      <c r="AB58" s="19"/>
      <c r="AC58" s="21"/>
      <c r="AJ58" s="22"/>
      <c r="AK58" s="22"/>
      <c r="AL58" s="22"/>
      <c r="AM58" s="22"/>
      <c r="AN58" s="20"/>
      <c r="AO58" s="20"/>
      <c r="AP58" s="20"/>
      <c r="AQ58" s="20"/>
      <c r="AR58" s="20"/>
    </row>
    <row r="59" spans="1:44" s="17" customFormat="1" ht="20.25" customHeight="1" x14ac:dyDescent="0.2">
      <c r="A59" s="150"/>
      <c r="C59" s="63"/>
      <c r="D59" s="66" t="str">
        <f t="shared" si="13"/>
        <v/>
      </c>
      <c r="E59" s="69" t="str">
        <f>IFERROR(VLOOKUP(J59,Causa!$A$2:$F$15,6,0),"")</f>
        <v/>
      </c>
      <c r="F59" s="52"/>
      <c r="G59" s="53"/>
      <c r="H59" s="212"/>
      <c r="I59" s="55"/>
      <c r="J59" s="54"/>
      <c r="K59" s="54"/>
      <c r="L59" s="54"/>
      <c r="M59" s="54"/>
      <c r="N59" s="54"/>
      <c r="O59" s="54"/>
      <c r="P59" s="54"/>
      <c r="Q59" s="55"/>
      <c r="R59" s="54"/>
      <c r="S59" s="56">
        <f t="shared" si="17"/>
        <v>0</v>
      </c>
      <c r="T59" s="56">
        <f t="shared" si="14"/>
        <v>0</v>
      </c>
      <c r="U59" s="56">
        <f t="shared" si="18"/>
        <v>0</v>
      </c>
      <c r="V59" s="56">
        <f t="shared" si="15"/>
        <v>0</v>
      </c>
      <c r="W59" s="64" t="str">
        <f t="shared" si="16"/>
        <v/>
      </c>
      <c r="X59" s="56" t="str">
        <f t="shared" si="19"/>
        <v>T</v>
      </c>
      <c r="Y59" s="20"/>
      <c r="Z59" s="19"/>
      <c r="AA59" s="20"/>
      <c r="AB59" s="19"/>
      <c r="AC59" s="21"/>
      <c r="AJ59" s="22"/>
      <c r="AK59" s="22"/>
      <c r="AL59" s="22"/>
      <c r="AM59" s="22"/>
      <c r="AN59" s="20"/>
      <c r="AO59" s="20"/>
      <c r="AP59" s="20"/>
      <c r="AQ59" s="20"/>
      <c r="AR59" s="20"/>
    </row>
    <row r="60" spans="1:44" s="17" customFormat="1" ht="20.25" customHeight="1" x14ac:dyDescent="0.2">
      <c r="A60" s="150"/>
      <c r="C60" s="63"/>
      <c r="D60" s="66" t="str">
        <f t="shared" si="13"/>
        <v/>
      </c>
      <c r="E60" s="69" t="str">
        <f>IFERROR(VLOOKUP(J60,Causa!$A$2:$F$15,6,0),"")</f>
        <v/>
      </c>
      <c r="F60" s="52"/>
      <c r="G60" s="53"/>
      <c r="H60" s="212"/>
      <c r="I60" s="55"/>
      <c r="J60" s="54"/>
      <c r="K60" s="54"/>
      <c r="L60" s="54"/>
      <c r="M60" s="54"/>
      <c r="N60" s="54"/>
      <c r="O60" s="54"/>
      <c r="P60" s="54"/>
      <c r="Q60" s="55"/>
      <c r="R60" s="54"/>
      <c r="S60" s="56">
        <f t="shared" si="17"/>
        <v>0</v>
      </c>
      <c r="T60" s="56">
        <f t="shared" si="14"/>
        <v>0</v>
      </c>
      <c r="U60" s="56">
        <f t="shared" si="18"/>
        <v>0</v>
      </c>
      <c r="V60" s="56">
        <f t="shared" si="15"/>
        <v>0</v>
      </c>
      <c r="W60" s="64" t="str">
        <f t="shared" si="16"/>
        <v/>
      </c>
      <c r="X60" s="56" t="str">
        <f t="shared" si="19"/>
        <v>T</v>
      </c>
      <c r="Y60" s="20"/>
      <c r="Z60" s="19"/>
      <c r="AA60" s="20"/>
      <c r="AB60" s="19"/>
      <c r="AC60" s="21"/>
      <c r="AJ60" s="22"/>
      <c r="AK60" s="22"/>
      <c r="AL60" s="22"/>
      <c r="AM60" s="22"/>
      <c r="AN60" s="20"/>
      <c r="AO60" s="20"/>
      <c r="AP60" s="20"/>
      <c r="AQ60" s="20"/>
      <c r="AR60" s="20"/>
    </row>
    <row r="61" spans="1:44" s="17" customFormat="1" ht="30.75" customHeight="1" x14ac:dyDescent="0.2">
      <c r="A61" s="150"/>
      <c r="C61" s="63"/>
      <c r="D61" s="66" t="str">
        <f t="shared" si="13"/>
        <v/>
      </c>
      <c r="E61" s="69" t="str">
        <f>IFERROR(VLOOKUP(J61,Causa!$A$2:$F$15,6,0),"")</f>
        <v/>
      </c>
      <c r="F61" s="52"/>
      <c r="G61" s="53"/>
      <c r="H61" s="212"/>
      <c r="I61" s="55"/>
      <c r="J61" s="54"/>
      <c r="K61" s="54"/>
      <c r="L61" s="54"/>
      <c r="M61" s="54"/>
      <c r="N61" s="54"/>
      <c r="O61" s="54"/>
      <c r="P61" s="54"/>
      <c r="Q61" s="55"/>
      <c r="R61" s="54"/>
      <c r="S61" s="56">
        <f t="shared" si="17"/>
        <v>0</v>
      </c>
      <c r="T61" s="56">
        <f t="shared" si="14"/>
        <v>0</v>
      </c>
      <c r="U61" s="56">
        <f t="shared" si="18"/>
        <v>0</v>
      </c>
      <c r="V61" s="56">
        <f t="shared" si="15"/>
        <v>0</v>
      </c>
      <c r="W61" s="64" t="str">
        <f t="shared" si="16"/>
        <v/>
      </c>
      <c r="X61" s="56" t="str">
        <f t="shared" si="19"/>
        <v>T</v>
      </c>
      <c r="Y61" s="20"/>
      <c r="Z61" s="19"/>
      <c r="AA61" s="20"/>
      <c r="AB61" s="19"/>
      <c r="AC61" s="21"/>
      <c r="AJ61" s="22"/>
      <c r="AK61" s="22"/>
      <c r="AL61" s="22"/>
      <c r="AM61" s="22"/>
      <c r="AN61" s="20"/>
      <c r="AO61" s="20"/>
      <c r="AP61" s="20"/>
      <c r="AQ61" s="20"/>
      <c r="AR61" s="20"/>
    </row>
    <row r="62" spans="1:44" s="17" customFormat="1" ht="30.75" customHeight="1" x14ac:dyDescent="0.2">
      <c r="A62" s="150"/>
      <c r="C62" s="63"/>
      <c r="D62" s="66" t="str">
        <f t="shared" si="13"/>
        <v/>
      </c>
      <c r="E62" s="69" t="str">
        <f>IFERROR(VLOOKUP(J62,Causa!$A$2:$F$15,6,0),"")</f>
        <v/>
      </c>
      <c r="F62" s="52"/>
      <c r="G62" s="53"/>
      <c r="H62" s="212"/>
      <c r="I62" s="55"/>
      <c r="J62" s="54"/>
      <c r="K62" s="54"/>
      <c r="L62" s="54"/>
      <c r="M62" s="54"/>
      <c r="N62" s="54"/>
      <c r="O62" s="54"/>
      <c r="P62" s="54"/>
      <c r="Q62" s="55"/>
      <c r="R62" s="54"/>
      <c r="S62" s="56">
        <f t="shared" si="17"/>
        <v>0</v>
      </c>
      <c r="T62" s="56">
        <f t="shared" si="14"/>
        <v>0</v>
      </c>
      <c r="U62" s="56">
        <f t="shared" si="18"/>
        <v>0</v>
      </c>
      <c r="V62" s="56">
        <f t="shared" si="15"/>
        <v>0</v>
      </c>
      <c r="W62" s="64" t="str">
        <f t="shared" si="16"/>
        <v/>
      </c>
      <c r="X62" s="56" t="str">
        <f t="shared" si="19"/>
        <v>T</v>
      </c>
      <c r="Y62" s="20"/>
      <c r="Z62" s="19"/>
      <c r="AA62" s="20"/>
      <c r="AB62" s="19"/>
      <c r="AC62" s="21"/>
      <c r="AJ62" s="22"/>
      <c r="AK62" s="22"/>
      <c r="AL62" s="22"/>
      <c r="AM62" s="22"/>
      <c r="AN62" s="20"/>
      <c r="AO62" s="20"/>
      <c r="AP62" s="20"/>
      <c r="AQ62" s="20"/>
      <c r="AR62" s="20"/>
    </row>
    <row r="63" spans="1:44" s="17" customFormat="1" ht="30.75" customHeight="1" x14ac:dyDescent="0.2">
      <c r="A63" s="150"/>
      <c r="C63" s="63"/>
      <c r="D63" s="66" t="str">
        <f t="shared" si="13"/>
        <v/>
      </c>
      <c r="E63" s="69" t="str">
        <f>IFERROR(VLOOKUP(J63,Causa!$A$2:$F$15,6,0),"")</f>
        <v/>
      </c>
      <c r="F63" s="52"/>
      <c r="G63" s="53"/>
      <c r="H63" s="212"/>
      <c r="I63" s="55"/>
      <c r="J63" s="54"/>
      <c r="K63" s="54"/>
      <c r="L63" s="54"/>
      <c r="M63" s="54"/>
      <c r="N63" s="54"/>
      <c r="O63" s="54"/>
      <c r="P63" s="54"/>
      <c r="Q63" s="55"/>
      <c r="R63" s="54"/>
      <c r="S63" s="56">
        <f t="shared" si="17"/>
        <v>0</v>
      </c>
      <c r="T63" s="56">
        <f t="shared" si="14"/>
        <v>0</v>
      </c>
      <c r="U63" s="56">
        <f t="shared" si="18"/>
        <v>0</v>
      </c>
      <c r="V63" s="56">
        <f t="shared" si="15"/>
        <v>0</v>
      </c>
      <c r="W63" s="64" t="str">
        <f t="shared" si="16"/>
        <v/>
      </c>
      <c r="X63" s="56" t="str">
        <f t="shared" si="19"/>
        <v>T</v>
      </c>
      <c r="Y63" s="20"/>
      <c r="Z63" s="19"/>
      <c r="AA63" s="20"/>
      <c r="AB63" s="19"/>
      <c r="AC63" s="21"/>
      <c r="AJ63" s="22"/>
      <c r="AK63" s="22"/>
      <c r="AL63" s="22"/>
      <c r="AM63" s="22"/>
      <c r="AN63" s="20"/>
      <c r="AO63" s="20"/>
      <c r="AP63" s="20"/>
      <c r="AQ63" s="20"/>
      <c r="AR63" s="20"/>
    </row>
    <row r="64" spans="1:44" s="17" customFormat="1" ht="30.75" customHeight="1" x14ac:dyDescent="0.2">
      <c r="A64" s="150"/>
      <c r="C64" s="63"/>
      <c r="D64" s="66" t="str">
        <f t="shared" si="13"/>
        <v/>
      </c>
      <c r="E64" s="69" t="str">
        <f>IFERROR(VLOOKUP(J64,Causa!$A$2:$F$15,6,0),"")</f>
        <v/>
      </c>
      <c r="F64" s="52"/>
      <c r="G64" s="53"/>
      <c r="H64" s="212"/>
      <c r="I64" s="55"/>
      <c r="J64" s="54"/>
      <c r="K64" s="54"/>
      <c r="L64" s="54"/>
      <c r="M64" s="54"/>
      <c r="N64" s="54"/>
      <c r="O64" s="54"/>
      <c r="P64" s="54"/>
      <c r="Q64" s="55"/>
      <c r="R64" s="54"/>
      <c r="S64" s="56">
        <f t="shared" si="17"/>
        <v>0</v>
      </c>
      <c r="T64" s="56">
        <f t="shared" si="14"/>
        <v>0</v>
      </c>
      <c r="U64" s="56">
        <f t="shared" si="18"/>
        <v>0</v>
      </c>
      <c r="V64" s="56">
        <f t="shared" si="15"/>
        <v>0</v>
      </c>
      <c r="W64" s="64" t="str">
        <f t="shared" si="16"/>
        <v/>
      </c>
      <c r="X64" s="56" t="str">
        <f t="shared" si="19"/>
        <v>T</v>
      </c>
      <c r="Y64" s="20"/>
      <c r="Z64" s="19"/>
      <c r="AA64" s="20"/>
      <c r="AB64" s="19"/>
      <c r="AC64" s="21"/>
      <c r="AJ64" s="22"/>
      <c r="AK64" s="22"/>
      <c r="AL64" s="22"/>
      <c r="AM64" s="22"/>
      <c r="AN64" s="20"/>
      <c r="AO64" s="20"/>
      <c r="AP64" s="20"/>
      <c r="AQ64" s="20"/>
      <c r="AR64" s="20"/>
    </row>
    <row r="65" spans="1:44" s="17" customFormat="1" ht="30.75" customHeight="1" x14ac:dyDescent="0.2">
      <c r="A65" s="150"/>
      <c r="C65" s="63"/>
      <c r="D65" s="66" t="str">
        <f t="shared" si="13"/>
        <v/>
      </c>
      <c r="E65" s="69" t="str">
        <f>IFERROR(VLOOKUP(J65,Causa!$A$2:$F$15,6,0),"")</f>
        <v/>
      </c>
      <c r="F65" s="52"/>
      <c r="G65" s="53"/>
      <c r="H65" s="212"/>
      <c r="I65" s="55"/>
      <c r="J65" s="54"/>
      <c r="K65" s="54"/>
      <c r="L65" s="54"/>
      <c r="M65" s="54"/>
      <c r="N65" s="54"/>
      <c r="O65" s="54"/>
      <c r="P65" s="54"/>
      <c r="Q65" s="55"/>
      <c r="R65" s="54"/>
      <c r="S65" s="56">
        <f t="shared" si="17"/>
        <v>0</v>
      </c>
      <c r="T65" s="56">
        <f t="shared" si="14"/>
        <v>0</v>
      </c>
      <c r="U65" s="56">
        <f t="shared" si="18"/>
        <v>0</v>
      </c>
      <c r="V65" s="56">
        <f t="shared" si="15"/>
        <v>0</v>
      </c>
      <c r="W65" s="64" t="str">
        <f t="shared" si="16"/>
        <v/>
      </c>
      <c r="X65" s="56" t="str">
        <f t="shared" si="19"/>
        <v>T</v>
      </c>
      <c r="Y65" s="20"/>
      <c r="Z65" s="19"/>
      <c r="AA65" s="20"/>
      <c r="AB65" s="19"/>
      <c r="AC65" s="21"/>
      <c r="AJ65" s="22"/>
      <c r="AK65" s="22"/>
      <c r="AL65" s="22"/>
      <c r="AM65" s="22"/>
      <c r="AN65" s="20"/>
      <c r="AO65" s="20"/>
      <c r="AP65" s="20"/>
      <c r="AQ65" s="20"/>
      <c r="AR65" s="20"/>
    </row>
    <row r="66" spans="1:44" s="17" customFormat="1" ht="30.75" customHeight="1" x14ac:dyDescent="0.2">
      <c r="A66" s="150"/>
      <c r="C66" s="63"/>
      <c r="D66" s="66" t="str">
        <f t="shared" si="13"/>
        <v/>
      </c>
      <c r="E66" s="69" t="str">
        <f>IFERROR(VLOOKUP(J66,Causa!$A$2:$F$15,6,0),"")</f>
        <v/>
      </c>
      <c r="F66" s="52"/>
      <c r="G66" s="53"/>
      <c r="H66" s="212"/>
      <c r="I66" s="55"/>
      <c r="J66" s="54"/>
      <c r="K66" s="54"/>
      <c r="L66" s="54"/>
      <c r="M66" s="54"/>
      <c r="N66" s="54"/>
      <c r="O66" s="54"/>
      <c r="P66" s="54"/>
      <c r="Q66" s="55"/>
      <c r="R66" s="54"/>
      <c r="S66" s="56">
        <f t="shared" si="17"/>
        <v>0</v>
      </c>
      <c r="T66" s="56">
        <f t="shared" si="14"/>
        <v>0</v>
      </c>
      <c r="U66" s="56">
        <f t="shared" si="18"/>
        <v>0</v>
      </c>
      <c r="V66" s="56">
        <f t="shared" si="15"/>
        <v>0</v>
      </c>
      <c r="W66" s="64" t="str">
        <f t="shared" si="16"/>
        <v/>
      </c>
      <c r="X66" s="56" t="str">
        <f t="shared" si="19"/>
        <v>T</v>
      </c>
      <c r="Y66" s="20"/>
      <c r="Z66" s="19"/>
      <c r="AA66" s="20"/>
      <c r="AB66" s="19"/>
      <c r="AC66" s="21"/>
      <c r="AJ66" s="22"/>
      <c r="AK66" s="22"/>
      <c r="AL66" s="22"/>
      <c r="AM66" s="22"/>
      <c r="AN66" s="20"/>
      <c r="AO66" s="20"/>
      <c r="AP66" s="20"/>
      <c r="AQ66" s="20"/>
      <c r="AR66" s="20"/>
    </row>
    <row r="67" spans="1:44" s="17" customFormat="1" ht="30.75" customHeight="1" x14ac:dyDescent="0.2">
      <c r="A67" s="150"/>
      <c r="C67" s="63"/>
      <c r="D67" s="66" t="str">
        <f t="shared" si="13"/>
        <v/>
      </c>
      <c r="E67" s="69" t="str">
        <f>IFERROR(VLOOKUP(J67,Causa!$A$2:$F$15,6,0),"")</f>
        <v/>
      </c>
      <c r="F67" s="52"/>
      <c r="G67" s="53"/>
      <c r="H67" s="212"/>
      <c r="I67" s="55"/>
      <c r="J67" s="54"/>
      <c r="K67" s="54"/>
      <c r="L67" s="54"/>
      <c r="M67" s="54"/>
      <c r="N67" s="54"/>
      <c r="O67" s="54"/>
      <c r="P67" s="54"/>
      <c r="Q67" s="55"/>
      <c r="R67" s="54"/>
      <c r="S67" s="56">
        <f t="shared" si="17"/>
        <v>0</v>
      </c>
      <c r="T67" s="56">
        <f t="shared" si="14"/>
        <v>0</v>
      </c>
      <c r="U67" s="56">
        <f t="shared" si="18"/>
        <v>0</v>
      </c>
      <c r="V67" s="56">
        <f t="shared" si="15"/>
        <v>0</v>
      </c>
      <c r="W67" s="64" t="str">
        <f t="shared" si="16"/>
        <v/>
      </c>
      <c r="X67" s="56" t="str">
        <f t="shared" si="19"/>
        <v>T</v>
      </c>
      <c r="Y67" s="20"/>
      <c r="Z67" s="19"/>
      <c r="AA67" s="20"/>
      <c r="AB67" s="19"/>
      <c r="AC67" s="21"/>
      <c r="AJ67" s="22"/>
      <c r="AK67" s="22"/>
      <c r="AL67" s="22"/>
      <c r="AM67" s="22"/>
      <c r="AN67" s="20"/>
      <c r="AO67" s="20"/>
      <c r="AP67" s="20"/>
      <c r="AQ67" s="20"/>
      <c r="AR67" s="20"/>
    </row>
    <row r="68" spans="1:44" s="17" customFormat="1" ht="30.75" customHeight="1" x14ac:dyDescent="0.2">
      <c r="A68" s="150"/>
      <c r="C68" s="63"/>
      <c r="D68" s="66" t="str">
        <f t="shared" si="13"/>
        <v/>
      </c>
      <c r="E68" s="69" t="str">
        <f>IFERROR(VLOOKUP(J68,Causa!$A$2:$F$15,6,0),"")</f>
        <v/>
      </c>
      <c r="F68" s="52"/>
      <c r="G68" s="53"/>
      <c r="H68" s="212"/>
      <c r="I68" s="55"/>
      <c r="J68" s="54"/>
      <c r="K68" s="54"/>
      <c r="L68" s="54"/>
      <c r="M68" s="54"/>
      <c r="N68" s="54"/>
      <c r="O68" s="54"/>
      <c r="P68" s="54"/>
      <c r="Q68" s="55"/>
      <c r="R68" s="54"/>
      <c r="S68" s="56">
        <f t="shared" si="17"/>
        <v>0</v>
      </c>
      <c r="T68" s="56">
        <f t="shared" si="14"/>
        <v>0</v>
      </c>
      <c r="U68" s="56">
        <f t="shared" si="18"/>
        <v>0</v>
      </c>
      <c r="V68" s="56">
        <f t="shared" si="15"/>
        <v>0</v>
      </c>
      <c r="W68" s="64" t="str">
        <f t="shared" si="16"/>
        <v/>
      </c>
      <c r="X68" s="56" t="str">
        <f t="shared" si="19"/>
        <v>T</v>
      </c>
      <c r="Y68" s="20"/>
      <c r="Z68" s="19"/>
      <c r="AA68" s="20"/>
      <c r="AB68" s="19"/>
      <c r="AC68" s="21"/>
      <c r="AJ68" s="22"/>
      <c r="AK68" s="22"/>
      <c r="AL68" s="22"/>
      <c r="AM68" s="22"/>
      <c r="AN68" s="20"/>
      <c r="AO68" s="20"/>
      <c r="AP68" s="20"/>
      <c r="AQ68" s="20"/>
      <c r="AR68" s="20"/>
    </row>
    <row r="69" spans="1:44" s="17" customFormat="1" ht="30.75" customHeight="1" x14ac:dyDescent="0.2">
      <c r="A69" s="150"/>
      <c r="C69" s="63"/>
      <c r="D69" s="66" t="str">
        <f t="shared" si="13"/>
        <v/>
      </c>
      <c r="E69" s="69" t="str">
        <f>IFERROR(VLOOKUP(J69,Causa!$A$2:$F$15,6,0),"")</f>
        <v/>
      </c>
      <c r="F69" s="52"/>
      <c r="G69" s="53"/>
      <c r="H69" s="212"/>
      <c r="I69" s="55"/>
      <c r="J69" s="54"/>
      <c r="K69" s="54"/>
      <c r="L69" s="54"/>
      <c r="M69" s="54"/>
      <c r="N69" s="54"/>
      <c r="O69" s="54"/>
      <c r="P69" s="54"/>
      <c r="Q69" s="55"/>
      <c r="R69" s="54"/>
      <c r="S69" s="56">
        <f t="shared" si="17"/>
        <v>0</v>
      </c>
      <c r="T69" s="56">
        <f t="shared" si="14"/>
        <v>0</v>
      </c>
      <c r="U69" s="56">
        <f t="shared" si="18"/>
        <v>0</v>
      </c>
      <c r="V69" s="56">
        <f t="shared" si="15"/>
        <v>0</v>
      </c>
      <c r="W69" s="64" t="str">
        <f t="shared" si="16"/>
        <v/>
      </c>
      <c r="X69" s="56" t="str">
        <f t="shared" si="19"/>
        <v>T</v>
      </c>
      <c r="Y69" s="20"/>
      <c r="Z69" s="19"/>
      <c r="AA69" s="20"/>
      <c r="AB69" s="19"/>
      <c r="AC69" s="21"/>
      <c r="AJ69" s="22"/>
      <c r="AK69" s="22"/>
      <c r="AL69" s="22"/>
      <c r="AM69" s="22"/>
      <c r="AN69" s="20"/>
      <c r="AO69" s="20"/>
      <c r="AP69" s="20"/>
      <c r="AQ69" s="20"/>
      <c r="AR69" s="20"/>
    </row>
    <row r="70" spans="1:44" s="17" customFormat="1" ht="30.75" customHeight="1" x14ac:dyDescent="0.2">
      <c r="A70" s="150"/>
      <c r="C70" s="63"/>
      <c r="D70" s="66" t="str">
        <f t="shared" si="13"/>
        <v/>
      </c>
      <c r="E70" s="69" t="str">
        <f>IFERROR(VLOOKUP(J70,Causa!$A$2:$F$15,6,0),"")</f>
        <v/>
      </c>
      <c r="F70" s="52"/>
      <c r="G70" s="53"/>
      <c r="H70" s="212"/>
      <c r="I70" s="55"/>
      <c r="J70" s="54"/>
      <c r="K70" s="54"/>
      <c r="L70" s="54"/>
      <c r="M70" s="54"/>
      <c r="N70" s="54"/>
      <c r="O70" s="54"/>
      <c r="P70" s="54"/>
      <c r="Q70" s="55"/>
      <c r="R70" s="54"/>
      <c r="S70" s="56">
        <f t="shared" si="17"/>
        <v>0</v>
      </c>
      <c r="T70" s="56">
        <f t="shared" si="14"/>
        <v>0</v>
      </c>
      <c r="U70" s="56">
        <f t="shared" si="18"/>
        <v>0</v>
      </c>
      <c r="V70" s="56">
        <f t="shared" si="15"/>
        <v>0</v>
      </c>
      <c r="W70" s="64" t="str">
        <f t="shared" si="16"/>
        <v/>
      </c>
      <c r="X70" s="56" t="str">
        <f t="shared" si="19"/>
        <v>T</v>
      </c>
      <c r="Y70" s="20"/>
      <c r="Z70" s="19"/>
      <c r="AA70" s="20"/>
      <c r="AB70" s="19"/>
      <c r="AC70" s="21"/>
      <c r="AJ70" s="22"/>
      <c r="AK70" s="22"/>
      <c r="AL70" s="22"/>
      <c r="AM70" s="22"/>
      <c r="AN70" s="20"/>
      <c r="AO70" s="20"/>
      <c r="AP70" s="20"/>
      <c r="AQ70" s="20"/>
      <c r="AR70" s="20"/>
    </row>
    <row r="71" spans="1:44" s="17" customFormat="1" ht="30.75" customHeight="1" x14ac:dyDescent="0.2">
      <c r="A71" s="150"/>
      <c r="C71" s="63"/>
      <c r="D71" s="66" t="str">
        <f t="shared" si="13"/>
        <v/>
      </c>
      <c r="E71" s="69" t="str">
        <f>IFERROR(VLOOKUP(J71,Causa!$A$2:$F$15,6,0),"")</f>
        <v/>
      </c>
      <c r="F71" s="52"/>
      <c r="G71" s="53"/>
      <c r="H71" s="212"/>
      <c r="I71" s="55"/>
      <c r="J71" s="54"/>
      <c r="K71" s="54"/>
      <c r="L71" s="54"/>
      <c r="M71" s="54"/>
      <c r="N71" s="54"/>
      <c r="O71" s="54"/>
      <c r="P71" s="54"/>
      <c r="Q71" s="55"/>
      <c r="R71" s="54"/>
      <c r="S71" s="56">
        <f t="shared" si="17"/>
        <v>0</v>
      </c>
      <c r="T71" s="56">
        <f t="shared" si="14"/>
        <v>0</v>
      </c>
      <c r="U71" s="56">
        <f t="shared" si="18"/>
        <v>0</v>
      </c>
      <c r="V71" s="56">
        <f t="shared" si="15"/>
        <v>0</v>
      </c>
      <c r="W71" s="64" t="str">
        <f t="shared" si="16"/>
        <v/>
      </c>
      <c r="X71" s="56" t="str">
        <f t="shared" si="19"/>
        <v>T</v>
      </c>
      <c r="Y71" s="20"/>
      <c r="Z71" s="19"/>
      <c r="AA71" s="20"/>
      <c r="AB71" s="19"/>
      <c r="AC71" s="21"/>
      <c r="AJ71" s="22"/>
      <c r="AK71" s="22"/>
      <c r="AL71" s="22"/>
      <c r="AM71" s="22"/>
      <c r="AN71" s="20"/>
      <c r="AO71" s="20"/>
      <c r="AP71" s="20"/>
      <c r="AQ71" s="20"/>
      <c r="AR71" s="20"/>
    </row>
    <row r="72" spans="1:44" s="17" customFormat="1" ht="30.75" customHeight="1" x14ac:dyDescent="0.2">
      <c r="A72" s="150"/>
      <c r="C72" s="63"/>
      <c r="D72" s="66" t="str">
        <f t="shared" si="13"/>
        <v/>
      </c>
      <c r="E72" s="69" t="str">
        <f>IFERROR(VLOOKUP(J72,Causa!$A$2:$F$15,6,0),"")</f>
        <v/>
      </c>
      <c r="F72" s="52"/>
      <c r="G72" s="53"/>
      <c r="H72" s="212"/>
      <c r="I72" s="55"/>
      <c r="J72" s="54"/>
      <c r="K72" s="54"/>
      <c r="L72" s="54"/>
      <c r="M72" s="54"/>
      <c r="N72" s="54"/>
      <c r="O72" s="54"/>
      <c r="P72" s="54"/>
      <c r="Q72" s="55"/>
      <c r="R72" s="54"/>
      <c r="S72" s="56">
        <f t="shared" si="17"/>
        <v>0</v>
      </c>
      <c r="T72" s="56">
        <f t="shared" si="14"/>
        <v>0</v>
      </c>
      <c r="U72" s="56">
        <f t="shared" si="18"/>
        <v>0</v>
      </c>
      <c r="V72" s="56">
        <f t="shared" si="15"/>
        <v>0</v>
      </c>
      <c r="W72" s="64" t="str">
        <f t="shared" si="16"/>
        <v/>
      </c>
      <c r="X72" s="56" t="str">
        <f t="shared" si="19"/>
        <v>T</v>
      </c>
      <c r="Y72" s="20"/>
      <c r="Z72" s="19"/>
      <c r="AA72" s="20"/>
      <c r="AB72" s="19"/>
      <c r="AC72" s="21"/>
      <c r="AJ72" s="22"/>
      <c r="AK72" s="22"/>
      <c r="AL72" s="22"/>
      <c r="AM72" s="22"/>
      <c r="AN72" s="20"/>
      <c r="AO72" s="20"/>
      <c r="AP72" s="20"/>
      <c r="AQ72" s="20"/>
      <c r="AR72" s="20"/>
    </row>
    <row r="73" spans="1:44" s="17" customFormat="1" ht="30.75" customHeight="1" x14ac:dyDescent="0.2">
      <c r="A73" s="150"/>
      <c r="C73" s="63"/>
      <c r="D73" s="66" t="str">
        <f t="shared" si="13"/>
        <v/>
      </c>
      <c r="E73" s="69" t="str">
        <f>IFERROR(VLOOKUP(J73,Causa!$A$2:$F$15,6,0),"")</f>
        <v/>
      </c>
      <c r="F73" s="52"/>
      <c r="G73" s="53"/>
      <c r="H73" s="212"/>
      <c r="I73" s="55"/>
      <c r="J73" s="54"/>
      <c r="K73" s="54"/>
      <c r="L73" s="54"/>
      <c r="M73" s="54"/>
      <c r="N73" s="54"/>
      <c r="O73" s="54"/>
      <c r="P73" s="54"/>
      <c r="Q73" s="55"/>
      <c r="R73" s="54"/>
      <c r="S73" s="56">
        <f t="shared" si="17"/>
        <v>0</v>
      </c>
      <c r="T73" s="56">
        <f t="shared" si="14"/>
        <v>0</v>
      </c>
      <c r="U73" s="56">
        <f t="shared" si="18"/>
        <v>0</v>
      </c>
      <c r="V73" s="56">
        <f t="shared" si="15"/>
        <v>0</v>
      </c>
      <c r="W73" s="64" t="str">
        <f t="shared" si="16"/>
        <v/>
      </c>
      <c r="X73" s="56" t="str">
        <f t="shared" si="19"/>
        <v>T</v>
      </c>
      <c r="Y73" s="20"/>
      <c r="Z73" s="19"/>
      <c r="AA73" s="20"/>
      <c r="AB73" s="19"/>
      <c r="AC73" s="21"/>
      <c r="AJ73" s="22"/>
      <c r="AK73" s="22"/>
      <c r="AL73" s="22"/>
      <c r="AM73" s="22"/>
      <c r="AN73" s="20"/>
      <c r="AO73" s="20"/>
      <c r="AP73" s="20"/>
      <c r="AQ73" s="20"/>
      <c r="AR73" s="20"/>
    </row>
    <row r="74" spans="1:44" s="17" customFormat="1" ht="30.75" customHeight="1" x14ac:dyDescent="0.2">
      <c r="A74" s="150"/>
      <c r="C74" s="63"/>
      <c r="D74" s="66" t="str">
        <f t="shared" si="13"/>
        <v/>
      </c>
      <c r="E74" s="69" t="str">
        <f>IFERROR(VLOOKUP(J74,Causa!$A$2:$F$15,6,0),"")</f>
        <v/>
      </c>
      <c r="F74" s="52"/>
      <c r="G74" s="53"/>
      <c r="H74" s="212"/>
      <c r="I74" s="55"/>
      <c r="J74" s="54"/>
      <c r="K74" s="54"/>
      <c r="L74" s="54"/>
      <c r="M74" s="54"/>
      <c r="N74" s="54"/>
      <c r="O74" s="54"/>
      <c r="P74" s="54"/>
      <c r="Q74" s="55"/>
      <c r="R74" s="54"/>
      <c r="S74" s="56">
        <f t="shared" si="17"/>
        <v>0</v>
      </c>
      <c r="T74" s="56">
        <f t="shared" si="14"/>
        <v>0</v>
      </c>
      <c r="U74" s="56">
        <f t="shared" si="18"/>
        <v>0</v>
      </c>
      <c r="V74" s="56">
        <f t="shared" si="15"/>
        <v>0</v>
      </c>
      <c r="W74" s="64" t="str">
        <f t="shared" si="16"/>
        <v/>
      </c>
      <c r="X74" s="56" t="str">
        <f t="shared" si="19"/>
        <v>T</v>
      </c>
      <c r="Y74" s="20"/>
      <c r="Z74" s="19"/>
      <c r="AA74" s="20"/>
      <c r="AB74" s="19"/>
      <c r="AC74" s="21"/>
      <c r="AJ74" s="22"/>
      <c r="AK74" s="22"/>
      <c r="AL74" s="22"/>
      <c r="AM74" s="22"/>
      <c r="AN74" s="20"/>
      <c r="AO74" s="20"/>
      <c r="AP74" s="20"/>
      <c r="AQ74" s="20"/>
      <c r="AR74" s="20"/>
    </row>
    <row r="75" spans="1:44" s="17" customFormat="1" ht="30.75" customHeight="1" x14ac:dyDescent="0.2">
      <c r="A75" s="150"/>
      <c r="C75" s="63"/>
      <c r="D75" s="66" t="str">
        <f t="shared" si="13"/>
        <v/>
      </c>
      <c r="E75" s="69" t="str">
        <f>IFERROR(VLOOKUP(J75,Causa!$A$2:$F$15,6,0),"")</f>
        <v/>
      </c>
      <c r="F75" s="52"/>
      <c r="G75" s="53"/>
      <c r="H75" s="212"/>
      <c r="I75" s="55"/>
      <c r="J75" s="54"/>
      <c r="K75" s="54"/>
      <c r="L75" s="54"/>
      <c r="M75" s="54"/>
      <c r="N75" s="54"/>
      <c r="O75" s="54"/>
      <c r="P75" s="54"/>
      <c r="Q75" s="55"/>
      <c r="R75" s="54"/>
      <c r="S75" s="56">
        <f t="shared" si="17"/>
        <v>0</v>
      </c>
      <c r="T75" s="56">
        <f t="shared" si="14"/>
        <v>0</v>
      </c>
      <c r="U75" s="56">
        <f t="shared" si="18"/>
        <v>0</v>
      </c>
      <c r="V75" s="56">
        <f t="shared" si="15"/>
        <v>0</v>
      </c>
      <c r="W75" s="64" t="str">
        <f t="shared" si="16"/>
        <v/>
      </c>
      <c r="X75" s="56" t="str">
        <f t="shared" si="19"/>
        <v>T</v>
      </c>
      <c r="Y75" s="20"/>
      <c r="Z75" s="19"/>
      <c r="AA75" s="20"/>
      <c r="AB75" s="19"/>
      <c r="AC75" s="21"/>
      <c r="AJ75" s="22"/>
      <c r="AK75" s="22"/>
      <c r="AL75" s="22"/>
      <c r="AM75" s="22"/>
      <c r="AN75" s="20"/>
      <c r="AO75" s="20"/>
      <c r="AP75" s="20"/>
      <c r="AQ75" s="20"/>
      <c r="AR75" s="20"/>
    </row>
    <row r="76" spans="1:44" s="17" customFormat="1" ht="30.75" customHeight="1" x14ac:dyDescent="0.2">
      <c r="A76" s="150"/>
      <c r="C76" s="63"/>
      <c r="D76" s="66" t="str">
        <f t="shared" si="13"/>
        <v/>
      </c>
      <c r="E76" s="69" t="str">
        <f>IFERROR(VLOOKUP(J76,Causa!$A$2:$F$15,6,0),"")</f>
        <v/>
      </c>
      <c r="F76" s="52"/>
      <c r="G76" s="53"/>
      <c r="H76" s="212"/>
      <c r="I76" s="55"/>
      <c r="J76" s="54"/>
      <c r="K76" s="54"/>
      <c r="L76" s="54"/>
      <c r="M76" s="54"/>
      <c r="N76" s="54"/>
      <c r="O76" s="54"/>
      <c r="P76" s="54"/>
      <c r="Q76" s="55"/>
      <c r="R76" s="54"/>
      <c r="S76" s="56">
        <f t="shared" si="17"/>
        <v>0</v>
      </c>
      <c r="T76" s="56">
        <f t="shared" si="14"/>
        <v>0</v>
      </c>
      <c r="U76" s="56">
        <f t="shared" si="18"/>
        <v>0</v>
      </c>
      <c r="V76" s="56">
        <f t="shared" si="15"/>
        <v>0</v>
      </c>
      <c r="W76" s="64" t="str">
        <f t="shared" si="16"/>
        <v/>
      </c>
      <c r="X76" s="56" t="str">
        <f t="shared" si="19"/>
        <v>T</v>
      </c>
      <c r="Y76" s="20"/>
      <c r="Z76" s="19"/>
      <c r="AA76" s="20"/>
      <c r="AB76" s="19"/>
      <c r="AC76" s="21"/>
      <c r="AJ76" s="22"/>
      <c r="AK76" s="22"/>
      <c r="AL76" s="22"/>
      <c r="AM76" s="22"/>
      <c r="AN76" s="20"/>
      <c r="AO76" s="20"/>
      <c r="AP76" s="20"/>
      <c r="AQ76" s="20"/>
      <c r="AR76" s="20"/>
    </row>
    <row r="77" spans="1:44" s="17" customFormat="1" ht="30.75" customHeight="1" x14ac:dyDescent="0.2">
      <c r="A77" s="150"/>
      <c r="C77" s="63"/>
      <c r="D77" s="66" t="str">
        <f t="shared" si="13"/>
        <v/>
      </c>
      <c r="E77" s="69" t="str">
        <f>IFERROR(VLOOKUP(J77,Causa!$A$2:$F$15,6,0),"")</f>
        <v/>
      </c>
      <c r="F77" s="52"/>
      <c r="G77" s="53"/>
      <c r="H77" s="212"/>
      <c r="I77" s="55"/>
      <c r="J77" s="54"/>
      <c r="K77" s="54"/>
      <c r="L77" s="54"/>
      <c r="M77" s="54"/>
      <c r="N77" s="54"/>
      <c r="O77" s="54"/>
      <c r="P77" s="54"/>
      <c r="Q77" s="55"/>
      <c r="R77" s="54"/>
      <c r="S77" s="56">
        <f t="shared" si="17"/>
        <v>0</v>
      </c>
      <c r="T77" s="56">
        <f t="shared" si="14"/>
        <v>0</v>
      </c>
      <c r="U77" s="56">
        <f t="shared" si="18"/>
        <v>0</v>
      </c>
      <c r="V77" s="56">
        <f t="shared" si="15"/>
        <v>0</v>
      </c>
      <c r="W77" s="64" t="str">
        <f t="shared" si="16"/>
        <v/>
      </c>
      <c r="X77" s="56" t="str">
        <f t="shared" si="19"/>
        <v>T</v>
      </c>
      <c r="Y77" s="20"/>
      <c r="Z77" s="19"/>
      <c r="AA77" s="20"/>
      <c r="AB77" s="19"/>
      <c r="AC77" s="21"/>
      <c r="AJ77" s="22"/>
      <c r="AK77" s="22"/>
      <c r="AL77" s="22"/>
      <c r="AM77" s="22"/>
      <c r="AN77" s="20"/>
      <c r="AO77" s="20"/>
      <c r="AP77" s="20"/>
      <c r="AQ77" s="20"/>
      <c r="AR77" s="20"/>
    </row>
    <row r="78" spans="1:44" s="17" customFormat="1" ht="30.75" customHeight="1" x14ac:dyDescent="0.2">
      <c r="A78" s="150"/>
      <c r="C78" s="63"/>
      <c r="D78" s="66" t="str">
        <f t="shared" si="13"/>
        <v/>
      </c>
      <c r="E78" s="69" t="str">
        <f>IFERROR(VLOOKUP(J78,Causa!$A$2:$F$15,6,0),"")</f>
        <v/>
      </c>
      <c r="F78" s="52"/>
      <c r="G78" s="53"/>
      <c r="H78" s="212"/>
      <c r="I78" s="55"/>
      <c r="J78" s="54"/>
      <c r="K78" s="54"/>
      <c r="L78" s="54"/>
      <c r="M78" s="54"/>
      <c r="N78" s="54"/>
      <c r="O78" s="54"/>
      <c r="P78" s="54"/>
      <c r="Q78" s="55"/>
      <c r="R78" s="54"/>
      <c r="S78" s="56">
        <f t="shared" si="17"/>
        <v>0</v>
      </c>
      <c r="T78" s="56">
        <f t="shared" si="14"/>
        <v>0</v>
      </c>
      <c r="U78" s="56">
        <f t="shared" si="18"/>
        <v>0</v>
      </c>
      <c r="V78" s="56">
        <f t="shared" si="15"/>
        <v>0</v>
      </c>
      <c r="W78" s="64" t="str">
        <f t="shared" si="16"/>
        <v/>
      </c>
      <c r="X78" s="56" t="str">
        <f t="shared" si="19"/>
        <v>T</v>
      </c>
      <c r="Y78" s="20"/>
      <c r="Z78" s="19"/>
      <c r="AA78" s="20"/>
      <c r="AB78" s="19"/>
      <c r="AC78" s="21"/>
      <c r="AJ78" s="22"/>
      <c r="AK78" s="22"/>
      <c r="AL78" s="22"/>
      <c r="AM78" s="22"/>
      <c r="AN78" s="20"/>
      <c r="AO78" s="20"/>
      <c r="AP78" s="20"/>
      <c r="AQ78" s="20"/>
      <c r="AR78" s="20"/>
    </row>
    <row r="79" spans="1:44" s="17" customFormat="1" ht="30.75" customHeight="1" x14ac:dyDescent="0.2">
      <c r="A79" s="150"/>
      <c r="C79" s="63"/>
      <c r="D79" s="66" t="str">
        <f t="shared" si="13"/>
        <v/>
      </c>
      <c r="E79" s="69" t="str">
        <f>IFERROR(VLOOKUP(J79,Causa!$A$2:$F$15,6,0),"")</f>
        <v/>
      </c>
      <c r="F79" s="52"/>
      <c r="G79" s="53"/>
      <c r="H79" s="212"/>
      <c r="I79" s="55"/>
      <c r="J79" s="54"/>
      <c r="K79" s="54"/>
      <c r="L79" s="54"/>
      <c r="M79" s="54"/>
      <c r="N79" s="54"/>
      <c r="O79" s="54"/>
      <c r="P79" s="54"/>
      <c r="Q79" s="55"/>
      <c r="R79" s="54"/>
      <c r="S79" s="56">
        <f t="shared" si="17"/>
        <v>0</v>
      </c>
      <c r="T79" s="56">
        <f t="shared" si="14"/>
        <v>0</v>
      </c>
      <c r="U79" s="56">
        <f t="shared" si="18"/>
        <v>0</v>
      </c>
      <c r="V79" s="56">
        <f t="shared" si="15"/>
        <v>0</v>
      </c>
      <c r="W79" s="64" t="str">
        <f t="shared" si="16"/>
        <v/>
      </c>
      <c r="X79" s="56" t="str">
        <f t="shared" si="19"/>
        <v>T</v>
      </c>
      <c r="Y79" s="20"/>
      <c r="Z79" s="19"/>
      <c r="AA79" s="20"/>
      <c r="AB79" s="19"/>
      <c r="AC79" s="21"/>
      <c r="AJ79" s="22"/>
      <c r="AK79" s="22"/>
      <c r="AL79" s="22"/>
      <c r="AM79" s="22"/>
      <c r="AN79" s="20"/>
      <c r="AO79" s="20"/>
      <c r="AP79" s="20"/>
      <c r="AQ79" s="20"/>
      <c r="AR79" s="20"/>
    </row>
    <row r="80" spans="1:44" s="17" customFormat="1" ht="30.75" customHeight="1" x14ac:dyDescent="0.2">
      <c r="A80" s="150"/>
      <c r="C80" s="63"/>
      <c r="D80" s="66" t="str">
        <f t="shared" si="13"/>
        <v/>
      </c>
      <c r="E80" s="69" t="str">
        <f>IFERROR(VLOOKUP(J80,Causa!$A$2:$F$15,6,0),"")</f>
        <v/>
      </c>
      <c r="F80" s="52"/>
      <c r="G80" s="53"/>
      <c r="H80" s="212"/>
      <c r="I80" s="55"/>
      <c r="J80" s="54"/>
      <c r="K80" s="54"/>
      <c r="L80" s="54"/>
      <c r="M80" s="54"/>
      <c r="N80" s="54"/>
      <c r="O80" s="54"/>
      <c r="P80" s="54"/>
      <c r="Q80" s="55"/>
      <c r="R80" s="54"/>
      <c r="S80" s="56">
        <f t="shared" si="17"/>
        <v>0</v>
      </c>
      <c r="T80" s="56">
        <f t="shared" si="14"/>
        <v>0</v>
      </c>
      <c r="U80" s="56">
        <f t="shared" si="18"/>
        <v>0</v>
      </c>
      <c r="V80" s="56">
        <f t="shared" si="15"/>
        <v>0</v>
      </c>
      <c r="W80" s="64" t="str">
        <f t="shared" si="16"/>
        <v/>
      </c>
      <c r="X80" s="56" t="str">
        <f t="shared" si="19"/>
        <v>T</v>
      </c>
      <c r="Y80" s="20"/>
      <c r="Z80" s="19"/>
      <c r="AA80" s="20"/>
      <c r="AB80" s="19"/>
      <c r="AC80" s="21"/>
      <c r="AJ80" s="22"/>
      <c r="AK80" s="22"/>
      <c r="AL80" s="22"/>
      <c r="AM80" s="22"/>
      <c r="AN80" s="20"/>
      <c r="AO80" s="20"/>
      <c r="AP80" s="20"/>
      <c r="AQ80" s="20"/>
      <c r="AR80" s="20"/>
    </row>
    <row r="81" spans="1:44" s="17" customFormat="1" ht="30.75" customHeight="1" x14ac:dyDescent="0.2">
      <c r="A81" s="150"/>
      <c r="C81" s="63"/>
      <c r="D81" s="66" t="str">
        <f t="shared" si="13"/>
        <v/>
      </c>
      <c r="E81" s="69" t="str">
        <f>IFERROR(VLOOKUP(J81,Causa!$A$2:$F$15,6,0),"")</f>
        <v/>
      </c>
      <c r="F81" s="52"/>
      <c r="G81" s="53"/>
      <c r="H81" s="212"/>
      <c r="I81" s="55"/>
      <c r="J81" s="54"/>
      <c r="K81" s="54"/>
      <c r="L81" s="54"/>
      <c r="M81" s="54"/>
      <c r="N81" s="54"/>
      <c r="O81" s="54"/>
      <c r="P81" s="54"/>
      <c r="Q81" s="55"/>
      <c r="R81" s="54"/>
      <c r="S81" s="56">
        <f t="shared" si="17"/>
        <v>0</v>
      </c>
      <c r="T81" s="56">
        <f t="shared" si="14"/>
        <v>0</v>
      </c>
      <c r="U81" s="56">
        <f t="shared" si="18"/>
        <v>0</v>
      </c>
      <c r="V81" s="56">
        <f t="shared" si="15"/>
        <v>0</v>
      </c>
      <c r="W81" s="64" t="str">
        <f t="shared" si="16"/>
        <v/>
      </c>
      <c r="X81" s="56" t="str">
        <f t="shared" si="19"/>
        <v>T</v>
      </c>
      <c r="Y81" s="20"/>
      <c r="Z81" s="19"/>
      <c r="AA81" s="20"/>
      <c r="AB81" s="19"/>
      <c r="AC81" s="21"/>
      <c r="AJ81" s="22"/>
      <c r="AK81" s="22"/>
      <c r="AL81" s="22"/>
      <c r="AM81" s="22"/>
      <c r="AN81" s="20"/>
      <c r="AO81" s="20"/>
      <c r="AP81" s="20"/>
      <c r="AQ81" s="20"/>
      <c r="AR81" s="20"/>
    </row>
    <row r="82" spans="1:44" s="17" customFormat="1" ht="30.75" customHeight="1" x14ac:dyDescent="0.2">
      <c r="A82" s="150"/>
      <c r="C82" s="63"/>
      <c r="D82" s="66" t="str">
        <f t="shared" si="13"/>
        <v/>
      </c>
      <c r="E82" s="69" t="str">
        <f>IFERROR(VLOOKUP(J82,Causa!$A$2:$F$15,6,0),"")</f>
        <v/>
      </c>
      <c r="F82" s="52"/>
      <c r="G82" s="53"/>
      <c r="H82" s="212"/>
      <c r="I82" s="55"/>
      <c r="J82" s="54"/>
      <c r="K82" s="54"/>
      <c r="L82" s="54"/>
      <c r="M82" s="54"/>
      <c r="N82" s="54"/>
      <c r="O82" s="54"/>
      <c r="P82" s="54"/>
      <c r="Q82" s="55"/>
      <c r="R82" s="54"/>
      <c r="S82" s="56">
        <f t="shared" si="17"/>
        <v>0</v>
      </c>
      <c r="T82" s="56">
        <f t="shared" si="14"/>
        <v>0</v>
      </c>
      <c r="U82" s="56">
        <f t="shared" si="18"/>
        <v>0</v>
      </c>
      <c r="V82" s="56">
        <f t="shared" si="15"/>
        <v>0</v>
      </c>
      <c r="W82" s="64" t="str">
        <f t="shared" si="16"/>
        <v/>
      </c>
      <c r="X82" s="56" t="str">
        <f t="shared" si="19"/>
        <v>T</v>
      </c>
      <c r="Y82" s="20"/>
      <c r="Z82" s="19"/>
      <c r="AA82" s="20"/>
      <c r="AB82" s="19"/>
      <c r="AC82" s="21"/>
      <c r="AJ82" s="22"/>
      <c r="AK82" s="22"/>
      <c r="AL82" s="22"/>
      <c r="AM82" s="22"/>
      <c r="AN82" s="20"/>
      <c r="AO82" s="20"/>
      <c r="AP82" s="20"/>
      <c r="AQ82" s="20"/>
      <c r="AR82" s="20"/>
    </row>
    <row r="83" spans="1:44" s="17" customFormat="1" ht="30.75" customHeight="1" x14ac:dyDescent="0.2">
      <c r="A83" s="150"/>
      <c r="C83" s="63"/>
      <c r="D83" s="66" t="str">
        <f t="shared" si="13"/>
        <v/>
      </c>
      <c r="E83" s="69" t="str">
        <f>IFERROR(VLOOKUP(J83,Causa!$A$2:$F$15,6,0),"")</f>
        <v/>
      </c>
      <c r="F83" s="52"/>
      <c r="G83" s="53"/>
      <c r="H83" s="212"/>
      <c r="I83" s="55"/>
      <c r="J83" s="54"/>
      <c r="K83" s="54"/>
      <c r="L83" s="54"/>
      <c r="M83" s="54"/>
      <c r="N83" s="54"/>
      <c r="O83" s="54"/>
      <c r="P83" s="54"/>
      <c r="Q83" s="55"/>
      <c r="R83" s="54"/>
      <c r="S83" s="56">
        <f t="shared" si="17"/>
        <v>0</v>
      </c>
      <c r="T83" s="56">
        <f t="shared" si="14"/>
        <v>0</v>
      </c>
      <c r="U83" s="56">
        <f t="shared" si="18"/>
        <v>0</v>
      </c>
      <c r="V83" s="56">
        <f t="shared" si="15"/>
        <v>0</v>
      </c>
      <c r="W83" s="64" t="str">
        <f t="shared" si="16"/>
        <v/>
      </c>
      <c r="X83" s="56" t="str">
        <f t="shared" si="19"/>
        <v>T</v>
      </c>
      <c r="Y83" s="20"/>
      <c r="Z83" s="19"/>
      <c r="AA83" s="20"/>
      <c r="AB83" s="19"/>
      <c r="AC83" s="21"/>
      <c r="AJ83" s="22"/>
      <c r="AK83" s="22"/>
      <c r="AL83" s="22"/>
      <c r="AM83" s="22"/>
      <c r="AN83" s="20"/>
      <c r="AO83" s="20"/>
      <c r="AP83" s="20"/>
      <c r="AQ83" s="20"/>
      <c r="AR83" s="20"/>
    </row>
    <row r="84" spans="1:44" s="17" customFormat="1" ht="30.75" customHeight="1" x14ac:dyDescent="0.2">
      <c r="A84" s="150"/>
      <c r="C84" s="63"/>
      <c r="D84" s="66" t="str">
        <f t="shared" si="13"/>
        <v/>
      </c>
      <c r="E84" s="69" t="str">
        <f>IFERROR(VLOOKUP(J84,Causa!$A$2:$F$15,6,0),"")</f>
        <v/>
      </c>
      <c r="F84" s="52"/>
      <c r="G84" s="53"/>
      <c r="H84" s="212"/>
      <c r="I84" s="55"/>
      <c r="J84" s="54"/>
      <c r="K84" s="54"/>
      <c r="L84" s="54"/>
      <c r="M84" s="54"/>
      <c r="N84" s="54"/>
      <c r="O84" s="54"/>
      <c r="P84" s="54"/>
      <c r="Q84" s="55"/>
      <c r="R84" s="54"/>
      <c r="S84" s="56">
        <f t="shared" si="17"/>
        <v>0</v>
      </c>
      <c r="T84" s="56">
        <f t="shared" si="14"/>
        <v>0</v>
      </c>
      <c r="U84" s="56">
        <f t="shared" si="18"/>
        <v>0</v>
      </c>
      <c r="V84" s="56">
        <f t="shared" si="15"/>
        <v>0</v>
      </c>
      <c r="W84" s="64" t="str">
        <f t="shared" si="16"/>
        <v/>
      </c>
      <c r="X84" s="56" t="str">
        <f t="shared" si="19"/>
        <v>T</v>
      </c>
      <c r="Y84" s="20"/>
      <c r="Z84" s="19"/>
      <c r="AA84" s="20"/>
      <c r="AB84" s="19"/>
      <c r="AC84" s="21"/>
      <c r="AJ84" s="22"/>
      <c r="AK84" s="22"/>
      <c r="AL84" s="22"/>
      <c r="AM84" s="22"/>
      <c r="AN84" s="20"/>
      <c r="AO84" s="20"/>
      <c r="AP84" s="20"/>
      <c r="AQ84" s="20"/>
      <c r="AR84" s="20"/>
    </row>
    <row r="85" spans="1:44" s="17" customFormat="1" ht="30.75" customHeight="1" x14ac:dyDescent="0.2">
      <c r="A85" s="150"/>
      <c r="C85" s="63"/>
      <c r="D85" s="66" t="str">
        <f t="shared" si="13"/>
        <v/>
      </c>
      <c r="E85" s="69" t="str">
        <f>IFERROR(VLOOKUP(J85,Causa!$A$2:$F$15,6,0),"")</f>
        <v/>
      </c>
      <c r="F85" s="52"/>
      <c r="G85" s="53"/>
      <c r="H85" s="212"/>
      <c r="I85" s="55"/>
      <c r="J85" s="54"/>
      <c r="K85" s="54"/>
      <c r="L85" s="54"/>
      <c r="M85" s="54"/>
      <c r="N85" s="54"/>
      <c r="O85" s="54"/>
      <c r="P85" s="54"/>
      <c r="Q85" s="55"/>
      <c r="R85" s="54"/>
      <c r="S85" s="56">
        <f t="shared" si="17"/>
        <v>0</v>
      </c>
      <c r="T85" s="56">
        <f t="shared" si="14"/>
        <v>0</v>
      </c>
      <c r="U85" s="56">
        <f t="shared" si="18"/>
        <v>0</v>
      </c>
      <c r="V85" s="56">
        <f t="shared" si="15"/>
        <v>0</v>
      </c>
      <c r="W85" s="64" t="str">
        <f t="shared" si="16"/>
        <v/>
      </c>
      <c r="X85" s="56" t="str">
        <f t="shared" si="19"/>
        <v>T</v>
      </c>
      <c r="Y85" s="20"/>
      <c r="Z85" s="19"/>
      <c r="AA85" s="20"/>
      <c r="AB85" s="19"/>
      <c r="AC85" s="21"/>
      <c r="AJ85" s="22"/>
      <c r="AK85" s="22"/>
      <c r="AL85" s="22"/>
      <c r="AM85" s="22"/>
      <c r="AN85" s="20"/>
      <c r="AO85" s="20"/>
      <c r="AP85" s="20"/>
      <c r="AQ85" s="20"/>
      <c r="AR85" s="20"/>
    </row>
    <row r="86" spans="1:44" s="17" customFormat="1" ht="30.75" customHeight="1" x14ac:dyDescent="0.2">
      <c r="A86" s="150"/>
      <c r="C86" s="63"/>
      <c r="D86" s="66" t="str">
        <f t="shared" si="13"/>
        <v/>
      </c>
      <c r="E86" s="69" t="str">
        <f>IFERROR(VLOOKUP(J86,Causa!$A$2:$F$15,6,0),"")</f>
        <v/>
      </c>
      <c r="F86" s="52"/>
      <c r="G86" s="53"/>
      <c r="H86" s="212"/>
      <c r="I86" s="55"/>
      <c r="J86" s="54"/>
      <c r="K86" s="54"/>
      <c r="L86" s="54"/>
      <c r="M86" s="54"/>
      <c r="N86" s="54"/>
      <c r="O86" s="54"/>
      <c r="P86" s="54"/>
      <c r="Q86" s="55"/>
      <c r="R86" s="54"/>
      <c r="S86" s="56">
        <f t="shared" si="17"/>
        <v>0</v>
      </c>
      <c r="T86" s="56">
        <f t="shared" si="14"/>
        <v>0</v>
      </c>
      <c r="U86" s="56">
        <f t="shared" si="18"/>
        <v>0</v>
      </c>
      <c r="V86" s="56">
        <f t="shared" si="15"/>
        <v>0</v>
      </c>
      <c r="W86" s="64" t="str">
        <f t="shared" si="16"/>
        <v/>
      </c>
      <c r="X86" s="56" t="str">
        <f t="shared" si="19"/>
        <v>T</v>
      </c>
      <c r="Y86" s="20"/>
      <c r="Z86" s="19"/>
      <c r="AA86" s="20"/>
      <c r="AB86" s="19"/>
      <c r="AC86" s="21"/>
      <c r="AJ86" s="22"/>
      <c r="AK86" s="22"/>
      <c r="AL86" s="22"/>
      <c r="AM86" s="22"/>
      <c r="AN86" s="20"/>
      <c r="AO86" s="20"/>
      <c r="AP86" s="20"/>
      <c r="AQ86" s="20"/>
      <c r="AR86" s="20"/>
    </row>
    <row r="87" spans="1:44" s="17" customFormat="1" ht="30.75" customHeight="1" x14ac:dyDescent="0.2">
      <c r="A87" s="150"/>
      <c r="C87" s="63"/>
      <c r="D87" s="66" t="str">
        <f t="shared" si="13"/>
        <v/>
      </c>
      <c r="E87" s="69" t="str">
        <f>IFERROR(VLOOKUP(J87,Causa!$A$2:$F$15,6,0),"")</f>
        <v/>
      </c>
      <c r="F87" s="52"/>
      <c r="G87" s="53"/>
      <c r="H87" s="212"/>
      <c r="I87" s="55"/>
      <c r="J87" s="54"/>
      <c r="K87" s="54"/>
      <c r="L87" s="54"/>
      <c r="M87" s="54"/>
      <c r="N87" s="54"/>
      <c r="O87" s="54"/>
      <c r="P87" s="54"/>
      <c r="Q87" s="55"/>
      <c r="R87" s="54"/>
      <c r="S87" s="56">
        <f t="shared" si="17"/>
        <v>0</v>
      </c>
      <c r="T87" s="56">
        <f t="shared" si="14"/>
        <v>0</v>
      </c>
      <c r="U87" s="56">
        <f t="shared" si="18"/>
        <v>0</v>
      </c>
      <c r="V87" s="56">
        <f t="shared" si="15"/>
        <v>0</v>
      </c>
      <c r="W87" s="64" t="str">
        <f t="shared" si="16"/>
        <v/>
      </c>
      <c r="X87" s="56" t="str">
        <f t="shared" si="19"/>
        <v>T</v>
      </c>
      <c r="Y87" s="20"/>
      <c r="Z87" s="19"/>
      <c r="AA87" s="20"/>
      <c r="AB87" s="19"/>
      <c r="AC87" s="21"/>
      <c r="AJ87" s="22"/>
      <c r="AK87" s="22"/>
      <c r="AL87" s="22"/>
      <c r="AM87" s="22"/>
      <c r="AN87" s="20"/>
      <c r="AO87" s="20"/>
      <c r="AP87" s="20"/>
      <c r="AQ87" s="20"/>
      <c r="AR87" s="20"/>
    </row>
    <row r="88" spans="1:44" s="17" customFormat="1" ht="30.75" customHeight="1" x14ac:dyDescent="0.2">
      <c r="A88" s="150"/>
      <c r="C88" s="63"/>
      <c r="D88" s="66" t="str">
        <f t="shared" si="13"/>
        <v/>
      </c>
      <c r="E88" s="69" t="str">
        <f>IFERROR(VLOOKUP(J88,Causa!$A$2:$F$15,6,0),"")</f>
        <v/>
      </c>
      <c r="F88" s="52"/>
      <c r="G88" s="53"/>
      <c r="H88" s="212"/>
      <c r="I88" s="55"/>
      <c r="J88" s="54"/>
      <c r="K88" s="54"/>
      <c r="L88" s="54"/>
      <c r="M88" s="54"/>
      <c r="N88" s="54"/>
      <c r="O88" s="54"/>
      <c r="P88" s="54"/>
      <c r="Q88" s="55"/>
      <c r="R88" s="54"/>
      <c r="S88" s="56">
        <f t="shared" si="17"/>
        <v>0</v>
      </c>
      <c r="T88" s="56">
        <f t="shared" si="14"/>
        <v>0</v>
      </c>
      <c r="U88" s="56">
        <f t="shared" si="18"/>
        <v>0</v>
      </c>
      <c r="V88" s="56">
        <f t="shared" si="15"/>
        <v>0</v>
      </c>
      <c r="W88" s="64" t="str">
        <f t="shared" si="16"/>
        <v/>
      </c>
      <c r="X88" s="56" t="str">
        <f t="shared" si="19"/>
        <v>T</v>
      </c>
      <c r="Y88" s="20"/>
      <c r="Z88" s="19"/>
      <c r="AA88" s="20"/>
      <c r="AB88" s="19"/>
      <c r="AC88" s="21"/>
      <c r="AJ88" s="22"/>
      <c r="AK88" s="22"/>
      <c r="AL88" s="22"/>
      <c r="AM88" s="22"/>
      <c r="AN88" s="20"/>
      <c r="AO88" s="20"/>
      <c r="AP88" s="20"/>
      <c r="AQ88" s="20"/>
      <c r="AR88" s="20"/>
    </row>
    <row r="89" spans="1:44" s="17" customFormat="1" ht="30.75" customHeight="1" x14ac:dyDescent="0.2">
      <c r="A89" s="150"/>
      <c r="C89" s="63"/>
      <c r="D89" s="66" t="str">
        <f t="shared" si="13"/>
        <v/>
      </c>
      <c r="E89" s="69" t="str">
        <f>IFERROR(VLOOKUP(J89,Causa!$A$2:$F$15,6,0),"")</f>
        <v/>
      </c>
      <c r="F89" s="52"/>
      <c r="G89" s="53"/>
      <c r="H89" s="212"/>
      <c r="I89" s="55"/>
      <c r="J89" s="54"/>
      <c r="K89" s="54"/>
      <c r="L89" s="54"/>
      <c r="M89" s="54"/>
      <c r="N89" s="54"/>
      <c r="O89" s="54"/>
      <c r="P89" s="54"/>
      <c r="Q89" s="55"/>
      <c r="R89" s="54"/>
      <c r="S89" s="56">
        <f t="shared" si="17"/>
        <v>0</v>
      </c>
      <c r="T89" s="56">
        <f t="shared" si="14"/>
        <v>0</v>
      </c>
      <c r="U89" s="56">
        <f t="shared" si="18"/>
        <v>0</v>
      </c>
      <c r="V89" s="56">
        <f t="shared" si="15"/>
        <v>0</v>
      </c>
      <c r="W89" s="64" t="str">
        <f t="shared" si="16"/>
        <v/>
      </c>
      <c r="X89" s="56" t="str">
        <f t="shared" si="19"/>
        <v>T</v>
      </c>
      <c r="Y89" s="20"/>
      <c r="Z89" s="19"/>
      <c r="AA89" s="20"/>
      <c r="AB89" s="19"/>
      <c r="AC89" s="21"/>
      <c r="AJ89" s="22"/>
      <c r="AK89" s="22"/>
      <c r="AL89" s="22"/>
      <c r="AM89" s="22"/>
      <c r="AN89" s="20"/>
      <c r="AO89" s="20"/>
      <c r="AP89" s="20"/>
      <c r="AQ89" s="20"/>
      <c r="AR89" s="20"/>
    </row>
    <row r="90" spans="1:44" s="17" customFormat="1" ht="30.75" customHeight="1" x14ac:dyDescent="0.2">
      <c r="A90" s="150"/>
      <c r="C90" s="63"/>
      <c r="D90" s="66" t="str">
        <f t="shared" si="13"/>
        <v/>
      </c>
      <c r="E90" s="69" t="str">
        <f>IFERROR(VLOOKUP(J90,Causa!$A$2:$F$15,6,0),"")</f>
        <v/>
      </c>
      <c r="F90" s="52"/>
      <c r="G90" s="53"/>
      <c r="H90" s="212"/>
      <c r="I90" s="55"/>
      <c r="J90" s="54"/>
      <c r="K90" s="54"/>
      <c r="L90" s="54"/>
      <c r="M90" s="54"/>
      <c r="N90" s="54"/>
      <c r="O90" s="54"/>
      <c r="P90" s="54"/>
      <c r="Q90" s="55"/>
      <c r="R90" s="54"/>
      <c r="S90" s="56">
        <f t="shared" si="17"/>
        <v>0</v>
      </c>
      <c r="T90" s="56">
        <f t="shared" si="14"/>
        <v>0</v>
      </c>
      <c r="U90" s="56">
        <f t="shared" si="18"/>
        <v>0</v>
      </c>
      <c r="V90" s="56">
        <f t="shared" si="15"/>
        <v>0</v>
      </c>
      <c r="W90" s="64" t="str">
        <f t="shared" si="16"/>
        <v/>
      </c>
      <c r="X90" s="56" t="str">
        <f t="shared" si="19"/>
        <v>T</v>
      </c>
      <c r="Y90" s="20"/>
      <c r="Z90" s="19"/>
      <c r="AA90" s="20"/>
      <c r="AB90" s="19"/>
      <c r="AC90" s="21"/>
      <c r="AJ90" s="22"/>
      <c r="AK90" s="22"/>
      <c r="AL90" s="22"/>
      <c r="AM90" s="22"/>
      <c r="AN90" s="20"/>
      <c r="AO90" s="20"/>
      <c r="AP90" s="20"/>
      <c r="AQ90" s="20"/>
      <c r="AR90" s="20"/>
    </row>
    <row r="91" spans="1:44" s="17" customFormat="1" ht="30.75" customHeight="1" x14ac:dyDescent="0.2">
      <c r="A91" s="150"/>
      <c r="C91" s="63"/>
      <c r="D91" s="66" t="str">
        <f t="shared" si="13"/>
        <v/>
      </c>
      <c r="E91" s="69" t="str">
        <f>IFERROR(VLOOKUP(J91,Causa!$A$2:$F$15,6,0),"")</f>
        <v/>
      </c>
      <c r="F91" s="52"/>
      <c r="G91" s="53"/>
      <c r="H91" s="212"/>
      <c r="I91" s="55"/>
      <c r="J91" s="54"/>
      <c r="K91" s="54"/>
      <c r="L91" s="54"/>
      <c r="M91" s="54"/>
      <c r="N91" s="54"/>
      <c r="O91" s="54"/>
      <c r="P91" s="54"/>
      <c r="Q91" s="55"/>
      <c r="R91" s="54"/>
      <c r="S91" s="56">
        <f t="shared" si="17"/>
        <v>0</v>
      </c>
      <c r="T91" s="56">
        <f t="shared" si="14"/>
        <v>0</v>
      </c>
      <c r="U91" s="56">
        <f t="shared" si="18"/>
        <v>0</v>
      </c>
      <c r="V91" s="56">
        <f t="shared" si="15"/>
        <v>0</v>
      </c>
      <c r="W91" s="64" t="str">
        <f t="shared" si="16"/>
        <v/>
      </c>
      <c r="X91" s="56" t="str">
        <f t="shared" si="19"/>
        <v>T</v>
      </c>
      <c r="Y91" s="20"/>
      <c r="Z91" s="19"/>
      <c r="AA91" s="20"/>
      <c r="AB91" s="19"/>
      <c r="AC91" s="21"/>
      <c r="AJ91" s="22"/>
      <c r="AK91" s="22"/>
      <c r="AL91" s="22"/>
      <c r="AM91" s="22"/>
      <c r="AN91" s="20"/>
      <c r="AO91" s="20"/>
      <c r="AP91" s="20"/>
      <c r="AQ91" s="20"/>
      <c r="AR91" s="20"/>
    </row>
    <row r="92" spans="1:44" s="17" customFormat="1" ht="30.75" customHeight="1" x14ac:dyDescent="0.2">
      <c r="A92" s="150"/>
      <c r="C92" s="63"/>
      <c r="D92" s="66" t="str">
        <f t="shared" si="13"/>
        <v/>
      </c>
      <c r="E92" s="69" t="str">
        <f>IFERROR(VLOOKUP(J92,Causa!$A$2:$F$15,6,0),"")</f>
        <v/>
      </c>
      <c r="F92" s="52"/>
      <c r="G92" s="53"/>
      <c r="H92" s="212"/>
      <c r="I92" s="55"/>
      <c r="J92" s="54"/>
      <c r="K92" s="54"/>
      <c r="L92" s="54"/>
      <c r="M92" s="54"/>
      <c r="N92" s="54"/>
      <c r="O92" s="54"/>
      <c r="P92" s="54"/>
      <c r="Q92" s="55"/>
      <c r="R92" s="54"/>
      <c r="S92" s="56">
        <f t="shared" si="17"/>
        <v>0</v>
      </c>
      <c r="T92" s="56">
        <f t="shared" si="14"/>
        <v>0</v>
      </c>
      <c r="U92" s="56">
        <f t="shared" si="18"/>
        <v>0</v>
      </c>
      <c r="V92" s="56">
        <f t="shared" si="15"/>
        <v>0</v>
      </c>
      <c r="W92" s="64" t="str">
        <f t="shared" si="16"/>
        <v/>
      </c>
      <c r="X92" s="56" t="str">
        <f t="shared" si="19"/>
        <v>T</v>
      </c>
      <c r="Y92" s="20"/>
      <c r="Z92" s="19"/>
      <c r="AA92" s="20"/>
      <c r="AB92" s="19"/>
      <c r="AC92" s="21"/>
      <c r="AJ92" s="22"/>
      <c r="AK92" s="22"/>
      <c r="AL92" s="22"/>
      <c r="AM92" s="22"/>
      <c r="AN92" s="20"/>
      <c r="AO92" s="20"/>
      <c r="AP92" s="20"/>
      <c r="AQ92" s="20"/>
      <c r="AR92" s="20"/>
    </row>
    <row r="93" spans="1:44" s="17" customFormat="1" ht="30.75" customHeight="1" x14ac:dyDescent="0.2">
      <c r="A93" s="150"/>
      <c r="C93" s="63"/>
      <c r="D93" s="66" t="str">
        <f t="shared" si="13"/>
        <v/>
      </c>
      <c r="E93" s="69" t="str">
        <f>IFERROR(VLOOKUP(J93,Causa!$A$2:$F$15,6,0),"")</f>
        <v/>
      </c>
      <c r="F93" s="52"/>
      <c r="G93" s="53"/>
      <c r="H93" s="212"/>
      <c r="I93" s="55"/>
      <c r="J93" s="54"/>
      <c r="K93" s="54"/>
      <c r="L93" s="54"/>
      <c r="M93" s="54"/>
      <c r="N93" s="54"/>
      <c r="O93" s="54"/>
      <c r="P93" s="54"/>
      <c r="Q93" s="55"/>
      <c r="R93" s="54"/>
      <c r="S93" s="56">
        <f t="shared" si="17"/>
        <v>0</v>
      </c>
      <c r="T93" s="56">
        <f t="shared" si="14"/>
        <v>0</v>
      </c>
      <c r="U93" s="56">
        <f t="shared" si="18"/>
        <v>0</v>
      </c>
      <c r="V93" s="56">
        <f t="shared" si="15"/>
        <v>0</v>
      </c>
      <c r="W93" s="64" t="str">
        <f t="shared" si="16"/>
        <v/>
      </c>
      <c r="X93" s="56" t="str">
        <f t="shared" si="19"/>
        <v>T</v>
      </c>
      <c r="Y93" s="20"/>
      <c r="Z93" s="19"/>
      <c r="AA93" s="20"/>
      <c r="AB93" s="19"/>
      <c r="AC93" s="21"/>
      <c r="AJ93" s="22"/>
      <c r="AK93" s="22"/>
      <c r="AL93" s="22"/>
      <c r="AM93" s="22"/>
      <c r="AN93" s="20"/>
      <c r="AO93" s="20"/>
      <c r="AP93" s="20"/>
      <c r="AQ93" s="20"/>
      <c r="AR93" s="20"/>
    </row>
    <row r="94" spans="1:44" s="17" customFormat="1" ht="30.75" customHeight="1" x14ac:dyDescent="0.2">
      <c r="A94" s="150"/>
      <c r="C94" s="63"/>
      <c r="D94" s="66" t="str">
        <f t="shared" si="13"/>
        <v/>
      </c>
      <c r="E94" s="69" t="str">
        <f>IFERROR(VLOOKUP(J94,Causa!$A$2:$F$15,6,0),"")</f>
        <v/>
      </c>
      <c r="F94" s="52"/>
      <c r="G94" s="53"/>
      <c r="H94" s="212"/>
      <c r="I94" s="55"/>
      <c r="J94" s="54"/>
      <c r="K94" s="54"/>
      <c r="L94" s="54"/>
      <c r="M94" s="54"/>
      <c r="N94" s="54"/>
      <c r="O94" s="54"/>
      <c r="P94" s="54"/>
      <c r="Q94" s="55"/>
      <c r="R94" s="54"/>
      <c r="S94" s="56">
        <f t="shared" si="17"/>
        <v>0</v>
      </c>
      <c r="T94" s="56">
        <f t="shared" si="14"/>
        <v>0</v>
      </c>
      <c r="U94" s="56">
        <f t="shared" si="18"/>
        <v>0</v>
      </c>
      <c r="V94" s="56">
        <f t="shared" si="15"/>
        <v>0</v>
      </c>
      <c r="W94" s="64" t="str">
        <f t="shared" si="16"/>
        <v/>
      </c>
      <c r="X94" s="56" t="str">
        <f t="shared" si="19"/>
        <v>T</v>
      </c>
      <c r="Y94" s="20"/>
      <c r="Z94" s="19"/>
      <c r="AA94" s="20"/>
      <c r="AB94" s="19"/>
      <c r="AC94" s="21"/>
      <c r="AJ94" s="22"/>
      <c r="AK94" s="22"/>
      <c r="AL94" s="22"/>
      <c r="AM94" s="22"/>
      <c r="AN94" s="20"/>
      <c r="AO94" s="20"/>
      <c r="AP94" s="20"/>
      <c r="AQ94" s="20"/>
      <c r="AR94" s="20"/>
    </row>
    <row r="95" spans="1:44" s="17" customFormat="1" ht="30.75" customHeight="1" x14ac:dyDescent="0.2">
      <c r="A95" s="150"/>
      <c r="C95" s="63"/>
      <c r="D95" s="66" t="str">
        <f t="shared" si="13"/>
        <v/>
      </c>
      <c r="E95" s="69" t="str">
        <f>IFERROR(VLOOKUP(J95,Causa!$A$2:$F$15,6,0),"")</f>
        <v/>
      </c>
      <c r="F95" s="52"/>
      <c r="G95" s="53"/>
      <c r="H95" s="212"/>
      <c r="I95" s="55"/>
      <c r="J95" s="54"/>
      <c r="K95" s="54"/>
      <c r="L95" s="54"/>
      <c r="M95" s="54"/>
      <c r="N95" s="54"/>
      <c r="O95" s="54"/>
      <c r="P95" s="54"/>
      <c r="Q95" s="55"/>
      <c r="R95" s="54"/>
      <c r="S95" s="56">
        <f t="shared" si="17"/>
        <v>0</v>
      </c>
      <c r="T95" s="56">
        <f t="shared" si="14"/>
        <v>0</v>
      </c>
      <c r="U95" s="56">
        <f t="shared" si="18"/>
        <v>0</v>
      </c>
      <c r="V95" s="56">
        <f t="shared" si="15"/>
        <v>0</v>
      </c>
      <c r="W95" s="64" t="str">
        <f t="shared" si="16"/>
        <v/>
      </c>
      <c r="X95" s="56" t="str">
        <f t="shared" si="19"/>
        <v>T</v>
      </c>
      <c r="Y95" s="20"/>
      <c r="Z95" s="19"/>
      <c r="AA95" s="20"/>
      <c r="AB95" s="19"/>
      <c r="AC95" s="21"/>
      <c r="AJ95" s="22"/>
      <c r="AK95" s="22"/>
      <c r="AL95" s="22"/>
      <c r="AM95" s="22"/>
      <c r="AN95" s="20"/>
      <c r="AO95" s="20"/>
      <c r="AP95" s="20"/>
      <c r="AQ95" s="20"/>
      <c r="AR95" s="20"/>
    </row>
    <row r="96" spans="1:44" s="17" customFormat="1" ht="30.75" customHeight="1" x14ac:dyDescent="0.2">
      <c r="A96" s="150"/>
      <c r="C96" s="63"/>
      <c r="D96" s="66" t="str">
        <f t="shared" si="13"/>
        <v/>
      </c>
      <c r="E96" s="69" t="str">
        <f>IFERROR(VLOOKUP(J96,Causa!$A$2:$F$15,6,0),"")</f>
        <v/>
      </c>
      <c r="F96" s="52"/>
      <c r="G96" s="53"/>
      <c r="H96" s="212"/>
      <c r="I96" s="55"/>
      <c r="J96" s="54"/>
      <c r="K96" s="54"/>
      <c r="L96" s="54"/>
      <c r="M96" s="54"/>
      <c r="N96" s="54"/>
      <c r="O96" s="54"/>
      <c r="P96" s="54"/>
      <c r="Q96" s="55"/>
      <c r="R96" s="54"/>
      <c r="S96" s="56">
        <f t="shared" si="17"/>
        <v>0</v>
      </c>
      <c r="T96" s="56">
        <f t="shared" si="14"/>
        <v>0</v>
      </c>
      <c r="U96" s="56">
        <f t="shared" si="18"/>
        <v>0</v>
      </c>
      <c r="V96" s="56">
        <f t="shared" si="15"/>
        <v>0</v>
      </c>
      <c r="W96" s="64" t="str">
        <f t="shared" si="16"/>
        <v/>
      </c>
      <c r="X96" s="56" t="str">
        <f t="shared" si="19"/>
        <v>T</v>
      </c>
      <c r="Y96" s="20"/>
      <c r="Z96" s="19"/>
      <c r="AA96" s="20"/>
      <c r="AB96" s="19"/>
      <c r="AC96" s="21"/>
      <c r="AJ96" s="22"/>
      <c r="AK96" s="22"/>
      <c r="AL96" s="22"/>
      <c r="AM96" s="22"/>
      <c r="AN96" s="20"/>
      <c r="AO96" s="20"/>
      <c r="AP96" s="20"/>
      <c r="AQ96" s="20"/>
      <c r="AR96" s="20"/>
    </row>
    <row r="97" spans="1:44" s="17" customFormat="1" ht="30.75" customHeight="1" x14ac:dyDescent="0.2">
      <c r="A97" s="150"/>
      <c r="C97" s="63"/>
      <c r="D97" s="66" t="str">
        <f t="shared" si="13"/>
        <v/>
      </c>
      <c r="E97" s="69" t="str">
        <f>IFERROR(VLOOKUP(J97,Causa!$A$2:$F$15,6,0),"")</f>
        <v/>
      </c>
      <c r="F97" s="52"/>
      <c r="G97" s="53"/>
      <c r="H97" s="212"/>
      <c r="I97" s="55"/>
      <c r="J97" s="54"/>
      <c r="K97" s="54"/>
      <c r="L97" s="54"/>
      <c r="M97" s="54"/>
      <c r="N97" s="54"/>
      <c r="O97" s="54"/>
      <c r="P97" s="54"/>
      <c r="Q97" s="55"/>
      <c r="R97" s="54"/>
      <c r="S97" s="56">
        <f t="shared" si="17"/>
        <v>0</v>
      </c>
      <c r="T97" s="56">
        <f t="shared" si="14"/>
        <v>0</v>
      </c>
      <c r="U97" s="56">
        <f t="shared" si="18"/>
        <v>0</v>
      </c>
      <c r="V97" s="56">
        <f t="shared" si="15"/>
        <v>0</v>
      </c>
      <c r="W97" s="64" t="str">
        <f t="shared" si="16"/>
        <v/>
      </c>
      <c r="X97" s="56" t="str">
        <f t="shared" si="19"/>
        <v>T</v>
      </c>
      <c r="Y97" s="20"/>
      <c r="Z97" s="19"/>
      <c r="AA97" s="20"/>
      <c r="AB97" s="19"/>
      <c r="AC97" s="21"/>
      <c r="AJ97" s="22"/>
      <c r="AK97" s="22"/>
      <c r="AL97" s="22"/>
      <c r="AM97" s="22"/>
      <c r="AN97" s="20"/>
      <c r="AO97" s="20"/>
      <c r="AP97" s="20"/>
      <c r="AQ97" s="20"/>
      <c r="AR97" s="20"/>
    </row>
    <row r="98" spans="1:44" s="17" customFormat="1" ht="30.75" customHeight="1" x14ac:dyDescent="0.2">
      <c r="A98" s="150"/>
      <c r="C98" s="63"/>
      <c r="D98" s="66" t="str">
        <f t="shared" si="13"/>
        <v/>
      </c>
      <c r="E98" s="69" t="str">
        <f>IFERROR(VLOOKUP(J98,Causa!$A$2:$F$15,6,0),"")</f>
        <v/>
      </c>
      <c r="F98" s="52"/>
      <c r="G98" s="53"/>
      <c r="H98" s="212"/>
      <c r="I98" s="55"/>
      <c r="J98" s="54"/>
      <c r="K98" s="54"/>
      <c r="L98" s="54"/>
      <c r="M98" s="54"/>
      <c r="N98" s="54"/>
      <c r="O98" s="54"/>
      <c r="P98" s="54"/>
      <c r="Q98" s="55"/>
      <c r="R98" s="54"/>
      <c r="S98" s="56">
        <f t="shared" si="17"/>
        <v>0</v>
      </c>
      <c r="T98" s="56">
        <f t="shared" si="14"/>
        <v>0</v>
      </c>
      <c r="U98" s="56">
        <f t="shared" si="18"/>
        <v>0</v>
      </c>
      <c r="V98" s="56">
        <f t="shared" si="15"/>
        <v>0</v>
      </c>
      <c r="W98" s="64" t="str">
        <f t="shared" si="16"/>
        <v/>
      </c>
      <c r="X98" s="56" t="str">
        <f t="shared" si="19"/>
        <v>T</v>
      </c>
      <c r="Y98" s="20"/>
      <c r="Z98" s="19"/>
      <c r="AA98" s="20"/>
      <c r="AB98" s="19"/>
      <c r="AC98" s="21"/>
      <c r="AJ98" s="22"/>
      <c r="AK98" s="22"/>
      <c r="AL98" s="22"/>
      <c r="AM98" s="22"/>
      <c r="AN98" s="20"/>
      <c r="AO98" s="20"/>
      <c r="AP98" s="20"/>
      <c r="AQ98" s="20"/>
      <c r="AR98" s="20"/>
    </row>
    <row r="99" spans="1:44" s="17" customFormat="1" ht="30.75" customHeight="1" x14ac:dyDescent="0.2">
      <c r="A99" s="150"/>
      <c r="C99" s="63"/>
      <c r="D99" s="66" t="str">
        <f t="shared" ref="D99:D162" si="20">IF(E99="","",IF(E99=1,IF(COUNTA(F99:P99)=9,1,0),IF(J99="OPERACIO",IF(COUNTA(F99:P99)=7,1,0),IF(COUNTA(F99:P99)=7,1,0))))</f>
        <v/>
      </c>
      <c r="E99" s="69" t="str">
        <f>IFERROR(VLOOKUP(J99,Causa!$A$2:$F$15,6,0),"")</f>
        <v/>
      </c>
      <c r="F99" s="52"/>
      <c r="G99" s="53"/>
      <c r="H99" s="212"/>
      <c r="I99" s="55"/>
      <c r="J99" s="54"/>
      <c r="K99" s="54"/>
      <c r="L99" s="54"/>
      <c r="M99" s="54"/>
      <c r="N99" s="54"/>
      <c r="O99" s="54"/>
      <c r="P99" s="54"/>
      <c r="Q99" s="55"/>
      <c r="R99" s="54"/>
      <c r="S99" s="56">
        <f t="shared" si="17"/>
        <v>0</v>
      </c>
      <c r="T99" s="56">
        <f t="shared" ref="T99:T162" si="21">IF(J99="Programa",P99,0)-S99</f>
        <v>0</v>
      </c>
      <c r="U99" s="56">
        <f t="shared" si="18"/>
        <v>0</v>
      </c>
      <c r="V99" s="56">
        <f t="shared" ref="V99:V162" si="22">IF(J99="ELECTRIC",P99,0)+IF(J99="INSTRUME",P99,0)+IF(J99="MECANICA",P99,0)+IF(J99="OPERACIO",P99,0)+IF(J99="AUTOMATI",P99,0)</f>
        <v>0</v>
      </c>
      <c r="W99" s="64" t="str">
        <f t="shared" ref="W99:W162" si="23">IF(F99="","",HOUR(F99))</f>
        <v/>
      </c>
      <c r="X99" s="56" t="str">
        <f t="shared" si="19"/>
        <v>T</v>
      </c>
      <c r="Y99" s="20"/>
      <c r="Z99" s="19"/>
      <c r="AA99" s="20"/>
      <c r="AB99" s="19"/>
      <c r="AC99" s="21"/>
      <c r="AJ99" s="22"/>
      <c r="AK99" s="22"/>
      <c r="AL99" s="22"/>
      <c r="AM99" s="22"/>
      <c r="AN99" s="20"/>
      <c r="AO99" s="20"/>
      <c r="AP99" s="20"/>
      <c r="AQ99" s="20"/>
      <c r="AR99" s="20"/>
    </row>
    <row r="100" spans="1:44" s="17" customFormat="1" ht="30.75" customHeight="1" x14ac:dyDescent="0.2">
      <c r="A100" s="150"/>
      <c r="C100" s="63"/>
      <c r="D100" s="66" t="str">
        <f t="shared" si="20"/>
        <v/>
      </c>
      <c r="E100" s="69" t="str">
        <f>IFERROR(VLOOKUP(J100,Causa!$A$2:$F$15,6,0),"")</f>
        <v/>
      </c>
      <c r="F100" s="52"/>
      <c r="G100" s="53"/>
      <c r="H100" s="212"/>
      <c r="I100" s="55"/>
      <c r="J100" s="54"/>
      <c r="K100" s="54"/>
      <c r="L100" s="54"/>
      <c r="M100" s="54"/>
      <c r="N100" s="54"/>
      <c r="O100" s="54"/>
      <c r="P100" s="54"/>
      <c r="Q100" s="55"/>
      <c r="R100" s="54"/>
      <c r="S100" s="56">
        <f t="shared" ref="S100:S163" si="24">IF(K100="tiempo no programado",P100,0)</f>
        <v>0</v>
      </c>
      <c r="T100" s="56">
        <f t="shared" si="21"/>
        <v>0</v>
      </c>
      <c r="U100" s="56">
        <f t="shared" ref="U100:U163" si="25">IF(J100="CALIDAD",P100,0)+IF(J100="LOGISTIC",P100,0)+IF(J100="REPUESTO",P100,0)+IF(J100="SALAMAQ",P100,0)</f>
        <v>0</v>
      </c>
      <c r="V100" s="56">
        <f t="shared" si="22"/>
        <v>0</v>
      </c>
      <c r="W100" s="64" t="str">
        <f t="shared" si="23"/>
        <v/>
      </c>
      <c r="X100" s="56" t="str">
        <f t="shared" ref="X100:X163" si="26">IF(OR(W100=23,W100&lt;7),"N",IF(AND(W100&gt;=7,W100&lt;15),"M","T"))</f>
        <v>T</v>
      </c>
      <c r="Y100" s="20"/>
      <c r="Z100" s="19"/>
      <c r="AA100" s="20"/>
      <c r="AB100" s="19"/>
      <c r="AC100" s="21"/>
      <c r="AJ100" s="22"/>
      <c r="AK100" s="22"/>
      <c r="AL100" s="22"/>
      <c r="AM100" s="22"/>
      <c r="AN100" s="20"/>
      <c r="AO100" s="20"/>
      <c r="AP100" s="20"/>
      <c r="AQ100" s="20"/>
      <c r="AR100" s="20"/>
    </row>
    <row r="101" spans="1:44" s="17" customFormat="1" ht="30.75" customHeight="1" x14ac:dyDescent="0.2">
      <c r="A101" s="150"/>
      <c r="C101" s="63"/>
      <c r="D101" s="66" t="str">
        <f t="shared" si="20"/>
        <v/>
      </c>
      <c r="E101" s="69" t="str">
        <f>IFERROR(VLOOKUP(J101,Causa!$A$2:$F$15,6,0),"")</f>
        <v/>
      </c>
      <c r="F101" s="52"/>
      <c r="G101" s="53"/>
      <c r="H101" s="212"/>
      <c r="I101" s="55"/>
      <c r="J101" s="54"/>
      <c r="K101" s="54"/>
      <c r="L101" s="54"/>
      <c r="M101" s="54"/>
      <c r="N101" s="54"/>
      <c r="O101" s="54"/>
      <c r="P101" s="54"/>
      <c r="Q101" s="55"/>
      <c r="R101" s="54"/>
      <c r="S101" s="56">
        <f t="shared" si="24"/>
        <v>0</v>
      </c>
      <c r="T101" s="56">
        <f t="shared" si="21"/>
        <v>0</v>
      </c>
      <c r="U101" s="56">
        <f t="shared" si="25"/>
        <v>0</v>
      </c>
      <c r="V101" s="56">
        <f t="shared" si="22"/>
        <v>0</v>
      </c>
      <c r="W101" s="64" t="str">
        <f t="shared" si="23"/>
        <v/>
      </c>
      <c r="X101" s="56" t="str">
        <f t="shared" si="26"/>
        <v>T</v>
      </c>
      <c r="Y101" s="20"/>
      <c r="Z101" s="19"/>
      <c r="AA101" s="20"/>
      <c r="AB101" s="19"/>
      <c r="AC101" s="21"/>
      <c r="AJ101" s="22"/>
      <c r="AK101" s="22"/>
      <c r="AL101" s="22"/>
      <c r="AM101" s="22"/>
      <c r="AN101" s="20"/>
      <c r="AO101" s="20"/>
      <c r="AP101" s="20"/>
      <c r="AQ101" s="20"/>
      <c r="AR101" s="20"/>
    </row>
    <row r="102" spans="1:44" s="17" customFormat="1" ht="30.75" customHeight="1" x14ac:dyDescent="0.2">
      <c r="A102" s="150"/>
      <c r="C102" s="63"/>
      <c r="D102" s="66" t="str">
        <f t="shared" si="20"/>
        <v/>
      </c>
      <c r="E102" s="69" t="str">
        <f>IFERROR(VLOOKUP(J102,Causa!$A$2:$F$15,6,0),"")</f>
        <v/>
      </c>
      <c r="F102" s="52"/>
      <c r="G102" s="53"/>
      <c r="H102" s="212"/>
      <c r="I102" s="55"/>
      <c r="J102" s="54"/>
      <c r="K102" s="54"/>
      <c r="L102" s="54"/>
      <c r="M102" s="54"/>
      <c r="N102" s="54"/>
      <c r="O102" s="54"/>
      <c r="P102" s="54"/>
      <c r="Q102" s="55"/>
      <c r="R102" s="54"/>
      <c r="S102" s="56">
        <f t="shared" si="24"/>
        <v>0</v>
      </c>
      <c r="T102" s="56">
        <f t="shared" si="21"/>
        <v>0</v>
      </c>
      <c r="U102" s="56">
        <f t="shared" si="25"/>
        <v>0</v>
      </c>
      <c r="V102" s="56">
        <f t="shared" si="22"/>
        <v>0</v>
      </c>
      <c r="W102" s="64" t="str">
        <f t="shared" si="23"/>
        <v/>
      </c>
      <c r="X102" s="56" t="str">
        <f t="shared" si="26"/>
        <v>T</v>
      </c>
      <c r="Y102" s="20"/>
      <c r="Z102" s="19"/>
      <c r="AA102" s="20"/>
      <c r="AB102" s="19"/>
      <c r="AC102" s="21"/>
      <c r="AJ102" s="22"/>
      <c r="AK102" s="22"/>
      <c r="AL102" s="22"/>
      <c r="AM102" s="22"/>
      <c r="AN102" s="20"/>
      <c r="AO102" s="20"/>
      <c r="AP102" s="20"/>
      <c r="AQ102" s="20"/>
      <c r="AR102" s="20"/>
    </row>
    <row r="103" spans="1:44" s="17" customFormat="1" ht="30.75" customHeight="1" x14ac:dyDescent="0.2">
      <c r="A103" s="150"/>
      <c r="C103" s="63"/>
      <c r="D103" s="66" t="str">
        <f t="shared" si="20"/>
        <v/>
      </c>
      <c r="E103" s="69" t="str">
        <f>IFERROR(VLOOKUP(J103,Causa!$A$2:$F$15,6,0),"")</f>
        <v/>
      </c>
      <c r="F103" s="52"/>
      <c r="G103" s="53"/>
      <c r="H103" s="212"/>
      <c r="I103" s="55"/>
      <c r="J103" s="54"/>
      <c r="K103" s="54"/>
      <c r="L103" s="54"/>
      <c r="M103" s="54"/>
      <c r="N103" s="54"/>
      <c r="O103" s="54"/>
      <c r="P103" s="54"/>
      <c r="Q103" s="55"/>
      <c r="R103" s="54"/>
      <c r="S103" s="56">
        <f t="shared" si="24"/>
        <v>0</v>
      </c>
      <c r="T103" s="56">
        <f t="shared" si="21"/>
        <v>0</v>
      </c>
      <c r="U103" s="56">
        <f t="shared" si="25"/>
        <v>0</v>
      </c>
      <c r="V103" s="56">
        <f t="shared" si="22"/>
        <v>0</v>
      </c>
      <c r="W103" s="64" t="str">
        <f t="shared" si="23"/>
        <v/>
      </c>
      <c r="X103" s="56" t="str">
        <f t="shared" si="26"/>
        <v>T</v>
      </c>
      <c r="Y103" s="20"/>
      <c r="Z103" s="19"/>
      <c r="AA103" s="20"/>
      <c r="AB103" s="19"/>
      <c r="AC103" s="21"/>
      <c r="AJ103" s="22"/>
      <c r="AK103" s="22"/>
      <c r="AL103" s="22"/>
      <c r="AM103" s="22"/>
      <c r="AN103" s="20"/>
      <c r="AO103" s="20"/>
      <c r="AP103" s="20"/>
      <c r="AQ103" s="20"/>
      <c r="AR103" s="20"/>
    </row>
    <row r="104" spans="1:44" s="17" customFormat="1" ht="30.75" customHeight="1" x14ac:dyDescent="0.2">
      <c r="A104" s="150"/>
      <c r="C104" s="63"/>
      <c r="D104" s="66" t="str">
        <f t="shared" si="20"/>
        <v/>
      </c>
      <c r="E104" s="69" t="str">
        <f>IFERROR(VLOOKUP(J104,Causa!$A$2:$F$15,6,0),"")</f>
        <v/>
      </c>
      <c r="F104" s="52"/>
      <c r="G104" s="53"/>
      <c r="H104" s="212"/>
      <c r="I104" s="55"/>
      <c r="J104" s="54"/>
      <c r="K104" s="54"/>
      <c r="L104" s="54"/>
      <c r="M104" s="54"/>
      <c r="N104" s="54"/>
      <c r="O104" s="54"/>
      <c r="P104" s="54"/>
      <c r="Q104" s="55"/>
      <c r="R104" s="54"/>
      <c r="S104" s="56">
        <f t="shared" si="24"/>
        <v>0</v>
      </c>
      <c r="T104" s="56">
        <f t="shared" si="21"/>
        <v>0</v>
      </c>
      <c r="U104" s="56">
        <f t="shared" si="25"/>
        <v>0</v>
      </c>
      <c r="V104" s="56">
        <f t="shared" si="22"/>
        <v>0</v>
      </c>
      <c r="W104" s="64" t="str">
        <f t="shared" si="23"/>
        <v/>
      </c>
      <c r="X104" s="56" t="str">
        <f t="shared" si="26"/>
        <v>T</v>
      </c>
      <c r="Y104" s="20"/>
      <c r="Z104" s="19"/>
      <c r="AA104" s="20"/>
      <c r="AB104" s="19"/>
      <c r="AC104" s="21"/>
      <c r="AJ104" s="22"/>
      <c r="AK104" s="22"/>
      <c r="AL104" s="22"/>
      <c r="AM104" s="22"/>
      <c r="AN104" s="20"/>
      <c r="AO104" s="20"/>
      <c r="AP104" s="20"/>
      <c r="AQ104" s="20"/>
      <c r="AR104" s="20"/>
    </row>
    <row r="105" spans="1:44" s="17" customFormat="1" ht="30.75" customHeight="1" x14ac:dyDescent="0.2">
      <c r="A105" s="150"/>
      <c r="C105" s="63"/>
      <c r="D105" s="66" t="str">
        <f t="shared" si="20"/>
        <v/>
      </c>
      <c r="E105" s="69" t="str">
        <f>IFERROR(VLOOKUP(J105,Causa!$A$2:$F$15,6,0),"")</f>
        <v/>
      </c>
      <c r="F105" s="52"/>
      <c r="G105" s="53"/>
      <c r="H105" s="212"/>
      <c r="I105" s="55"/>
      <c r="J105" s="54"/>
      <c r="K105" s="54"/>
      <c r="L105" s="54"/>
      <c r="M105" s="54"/>
      <c r="N105" s="54"/>
      <c r="O105" s="54"/>
      <c r="P105" s="54"/>
      <c r="Q105" s="55"/>
      <c r="R105" s="54"/>
      <c r="S105" s="56">
        <f t="shared" si="24"/>
        <v>0</v>
      </c>
      <c r="T105" s="56">
        <f t="shared" si="21"/>
        <v>0</v>
      </c>
      <c r="U105" s="56">
        <f t="shared" si="25"/>
        <v>0</v>
      </c>
      <c r="V105" s="56">
        <f t="shared" si="22"/>
        <v>0</v>
      </c>
      <c r="W105" s="64" t="str">
        <f t="shared" si="23"/>
        <v/>
      </c>
      <c r="X105" s="56" t="str">
        <f t="shared" si="26"/>
        <v>T</v>
      </c>
      <c r="Y105" s="20"/>
      <c r="Z105" s="19"/>
      <c r="AA105" s="20"/>
      <c r="AB105" s="19"/>
      <c r="AC105" s="21"/>
      <c r="AJ105" s="22"/>
      <c r="AK105" s="22"/>
      <c r="AL105" s="22"/>
      <c r="AM105" s="22"/>
      <c r="AN105" s="20"/>
      <c r="AO105" s="20"/>
      <c r="AP105" s="20"/>
      <c r="AQ105" s="20"/>
      <c r="AR105" s="20"/>
    </row>
    <row r="106" spans="1:44" s="17" customFormat="1" ht="30.75" customHeight="1" x14ac:dyDescent="0.2">
      <c r="A106" s="150"/>
      <c r="C106" s="63"/>
      <c r="D106" s="66" t="str">
        <f t="shared" si="20"/>
        <v/>
      </c>
      <c r="E106" s="69" t="str">
        <f>IFERROR(VLOOKUP(J106,Causa!$A$2:$F$15,6,0),"")</f>
        <v/>
      </c>
      <c r="F106" s="52"/>
      <c r="G106" s="53"/>
      <c r="H106" s="212"/>
      <c r="I106" s="55"/>
      <c r="J106" s="54"/>
      <c r="K106" s="54"/>
      <c r="L106" s="54"/>
      <c r="M106" s="54"/>
      <c r="N106" s="54"/>
      <c r="O106" s="54"/>
      <c r="P106" s="54"/>
      <c r="Q106" s="55"/>
      <c r="R106" s="54"/>
      <c r="S106" s="56">
        <f t="shared" si="24"/>
        <v>0</v>
      </c>
      <c r="T106" s="56">
        <f t="shared" si="21"/>
        <v>0</v>
      </c>
      <c r="U106" s="56">
        <f t="shared" si="25"/>
        <v>0</v>
      </c>
      <c r="V106" s="56">
        <f t="shared" si="22"/>
        <v>0</v>
      </c>
      <c r="W106" s="64" t="str">
        <f t="shared" si="23"/>
        <v/>
      </c>
      <c r="X106" s="56" t="str">
        <f t="shared" si="26"/>
        <v>T</v>
      </c>
      <c r="Y106" s="20"/>
      <c r="Z106" s="19"/>
      <c r="AA106" s="20"/>
      <c r="AB106" s="19"/>
      <c r="AC106" s="21"/>
      <c r="AJ106" s="22"/>
      <c r="AK106" s="22"/>
      <c r="AL106" s="22"/>
      <c r="AM106" s="22"/>
      <c r="AN106" s="20"/>
      <c r="AO106" s="20"/>
      <c r="AP106" s="20"/>
      <c r="AQ106" s="20"/>
      <c r="AR106" s="20"/>
    </row>
    <row r="107" spans="1:44" s="17" customFormat="1" ht="30.75" customHeight="1" x14ac:dyDescent="0.2">
      <c r="A107" s="150"/>
      <c r="C107" s="63"/>
      <c r="D107" s="66" t="str">
        <f t="shared" si="20"/>
        <v/>
      </c>
      <c r="E107" s="69" t="str">
        <f>IFERROR(VLOOKUP(J107,Causa!$A$2:$F$15,6,0),"")</f>
        <v/>
      </c>
      <c r="F107" s="52"/>
      <c r="G107" s="53"/>
      <c r="H107" s="212"/>
      <c r="I107" s="55"/>
      <c r="J107" s="54"/>
      <c r="K107" s="54"/>
      <c r="L107" s="54"/>
      <c r="M107" s="54"/>
      <c r="N107" s="54"/>
      <c r="O107" s="54"/>
      <c r="P107" s="54"/>
      <c r="Q107" s="55"/>
      <c r="R107" s="54"/>
      <c r="S107" s="56">
        <f t="shared" si="24"/>
        <v>0</v>
      </c>
      <c r="T107" s="56">
        <f t="shared" si="21"/>
        <v>0</v>
      </c>
      <c r="U107" s="56">
        <f t="shared" si="25"/>
        <v>0</v>
      </c>
      <c r="V107" s="56">
        <f t="shared" si="22"/>
        <v>0</v>
      </c>
      <c r="W107" s="64" t="str">
        <f t="shared" si="23"/>
        <v/>
      </c>
      <c r="X107" s="56" t="str">
        <f t="shared" si="26"/>
        <v>T</v>
      </c>
      <c r="Y107" s="20"/>
      <c r="Z107" s="19"/>
      <c r="AA107" s="20"/>
      <c r="AB107" s="19"/>
      <c r="AC107" s="21"/>
      <c r="AJ107" s="22"/>
      <c r="AK107" s="22"/>
      <c r="AL107" s="22"/>
      <c r="AM107" s="22"/>
      <c r="AN107" s="20"/>
      <c r="AO107" s="20"/>
      <c r="AP107" s="20"/>
      <c r="AQ107" s="20"/>
      <c r="AR107" s="20"/>
    </row>
    <row r="108" spans="1:44" s="17" customFormat="1" ht="30.75" customHeight="1" x14ac:dyDescent="0.2">
      <c r="A108" s="150"/>
      <c r="C108" s="63"/>
      <c r="D108" s="66" t="str">
        <f t="shared" si="20"/>
        <v/>
      </c>
      <c r="E108" s="69" t="str">
        <f>IFERROR(VLOOKUP(J108,Causa!$A$2:$F$15,6,0),"")</f>
        <v/>
      </c>
      <c r="F108" s="52"/>
      <c r="G108" s="53"/>
      <c r="H108" s="212"/>
      <c r="I108" s="55"/>
      <c r="J108" s="54"/>
      <c r="K108" s="54"/>
      <c r="L108" s="54"/>
      <c r="M108" s="54"/>
      <c r="N108" s="54"/>
      <c r="O108" s="54"/>
      <c r="P108" s="54"/>
      <c r="Q108" s="55"/>
      <c r="R108" s="54"/>
      <c r="S108" s="56">
        <f t="shared" si="24"/>
        <v>0</v>
      </c>
      <c r="T108" s="56">
        <f t="shared" si="21"/>
        <v>0</v>
      </c>
      <c r="U108" s="56">
        <f t="shared" si="25"/>
        <v>0</v>
      </c>
      <c r="V108" s="56">
        <f t="shared" si="22"/>
        <v>0</v>
      </c>
      <c r="W108" s="64" t="str">
        <f t="shared" si="23"/>
        <v/>
      </c>
      <c r="X108" s="56" t="str">
        <f t="shared" si="26"/>
        <v>T</v>
      </c>
      <c r="Y108" s="20"/>
      <c r="Z108" s="19"/>
      <c r="AA108" s="20"/>
      <c r="AB108" s="19"/>
      <c r="AC108" s="21"/>
      <c r="AJ108" s="22"/>
      <c r="AK108" s="22"/>
      <c r="AL108" s="22"/>
      <c r="AM108" s="22"/>
      <c r="AN108" s="20"/>
      <c r="AO108" s="20"/>
      <c r="AP108" s="20"/>
      <c r="AQ108" s="20"/>
      <c r="AR108" s="20"/>
    </row>
    <row r="109" spans="1:44" s="17" customFormat="1" ht="30.75" customHeight="1" x14ac:dyDescent="0.2">
      <c r="A109" s="150"/>
      <c r="C109" s="63"/>
      <c r="D109" s="66" t="str">
        <f t="shared" si="20"/>
        <v/>
      </c>
      <c r="E109" s="69" t="str">
        <f>IFERROR(VLOOKUP(J109,Causa!$A$2:$F$15,6,0),"")</f>
        <v/>
      </c>
      <c r="F109" s="52"/>
      <c r="G109" s="53"/>
      <c r="H109" s="212"/>
      <c r="I109" s="55"/>
      <c r="J109" s="54"/>
      <c r="K109" s="54"/>
      <c r="L109" s="54"/>
      <c r="M109" s="54"/>
      <c r="N109" s="54"/>
      <c r="O109" s="54"/>
      <c r="P109" s="54"/>
      <c r="Q109" s="55"/>
      <c r="R109" s="54"/>
      <c r="S109" s="56">
        <f t="shared" si="24"/>
        <v>0</v>
      </c>
      <c r="T109" s="56">
        <f t="shared" si="21"/>
        <v>0</v>
      </c>
      <c r="U109" s="56">
        <f t="shared" si="25"/>
        <v>0</v>
      </c>
      <c r="V109" s="56">
        <f t="shared" si="22"/>
        <v>0</v>
      </c>
      <c r="W109" s="64" t="str">
        <f t="shared" si="23"/>
        <v/>
      </c>
      <c r="X109" s="56" t="str">
        <f t="shared" si="26"/>
        <v>T</v>
      </c>
      <c r="Y109" s="20"/>
      <c r="Z109" s="19"/>
      <c r="AA109" s="20"/>
      <c r="AB109" s="19"/>
      <c r="AC109" s="21"/>
      <c r="AJ109" s="22"/>
      <c r="AK109" s="22"/>
      <c r="AL109" s="22"/>
      <c r="AM109" s="22"/>
      <c r="AN109" s="20"/>
      <c r="AO109" s="20"/>
      <c r="AP109" s="20"/>
      <c r="AQ109" s="20"/>
      <c r="AR109" s="20"/>
    </row>
    <row r="110" spans="1:44" s="17" customFormat="1" ht="30.75" customHeight="1" x14ac:dyDescent="0.2">
      <c r="A110" s="150"/>
      <c r="C110" s="63"/>
      <c r="D110" s="66" t="str">
        <f t="shared" si="20"/>
        <v/>
      </c>
      <c r="E110" s="69" t="str">
        <f>IFERROR(VLOOKUP(J110,Causa!$A$2:$F$15,6,0),"")</f>
        <v/>
      </c>
      <c r="F110" s="52"/>
      <c r="G110" s="53"/>
      <c r="H110" s="212"/>
      <c r="I110" s="55"/>
      <c r="J110" s="54"/>
      <c r="K110" s="54"/>
      <c r="L110" s="54"/>
      <c r="M110" s="54"/>
      <c r="N110" s="54"/>
      <c r="O110" s="54"/>
      <c r="P110" s="54"/>
      <c r="Q110" s="55"/>
      <c r="R110" s="54"/>
      <c r="S110" s="56">
        <f t="shared" si="24"/>
        <v>0</v>
      </c>
      <c r="T110" s="56">
        <f t="shared" si="21"/>
        <v>0</v>
      </c>
      <c r="U110" s="56">
        <f t="shared" si="25"/>
        <v>0</v>
      </c>
      <c r="V110" s="56">
        <f t="shared" si="22"/>
        <v>0</v>
      </c>
      <c r="W110" s="64" t="str">
        <f t="shared" si="23"/>
        <v/>
      </c>
      <c r="X110" s="56" t="str">
        <f t="shared" si="26"/>
        <v>T</v>
      </c>
      <c r="Y110" s="20"/>
      <c r="Z110" s="19"/>
      <c r="AA110" s="20"/>
      <c r="AB110" s="19"/>
      <c r="AC110" s="21"/>
      <c r="AJ110" s="22"/>
      <c r="AK110" s="22"/>
      <c r="AL110" s="22"/>
      <c r="AM110" s="22"/>
      <c r="AN110" s="20"/>
      <c r="AO110" s="20"/>
      <c r="AP110" s="20"/>
      <c r="AQ110" s="20"/>
      <c r="AR110" s="20"/>
    </row>
    <row r="111" spans="1:44" s="17" customFormat="1" ht="30.75" customHeight="1" x14ac:dyDescent="0.2">
      <c r="A111" s="150"/>
      <c r="C111" s="63"/>
      <c r="D111" s="66" t="str">
        <f t="shared" si="20"/>
        <v/>
      </c>
      <c r="E111" s="69" t="str">
        <f>IFERROR(VLOOKUP(J111,Causa!$A$2:$F$15,6,0),"")</f>
        <v/>
      </c>
      <c r="F111" s="52"/>
      <c r="G111" s="53"/>
      <c r="H111" s="212"/>
      <c r="I111" s="55"/>
      <c r="J111" s="54"/>
      <c r="K111" s="54"/>
      <c r="L111" s="54"/>
      <c r="M111" s="54"/>
      <c r="N111" s="54"/>
      <c r="O111" s="54"/>
      <c r="P111" s="54"/>
      <c r="Q111" s="55"/>
      <c r="R111" s="54"/>
      <c r="S111" s="56">
        <f t="shared" si="24"/>
        <v>0</v>
      </c>
      <c r="T111" s="56">
        <f t="shared" si="21"/>
        <v>0</v>
      </c>
      <c r="U111" s="56">
        <f t="shared" si="25"/>
        <v>0</v>
      </c>
      <c r="V111" s="56">
        <f t="shared" si="22"/>
        <v>0</v>
      </c>
      <c r="W111" s="64" t="str">
        <f t="shared" si="23"/>
        <v/>
      </c>
      <c r="X111" s="56" t="str">
        <f t="shared" si="26"/>
        <v>T</v>
      </c>
      <c r="Y111" s="20"/>
      <c r="Z111" s="19"/>
      <c r="AA111" s="20"/>
      <c r="AB111" s="19"/>
      <c r="AC111" s="21"/>
      <c r="AJ111" s="22"/>
      <c r="AK111" s="22"/>
      <c r="AL111" s="22"/>
      <c r="AM111" s="22"/>
      <c r="AN111" s="20"/>
      <c r="AO111" s="20"/>
      <c r="AP111" s="20"/>
      <c r="AQ111" s="20"/>
      <c r="AR111" s="20"/>
    </row>
    <row r="112" spans="1:44" s="17" customFormat="1" ht="30.75" customHeight="1" x14ac:dyDescent="0.2">
      <c r="A112" s="150"/>
      <c r="C112" s="63"/>
      <c r="D112" s="66" t="str">
        <f t="shared" si="20"/>
        <v/>
      </c>
      <c r="E112" s="69" t="str">
        <f>IFERROR(VLOOKUP(J112,Causa!$A$2:$F$15,6,0),"")</f>
        <v/>
      </c>
      <c r="F112" s="52"/>
      <c r="G112" s="53"/>
      <c r="H112" s="212"/>
      <c r="I112" s="55"/>
      <c r="J112" s="54"/>
      <c r="K112" s="54"/>
      <c r="L112" s="54"/>
      <c r="M112" s="54"/>
      <c r="N112" s="54"/>
      <c r="O112" s="54"/>
      <c r="P112" s="54"/>
      <c r="Q112" s="55"/>
      <c r="R112" s="54"/>
      <c r="S112" s="56">
        <f t="shared" si="24"/>
        <v>0</v>
      </c>
      <c r="T112" s="56">
        <f t="shared" si="21"/>
        <v>0</v>
      </c>
      <c r="U112" s="56">
        <f t="shared" si="25"/>
        <v>0</v>
      </c>
      <c r="V112" s="56">
        <f t="shared" si="22"/>
        <v>0</v>
      </c>
      <c r="W112" s="64" t="str">
        <f t="shared" si="23"/>
        <v/>
      </c>
      <c r="X112" s="56" t="str">
        <f t="shared" si="26"/>
        <v>T</v>
      </c>
      <c r="Y112" s="20"/>
      <c r="Z112" s="19"/>
      <c r="AA112" s="20"/>
      <c r="AB112" s="19"/>
      <c r="AC112" s="21"/>
      <c r="AJ112" s="22"/>
      <c r="AK112" s="22"/>
      <c r="AL112" s="22"/>
      <c r="AM112" s="22"/>
      <c r="AN112" s="20"/>
      <c r="AO112" s="20"/>
      <c r="AP112" s="20"/>
      <c r="AQ112" s="20"/>
      <c r="AR112" s="20"/>
    </row>
    <row r="113" spans="1:39" s="91" customFormat="1" ht="13.2" x14ac:dyDescent="0.25">
      <c r="A113" s="151"/>
      <c r="C113" s="63"/>
      <c r="D113" s="66" t="str">
        <f t="shared" si="20"/>
        <v/>
      </c>
      <c r="E113" s="69" t="str">
        <f>IFERROR(VLOOKUP(J113,Causa!$A$2:$F$15,6,0),"")</f>
        <v/>
      </c>
      <c r="F113" s="52"/>
      <c r="G113" s="53"/>
      <c r="H113" s="212"/>
      <c r="I113" s="55"/>
      <c r="J113" s="54"/>
      <c r="K113" s="54"/>
      <c r="L113" s="54"/>
      <c r="M113" s="54"/>
      <c r="N113" s="54"/>
      <c r="O113" s="54"/>
      <c r="P113" s="54"/>
      <c r="Q113" s="55"/>
      <c r="R113" s="54"/>
      <c r="S113" s="56">
        <f t="shared" si="24"/>
        <v>0</v>
      </c>
      <c r="T113" s="56">
        <f t="shared" si="21"/>
        <v>0</v>
      </c>
      <c r="U113" s="56">
        <f t="shared" si="25"/>
        <v>0</v>
      </c>
      <c r="V113" s="56">
        <f t="shared" si="22"/>
        <v>0</v>
      </c>
      <c r="W113" s="64" t="str">
        <f t="shared" si="23"/>
        <v/>
      </c>
      <c r="X113" s="56" t="str">
        <f t="shared" si="26"/>
        <v>T</v>
      </c>
      <c r="Y113" s="251"/>
      <c r="Z113" s="251"/>
      <c r="AB113" s="116"/>
      <c r="AC113" s="117"/>
      <c r="AJ113" s="118"/>
      <c r="AK113" s="118"/>
      <c r="AL113" s="118"/>
      <c r="AM113" s="118"/>
    </row>
    <row r="114" spans="1:39" s="91" customFormat="1" ht="13.2" x14ac:dyDescent="0.25">
      <c r="A114" s="151"/>
      <c r="C114" s="63"/>
      <c r="D114" s="66" t="str">
        <f t="shared" si="20"/>
        <v/>
      </c>
      <c r="E114" s="69" t="str">
        <f>IFERROR(VLOOKUP(J114,Causa!$A$2:$F$15,6,0),"")</f>
        <v/>
      </c>
      <c r="F114" s="52"/>
      <c r="G114" s="53"/>
      <c r="H114" s="212"/>
      <c r="I114" s="55"/>
      <c r="J114" s="54"/>
      <c r="K114" s="54"/>
      <c r="L114" s="54"/>
      <c r="M114" s="54"/>
      <c r="N114" s="54"/>
      <c r="O114" s="54"/>
      <c r="P114" s="54"/>
      <c r="Q114" s="55"/>
      <c r="R114" s="54"/>
      <c r="S114" s="56">
        <f t="shared" si="24"/>
        <v>0</v>
      </c>
      <c r="T114" s="56">
        <f t="shared" si="21"/>
        <v>0</v>
      </c>
      <c r="U114" s="56">
        <f t="shared" si="25"/>
        <v>0</v>
      </c>
      <c r="V114" s="56">
        <f t="shared" si="22"/>
        <v>0</v>
      </c>
      <c r="W114" s="64" t="str">
        <f t="shared" si="23"/>
        <v/>
      </c>
      <c r="X114" s="56" t="str">
        <f t="shared" si="26"/>
        <v>T</v>
      </c>
      <c r="Y114" s="218"/>
      <c r="Z114" s="218"/>
      <c r="AB114" s="116"/>
      <c r="AC114" s="117"/>
      <c r="AJ114" s="118"/>
      <c r="AK114" s="118"/>
      <c r="AL114" s="118"/>
      <c r="AM114" s="118"/>
    </row>
    <row r="115" spans="1:39" ht="21.75" customHeight="1" x14ac:dyDescent="0.25">
      <c r="C115" s="63"/>
      <c r="D115" s="66" t="str">
        <f t="shared" si="20"/>
        <v/>
      </c>
      <c r="E115" s="69" t="str">
        <f>IFERROR(VLOOKUP(J115,Causa!$A$2:$F$15,6,0),"")</f>
        <v/>
      </c>
      <c r="F115" s="52"/>
      <c r="G115" s="53"/>
      <c r="H115" s="212"/>
      <c r="I115" s="55"/>
      <c r="J115" s="54"/>
      <c r="K115" s="54"/>
      <c r="L115" s="54"/>
      <c r="M115" s="54"/>
      <c r="N115" s="54"/>
      <c r="O115" s="54"/>
      <c r="P115" s="54"/>
      <c r="Q115" s="55"/>
      <c r="R115" s="54"/>
      <c r="S115" s="56">
        <f t="shared" si="24"/>
        <v>0</v>
      </c>
      <c r="T115" s="56">
        <f t="shared" si="21"/>
        <v>0</v>
      </c>
      <c r="U115" s="56">
        <f t="shared" si="25"/>
        <v>0</v>
      </c>
      <c r="V115" s="56">
        <f t="shared" si="22"/>
        <v>0</v>
      </c>
      <c r="W115" s="64" t="str">
        <f t="shared" si="23"/>
        <v/>
      </c>
      <c r="X115" s="56" t="str">
        <f t="shared" si="26"/>
        <v>T</v>
      </c>
    </row>
    <row r="116" spans="1:39" ht="21.75" customHeight="1" x14ac:dyDescent="0.25">
      <c r="C116" s="63"/>
      <c r="D116" s="66" t="str">
        <f t="shared" si="20"/>
        <v/>
      </c>
      <c r="E116" s="69" t="str">
        <f>IFERROR(VLOOKUP(J116,Causa!$A$2:$F$15,6,0),"")</f>
        <v/>
      </c>
      <c r="F116" s="52"/>
      <c r="G116" s="53"/>
      <c r="H116" s="212"/>
      <c r="I116" s="55"/>
      <c r="J116" s="54"/>
      <c r="K116" s="54"/>
      <c r="L116" s="54"/>
      <c r="M116" s="54"/>
      <c r="N116" s="54"/>
      <c r="O116" s="54"/>
      <c r="P116" s="54"/>
      <c r="Q116" s="55"/>
      <c r="R116" s="54"/>
      <c r="S116" s="56">
        <f t="shared" si="24"/>
        <v>0</v>
      </c>
      <c r="T116" s="56">
        <f t="shared" si="21"/>
        <v>0</v>
      </c>
      <c r="U116" s="56">
        <f t="shared" si="25"/>
        <v>0</v>
      </c>
      <c r="V116" s="56">
        <f t="shared" si="22"/>
        <v>0</v>
      </c>
      <c r="W116" s="64" t="str">
        <f t="shared" si="23"/>
        <v/>
      </c>
      <c r="X116" s="56" t="str">
        <f t="shared" si="26"/>
        <v>T</v>
      </c>
    </row>
    <row r="117" spans="1:39" ht="21.75" customHeight="1" x14ac:dyDescent="0.25">
      <c r="C117" s="63"/>
      <c r="D117" s="66" t="str">
        <f t="shared" si="20"/>
        <v/>
      </c>
      <c r="E117" s="69" t="str">
        <f>IFERROR(VLOOKUP(J117,Causa!$A$2:$F$15,6,0),"")</f>
        <v/>
      </c>
      <c r="F117" s="52"/>
      <c r="G117" s="53"/>
      <c r="H117" s="212"/>
      <c r="I117" s="55"/>
      <c r="J117" s="54"/>
      <c r="K117" s="54"/>
      <c r="L117" s="54"/>
      <c r="M117" s="54"/>
      <c r="N117" s="54"/>
      <c r="O117" s="54"/>
      <c r="P117" s="54"/>
      <c r="Q117" s="55"/>
      <c r="R117" s="54"/>
      <c r="S117" s="56">
        <f t="shared" si="24"/>
        <v>0</v>
      </c>
      <c r="T117" s="56">
        <f t="shared" si="21"/>
        <v>0</v>
      </c>
      <c r="U117" s="56">
        <f t="shared" si="25"/>
        <v>0</v>
      </c>
      <c r="V117" s="56">
        <f t="shared" si="22"/>
        <v>0</v>
      </c>
      <c r="W117" s="64" t="str">
        <f t="shared" si="23"/>
        <v/>
      </c>
      <c r="X117" s="56" t="str">
        <f t="shared" si="26"/>
        <v>T</v>
      </c>
    </row>
    <row r="118" spans="1:39" ht="21.75" customHeight="1" x14ac:dyDescent="0.25">
      <c r="C118" s="63"/>
      <c r="D118" s="66" t="str">
        <f t="shared" si="20"/>
        <v/>
      </c>
      <c r="E118" s="69" t="str">
        <f>IFERROR(VLOOKUP(J118,Causa!$A$2:$F$15,6,0),"")</f>
        <v/>
      </c>
      <c r="F118" s="52"/>
      <c r="G118" s="53"/>
      <c r="H118" s="212"/>
      <c r="I118" s="55"/>
      <c r="J118" s="54"/>
      <c r="K118" s="54"/>
      <c r="L118" s="54"/>
      <c r="M118" s="54"/>
      <c r="N118" s="54"/>
      <c r="O118" s="54"/>
      <c r="P118" s="54"/>
      <c r="Q118" s="55"/>
      <c r="R118" s="54"/>
      <c r="S118" s="56">
        <f t="shared" si="24"/>
        <v>0</v>
      </c>
      <c r="T118" s="56">
        <f t="shared" si="21"/>
        <v>0</v>
      </c>
      <c r="U118" s="56">
        <f t="shared" si="25"/>
        <v>0</v>
      </c>
      <c r="V118" s="56">
        <f t="shared" si="22"/>
        <v>0</v>
      </c>
      <c r="W118" s="64" t="str">
        <f t="shared" si="23"/>
        <v/>
      </c>
      <c r="X118" s="56" t="str">
        <f t="shared" si="26"/>
        <v>T</v>
      </c>
    </row>
    <row r="119" spans="1:39" ht="21.75" customHeight="1" x14ac:dyDescent="0.25">
      <c r="C119" s="63"/>
      <c r="D119" s="66" t="str">
        <f t="shared" si="20"/>
        <v/>
      </c>
      <c r="E119" s="69" t="str">
        <f>IFERROR(VLOOKUP(J119,Causa!$A$2:$F$15,6,0),"")</f>
        <v/>
      </c>
      <c r="F119" s="52"/>
      <c r="G119" s="53"/>
      <c r="H119" s="212"/>
      <c r="I119" s="55"/>
      <c r="J119" s="54"/>
      <c r="K119" s="54"/>
      <c r="L119" s="54"/>
      <c r="M119" s="54"/>
      <c r="N119" s="54"/>
      <c r="O119" s="54"/>
      <c r="P119" s="54"/>
      <c r="Q119" s="55"/>
      <c r="R119" s="54"/>
      <c r="S119" s="56">
        <f t="shared" si="24"/>
        <v>0</v>
      </c>
      <c r="T119" s="56">
        <f t="shared" si="21"/>
        <v>0</v>
      </c>
      <c r="U119" s="56">
        <f t="shared" si="25"/>
        <v>0</v>
      </c>
      <c r="V119" s="56">
        <f t="shared" si="22"/>
        <v>0</v>
      </c>
      <c r="W119" s="64" t="str">
        <f t="shared" si="23"/>
        <v/>
      </c>
      <c r="X119" s="56" t="str">
        <f t="shared" si="26"/>
        <v>T</v>
      </c>
    </row>
    <row r="120" spans="1:39" ht="21.75" customHeight="1" x14ac:dyDescent="0.25">
      <c r="C120" s="63"/>
      <c r="D120" s="66" t="str">
        <f t="shared" si="20"/>
        <v/>
      </c>
      <c r="E120" s="69" t="str">
        <f>IFERROR(VLOOKUP(J120,Causa!$A$2:$F$15,6,0),"")</f>
        <v/>
      </c>
      <c r="F120" s="52"/>
      <c r="G120" s="53"/>
      <c r="H120" s="212"/>
      <c r="I120" s="55"/>
      <c r="J120" s="54"/>
      <c r="K120" s="54"/>
      <c r="L120" s="54"/>
      <c r="M120" s="54"/>
      <c r="N120" s="54"/>
      <c r="O120" s="54"/>
      <c r="P120" s="54"/>
      <c r="Q120" s="55"/>
      <c r="R120" s="54"/>
      <c r="S120" s="56">
        <f t="shared" si="24"/>
        <v>0</v>
      </c>
      <c r="T120" s="56">
        <f t="shared" si="21"/>
        <v>0</v>
      </c>
      <c r="U120" s="56">
        <f t="shared" si="25"/>
        <v>0</v>
      </c>
      <c r="V120" s="56">
        <f t="shared" si="22"/>
        <v>0</v>
      </c>
      <c r="W120" s="64" t="str">
        <f t="shared" si="23"/>
        <v/>
      </c>
      <c r="X120" s="56" t="str">
        <f t="shared" si="26"/>
        <v>T</v>
      </c>
    </row>
    <row r="121" spans="1:39" ht="21.75" customHeight="1" x14ac:dyDescent="0.25">
      <c r="C121" s="63"/>
      <c r="D121" s="66" t="str">
        <f t="shared" si="20"/>
        <v/>
      </c>
      <c r="E121" s="69" t="str">
        <f>IFERROR(VLOOKUP(J121,Causa!$A$2:$F$15,6,0),"")</f>
        <v/>
      </c>
      <c r="F121" s="52"/>
      <c r="G121" s="53"/>
      <c r="H121" s="212"/>
      <c r="I121" s="55"/>
      <c r="J121" s="54"/>
      <c r="K121" s="54"/>
      <c r="L121" s="54"/>
      <c r="M121" s="54"/>
      <c r="N121" s="54"/>
      <c r="O121" s="54"/>
      <c r="P121" s="54"/>
      <c r="Q121" s="55"/>
      <c r="R121" s="54"/>
      <c r="S121" s="56">
        <f t="shared" si="24"/>
        <v>0</v>
      </c>
      <c r="T121" s="56">
        <f t="shared" si="21"/>
        <v>0</v>
      </c>
      <c r="U121" s="56">
        <f t="shared" si="25"/>
        <v>0</v>
      </c>
      <c r="V121" s="56">
        <f t="shared" si="22"/>
        <v>0</v>
      </c>
      <c r="W121" s="64" t="str">
        <f t="shared" si="23"/>
        <v/>
      </c>
      <c r="X121" s="56" t="str">
        <f t="shared" si="26"/>
        <v>T</v>
      </c>
    </row>
    <row r="122" spans="1:39" ht="21.75" customHeight="1" x14ac:dyDescent="0.25">
      <c r="C122" s="63"/>
      <c r="D122" s="66" t="str">
        <f t="shared" si="20"/>
        <v/>
      </c>
      <c r="E122" s="69" t="str">
        <f>IFERROR(VLOOKUP(J122,Causa!$A$2:$F$15,6,0),"")</f>
        <v/>
      </c>
      <c r="F122" s="52"/>
      <c r="G122" s="53"/>
      <c r="H122" s="212"/>
      <c r="I122" s="55"/>
      <c r="J122" s="54"/>
      <c r="K122" s="54"/>
      <c r="L122" s="54"/>
      <c r="M122" s="54"/>
      <c r="N122" s="54"/>
      <c r="O122" s="54"/>
      <c r="P122" s="54"/>
      <c r="Q122" s="55"/>
      <c r="R122" s="54"/>
      <c r="S122" s="56">
        <f t="shared" si="24"/>
        <v>0</v>
      </c>
      <c r="T122" s="56">
        <f t="shared" si="21"/>
        <v>0</v>
      </c>
      <c r="U122" s="56">
        <f t="shared" si="25"/>
        <v>0</v>
      </c>
      <c r="V122" s="56">
        <f t="shared" si="22"/>
        <v>0</v>
      </c>
      <c r="W122" s="64" t="str">
        <f t="shared" si="23"/>
        <v/>
      </c>
      <c r="X122" s="56" t="str">
        <f t="shared" si="26"/>
        <v>T</v>
      </c>
    </row>
    <row r="123" spans="1:39" ht="21.75" customHeight="1" x14ac:dyDescent="0.25">
      <c r="C123" s="63"/>
      <c r="D123" s="66" t="str">
        <f t="shared" si="20"/>
        <v/>
      </c>
      <c r="E123" s="69" t="str">
        <f>IFERROR(VLOOKUP(J123,Causa!$A$2:$F$15,6,0),"")</f>
        <v/>
      </c>
      <c r="F123" s="52"/>
      <c r="G123" s="53"/>
      <c r="H123" s="212"/>
      <c r="I123" s="55"/>
      <c r="J123" s="54"/>
      <c r="K123" s="54"/>
      <c r="L123" s="54"/>
      <c r="M123" s="54"/>
      <c r="N123" s="54"/>
      <c r="O123" s="54"/>
      <c r="P123" s="54"/>
      <c r="Q123" s="55"/>
      <c r="R123" s="54"/>
      <c r="S123" s="56">
        <f t="shared" si="24"/>
        <v>0</v>
      </c>
      <c r="T123" s="56">
        <f t="shared" si="21"/>
        <v>0</v>
      </c>
      <c r="U123" s="56">
        <f t="shared" si="25"/>
        <v>0</v>
      </c>
      <c r="V123" s="56">
        <f t="shared" si="22"/>
        <v>0</v>
      </c>
      <c r="W123" s="64" t="str">
        <f t="shared" si="23"/>
        <v/>
      </c>
      <c r="X123" s="56" t="str">
        <f t="shared" si="26"/>
        <v>T</v>
      </c>
    </row>
    <row r="124" spans="1:39" ht="21.75" customHeight="1" x14ac:dyDescent="0.25">
      <c r="C124" s="63"/>
      <c r="D124" s="66" t="str">
        <f t="shared" si="20"/>
        <v/>
      </c>
      <c r="E124" s="69" t="str">
        <f>IFERROR(VLOOKUP(J124,Causa!$A$2:$F$15,6,0),"")</f>
        <v/>
      </c>
      <c r="F124" s="52"/>
      <c r="G124" s="53"/>
      <c r="H124" s="212"/>
      <c r="I124" s="55"/>
      <c r="J124" s="54"/>
      <c r="K124" s="54"/>
      <c r="L124" s="54"/>
      <c r="M124" s="54"/>
      <c r="N124" s="54"/>
      <c r="O124" s="54"/>
      <c r="P124" s="54"/>
      <c r="Q124" s="55"/>
      <c r="R124" s="54"/>
      <c r="S124" s="56">
        <f t="shared" si="24"/>
        <v>0</v>
      </c>
      <c r="T124" s="56">
        <f t="shared" si="21"/>
        <v>0</v>
      </c>
      <c r="U124" s="56">
        <f t="shared" si="25"/>
        <v>0</v>
      </c>
      <c r="V124" s="56">
        <f t="shared" si="22"/>
        <v>0</v>
      </c>
      <c r="W124" s="64" t="str">
        <f t="shared" si="23"/>
        <v/>
      </c>
      <c r="X124" s="56" t="str">
        <f t="shared" si="26"/>
        <v>T</v>
      </c>
    </row>
    <row r="125" spans="1:39" ht="21.75" customHeight="1" x14ac:dyDescent="0.25">
      <c r="C125" s="63"/>
      <c r="D125" s="66" t="str">
        <f t="shared" si="20"/>
        <v/>
      </c>
      <c r="E125" s="69" t="str">
        <f>IFERROR(VLOOKUP(J125,Causa!$A$2:$F$15,6,0),"")</f>
        <v/>
      </c>
      <c r="F125" s="52"/>
      <c r="G125" s="53"/>
      <c r="H125" s="212"/>
      <c r="I125" s="55"/>
      <c r="J125" s="54"/>
      <c r="K125" s="54"/>
      <c r="L125" s="54"/>
      <c r="M125" s="54"/>
      <c r="N125" s="54"/>
      <c r="O125" s="54"/>
      <c r="P125" s="54"/>
      <c r="Q125" s="55"/>
      <c r="R125" s="54"/>
      <c r="S125" s="56">
        <f t="shared" si="24"/>
        <v>0</v>
      </c>
      <c r="T125" s="56">
        <f t="shared" si="21"/>
        <v>0</v>
      </c>
      <c r="U125" s="56">
        <f t="shared" si="25"/>
        <v>0</v>
      </c>
      <c r="V125" s="56">
        <f t="shared" si="22"/>
        <v>0</v>
      </c>
      <c r="W125" s="64" t="str">
        <f t="shared" si="23"/>
        <v/>
      </c>
      <c r="X125" s="56" t="str">
        <f t="shared" si="26"/>
        <v>T</v>
      </c>
    </row>
    <row r="126" spans="1:39" ht="21.75" customHeight="1" x14ac:dyDescent="0.25">
      <c r="C126" s="63"/>
      <c r="D126" s="66" t="str">
        <f t="shared" si="20"/>
        <v/>
      </c>
      <c r="E126" s="69" t="str">
        <f>IFERROR(VLOOKUP(J126,Causa!$A$2:$F$15,6,0),"")</f>
        <v/>
      </c>
      <c r="F126" s="52"/>
      <c r="G126" s="53"/>
      <c r="H126" s="212"/>
      <c r="I126" s="55"/>
      <c r="J126" s="54"/>
      <c r="K126" s="54"/>
      <c r="L126" s="54"/>
      <c r="M126" s="54"/>
      <c r="N126" s="54"/>
      <c r="O126" s="54"/>
      <c r="P126" s="54"/>
      <c r="Q126" s="55"/>
      <c r="R126" s="54"/>
      <c r="S126" s="56">
        <f t="shared" si="24"/>
        <v>0</v>
      </c>
      <c r="T126" s="56">
        <f t="shared" si="21"/>
        <v>0</v>
      </c>
      <c r="U126" s="56">
        <f t="shared" si="25"/>
        <v>0</v>
      </c>
      <c r="V126" s="56">
        <f t="shared" si="22"/>
        <v>0</v>
      </c>
      <c r="W126" s="64" t="str">
        <f t="shared" si="23"/>
        <v/>
      </c>
      <c r="X126" s="56" t="str">
        <f t="shared" si="26"/>
        <v>T</v>
      </c>
    </row>
    <row r="127" spans="1:39" ht="21.75" customHeight="1" x14ac:dyDescent="0.25">
      <c r="C127" s="63"/>
      <c r="D127" s="66" t="str">
        <f t="shared" si="20"/>
        <v/>
      </c>
      <c r="E127" s="69" t="str">
        <f>IFERROR(VLOOKUP(J127,Causa!$A$2:$F$15,6,0),"")</f>
        <v/>
      </c>
      <c r="F127" s="52"/>
      <c r="G127" s="53"/>
      <c r="H127" s="212"/>
      <c r="I127" s="55"/>
      <c r="J127" s="54"/>
      <c r="K127" s="54"/>
      <c r="L127" s="54"/>
      <c r="M127" s="54"/>
      <c r="N127" s="54"/>
      <c r="O127" s="54"/>
      <c r="P127" s="54"/>
      <c r="Q127" s="55"/>
      <c r="R127" s="54"/>
      <c r="S127" s="56">
        <f t="shared" si="24"/>
        <v>0</v>
      </c>
      <c r="T127" s="56">
        <f t="shared" si="21"/>
        <v>0</v>
      </c>
      <c r="U127" s="56">
        <f t="shared" si="25"/>
        <v>0</v>
      </c>
      <c r="V127" s="56">
        <f t="shared" si="22"/>
        <v>0</v>
      </c>
      <c r="W127" s="64" t="str">
        <f t="shared" si="23"/>
        <v/>
      </c>
      <c r="X127" s="56" t="str">
        <f t="shared" si="26"/>
        <v>T</v>
      </c>
    </row>
    <row r="128" spans="1:39" ht="21.75" customHeight="1" x14ac:dyDescent="0.25">
      <c r="C128" s="63"/>
      <c r="D128" s="66" t="str">
        <f t="shared" si="20"/>
        <v/>
      </c>
      <c r="E128" s="69" t="str">
        <f>IFERROR(VLOOKUP(J128,Causa!$A$2:$F$15,6,0),"")</f>
        <v/>
      </c>
      <c r="F128" s="52"/>
      <c r="G128" s="53"/>
      <c r="H128" s="212"/>
      <c r="I128" s="55"/>
      <c r="J128" s="54"/>
      <c r="K128" s="54"/>
      <c r="L128" s="54"/>
      <c r="M128" s="54"/>
      <c r="N128" s="54"/>
      <c r="O128" s="54"/>
      <c r="P128" s="54"/>
      <c r="Q128" s="55"/>
      <c r="R128" s="54"/>
      <c r="S128" s="56">
        <f t="shared" si="24"/>
        <v>0</v>
      </c>
      <c r="T128" s="56">
        <f t="shared" si="21"/>
        <v>0</v>
      </c>
      <c r="U128" s="56">
        <f t="shared" si="25"/>
        <v>0</v>
      </c>
      <c r="V128" s="56">
        <f t="shared" si="22"/>
        <v>0</v>
      </c>
      <c r="W128" s="64" t="str">
        <f t="shared" si="23"/>
        <v/>
      </c>
      <c r="X128" s="56" t="str">
        <f t="shared" si="26"/>
        <v>T</v>
      </c>
    </row>
    <row r="129" spans="3:24" ht="21.75" customHeight="1" x14ac:dyDescent="0.25">
      <c r="C129" s="63"/>
      <c r="D129" s="66" t="str">
        <f t="shared" si="20"/>
        <v/>
      </c>
      <c r="E129" s="69" t="str">
        <f>IFERROR(VLOOKUP(J129,Causa!$A$2:$F$15,6,0),"")</f>
        <v/>
      </c>
      <c r="F129" s="52"/>
      <c r="G129" s="53"/>
      <c r="H129" s="212"/>
      <c r="I129" s="55"/>
      <c r="J129" s="54"/>
      <c r="K129" s="54"/>
      <c r="L129" s="54"/>
      <c r="M129" s="54"/>
      <c r="N129" s="54"/>
      <c r="O129" s="54"/>
      <c r="P129" s="54"/>
      <c r="Q129" s="55"/>
      <c r="R129" s="54"/>
      <c r="S129" s="56">
        <f t="shared" si="24"/>
        <v>0</v>
      </c>
      <c r="T129" s="56">
        <f t="shared" si="21"/>
        <v>0</v>
      </c>
      <c r="U129" s="56">
        <f t="shared" si="25"/>
        <v>0</v>
      </c>
      <c r="V129" s="56">
        <f t="shared" si="22"/>
        <v>0</v>
      </c>
      <c r="W129" s="64" t="str">
        <f t="shared" si="23"/>
        <v/>
      </c>
      <c r="X129" s="56" t="str">
        <f t="shared" si="26"/>
        <v>T</v>
      </c>
    </row>
    <row r="130" spans="3:24" ht="21.75" customHeight="1" x14ac:dyDescent="0.25">
      <c r="C130" s="63"/>
      <c r="D130" s="66" t="str">
        <f t="shared" si="20"/>
        <v/>
      </c>
      <c r="E130" s="69" t="str">
        <f>IFERROR(VLOOKUP(J130,Causa!$A$2:$F$15,6,0),"")</f>
        <v/>
      </c>
      <c r="F130" s="52"/>
      <c r="G130" s="53"/>
      <c r="H130" s="212"/>
      <c r="I130" s="55"/>
      <c r="J130" s="54"/>
      <c r="K130" s="54"/>
      <c r="L130" s="54"/>
      <c r="M130" s="54"/>
      <c r="N130" s="54"/>
      <c r="O130" s="54"/>
      <c r="P130" s="54"/>
      <c r="Q130" s="55"/>
      <c r="R130" s="54"/>
      <c r="S130" s="56">
        <f t="shared" si="24"/>
        <v>0</v>
      </c>
      <c r="T130" s="56">
        <f t="shared" si="21"/>
        <v>0</v>
      </c>
      <c r="U130" s="56">
        <f t="shared" si="25"/>
        <v>0</v>
      </c>
      <c r="V130" s="56">
        <f t="shared" si="22"/>
        <v>0</v>
      </c>
      <c r="W130" s="64" t="str">
        <f t="shared" si="23"/>
        <v/>
      </c>
      <c r="X130" s="56" t="str">
        <f t="shared" si="26"/>
        <v>T</v>
      </c>
    </row>
    <row r="131" spans="3:24" ht="21.75" customHeight="1" x14ac:dyDescent="0.25">
      <c r="C131" s="63"/>
      <c r="D131" s="66" t="str">
        <f t="shared" si="20"/>
        <v/>
      </c>
      <c r="E131" s="69" t="str">
        <f>IFERROR(VLOOKUP(J131,Causa!$A$2:$F$15,6,0),"")</f>
        <v/>
      </c>
      <c r="F131" s="52"/>
      <c r="G131" s="53"/>
      <c r="H131" s="212"/>
      <c r="I131" s="55"/>
      <c r="J131" s="54"/>
      <c r="K131" s="54"/>
      <c r="L131" s="54"/>
      <c r="M131" s="54"/>
      <c r="N131" s="54"/>
      <c r="O131" s="54"/>
      <c r="P131" s="54"/>
      <c r="Q131" s="55"/>
      <c r="R131" s="54"/>
      <c r="S131" s="56">
        <f t="shared" si="24"/>
        <v>0</v>
      </c>
      <c r="T131" s="56">
        <f t="shared" si="21"/>
        <v>0</v>
      </c>
      <c r="U131" s="56">
        <f t="shared" si="25"/>
        <v>0</v>
      </c>
      <c r="V131" s="56">
        <f t="shared" si="22"/>
        <v>0</v>
      </c>
      <c r="W131" s="64" t="str">
        <f t="shared" si="23"/>
        <v/>
      </c>
      <c r="X131" s="56" t="str">
        <f t="shared" si="26"/>
        <v>T</v>
      </c>
    </row>
    <row r="132" spans="3:24" ht="21.75" customHeight="1" x14ac:dyDescent="0.25">
      <c r="C132" s="63"/>
      <c r="D132" s="66" t="str">
        <f t="shared" si="20"/>
        <v/>
      </c>
      <c r="E132" s="69" t="str">
        <f>IFERROR(VLOOKUP(J132,Causa!$A$2:$F$15,6,0),"")</f>
        <v/>
      </c>
      <c r="F132" s="52"/>
      <c r="G132" s="53"/>
      <c r="H132" s="212"/>
      <c r="I132" s="55"/>
      <c r="J132" s="54"/>
      <c r="K132" s="54"/>
      <c r="L132" s="54"/>
      <c r="M132" s="54"/>
      <c r="N132" s="54"/>
      <c r="O132" s="54"/>
      <c r="P132" s="54"/>
      <c r="Q132" s="55"/>
      <c r="R132" s="54"/>
      <c r="S132" s="56">
        <f t="shared" si="24"/>
        <v>0</v>
      </c>
      <c r="T132" s="56">
        <f t="shared" si="21"/>
        <v>0</v>
      </c>
      <c r="U132" s="56">
        <f t="shared" si="25"/>
        <v>0</v>
      </c>
      <c r="V132" s="56">
        <f t="shared" si="22"/>
        <v>0</v>
      </c>
      <c r="W132" s="64" t="str">
        <f t="shared" si="23"/>
        <v/>
      </c>
      <c r="X132" s="56" t="str">
        <f t="shared" si="26"/>
        <v>T</v>
      </c>
    </row>
    <row r="133" spans="3:24" ht="21.75" customHeight="1" x14ac:dyDescent="0.25">
      <c r="C133" s="63"/>
      <c r="D133" s="66" t="str">
        <f t="shared" si="20"/>
        <v/>
      </c>
      <c r="E133" s="69" t="str">
        <f>IFERROR(VLOOKUP(J133,Causa!$A$2:$F$15,6,0),"")</f>
        <v/>
      </c>
      <c r="F133" s="52"/>
      <c r="G133" s="53"/>
      <c r="H133" s="212"/>
      <c r="I133" s="55"/>
      <c r="J133" s="54"/>
      <c r="K133" s="54"/>
      <c r="L133" s="54"/>
      <c r="M133" s="54"/>
      <c r="N133" s="54"/>
      <c r="O133" s="54"/>
      <c r="P133" s="54"/>
      <c r="Q133" s="55"/>
      <c r="R133" s="54"/>
      <c r="S133" s="56">
        <f t="shared" si="24"/>
        <v>0</v>
      </c>
      <c r="T133" s="56">
        <f t="shared" si="21"/>
        <v>0</v>
      </c>
      <c r="U133" s="56">
        <f t="shared" si="25"/>
        <v>0</v>
      </c>
      <c r="V133" s="56">
        <f t="shared" si="22"/>
        <v>0</v>
      </c>
      <c r="W133" s="64" t="str">
        <f t="shared" si="23"/>
        <v/>
      </c>
      <c r="X133" s="56" t="str">
        <f t="shared" si="26"/>
        <v>T</v>
      </c>
    </row>
    <row r="134" spans="3:24" ht="21.75" customHeight="1" x14ac:dyDescent="0.25">
      <c r="C134" s="63"/>
      <c r="D134" s="66" t="str">
        <f t="shared" si="20"/>
        <v/>
      </c>
      <c r="E134" s="69" t="str">
        <f>IFERROR(VLOOKUP(J134,Causa!$A$2:$F$15,6,0),"")</f>
        <v/>
      </c>
      <c r="F134" s="52"/>
      <c r="G134" s="53"/>
      <c r="H134" s="212"/>
      <c r="I134" s="55"/>
      <c r="J134" s="54"/>
      <c r="K134" s="54"/>
      <c r="L134" s="54"/>
      <c r="M134" s="54"/>
      <c r="N134" s="54"/>
      <c r="O134" s="54"/>
      <c r="P134" s="54"/>
      <c r="Q134" s="55"/>
      <c r="R134" s="54"/>
      <c r="S134" s="56">
        <f t="shared" si="24"/>
        <v>0</v>
      </c>
      <c r="T134" s="56">
        <f t="shared" si="21"/>
        <v>0</v>
      </c>
      <c r="U134" s="56">
        <f t="shared" si="25"/>
        <v>0</v>
      </c>
      <c r="V134" s="56">
        <f t="shared" si="22"/>
        <v>0</v>
      </c>
      <c r="W134" s="64" t="str">
        <f t="shared" si="23"/>
        <v/>
      </c>
      <c r="X134" s="56" t="str">
        <f t="shared" si="26"/>
        <v>T</v>
      </c>
    </row>
    <row r="135" spans="3:24" ht="21.75" customHeight="1" x14ac:dyDescent="0.25">
      <c r="C135" s="63"/>
      <c r="D135" s="66" t="str">
        <f t="shared" si="20"/>
        <v/>
      </c>
      <c r="E135" s="69" t="str">
        <f>IFERROR(VLOOKUP(J135,Causa!$A$2:$F$15,6,0),"")</f>
        <v/>
      </c>
      <c r="F135" s="52"/>
      <c r="G135" s="53"/>
      <c r="H135" s="212"/>
      <c r="I135" s="55"/>
      <c r="J135" s="54"/>
      <c r="K135" s="54"/>
      <c r="L135" s="54"/>
      <c r="M135" s="54"/>
      <c r="N135" s="54"/>
      <c r="O135" s="54"/>
      <c r="P135" s="54"/>
      <c r="Q135" s="55"/>
      <c r="R135" s="54"/>
      <c r="S135" s="56">
        <f t="shared" si="24"/>
        <v>0</v>
      </c>
      <c r="T135" s="56">
        <f t="shared" si="21"/>
        <v>0</v>
      </c>
      <c r="U135" s="56">
        <f t="shared" si="25"/>
        <v>0</v>
      </c>
      <c r="V135" s="56">
        <f t="shared" si="22"/>
        <v>0</v>
      </c>
      <c r="W135" s="64" t="str">
        <f t="shared" si="23"/>
        <v/>
      </c>
      <c r="X135" s="56" t="str">
        <f t="shared" si="26"/>
        <v>T</v>
      </c>
    </row>
    <row r="136" spans="3:24" ht="21.75" customHeight="1" x14ac:dyDescent="0.25">
      <c r="C136" s="63"/>
      <c r="D136" s="66" t="str">
        <f t="shared" si="20"/>
        <v/>
      </c>
      <c r="E136" s="69" t="str">
        <f>IFERROR(VLOOKUP(J136,Causa!$A$2:$F$15,6,0),"")</f>
        <v/>
      </c>
      <c r="F136" s="52"/>
      <c r="G136" s="53"/>
      <c r="H136" s="212"/>
      <c r="I136" s="55"/>
      <c r="J136" s="54"/>
      <c r="K136" s="54"/>
      <c r="L136" s="54"/>
      <c r="M136" s="54"/>
      <c r="N136" s="54"/>
      <c r="O136" s="54"/>
      <c r="P136" s="54"/>
      <c r="Q136" s="55"/>
      <c r="R136" s="54"/>
      <c r="S136" s="56">
        <f t="shared" si="24"/>
        <v>0</v>
      </c>
      <c r="T136" s="56">
        <f t="shared" si="21"/>
        <v>0</v>
      </c>
      <c r="U136" s="56">
        <f t="shared" si="25"/>
        <v>0</v>
      </c>
      <c r="V136" s="56">
        <f t="shared" si="22"/>
        <v>0</v>
      </c>
      <c r="W136" s="64" t="str">
        <f t="shared" si="23"/>
        <v/>
      </c>
      <c r="X136" s="56" t="str">
        <f t="shared" si="26"/>
        <v>T</v>
      </c>
    </row>
    <row r="137" spans="3:24" ht="21.75" customHeight="1" x14ac:dyDescent="0.25">
      <c r="C137" s="63"/>
      <c r="D137" s="66" t="str">
        <f t="shared" si="20"/>
        <v/>
      </c>
      <c r="E137" s="69" t="str">
        <f>IFERROR(VLOOKUP(J137,Causa!$A$2:$F$15,6,0),"")</f>
        <v/>
      </c>
      <c r="F137" s="52"/>
      <c r="G137" s="53"/>
      <c r="H137" s="212"/>
      <c r="I137" s="55"/>
      <c r="J137" s="54"/>
      <c r="K137" s="54"/>
      <c r="L137" s="54"/>
      <c r="M137" s="54"/>
      <c r="N137" s="54"/>
      <c r="O137" s="54"/>
      <c r="P137" s="54"/>
      <c r="Q137" s="55"/>
      <c r="R137" s="54"/>
      <c r="S137" s="56">
        <f t="shared" si="24"/>
        <v>0</v>
      </c>
      <c r="T137" s="56">
        <f t="shared" si="21"/>
        <v>0</v>
      </c>
      <c r="U137" s="56">
        <f t="shared" si="25"/>
        <v>0</v>
      </c>
      <c r="V137" s="56">
        <f t="shared" si="22"/>
        <v>0</v>
      </c>
      <c r="W137" s="64" t="str">
        <f t="shared" si="23"/>
        <v/>
      </c>
      <c r="X137" s="56" t="str">
        <f t="shared" si="26"/>
        <v>T</v>
      </c>
    </row>
    <row r="138" spans="3:24" ht="21.75" customHeight="1" x14ac:dyDescent="0.25">
      <c r="C138" s="63"/>
      <c r="D138" s="66" t="str">
        <f t="shared" si="20"/>
        <v/>
      </c>
      <c r="E138" s="69" t="str">
        <f>IFERROR(VLOOKUP(J138,Causa!$A$2:$F$15,6,0),"")</f>
        <v/>
      </c>
      <c r="F138" s="52"/>
      <c r="G138" s="53"/>
      <c r="H138" s="212"/>
      <c r="I138" s="55"/>
      <c r="J138" s="54"/>
      <c r="K138" s="54"/>
      <c r="L138" s="54"/>
      <c r="M138" s="54"/>
      <c r="N138" s="54"/>
      <c r="O138" s="54"/>
      <c r="P138" s="54"/>
      <c r="Q138" s="55"/>
      <c r="R138" s="54"/>
      <c r="S138" s="56">
        <f t="shared" si="24"/>
        <v>0</v>
      </c>
      <c r="T138" s="56">
        <f t="shared" si="21"/>
        <v>0</v>
      </c>
      <c r="U138" s="56">
        <f t="shared" si="25"/>
        <v>0</v>
      </c>
      <c r="V138" s="56">
        <f t="shared" si="22"/>
        <v>0</v>
      </c>
      <c r="W138" s="64" t="str">
        <f t="shared" si="23"/>
        <v/>
      </c>
      <c r="X138" s="56" t="str">
        <f t="shared" si="26"/>
        <v>T</v>
      </c>
    </row>
    <row r="139" spans="3:24" ht="21.75" customHeight="1" x14ac:dyDescent="0.25">
      <c r="C139" s="63"/>
      <c r="D139" s="66" t="str">
        <f t="shared" si="20"/>
        <v/>
      </c>
      <c r="E139" s="69" t="str">
        <f>IFERROR(VLOOKUP(J139,Causa!$A$2:$F$15,6,0),"")</f>
        <v/>
      </c>
      <c r="F139" s="52"/>
      <c r="G139" s="53"/>
      <c r="H139" s="212"/>
      <c r="I139" s="55"/>
      <c r="J139" s="54"/>
      <c r="K139" s="54"/>
      <c r="L139" s="54"/>
      <c r="M139" s="54"/>
      <c r="N139" s="54"/>
      <c r="O139" s="54"/>
      <c r="P139" s="54"/>
      <c r="Q139" s="55"/>
      <c r="R139" s="54"/>
      <c r="S139" s="56">
        <f t="shared" si="24"/>
        <v>0</v>
      </c>
      <c r="T139" s="56">
        <f t="shared" si="21"/>
        <v>0</v>
      </c>
      <c r="U139" s="56">
        <f t="shared" si="25"/>
        <v>0</v>
      </c>
      <c r="V139" s="56">
        <f t="shared" si="22"/>
        <v>0</v>
      </c>
      <c r="W139" s="64" t="str">
        <f t="shared" si="23"/>
        <v/>
      </c>
      <c r="X139" s="56" t="str">
        <f t="shared" si="26"/>
        <v>T</v>
      </c>
    </row>
    <row r="140" spans="3:24" ht="21.75" customHeight="1" x14ac:dyDescent="0.25">
      <c r="C140" s="63"/>
      <c r="D140" s="66" t="str">
        <f t="shared" si="20"/>
        <v/>
      </c>
      <c r="E140" s="69" t="str">
        <f>IFERROR(VLOOKUP(J140,Causa!$A$2:$F$15,6,0),"")</f>
        <v/>
      </c>
      <c r="F140" s="52"/>
      <c r="G140" s="53"/>
      <c r="H140" s="212"/>
      <c r="I140" s="55"/>
      <c r="J140" s="54"/>
      <c r="K140" s="54"/>
      <c r="L140" s="54"/>
      <c r="M140" s="54"/>
      <c r="N140" s="54"/>
      <c r="O140" s="54"/>
      <c r="P140" s="54"/>
      <c r="Q140" s="55"/>
      <c r="R140" s="54"/>
      <c r="S140" s="56">
        <f t="shared" si="24"/>
        <v>0</v>
      </c>
      <c r="T140" s="56">
        <f t="shared" si="21"/>
        <v>0</v>
      </c>
      <c r="U140" s="56">
        <f t="shared" si="25"/>
        <v>0</v>
      </c>
      <c r="V140" s="56">
        <f t="shared" si="22"/>
        <v>0</v>
      </c>
      <c r="W140" s="64" t="str">
        <f t="shared" si="23"/>
        <v/>
      </c>
      <c r="X140" s="56" t="str">
        <f t="shared" si="26"/>
        <v>T</v>
      </c>
    </row>
    <row r="141" spans="3:24" ht="21.75" customHeight="1" x14ac:dyDescent="0.25">
      <c r="C141" s="63"/>
      <c r="D141" s="66" t="str">
        <f t="shared" si="20"/>
        <v/>
      </c>
      <c r="E141" s="69" t="str">
        <f>IFERROR(VLOOKUP(J141,Causa!$A$2:$F$15,6,0),"")</f>
        <v/>
      </c>
      <c r="F141" s="52"/>
      <c r="G141" s="53"/>
      <c r="H141" s="212"/>
      <c r="I141" s="55"/>
      <c r="J141" s="54"/>
      <c r="K141" s="54"/>
      <c r="L141" s="54"/>
      <c r="M141" s="54"/>
      <c r="N141" s="54"/>
      <c r="O141" s="54"/>
      <c r="P141" s="54"/>
      <c r="Q141" s="55"/>
      <c r="R141" s="54"/>
      <c r="S141" s="56">
        <f t="shared" si="24"/>
        <v>0</v>
      </c>
      <c r="T141" s="56">
        <f t="shared" si="21"/>
        <v>0</v>
      </c>
      <c r="U141" s="56">
        <f t="shared" si="25"/>
        <v>0</v>
      </c>
      <c r="V141" s="56">
        <f t="shared" si="22"/>
        <v>0</v>
      </c>
      <c r="W141" s="64" t="str">
        <f t="shared" si="23"/>
        <v/>
      </c>
      <c r="X141" s="56" t="str">
        <f t="shared" si="26"/>
        <v>T</v>
      </c>
    </row>
    <row r="142" spans="3:24" ht="21.75" customHeight="1" x14ac:dyDescent="0.25">
      <c r="C142" s="63"/>
      <c r="D142" s="66" t="str">
        <f t="shared" si="20"/>
        <v/>
      </c>
      <c r="E142" s="69" t="str">
        <f>IFERROR(VLOOKUP(J142,Causa!$A$2:$F$15,6,0),"")</f>
        <v/>
      </c>
      <c r="F142" s="52"/>
      <c r="G142" s="53"/>
      <c r="H142" s="212"/>
      <c r="I142" s="55"/>
      <c r="J142" s="54"/>
      <c r="K142" s="54"/>
      <c r="L142" s="54"/>
      <c r="M142" s="54"/>
      <c r="N142" s="54"/>
      <c r="O142" s="54"/>
      <c r="P142" s="54"/>
      <c r="Q142" s="55"/>
      <c r="R142" s="54"/>
      <c r="S142" s="56">
        <f t="shared" si="24"/>
        <v>0</v>
      </c>
      <c r="T142" s="56">
        <f t="shared" si="21"/>
        <v>0</v>
      </c>
      <c r="U142" s="56">
        <f t="shared" si="25"/>
        <v>0</v>
      </c>
      <c r="V142" s="56">
        <f t="shared" si="22"/>
        <v>0</v>
      </c>
      <c r="W142" s="64" t="str">
        <f t="shared" si="23"/>
        <v/>
      </c>
      <c r="X142" s="56" t="str">
        <f t="shared" si="26"/>
        <v>T</v>
      </c>
    </row>
    <row r="143" spans="3:24" ht="21.75" customHeight="1" x14ac:dyDescent="0.25">
      <c r="C143" s="63"/>
      <c r="D143" s="66" t="str">
        <f t="shared" si="20"/>
        <v/>
      </c>
      <c r="E143" s="69" t="str">
        <f>IFERROR(VLOOKUP(J143,Causa!$A$2:$F$15,6,0),"")</f>
        <v/>
      </c>
      <c r="F143" s="52"/>
      <c r="G143" s="53"/>
      <c r="H143" s="212"/>
      <c r="I143" s="55"/>
      <c r="J143" s="54"/>
      <c r="K143" s="54"/>
      <c r="L143" s="54"/>
      <c r="M143" s="54"/>
      <c r="N143" s="54"/>
      <c r="O143" s="54"/>
      <c r="P143" s="54"/>
      <c r="Q143" s="55"/>
      <c r="R143" s="54"/>
      <c r="S143" s="56">
        <f t="shared" si="24"/>
        <v>0</v>
      </c>
      <c r="T143" s="56">
        <f t="shared" si="21"/>
        <v>0</v>
      </c>
      <c r="U143" s="56">
        <f t="shared" si="25"/>
        <v>0</v>
      </c>
      <c r="V143" s="56">
        <f t="shared" si="22"/>
        <v>0</v>
      </c>
      <c r="W143" s="64" t="str">
        <f t="shared" si="23"/>
        <v/>
      </c>
      <c r="X143" s="56" t="str">
        <f t="shared" si="26"/>
        <v>T</v>
      </c>
    </row>
    <row r="144" spans="3:24" ht="21.75" customHeight="1" x14ac:dyDescent="0.25">
      <c r="C144" s="63"/>
      <c r="D144" s="66" t="str">
        <f t="shared" si="20"/>
        <v/>
      </c>
      <c r="E144" s="69" t="str">
        <f>IFERROR(VLOOKUP(J144,Causa!$A$2:$F$15,6,0),"")</f>
        <v/>
      </c>
      <c r="F144" s="52"/>
      <c r="G144" s="53"/>
      <c r="H144" s="212"/>
      <c r="I144" s="55"/>
      <c r="J144" s="54"/>
      <c r="K144" s="54"/>
      <c r="L144" s="54"/>
      <c r="M144" s="54"/>
      <c r="N144" s="54"/>
      <c r="O144" s="54"/>
      <c r="P144" s="54"/>
      <c r="Q144" s="55"/>
      <c r="R144" s="54"/>
      <c r="S144" s="56">
        <f t="shared" si="24"/>
        <v>0</v>
      </c>
      <c r="T144" s="56">
        <f t="shared" si="21"/>
        <v>0</v>
      </c>
      <c r="U144" s="56">
        <f t="shared" si="25"/>
        <v>0</v>
      </c>
      <c r="V144" s="56">
        <f t="shared" si="22"/>
        <v>0</v>
      </c>
      <c r="W144" s="64" t="str">
        <f t="shared" si="23"/>
        <v/>
      </c>
      <c r="X144" s="56" t="str">
        <f t="shared" si="26"/>
        <v>T</v>
      </c>
    </row>
    <row r="145" spans="3:24" ht="21.75" customHeight="1" x14ac:dyDescent="0.25">
      <c r="C145" s="63"/>
      <c r="D145" s="66" t="str">
        <f t="shared" si="20"/>
        <v/>
      </c>
      <c r="E145" s="69" t="str">
        <f>IFERROR(VLOOKUP(J145,Causa!$A$2:$F$15,6,0),"")</f>
        <v/>
      </c>
      <c r="F145" s="52"/>
      <c r="G145" s="53"/>
      <c r="H145" s="212"/>
      <c r="I145" s="55"/>
      <c r="J145" s="54"/>
      <c r="K145" s="54"/>
      <c r="L145" s="54"/>
      <c r="M145" s="54"/>
      <c r="N145" s="54"/>
      <c r="O145" s="54"/>
      <c r="P145" s="54"/>
      <c r="Q145" s="55"/>
      <c r="R145" s="54"/>
      <c r="S145" s="56">
        <f t="shared" si="24"/>
        <v>0</v>
      </c>
      <c r="T145" s="56">
        <f t="shared" si="21"/>
        <v>0</v>
      </c>
      <c r="U145" s="56">
        <f t="shared" si="25"/>
        <v>0</v>
      </c>
      <c r="V145" s="56">
        <f t="shared" si="22"/>
        <v>0</v>
      </c>
      <c r="W145" s="64" t="str">
        <f t="shared" si="23"/>
        <v/>
      </c>
      <c r="X145" s="56" t="str">
        <f t="shared" si="26"/>
        <v>T</v>
      </c>
    </row>
    <row r="146" spans="3:24" ht="21.75" customHeight="1" x14ac:dyDescent="0.25">
      <c r="C146" s="63"/>
      <c r="D146" s="66" t="str">
        <f t="shared" si="20"/>
        <v/>
      </c>
      <c r="E146" s="69" t="str">
        <f>IFERROR(VLOOKUP(J146,Causa!$A$2:$F$15,6,0),"")</f>
        <v/>
      </c>
      <c r="F146" s="52"/>
      <c r="G146" s="53"/>
      <c r="H146" s="212"/>
      <c r="I146" s="55"/>
      <c r="J146" s="54"/>
      <c r="K146" s="54"/>
      <c r="L146" s="54"/>
      <c r="M146" s="54"/>
      <c r="N146" s="54"/>
      <c r="O146" s="54"/>
      <c r="P146" s="54"/>
      <c r="Q146" s="55"/>
      <c r="R146" s="54"/>
      <c r="S146" s="56">
        <f t="shared" si="24"/>
        <v>0</v>
      </c>
      <c r="T146" s="56">
        <f t="shared" si="21"/>
        <v>0</v>
      </c>
      <c r="U146" s="56">
        <f t="shared" si="25"/>
        <v>0</v>
      </c>
      <c r="V146" s="56">
        <f t="shared" si="22"/>
        <v>0</v>
      </c>
      <c r="W146" s="64" t="str">
        <f t="shared" si="23"/>
        <v/>
      </c>
      <c r="X146" s="56" t="str">
        <f t="shared" si="26"/>
        <v>T</v>
      </c>
    </row>
    <row r="147" spans="3:24" ht="21.75" customHeight="1" x14ac:dyDescent="0.25">
      <c r="C147" s="63"/>
      <c r="D147" s="66" t="str">
        <f t="shared" si="20"/>
        <v/>
      </c>
      <c r="E147" s="69" t="str">
        <f>IFERROR(VLOOKUP(J147,Causa!$A$2:$F$15,6,0),"")</f>
        <v/>
      </c>
      <c r="F147" s="52"/>
      <c r="G147" s="53"/>
      <c r="H147" s="212"/>
      <c r="I147" s="55"/>
      <c r="J147" s="54"/>
      <c r="K147" s="54"/>
      <c r="L147" s="54"/>
      <c r="M147" s="54"/>
      <c r="N147" s="54"/>
      <c r="O147" s="54"/>
      <c r="P147" s="54"/>
      <c r="Q147" s="55"/>
      <c r="R147" s="54"/>
      <c r="S147" s="56">
        <f t="shared" si="24"/>
        <v>0</v>
      </c>
      <c r="T147" s="56">
        <f t="shared" si="21"/>
        <v>0</v>
      </c>
      <c r="U147" s="56">
        <f t="shared" si="25"/>
        <v>0</v>
      </c>
      <c r="V147" s="56">
        <f t="shared" si="22"/>
        <v>0</v>
      </c>
      <c r="W147" s="64" t="str">
        <f t="shared" si="23"/>
        <v/>
      </c>
      <c r="X147" s="56" t="str">
        <f t="shared" si="26"/>
        <v>T</v>
      </c>
    </row>
    <row r="148" spans="3:24" ht="21.75" customHeight="1" x14ac:dyDescent="0.25">
      <c r="C148" s="63"/>
      <c r="D148" s="66" t="str">
        <f t="shared" si="20"/>
        <v/>
      </c>
      <c r="E148" s="69" t="str">
        <f>IFERROR(VLOOKUP(J148,Causa!$A$2:$F$15,6,0),"")</f>
        <v/>
      </c>
      <c r="F148" s="52"/>
      <c r="G148" s="53"/>
      <c r="H148" s="212"/>
      <c r="I148" s="55"/>
      <c r="J148" s="54"/>
      <c r="K148" s="54"/>
      <c r="L148" s="54"/>
      <c r="M148" s="54"/>
      <c r="N148" s="54"/>
      <c r="O148" s="54"/>
      <c r="P148" s="54"/>
      <c r="Q148" s="55"/>
      <c r="R148" s="54"/>
      <c r="S148" s="56">
        <f t="shared" si="24"/>
        <v>0</v>
      </c>
      <c r="T148" s="56">
        <f t="shared" si="21"/>
        <v>0</v>
      </c>
      <c r="U148" s="56">
        <f t="shared" si="25"/>
        <v>0</v>
      </c>
      <c r="V148" s="56">
        <f t="shared" si="22"/>
        <v>0</v>
      </c>
      <c r="W148" s="64" t="str">
        <f t="shared" si="23"/>
        <v/>
      </c>
      <c r="X148" s="56" t="str">
        <f t="shared" si="26"/>
        <v>T</v>
      </c>
    </row>
    <row r="149" spans="3:24" ht="21.75" customHeight="1" x14ac:dyDescent="0.25">
      <c r="C149" s="63"/>
      <c r="D149" s="66" t="str">
        <f t="shared" si="20"/>
        <v/>
      </c>
      <c r="E149" s="69" t="str">
        <f>IFERROR(VLOOKUP(J149,Causa!$A$2:$F$15,6,0),"")</f>
        <v/>
      </c>
      <c r="F149" s="52"/>
      <c r="G149" s="53"/>
      <c r="H149" s="212"/>
      <c r="I149" s="55"/>
      <c r="J149" s="54"/>
      <c r="K149" s="54"/>
      <c r="L149" s="54"/>
      <c r="M149" s="54"/>
      <c r="N149" s="54"/>
      <c r="O149" s="54"/>
      <c r="P149" s="54"/>
      <c r="Q149" s="55"/>
      <c r="R149" s="54"/>
      <c r="S149" s="56">
        <f t="shared" si="24"/>
        <v>0</v>
      </c>
      <c r="T149" s="56">
        <f t="shared" si="21"/>
        <v>0</v>
      </c>
      <c r="U149" s="56">
        <f t="shared" si="25"/>
        <v>0</v>
      </c>
      <c r="V149" s="56">
        <f t="shared" si="22"/>
        <v>0</v>
      </c>
      <c r="W149" s="64" t="str">
        <f t="shared" si="23"/>
        <v/>
      </c>
      <c r="X149" s="56" t="str">
        <f t="shared" si="26"/>
        <v>T</v>
      </c>
    </row>
    <row r="150" spans="3:24" ht="21.75" customHeight="1" x14ac:dyDescent="0.25">
      <c r="C150" s="63"/>
      <c r="D150" s="66" t="str">
        <f t="shared" si="20"/>
        <v/>
      </c>
      <c r="E150" s="69" t="str">
        <f>IFERROR(VLOOKUP(J150,Causa!$A$2:$F$15,6,0),"")</f>
        <v/>
      </c>
      <c r="F150" s="52"/>
      <c r="G150" s="53"/>
      <c r="H150" s="212"/>
      <c r="I150" s="55"/>
      <c r="J150" s="54"/>
      <c r="K150" s="54"/>
      <c r="L150" s="54"/>
      <c r="M150" s="54"/>
      <c r="N150" s="54"/>
      <c r="O150" s="54"/>
      <c r="P150" s="54"/>
      <c r="Q150" s="55"/>
      <c r="R150" s="54"/>
      <c r="S150" s="56">
        <f t="shared" si="24"/>
        <v>0</v>
      </c>
      <c r="T150" s="56">
        <f t="shared" si="21"/>
        <v>0</v>
      </c>
      <c r="U150" s="56">
        <f t="shared" si="25"/>
        <v>0</v>
      </c>
      <c r="V150" s="56">
        <f t="shared" si="22"/>
        <v>0</v>
      </c>
      <c r="W150" s="64" t="str">
        <f t="shared" si="23"/>
        <v/>
      </c>
      <c r="X150" s="56" t="str">
        <f t="shared" si="26"/>
        <v>T</v>
      </c>
    </row>
    <row r="151" spans="3:24" ht="21.75" customHeight="1" x14ac:dyDescent="0.25">
      <c r="C151" s="63"/>
      <c r="D151" s="66" t="str">
        <f t="shared" si="20"/>
        <v/>
      </c>
      <c r="E151" s="69" t="str">
        <f>IFERROR(VLOOKUP(J151,Causa!$A$2:$F$15,6,0),"")</f>
        <v/>
      </c>
      <c r="F151" s="52"/>
      <c r="G151" s="53"/>
      <c r="H151" s="212"/>
      <c r="I151" s="55"/>
      <c r="J151" s="54"/>
      <c r="K151" s="54"/>
      <c r="L151" s="54"/>
      <c r="M151" s="54"/>
      <c r="N151" s="54"/>
      <c r="O151" s="54"/>
      <c r="P151" s="54"/>
      <c r="Q151" s="55"/>
      <c r="R151" s="54"/>
      <c r="S151" s="56">
        <f t="shared" si="24"/>
        <v>0</v>
      </c>
      <c r="T151" s="56">
        <f t="shared" si="21"/>
        <v>0</v>
      </c>
      <c r="U151" s="56">
        <f t="shared" si="25"/>
        <v>0</v>
      </c>
      <c r="V151" s="56">
        <f t="shared" si="22"/>
        <v>0</v>
      </c>
      <c r="W151" s="64" t="str">
        <f t="shared" si="23"/>
        <v/>
      </c>
      <c r="X151" s="56" t="str">
        <f t="shared" si="26"/>
        <v>T</v>
      </c>
    </row>
    <row r="152" spans="3:24" ht="21.75" customHeight="1" x14ac:dyDescent="0.25">
      <c r="C152" s="63"/>
      <c r="D152" s="66" t="str">
        <f t="shared" si="20"/>
        <v/>
      </c>
      <c r="E152" s="69" t="str">
        <f>IFERROR(VLOOKUP(J152,Causa!$A$2:$F$15,6,0),"")</f>
        <v/>
      </c>
      <c r="F152" s="52"/>
      <c r="G152" s="53"/>
      <c r="H152" s="212"/>
      <c r="I152" s="55"/>
      <c r="J152" s="54"/>
      <c r="K152" s="54"/>
      <c r="L152" s="54"/>
      <c r="M152" s="54"/>
      <c r="N152" s="54"/>
      <c r="O152" s="54"/>
      <c r="P152" s="54"/>
      <c r="Q152" s="55"/>
      <c r="R152" s="54"/>
      <c r="S152" s="56">
        <f t="shared" si="24"/>
        <v>0</v>
      </c>
      <c r="T152" s="56">
        <f t="shared" si="21"/>
        <v>0</v>
      </c>
      <c r="U152" s="56">
        <f t="shared" si="25"/>
        <v>0</v>
      </c>
      <c r="V152" s="56">
        <f t="shared" si="22"/>
        <v>0</v>
      </c>
      <c r="W152" s="64" t="str">
        <f t="shared" si="23"/>
        <v/>
      </c>
      <c r="X152" s="56" t="str">
        <f t="shared" si="26"/>
        <v>T</v>
      </c>
    </row>
    <row r="153" spans="3:24" ht="21.75" customHeight="1" x14ac:dyDescent="0.25">
      <c r="C153" s="63"/>
      <c r="D153" s="66" t="str">
        <f t="shared" si="20"/>
        <v/>
      </c>
      <c r="E153" s="69" t="str">
        <f>IFERROR(VLOOKUP(J153,Causa!$A$2:$F$15,6,0),"")</f>
        <v/>
      </c>
      <c r="F153" s="52"/>
      <c r="G153" s="53"/>
      <c r="H153" s="212"/>
      <c r="I153" s="55"/>
      <c r="J153" s="54"/>
      <c r="K153" s="54"/>
      <c r="L153" s="54"/>
      <c r="M153" s="54"/>
      <c r="N153" s="54"/>
      <c r="O153" s="54"/>
      <c r="P153" s="54"/>
      <c r="Q153" s="55"/>
      <c r="R153" s="54"/>
      <c r="S153" s="56">
        <f t="shared" si="24"/>
        <v>0</v>
      </c>
      <c r="T153" s="56">
        <f t="shared" si="21"/>
        <v>0</v>
      </c>
      <c r="U153" s="56">
        <f t="shared" si="25"/>
        <v>0</v>
      </c>
      <c r="V153" s="56">
        <f t="shared" si="22"/>
        <v>0</v>
      </c>
      <c r="W153" s="64" t="str">
        <f t="shared" si="23"/>
        <v/>
      </c>
      <c r="X153" s="56" t="str">
        <f t="shared" si="26"/>
        <v>T</v>
      </c>
    </row>
    <row r="154" spans="3:24" ht="21.75" customHeight="1" x14ac:dyDescent="0.25">
      <c r="C154" s="63"/>
      <c r="D154" s="66" t="str">
        <f t="shared" si="20"/>
        <v/>
      </c>
      <c r="E154" s="69" t="str">
        <f>IFERROR(VLOOKUP(J154,Causa!$A$2:$F$15,6,0),"")</f>
        <v/>
      </c>
      <c r="F154" s="52"/>
      <c r="G154" s="53"/>
      <c r="H154" s="212"/>
      <c r="I154" s="55"/>
      <c r="J154" s="54"/>
      <c r="K154" s="54"/>
      <c r="L154" s="54"/>
      <c r="M154" s="54"/>
      <c r="N154" s="54"/>
      <c r="O154" s="54"/>
      <c r="P154" s="54"/>
      <c r="Q154" s="55"/>
      <c r="R154" s="54"/>
      <c r="S154" s="56">
        <f t="shared" si="24"/>
        <v>0</v>
      </c>
      <c r="T154" s="56">
        <f t="shared" si="21"/>
        <v>0</v>
      </c>
      <c r="U154" s="56">
        <f t="shared" si="25"/>
        <v>0</v>
      </c>
      <c r="V154" s="56">
        <f t="shared" si="22"/>
        <v>0</v>
      </c>
      <c r="W154" s="64" t="str">
        <f t="shared" si="23"/>
        <v/>
      </c>
      <c r="X154" s="56" t="str">
        <f t="shared" si="26"/>
        <v>T</v>
      </c>
    </row>
    <row r="155" spans="3:24" ht="21.75" customHeight="1" x14ac:dyDescent="0.25">
      <c r="C155" s="63"/>
      <c r="D155" s="66" t="str">
        <f t="shared" si="20"/>
        <v/>
      </c>
      <c r="E155" s="69" t="str">
        <f>IFERROR(VLOOKUP(J155,Causa!$A$2:$F$15,6,0),"")</f>
        <v/>
      </c>
      <c r="F155" s="52"/>
      <c r="G155" s="53"/>
      <c r="H155" s="212"/>
      <c r="I155" s="55"/>
      <c r="J155" s="54"/>
      <c r="K155" s="54"/>
      <c r="L155" s="54"/>
      <c r="M155" s="54"/>
      <c r="N155" s="54"/>
      <c r="O155" s="54"/>
      <c r="P155" s="54"/>
      <c r="Q155" s="55"/>
      <c r="R155" s="54"/>
      <c r="S155" s="56">
        <f t="shared" si="24"/>
        <v>0</v>
      </c>
      <c r="T155" s="56">
        <f t="shared" si="21"/>
        <v>0</v>
      </c>
      <c r="U155" s="56">
        <f t="shared" si="25"/>
        <v>0</v>
      </c>
      <c r="V155" s="56">
        <f t="shared" si="22"/>
        <v>0</v>
      </c>
      <c r="W155" s="64" t="str">
        <f t="shared" si="23"/>
        <v/>
      </c>
      <c r="X155" s="56" t="str">
        <f t="shared" si="26"/>
        <v>T</v>
      </c>
    </row>
    <row r="156" spans="3:24" ht="21.75" customHeight="1" x14ac:dyDescent="0.25">
      <c r="C156" s="63"/>
      <c r="D156" s="66" t="str">
        <f t="shared" si="20"/>
        <v/>
      </c>
      <c r="E156" s="69" t="str">
        <f>IFERROR(VLOOKUP(J156,Causa!$A$2:$F$15,6,0),"")</f>
        <v/>
      </c>
      <c r="F156" s="52"/>
      <c r="G156" s="53"/>
      <c r="H156" s="212"/>
      <c r="I156" s="55"/>
      <c r="J156" s="54"/>
      <c r="K156" s="54"/>
      <c r="L156" s="54"/>
      <c r="M156" s="54"/>
      <c r="N156" s="54"/>
      <c r="O156" s="54"/>
      <c r="P156" s="54"/>
      <c r="Q156" s="55"/>
      <c r="R156" s="54"/>
      <c r="S156" s="56">
        <f t="shared" si="24"/>
        <v>0</v>
      </c>
      <c r="T156" s="56">
        <f t="shared" si="21"/>
        <v>0</v>
      </c>
      <c r="U156" s="56">
        <f t="shared" si="25"/>
        <v>0</v>
      </c>
      <c r="V156" s="56">
        <f t="shared" si="22"/>
        <v>0</v>
      </c>
      <c r="W156" s="64" t="str">
        <f t="shared" si="23"/>
        <v/>
      </c>
      <c r="X156" s="56" t="str">
        <f t="shared" si="26"/>
        <v>T</v>
      </c>
    </row>
    <row r="157" spans="3:24" ht="21.75" customHeight="1" x14ac:dyDescent="0.25">
      <c r="C157" s="63"/>
      <c r="D157" s="66" t="str">
        <f t="shared" si="20"/>
        <v/>
      </c>
      <c r="E157" s="69" t="str">
        <f>IFERROR(VLOOKUP(J157,Causa!$A$2:$F$15,6,0),"")</f>
        <v/>
      </c>
      <c r="F157" s="52"/>
      <c r="G157" s="53"/>
      <c r="H157" s="212"/>
      <c r="I157" s="55"/>
      <c r="J157" s="54"/>
      <c r="K157" s="54"/>
      <c r="L157" s="54"/>
      <c r="M157" s="54"/>
      <c r="N157" s="54"/>
      <c r="O157" s="54"/>
      <c r="P157" s="54"/>
      <c r="Q157" s="55"/>
      <c r="R157" s="54"/>
      <c r="S157" s="56">
        <f t="shared" si="24"/>
        <v>0</v>
      </c>
      <c r="T157" s="56">
        <f t="shared" si="21"/>
        <v>0</v>
      </c>
      <c r="U157" s="56">
        <f t="shared" si="25"/>
        <v>0</v>
      </c>
      <c r="V157" s="56">
        <f t="shared" si="22"/>
        <v>0</v>
      </c>
      <c r="W157" s="64" t="str">
        <f t="shared" si="23"/>
        <v/>
      </c>
      <c r="X157" s="56" t="str">
        <f t="shared" si="26"/>
        <v>T</v>
      </c>
    </row>
    <row r="158" spans="3:24" ht="21.75" customHeight="1" x14ac:dyDescent="0.25">
      <c r="C158" s="63"/>
      <c r="D158" s="66" t="str">
        <f t="shared" si="20"/>
        <v/>
      </c>
      <c r="E158" s="69" t="str">
        <f>IFERROR(VLOOKUP(J158,Causa!$A$2:$F$15,6,0),"")</f>
        <v/>
      </c>
      <c r="F158" s="52"/>
      <c r="G158" s="53"/>
      <c r="H158" s="212"/>
      <c r="I158" s="55"/>
      <c r="J158" s="54"/>
      <c r="K158" s="54"/>
      <c r="L158" s="54"/>
      <c r="M158" s="54"/>
      <c r="N158" s="54"/>
      <c r="O158" s="54"/>
      <c r="P158" s="54"/>
      <c r="Q158" s="55"/>
      <c r="R158" s="54"/>
      <c r="S158" s="56">
        <f t="shared" si="24"/>
        <v>0</v>
      </c>
      <c r="T158" s="56">
        <f t="shared" si="21"/>
        <v>0</v>
      </c>
      <c r="U158" s="56">
        <f t="shared" si="25"/>
        <v>0</v>
      </c>
      <c r="V158" s="56">
        <f t="shared" si="22"/>
        <v>0</v>
      </c>
      <c r="W158" s="64" t="str">
        <f t="shared" si="23"/>
        <v/>
      </c>
      <c r="X158" s="56" t="str">
        <f t="shared" si="26"/>
        <v>T</v>
      </c>
    </row>
    <row r="159" spans="3:24" ht="21.75" customHeight="1" x14ac:dyDescent="0.25">
      <c r="C159" s="63"/>
      <c r="D159" s="66" t="str">
        <f t="shared" si="20"/>
        <v/>
      </c>
      <c r="E159" s="69" t="str">
        <f>IFERROR(VLOOKUP(J159,Causa!$A$2:$F$15,6,0),"")</f>
        <v/>
      </c>
      <c r="F159" s="52"/>
      <c r="G159" s="53"/>
      <c r="H159" s="212"/>
      <c r="I159" s="55"/>
      <c r="J159" s="54"/>
      <c r="K159" s="54"/>
      <c r="L159" s="54"/>
      <c r="M159" s="54"/>
      <c r="N159" s="54"/>
      <c r="O159" s="54"/>
      <c r="P159" s="54"/>
      <c r="Q159" s="55"/>
      <c r="R159" s="54"/>
      <c r="S159" s="56">
        <f t="shared" si="24"/>
        <v>0</v>
      </c>
      <c r="T159" s="56">
        <f t="shared" si="21"/>
        <v>0</v>
      </c>
      <c r="U159" s="56">
        <f t="shared" si="25"/>
        <v>0</v>
      </c>
      <c r="V159" s="56">
        <f t="shared" si="22"/>
        <v>0</v>
      </c>
      <c r="W159" s="64" t="str">
        <f t="shared" si="23"/>
        <v/>
      </c>
      <c r="X159" s="56" t="str">
        <f t="shared" si="26"/>
        <v>T</v>
      </c>
    </row>
    <row r="160" spans="3:24" ht="21.75" customHeight="1" x14ac:dyDescent="0.25">
      <c r="C160" s="63"/>
      <c r="D160" s="66" t="str">
        <f t="shared" si="20"/>
        <v/>
      </c>
      <c r="E160" s="69" t="str">
        <f>IFERROR(VLOOKUP(J160,Causa!$A$2:$F$15,6,0),"")</f>
        <v/>
      </c>
      <c r="F160" s="52"/>
      <c r="G160" s="53"/>
      <c r="H160" s="212"/>
      <c r="I160" s="55"/>
      <c r="J160" s="54"/>
      <c r="K160" s="54"/>
      <c r="L160" s="54"/>
      <c r="M160" s="54"/>
      <c r="N160" s="54"/>
      <c r="O160" s="54"/>
      <c r="P160" s="54"/>
      <c r="Q160" s="55"/>
      <c r="R160" s="54"/>
      <c r="S160" s="56">
        <f t="shared" si="24"/>
        <v>0</v>
      </c>
      <c r="T160" s="56">
        <f t="shared" si="21"/>
        <v>0</v>
      </c>
      <c r="U160" s="56">
        <f t="shared" si="25"/>
        <v>0</v>
      </c>
      <c r="V160" s="56">
        <f t="shared" si="22"/>
        <v>0</v>
      </c>
      <c r="W160" s="64" t="str">
        <f t="shared" si="23"/>
        <v/>
      </c>
      <c r="X160" s="56" t="str">
        <f t="shared" si="26"/>
        <v>T</v>
      </c>
    </row>
    <row r="161" spans="3:24" ht="21.75" customHeight="1" x14ac:dyDescent="0.25">
      <c r="C161" s="63"/>
      <c r="D161" s="66" t="str">
        <f t="shared" si="20"/>
        <v/>
      </c>
      <c r="E161" s="69" t="str">
        <f>IFERROR(VLOOKUP(J161,Causa!$A$2:$F$15,6,0),"")</f>
        <v/>
      </c>
      <c r="F161" s="52"/>
      <c r="G161" s="53"/>
      <c r="H161" s="212"/>
      <c r="I161" s="55"/>
      <c r="J161" s="54"/>
      <c r="K161" s="54"/>
      <c r="L161" s="54"/>
      <c r="M161" s="54"/>
      <c r="N161" s="54"/>
      <c r="O161" s="54"/>
      <c r="P161" s="54"/>
      <c r="Q161" s="55"/>
      <c r="R161" s="54"/>
      <c r="S161" s="56">
        <f t="shared" si="24"/>
        <v>0</v>
      </c>
      <c r="T161" s="56">
        <f t="shared" si="21"/>
        <v>0</v>
      </c>
      <c r="U161" s="56">
        <f t="shared" si="25"/>
        <v>0</v>
      </c>
      <c r="V161" s="56">
        <f t="shared" si="22"/>
        <v>0</v>
      </c>
      <c r="W161" s="64" t="str">
        <f t="shared" si="23"/>
        <v/>
      </c>
      <c r="X161" s="56" t="str">
        <f t="shared" si="26"/>
        <v>T</v>
      </c>
    </row>
    <row r="162" spans="3:24" ht="21.75" customHeight="1" x14ac:dyDescent="0.25">
      <c r="C162" s="63"/>
      <c r="D162" s="66" t="str">
        <f t="shared" si="20"/>
        <v/>
      </c>
      <c r="E162" s="69" t="str">
        <f>IFERROR(VLOOKUP(J162,Causa!$A$2:$F$15,6,0),"")</f>
        <v/>
      </c>
      <c r="F162" s="52"/>
      <c r="G162" s="53"/>
      <c r="H162" s="212"/>
      <c r="I162" s="55"/>
      <c r="J162" s="54"/>
      <c r="K162" s="54"/>
      <c r="L162" s="54"/>
      <c r="M162" s="54"/>
      <c r="N162" s="54"/>
      <c r="O162" s="54"/>
      <c r="P162" s="54"/>
      <c r="Q162" s="55"/>
      <c r="R162" s="54"/>
      <c r="S162" s="56">
        <f t="shared" si="24"/>
        <v>0</v>
      </c>
      <c r="T162" s="56">
        <f t="shared" si="21"/>
        <v>0</v>
      </c>
      <c r="U162" s="56">
        <f t="shared" si="25"/>
        <v>0</v>
      </c>
      <c r="V162" s="56">
        <f t="shared" si="22"/>
        <v>0</v>
      </c>
      <c r="W162" s="64" t="str">
        <f t="shared" si="23"/>
        <v/>
      </c>
      <c r="X162" s="56" t="str">
        <f t="shared" si="26"/>
        <v>T</v>
      </c>
    </row>
    <row r="163" spans="3:24" ht="21.75" customHeight="1" x14ac:dyDescent="0.25">
      <c r="C163" s="63"/>
      <c r="D163" s="66" t="str">
        <f t="shared" ref="D163:D188" si="27">IF(E163="","",IF(E163=1,IF(COUNTA(F163:P163)=9,1,0),IF(J163="OPERACIO",IF(COUNTA(F163:P163)=7,1,0),IF(COUNTA(F163:P163)=7,1,0))))</f>
        <v/>
      </c>
      <c r="E163" s="69" t="str">
        <f>IFERROR(VLOOKUP(J163,Causa!$A$2:$F$15,6,0),"")</f>
        <v/>
      </c>
      <c r="F163" s="52"/>
      <c r="G163" s="53"/>
      <c r="H163" s="212"/>
      <c r="I163" s="55"/>
      <c r="J163" s="54"/>
      <c r="K163" s="54"/>
      <c r="L163" s="54"/>
      <c r="M163" s="54"/>
      <c r="N163" s="54"/>
      <c r="O163" s="54"/>
      <c r="P163" s="54"/>
      <c r="Q163" s="55"/>
      <c r="R163" s="54"/>
      <c r="S163" s="56">
        <f t="shared" si="24"/>
        <v>0</v>
      </c>
      <c r="T163" s="56">
        <f t="shared" ref="T163:T188" si="28">IF(J163="Programa",P163,0)-S163</f>
        <v>0</v>
      </c>
      <c r="U163" s="56">
        <f t="shared" si="25"/>
        <v>0</v>
      </c>
      <c r="V163" s="56">
        <f t="shared" ref="V163:V188" si="29">IF(J163="ELECTRIC",P163,0)+IF(J163="INSTRUME",P163,0)+IF(J163="MECANICA",P163,0)+IF(J163="OPERACIO",P163,0)+IF(J163="AUTOMATI",P163,0)</f>
        <v>0</v>
      </c>
      <c r="W163" s="64" t="str">
        <f t="shared" ref="W163:W188" si="30">IF(F163="","",HOUR(F163))</f>
        <v/>
      </c>
      <c r="X163" s="56" t="str">
        <f t="shared" si="26"/>
        <v>T</v>
      </c>
    </row>
    <row r="164" spans="3:24" ht="21.75" customHeight="1" x14ac:dyDescent="0.25">
      <c r="C164" s="63"/>
      <c r="D164" s="66" t="str">
        <f t="shared" si="27"/>
        <v/>
      </c>
      <c r="E164" s="69" t="str">
        <f>IFERROR(VLOOKUP(J164,Causa!$A$2:$F$15,6,0),"")</f>
        <v/>
      </c>
      <c r="F164" s="52"/>
      <c r="G164" s="53"/>
      <c r="H164" s="212"/>
      <c r="I164" s="55"/>
      <c r="J164" s="54"/>
      <c r="K164" s="54"/>
      <c r="L164" s="54"/>
      <c r="M164" s="54"/>
      <c r="N164" s="54"/>
      <c r="O164" s="54"/>
      <c r="P164" s="54"/>
      <c r="Q164" s="55"/>
      <c r="R164" s="54"/>
      <c r="S164" s="56">
        <f t="shared" ref="S164:S188" si="31">IF(K164="tiempo no programado",P164,0)</f>
        <v>0</v>
      </c>
      <c r="T164" s="56">
        <f t="shared" si="28"/>
        <v>0</v>
      </c>
      <c r="U164" s="56">
        <f t="shared" ref="U164:U188" si="32">IF(J164="CALIDAD",P164,0)+IF(J164="LOGISTIC",P164,0)+IF(J164="REPUESTO",P164,0)+IF(J164="SALAMAQ",P164,0)</f>
        <v>0</v>
      </c>
      <c r="V164" s="56">
        <f t="shared" si="29"/>
        <v>0</v>
      </c>
      <c r="W164" s="64" t="str">
        <f t="shared" si="30"/>
        <v/>
      </c>
      <c r="X164" s="56" t="str">
        <f t="shared" ref="X164:X188" si="33">IF(OR(W164=23,W164&lt;7),"N",IF(AND(W164&gt;=7,W164&lt;15),"M","T"))</f>
        <v>T</v>
      </c>
    </row>
    <row r="165" spans="3:24" ht="21.75" customHeight="1" x14ac:dyDescent="0.25">
      <c r="C165" s="63"/>
      <c r="D165" s="66" t="str">
        <f t="shared" si="27"/>
        <v/>
      </c>
      <c r="E165" s="69" t="str">
        <f>IFERROR(VLOOKUP(J165,Causa!$A$2:$F$15,6,0),"")</f>
        <v/>
      </c>
      <c r="F165" s="52"/>
      <c r="G165" s="53"/>
      <c r="H165" s="212"/>
      <c r="I165" s="55"/>
      <c r="J165" s="54"/>
      <c r="K165" s="54"/>
      <c r="L165" s="54"/>
      <c r="M165" s="54"/>
      <c r="N165" s="54"/>
      <c r="O165" s="54"/>
      <c r="P165" s="54"/>
      <c r="Q165" s="55"/>
      <c r="R165" s="54"/>
      <c r="S165" s="56">
        <f t="shared" si="31"/>
        <v>0</v>
      </c>
      <c r="T165" s="56">
        <f t="shared" si="28"/>
        <v>0</v>
      </c>
      <c r="U165" s="56">
        <f t="shared" si="32"/>
        <v>0</v>
      </c>
      <c r="V165" s="56">
        <f t="shared" si="29"/>
        <v>0</v>
      </c>
      <c r="W165" s="64" t="str">
        <f t="shared" si="30"/>
        <v/>
      </c>
      <c r="X165" s="56" t="str">
        <f t="shared" si="33"/>
        <v>T</v>
      </c>
    </row>
    <row r="166" spans="3:24" ht="21.75" customHeight="1" x14ac:dyDescent="0.25">
      <c r="C166" s="63"/>
      <c r="D166" s="66" t="str">
        <f t="shared" si="27"/>
        <v/>
      </c>
      <c r="E166" s="69" t="str">
        <f>IFERROR(VLOOKUP(J166,Causa!$A$2:$F$15,6,0),"")</f>
        <v/>
      </c>
      <c r="F166" s="52"/>
      <c r="G166" s="53"/>
      <c r="H166" s="212"/>
      <c r="I166" s="55"/>
      <c r="J166" s="54"/>
      <c r="K166" s="54"/>
      <c r="L166" s="54"/>
      <c r="M166" s="54"/>
      <c r="N166" s="54"/>
      <c r="O166" s="54"/>
      <c r="P166" s="54"/>
      <c r="Q166" s="55"/>
      <c r="R166" s="54"/>
      <c r="S166" s="56">
        <f t="shared" si="31"/>
        <v>0</v>
      </c>
      <c r="T166" s="56">
        <f t="shared" si="28"/>
        <v>0</v>
      </c>
      <c r="U166" s="56">
        <f t="shared" si="32"/>
        <v>0</v>
      </c>
      <c r="V166" s="56">
        <f t="shared" si="29"/>
        <v>0</v>
      </c>
      <c r="W166" s="64" t="str">
        <f t="shared" si="30"/>
        <v/>
      </c>
      <c r="X166" s="56" t="str">
        <f t="shared" si="33"/>
        <v>T</v>
      </c>
    </row>
    <row r="167" spans="3:24" ht="21.75" customHeight="1" x14ac:dyDescent="0.25">
      <c r="C167" s="63"/>
      <c r="D167" s="66" t="str">
        <f t="shared" si="27"/>
        <v/>
      </c>
      <c r="E167" s="69" t="str">
        <f>IFERROR(VLOOKUP(J167,Causa!$A$2:$F$15,6,0),"")</f>
        <v/>
      </c>
      <c r="F167" s="52"/>
      <c r="G167" s="53"/>
      <c r="H167" s="212"/>
      <c r="I167" s="55"/>
      <c r="J167" s="54"/>
      <c r="K167" s="54"/>
      <c r="L167" s="54"/>
      <c r="M167" s="54"/>
      <c r="N167" s="54"/>
      <c r="O167" s="54"/>
      <c r="P167" s="54"/>
      <c r="Q167" s="55"/>
      <c r="R167" s="54"/>
      <c r="S167" s="56">
        <f t="shared" si="31"/>
        <v>0</v>
      </c>
      <c r="T167" s="56">
        <f t="shared" si="28"/>
        <v>0</v>
      </c>
      <c r="U167" s="56">
        <f t="shared" si="32"/>
        <v>0</v>
      </c>
      <c r="V167" s="56">
        <f t="shared" si="29"/>
        <v>0</v>
      </c>
      <c r="W167" s="64" t="str">
        <f t="shared" si="30"/>
        <v/>
      </c>
      <c r="X167" s="56" t="str">
        <f t="shared" si="33"/>
        <v>T</v>
      </c>
    </row>
    <row r="168" spans="3:24" ht="21.75" customHeight="1" x14ac:dyDescent="0.25">
      <c r="C168" s="63"/>
      <c r="D168" s="66" t="str">
        <f t="shared" si="27"/>
        <v/>
      </c>
      <c r="E168" s="69" t="str">
        <f>IFERROR(VLOOKUP(J168,Causa!$A$2:$F$15,6,0),"")</f>
        <v/>
      </c>
      <c r="F168" s="52"/>
      <c r="G168" s="53"/>
      <c r="H168" s="212"/>
      <c r="I168" s="55"/>
      <c r="J168" s="54"/>
      <c r="K168" s="54"/>
      <c r="L168" s="54"/>
      <c r="M168" s="54"/>
      <c r="N168" s="54"/>
      <c r="O168" s="54"/>
      <c r="P168" s="54"/>
      <c r="Q168" s="55"/>
      <c r="R168" s="54"/>
      <c r="S168" s="56">
        <f t="shared" si="31"/>
        <v>0</v>
      </c>
      <c r="T168" s="56">
        <f t="shared" si="28"/>
        <v>0</v>
      </c>
      <c r="U168" s="56">
        <f t="shared" si="32"/>
        <v>0</v>
      </c>
      <c r="V168" s="56">
        <f t="shared" si="29"/>
        <v>0</v>
      </c>
      <c r="W168" s="64" t="str">
        <f t="shared" si="30"/>
        <v/>
      </c>
      <c r="X168" s="56" t="str">
        <f t="shared" si="33"/>
        <v>T</v>
      </c>
    </row>
    <row r="169" spans="3:24" ht="21.75" customHeight="1" x14ac:dyDescent="0.25">
      <c r="C169" s="63"/>
      <c r="D169" s="66" t="str">
        <f t="shared" si="27"/>
        <v/>
      </c>
      <c r="E169" s="69" t="str">
        <f>IFERROR(VLOOKUP(J169,Causa!$A$2:$F$15,6,0),"")</f>
        <v/>
      </c>
      <c r="F169" s="52"/>
      <c r="G169" s="53"/>
      <c r="H169" s="212"/>
      <c r="I169" s="55"/>
      <c r="J169" s="54"/>
      <c r="K169" s="54"/>
      <c r="L169" s="54"/>
      <c r="M169" s="54"/>
      <c r="N169" s="54"/>
      <c r="O169" s="54"/>
      <c r="P169" s="54"/>
      <c r="Q169" s="55"/>
      <c r="R169" s="54"/>
      <c r="S169" s="56">
        <f t="shared" si="31"/>
        <v>0</v>
      </c>
      <c r="T169" s="56">
        <f t="shared" si="28"/>
        <v>0</v>
      </c>
      <c r="U169" s="56">
        <f t="shared" si="32"/>
        <v>0</v>
      </c>
      <c r="V169" s="56">
        <f t="shared" si="29"/>
        <v>0</v>
      </c>
      <c r="W169" s="64" t="str">
        <f t="shared" si="30"/>
        <v/>
      </c>
      <c r="X169" s="56" t="str">
        <f t="shared" si="33"/>
        <v>T</v>
      </c>
    </row>
    <row r="170" spans="3:24" ht="21.75" customHeight="1" x14ac:dyDescent="0.25">
      <c r="C170" s="63"/>
      <c r="D170" s="66" t="str">
        <f t="shared" si="27"/>
        <v/>
      </c>
      <c r="E170" s="69" t="str">
        <f>IFERROR(VLOOKUP(J170,Causa!$A$2:$F$15,6,0),"")</f>
        <v/>
      </c>
      <c r="F170" s="52"/>
      <c r="G170" s="53"/>
      <c r="H170" s="212"/>
      <c r="I170" s="55"/>
      <c r="J170" s="54"/>
      <c r="K170" s="54"/>
      <c r="L170" s="54"/>
      <c r="M170" s="54"/>
      <c r="N170" s="54"/>
      <c r="O170" s="54"/>
      <c r="P170" s="54"/>
      <c r="Q170" s="55"/>
      <c r="R170" s="54"/>
      <c r="S170" s="56">
        <f t="shared" si="31"/>
        <v>0</v>
      </c>
      <c r="T170" s="56">
        <f t="shared" si="28"/>
        <v>0</v>
      </c>
      <c r="U170" s="56">
        <f t="shared" si="32"/>
        <v>0</v>
      </c>
      <c r="V170" s="56">
        <f t="shared" si="29"/>
        <v>0</v>
      </c>
      <c r="W170" s="64" t="str">
        <f t="shared" si="30"/>
        <v/>
      </c>
      <c r="X170" s="56" t="str">
        <f t="shared" si="33"/>
        <v>T</v>
      </c>
    </row>
    <row r="171" spans="3:24" ht="21.75" customHeight="1" x14ac:dyDescent="0.25">
      <c r="C171" s="63"/>
      <c r="D171" s="66" t="str">
        <f t="shared" si="27"/>
        <v/>
      </c>
      <c r="E171" s="69" t="str">
        <f>IFERROR(VLOOKUP(J171,Causa!$A$2:$F$15,6,0),"")</f>
        <v/>
      </c>
      <c r="F171" s="52"/>
      <c r="G171" s="53"/>
      <c r="H171" s="212"/>
      <c r="I171" s="55"/>
      <c r="J171" s="54"/>
      <c r="K171" s="54"/>
      <c r="L171" s="54"/>
      <c r="M171" s="54"/>
      <c r="N171" s="54"/>
      <c r="O171" s="54"/>
      <c r="P171" s="54"/>
      <c r="Q171" s="55"/>
      <c r="R171" s="54"/>
      <c r="S171" s="56">
        <f t="shared" si="31"/>
        <v>0</v>
      </c>
      <c r="T171" s="56">
        <f t="shared" si="28"/>
        <v>0</v>
      </c>
      <c r="U171" s="56">
        <f t="shared" si="32"/>
        <v>0</v>
      </c>
      <c r="V171" s="56">
        <f t="shared" si="29"/>
        <v>0</v>
      </c>
      <c r="W171" s="64" t="str">
        <f t="shared" si="30"/>
        <v/>
      </c>
      <c r="X171" s="56" t="str">
        <f t="shared" si="33"/>
        <v>T</v>
      </c>
    </row>
    <row r="172" spans="3:24" ht="21.75" customHeight="1" x14ac:dyDescent="0.25">
      <c r="C172" s="63"/>
      <c r="D172" s="66" t="str">
        <f t="shared" si="27"/>
        <v/>
      </c>
      <c r="E172" s="69" t="str">
        <f>IFERROR(VLOOKUP(J172,Causa!$A$2:$F$15,6,0),"")</f>
        <v/>
      </c>
      <c r="F172" s="52"/>
      <c r="G172" s="53"/>
      <c r="H172" s="212"/>
      <c r="I172" s="55"/>
      <c r="J172" s="54"/>
      <c r="K172" s="54"/>
      <c r="L172" s="54"/>
      <c r="M172" s="54"/>
      <c r="N172" s="54"/>
      <c r="O172" s="54"/>
      <c r="P172" s="54"/>
      <c r="Q172" s="55"/>
      <c r="R172" s="54"/>
      <c r="S172" s="56">
        <f t="shared" si="31"/>
        <v>0</v>
      </c>
      <c r="T172" s="56">
        <f t="shared" si="28"/>
        <v>0</v>
      </c>
      <c r="U172" s="56">
        <f t="shared" si="32"/>
        <v>0</v>
      </c>
      <c r="V172" s="56">
        <f t="shared" si="29"/>
        <v>0</v>
      </c>
      <c r="W172" s="64" t="str">
        <f t="shared" si="30"/>
        <v/>
      </c>
      <c r="X172" s="56" t="str">
        <f t="shared" si="33"/>
        <v>T</v>
      </c>
    </row>
    <row r="173" spans="3:24" ht="21.75" customHeight="1" x14ac:dyDescent="0.25">
      <c r="C173" s="63"/>
      <c r="D173" s="66" t="str">
        <f t="shared" si="27"/>
        <v/>
      </c>
      <c r="E173" s="69" t="str">
        <f>IFERROR(VLOOKUP(J173,Causa!$A$2:$F$15,6,0),"")</f>
        <v/>
      </c>
      <c r="F173" s="52"/>
      <c r="G173" s="53"/>
      <c r="H173" s="212"/>
      <c r="I173" s="55"/>
      <c r="J173" s="54"/>
      <c r="K173" s="54"/>
      <c r="L173" s="54"/>
      <c r="M173" s="54"/>
      <c r="N173" s="54"/>
      <c r="O173" s="54"/>
      <c r="P173" s="54"/>
      <c r="Q173" s="55"/>
      <c r="R173" s="54"/>
      <c r="S173" s="56">
        <f t="shared" si="31"/>
        <v>0</v>
      </c>
      <c r="T173" s="56">
        <f t="shared" si="28"/>
        <v>0</v>
      </c>
      <c r="U173" s="56">
        <f t="shared" si="32"/>
        <v>0</v>
      </c>
      <c r="V173" s="56">
        <f t="shared" si="29"/>
        <v>0</v>
      </c>
      <c r="W173" s="64" t="str">
        <f t="shared" si="30"/>
        <v/>
      </c>
      <c r="X173" s="56" t="str">
        <f t="shared" si="33"/>
        <v>T</v>
      </c>
    </row>
    <row r="174" spans="3:24" ht="21.75" customHeight="1" x14ac:dyDescent="0.25">
      <c r="C174" s="63"/>
      <c r="D174" s="66" t="str">
        <f t="shared" si="27"/>
        <v/>
      </c>
      <c r="E174" s="69" t="str">
        <f>IFERROR(VLOOKUP(J174,Causa!$A$2:$F$15,6,0),"")</f>
        <v/>
      </c>
      <c r="F174" s="52"/>
      <c r="G174" s="53"/>
      <c r="H174" s="212"/>
      <c r="I174" s="55"/>
      <c r="J174" s="54"/>
      <c r="K174" s="54"/>
      <c r="L174" s="54"/>
      <c r="M174" s="54"/>
      <c r="N174" s="54"/>
      <c r="O174" s="54"/>
      <c r="P174" s="54"/>
      <c r="Q174" s="55"/>
      <c r="R174" s="54"/>
      <c r="S174" s="56">
        <f t="shared" si="31"/>
        <v>0</v>
      </c>
      <c r="T174" s="56">
        <f t="shared" si="28"/>
        <v>0</v>
      </c>
      <c r="U174" s="56">
        <f t="shared" si="32"/>
        <v>0</v>
      </c>
      <c r="V174" s="56">
        <f t="shared" si="29"/>
        <v>0</v>
      </c>
      <c r="W174" s="64" t="str">
        <f t="shared" si="30"/>
        <v/>
      </c>
      <c r="X174" s="56" t="str">
        <f t="shared" si="33"/>
        <v>T</v>
      </c>
    </row>
    <row r="175" spans="3:24" ht="21.75" customHeight="1" x14ac:dyDescent="0.25">
      <c r="C175" s="63"/>
      <c r="D175" s="66" t="str">
        <f t="shared" si="27"/>
        <v/>
      </c>
      <c r="E175" s="69" t="str">
        <f>IFERROR(VLOOKUP(J175,Causa!$A$2:$F$15,6,0),"")</f>
        <v/>
      </c>
      <c r="F175" s="52"/>
      <c r="G175" s="53"/>
      <c r="H175" s="212"/>
      <c r="I175" s="55"/>
      <c r="J175" s="54"/>
      <c r="K175" s="54"/>
      <c r="L175" s="54"/>
      <c r="M175" s="54"/>
      <c r="N175" s="54"/>
      <c r="O175" s="54"/>
      <c r="P175" s="54"/>
      <c r="Q175" s="55"/>
      <c r="R175" s="54"/>
      <c r="S175" s="56">
        <f t="shared" si="31"/>
        <v>0</v>
      </c>
      <c r="T175" s="56">
        <f t="shared" si="28"/>
        <v>0</v>
      </c>
      <c r="U175" s="56">
        <f t="shared" si="32"/>
        <v>0</v>
      </c>
      <c r="V175" s="56">
        <f t="shared" si="29"/>
        <v>0</v>
      </c>
      <c r="W175" s="64" t="str">
        <f t="shared" si="30"/>
        <v/>
      </c>
      <c r="X175" s="56" t="str">
        <f t="shared" si="33"/>
        <v>T</v>
      </c>
    </row>
    <row r="176" spans="3:24" ht="21.75" customHeight="1" x14ac:dyDescent="0.25">
      <c r="C176" s="63"/>
      <c r="D176" s="66" t="str">
        <f t="shared" si="27"/>
        <v/>
      </c>
      <c r="E176" s="69" t="str">
        <f>IFERROR(VLOOKUP(J176,Causa!$A$2:$F$15,6,0),"")</f>
        <v/>
      </c>
      <c r="F176" s="52"/>
      <c r="G176" s="53"/>
      <c r="H176" s="212"/>
      <c r="I176" s="55"/>
      <c r="J176" s="54"/>
      <c r="K176" s="54"/>
      <c r="L176" s="54"/>
      <c r="M176" s="54"/>
      <c r="N176" s="54"/>
      <c r="O176" s="54"/>
      <c r="P176" s="54"/>
      <c r="Q176" s="55"/>
      <c r="R176" s="54"/>
      <c r="S176" s="56">
        <f t="shared" si="31"/>
        <v>0</v>
      </c>
      <c r="T176" s="56">
        <f t="shared" si="28"/>
        <v>0</v>
      </c>
      <c r="U176" s="56">
        <f t="shared" si="32"/>
        <v>0</v>
      </c>
      <c r="V176" s="56">
        <f t="shared" si="29"/>
        <v>0</v>
      </c>
      <c r="W176" s="64" t="str">
        <f t="shared" si="30"/>
        <v/>
      </c>
      <c r="X176" s="56" t="str">
        <f t="shared" si="33"/>
        <v>T</v>
      </c>
    </row>
    <row r="177" spans="3:24" ht="21.75" customHeight="1" x14ac:dyDescent="0.25">
      <c r="C177" s="63"/>
      <c r="D177" s="66" t="str">
        <f t="shared" si="27"/>
        <v/>
      </c>
      <c r="E177" s="69" t="str">
        <f>IFERROR(VLOOKUP(J177,Causa!$A$2:$F$15,6,0),"")</f>
        <v/>
      </c>
      <c r="F177" s="52"/>
      <c r="G177" s="53"/>
      <c r="H177" s="212"/>
      <c r="I177" s="55"/>
      <c r="J177" s="54"/>
      <c r="K177" s="54"/>
      <c r="L177" s="54"/>
      <c r="M177" s="54"/>
      <c r="N177" s="54"/>
      <c r="O177" s="54"/>
      <c r="P177" s="54"/>
      <c r="Q177" s="55"/>
      <c r="R177" s="54"/>
      <c r="S177" s="56">
        <f t="shared" si="31"/>
        <v>0</v>
      </c>
      <c r="T177" s="56">
        <f t="shared" si="28"/>
        <v>0</v>
      </c>
      <c r="U177" s="56">
        <f t="shared" si="32"/>
        <v>0</v>
      </c>
      <c r="V177" s="56">
        <f t="shared" si="29"/>
        <v>0</v>
      </c>
      <c r="W177" s="64" t="str">
        <f t="shared" si="30"/>
        <v/>
      </c>
      <c r="X177" s="56" t="str">
        <f t="shared" si="33"/>
        <v>T</v>
      </c>
    </row>
    <row r="178" spans="3:24" ht="21.75" customHeight="1" x14ac:dyDescent="0.25">
      <c r="C178" s="63"/>
      <c r="D178" s="66" t="str">
        <f t="shared" si="27"/>
        <v/>
      </c>
      <c r="E178" s="69" t="str">
        <f>IFERROR(VLOOKUP(J178,Causa!$A$2:$F$15,6,0),"")</f>
        <v/>
      </c>
      <c r="F178" s="52"/>
      <c r="G178" s="53"/>
      <c r="H178" s="212"/>
      <c r="I178" s="55"/>
      <c r="J178" s="54"/>
      <c r="K178" s="54"/>
      <c r="L178" s="54"/>
      <c r="M178" s="54"/>
      <c r="N178" s="54"/>
      <c r="O178" s="54"/>
      <c r="P178" s="54"/>
      <c r="Q178" s="55"/>
      <c r="R178" s="54"/>
      <c r="S178" s="56">
        <f t="shared" si="31"/>
        <v>0</v>
      </c>
      <c r="T178" s="56">
        <f t="shared" si="28"/>
        <v>0</v>
      </c>
      <c r="U178" s="56">
        <f t="shared" si="32"/>
        <v>0</v>
      </c>
      <c r="V178" s="56">
        <f t="shared" si="29"/>
        <v>0</v>
      </c>
      <c r="W178" s="64" t="str">
        <f t="shared" si="30"/>
        <v/>
      </c>
      <c r="X178" s="56" t="str">
        <f t="shared" si="33"/>
        <v>T</v>
      </c>
    </row>
    <row r="179" spans="3:24" ht="21.75" customHeight="1" x14ac:dyDescent="0.25">
      <c r="C179" s="63"/>
      <c r="D179" s="66" t="str">
        <f t="shared" si="27"/>
        <v/>
      </c>
      <c r="E179" s="69" t="str">
        <f>IFERROR(VLOOKUP(J179,Causa!$A$2:$F$15,6,0),"")</f>
        <v/>
      </c>
      <c r="F179" s="52"/>
      <c r="G179" s="53"/>
      <c r="H179" s="212"/>
      <c r="I179" s="55"/>
      <c r="J179" s="54"/>
      <c r="K179" s="54"/>
      <c r="L179" s="54"/>
      <c r="M179" s="54"/>
      <c r="N179" s="54"/>
      <c r="O179" s="54"/>
      <c r="P179" s="54"/>
      <c r="Q179" s="55"/>
      <c r="R179" s="54"/>
      <c r="S179" s="56">
        <f t="shared" si="31"/>
        <v>0</v>
      </c>
      <c r="T179" s="56">
        <f t="shared" si="28"/>
        <v>0</v>
      </c>
      <c r="U179" s="56">
        <f t="shared" si="32"/>
        <v>0</v>
      </c>
      <c r="V179" s="56">
        <f t="shared" si="29"/>
        <v>0</v>
      </c>
      <c r="W179" s="64" t="str">
        <f t="shared" si="30"/>
        <v/>
      </c>
      <c r="X179" s="56" t="str">
        <f t="shared" si="33"/>
        <v>T</v>
      </c>
    </row>
    <row r="180" spans="3:24" ht="21.75" customHeight="1" x14ac:dyDescent="0.25">
      <c r="C180" s="63"/>
      <c r="D180" s="66" t="str">
        <f t="shared" si="27"/>
        <v/>
      </c>
      <c r="E180" s="69" t="str">
        <f>IFERROR(VLOOKUP(J180,Causa!$A$2:$F$15,6,0),"")</f>
        <v/>
      </c>
      <c r="F180" s="52"/>
      <c r="G180" s="53"/>
      <c r="H180" s="212"/>
      <c r="I180" s="55"/>
      <c r="J180" s="54"/>
      <c r="K180" s="54"/>
      <c r="L180" s="54"/>
      <c r="M180" s="54"/>
      <c r="N180" s="54"/>
      <c r="O180" s="54"/>
      <c r="P180" s="54"/>
      <c r="Q180" s="55"/>
      <c r="R180" s="54"/>
      <c r="S180" s="56">
        <f t="shared" si="31"/>
        <v>0</v>
      </c>
      <c r="T180" s="56">
        <f t="shared" si="28"/>
        <v>0</v>
      </c>
      <c r="U180" s="56">
        <f t="shared" si="32"/>
        <v>0</v>
      </c>
      <c r="V180" s="56">
        <f t="shared" si="29"/>
        <v>0</v>
      </c>
      <c r="W180" s="64" t="str">
        <f t="shared" si="30"/>
        <v/>
      </c>
      <c r="X180" s="56" t="str">
        <f t="shared" si="33"/>
        <v>T</v>
      </c>
    </row>
    <row r="181" spans="3:24" ht="21.75" customHeight="1" x14ac:dyDescent="0.25">
      <c r="C181" s="63"/>
      <c r="D181" s="66" t="str">
        <f t="shared" si="27"/>
        <v/>
      </c>
      <c r="E181" s="69" t="str">
        <f>IFERROR(VLOOKUP(J181,Causa!$A$2:$F$15,6,0),"")</f>
        <v/>
      </c>
      <c r="F181" s="52"/>
      <c r="G181" s="53"/>
      <c r="H181" s="212"/>
      <c r="I181" s="55"/>
      <c r="J181" s="54"/>
      <c r="K181" s="54"/>
      <c r="L181" s="54"/>
      <c r="M181" s="54"/>
      <c r="N181" s="54"/>
      <c r="O181" s="54"/>
      <c r="P181" s="54"/>
      <c r="Q181" s="55"/>
      <c r="R181" s="54"/>
      <c r="S181" s="56">
        <f t="shared" si="31"/>
        <v>0</v>
      </c>
      <c r="T181" s="56">
        <f t="shared" si="28"/>
        <v>0</v>
      </c>
      <c r="U181" s="56">
        <f t="shared" si="32"/>
        <v>0</v>
      </c>
      <c r="V181" s="56">
        <f t="shared" si="29"/>
        <v>0</v>
      </c>
      <c r="W181" s="64" t="str">
        <f t="shared" si="30"/>
        <v/>
      </c>
      <c r="X181" s="56" t="str">
        <f t="shared" si="33"/>
        <v>T</v>
      </c>
    </row>
    <row r="182" spans="3:24" ht="21.75" customHeight="1" x14ac:dyDescent="0.25">
      <c r="C182" s="63"/>
      <c r="D182" s="66" t="str">
        <f t="shared" si="27"/>
        <v/>
      </c>
      <c r="E182" s="69" t="str">
        <f>IFERROR(VLOOKUP(J182,Causa!$A$2:$F$15,6,0),"")</f>
        <v/>
      </c>
      <c r="F182" s="52"/>
      <c r="G182" s="53"/>
      <c r="H182" s="212"/>
      <c r="I182" s="55"/>
      <c r="J182" s="54"/>
      <c r="K182" s="54"/>
      <c r="L182" s="54"/>
      <c r="M182" s="54"/>
      <c r="N182" s="54"/>
      <c r="O182" s="54"/>
      <c r="P182" s="54"/>
      <c r="Q182" s="55"/>
      <c r="R182" s="54"/>
      <c r="S182" s="56">
        <f t="shared" si="31"/>
        <v>0</v>
      </c>
      <c r="T182" s="56">
        <f t="shared" si="28"/>
        <v>0</v>
      </c>
      <c r="U182" s="56">
        <f t="shared" si="32"/>
        <v>0</v>
      </c>
      <c r="V182" s="56">
        <f t="shared" si="29"/>
        <v>0</v>
      </c>
      <c r="W182" s="64" t="str">
        <f t="shared" si="30"/>
        <v/>
      </c>
      <c r="X182" s="56" t="str">
        <f t="shared" si="33"/>
        <v>T</v>
      </c>
    </row>
    <row r="183" spans="3:24" ht="21.75" customHeight="1" x14ac:dyDescent="0.25">
      <c r="C183" s="63"/>
      <c r="D183" s="66" t="str">
        <f t="shared" si="27"/>
        <v/>
      </c>
      <c r="E183" s="69" t="str">
        <f>IFERROR(VLOOKUP(J183,Causa!$A$2:$F$15,6,0),"")</f>
        <v/>
      </c>
      <c r="F183" s="52"/>
      <c r="G183" s="53"/>
      <c r="H183" s="212"/>
      <c r="I183" s="55"/>
      <c r="J183" s="54"/>
      <c r="K183" s="54"/>
      <c r="L183" s="54"/>
      <c r="M183" s="54"/>
      <c r="N183" s="54"/>
      <c r="O183" s="54"/>
      <c r="P183" s="54"/>
      <c r="Q183" s="55"/>
      <c r="R183" s="54"/>
      <c r="S183" s="56">
        <f t="shared" si="31"/>
        <v>0</v>
      </c>
      <c r="T183" s="56">
        <f t="shared" si="28"/>
        <v>0</v>
      </c>
      <c r="U183" s="56">
        <f t="shared" si="32"/>
        <v>0</v>
      </c>
      <c r="V183" s="56">
        <f t="shared" si="29"/>
        <v>0</v>
      </c>
      <c r="W183" s="64" t="str">
        <f t="shared" si="30"/>
        <v/>
      </c>
      <c r="X183" s="56" t="str">
        <f t="shared" si="33"/>
        <v>T</v>
      </c>
    </row>
    <row r="184" spans="3:24" ht="21.75" customHeight="1" x14ac:dyDescent="0.25">
      <c r="C184" s="63"/>
      <c r="D184" s="66" t="str">
        <f t="shared" si="27"/>
        <v/>
      </c>
      <c r="E184" s="69" t="str">
        <f>IFERROR(VLOOKUP(J184,Causa!$A$2:$F$15,6,0),"")</f>
        <v/>
      </c>
      <c r="F184" s="52"/>
      <c r="G184" s="53"/>
      <c r="H184" s="212"/>
      <c r="I184" s="55"/>
      <c r="J184" s="54"/>
      <c r="K184" s="54"/>
      <c r="L184" s="54"/>
      <c r="M184" s="54"/>
      <c r="N184" s="54"/>
      <c r="O184" s="54"/>
      <c r="P184" s="54"/>
      <c r="Q184" s="55"/>
      <c r="R184" s="54"/>
      <c r="S184" s="56">
        <f t="shared" si="31"/>
        <v>0</v>
      </c>
      <c r="T184" s="56">
        <f t="shared" si="28"/>
        <v>0</v>
      </c>
      <c r="U184" s="56">
        <f t="shared" si="32"/>
        <v>0</v>
      </c>
      <c r="V184" s="56">
        <f t="shared" si="29"/>
        <v>0</v>
      </c>
      <c r="W184" s="64" t="str">
        <f t="shared" si="30"/>
        <v/>
      </c>
      <c r="X184" s="56" t="str">
        <f t="shared" si="33"/>
        <v>T</v>
      </c>
    </row>
    <row r="185" spans="3:24" ht="21.75" customHeight="1" x14ac:dyDescent="0.25">
      <c r="C185" s="63"/>
      <c r="D185" s="66" t="str">
        <f t="shared" si="27"/>
        <v/>
      </c>
      <c r="E185" s="69" t="str">
        <f>IFERROR(VLOOKUP(J185,Causa!$A$2:$F$15,6,0),"")</f>
        <v/>
      </c>
      <c r="F185" s="52"/>
      <c r="G185" s="53"/>
      <c r="H185" s="212"/>
      <c r="I185" s="55"/>
      <c r="J185" s="54"/>
      <c r="K185" s="54"/>
      <c r="L185" s="54"/>
      <c r="M185" s="54"/>
      <c r="N185" s="54"/>
      <c r="O185" s="54"/>
      <c r="P185" s="54"/>
      <c r="Q185" s="55"/>
      <c r="R185" s="54"/>
      <c r="S185" s="56">
        <f t="shared" si="31"/>
        <v>0</v>
      </c>
      <c r="T185" s="56">
        <f t="shared" si="28"/>
        <v>0</v>
      </c>
      <c r="U185" s="56">
        <f t="shared" si="32"/>
        <v>0</v>
      </c>
      <c r="V185" s="56">
        <f t="shared" si="29"/>
        <v>0</v>
      </c>
      <c r="W185" s="64" t="str">
        <f t="shared" si="30"/>
        <v/>
      </c>
      <c r="X185" s="56" t="str">
        <f t="shared" si="33"/>
        <v>T</v>
      </c>
    </row>
    <row r="186" spans="3:24" ht="21.75" customHeight="1" x14ac:dyDescent="0.25">
      <c r="C186" s="63"/>
      <c r="D186" s="66" t="str">
        <f t="shared" si="27"/>
        <v/>
      </c>
      <c r="E186" s="69" t="str">
        <f>IFERROR(VLOOKUP(J186,Causa!$A$2:$F$15,6,0),"")</f>
        <v/>
      </c>
      <c r="F186" s="52"/>
      <c r="G186" s="53"/>
      <c r="H186" s="212"/>
      <c r="I186" s="55"/>
      <c r="J186" s="54"/>
      <c r="K186" s="54"/>
      <c r="L186" s="54"/>
      <c r="M186" s="54"/>
      <c r="N186" s="54"/>
      <c r="O186" s="54"/>
      <c r="P186" s="54"/>
      <c r="Q186" s="55"/>
      <c r="R186" s="54"/>
      <c r="S186" s="56">
        <f t="shared" si="31"/>
        <v>0</v>
      </c>
      <c r="T186" s="56">
        <f t="shared" si="28"/>
        <v>0</v>
      </c>
      <c r="U186" s="56">
        <f t="shared" si="32"/>
        <v>0</v>
      </c>
      <c r="V186" s="56">
        <f t="shared" si="29"/>
        <v>0</v>
      </c>
      <c r="W186" s="64" t="str">
        <f t="shared" si="30"/>
        <v/>
      </c>
      <c r="X186" s="56" t="str">
        <f t="shared" si="33"/>
        <v>T</v>
      </c>
    </row>
    <row r="187" spans="3:24" ht="21.75" customHeight="1" x14ac:dyDescent="0.25">
      <c r="C187" s="63"/>
      <c r="D187" s="66" t="str">
        <f t="shared" si="27"/>
        <v/>
      </c>
      <c r="E187" s="69" t="str">
        <f>IFERROR(VLOOKUP(J187,Causa!$A$2:$F$15,6,0),"")</f>
        <v/>
      </c>
      <c r="F187" s="52"/>
      <c r="G187" s="53"/>
      <c r="H187" s="212"/>
      <c r="I187" s="55"/>
      <c r="J187" s="54"/>
      <c r="K187" s="54"/>
      <c r="L187" s="54"/>
      <c r="M187" s="54"/>
      <c r="N187" s="54"/>
      <c r="O187" s="54"/>
      <c r="P187" s="54"/>
      <c r="Q187" s="55"/>
      <c r="R187" s="54"/>
      <c r="S187" s="56">
        <f t="shared" si="31"/>
        <v>0</v>
      </c>
      <c r="T187" s="56">
        <f t="shared" si="28"/>
        <v>0</v>
      </c>
      <c r="U187" s="56">
        <f t="shared" si="32"/>
        <v>0</v>
      </c>
      <c r="V187" s="56">
        <f t="shared" si="29"/>
        <v>0</v>
      </c>
      <c r="W187" s="64" t="str">
        <f t="shared" si="30"/>
        <v/>
      </c>
      <c r="X187" s="56" t="str">
        <f t="shared" si="33"/>
        <v>T</v>
      </c>
    </row>
    <row r="188" spans="3:24" ht="21.75" customHeight="1" x14ac:dyDescent="0.25">
      <c r="C188" s="63"/>
      <c r="D188" s="66" t="str">
        <f t="shared" si="27"/>
        <v/>
      </c>
      <c r="E188" s="69" t="str">
        <f>IFERROR(VLOOKUP(J188,Causa!$A$2:$F$15,6,0),"")</f>
        <v/>
      </c>
      <c r="F188" s="52"/>
      <c r="G188" s="53"/>
      <c r="H188" s="212"/>
      <c r="I188" s="55"/>
      <c r="J188" s="54"/>
      <c r="K188" s="54"/>
      <c r="L188" s="54"/>
      <c r="M188" s="54"/>
      <c r="N188" s="54"/>
      <c r="O188" s="54"/>
      <c r="P188" s="54"/>
      <c r="Q188" s="55"/>
      <c r="R188" s="54"/>
      <c r="S188" s="56">
        <f t="shared" si="31"/>
        <v>0</v>
      </c>
      <c r="T188" s="56">
        <f t="shared" si="28"/>
        <v>0</v>
      </c>
      <c r="U188" s="56">
        <f t="shared" si="32"/>
        <v>0</v>
      </c>
      <c r="V188" s="56">
        <f t="shared" si="29"/>
        <v>0</v>
      </c>
      <c r="W188" s="64" t="str">
        <f t="shared" si="30"/>
        <v/>
      </c>
      <c r="X188" s="56" t="str">
        <f t="shared" si="33"/>
        <v>T</v>
      </c>
    </row>
  </sheetData>
  <mergeCells count="15">
    <mergeCell ref="C33:D33"/>
    <mergeCell ref="T33:W33"/>
    <mergeCell ref="Y113:Z113"/>
    <mergeCell ref="AD7:AD8"/>
    <mergeCell ref="Q8:S8"/>
    <mergeCell ref="T7:Z7"/>
    <mergeCell ref="AA7:AB7"/>
    <mergeCell ref="AC7:AC8"/>
    <mergeCell ref="A9:A15"/>
    <mergeCell ref="R9:S15"/>
    <mergeCell ref="A16:A23"/>
    <mergeCell ref="A24:A31"/>
    <mergeCell ref="G3:L3"/>
    <mergeCell ref="F4:G4"/>
    <mergeCell ref="C7:S7"/>
  </mergeCells>
  <conditionalFormatting sqref="R9:S15">
    <cfRule type="cellIs" priority="42" stopIfTrue="1" operator="equal">
      <formula>0</formula>
    </cfRule>
    <cfRule type="cellIs" dxfId="292" priority="54" stopIfTrue="1" operator="lessThan">
      <formula>0.8477</formula>
    </cfRule>
    <cfRule type="cellIs" dxfId="291" priority="55" stopIfTrue="1" operator="greaterThanOrEqual">
      <formula>0.8477</formula>
    </cfRule>
  </conditionalFormatting>
  <conditionalFormatting sqref="R24">
    <cfRule type="cellIs" dxfId="290" priority="52" stopIfTrue="1" operator="lessThan">
      <formula>0.8477</formula>
    </cfRule>
    <cfRule type="cellIs" dxfId="289" priority="53" stopIfTrue="1" operator="greaterThanOrEqual">
      <formula>0.8477</formula>
    </cfRule>
  </conditionalFormatting>
  <conditionalFormatting sqref="G5">
    <cfRule type="cellIs" priority="45" stopIfTrue="1" operator="equal">
      <formula>0</formula>
    </cfRule>
    <cfRule type="cellIs" dxfId="288" priority="50" stopIfTrue="1" operator="lessThan">
      <formula>0.635</formula>
    </cfRule>
    <cfRule type="cellIs" dxfId="287" priority="51" stopIfTrue="1" operator="greaterThanOrEqual">
      <formula>0.635</formula>
    </cfRule>
  </conditionalFormatting>
  <conditionalFormatting sqref="I5">
    <cfRule type="cellIs" priority="44" stopIfTrue="1" operator="equal">
      <formula>0</formula>
    </cfRule>
    <cfRule type="cellIs" dxfId="286" priority="48" stopIfTrue="1" operator="lessThan">
      <formula>0.8477</formula>
    </cfRule>
    <cfRule type="cellIs" dxfId="285" priority="49" stopIfTrue="1" operator="greaterThanOrEqual">
      <formula>0.8477</formula>
    </cfRule>
  </conditionalFormatting>
  <conditionalFormatting sqref="E5">
    <cfRule type="cellIs" priority="43" stopIfTrue="1" operator="equal">
      <formula>0</formula>
    </cfRule>
    <cfRule type="cellIs" dxfId="284" priority="46" stopIfTrue="1" operator="lessThan">
      <formula>0.8898</formula>
    </cfRule>
    <cfRule type="cellIs" dxfId="283" priority="47" stopIfTrue="1" operator="greaterThanOrEqual">
      <formula>0.8898</formula>
    </cfRule>
  </conditionalFormatting>
  <conditionalFormatting sqref="R24:S30">
    <cfRule type="cellIs" priority="41" stopIfTrue="1" operator="equal">
      <formula>0</formula>
    </cfRule>
  </conditionalFormatting>
  <conditionalFormatting sqref="L9">
    <cfRule type="cellIs" priority="38" stopIfTrue="1" operator="equal">
      <formula>0</formula>
    </cfRule>
    <cfRule type="cellIs" dxfId="282" priority="39" stopIfTrue="1" operator="lessThan">
      <formula>0.635</formula>
    </cfRule>
    <cfRule type="cellIs" dxfId="281" priority="40" stopIfTrue="1" operator="greaterThanOrEqual">
      <formula>0.635</formula>
    </cfRule>
  </conditionalFormatting>
  <conditionalFormatting sqref="O9:P32 M9:M32">
    <cfRule type="cellIs" priority="35" stopIfTrue="1" operator="equal">
      <formula>0</formula>
    </cfRule>
    <cfRule type="cellIs" dxfId="280" priority="36" stopIfTrue="1" operator="lessThan">
      <formula>0.8477</formula>
    </cfRule>
    <cfRule type="cellIs" dxfId="279" priority="37" stopIfTrue="1" operator="greaterThanOrEqual">
      <formula>0.8477</formula>
    </cfRule>
  </conditionalFormatting>
  <conditionalFormatting sqref="L10:L32">
    <cfRule type="cellIs" priority="32" stopIfTrue="1" operator="equal">
      <formula>0</formula>
    </cfRule>
    <cfRule type="cellIs" dxfId="278" priority="33" stopIfTrue="1" operator="lessThan">
      <formula>0.635</formula>
    </cfRule>
    <cfRule type="cellIs" dxfId="277" priority="34" stopIfTrue="1" operator="greaterThanOrEqual">
      <formula>0.635</formula>
    </cfRule>
  </conditionalFormatting>
  <conditionalFormatting sqref="M10:M32">
    <cfRule type="cellIs" priority="29" stopIfTrue="1" operator="equal">
      <formula>0</formula>
    </cfRule>
    <cfRule type="cellIs" dxfId="276" priority="30" stopIfTrue="1" operator="lessThan">
      <formula>0.8477</formula>
    </cfRule>
    <cfRule type="cellIs" dxfId="275" priority="31" stopIfTrue="1" operator="greaterThanOrEqual">
      <formula>0.8477</formula>
    </cfRule>
  </conditionalFormatting>
  <conditionalFormatting sqref="R16">
    <cfRule type="cellIs" priority="26" stopIfTrue="1" operator="equal">
      <formula>0</formula>
    </cfRule>
    <cfRule type="cellIs" dxfId="274" priority="27" stopIfTrue="1" operator="lessThan">
      <formula>0.8477</formula>
    </cfRule>
    <cfRule type="cellIs" dxfId="273" priority="28" stopIfTrue="1" operator="greaterThanOrEqual">
      <formula>0.8477</formula>
    </cfRule>
  </conditionalFormatting>
  <conditionalFormatting sqref="N9">
    <cfRule type="containsText" dxfId="272" priority="24" stopIfTrue="1" operator="containsText" text="Avisar al planner">
      <formula>NOT(ISERROR(SEARCH("Avisar al planner",N9)))</formula>
    </cfRule>
    <cfRule type="containsText" dxfId="271" priority="25" stopIfTrue="1" operator="containsText" text="OK">
      <formula>NOT(ISERROR(SEARCH("OK",N9)))</formula>
    </cfRule>
  </conditionalFormatting>
  <conditionalFormatting sqref="N9:N32">
    <cfRule type="cellIs" dxfId="270" priority="21" stopIfTrue="1" operator="lessThanOrEqual">
      <formula>155</formula>
    </cfRule>
    <cfRule type="cellIs" dxfId="269" priority="22" stopIfTrue="1" operator="between">
      <formula>155</formula>
      <formula>185</formula>
    </cfRule>
    <cfRule type="cellIs" dxfId="268" priority="23" stopIfTrue="1" operator="greaterThanOrEqual">
      <formula>185</formula>
    </cfRule>
  </conditionalFormatting>
  <conditionalFormatting sqref="N10:N32">
    <cfRule type="containsText" dxfId="267" priority="19" stopIfTrue="1" operator="containsText" text="Avisar al planner">
      <formula>NOT(ISERROR(SEARCH("Avisar al planner",N10)))</formula>
    </cfRule>
    <cfRule type="containsText" dxfId="266" priority="20" stopIfTrue="1" operator="containsText" text="OK">
      <formula>NOT(ISERROR(SEARCH("OK",N10)))</formula>
    </cfRule>
  </conditionalFormatting>
  <conditionalFormatting sqref="N10:N32">
    <cfRule type="containsText" dxfId="265" priority="17" stopIfTrue="1" operator="containsText" text="Avisar al planner">
      <formula>NOT(ISERROR(SEARCH("Avisar al planner",N10)))</formula>
    </cfRule>
    <cfRule type="containsText" dxfId="264" priority="18" stopIfTrue="1" operator="containsText" text="OK">
      <formula>NOT(ISERROR(SEARCH("OK",N10)))</formula>
    </cfRule>
  </conditionalFormatting>
  <conditionalFormatting sqref="N10:N32">
    <cfRule type="containsText" dxfId="263" priority="15" stopIfTrue="1" operator="containsText" text="Avisar al planner">
      <formula>NOT(ISERROR(SEARCH("Avisar al planner",N10)))</formula>
    </cfRule>
    <cfRule type="containsText" dxfId="262" priority="16" stopIfTrue="1" operator="containsText" text="OK">
      <formula>NOT(ISERROR(SEARCH("OK",N10)))</formula>
    </cfRule>
  </conditionalFormatting>
  <conditionalFormatting sqref="D35:D188">
    <cfRule type="cellIs" dxfId="261" priority="13" operator="equal">
      <formula>0</formula>
    </cfRule>
    <cfRule type="cellIs" dxfId="260" priority="14" operator="equal">
      <formula>1</formula>
    </cfRule>
  </conditionalFormatting>
  <conditionalFormatting sqref="C9:C32">
    <cfRule type="cellIs" dxfId="259" priority="11" operator="equal">
      <formula>0</formula>
    </cfRule>
    <cfRule type="cellIs" dxfId="258" priority="12" operator="notEqual">
      <formula>0</formula>
    </cfRule>
  </conditionalFormatting>
  <conditionalFormatting sqref="C9:C32">
    <cfRule type="cellIs" priority="10" operator="equal">
      <formula>""""""</formula>
    </cfRule>
  </conditionalFormatting>
  <conditionalFormatting sqref="G6">
    <cfRule type="cellIs" priority="3" stopIfTrue="1" operator="equal">
      <formula>0</formula>
    </cfRule>
    <cfRule type="cellIs" dxfId="257" priority="8" stopIfTrue="1" operator="lessThan">
      <formula>0.635</formula>
    </cfRule>
    <cfRule type="cellIs" dxfId="256" priority="9" stopIfTrue="1" operator="greaterThanOrEqual">
      <formula>0.635</formula>
    </cfRule>
  </conditionalFormatting>
  <conditionalFormatting sqref="I6">
    <cfRule type="cellIs" priority="2" stopIfTrue="1" operator="equal">
      <formula>0</formula>
    </cfRule>
    <cfRule type="cellIs" dxfId="255" priority="6" stopIfTrue="1" operator="lessThan">
      <formula>0.8477</formula>
    </cfRule>
    <cfRule type="cellIs" dxfId="254" priority="7" stopIfTrue="1" operator="greaterThanOrEqual">
      <formula>0.8477</formula>
    </cfRule>
  </conditionalFormatting>
  <conditionalFormatting sqref="E6">
    <cfRule type="cellIs" priority="1" stopIfTrue="1" operator="equal">
      <formula>0</formula>
    </cfRule>
    <cfRule type="cellIs" dxfId="253" priority="4" stopIfTrue="1" operator="lessThan">
      <formula>0.8898</formula>
    </cfRule>
    <cfRule type="cellIs" dxfId="252" priority="5" stopIfTrue="1" operator="greaterThanOrEqual">
      <formula>0.8898</formula>
    </cfRule>
  </conditionalFormatting>
  <dataValidations count="4">
    <dataValidation allowBlank="1" showErrorMessage="1" promptTitle="Numero de Orden" sqref="G9:G32 G35:G188" xr:uid="{5BDB6164-DD7A-41FD-9D7C-7760FCDE7ADB}"/>
    <dataValidation type="time" allowBlank="1" showInputMessage="1" showErrorMessage="1" error="POR FAVOR INGRESE DATOS EN FORMATO DE HORA_x000a_" sqref="F35:F188" xr:uid="{3D6E7BDF-4389-4BEB-8AEA-4A16876F4942}">
      <formula1>0</formula1>
      <formula2>0.999988425925926</formula2>
    </dataValidation>
    <dataValidation type="decimal" allowBlank="1" showInputMessage="1" showErrorMessage="1" error="POR FAVOR INGRESE DATOS EN FORMATO DE NUMEROS_x000a_" promptTitle="Producción Acumulada" prompt="Ingrese la producción Acumulada (contometro Llenadora por hora)" sqref="E9:E32" xr:uid="{048B9514-CBE6-413A-9AE7-6246C9E1E961}">
      <formula1>0</formula1>
      <formula2>10000000000</formula2>
    </dataValidation>
    <dataValidation type="list" allowBlank="1" showInputMessage="1" showErrorMessage="1" sqref="AB9:AB32" xr:uid="{FEC17A92-530F-4007-BEA9-16611F474CE1}">
      <formula1>"P,T,A,  "</formula1>
    </dataValidation>
  </dataValidations>
  <pageMargins left="0.75" right="0.75" top="1" bottom="1" header="0" footer="0"/>
  <pageSetup paperSize="9" orientation="portrait" r:id="rId1"/>
  <headerFooter alignWithMargins="0"/>
  <drawing r:id="rId2"/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xr:uid="{77B2DD82-C9A0-4B94-8353-0ACD146F9C70}">
          <x14:formula1>
            <xm:f>INDIRECT(VLOOKUP(J35,Causa!$A$2:$E$15,5,0))</xm:f>
          </x14:formula1>
          <xm:sqref>K35:K188</xm:sqref>
        </x14:dataValidation>
        <x14:dataValidation type="list" allowBlank="1" showInputMessage="1" showErrorMessage="1" xr:uid="{1A37FD12-9587-4FD9-9360-26F6030CD540}">
          <x14:formula1>
            <xm:f>Causa!$A$97:$A$107</xm:f>
          </x14:formula1>
          <xm:sqref>F4</xm:sqref>
        </x14:dataValidation>
        <x14:dataValidation type="list" allowBlank="1" showInputMessage="1" showErrorMessage="1" promptTitle="Ingreso de Turnos" prompt="PMTURNOA_x000a_PMTURNOB_x000a_PMTURNOC_x000a_PMTURNOD_x000a_" xr:uid="{DC120B08-E487-4651-90F9-76C8BC0A69B0}">
          <x14:formula1>
            <xm:f>Causa!$A$71:$A$74</xm:f>
          </x14:formula1>
          <xm:sqref>I9:I32</xm:sqref>
        </x14:dataValidation>
        <x14:dataValidation type="list" allowBlank="1" showInputMessage="1" showErrorMessage="1" xr:uid="{37F93A48-7B7B-4D8E-ADE5-B94D8D61B1C3}">
          <x14:formula1>
            <xm:f>Causa!$A$78:$A$81</xm:f>
          </x14:formula1>
          <xm:sqref>J9:J32</xm:sqref>
        </x14:dataValidation>
        <x14:dataValidation type="list" allowBlank="1" showInputMessage="1" showErrorMessage="1" xr:uid="{5A07AB3A-036B-40F0-A96C-E57FC28BAD47}">
          <x14:formula1>
            <xm:f>Causa!$A$71:$A$74</xm:f>
          </x14:formula1>
          <xm:sqref>I35:I188</xm:sqref>
        </x14:dataValidation>
        <x14:dataValidation type="list" allowBlank="1" showInputMessage="1" showErrorMessage="1" xr:uid="{B002224E-45DA-43FB-B51B-DDC9DDA1040C}">
          <x14:formula1>
            <xm:f>Causa!$A$2:$A$15</xm:f>
          </x14:formula1>
          <xm:sqref>J35:J188</xm:sqref>
        </x14:dataValidation>
        <x14:dataValidation type="list" allowBlank="1" showInputMessage="1" showErrorMessage="1" xr:uid="{83B36586-10BC-4826-A62C-739C74AA4C10}">
          <x14:formula1>
            <xm:f>IF(OR(E35=1,E35=2),Causa!$A$28:$A$61,Causa!$A$28)</xm:f>
          </x14:formula1>
          <xm:sqref>L35:L188</xm:sqref>
        </x14:dataValidation>
        <x14:dataValidation type="list" allowBlank="1" showInputMessage="1" showErrorMessage="1" xr:uid="{0CBB8A88-E2B8-4315-8013-A0CA09127A82}">
          <x14:formula1>
            <xm:f>IF(E35=1,INDIRECT(VLOOKUP(N35,Causa!$AA:$AE,5,0)),INDIRECT(VLOOKUP(J35,Causa!$X:$AE,8,0)))</xm:f>
          </x14:formula1>
          <xm:sqref>O35:O188</xm:sqref>
        </x14:dataValidation>
        <x14:dataValidation type="list" allowBlank="1" showInputMessage="1" showErrorMessage="1" xr:uid="{CAB15381-47E8-4F92-8791-C022A9B582AD}">
          <x14:formula1>
            <xm:f>INDIRECT(VLOOKUP(M35,Causa!$T$2:$U$16,2,0))</xm:f>
          </x14:formula1>
          <xm:sqref>N35:N188</xm:sqref>
        </x14:dataValidation>
        <x14:dataValidation type="list" allowBlank="1" showInputMessage="1" showErrorMessage="1" xr:uid="{929B5518-D00C-4095-B2B1-229A63547AE9}">
          <x14:formula1>
            <xm:f>IF(E35=1,Causa!$T$2:$T$16,Causa!$W$1)</xm:f>
          </x14:formula1>
          <xm:sqref>M35:M188</xm:sqref>
        </x14:dataValidation>
      </x14:dataValidation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68A671-A9CA-447A-94EC-5F6397CD2F40}">
  <sheetPr codeName="Hoja45"/>
  <dimension ref="A1:AR188"/>
  <sheetViews>
    <sheetView showGridLines="0" topLeftCell="B14" zoomScale="103" zoomScaleNormal="40" workbookViewId="0">
      <selection activeCell="K13" sqref="K13"/>
    </sheetView>
  </sheetViews>
  <sheetFormatPr baseColWidth="10" defaultColWidth="7.77734375" defaultRowHeight="21.75" customHeight="1" x14ac:dyDescent="0.25"/>
  <cols>
    <col min="1" max="1" width="8.77734375" style="148" hidden="1" customWidth="1"/>
    <col min="2" max="2" width="11.21875" style="87" customWidth="1"/>
    <col min="3" max="3" width="8.77734375" style="87" customWidth="1"/>
    <col min="4" max="4" width="13.77734375" style="87" customWidth="1"/>
    <col min="5" max="5" width="10.21875" style="87" customWidth="1"/>
    <col min="6" max="6" width="13.77734375" style="87" customWidth="1"/>
    <col min="7" max="7" width="15.77734375" style="87" customWidth="1"/>
    <col min="8" max="8" width="13.21875" style="87" bestFit="1" customWidth="1"/>
    <col min="9" max="9" width="13.21875" style="87" customWidth="1"/>
    <col min="10" max="10" width="13.77734375" style="87" customWidth="1"/>
    <col min="11" max="11" width="12" style="87" customWidth="1"/>
    <col min="12" max="12" width="22.77734375" style="87" customWidth="1"/>
    <col min="13" max="13" width="18.21875" style="87" customWidth="1"/>
    <col min="14" max="15" width="15.77734375" style="87" customWidth="1"/>
    <col min="16" max="16" width="15.21875" style="87" customWidth="1"/>
    <col min="17" max="17" width="39.77734375" style="87" customWidth="1"/>
    <col min="18" max="18" width="34.21875" style="87" customWidth="1"/>
    <col min="19" max="19" width="16.77734375" style="87" customWidth="1"/>
    <col min="20" max="21" width="13.77734375" style="87" customWidth="1"/>
    <col min="22" max="22" width="17.77734375" style="87" bestFit="1" customWidth="1"/>
    <col min="23" max="24" width="13.77734375" style="87" customWidth="1"/>
    <col min="25" max="25" width="9.21875" style="87" bestFit="1" customWidth="1"/>
    <col min="26" max="26" width="9.44140625" style="87" customWidth="1"/>
    <col min="27" max="27" width="15.21875" style="87" customWidth="1"/>
    <col min="28" max="28" width="20.77734375" style="87" bestFit="1" customWidth="1"/>
    <col min="29" max="29" width="14.77734375" style="87" customWidth="1"/>
    <col min="30" max="30" width="19" style="87" bestFit="1" customWidth="1"/>
    <col min="31" max="31" width="5.21875" style="87" customWidth="1"/>
    <col min="32" max="32" width="21.77734375" style="87" bestFit="1" customWidth="1"/>
    <col min="33" max="33" width="14.21875" style="87" customWidth="1"/>
    <col min="34" max="34" width="18.77734375" style="87" bestFit="1" customWidth="1"/>
    <col min="35" max="41" width="15.77734375" style="87" customWidth="1"/>
    <col min="42" max="42" width="30.5546875" style="87" bestFit="1" customWidth="1"/>
    <col min="43" max="44" width="15.77734375" style="87" customWidth="1"/>
    <col min="45" max="16384" width="7.77734375" style="87"/>
  </cols>
  <sheetData>
    <row r="1" spans="1:44" ht="6.75" hidden="1" customHeight="1" x14ac:dyDescent="0.25">
      <c r="A1" s="147"/>
      <c r="B1" s="89"/>
      <c r="C1" s="89"/>
      <c r="D1" s="89"/>
      <c r="E1" s="89"/>
      <c r="F1" s="89"/>
      <c r="G1" s="89"/>
      <c r="H1" s="89"/>
      <c r="I1" s="89"/>
      <c r="J1" s="89"/>
      <c r="K1" s="89"/>
      <c r="L1" s="89"/>
      <c r="M1" s="195" t="s">
        <v>1770</v>
      </c>
      <c r="N1" s="89"/>
      <c r="O1" s="89"/>
      <c r="P1" s="89"/>
      <c r="Q1" s="89"/>
      <c r="R1" s="89"/>
      <c r="S1" s="89"/>
      <c r="T1" s="89"/>
      <c r="U1" s="89"/>
      <c r="V1" s="89"/>
      <c r="W1" s="89"/>
      <c r="X1" s="89"/>
      <c r="Y1" s="89"/>
      <c r="Z1" s="89"/>
      <c r="AA1" s="89"/>
      <c r="AE1" s="88"/>
    </row>
    <row r="2" spans="1:44" ht="3.75" customHeight="1" thickBot="1" x14ac:dyDescent="0.3">
      <c r="AE2" s="88"/>
    </row>
    <row r="3" spans="1:44" ht="21" customHeight="1" thickBot="1" x14ac:dyDescent="0.45">
      <c r="E3" s="217" t="s">
        <v>0</v>
      </c>
      <c r="F3" s="37"/>
      <c r="G3" s="268" t="s">
        <v>1759</v>
      </c>
      <c r="H3" s="263"/>
      <c r="I3" s="263"/>
      <c r="J3" s="263"/>
      <c r="K3" s="263"/>
      <c r="L3" s="269"/>
      <c r="M3" s="202" t="s">
        <v>1848</v>
      </c>
      <c r="N3" s="202" t="s">
        <v>1849</v>
      </c>
      <c r="O3" s="91"/>
      <c r="P3" s="91"/>
      <c r="Q3" s="91"/>
      <c r="R3" s="91"/>
      <c r="S3" s="39"/>
      <c r="AE3" s="88"/>
    </row>
    <row r="4" spans="1:44" ht="18.75" customHeight="1" thickBot="1" x14ac:dyDescent="0.3">
      <c r="D4" s="90"/>
      <c r="E4" s="217" t="s">
        <v>1762</v>
      </c>
      <c r="F4" s="264"/>
      <c r="G4" s="265"/>
      <c r="H4" s="28">
        <f>IFERROR(VLOOKUP(F4,Causa!$A$97:$B$108,2,0),0)</f>
        <v>0</v>
      </c>
      <c r="I4" s="90"/>
      <c r="J4" s="92"/>
      <c r="K4" s="92"/>
      <c r="L4" s="201" t="s">
        <v>1845</v>
      </c>
      <c r="M4" s="203">
        <f>+SUMIFS(P:P,L:L,$M$1,X:X,"M")</f>
        <v>0</v>
      </c>
      <c r="N4" s="203">
        <f>COUNTIFS(N7:N30,"&gt;180",AA7:AA30,"M")</f>
        <v>0</v>
      </c>
      <c r="O4" s="91"/>
      <c r="P4" s="91"/>
      <c r="Q4" s="90"/>
      <c r="R4" s="94"/>
      <c r="AE4" s="88"/>
    </row>
    <row r="5" spans="1:44" ht="18.75" customHeight="1" x14ac:dyDescent="0.25">
      <c r="D5" s="95" t="s">
        <v>1752</v>
      </c>
      <c r="E5" s="78">
        <f>IFERROR(SUM(T9:T32)/(SUM(Y9:Y32)-SUM(U9:U32)-SUM(V9:V32)-SUM(W9:W32)),0)</f>
        <v>0</v>
      </c>
      <c r="F5" s="95" t="s">
        <v>1751</v>
      </c>
      <c r="G5" s="27">
        <f>IFERROR(SUM(T9:T32)/(SUM(Y9:Y32)-SUM(U9:U32)),0)</f>
        <v>0</v>
      </c>
      <c r="H5" s="95" t="s">
        <v>1753</v>
      </c>
      <c r="I5" s="78">
        <f>IFERROR(SUM(T9:T32)/(SUM(Y9:Y32)-SUM(U9:U32)-SUM(V9:V32)),0)</f>
        <v>0</v>
      </c>
      <c r="J5" s="93"/>
      <c r="K5" s="93"/>
      <c r="L5" s="201" t="s">
        <v>1846</v>
      </c>
      <c r="M5" s="203">
        <f>+SUMIFS(P:P,L:L,$M$1,X:X,"T")</f>
        <v>0</v>
      </c>
      <c r="N5" s="203">
        <f>COUNTIFS(N8:N31,"&gt;180",AA8:AA31,"t")</f>
        <v>0</v>
      </c>
      <c r="O5" s="95"/>
      <c r="P5" s="95"/>
      <c r="T5" s="192" t="s">
        <v>11</v>
      </c>
      <c r="U5" s="192" t="s">
        <v>12</v>
      </c>
      <c r="V5" s="192" t="s">
        <v>13</v>
      </c>
      <c r="W5" s="192" t="s">
        <v>14</v>
      </c>
      <c r="X5" s="192" t="s">
        <v>15</v>
      </c>
      <c r="Y5" s="192" t="s">
        <v>16</v>
      </c>
      <c r="AE5" s="97"/>
      <c r="AF5" s="98"/>
    </row>
    <row r="6" spans="1:44" ht="18.75" customHeight="1" thickBot="1" x14ac:dyDescent="0.3">
      <c r="C6" s="87" t="s">
        <v>1799</v>
      </c>
      <c r="D6" s="95" t="s">
        <v>1752</v>
      </c>
      <c r="E6" s="78">
        <f>IFERROR(SUM(T9:T16)/(SUM(Y9:Y16)-SUM(U9:U16)-SUM(V9:V16)-SUM(W9:W16)),0)</f>
        <v>0</v>
      </c>
      <c r="F6" s="95" t="s">
        <v>1751</v>
      </c>
      <c r="G6" s="27">
        <f>IFERROR(SUM(T9:T16)/(SUM(Y9:Y16)-SUM(U9:U16)),0)</f>
        <v>0</v>
      </c>
      <c r="H6" s="95" t="s">
        <v>1753</v>
      </c>
      <c r="I6" s="78">
        <f>IFERROR(SUM(T9:T16)/(SUM(Y9:Y16)-SUM(U9:U16)-SUM(V9:V16)),0)</f>
        <v>0</v>
      </c>
      <c r="J6" s="99"/>
      <c r="K6" s="99"/>
      <c r="L6" s="201" t="s">
        <v>1847</v>
      </c>
      <c r="M6" s="204">
        <f>+SUMIFS(P:P,L:L,$M$1,X:X,"N")</f>
        <v>0</v>
      </c>
      <c r="N6" s="204">
        <f>COUNTIFS(N9:N32,"&gt;180",AA9:AA32,"n")</f>
        <v>0</v>
      </c>
      <c r="O6" s="99"/>
      <c r="P6" s="99"/>
      <c r="T6" s="191">
        <f>SUM(T9:T32)</f>
        <v>0</v>
      </c>
      <c r="U6" s="191">
        <f t="shared" ref="U6:Y6" si="0">SUM(U9:U32)</f>
        <v>0</v>
      </c>
      <c r="V6" s="191">
        <f t="shared" si="0"/>
        <v>0</v>
      </c>
      <c r="W6" s="191">
        <f t="shared" si="0"/>
        <v>0</v>
      </c>
      <c r="X6" s="191">
        <f t="shared" si="0"/>
        <v>0</v>
      </c>
      <c r="Y6" s="191">
        <f t="shared" si="0"/>
        <v>0</v>
      </c>
      <c r="Z6" s="100"/>
      <c r="AA6" s="119"/>
      <c r="AB6" s="119"/>
      <c r="AC6" s="119"/>
      <c r="AD6" s="96"/>
      <c r="AE6" s="97"/>
      <c r="AF6" s="98"/>
    </row>
    <row r="7" spans="1:44" ht="26.25" customHeight="1" thickBot="1" x14ac:dyDescent="0.3">
      <c r="C7" s="266" t="s">
        <v>1</v>
      </c>
      <c r="D7" s="257"/>
      <c r="E7" s="257"/>
      <c r="F7" s="257"/>
      <c r="G7" s="257"/>
      <c r="H7" s="257"/>
      <c r="I7" s="257"/>
      <c r="J7" s="257"/>
      <c r="K7" s="257"/>
      <c r="L7" s="257"/>
      <c r="M7" s="270"/>
      <c r="N7" s="270"/>
      <c r="O7" s="257"/>
      <c r="P7" s="257"/>
      <c r="Q7" s="257"/>
      <c r="R7" s="257"/>
      <c r="S7" s="267"/>
      <c r="T7" s="256" t="s">
        <v>2</v>
      </c>
      <c r="U7" s="257"/>
      <c r="V7" s="257"/>
      <c r="W7" s="257"/>
      <c r="X7" s="257"/>
      <c r="Y7" s="257"/>
      <c r="Z7" s="258"/>
      <c r="AA7" s="252"/>
      <c r="AB7" s="252"/>
      <c r="AC7" s="252"/>
      <c r="AD7" s="252"/>
      <c r="AE7" s="97"/>
      <c r="AF7" s="98"/>
    </row>
    <row r="8" spans="1:44" s="104" customFormat="1" ht="42" customHeight="1" thickBot="1" x14ac:dyDescent="0.3">
      <c r="A8" s="149"/>
      <c r="B8" s="77" t="s">
        <v>1738</v>
      </c>
      <c r="C8" s="23" t="s">
        <v>1737</v>
      </c>
      <c r="D8" s="132" t="s">
        <v>1742</v>
      </c>
      <c r="E8" s="132" t="s">
        <v>3</v>
      </c>
      <c r="F8" s="132" t="s">
        <v>4</v>
      </c>
      <c r="G8" s="132" t="s">
        <v>6</v>
      </c>
      <c r="H8" s="132" t="s">
        <v>7</v>
      </c>
      <c r="I8" s="132" t="s">
        <v>8</v>
      </c>
      <c r="J8" s="132" t="s">
        <v>5</v>
      </c>
      <c r="K8" s="144" t="s">
        <v>1745</v>
      </c>
      <c r="L8" s="132" t="s">
        <v>9</v>
      </c>
      <c r="M8" s="132" t="s">
        <v>1746</v>
      </c>
      <c r="N8" s="132" t="s">
        <v>119</v>
      </c>
      <c r="O8" s="132" t="s">
        <v>1743</v>
      </c>
      <c r="P8" s="132" t="s">
        <v>1744</v>
      </c>
      <c r="Q8" s="253" t="s">
        <v>10</v>
      </c>
      <c r="R8" s="254"/>
      <c r="S8" s="255"/>
      <c r="T8" s="132" t="s">
        <v>11</v>
      </c>
      <c r="U8" s="132" t="s">
        <v>12</v>
      </c>
      <c r="V8" s="132" t="s">
        <v>13</v>
      </c>
      <c r="W8" s="144" t="s">
        <v>14</v>
      </c>
      <c r="X8" s="144" t="s">
        <v>15</v>
      </c>
      <c r="Y8" s="132" t="s">
        <v>16</v>
      </c>
      <c r="Z8" s="145" t="s">
        <v>4</v>
      </c>
      <c r="AA8" s="101"/>
      <c r="AB8" s="219"/>
      <c r="AC8" s="252"/>
      <c r="AD8" s="252"/>
      <c r="AE8" s="102"/>
      <c r="AF8" s="103"/>
    </row>
    <row r="9" spans="1:44" s="108" customFormat="1" ht="17.25" customHeight="1" x14ac:dyDescent="0.25">
      <c r="A9" s="259" t="s">
        <v>1761</v>
      </c>
      <c r="B9" s="46"/>
      <c r="C9" s="48" t="str">
        <f>IF(D9="","",Y9-60)</f>
        <v/>
      </c>
      <c r="D9" s="40" t="str">
        <f>IFERROR(IF(H9="","",(1-(H9/(VLOOKUP(J9,Causa!$A$78:$B$80,2,0))))*60),"FALTA CALIBRE")</f>
        <v/>
      </c>
      <c r="E9" s="41"/>
      <c r="F9" s="42">
        <v>4.0972222222222222E-2</v>
      </c>
      <c r="G9" s="133"/>
      <c r="H9" s="122" t="str">
        <f>IF(E9="","",E9)</f>
        <v/>
      </c>
      <c r="I9" s="146"/>
      <c r="J9" s="43"/>
      <c r="K9" s="159" t="str">
        <f>IFERROR("Promedio Vol. De 00:00 a 08:00: " &amp; ROUND(AVERAGE(N9:N16),1) &amp; "  - GLY Promedio: " &amp; ROUND(AVERAGE(L9:L16),3)*100,"")</f>
        <v/>
      </c>
      <c r="L9" s="123">
        <f t="shared" ref="L9:L32" si="1">IF(T9=0,0,ROUND((T9/(60-U9)),3))</f>
        <v>0</v>
      </c>
      <c r="M9" s="123">
        <f t="shared" ref="M9:M32" si="2">IF(T9=0,0,ROUND((T9/(60-U9-V9-W9)),3))</f>
        <v>0</v>
      </c>
      <c r="N9" s="44" t="str">
        <f>IF(E9="","",H9/12*VLOOKUP(J9,Causa!$A$78:$C$80,3,0))</f>
        <v/>
      </c>
      <c r="O9" s="44">
        <f t="shared" ref="O9:O32" si="3">+X9</f>
        <v>0</v>
      </c>
      <c r="P9" s="44">
        <f t="shared" ref="P9:P32" si="4">+W9</f>
        <v>0</v>
      </c>
      <c r="Q9" s="160"/>
      <c r="R9" s="262">
        <f>IFERROR(SUM(T9:T15)/(SUM(Y9:Y15)-SUM(U9:U15)-SUM(V9:V15)),0)</f>
        <v>0</v>
      </c>
      <c r="S9" s="262"/>
      <c r="T9" s="161">
        <f>IF(H9="",0,ROUND(H9/VLOOKUP(J9,Causa!$A$78:$B$80,2,0)*60,2))</f>
        <v>0</v>
      </c>
      <c r="U9" s="161">
        <f>SUMIF($W$35:$W$188,Z9,$S$35:$S$188)</f>
        <v>0</v>
      </c>
      <c r="V9" s="161">
        <f>SUMIF($W$35:$W$188,Z9,$T$35:$T$188)</f>
        <v>0</v>
      </c>
      <c r="W9" s="161">
        <f>SUMIF($W$35:$W$188,Z9,$U$35:$U$188)</f>
        <v>0</v>
      </c>
      <c r="X9" s="161">
        <f>SUMIF($W$35:$W$188,Z9,$V$35:$V$188)</f>
        <v>0</v>
      </c>
      <c r="Y9" s="161">
        <f t="shared" ref="Y9:Y32" si="5">SUM(T9:X9)</f>
        <v>0</v>
      </c>
      <c r="Z9" s="162">
        <v>0</v>
      </c>
      <c r="AA9" s="105" t="s">
        <v>517</v>
      </c>
      <c r="AB9" s="106"/>
      <c r="AC9" s="106"/>
      <c r="AD9" s="106"/>
      <c r="AE9" s="107">
        <v>0</v>
      </c>
      <c r="AP9" s="87"/>
      <c r="AQ9" s="87"/>
      <c r="AR9" s="87"/>
    </row>
    <row r="10" spans="1:44" s="108" customFormat="1" ht="17.25" customHeight="1" x14ac:dyDescent="0.25">
      <c r="A10" s="260"/>
      <c r="B10" s="47"/>
      <c r="C10" s="49" t="str">
        <f t="shared" ref="C10:C32" si="6">IF(D10="","",Y10-60)</f>
        <v/>
      </c>
      <c r="D10" s="40" t="str">
        <f>IFERROR(IF(H10="","",(1-(H10/(VLOOKUP(J10,Causa!$A$78:$B$80,2,0))))*60),"FALTA CALIBRE")</f>
        <v/>
      </c>
      <c r="E10" s="41"/>
      <c r="F10" s="42">
        <v>8.2638888888888887E-2</v>
      </c>
      <c r="G10" s="133"/>
      <c r="H10" s="122" t="str">
        <f t="shared" ref="H10:H32" si="7">IF(E10=0,"",(E10-E9))</f>
        <v/>
      </c>
      <c r="I10" s="146"/>
      <c r="J10" s="43"/>
      <c r="K10" s="159"/>
      <c r="L10" s="123">
        <f t="shared" si="1"/>
        <v>0</v>
      </c>
      <c r="M10" s="123">
        <f t="shared" si="2"/>
        <v>0</v>
      </c>
      <c r="N10" s="44" t="str">
        <f>IF(E10="","",H10/12*VLOOKUP(J10,Causa!$A$78:$C$80,3,0))</f>
        <v/>
      </c>
      <c r="O10" s="44">
        <f t="shared" si="3"/>
        <v>0</v>
      </c>
      <c r="P10" s="44">
        <f t="shared" si="4"/>
        <v>0</v>
      </c>
      <c r="Q10" s="160"/>
      <c r="R10" s="262"/>
      <c r="S10" s="262"/>
      <c r="T10" s="161">
        <f>IF(H10="",0,ROUND(H10/VLOOKUP(J10,Causa!$A$78:$B$80,2,0)*60,2))</f>
        <v>0</v>
      </c>
      <c r="U10" s="161">
        <f t="shared" ref="U10:U32" si="8">SUMIF($W$35:$W$188,Z10,$S$35:$S$188)</f>
        <v>0</v>
      </c>
      <c r="V10" s="161">
        <f t="shared" ref="V10:V32" si="9">SUMIF($W$35:$W$188,Z10,$T$35:$T$188)</f>
        <v>0</v>
      </c>
      <c r="W10" s="161">
        <f t="shared" ref="W10:W32" si="10">SUMIF($W$35:$W$188,Z10,$U$35:$U$188)</f>
        <v>0</v>
      </c>
      <c r="X10" s="161">
        <f t="shared" ref="X10:X32" si="11">SUMIF($W$35:$W$188,Z10,$V$35:$V$188)</f>
        <v>0</v>
      </c>
      <c r="Y10" s="161">
        <f t="shared" si="5"/>
        <v>0</v>
      </c>
      <c r="Z10" s="162">
        <v>1</v>
      </c>
      <c r="AA10" s="105" t="s">
        <v>517</v>
      </c>
      <c r="AB10" s="106"/>
      <c r="AC10" s="106"/>
      <c r="AD10" s="106"/>
      <c r="AE10" s="107">
        <f t="shared" ref="AE10:AE32" si="12">+AE9+1</f>
        <v>1</v>
      </c>
      <c r="AP10" s="109"/>
      <c r="AQ10" s="109"/>
      <c r="AR10" s="109"/>
    </row>
    <row r="11" spans="1:44" s="108" customFormat="1" ht="17.25" customHeight="1" x14ac:dyDescent="0.25">
      <c r="A11" s="260"/>
      <c r="B11" s="47"/>
      <c r="C11" s="49" t="str">
        <f t="shared" si="6"/>
        <v/>
      </c>
      <c r="D11" s="40" t="str">
        <f>IFERROR(IF(H11="","",(1-(H11/(VLOOKUP(J11,Causa!$A$78:$B$80,2,0))))*60),"FALTA CALIBRE")</f>
        <v/>
      </c>
      <c r="E11" s="41"/>
      <c r="F11" s="42">
        <v>0.124305555555556</v>
      </c>
      <c r="G11" s="133"/>
      <c r="H11" s="122" t="str">
        <f t="shared" si="7"/>
        <v/>
      </c>
      <c r="I11" s="146"/>
      <c r="J11" s="43"/>
      <c r="K11" s="159"/>
      <c r="L11" s="123">
        <f t="shared" si="1"/>
        <v>0</v>
      </c>
      <c r="M11" s="123">
        <f t="shared" si="2"/>
        <v>0</v>
      </c>
      <c r="N11" s="44" t="str">
        <f>IF(E11="","",H11/12*VLOOKUP(J11,Causa!$A$78:$C$80,3,0))</f>
        <v/>
      </c>
      <c r="O11" s="44">
        <f t="shared" si="3"/>
        <v>0</v>
      </c>
      <c r="P11" s="44">
        <f t="shared" si="4"/>
        <v>0</v>
      </c>
      <c r="Q11" s="160"/>
      <c r="R11" s="262"/>
      <c r="S11" s="262"/>
      <c r="T11" s="161">
        <f>IF(H11="",0,ROUND(H11/VLOOKUP(J11,Causa!$A$78:$B$80,2,0)*60,2))</f>
        <v>0</v>
      </c>
      <c r="U11" s="161">
        <f t="shared" si="8"/>
        <v>0</v>
      </c>
      <c r="V11" s="161">
        <f t="shared" si="9"/>
        <v>0</v>
      </c>
      <c r="W11" s="161">
        <f t="shared" si="10"/>
        <v>0</v>
      </c>
      <c r="X11" s="161">
        <f t="shared" si="11"/>
        <v>0</v>
      </c>
      <c r="Y11" s="161">
        <f t="shared" si="5"/>
        <v>0</v>
      </c>
      <c r="Z11" s="162">
        <v>2</v>
      </c>
      <c r="AA11" s="105" t="s">
        <v>517</v>
      </c>
      <c r="AB11" s="106"/>
      <c r="AC11" s="106"/>
      <c r="AD11" s="106"/>
      <c r="AE11" s="107">
        <f t="shared" si="12"/>
        <v>2</v>
      </c>
      <c r="AP11" s="87"/>
      <c r="AQ11" s="87"/>
      <c r="AR11" s="87"/>
    </row>
    <row r="12" spans="1:44" s="108" customFormat="1" ht="17.25" customHeight="1" x14ac:dyDescent="0.25">
      <c r="A12" s="260"/>
      <c r="B12" s="47"/>
      <c r="C12" s="49" t="str">
        <f t="shared" si="6"/>
        <v/>
      </c>
      <c r="D12" s="40" t="str">
        <f>IFERROR(IF(H12="","",(1-(H12/(VLOOKUP(J12,Causa!$A$78:$B$80,2,0))))*60),"FALTA CALIBRE")</f>
        <v/>
      </c>
      <c r="E12" s="41"/>
      <c r="F12" s="42">
        <v>0.16597222222222199</v>
      </c>
      <c r="G12" s="133"/>
      <c r="H12" s="122" t="str">
        <f t="shared" si="7"/>
        <v/>
      </c>
      <c r="I12" s="146"/>
      <c r="J12" s="43"/>
      <c r="K12" s="159"/>
      <c r="L12" s="123">
        <f t="shared" si="1"/>
        <v>0</v>
      </c>
      <c r="M12" s="123">
        <f t="shared" si="2"/>
        <v>0</v>
      </c>
      <c r="N12" s="44" t="str">
        <f>IF(E12="","",H12/12*VLOOKUP(J12,Causa!$A$78:$C$80,3,0))</f>
        <v/>
      </c>
      <c r="O12" s="44">
        <f t="shared" si="3"/>
        <v>0</v>
      </c>
      <c r="P12" s="44">
        <f t="shared" si="4"/>
        <v>0</v>
      </c>
      <c r="Q12" s="160"/>
      <c r="R12" s="262"/>
      <c r="S12" s="262"/>
      <c r="T12" s="161">
        <f>IF(H12="",0,ROUND(H12/VLOOKUP(J12,Causa!$A$78:$B$80,2,0)*60,2))</f>
        <v>0</v>
      </c>
      <c r="U12" s="161">
        <f t="shared" si="8"/>
        <v>0</v>
      </c>
      <c r="V12" s="161">
        <f t="shared" si="9"/>
        <v>0</v>
      </c>
      <c r="W12" s="161">
        <f t="shared" si="10"/>
        <v>0</v>
      </c>
      <c r="X12" s="161">
        <f t="shared" si="11"/>
        <v>0</v>
      </c>
      <c r="Y12" s="161">
        <f t="shared" si="5"/>
        <v>0</v>
      </c>
      <c r="Z12" s="162">
        <v>3</v>
      </c>
      <c r="AA12" s="105" t="s">
        <v>517</v>
      </c>
      <c r="AB12" s="106"/>
      <c r="AC12" s="106"/>
      <c r="AD12" s="106"/>
      <c r="AE12" s="107">
        <f t="shared" si="12"/>
        <v>3</v>
      </c>
      <c r="AP12" s="87"/>
      <c r="AQ12" s="87"/>
      <c r="AR12" s="87"/>
    </row>
    <row r="13" spans="1:44" s="108" customFormat="1" ht="17.25" customHeight="1" x14ac:dyDescent="0.25">
      <c r="A13" s="260"/>
      <c r="B13" s="47"/>
      <c r="C13" s="49" t="str">
        <f t="shared" si="6"/>
        <v/>
      </c>
      <c r="D13" s="40" t="str">
        <f>IFERROR(IF(H13="","",(1-(H13/(VLOOKUP(J13,Causa!$A$78:$B$80,2,0))))*60),"FALTA CALIBRE")</f>
        <v/>
      </c>
      <c r="E13" s="41"/>
      <c r="F13" s="42">
        <v>0.20763888888888901</v>
      </c>
      <c r="G13" s="133"/>
      <c r="H13" s="122" t="str">
        <f t="shared" si="7"/>
        <v/>
      </c>
      <c r="I13" s="146"/>
      <c r="J13" s="43"/>
      <c r="K13" s="159"/>
      <c r="L13" s="123">
        <f t="shared" si="1"/>
        <v>0</v>
      </c>
      <c r="M13" s="123">
        <f t="shared" si="2"/>
        <v>0</v>
      </c>
      <c r="N13" s="44" t="str">
        <f>IF(E13="","",H13/12*VLOOKUP(J13,Causa!$A$78:$C$80,3,0))</f>
        <v/>
      </c>
      <c r="O13" s="44">
        <f t="shared" si="3"/>
        <v>0</v>
      </c>
      <c r="P13" s="44">
        <f t="shared" si="4"/>
        <v>0</v>
      </c>
      <c r="Q13" s="160"/>
      <c r="R13" s="262"/>
      <c r="S13" s="262"/>
      <c r="T13" s="161">
        <f>IF(H13="",0,ROUND(H13/VLOOKUP(J13,Causa!$A$78:$B$80,2,0)*60,2))</f>
        <v>0</v>
      </c>
      <c r="U13" s="161">
        <f t="shared" si="8"/>
        <v>0</v>
      </c>
      <c r="V13" s="161">
        <f t="shared" si="9"/>
        <v>0</v>
      </c>
      <c r="W13" s="161">
        <f t="shared" si="10"/>
        <v>0</v>
      </c>
      <c r="X13" s="161">
        <f t="shared" si="11"/>
        <v>0</v>
      </c>
      <c r="Y13" s="161">
        <f t="shared" si="5"/>
        <v>0</v>
      </c>
      <c r="Z13" s="162">
        <v>4</v>
      </c>
      <c r="AA13" s="105" t="s">
        <v>517</v>
      </c>
      <c r="AB13" s="106"/>
      <c r="AC13" s="106"/>
      <c r="AD13" s="106"/>
      <c r="AE13" s="107">
        <f t="shared" si="12"/>
        <v>4</v>
      </c>
      <c r="AP13" s="87"/>
      <c r="AQ13" s="87"/>
      <c r="AR13" s="87"/>
    </row>
    <row r="14" spans="1:44" s="108" customFormat="1" ht="17.25" customHeight="1" x14ac:dyDescent="0.25">
      <c r="A14" s="260"/>
      <c r="B14" s="47"/>
      <c r="C14" s="49" t="str">
        <f t="shared" si="6"/>
        <v/>
      </c>
      <c r="D14" s="40" t="str">
        <f>IFERROR(IF(H14="","",(1-(H14/(VLOOKUP(J14,Causa!$A$78:$B$80,2,0))))*60),"FALTA CALIBRE")</f>
        <v/>
      </c>
      <c r="E14" s="41"/>
      <c r="F14" s="42">
        <v>0.249305555555556</v>
      </c>
      <c r="G14" s="133"/>
      <c r="H14" s="122" t="str">
        <f t="shared" si="7"/>
        <v/>
      </c>
      <c r="I14" s="146"/>
      <c r="J14" s="43"/>
      <c r="K14" s="159"/>
      <c r="L14" s="123">
        <f t="shared" si="1"/>
        <v>0</v>
      </c>
      <c r="M14" s="123">
        <f t="shared" si="2"/>
        <v>0</v>
      </c>
      <c r="N14" s="44" t="str">
        <f>IF(E14="","",H14/12*VLOOKUP(J14,Causa!$A$78:$C$80,3,0))</f>
        <v/>
      </c>
      <c r="O14" s="44">
        <f t="shared" si="3"/>
        <v>0</v>
      </c>
      <c r="P14" s="44">
        <f t="shared" si="4"/>
        <v>0</v>
      </c>
      <c r="Q14" s="160"/>
      <c r="R14" s="262"/>
      <c r="S14" s="262"/>
      <c r="T14" s="161">
        <f>IF(H14="",0,ROUND(H14/VLOOKUP(J14,Causa!$A$78:$B$80,2,0)*60,2))</f>
        <v>0</v>
      </c>
      <c r="U14" s="161">
        <f t="shared" si="8"/>
        <v>0</v>
      </c>
      <c r="V14" s="161">
        <f t="shared" si="9"/>
        <v>0</v>
      </c>
      <c r="W14" s="161">
        <f t="shared" si="10"/>
        <v>0</v>
      </c>
      <c r="X14" s="161">
        <f t="shared" si="11"/>
        <v>0</v>
      </c>
      <c r="Y14" s="161">
        <f t="shared" si="5"/>
        <v>0</v>
      </c>
      <c r="Z14" s="162">
        <v>5</v>
      </c>
      <c r="AA14" s="105" t="s">
        <v>517</v>
      </c>
      <c r="AB14" s="106"/>
      <c r="AC14" s="106"/>
      <c r="AD14" s="106"/>
      <c r="AE14" s="107">
        <f t="shared" si="12"/>
        <v>5</v>
      </c>
      <c r="AP14" s="87"/>
      <c r="AQ14" s="87"/>
      <c r="AR14" s="87"/>
    </row>
    <row r="15" spans="1:44" s="108" customFormat="1" ht="17.25" customHeight="1" thickBot="1" x14ac:dyDescent="0.3">
      <c r="A15" s="261"/>
      <c r="B15" s="47"/>
      <c r="C15" s="50" t="str">
        <f t="shared" si="6"/>
        <v/>
      </c>
      <c r="D15" s="40" t="str">
        <f>IFERROR(IF(H15="","",(1-(H15/(VLOOKUP(J15,Causa!$A$78:$B$80,2,0))))*60),"FALTA CALIBRE")</f>
        <v/>
      </c>
      <c r="E15" s="41"/>
      <c r="F15" s="42">
        <v>0.29097222222222202</v>
      </c>
      <c r="G15" s="133"/>
      <c r="H15" s="122" t="str">
        <f t="shared" si="7"/>
        <v/>
      </c>
      <c r="I15" s="146"/>
      <c r="J15" s="43"/>
      <c r="K15" s="159"/>
      <c r="L15" s="123">
        <f t="shared" si="1"/>
        <v>0</v>
      </c>
      <c r="M15" s="123">
        <f t="shared" si="2"/>
        <v>0</v>
      </c>
      <c r="N15" s="44" t="str">
        <f>IF(E15="","",H15/12*VLOOKUP(J15,Causa!$A$78:$C$80,3,0))</f>
        <v/>
      </c>
      <c r="O15" s="44">
        <f t="shared" si="3"/>
        <v>0</v>
      </c>
      <c r="P15" s="44">
        <f t="shared" si="4"/>
        <v>0</v>
      </c>
      <c r="Q15" s="160"/>
      <c r="R15" s="262"/>
      <c r="S15" s="262"/>
      <c r="T15" s="161">
        <f>IF(H15="",0,ROUND(H15/VLOOKUP(J15,Causa!$A$78:$B$80,2,0)*60,2))</f>
        <v>0</v>
      </c>
      <c r="U15" s="161">
        <f t="shared" si="8"/>
        <v>0</v>
      </c>
      <c r="V15" s="161">
        <f t="shared" si="9"/>
        <v>0</v>
      </c>
      <c r="W15" s="161">
        <f t="shared" si="10"/>
        <v>0</v>
      </c>
      <c r="X15" s="161">
        <f t="shared" si="11"/>
        <v>0</v>
      </c>
      <c r="Y15" s="161">
        <f t="shared" si="5"/>
        <v>0</v>
      </c>
      <c r="Z15" s="162">
        <v>6</v>
      </c>
      <c r="AA15" s="105" t="s">
        <v>517</v>
      </c>
      <c r="AB15" s="106"/>
      <c r="AC15" s="106"/>
      <c r="AD15" s="106"/>
      <c r="AE15" s="107">
        <f t="shared" si="12"/>
        <v>6</v>
      </c>
      <c r="AP15" s="87"/>
      <c r="AQ15" s="87"/>
      <c r="AR15" s="87"/>
    </row>
    <row r="16" spans="1:44" s="108" customFormat="1" ht="21" customHeight="1" x14ac:dyDescent="0.25">
      <c r="A16" s="259" t="s">
        <v>1763</v>
      </c>
      <c r="B16" s="47"/>
      <c r="C16" s="48" t="str">
        <f t="shared" si="6"/>
        <v/>
      </c>
      <c r="D16" s="40" t="str">
        <f>IFERROR(IF(H16="","",(1-(H16/(VLOOKUP(J16,Causa!$A$78:$B$80,2,0))))*60),"FALTA CALIBRE")</f>
        <v/>
      </c>
      <c r="E16" s="41"/>
      <c r="F16" s="42">
        <v>0.33263888888888898</v>
      </c>
      <c r="G16" s="133"/>
      <c r="H16" s="122" t="str">
        <f t="shared" si="7"/>
        <v/>
      </c>
      <c r="I16" s="146"/>
      <c r="J16" s="43"/>
      <c r="K16" s="159"/>
      <c r="L16" s="123">
        <f t="shared" si="1"/>
        <v>0</v>
      </c>
      <c r="M16" s="123">
        <f t="shared" si="2"/>
        <v>0</v>
      </c>
      <c r="N16" s="44" t="str">
        <f>IF(E16="","",H16/12*VLOOKUP(J16,Causa!$A$78:$C$80,3,0))</f>
        <v/>
      </c>
      <c r="O16" s="44">
        <f t="shared" si="3"/>
        <v>0</v>
      </c>
      <c r="P16" s="44">
        <f t="shared" si="4"/>
        <v>0</v>
      </c>
      <c r="Q16" s="160"/>
      <c r="R16" s="45">
        <f>IFERROR(SUM(T16:T23)/(SUM(Y16:Y23)-SUM(U16:U23)-SUM(V16:V23)),0)</f>
        <v>0</v>
      </c>
      <c r="S16" s="45"/>
      <c r="T16" s="161">
        <f>IF(H16="",0,ROUND(H16/VLOOKUP(J16,Causa!$A$78:$B$80,2,0)*60,2))</f>
        <v>0</v>
      </c>
      <c r="U16" s="161">
        <f t="shared" si="8"/>
        <v>0</v>
      </c>
      <c r="V16" s="161">
        <f t="shared" si="9"/>
        <v>0</v>
      </c>
      <c r="W16" s="161">
        <f t="shared" si="10"/>
        <v>0</v>
      </c>
      <c r="X16" s="161">
        <f t="shared" si="11"/>
        <v>0</v>
      </c>
      <c r="Y16" s="161">
        <f t="shared" si="5"/>
        <v>0</v>
      </c>
      <c r="Z16" s="162">
        <v>7</v>
      </c>
      <c r="AA16" s="105" t="s">
        <v>515</v>
      </c>
      <c r="AB16" s="106"/>
      <c r="AC16" s="106"/>
      <c r="AD16" s="106"/>
      <c r="AE16" s="107">
        <f t="shared" si="12"/>
        <v>7</v>
      </c>
      <c r="AP16" s="87"/>
      <c r="AQ16" s="87"/>
      <c r="AR16" s="87"/>
    </row>
    <row r="17" spans="1:44" s="108" customFormat="1" ht="24.75" customHeight="1" x14ac:dyDescent="0.25">
      <c r="A17" s="260"/>
      <c r="B17" s="47"/>
      <c r="C17" s="49" t="str">
        <f t="shared" si="6"/>
        <v/>
      </c>
      <c r="D17" s="40" t="str">
        <f>IFERROR(IF(H17="","",(1-(H17/(VLOOKUP(J17,Causa!$A$78:$B$80,2,0))))*60),"FALTA CALIBRE")</f>
        <v/>
      </c>
      <c r="E17" s="41"/>
      <c r="F17" s="42">
        <v>0.374305555555556</v>
      </c>
      <c r="G17" s="133"/>
      <c r="H17" s="122" t="str">
        <f t="shared" si="7"/>
        <v/>
      </c>
      <c r="I17" s="146"/>
      <c r="J17" s="43"/>
      <c r="K17" s="159" t="str">
        <f>IFERROR("Promedio Vol. De 00:00 a 08:00: " &amp; ROUND(AVERAGE(N17:N24),1) &amp; "  - GLY Promedio: " &amp; ROUND(AVERAGE(L17:L24),3)*100,"")</f>
        <v/>
      </c>
      <c r="L17" s="123">
        <f t="shared" si="1"/>
        <v>0</v>
      </c>
      <c r="M17" s="123">
        <f t="shared" si="2"/>
        <v>0</v>
      </c>
      <c r="N17" s="44" t="str">
        <f>IF(E17="","",H17/12*VLOOKUP(J17,Causa!$A$78:$C$80,3,0))</f>
        <v/>
      </c>
      <c r="O17" s="44">
        <f t="shared" si="3"/>
        <v>0</v>
      </c>
      <c r="P17" s="44">
        <f t="shared" si="4"/>
        <v>0</v>
      </c>
      <c r="Q17" s="160"/>
      <c r="R17" s="45"/>
      <c r="S17" s="45"/>
      <c r="T17" s="161">
        <f>IF(H17="",0,ROUND(H17/VLOOKUP(J17,Causa!$A$78:$B$80,2,0)*60,2))</f>
        <v>0</v>
      </c>
      <c r="U17" s="161">
        <f t="shared" si="8"/>
        <v>0</v>
      </c>
      <c r="V17" s="161">
        <f t="shared" si="9"/>
        <v>0</v>
      </c>
      <c r="W17" s="161">
        <f t="shared" si="10"/>
        <v>0</v>
      </c>
      <c r="X17" s="161">
        <f t="shared" si="11"/>
        <v>0</v>
      </c>
      <c r="Y17" s="161">
        <f t="shared" si="5"/>
        <v>0</v>
      </c>
      <c r="Z17" s="162">
        <v>8</v>
      </c>
      <c r="AA17" s="105" t="s">
        <v>515</v>
      </c>
      <c r="AB17" s="106"/>
      <c r="AC17" s="106"/>
      <c r="AD17" s="106"/>
      <c r="AE17" s="107">
        <f t="shared" si="12"/>
        <v>8</v>
      </c>
      <c r="AP17" s="87"/>
      <c r="AQ17" s="87"/>
      <c r="AR17" s="87"/>
    </row>
    <row r="18" spans="1:44" s="108" customFormat="1" ht="24.75" customHeight="1" x14ac:dyDescent="0.25">
      <c r="A18" s="260"/>
      <c r="B18" s="47"/>
      <c r="C18" s="49" t="str">
        <f t="shared" si="6"/>
        <v/>
      </c>
      <c r="D18" s="40" t="str">
        <f>IFERROR(IF(H18="","",(1-(H18/(VLOOKUP(J18,Causa!$A$78:$B$80,2,0))))*60),"FALTA CALIBRE")</f>
        <v/>
      </c>
      <c r="E18" s="41"/>
      <c r="F18" s="42">
        <v>0.41597222222222202</v>
      </c>
      <c r="G18" s="133"/>
      <c r="H18" s="122" t="str">
        <f t="shared" si="7"/>
        <v/>
      </c>
      <c r="I18" s="146"/>
      <c r="J18" s="43"/>
      <c r="K18" s="159"/>
      <c r="L18" s="123">
        <f t="shared" si="1"/>
        <v>0</v>
      </c>
      <c r="M18" s="123">
        <f t="shared" si="2"/>
        <v>0</v>
      </c>
      <c r="N18" s="44" t="str">
        <f>IF(E18="","",H18/12*VLOOKUP(J18,Causa!$A$78:$C$80,3,0))</f>
        <v/>
      </c>
      <c r="O18" s="44">
        <f t="shared" si="3"/>
        <v>0</v>
      </c>
      <c r="P18" s="44">
        <f t="shared" si="4"/>
        <v>0</v>
      </c>
      <c r="Q18" s="160"/>
      <c r="R18" s="45"/>
      <c r="S18" s="45"/>
      <c r="T18" s="161">
        <f>IF(H18="",0,ROUND(H18/VLOOKUP(J18,Causa!$A$78:$B$80,2,0)*60,2))</f>
        <v>0</v>
      </c>
      <c r="U18" s="161">
        <f t="shared" si="8"/>
        <v>0</v>
      </c>
      <c r="V18" s="161">
        <f t="shared" si="9"/>
        <v>0</v>
      </c>
      <c r="W18" s="161">
        <f t="shared" si="10"/>
        <v>0</v>
      </c>
      <c r="X18" s="161">
        <f t="shared" si="11"/>
        <v>0</v>
      </c>
      <c r="Y18" s="161">
        <f t="shared" si="5"/>
        <v>0</v>
      </c>
      <c r="Z18" s="162">
        <v>9</v>
      </c>
      <c r="AA18" s="105" t="s">
        <v>515</v>
      </c>
      <c r="AB18" s="106"/>
      <c r="AC18" s="106"/>
      <c r="AD18" s="106"/>
      <c r="AE18" s="107">
        <f t="shared" si="12"/>
        <v>9</v>
      </c>
      <c r="AP18" s="87"/>
      <c r="AQ18" s="87"/>
      <c r="AR18" s="87"/>
    </row>
    <row r="19" spans="1:44" s="108" customFormat="1" ht="24.75" customHeight="1" x14ac:dyDescent="0.25">
      <c r="A19" s="260"/>
      <c r="B19" s="47"/>
      <c r="C19" s="49" t="str">
        <f t="shared" si="6"/>
        <v/>
      </c>
      <c r="D19" s="40" t="str">
        <f>IFERROR(IF(H19="","",(1-(H19/(VLOOKUP(J19,Causa!$A$78:$B$80,2,0))))*60),"FALTA CALIBRE")</f>
        <v/>
      </c>
      <c r="E19" s="41"/>
      <c r="F19" s="42">
        <v>0.45763888888888898</v>
      </c>
      <c r="G19" s="133"/>
      <c r="H19" s="122" t="str">
        <f t="shared" si="7"/>
        <v/>
      </c>
      <c r="I19" s="146"/>
      <c r="J19" s="43"/>
      <c r="K19" s="159"/>
      <c r="L19" s="123">
        <f t="shared" si="1"/>
        <v>0</v>
      </c>
      <c r="M19" s="123">
        <f t="shared" si="2"/>
        <v>0</v>
      </c>
      <c r="N19" s="44" t="str">
        <f>IF(E19="","",H19/12*VLOOKUP(J19,Causa!$A$78:$C$80,3,0))</f>
        <v/>
      </c>
      <c r="O19" s="44">
        <f t="shared" si="3"/>
        <v>0</v>
      </c>
      <c r="P19" s="44">
        <f t="shared" si="4"/>
        <v>0</v>
      </c>
      <c r="Q19" s="160"/>
      <c r="R19" s="45"/>
      <c r="S19" s="45"/>
      <c r="T19" s="161">
        <f>IF(H19="",0,ROUND(H19/VLOOKUP(J19,Causa!$A$78:$B$80,2,0)*60,2))</f>
        <v>0</v>
      </c>
      <c r="U19" s="161">
        <f t="shared" si="8"/>
        <v>0</v>
      </c>
      <c r="V19" s="161">
        <f t="shared" si="9"/>
        <v>0</v>
      </c>
      <c r="W19" s="161">
        <f t="shared" si="10"/>
        <v>0</v>
      </c>
      <c r="X19" s="161">
        <f t="shared" si="11"/>
        <v>0</v>
      </c>
      <c r="Y19" s="161">
        <f t="shared" si="5"/>
        <v>0</v>
      </c>
      <c r="Z19" s="162">
        <v>10</v>
      </c>
      <c r="AA19" s="105" t="s">
        <v>515</v>
      </c>
      <c r="AB19" s="106"/>
      <c r="AC19" s="106"/>
      <c r="AD19" s="106"/>
      <c r="AE19" s="107">
        <f t="shared" si="12"/>
        <v>10</v>
      </c>
      <c r="AP19" s="87"/>
      <c r="AQ19" s="87"/>
      <c r="AR19" s="87"/>
    </row>
    <row r="20" spans="1:44" s="108" customFormat="1" ht="24.75" customHeight="1" x14ac:dyDescent="0.25">
      <c r="A20" s="260"/>
      <c r="B20" s="47"/>
      <c r="C20" s="49" t="str">
        <f t="shared" si="6"/>
        <v/>
      </c>
      <c r="D20" s="40" t="str">
        <f>IFERROR(IF(H20="","",(1-(H20/(VLOOKUP(J20,Causa!$A$78:$B$80,2,0))))*60),"FALTA CALIBRE")</f>
        <v/>
      </c>
      <c r="E20" s="41"/>
      <c r="F20" s="42">
        <v>0.499305555555556</v>
      </c>
      <c r="G20" s="133"/>
      <c r="H20" s="122" t="str">
        <f t="shared" si="7"/>
        <v/>
      </c>
      <c r="I20" s="146"/>
      <c r="J20" s="43"/>
      <c r="K20" s="159"/>
      <c r="L20" s="123">
        <f t="shared" si="1"/>
        <v>0</v>
      </c>
      <c r="M20" s="123">
        <f t="shared" si="2"/>
        <v>0</v>
      </c>
      <c r="N20" s="44" t="str">
        <f>IF(E20="","",H20/12*VLOOKUP(J20,Causa!$A$78:$C$80,3,0))</f>
        <v/>
      </c>
      <c r="O20" s="44">
        <f t="shared" si="3"/>
        <v>0</v>
      </c>
      <c r="P20" s="44">
        <f t="shared" si="4"/>
        <v>0</v>
      </c>
      <c r="Q20" s="160"/>
      <c r="R20" s="45"/>
      <c r="S20" s="45"/>
      <c r="T20" s="161">
        <f>IF(H20="",0,ROUND(H20/VLOOKUP(J20,Causa!$A$78:$B$80,2,0)*60,2))</f>
        <v>0</v>
      </c>
      <c r="U20" s="161">
        <f t="shared" si="8"/>
        <v>0</v>
      </c>
      <c r="V20" s="161">
        <f t="shared" si="9"/>
        <v>0</v>
      </c>
      <c r="W20" s="161">
        <f t="shared" si="10"/>
        <v>0</v>
      </c>
      <c r="X20" s="161">
        <f t="shared" si="11"/>
        <v>0</v>
      </c>
      <c r="Y20" s="161">
        <f t="shared" si="5"/>
        <v>0</v>
      </c>
      <c r="Z20" s="162">
        <v>11</v>
      </c>
      <c r="AA20" s="105" t="s">
        <v>515</v>
      </c>
      <c r="AB20" s="106"/>
      <c r="AC20" s="106"/>
      <c r="AD20" s="106"/>
      <c r="AE20" s="107">
        <f t="shared" si="12"/>
        <v>11</v>
      </c>
      <c r="AP20" s="87"/>
      <c r="AQ20" s="87"/>
      <c r="AR20" s="87"/>
    </row>
    <row r="21" spans="1:44" s="108" customFormat="1" ht="24.75" customHeight="1" x14ac:dyDescent="0.25">
      <c r="A21" s="260"/>
      <c r="B21" s="47"/>
      <c r="C21" s="49" t="str">
        <f t="shared" si="6"/>
        <v/>
      </c>
      <c r="D21" s="40" t="str">
        <f>IFERROR(IF(H21="","",(1-(H21/(VLOOKUP(J21,Causa!$A$78:$B$80,2,0))))*60),"FALTA CALIBRE")</f>
        <v/>
      </c>
      <c r="E21" s="41"/>
      <c r="F21" s="42">
        <v>0.54097222222222197</v>
      </c>
      <c r="G21" s="133"/>
      <c r="H21" s="122" t="str">
        <f t="shared" si="7"/>
        <v/>
      </c>
      <c r="I21" s="146"/>
      <c r="J21" s="43"/>
      <c r="K21" s="159"/>
      <c r="L21" s="123">
        <f t="shared" si="1"/>
        <v>0</v>
      </c>
      <c r="M21" s="123">
        <f t="shared" si="2"/>
        <v>0</v>
      </c>
      <c r="N21" s="44" t="str">
        <f>IF(E21="","",H21/12*VLOOKUP(J21,Causa!$A$78:$C$80,3,0))</f>
        <v/>
      </c>
      <c r="O21" s="44">
        <f t="shared" si="3"/>
        <v>0</v>
      </c>
      <c r="P21" s="44">
        <f t="shared" si="4"/>
        <v>0</v>
      </c>
      <c r="Q21" s="160"/>
      <c r="R21" s="45"/>
      <c r="S21" s="45"/>
      <c r="T21" s="161">
        <f>IF(H21="",0,ROUND(H21/VLOOKUP(J21,Causa!$A$78:$B$80,2,0)*60,2))</f>
        <v>0</v>
      </c>
      <c r="U21" s="161">
        <f t="shared" si="8"/>
        <v>0</v>
      </c>
      <c r="V21" s="161">
        <f t="shared" si="9"/>
        <v>0</v>
      </c>
      <c r="W21" s="161">
        <f t="shared" si="10"/>
        <v>0</v>
      </c>
      <c r="X21" s="161">
        <f t="shared" si="11"/>
        <v>0</v>
      </c>
      <c r="Y21" s="161">
        <f t="shared" si="5"/>
        <v>0</v>
      </c>
      <c r="Z21" s="162">
        <v>12</v>
      </c>
      <c r="AA21" s="110" t="s">
        <v>515</v>
      </c>
      <c r="AB21" s="106"/>
      <c r="AC21" s="106"/>
      <c r="AD21" s="106"/>
      <c r="AE21" s="107">
        <f t="shared" si="12"/>
        <v>12</v>
      </c>
      <c r="AP21" s="87"/>
      <c r="AQ21" s="87"/>
      <c r="AR21" s="87"/>
    </row>
    <row r="22" spans="1:44" s="108" customFormat="1" ht="24.75" customHeight="1" x14ac:dyDescent="0.25">
      <c r="A22" s="260"/>
      <c r="B22" s="47"/>
      <c r="C22" s="49" t="str">
        <f t="shared" si="6"/>
        <v/>
      </c>
      <c r="D22" s="40" t="str">
        <f>IFERROR(IF(H22="","",(1-(H22/(VLOOKUP(J22,Causa!$A$78:$B$80,2,0))))*60),"FALTA CALIBRE")</f>
        <v/>
      </c>
      <c r="E22" s="41"/>
      <c r="F22" s="42">
        <v>0.58263888888888904</v>
      </c>
      <c r="G22" s="133"/>
      <c r="H22" s="122" t="str">
        <f t="shared" si="7"/>
        <v/>
      </c>
      <c r="I22" s="146"/>
      <c r="J22" s="43"/>
      <c r="K22" s="159"/>
      <c r="L22" s="123">
        <f t="shared" si="1"/>
        <v>0</v>
      </c>
      <c r="M22" s="123">
        <f t="shared" si="2"/>
        <v>0</v>
      </c>
      <c r="N22" s="44" t="str">
        <f>IF(E22="","",H22/12*VLOOKUP(J22,Causa!$A$78:$C$80,3,0))</f>
        <v/>
      </c>
      <c r="O22" s="44">
        <f t="shared" si="3"/>
        <v>0</v>
      </c>
      <c r="P22" s="44">
        <f t="shared" si="4"/>
        <v>0</v>
      </c>
      <c r="Q22" s="160"/>
      <c r="R22" s="45"/>
      <c r="S22" s="45"/>
      <c r="T22" s="161">
        <f>IF(H22="",0,ROUND(H22/VLOOKUP(J22,Causa!$A$78:$B$80,2,0)*60,2))</f>
        <v>0</v>
      </c>
      <c r="U22" s="161">
        <f t="shared" si="8"/>
        <v>0</v>
      </c>
      <c r="V22" s="161">
        <f t="shared" si="9"/>
        <v>0</v>
      </c>
      <c r="W22" s="161">
        <f t="shared" si="10"/>
        <v>0</v>
      </c>
      <c r="X22" s="161">
        <f t="shared" si="11"/>
        <v>0</v>
      </c>
      <c r="Y22" s="161">
        <f t="shared" si="5"/>
        <v>0</v>
      </c>
      <c r="Z22" s="162">
        <v>13</v>
      </c>
      <c r="AA22" s="110" t="s">
        <v>515</v>
      </c>
      <c r="AB22" s="106"/>
      <c r="AC22" s="106"/>
      <c r="AD22" s="106"/>
      <c r="AE22" s="107">
        <f t="shared" si="12"/>
        <v>13</v>
      </c>
      <c r="AP22" s="87"/>
      <c r="AQ22" s="87"/>
      <c r="AR22" s="87"/>
    </row>
    <row r="23" spans="1:44" s="108" customFormat="1" ht="24.75" customHeight="1" thickBot="1" x14ac:dyDescent="0.3">
      <c r="A23" s="261"/>
      <c r="B23" s="47"/>
      <c r="C23" s="50" t="str">
        <f t="shared" si="6"/>
        <v/>
      </c>
      <c r="D23" s="40" t="str">
        <f>IFERROR(IF(H23="","",(1-(H23/(VLOOKUP(J23,Causa!$A$78:$B$80,2,0))))*60),"FALTA CALIBRE")</f>
        <v/>
      </c>
      <c r="E23" s="41"/>
      <c r="F23" s="42">
        <v>0.624305555555556</v>
      </c>
      <c r="G23" s="133"/>
      <c r="H23" s="122" t="str">
        <f t="shared" si="7"/>
        <v/>
      </c>
      <c r="I23" s="146"/>
      <c r="J23" s="43"/>
      <c r="K23" s="159"/>
      <c r="L23" s="123">
        <f t="shared" si="1"/>
        <v>0</v>
      </c>
      <c r="M23" s="123">
        <f t="shared" si="2"/>
        <v>0</v>
      </c>
      <c r="N23" s="44" t="str">
        <f>IF(E23="","",H23/12*VLOOKUP(J23,Causa!$A$78:$C$80,3,0))</f>
        <v/>
      </c>
      <c r="O23" s="44">
        <f t="shared" si="3"/>
        <v>0</v>
      </c>
      <c r="P23" s="44">
        <f t="shared" si="4"/>
        <v>0</v>
      </c>
      <c r="Q23" s="160"/>
      <c r="R23" s="45"/>
      <c r="S23" s="45"/>
      <c r="T23" s="161">
        <f>IF(H23="",0,ROUND(H23/VLOOKUP(J23,Causa!$A$78:$B$80,2,0)*60,2))</f>
        <v>0</v>
      </c>
      <c r="U23" s="161">
        <f t="shared" si="8"/>
        <v>0</v>
      </c>
      <c r="V23" s="161">
        <f t="shared" si="9"/>
        <v>0</v>
      </c>
      <c r="W23" s="161">
        <f t="shared" si="10"/>
        <v>0</v>
      </c>
      <c r="X23" s="161">
        <f t="shared" si="11"/>
        <v>0</v>
      </c>
      <c r="Y23" s="161">
        <f t="shared" si="5"/>
        <v>0</v>
      </c>
      <c r="Z23" s="162">
        <v>14</v>
      </c>
      <c r="AA23" s="110" t="s">
        <v>515</v>
      </c>
      <c r="AB23" s="106"/>
      <c r="AC23" s="106"/>
      <c r="AD23" s="106"/>
      <c r="AE23" s="107">
        <f t="shared" si="12"/>
        <v>14</v>
      </c>
      <c r="AP23" s="87"/>
      <c r="AQ23" s="87"/>
      <c r="AR23" s="87"/>
    </row>
    <row r="24" spans="1:44" s="108" customFormat="1" ht="24.75" customHeight="1" x14ac:dyDescent="0.25">
      <c r="A24" s="259" t="s">
        <v>1764</v>
      </c>
      <c r="B24" s="47"/>
      <c r="C24" s="48" t="str">
        <f t="shared" si="6"/>
        <v/>
      </c>
      <c r="D24" s="40" t="str">
        <f>IFERROR(IF(H24="","",(1-(H24/(VLOOKUP(J24,Causa!$A$78:$B$80,2,0))))*60),"FALTA CALIBRE")</f>
        <v/>
      </c>
      <c r="E24" s="41"/>
      <c r="F24" s="42">
        <v>0.66597222222222197</v>
      </c>
      <c r="G24" s="133"/>
      <c r="H24" s="122" t="str">
        <f t="shared" si="7"/>
        <v/>
      </c>
      <c r="I24" s="146"/>
      <c r="J24" s="43"/>
      <c r="K24" s="159"/>
      <c r="L24" s="123">
        <f t="shared" si="1"/>
        <v>0</v>
      </c>
      <c r="M24" s="123">
        <f t="shared" si="2"/>
        <v>0</v>
      </c>
      <c r="N24" s="44" t="str">
        <f>IF(E24="","",H24/12*VLOOKUP(J24,Causa!$A$78:$C$80,3,0))</f>
        <v/>
      </c>
      <c r="O24" s="44">
        <f t="shared" si="3"/>
        <v>0</v>
      </c>
      <c r="P24" s="44">
        <f t="shared" si="4"/>
        <v>0</v>
      </c>
      <c r="Q24" s="160"/>
      <c r="R24" s="45">
        <f>IFERROR(SUM(T24:T32)/(SUM(Y24:Y32)-SUM(U24:U32)-SUM(V24:V32)),0)</f>
        <v>0</v>
      </c>
      <c r="S24" s="45"/>
      <c r="T24" s="161">
        <f>IF(H24="",0,ROUND(H24/VLOOKUP(J24,Causa!$A$78:$B$80,2,0)*60,2))</f>
        <v>0</v>
      </c>
      <c r="U24" s="161">
        <f t="shared" si="8"/>
        <v>0</v>
      </c>
      <c r="V24" s="161">
        <f t="shared" si="9"/>
        <v>0</v>
      </c>
      <c r="W24" s="161">
        <f t="shared" si="10"/>
        <v>0</v>
      </c>
      <c r="X24" s="161">
        <f t="shared" si="11"/>
        <v>0</v>
      </c>
      <c r="Y24" s="161">
        <f t="shared" si="5"/>
        <v>0</v>
      </c>
      <c r="Z24" s="162">
        <v>15</v>
      </c>
      <c r="AA24" s="110" t="s">
        <v>1850</v>
      </c>
      <c r="AB24" s="106"/>
      <c r="AC24" s="106"/>
      <c r="AD24" s="106"/>
      <c r="AE24" s="107">
        <f t="shared" si="12"/>
        <v>15</v>
      </c>
      <c r="AP24" s="111"/>
      <c r="AQ24" s="111"/>
      <c r="AR24" s="111"/>
    </row>
    <row r="25" spans="1:44" s="108" customFormat="1" ht="24.75" customHeight="1" x14ac:dyDescent="0.25">
      <c r="A25" s="260"/>
      <c r="B25" s="47"/>
      <c r="C25" s="49" t="str">
        <f t="shared" si="6"/>
        <v/>
      </c>
      <c r="D25" s="40" t="str">
        <f>IFERROR(IF(H25="","",(1-(H25/(VLOOKUP(J25,Causa!$A$78:$B$80,2,0))))*60),"FALTA CALIBRE")</f>
        <v/>
      </c>
      <c r="E25" s="41"/>
      <c r="F25" s="42">
        <v>0.70763888888888904</v>
      </c>
      <c r="G25" s="133"/>
      <c r="H25" s="122" t="str">
        <f t="shared" si="7"/>
        <v/>
      </c>
      <c r="I25" s="146"/>
      <c r="J25" s="43"/>
      <c r="K25" s="159" t="str">
        <f>IFERROR("Promedio Vol. De 00:00 a 08:00: " &amp; ROUND(AVERAGE(N25:N32),1) &amp; "  - GLY Promedio: " &amp; ROUND(AVERAGE(L25:L32),3)*100,"")</f>
        <v/>
      </c>
      <c r="L25" s="123">
        <f t="shared" si="1"/>
        <v>0</v>
      </c>
      <c r="M25" s="123">
        <f t="shared" si="2"/>
        <v>0</v>
      </c>
      <c r="N25" s="44" t="str">
        <f>IF(E25="","",H25/12*VLOOKUP(J25,Causa!$A$78:$C$80,3,0))</f>
        <v/>
      </c>
      <c r="O25" s="44">
        <f t="shared" si="3"/>
        <v>0</v>
      </c>
      <c r="P25" s="44">
        <f t="shared" si="4"/>
        <v>0</v>
      </c>
      <c r="Q25" s="160"/>
      <c r="R25" s="45"/>
      <c r="S25" s="45"/>
      <c r="T25" s="161">
        <f>IF(H25="",0,ROUND(H25/VLOOKUP(J25,Causa!$A$78:$B$80,2,0)*60,2))</f>
        <v>0</v>
      </c>
      <c r="U25" s="161">
        <f t="shared" si="8"/>
        <v>0</v>
      </c>
      <c r="V25" s="161">
        <f t="shared" si="9"/>
        <v>0</v>
      </c>
      <c r="W25" s="161">
        <f t="shared" si="10"/>
        <v>0</v>
      </c>
      <c r="X25" s="161">
        <f t="shared" si="11"/>
        <v>0</v>
      </c>
      <c r="Y25" s="161">
        <f t="shared" si="5"/>
        <v>0</v>
      </c>
      <c r="Z25" s="162">
        <v>16</v>
      </c>
      <c r="AA25" s="110" t="s">
        <v>1850</v>
      </c>
      <c r="AB25" s="106"/>
      <c r="AC25" s="106"/>
      <c r="AD25" s="106"/>
      <c r="AE25" s="107">
        <f t="shared" si="12"/>
        <v>16</v>
      </c>
      <c r="AP25" s="91"/>
      <c r="AQ25" s="91"/>
      <c r="AR25" s="91"/>
    </row>
    <row r="26" spans="1:44" s="108" customFormat="1" ht="24.75" customHeight="1" x14ac:dyDescent="0.25">
      <c r="A26" s="260"/>
      <c r="B26" s="47"/>
      <c r="C26" s="49" t="str">
        <f t="shared" si="6"/>
        <v/>
      </c>
      <c r="D26" s="40" t="str">
        <f>IFERROR(IF(H26="","",(1-(H26/(VLOOKUP(J26,Causa!$A$78:$B$80,2,0))))*60),"FALTA CALIBRE")</f>
        <v/>
      </c>
      <c r="E26" s="41"/>
      <c r="F26" s="42">
        <v>0.749305555555556</v>
      </c>
      <c r="G26" s="133"/>
      <c r="H26" s="122" t="str">
        <f t="shared" si="7"/>
        <v/>
      </c>
      <c r="I26" s="146"/>
      <c r="J26" s="43"/>
      <c r="K26" s="159"/>
      <c r="L26" s="123">
        <f t="shared" si="1"/>
        <v>0</v>
      </c>
      <c r="M26" s="123">
        <f t="shared" si="2"/>
        <v>0</v>
      </c>
      <c r="N26" s="44" t="str">
        <f>IF(E26="","",H26/12*VLOOKUP(J26,Causa!$A$78:$C$80,3,0))</f>
        <v/>
      </c>
      <c r="O26" s="44">
        <f t="shared" si="3"/>
        <v>0</v>
      </c>
      <c r="P26" s="44">
        <f t="shared" si="4"/>
        <v>0</v>
      </c>
      <c r="Q26" s="160"/>
      <c r="R26" s="45"/>
      <c r="S26" s="45"/>
      <c r="T26" s="161">
        <f>IF(H26="",0,ROUND(H26/VLOOKUP(J26,Causa!$A$78:$B$80,2,0)*60,2))</f>
        <v>0</v>
      </c>
      <c r="U26" s="161">
        <f t="shared" si="8"/>
        <v>0</v>
      </c>
      <c r="V26" s="161">
        <f t="shared" si="9"/>
        <v>0</v>
      </c>
      <c r="W26" s="161">
        <f t="shared" si="10"/>
        <v>0</v>
      </c>
      <c r="X26" s="161">
        <f t="shared" si="11"/>
        <v>0</v>
      </c>
      <c r="Y26" s="161">
        <f t="shared" si="5"/>
        <v>0</v>
      </c>
      <c r="Z26" s="162">
        <v>17</v>
      </c>
      <c r="AA26" s="110" t="s">
        <v>1850</v>
      </c>
      <c r="AB26" s="106"/>
      <c r="AC26" s="106"/>
      <c r="AD26" s="106"/>
      <c r="AE26" s="107">
        <f t="shared" si="12"/>
        <v>17</v>
      </c>
      <c r="AP26" s="91"/>
      <c r="AQ26" s="91"/>
      <c r="AR26" s="91"/>
    </row>
    <row r="27" spans="1:44" s="108" customFormat="1" ht="24.75" customHeight="1" x14ac:dyDescent="0.25">
      <c r="A27" s="260"/>
      <c r="B27" s="47"/>
      <c r="C27" s="49" t="str">
        <f t="shared" si="6"/>
        <v/>
      </c>
      <c r="D27" s="40" t="str">
        <f>IFERROR(IF(H27="","",(1-(H27/(VLOOKUP(J27,Causa!$A$78:$B$80,2,0))))*60),"FALTA CALIBRE")</f>
        <v/>
      </c>
      <c r="E27" s="41"/>
      <c r="F27" s="42">
        <v>0.79097222222222197</v>
      </c>
      <c r="G27" s="133"/>
      <c r="H27" s="122" t="str">
        <f t="shared" si="7"/>
        <v/>
      </c>
      <c r="I27" s="146"/>
      <c r="J27" s="43"/>
      <c r="K27" s="159"/>
      <c r="L27" s="123">
        <f t="shared" si="1"/>
        <v>0</v>
      </c>
      <c r="M27" s="123">
        <f t="shared" si="2"/>
        <v>0</v>
      </c>
      <c r="N27" s="44" t="str">
        <f>IF(E27="","",H27/12*VLOOKUP(J27,Causa!$A$78:$C$80,3,0))</f>
        <v/>
      </c>
      <c r="O27" s="44">
        <f t="shared" si="3"/>
        <v>0</v>
      </c>
      <c r="P27" s="44">
        <f t="shared" si="4"/>
        <v>0</v>
      </c>
      <c r="Q27" s="160"/>
      <c r="R27" s="45"/>
      <c r="S27" s="45"/>
      <c r="T27" s="161">
        <f>IF(H27="",0,ROUND(H27/VLOOKUP(J27,Causa!$A$78:$B$80,2,0)*60,2))</f>
        <v>0</v>
      </c>
      <c r="U27" s="161">
        <f t="shared" si="8"/>
        <v>0</v>
      </c>
      <c r="V27" s="161">
        <f t="shared" si="9"/>
        <v>0</v>
      </c>
      <c r="W27" s="161">
        <f t="shared" si="10"/>
        <v>0</v>
      </c>
      <c r="X27" s="161">
        <f t="shared" si="11"/>
        <v>0</v>
      </c>
      <c r="Y27" s="161">
        <f t="shared" si="5"/>
        <v>0</v>
      </c>
      <c r="Z27" s="162">
        <v>18</v>
      </c>
      <c r="AA27" s="106" t="s">
        <v>1850</v>
      </c>
      <c r="AB27" s="106"/>
      <c r="AC27" s="106"/>
      <c r="AD27" s="106"/>
      <c r="AE27" s="107">
        <f t="shared" si="12"/>
        <v>18</v>
      </c>
      <c r="AP27" s="91"/>
      <c r="AQ27" s="91"/>
      <c r="AR27" s="91"/>
    </row>
    <row r="28" spans="1:44" s="108" customFormat="1" ht="24.75" customHeight="1" x14ac:dyDescent="0.25">
      <c r="A28" s="260"/>
      <c r="B28" s="47"/>
      <c r="C28" s="49" t="str">
        <f t="shared" si="6"/>
        <v/>
      </c>
      <c r="D28" s="40" t="str">
        <f>IFERROR(IF(H28="","",(1-(H28/(VLOOKUP(J28,Causa!$A$78:$B$80,2,0))))*60),"FALTA CALIBRE")</f>
        <v/>
      </c>
      <c r="E28" s="41"/>
      <c r="F28" s="42">
        <v>0.83263888888888904</v>
      </c>
      <c r="G28" s="133"/>
      <c r="H28" s="122" t="str">
        <f t="shared" si="7"/>
        <v/>
      </c>
      <c r="I28" s="146"/>
      <c r="J28" s="43"/>
      <c r="K28" s="159"/>
      <c r="L28" s="123">
        <f t="shared" si="1"/>
        <v>0</v>
      </c>
      <c r="M28" s="123">
        <f t="shared" si="2"/>
        <v>0</v>
      </c>
      <c r="N28" s="44" t="str">
        <f>IF(E28="","",H28/12*VLOOKUP(J28,Causa!$A$78:$C$80,3,0))</f>
        <v/>
      </c>
      <c r="O28" s="44">
        <f t="shared" si="3"/>
        <v>0</v>
      </c>
      <c r="P28" s="44">
        <f t="shared" si="4"/>
        <v>0</v>
      </c>
      <c r="Q28" s="160"/>
      <c r="R28" s="45"/>
      <c r="S28" s="45"/>
      <c r="T28" s="161">
        <f>IF(H28="",0,ROUND(H28/VLOOKUP(J28,Causa!$A$78:$B$80,2,0)*60,2))</f>
        <v>0</v>
      </c>
      <c r="U28" s="161">
        <f t="shared" si="8"/>
        <v>0</v>
      </c>
      <c r="V28" s="161">
        <f t="shared" si="9"/>
        <v>0</v>
      </c>
      <c r="W28" s="161">
        <f t="shared" si="10"/>
        <v>0</v>
      </c>
      <c r="X28" s="161">
        <f t="shared" si="11"/>
        <v>0</v>
      </c>
      <c r="Y28" s="161">
        <f t="shared" si="5"/>
        <v>0</v>
      </c>
      <c r="Z28" s="162">
        <v>19</v>
      </c>
      <c r="AA28" s="106" t="s">
        <v>1850</v>
      </c>
      <c r="AB28" s="106"/>
      <c r="AC28" s="106"/>
      <c r="AD28" s="106"/>
      <c r="AE28" s="107">
        <f t="shared" si="12"/>
        <v>19</v>
      </c>
      <c r="AP28" s="91"/>
      <c r="AQ28" s="91"/>
      <c r="AR28" s="91"/>
    </row>
    <row r="29" spans="1:44" s="108" customFormat="1" ht="24.75" customHeight="1" x14ac:dyDescent="0.25">
      <c r="A29" s="260"/>
      <c r="B29" s="47"/>
      <c r="C29" s="49" t="str">
        <f t="shared" si="6"/>
        <v/>
      </c>
      <c r="D29" s="40" t="str">
        <f>IFERROR(IF(H29="","",(1-(H29/(VLOOKUP(J29,Causa!$A$78:$B$80,2,0))))*60),"FALTA CALIBRE")</f>
        <v/>
      </c>
      <c r="E29" s="41"/>
      <c r="F29" s="42">
        <v>0.874305555555556</v>
      </c>
      <c r="G29" s="133"/>
      <c r="H29" s="122" t="str">
        <f t="shared" si="7"/>
        <v/>
      </c>
      <c r="I29" s="146"/>
      <c r="J29" s="43"/>
      <c r="K29" s="159"/>
      <c r="L29" s="123">
        <f t="shared" si="1"/>
        <v>0</v>
      </c>
      <c r="M29" s="123">
        <f t="shared" si="2"/>
        <v>0</v>
      </c>
      <c r="N29" s="44" t="str">
        <f>IF(E29="","",H29/12*VLOOKUP(J29,Causa!$A$78:$C$80,3,0))</f>
        <v/>
      </c>
      <c r="O29" s="44">
        <f t="shared" si="3"/>
        <v>0</v>
      </c>
      <c r="P29" s="44">
        <f t="shared" si="4"/>
        <v>0</v>
      </c>
      <c r="Q29" s="160"/>
      <c r="R29" s="45"/>
      <c r="S29" s="45"/>
      <c r="T29" s="161">
        <f>IF(H29="",0,ROUND(H29/VLOOKUP(J29,Causa!$A$78:$B$80,2,0)*60,2))</f>
        <v>0</v>
      </c>
      <c r="U29" s="161">
        <f t="shared" si="8"/>
        <v>0</v>
      </c>
      <c r="V29" s="161">
        <f t="shared" si="9"/>
        <v>0</v>
      </c>
      <c r="W29" s="161">
        <f t="shared" si="10"/>
        <v>0</v>
      </c>
      <c r="X29" s="161">
        <f t="shared" si="11"/>
        <v>0</v>
      </c>
      <c r="Y29" s="161">
        <f t="shared" si="5"/>
        <v>0</v>
      </c>
      <c r="Z29" s="162">
        <v>20</v>
      </c>
      <c r="AA29" s="106" t="s">
        <v>1850</v>
      </c>
      <c r="AB29" s="106"/>
      <c r="AC29" s="106"/>
      <c r="AD29" s="106"/>
      <c r="AE29" s="107">
        <f t="shared" si="12"/>
        <v>20</v>
      </c>
      <c r="AP29" s="91"/>
      <c r="AQ29" s="91"/>
      <c r="AR29" s="91"/>
    </row>
    <row r="30" spans="1:44" s="108" customFormat="1" ht="24.75" customHeight="1" x14ac:dyDescent="0.25">
      <c r="A30" s="260"/>
      <c r="B30" s="47"/>
      <c r="C30" s="49" t="str">
        <f t="shared" si="6"/>
        <v/>
      </c>
      <c r="D30" s="40" t="str">
        <f>IFERROR(IF(H30="","",(1-(H30/(VLOOKUP(J30,Causa!$A$78:$B$80,2,0))))*60),"FALTA CALIBRE")</f>
        <v/>
      </c>
      <c r="E30" s="41"/>
      <c r="F30" s="42">
        <v>0.91597222222222197</v>
      </c>
      <c r="G30" s="133"/>
      <c r="H30" s="122" t="str">
        <f t="shared" si="7"/>
        <v/>
      </c>
      <c r="I30" s="146"/>
      <c r="J30" s="43"/>
      <c r="K30" s="159"/>
      <c r="L30" s="123">
        <f t="shared" si="1"/>
        <v>0</v>
      </c>
      <c r="M30" s="123">
        <f t="shared" si="2"/>
        <v>0</v>
      </c>
      <c r="N30" s="44" t="str">
        <f>IF(E30="","",H30/12*VLOOKUP(J30,Causa!$A$78:$C$80,3,0))</f>
        <v/>
      </c>
      <c r="O30" s="44">
        <f t="shared" si="3"/>
        <v>0</v>
      </c>
      <c r="P30" s="44">
        <f t="shared" si="4"/>
        <v>0</v>
      </c>
      <c r="Q30" s="160"/>
      <c r="R30" s="45"/>
      <c r="S30" s="45"/>
      <c r="T30" s="161">
        <f>IF(H30="",0,ROUND(H30/VLOOKUP(J30,Causa!$A$78:$B$80,2,0)*60,2))</f>
        <v>0</v>
      </c>
      <c r="U30" s="161">
        <f t="shared" si="8"/>
        <v>0</v>
      </c>
      <c r="V30" s="161">
        <f t="shared" si="9"/>
        <v>0</v>
      </c>
      <c r="W30" s="161">
        <f t="shared" si="10"/>
        <v>0</v>
      </c>
      <c r="X30" s="161">
        <f t="shared" si="11"/>
        <v>0</v>
      </c>
      <c r="Y30" s="161">
        <f t="shared" si="5"/>
        <v>0</v>
      </c>
      <c r="Z30" s="162">
        <v>21</v>
      </c>
      <c r="AA30" s="106" t="s">
        <v>1850</v>
      </c>
      <c r="AB30" s="106"/>
      <c r="AC30" s="106"/>
      <c r="AD30" s="106"/>
      <c r="AE30" s="107">
        <f t="shared" si="12"/>
        <v>21</v>
      </c>
      <c r="AP30" s="91"/>
      <c r="AQ30" s="91"/>
      <c r="AR30" s="91"/>
    </row>
    <row r="31" spans="1:44" s="108" customFormat="1" ht="24.75" customHeight="1" thickBot="1" x14ac:dyDescent="0.3">
      <c r="A31" s="261"/>
      <c r="B31" s="47"/>
      <c r="C31" s="50" t="str">
        <f t="shared" si="6"/>
        <v/>
      </c>
      <c r="D31" s="40" t="str">
        <f>IFERROR(IF(H31="","",(1-(H31/(VLOOKUP(J31,Causa!$A$78:$B$80,2,0))))*60),"FALTA CALIBRE")</f>
        <v/>
      </c>
      <c r="E31" s="41"/>
      <c r="F31" s="42">
        <v>0.95763888888888904</v>
      </c>
      <c r="G31" s="133"/>
      <c r="H31" s="122" t="str">
        <f t="shared" si="7"/>
        <v/>
      </c>
      <c r="I31" s="146"/>
      <c r="J31" s="43"/>
      <c r="K31" s="159"/>
      <c r="L31" s="123">
        <f t="shared" si="1"/>
        <v>0</v>
      </c>
      <c r="M31" s="123">
        <f t="shared" si="2"/>
        <v>0</v>
      </c>
      <c r="N31" s="44" t="str">
        <f>IF(E31="","",H31/12*VLOOKUP(J31,Causa!$A$78:$C$80,3,0))</f>
        <v/>
      </c>
      <c r="O31" s="44">
        <f t="shared" si="3"/>
        <v>0</v>
      </c>
      <c r="P31" s="44">
        <f t="shared" si="4"/>
        <v>0</v>
      </c>
      <c r="Q31" s="160"/>
      <c r="R31" s="45"/>
      <c r="S31" s="45"/>
      <c r="T31" s="161">
        <f>IF(H31="",0,ROUND(H31/VLOOKUP(J31,Causa!$A$78:$B$80,2,0)*60,2))</f>
        <v>0</v>
      </c>
      <c r="U31" s="161">
        <f t="shared" si="8"/>
        <v>0</v>
      </c>
      <c r="V31" s="161">
        <f t="shared" si="9"/>
        <v>0</v>
      </c>
      <c r="W31" s="161">
        <f t="shared" si="10"/>
        <v>0</v>
      </c>
      <c r="X31" s="161">
        <f t="shared" si="11"/>
        <v>0</v>
      </c>
      <c r="Y31" s="161">
        <f t="shared" si="5"/>
        <v>0</v>
      </c>
      <c r="Z31" s="162">
        <v>22</v>
      </c>
      <c r="AA31" s="106" t="s">
        <v>1850</v>
      </c>
      <c r="AB31" s="106"/>
      <c r="AC31" s="106"/>
      <c r="AD31" s="106"/>
      <c r="AE31" s="107">
        <f t="shared" si="12"/>
        <v>22</v>
      </c>
      <c r="AP31" s="91"/>
      <c r="AQ31" s="91"/>
      <c r="AR31" s="91"/>
    </row>
    <row r="32" spans="1:44" s="108" customFormat="1" ht="24.75" customHeight="1" thickBot="1" x14ac:dyDescent="0.3">
      <c r="A32" s="51" t="s">
        <v>1795</v>
      </c>
      <c r="B32" s="47"/>
      <c r="C32" s="134" t="str">
        <f t="shared" si="6"/>
        <v/>
      </c>
      <c r="D32" s="135" t="str">
        <f>IFERROR(IF(H32="","",(1-(H32/(VLOOKUP(J32,Causa!$A$78:$B$80,2,0))))*60),"FALTA CALIBRE")</f>
        <v/>
      </c>
      <c r="E32" s="136"/>
      <c r="F32" s="137">
        <v>0.999305555555556</v>
      </c>
      <c r="G32" s="133"/>
      <c r="H32" s="138" t="str">
        <f t="shared" si="7"/>
        <v/>
      </c>
      <c r="I32" s="146"/>
      <c r="J32" s="43"/>
      <c r="K32" s="184"/>
      <c r="L32" s="123">
        <f t="shared" si="1"/>
        <v>0</v>
      </c>
      <c r="M32" s="123">
        <f t="shared" si="2"/>
        <v>0</v>
      </c>
      <c r="N32" s="44" t="str">
        <f>IF(E32="","",H32/12*VLOOKUP(J32,Causa!$A$78:$C$80,3,0))</f>
        <v/>
      </c>
      <c r="O32" s="44">
        <f t="shared" si="3"/>
        <v>0</v>
      </c>
      <c r="P32" s="44">
        <f t="shared" si="4"/>
        <v>0</v>
      </c>
      <c r="Q32" s="160"/>
      <c r="R32" s="45"/>
      <c r="S32" s="45"/>
      <c r="T32" s="161">
        <f>IF(H32="",0,ROUND(H32/VLOOKUP(J32,Causa!$A$78:$B$80,2,0)*60,2))</f>
        <v>0</v>
      </c>
      <c r="U32" s="161">
        <f t="shared" si="8"/>
        <v>0</v>
      </c>
      <c r="V32" s="161">
        <f t="shared" si="9"/>
        <v>0</v>
      </c>
      <c r="W32" s="161">
        <f t="shared" si="10"/>
        <v>0</v>
      </c>
      <c r="X32" s="161">
        <f t="shared" si="11"/>
        <v>0</v>
      </c>
      <c r="Y32" s="161">
        <f t="shared" si="5"/>
        <v>0</v>
      </c>
      <c r="Z32" s="162">
        <v>23</v>
      </c>
      <c r="AA32" s="106" t="s">
        <v>517</v>
      </c>
      <c r="AB32" s="106"/>
      <c r="AC32" s="106"/>
      <c r="AD32" s="106"/>
      <c r="AE32" s="107">
        <f t="shared" si="12"/>
        <v>23</v>
      </c>
      <c r="AP32" s="91"/>
      <c r="AQ32" s="91"/>
      <c r="AR32" s="91"/>
    </row>
    <row r="33" spans="1:44" s="108" customFormat="1" ht="26.25" customHeight="1" thickBot="1" x14ac:dyDescent="0.3">
      <c r="A33" s="152"/>
      <c r="B33" s="139" t="s">
        <v>1750</v>
      </c>
      <c r="C33" s="247">
        <f>+F33+H33+J33</f>
        <v>0</v>
      </c>
      <c r="D33" s="248"/>
      <c r="E33" s="140" t="s">
        <v>1747</v>
      </c>
      <c r="F33" s="141">
        <f>SUM(N9:N15,N32)</f>
        <v>0</v>
      </c>
      <c r="G33" s="140" t="s">
        <v>1748</v>
      </c>
      <c r="H33" s="142">
        <f>SUM(N16:N23)</f>
        <v>0</v>
      </c>
      <c r="I33" s="140" t="s">
        <v>1749</v>
      </c>
      <c r="J33" s="143">
        <f>SUM(N24:N31)</f>
        <v>0</v>
      </c>
      <c r="K33" s="143">
        <f>COUNTIF($M$9:$M$32,"100%")</f>
        <v>0</v>
      </c>
      <c r="L33" s="156"/>
      <c r="M33" s="157"/>
      <c r="N33" s="157"/>
      <c r="O33" s="157"/>
      <c r="P33" s="157"/>
      <c r="Q33" s="157"/>
      <c r="R33" s="157"/>
      <c r="S33" s="158"/>
      <c r="T33" s="249" t="s">
        <v>2</v>
      </c>
      <c r="U33" s="250"/>
      <c r="V33" s="250"/>
      <c r="W33" s="250"/>
      <c r="X33" s="18"/>
      <c r="Y33" s="124"/>
      <c r="Z33" s="124"/>
      <c r="AA33" s="112"/>
      <c r="AB33" s="112"/>
      <c r="AJ33" s="113"/>
      <c r="AK33" s="114"/>
      <c r="AL33" s="114"/>
      <c r="AM33" s="114"/>
      <c r="AN33" s="91"/>
      <c r="AO33" s="91"/>
      <c r="AP33" s="91"/>
      <c r="AQ33" s="91"/>
      <c r="AR33" s="91"/>
    </row>
    <row r="34" spans="1:44" s="108" customFormat="1" ht="35.25" customHeight="1" thickBot="1" x14ac:dyDescent="0.3">
      <c r="A34" s="150"/>
      <c r="C34" s="23" t="s">
        <v>1739</v>
      </c>
      <c r="D34" s="210" t="s">
        <v>1736</v>
      </c>
      <c r="E34" s="210" t="s">
        <v>1740</v>
      </c>
      <c r="F34" s="210" t="s">
        <v>4</v>
      </c>
      <c r="G34" s="210" t="s">
        <v>6</v>
      </c>
      <c r="H34" s="210" t="s">
        <v>7</v>
      </c>
      <c r="I34" s="132" t="s">
        <v>8</v>
      </c>
      <c r="J34" s="132" t="s">
        <v>17</v>
      </c>
      <c r="K34" s="144" t="s">
        <v>18</v>
      </c>
      <c r="L34" s="213" t="s">
        <v>19</v>
      </c>
      <c r="M34" s="214" t="s">
        <v>116</v>
      </c>
      <c r="N34" s="132" t="s">
        <v>117</v>
      </c>
      <c r="O34" s="132" t="s">
        <v>118</v>
      </c>
      <c r="P34" s="132" t="s">
        <v>20</v>
      </c>
      <c r="Q34" s="132" t="s">
        <v>21</v>
      </c>
      <c r="R34" s="215" t="s">
        <v>22</v>
      </c>
      <c r="S34" s="221" t="s">
        <v>12</v>
      </c>
      <c r="T34" s="120" t="s">
        <v>13</v>
      </c>
      <c r="U34" s="220" t="s">
        <v>14</v>
      </c>
      <c r="V34" s="220" t="s">
        <v>15</v>
      </c>
      <c r="W34" s="120" t="s">
        <v>4</v>
      </c>
      <c r="X34" s="120" t="s">
        <v>8</v>
      </c>
      <c r="Y34" s="125"/>
      <c r="Z34" s="126"/>
      <c r="AA34" s="91"/>
      <c r="AB34" s="115"/>
      <c r="AJ34" s="113"/>
      <c r="AK34" s="114"/>
      <c r="AL34" s="114"/>
      <c r="AM34" s="114"/>
      <c r="AN34" s="91"/>
      <c r="AO34" s="91"/>
      <c r="AP34" s="91"/>
      <c r="AQ34" s="91"/>
      <c r="AR34" s="91"/>
    </row>
    <row r="35" spans="1:44" s="17" customFormat="1" ht="20.25" customHeight="1" x14ac:dyDescent="0.2">
      <c r="A35" s="150"/>
      <c r="C35" s="205"/>
      <c r="D35" s="206" t="str">
        <f t="shared" ref="D35:D98" si="13">IF(E35="","",IF(E35=1,IF(COUNTA(F35:P35)=9,1,0),IF(J35="OPERACIO",IF(COUNTA(F35:P35)=7,1,0),IF(COUNTA(F35:P35)=7,1,0))))</f>
        <v/>
      </c>
      <c r="E35" s="207" t="str">
        <f>IFERROR(VLOOKUP(J35,Causa!$A$2:$F$15,6,0),"")</f>
        <v/>
      </c>
      <c r="F35" s="208"/>
      <c r="G35" s="209"/>
      <c r="H35" s="211"/>
      <c r="I35" s="55"/>
      <c r="J35" s="54"/>
      <c r="K35" s="54"/>
      <c r="L35" s="54"/>
      <c r="M35" s="54"/>
      <c r="N35" s="54"/>
      <c r="O35" s="54"/>
      <c r="P35" s="54"/>
      <c r="Q35" s="55"/>
      <c r="R35" s="54"/>
      <c r="S35" s="61">
        <f>IF(K35="tiempo no programado",P35,0)</f>
        <v>0</v>
      </c>
      <c r="T35" s="61">
        <f t="shared" ref="T35:T98" si="14">IF(J35="Programa",P35,0)-S35</f>
        <v>0</v>
      </c>
      <c r="U35" s="61">
        <f>IF(J35="CALIDAD",P35,0)+IF(J35="LOGISTIC",P35,0)+IF(J35="REPUESTO",P35,0)+IF(J35="SALAMAQ",P35,0)+IF(J35="PROCESO",P35,0)</f>
        <v>0</v>
      </c>
      <c r="V35" s="61">
        <f t="shared" ref="V35:V98" si="15">IF(J35="ELECTRIC",P35,0)+IF(J35="INSTRUME",P35,0)+IF(J35="MECANICA",P35,0)+IF(J35="OPERACIO",P35,0)+IF(J35="AUTOMATI",P35,0)</f>
        <v>0</v>
      </c>
      <c r="W35" s="62" t="str">
        <f t="shared" ref="W35:W98" si="16">IF(F35="","",HOUR(F35))</f>
        <v/>
      </c>
      <c r="X35" s="61" t="str">
        <f>IF(OR(W35=23,W35&lt;7),"N",IF(AND(W35&gt;=7,W35&lt;15),"M","T"))</f>
        <v>T</v>
      </c>
      <c r="Y35" s="18"/>
      <c r="Z35" s="19"/>
      <c r="AA35" s="20"/>
      <c r="AB35" s="19"/>
      <c r="AC35" s="21"/>
      <c r="AJ35" s="22"/>
      <c r="AK35" s="22"/>
      <c r="AL35" s="22"/>
      <c r="AM35" s="22"/>
      <c r="AN35" s="20"/>
      <c r="AO35" s="20"/>
      <c r="AP35" s="20"/>
      <c r="AQ35" s="20"/>
      <c r="AR35" s="20"/>
    </row>
    <row r="36" spans="1:44" s="17" customFormat="1" ht="20.25" customHeight="1" x14ac:dyDescent="0.2">
      <c r="A36" s="150"/>
      <c r="C36" s="63"/>
      <c r="D36" s="66" t="str">
        <f t="shared" si="13"/>
        <v/>
      </c>
      <c r="E36" s="69" t="str">
        <f>IFERROR(VLOOKUP(J36,Causa!$A$2:$F$15,6,0),"")</f>
        <v/>
      </c>
      <c r="F36" s="52"/>
      <c r="G36" s="53"/>
      <c r="H36" s="212"/>
      <c r="I36" s="55"/>
      <c r="J36" s="54"/>
      <c r="K36" s="54"/>
      <c r="L36" s="54"/>
      <c r="M36" s="54"/>
      <c r="N36" s="54"/>
      <c r="O36" s="54"/>
      <c r="P36" s="54"/>
      <c r="Q36" s="55"/>
      <c r="R36" s="54"/>
      <c r="S36" s="56">
        <f t="shared" ref="S36:S99" si="17">IF(K36="tiempo no programado",P36,0)</f>
        <v>0</v>
      </c>
      <c r="T36" s="56">
        <f t="shared" si="14"/>
        <v>0</v>
      </c>
      <c r="U36" s="56">
        <f t="shared" ref="U36:U99" si="18">IF(J36="CALIDAD",P36,0)+IF(J36="LOGISTIC",P36,0)+IF(J36="REPUESTO",P36,0)+IF(J36="SALAMAQ",P36,0)</f>
        <v>0</v>
      </c>
      <c r="V36" s="56">
        <f t="shared" si="15"/>
        <v>0</v>
      </c>
      <c r="W36" s="64" t="str">
        <f t="shared" si="16"/>
        <v/>
      </c>
      <c r="X36" s="56" t="str">
        <f t="shared" ref="X36:X99" si="19">IF(OR(W36=23,W36&lt;7),"N",IF(AND(W36&gt;=7,W36&lt;15),"M","T"))</f>
        <v>T</v>
      </c>
      <c r="Y36" s="18"/>
      <c r="Z36" s="19"/>
      <c r="AA36" s="20"/>
      <c r="AB36" s="19"/>
      <c r="AC36" s="21"/>
      <c r="AJ36" s="22"/>
      <c r="AK36" s="22"/>
      <c r="AL36" s="22"/>
      <c r="AM36" s="22"/>
      <c r="AN36" s="20"/>
      <c r="AO36" s="20"/>
      <c r="AP36" s="20"/>
      <c r="AQ36" s="20"/>
      <c r="AR36" s="20"/>
    </row>
    <row r="37" spans="1:44" s="17" customFormat="1" ht="20.25" customHeight="1" x14ac:dyDescent="0.2">
      <c r="A37" s="150"/>
      <c r="C37" s="63"/>
      <c r="D37" s="66" t="str">
        <f t="shared" si="13"/>
        <v/>
      </c>
      <c r="E37" s="69" t="str">
        <f>IFERROR(VLOOKUP(J37,Causa!$A$2:$F$15,6,0),"")</f>
        <v/>
      </c>
      <c r="F37" s="52"/>
      <c r="G37" s="53"/>
      <c r="H37" s="212"/>
      <c r="I37" s="55"/>
      <c r="J37" s="54"/>
      <c r="K37" s="54"/>
      <c r="L37" s="54"/>
      <c r="M37" s="54"/>
      <c r="N37" s="54"/>
      <c r="O37" s="54"/>
      <c r="P37" s="54"/>
      <c r="Q37" s="55"/>
      <c r="R37" s="54"/>
      <c r="S37" s="56">
        <f t="shared" si="17"/>
        <v>0</v>
      </c>
      <c r="T37" s="56">
        <f t="shared" si="14"/>
        <v>0</v>
      </c>
      <c r="U37" s="56">
        <f t="shared" si="18"/>
        <v>0</v>
      </c>
      <c r="V37" s="56">
        <f t="shared" si="15"/>
        <v>0</v>
      </c>
      <c r="W37" s="64" t="str">
        <f t="shared" si="16"/>
        <v/>
      </c>
      <c r="X37" s="56" t="str">
        <f t="shared" si="19"/>
        <v>T</v>
      </c>
      <c r="Y37" s="18"/>
      <c r="Z37" s="19"/>
      <c r="AA37" s="20"/>
      <c r="AB37" s="19"/>
      <c r="AC37" s="21"/>
      <c r="AJ37" s="22"/>
      <c r="AK37" s="22"/>
      <c r="AL37" s="22"/>
      <c r="AM37" s="22"/>
      <c r="AN37" s="20"/>
      <c r="AO37" s="20"/>
      <c r="AP37" s="20"/>
      <c r="AQ37" s="20"/>
      <c r="AR37" s="20"/>
    </row>
    <row r="38" spans="1:44" s="17" customFormat="1" ht="20.25" customHeight="1" x14ac:dyDescent="0.2">
      <c r="A38" s="150"/>
      <c r="C38" s="63"/>
      <c r="D38" s="66" t="str">
        <f t="shared" si="13"/>
        <v/>
      </c>
      <c r="E38" s="69" t="str">
        <f>IFERROR(VLOOKUP(J38,Causa!$A$2:$F$15,6,0),"")</f>
        <v/>
      </c>
      <c r="F38" s="52"/>
      <c r="G38" s="53"/>
      <c r="H38" s="212"/>
      <c r="I38" s="55"/>
      <c r="J38" s="54"/>
      <c r="K38" s="54"/>
      <c r="L38" s="54"/>
      <c r="M38" s="54"/>
      <c r="N38" s="54"/>
      <c r="O38" s="54"/>
      <c r="P38" s="54"/>
      <c r="Q38" s="55"/>
      <c r="R38" s="54"/>
      <c r="S38" s="56">
        <f t="shared" si="17"/>
        <v>0</v>
      </c>
      <c r="T38" s="56">
        <f t="shared" si="14"/>
        <v>0</v>
      </c>
      <c r="U38" s="56">
        <f t="shared" si="18"/>
        <v>0</v>
      </c>
      <c r="V38" s="56">
        <f t="shared" si="15"/>
        <v>0</v>
      </c>
      <c r="W38" s="64" t="str">
        <f t="shared" si="16"/>
        <v/>
      </c>
      <c r="X38" s="56" t="str">
        <f t="shared" si="19"/>
        <v>T</v>
      </c>
      <c r="Y38" s="18"/>
      <c r="Z38" s="19"/>
      <c r="AA38" s="20"/>
      <c r="AB38" s="19"/>
      <c r="AC38" s="21"/>
      <c r="AJ38" s="22"/>
      <c r="AK38" s="22"/>
      <c r="AL38" s="22"/>
      <c r="AM38" s="22"/>
      <c r="AN38" s="20"/>
      <c r="AO38" s="20"/>
      <c r="AP38" s="20"/>
      <c r="AQ38" s="20"/>
      <c r="AR38" s="20"/>
    </row>
    <row r="39" spans="1:44" s="17" customFormat="1" ht="20.25" customHeight="1" x14ac:dyDescent="0.2">
      <c r="A39" s="150"/>
      <c r="C39" s="63"/>
      <c r="D39" s="66" t="str">
        <f t="shared" si="13"/>
        <v/>
      </c>
      <c r="E39" s="69" t="str">
        <f>IFERROR(VLOOKUP(J39,Causa!$A$2:$F$15,6,0),"")</f>
        <v/>
      </c>
      <c r="F39" s="52"/>
      <c r="G39" s="53"/>
      <c r="H39" s="212"/>
      <c r="I39" s="55"/>
      <c r="J39" s="54"/>
      <c r="K39" s="54"/>
      <c r="L39" s="54"/>
      <c r="M39" s="54"/>
      <c r="N39" s="54"/>
      <c r="O39" s="54"/>
      <c r="P39" s="54"/>
      <c r="Q39" s="55"/>
      <c r="R39" s="54"/>
      <c r="S39" s="56">
        <f t="shared" si="17"/>
        <v>0</v>
      </c>
      <c r="T39" s="56">
        <f t="shared" si="14"/>
        <v>0</v>
      </c>
      <c r="U39" s="56">
        <f t="shared" si="18"/>
        <v>0</v>
      </c>
      <c r="V39" s="56">
        <f t="shared" si="15"/>
        <v>0</v>
      </c>
      <c r="W39" s="64" t="str">
        <f t="shared" si="16"/>
        <v/>
      </c>
      <c r="X39" s="56" t="str">
        <f t="shared" si="19"/>
        <v>T</v>
      </c>
      <c r="Y39" s="18"/>
      <c r="Z39" s="19"/>
      <c r="AA39" s="20"/>
      <c r="AB39" s="19"/>
      <c r="AC39" s="21"/>
      <c r="AJ39" s="22"/>
      <c r="AK39" s="22"/>
      <c r="AL39" s="22"/>
      <c r="AM39" s="22"/>
      <c r="AN39" s="20"/>
      <c r="AO39" s="20"/>
      <c r="AP39" s="20"/>
      <c r="AQ39" s="20"/>
      <c r="AR39" s="20"/>
    </row>
    <row r="40" spans="1:44" s="17" customFormat="1" ht="20.25" customHeight="1" x14ac:dyDescent="0.2">
      <c r="A40" s="150"/>
      <c r="C40" s="63"/>
      <c r="D40" s="66" t="str">
        <f t="shared" si="13"/>
        <v/>
      </c>
      <c r="E40" s="69" t="str">
        <f>IFERROR(VLOOKUP(J40,Causa!$A$2:$F$15,6,0),"")</f>
        <v/>
      </c>
      <c r="F40" s="52"/>
      <c r="G40" s="53"/>
      <c r="H40" s="212"/>
      <c r="I40" s="55"/>
      <c r="J40" s="54"/>
      <c r="K40" s="54"/>
      <c r="L40" s="54"/>
      <c r="M40" s="54"/>
      <c r="N40" s="54"/>
      <c r="O40" s="54"/>
      <c r="P40" s="54"/>
      <c r="Q40" s="55"/>
      <c r="R40" s="54"/>
      <c r="S40" s="56">
        <f t="shared" si="17"/>
        <v>0</v>
      </c>
      <c r="T40" s="56">
        <f t="shared" si="14"/>
        <v>0</v>
      </c>
      <c r="U40" s="56">
        <f t="shared" si="18"/>
        <v>0</v>
      </c>
      <c r="V40" s="56">
        <f t="shared" si="15"/>
        <v>0</v>
      </c>
      <c r="W40" s="64" t="str">
        <f t="shared" si="16"/>
        <v/>
      </c>
      <c r="X40" s="56" t="str">
        <f t="shared" si="19"/>
        <v>T</v>
      </c>
      <c r="Y40" s="18"/>
      <c r="Z40" s="19"/>
      <c r="AA40" s="20"/>
      <c r="AB40" s="19"/>
      <c r="AC40" s="21"/>
      <c r="AJ40" s="22"/>
      <c r="AK40" s="22"/>
      <c r="AL40" s="22"/>
      <c r="AM40" s="22"/>
      <c r="AN40" s="20"/>
      <c r="AO40" s="20"/>
      <c r="AP40" s="20"/>
      <c r="AQ40" s="20"/>
      <c r="AR40" s="20"/>
    </row>
    <row r="41" spans="1:44" s="17" customFormat="1" ht="20.25" customHeight="1" x14ac:dyDescent="0.2">
      <c r="A41" s="150"/>
      <c r="C41" s="63"/>
      <c r="D41" s="66" t="str">
        <f t="shared" si="13"/>
        <v/>
      </c>
      <c r="E41" s="69" t="str">
        <f>IFERROR(VLOOKUP(J41,Causa!$A$2:$F$15,6,0),"")</f>
        <v/>
      </c>
      <c r="F41" s="52"/>
      <c r="G41" s="53"/>
      <c r="H41" s="212"/>
      <c r="I41" s="55"/>
      <c r="J41" s="54"/>
      <c r="K41" s="54"/>
      <c r="L41" s="54"/>
      <c r="M41" s="54"/>
      <c r="N41" s="54"/>
      <c r="O41" s="54"/>
      <c r="P41" s="54"/>
      <c r="Q41" s="55"/>
      <c r="R41" s="54"/>
      <c r="S41" s="56">
        <f t="shared" si="17"/>
        <v>0</v>
      </c>
      <c r="T41" s="56">
        <f t="shared" si="14"/>
        <v>0</v>
      </c>
      <c r="U41" s="56">
        <f t="shared" si="18"/>
        <v>0</v>
      </c>
      <c r="V41" s="56">
        <f t="shared" si="15"/>
        <v>0</v>
      </c>
      <c r="W41" s="64" t="str">
        <f t="shared" si="16"/>
        <v/>
      </c>
      <c r="X41" s="56" t="str">
        <f t="shared" si="19"/>
        <v>T</v>
      </c>
      <c r="Y41" s="18"/>
      <c r="Z41" s="19"/>
      <c r="AA41" s="20"/>
      <c r="AB41" s="19"/>
      <c r="AC41" s="21"/>
      <c r="AJ41" s="22"/>
      <c r="AK41" s="22"/>
      <c r="AL41" s="22"/>
      <c r="AM41" s="22"/>
      <c r="AN41" s="20"/>
      <c r="AO41" s="20"/>
      <c r="AP41" s="20"/>
      <c r="AQ41" s="20"/>
      <c r="AR41" s="20"/>
    </row>
    <row r="42" spans="1:44" s="17" customFormat="1" ht="20.25" customHeight="1" x14ac:dyDescent="0.2">
      <c r="A42" s="150"/>
      <c r="C42" s="63"/>
      <c r="D42" s="66" t="str">
        <f t="shared" si="13"/>
        <v/>
      </c>
      <c r="E42" s="69" t="str">
        <f>IFERROR(VLOOKUP(J42,Causa!$A$2:$F$15,6,0),"")</f>
        <v/>
      </c>
      <c r="F42" s="52"/>
      <c r="G42" s="53"/>
      <c r="H42" s="212"/>
      <c r="I42" s="55"/>
      <c r="J42" s="54"/>
      <c r="K42" s="54"/>
      <c r="L42" s="54"/>
      <c r="M42" s="54"/>
      <c r="N42" s="54"/>
      <c r="O42" s="54"/>
      <c r="P42" s="54"/>
      <c r="Q42" s="55"/>
      <c r="R42" s="54"/>
      <c r="S42" s="56">
        <f t="shared" si="17"/>
        <v>0</v>
      </c>
      <c r="T42" s="56">
        <f t="shared" si="14"/>
        <v>0</v>
      </c>
      <c r="U42" s="56">
        <f t="shared" si="18"/>
        <v>0</v>
      </c>
      <c r="V42" s="56">
        <f t="shared" si="15"/>
        <v>0</v>
      </c>
      <c r="W42" s="64" t="str">
        <f t="shared" si="16"/>
        <v/>
      </c>
      <c r="X42" s="56" t="str">
        <f t="shared" si="19"/>
        <v>T</v>
      </c>
      <c r="Y42" s="18"/>
      <c r="Z42" s="19"/>
      <c r="AA42" s="20"/>
      <c r="AB42" s="19"/>
      <c r="AC42" s="21"/>
      <c r="AJ42" s="22"/>
      <c r="AK42" s="22"/>
      <c r="AL42" s="22"/>
      <c r="AM42" s="22"/>
      <c r="AN42" s="20"/>
      <c r="AO42" s="20"/>
      <c r="AP42" s="20"/>
      <c r="AQ42" s="20"/>
      <c r="AR42" s="20"/>
    </row>
    <row r="43" spans="1:44" s="17" customFormat="1" ht="20.25" customHeight="1" x14ac:dyDescent="0.2">
      <c r="A43" s="150"/>
      <c r="C43" s="63"/>
      <c r="D43" s="66" t="str">
        <f t="shared" si="13"/>
        <v/>
      </c>
      <c r="E43" s="69" t="str">
        <f>IFERROR(VLOOKUP(J43,Causa!$A$2:$F$15,6,0),"")</f>
        <v/>
      </c>
      <c r="F43" s="52"/>
      <c r="G43" s="53"/>
      <c r="H43" s="212"/>
      <c r="I43" s="55"/>
      <c r="J43" s="54"/>
      <c r="K43" s="54"/>
      <c r="L43" s="54"/>
      <c r="M43" s="54"/>
      <c r="N43" s="54"/>
      <c r="O43" s="54"/>
      <c r="P43" s="54"/>
      <c r="Q43" s="55"/>
      <c r="R43" s="54"/>
      <c r="S43" s="56">
        <f t="shared" si="17"/>
        <v>0</v>
      </c>
      <c r="T43" s="56">
        <f t="shared" si="14"/>
        <v>0</v>
      </c>
      <c r="U43" s="56">
        <f t="shared" si="18"/>
        <v>0</v>
      </c>
      <c r="V43" s="56">
        <f t="shared" si="15"/>
        <v>0</v>
      </c>
      <c r="W43" s="64" t="str">
        <f t="shared" si="16"/>
        <v/>
      </c>
      <c r="X43" s="56" t="str">
        <f t="shared" si="19"/>
        <v>T</v>
      </c>
      <c r="Y43" s="18"/>
      <c r="Z43" s="19"/>
      <c r="AA43" s="20"/>
      <c r="AB43" s="19"/>
      <c r="AC43" s="21"/>
      <c r="AJ43" s="22"/>
      <c r="AK43" s="22"/>
      <c r="AL43" s="22"/>
      <c r="AM43" s="22"/>
      <c r="AN43" s="20"/>
      <c r="AO43" s="20"/>
      <c r="AP43" s="20"/>
      <c r="AQ43" s="20"/>
      <c r="AR43" s="20"/>
    </row>
    <row r="44" spans="1:44" s="17" customFormat="1" ht="20.25" customHeight="1" x14ac:dyDescent="0.2">
      <c r="A44" s="150"/>
      <c r="C44" s="63"/>
      <c r="D44" s="66" t="str">
        <f t="shared" si="13"/>
        <v/>
      </c>
      <c r="E44" s="69" t="str">
        <f>IFERROR(VLOOKUP(J44,Causa!$A$2:$F$15,6,0),"")</f>
        <v/>
      </c>
      <c r="F44" s="52"/>
      <c r="G44" s="53"/>
      <c r="H44" s="212"/>
      <c r="I44" s="55"/>
      <c r="J44" s="54"/>
      <c r="K44" s="54"/>
      <c r="L44" s="54"/>
      <c r="M44" s="54"/>
      <c r="N44" s="54"/>
      <c r="O44" s="54"/>
      <c r="P44" s="54"/>
      <c r="Q44" s="55"/>
      <c r="R44" s="54"/>
      <c r="S44" s="56">
        <f t="shared" si="17"/>
        <v>0</v>
      </c>
      <c r="T44" s="56">
        <f t="shared" si="14"/>
        <v>0</v>
      </c>
      <c r="U44" s="56">
        <f t="shared" si="18"/>
        <v>0</v>
      </c>
      <c r="V44" s="56">
        <f t="shared" si="15"/>
        <v>0</v>
      </c>
      <c r="W44" s="64" t="str">
        <f t="shared" si="16"/>
        <v/>
      </c>
      <c r="X44" s="56" t="str">
        <f t="shared" si="19"/>
        <v>T</v>
      </c>
      <c r="Y44" s="18"/>
      <c r="Z44" s="19"/>
      <c r="AA44" s="20"/>
      <c r="AB44" s="19"/>
      <c r="AC44" s="21"/>
      <c r="AJ44" s="22"/>
      <c r="AK44" s="22"/>
      <c r="AL44" s="22"/>
      <c r="AM44" s="22"/>
      <c r="AN44" s="20"/>
      <c r="AO44" s="20"/>
      <c r="AP44" s="20"/>
      <c r="AQ44" s="20"/>
      <c r="AR44" s="20"/>
    </row>
    <row r="45" spans="1:44" s="17" customFormat="1" ht="20.25" customHeight="1" x14ac:dyDescent="0.2">
      <c r="A45" s="150"/>
      <c r="C45" s="63"/>
      <c r="D45" s="66" t="str">
        <f t="shared" si="13"/>
        <v/>
      </c>
      <c r="E45" s="69" t="str">
        <f>IFERROR(VLOOKUP(J45,Causa!$A$2:$F$15,6,0),"")</f>
        <v/>
      </c>
      <c r="F45" s="52"/>
      <c r="G45" s="53"/>
      <c r="H45" s="212"/>
      <c r="I45" s="55"/>
      <c r="J45" s="54"/>
      <c r="K45" s="54"/>
      <c r="L45" s="54"/>
      <c r="M45" s="54"/>
      <c r="N45" s="54"/>
      <c r="O45" s="54"/>
      <c r="P45" s="54"/>
      <c r="Q45" s="55"/>
      <c r="R45" s="54"/>
      <c r="S45" s="56">
        <f t="shared" si="17"/>
        <v>0</v>
      </c>
      <c r="T45" s="56">
        <f t="shared" si="14"/>
        <v>0</v>
      </c>
      <c r="U45" s="56">
        <f t="shared" si="18"/>
        <v>0</v>
      </c>
      <c r="V45" s="56">
        <f t="shared" si="15"/>
        <v>0</v>
      </c>
      <c r="W45" s="64" t="str">
        <f t="shared" si="16"/>
        <v/>
      </c>
      <c r="X45" s="56" t="str">
        <f t="shared" si="19"/>
        <v>T</v>
      </c>
      <c r="Y45" s="18"/>
      <c r="Z45" s="19"/>
      <c r="AA45" s="20"/>
      <c r="AB45" s="19"/>
      <c r="AC45" s="21"/>
      <c r="AJ45" s="22"/>
      <c r="AK45" s="22"/>
      <c r="AL45" s="22"/>
      <c r="AM45" s="22"/>
      <c r="AN45" s="20"/>
      <c r="AO45" s="20"/>
      <c r="AP45" s="20"/>
      <c r="AQ45" s="20"/>
      <c r="AR45" s="20"/>
    </row>
    <row r="46" spans="1:44" s="17" customFormat="1" ht="20.25" customHeight="1" x14ac:dyDescent="0.2">
      <c r="A46" s="150"/>
      <c r="C46" s="63"/>
      <c r="D46" s="66" t="str">
        <f t="shared" si="13"/>
        <v/>
      </c>
      <c r="E46" s="69" t="str">
        <f>IFERROR(VLOOKUP(J46,Causa!$A$2:$F$15,6,0),"")</f>
        <v/>
      </c>
      <c r="F46" s="52"/>
      <c r="G46" s="53"/>
      <c r="H46" s="212"/>
      <c r="I46" s="55"/>
      <c r="J46" s="54"/>
      <c r="K46" s="54"/>
      <c r="L46" s="54"/>
      <c r="M46" s="54"/>
      <c r="N46" s="54"/>
      <c r="O46" s="54"/>
      <c r="P46" s="54"/>
      <c r="Q46" s="55"/>
      <c r="R46" s="54"/>
      <c r="S46" s="56">
        <f t="shared" si="17"/>
        <v>0</v>
      </c>
      <c r="T46" s="56">
        <f t="shared" si="14"/>
        <v>0</v>
      </c>
      <c r="U46" s="56">
        <f t="shared" si="18"/>
        <v>0</v>
      </c>
      <c r="V46" s="56">
        <f t="shared" si="15"/>
        <v>0</v>
      </c>
      <c r="W46" s="64" t="str">
        <f t="shared" si="16"/>
        <v/>
      </c>
      <c r="X46" s="56" t="str">
        <f t="shared" si="19"/>
        <v>T</v>
      </c>
      <c r="Y46" s="18"/>
      <c r="Z46" s="19"/>
      <c r="AA46" s="20"/>
      <c r="AB46" s="19"/>
      <c r="AC46" s="21"/>
      <c r="AJ46" s="22"/>
      <c r="AK46" s="22"/>
      <c r="AL46" s="22"/>
      <c r="AM46" s="22"/>
      <c r="AN46" s="20"/>
      <c r="AO46" s="20"/>
      <c r="AP46" s="20"/>
      <c r="AQ46" s="20"/>
      <c r="AR46" s="20"/>
    </row>
    <row r="47" spans="1:44" s="17" customFormat="1" ht="20.25" customHeight="1" x14ac:dyDescent="0.2">
      <c r="A47" s="150"/>
      <c r="C47" s="63"/>
      <c r="D47" s="66" t="str">
        <f t="shared" si="13"/>
        <v/>
      </c>
      <c r="E47" s="69" t="str">
        <f>IFERROR(VLOOKUP(J47,Causa!$A$2:$F$15,6,0),"")</f>
        <v/>
      </c>
      <c r="F47" s="52"/>
      <c r="G47" s="53"/>
      <c r="H47" s="212"/>
      <c r="I47" s="55"/>
      <c r="J47" s="54"/>
      <c r="K47" s="54"/>
      <c r="L47" s="54"/>
      <c r="M47" s="54"/>
      <c r="N47" s="54"/>
      <c r="O47" s="54"/>
      <c r="P47" s="54"/>
      <c r="Q47" s="55"/>
      <c r="R47" s="54"/>
      <c r="S47" s="56">
        <f t="shared" si="17"/>
        <v>0</v>
      </c>
      <c r="T47" s="56">
        <f t="shared" si="14"/>
        <v>0</v>
      </c>
      <c r="U47" s="56">
        <f t="shared" si="18"/>
        <v>0</v>
      </c>
      <c r="V47" s="56">
        <f t="shared" si="15"/>
        <v>0</v>
      </c>
      <c r="W47" s="64" t="str">
        <f t="shared" si="16"/>
        <v/>
      </c>
      <c r="X47" s="56" t="str">
        <f t="shared" si="19"/>
        <v>T</v>
      </c>
      <c r="Y47" s="18"/>
      <c r="Z47" s="19"/>
      <c r="AA47" s="20"/>
      <c r="AB47" s="19"/>
      <c r="AC47" s="21"/>
      <c r="AJ47" s="22"/>
      <c r="AK47" s="22"/>
      <c r="AL47" s="22"/>
      <c r="AM47" s="22"/>
      <c r="AN47" s="20"/>
      <c r="AO47" s="20"/>
      <c r="AP47" s="20"/>
      <c r="AQ47" s="20"/>
      <c r="AR47" s="20"/>
    </row>
    <row r="48" spans="1:44" s="17" customFormat="1" ht="20.25" customHeight="1" x14ac:dyDescent="0.2">
      <c r="A48" s="150"/>
      <c r="C48" s="63"/>
      <c r="D48" s="66" t="str">
        <f t="shared" si="13"/>
        <v/>
      </c>
      <c r="E48" s="69" t="str">
        <f>IFERROR(VLOOKUP(J48,Causa!$A$2:$F$15,6,0),"")</f>
        <v/>
      </c>
      <c r="F48" s="52"/>
      <c r="G48" s="53"/>
      <c r="H48" s="212"/>
      <c r="I48" s="55"/>
      <c r="J48" s="54"/>
      <c r="K48" s="54"/>
      <c r="L48" s="54"/>
      <c r="M48" s="54"/>
      <c r="N48" s="54"/>
      <c r="O48" s="54"/>
      <c r="P48" s="54"/>
      <c r="Q48" s="55"/>
      <c r="R48" s="54"/>
      <c r="S48" s="56">
        <f t="shared" si="17"/>
        <v>0</v>
      </c>
      <c r="T48" s="56">
        <f t="shared" si="14"/>
        <v>0</v>
      </c>
      <c r="U48" s="56">
        <f t="shared" si="18"/>
        <v>0</v>
      </c>
      <c r="V48" s="56">
        <f t="shared" si="15"/>
        <v>0</v>
      </c>
      <c r="W48" s="64" t="str">
        <f t="shared" si="16"/>
        <v/>
      </c>
      <c r="X48" s="56" t="str">
        <f t="shared" si="19"/>
        <v>T</v>
      </c>
      <c r="Y48" s="18"/>
      <c r="Z48" s="19"/>
      <c r="AA48" s="20"/>
      <c r="AB48" s="19"/>
      <c r="AC48" s="21"/>
      <c r="AJ48" s="22"/>
      <c r="AK48" s="22"/>
      <c r="AL48" s="22"/>
      <c r="AM48" s="22"/>
      <c r="AN48" s="20"/>
      <c r="AO48" s="20"/>
      <c r="AP48" s="20"/>
      <c r="AQ48" s="20"/>
      <c r="AR48" s="20"/>
    </row>
    <row r="49" spans="1:44" s="17" customFormat="1" ht="20.25" customHeight="1" x14ac:dyDescent="0.2">
      <c r="A49" s="150"/>
      <c r="C49" s="63"/>
      <c r="D49" s="66" t="str">
        <f t="shared" si="13"/>
        <v/>
      </c>
      <c r="E49" s="69" t="str">
        <f>IFERROR(VLOOKUP(J49,Causa!$A$2:$F$15,6,0),"")</f>
        <v/>
      </c>
      <c r="F49" s="52"/>
      <c r="G49" s="53"/>
      <c r="H49" s="212"/>
      <c r="I49" s="55"/>
      <c r="J49" s="54"/>
      <c r="K49" s="54"/>
      <c r="L49" s="54"/>
      <c r="M49" s="54"/>
      <c r="N49" s="54"/>
      <c r="O49" s="54"/>
      <c r="P49" s="54"/>
      <c r="Q49" s="55"/>
      <c r="R49" s="54"/>
      <c r="S49" s="56">
        <f t="shared" si="17"/>
        <v>0</v>
      </c>
      <c r="T49" s="56">
        <f t="shared" si="14"/>
        <v>0</v>
      </c>
      <c r="U49" s="56">
        <f t="shared" si="18"/>
        <v>0</v>
      </c>
      <c r="V49" s="56">
        <f t="shared" si="15"/>
        <v>0</v>
      </c>
      <c r="W49" s="64" t="str">
        <f t="shared" si="16"/>
        <v/>
      </c>
      <c r="X49" s="56" t="str">
        <f t="shared" si="19"/>
        <v>T</v>
      </c>
      <c r="Y49" s="18"/>
      <c r="Z49" s="19"/>
      <c r="AA49" s="20"/>
      <c r="AB49" s="19"/>
      <c r="AC49" s="21"/>
      <c r="AJ49" s="22"/>
      <c r="AK49" s="22"/>
      <c r="AL49" s="22"/>
      <c r="AM49" s="22"/>
      <c r="AN49" s="20"/>
      <c r="AO49" s="20"/>
      <c r="AP49" s="20"/>
      <c r="AQ49" s="20"/>
      <c r="AR49" s="20"/>
    </row>
    <row r="50" spans="1:44" s="17" customFormat="1" ht="20.25" customHeight="1" x14ac:dyDescent="0.2">
      <c r="A50" s="150"/>
      <c r="C50" s="63"/>
      <c r="D50" s="66" t="str">
        <f t="shared" si="13"/>
        <v/>
      </c>
      <c r="E50" s="69" t="str">
        <f>IFERROR(VLOOKUP(J50,Causa!$A$2:$F$15,6,0),"")</f>
        <v/>
      </c>
      <c r="F50" s="52"/>
      <c r="G50" s="53"/>
      <c r="H50" s="212"/>
      <c r="I50" s="55"/>
      <c r="J50" s="54"/>
      <c r="K50" s="54"/>
      <c r="L50" s="54"/>
      <c r="M50" s="54"/>
      <c r="N50" s="54"/>
      <c r="O50" s="54"/>
      <c r="P50" s="54"/>
      <c r="Q50" s="55"/>
      <c r="R50" s="54"/>
      <c r="S50" s="56">
        <f t="shared" si="17"/>
        <v>0</v>
      </c>
      <c r="T50" s="56">
        <f t="shared" si="14"/>
        <v>0</v>
      </c>
      <c r="U50" s="56">
        <f t="shared" si="18"/>
        <v>0</v>
      </c>
      <c r="V50" s="56">
        <f t="shared" si="15"/>
        <v>0</v>
      </c>
      <c r="W50" s="64" t="str">
        <f t="shared" si="16"/>
        <v/>
      </c>
      <c r="X50" s="56" t="str">
        <f t="shared" si="19"/>
        <v>T</v>
      </c>
      <c r="Y50" s="20"/>
      <c r="Z50" s="19"/>
      <c r="AA50" s="20"/>
      <c r="AB50" s="19"/>
      <c r="AC50" s="21"/>
      <c r="AJ50" s="22"/>
      <c r="AK50" s="22"/>
      <c r="AL50" s="22"/>
      <c r="AM50" s="22"/>
      <c r="AN50" s="20"/>
      <c r="AO50" s="20"/>
      <c r="AP50" s="20"/>
      <c r="AQ50" s="20"/>
      <c r="AR50" s="20"/>
    </row>
    <row r="51" spans="1:44" s="17" customFormat="1" ht="20.25" customHeight="1" x14ac:dyDescent="0.2">
      <c r="A51" s="150"/>
      <c r="C51" s="63"/>
      <c r="D51" s="66" t="str">
        <f t="shared" si="13"/>
        <v/>
      </c>
      <c r="E51" s="69" t="str">
        <f>IFERROR(VLOOKUP(J51,Causa!$A$2:$F$15,6,0),"")</f>
        <v/>
      </c>
      <c r="F51" s="52"/>
      <c r="G51" s="53"/>
      <c r="H51" s="212"/>
      <c r="I51" s="55"/>
      <c r="J51" s="54"/>
      <c r="K51" s="54"/>
      <c r="L51" s="54"/>
      <c r="M51" s="54"/>
      <c r="N51" s="54"/>
      <c r="O51" s="54"/>
      <c r="P51" s="54"/>
      <c r="Q51" s="55"/>
      <c r="R51" s="54"/>
      <c r="S51" s="56">
        <f t="shared" si="17"/>
        <v>0</v>
      </c>
      <c r="T51" s="56">
        <f t="shared" si="14"/>
        <v>0</v>
      </c>
      <c r="U51" s="56">
        <f t="shared" si="18"/>
        <v>0</v>
      </c>
      <c r="V51" s="56">
        <f t="shared" si="15"/>
        <v>0</v>
      </c>
      <c r="W51" s="64" t="str">
        <f t="shared" si="16"/>
        <v/>
      </c>
      <c r="X51" s="56" t="str">
        <f t="shared" si="19"/>
        <v>T</v>
      </c>
      <c r="Y51" s="20"/>
      <c r="Z51" s="19"/>
      <c r="AA51" s="20"/>
      <c r="AB51" s="19"/>
      <c r="AC51" s="21"/>
      <c r="AJ51" s="22"/>
      <c r="AK51" s="22"/>
      <c r="AL51" s="22"/>
      <c r="AM51" s="22"/>
      <c r="AN51" s="20"/>
      <c r="AO51" s="20"/>
      <c r="AP51" s="20"/>
      <c r="AQ51" s="20"/>
      <c r="AR51" s="20"/>
    </row>
    <row r="52" spans="1:44" s="17" customFormat="1" ht="20.25" customHeight="1" x14ac:dyDescent="0.2">
      <c r="A52" s="150"/>
      <c r="C52" s="63"/>
      <c r="D52" s="66" t="str">
        <f t="shared" si="13"/>
        <v/>
      </c>
      <c r="E52" s="69" t="str">
        <f>IFERROR(VLOOKUP(J52,Causa!$A$2:$F$15,6,0),"")</f>
        <v/>
      </c>
      <c r="F52" s="52"/>
      <c r="G52" s="53"/>
      <c r="H52" s="212"/>
      <c r="I52" s="55"/>
      <c r="J52" s="54"/>
      <c r="K52" s="54"/>
      <c r="L52" s="54"/>
      <c r="M52" s="54"/>
      <c r="N52" s="54"/>
      <c r="O52" s="54"/>
      <c r="P52" s="54"/>
      <c r="Q52" s="55"/>
      <c r="R52" s="54"/>
      <c r="S52" s="56">
        <f t="shared" si="17"/>
        <v>0</v>
      </c>
      <c r="T52" s="56">
        <f t="shared" si="14"/>
        <v>0</v>
      </c>
      <c r="U52" s="56">
        <f t="shared" si="18"/>
        <v>0</v>
      </c>
      <c r="V52" s="56">
        <f t="shared" si="15"/>
        <v>0</v>
      </c>
      <c r="W52" s="64" t="str">
        <f t="shared" si="16"/>
        <v/>
      </c>
      <c r="X52" s="56" t="str">
        <f t="shared" si="19"/>
        <v>T</v>
      </c>
      <c r="Y52" s="20"/>
      <c r="Z52" s="19"/>
      <c r="AA52" s="20"/>
      <c r="AB52" s="19"/>
      <c r="AC52" s="21"/>
      <c r="AJ52" s="22"/>
      <c r="AK52" s="22"/>
      <c r="AL52" s="22"/>
      <c r="AM52" s="22"/>
      <c r="AN52" s="20"/>
      <c r="AO52" s="20"/>
      <c r="AP52" s="20"/>
      <c r="AQ52" s="20"/>
      <c r="AR52" s="20"/>
    </row>
    <row r="53" spans="1:44" s="17" customFormat="1" ht="20.25" customHeight="1" x14ac:dyDescent="0.2">
      <c r="A53" s="150"/>
      <c r="C53" s="63"/>
      <c r="D53" s="66" t="str">
        <f t="shared" si="13"/>
        <v/>
      </c>
      <c r="E53" s="69" t="str">
        <f>IFERROR(VLOOKUP(J53,Causa!$A$2:$F$15,6,0),"")</f>
        <v/>
      </c>
      <c r="F53" s="52"/>
      <c r="G53" s="53"/>
      <c r="H53" s="212"/>
      <c r="I53" s="55"/>
      <c r="J53" s="54"/>
      <c r="K53" s="54"/>
      <c r="L53" s="54"/>
      <c r="M53" s="54"/>
      <c r="N53" s="54"/>
      <c r="O53" s="54"/>
      <c r="P53" s="54"/>
      <c r="Q53" s="55"/>
      <c r="R53" s="54"/>
      <c r="S53" s="56">
        <f t="shared" si="17"/>
        <v>0</v>
      </c>
      <c r="T53" s="56">
        <f t="shared" si="14"/>
        <v>0</v>
      </c>
      <c r="U53" s="56">
        <f t="shared" si="18"/>
        <v>0</v>
      </c>
      <c r="V53" s="56">
        <f t="shared" si="15"/>
        <v>0</v>
      </c>
      <c r="W53" s="64" t="str">
        <f t="shared" si="16"/>
        <v/>
      </c>
      <c r="X53" s="56" t="str">
        <f t="shared" si="19"/>
        <v>T</v>
      </c>
      <c r="Y53" s="20"/>
      <c r="Z53" s="19"/>
      <c r="AA53" s="20"/>
      <c r="AB53" s="19"/>
      <c r="AC53" s="21"/>
      <c r="AJ53" s="22"/>
      <c r="AK53" s="22"/>
      <c r="AL53" s="22"/>
      <c r="AM53" s="22"/>
      <c r="AN53" s="20"/>
      <c r="AO53" s="20"/>
      <c r="AP53" s="20"/>
      <c r="AQ53" s="20"/>
      <c r="AR53" s="20"/>
    </row>
    <row r="54" spans="1:44" s="17" customFormat="1" ht="20.25" customHeight="1" x14ac:dyDescent="0.2">
      <c r="A54" s="150"/>
      <c r="C54" s="63"/>
      <c r="D54" s="66" t="str">
        <f t="shared" si="13"/>
        <v/>
      </c>
      <c r="E54" s="69" t="str">
        <f>IFERROR(VLOOKUP(J54,Causa!$A$2:$F$15,6,0),"")</f>
        <v/>
      </c>
      <c r="F54" s="52"/>
      <c r="G54" s="53"/>
      <c r="H54" s="212"/>
      <c r="I54" s="55"/>
      <c r="J54" s="54"/>
      <c r="K54" s="54"/>
      <c r="L54" s="54"/>
      <c r="M54" s="54"/>
      <c r="N54" s="54"/>
      <c r="O54" s="54"/>
      <c r="P54" s="54"/>
      <c r="Q54" s="55"/>
      <c r="R54" s="54"/>
      <c r="S54" s="56">
        <f t="shared" si="17"/>
        <v>0</v>
      </c>
      <c r="T54" s="56">
        <f t="shared" si="14"/>
        <v>0</v>
      </c>
      <c r="U54" s="56">
        <f t="shared" si="18"/>
        <v>0</v>
      </c>
      <c r="V54" s="56">
        <f t="shared" si="15"/>
        <v>0</v>
      </c>
      <c r="W54" s="64" t="str">
        <f t="shared" si="16"/>
        <v/>
      </c>
      <c r="X54" s="56" t="str">
        <f t="shared" si="19"/>
        <v>T</v>
      </c>
      <c r="Y54" s="20"/>
      <c r="Z54" s="19"/>
      <c r="AA54" s="20"/>
      <c r="AB54" s="19"/>
      <c r="AC54" s="21"/>
      <c r="AJ54" s="22"/>
      <c r="AK54" s="22"/>
      <c r="AL54" s="22"/>
      <c r="AM54" s="22"/>
      <c r="AN54" s="20"/>
      <c r="AO54" s="20"/>
      <c r="AP54" s="20"/>
      <c r="AQ54" s="20"/>
      <c r="AR54" s="20"/>
    </row>
    <row r="55" spans="1:44" s="17" customFormat="1" ht="20.25" customHeight="1" x14ac:dyDescent="0.2">
      <c r="A55" s="150"/>
      <c r="C55" s="63"/>
      <c r="D55" s="66" t="str">
        <f t="shared" si="13"/>
        <v/>
      </c>
      <c r="E55" s="69" t="str">
        <f>IFERROR(VLOOKUP(J55,Causa!$A$2:$F$15,6,0),"")</f>
        <v/>
      </c>
      <c r="F55" s="52"/>
      <c r="G55" s="53"/>
      <c r="H55" s="212"/>
      <c r="I55" s="55"/>
      <c r="J55" s="54"/>
      <c r="K55" s="54"/>
      <c r="L55" s="54"/>
      <c r="M55" s="54"/>
      <c r="N55" s="54"/>
      <c r="O55" s="54"/>
      <c r="P55" s="54"/>
      <c r="Q55" s="55"/>
      <c r="R55" s="54"/>
      <c r="S55" s="56">
        <f t="shared" si="17"/>
        <v>0</v>
      </c>
      <c r="T55" s="56">
        <f t="shared" si="14"/>
        <v>0</v>
      </c>
      <c r="U55" s="56">
        <f t="shared" si="18"/>
        <v>0</v>
      </c>
      <c r="V55" s="56">
        <f t="shared" si="15"/>
        <v>0</v>
      </c>
      <c r="W55" s="64" t="str">
        <f t="shared" si="16"/>
        <v/>
      </c>
      <c r="X55" s="56" t="str">
        <f t="shared" si="19"/>
        <v>T</v>
      </c>
      <c r="Y55" s="20"/>
      <c r="Z55" s="19"/>
      <c r="AA55" s="20"/>
      <c r="AB55" s="19"/>
      <c r="AC55" s="21"/>
      <c r="AJ55" s="22"/>
      <c r="AK55" s="22"/>
      <c r="AL55" s="22"/>
      <c r="AM55" s="22"/>
      <c r="AN55" s="20"/>
      <c r="AO55" s="20"/>
      <c r="AP55" s="20"/>
      <c r="AQ55" s="20"/>
      <c r="AR55" s="20"/>
    </row>
    <row r="56" spans="1:44" s="17" customFormat="1" ht="20.25" customHeight="1" x14ac:dyDescent="0.2">
      <c r="A56" s="150"/>
      <c r="C56" s="63"/>
      <c r="D56" s="66" t="str">
        <f t="shared" si="13"/>
        <v/>
      </c>
      <c r="E56" s="69" t="str">
        <f>IFERROR(VLOOKUP(J56,Causa!$A$2:$F$15,6,0),"")</f>
        <v/>
      </c>
      <c r="F56" s="52"/>
      <c r="G56" s="53"/>
      <c r="H56" s="212"/>
      <c r="I56" s="55"/>
      <c r="J56" s="54"/>
      <c r="K56" s="54"/>
      <c r="L56" s="54"/>
      <c r="M56" s="54"/>
      <c r="N56" s="54"/>
      <c r="O56" s="54"/>
      <c r="P56" s="54"/>
      <c r="Q56" s="55"/>
      <c r="R56" s="54"/>
      <c r="S56" s="56">
        <f t="shared" si="17"/>
        <v>0</v>
      </c>
      <c r="T56" s="56">
        <f t="shared" si="14"/>
        <v>0</v>
      </c>
      <c r="U56" s="56">
        <f t="shared" si="18"/>
        <v>0</v>
      </c>
      <c r="V56" s="56">
        <f t="shared" si="15"/>
        <v>0</v>
      </c>
      <c r="W56" s="64" t="str">
        <f t="shared" si="16"/>
        <v/>
      </c>
      <c r="X56" s="56" t="str">
        <f t="shared" si="19"/>
        <v>T</v>
      </c>
      <c r="Y56" s="20"/>
      <c r="Z56" s="19"/>
      <c r="AA56" s="20"/>
      <c r="AB56" s="19"/>
      <c r="AC56" s="21"/>
      <c r="AJ56" s="22"/>
      <c r="AK56" s="22"/>
      <c r="AL56" s="22"/>
      <c r="AM56" s="22"/>
      <c r="AN56" s="20"/>
      <c r="AO56" s="20"/>
      <c r="AP56" s="20"/>
      <c r="AQ56" s="20"/>
      <c r="AR56" s="20"/>
    </row>
    <row r="57" spans="1:44" s="17" customFormat="1" ht="20.25" customHeight="1" x14ac:dyDescent="0.2">
      <c r="A57" s="150"/>
      <c r="C57" s="63"/>
      <c r="D57" s="66" t="str">
        <f t="shared" si="13"/>
        <v/>
      </c>
      <c r="E57" s="69" t="str">
        <f>IFERROR(VLOOKUP(J57,Causa!$A$2:$F$15,6,0),"")</f>
        <v/>
      </c>
      <c r="F57" s="52"/>
      <c r="G57" s="53"/>
      <c r="H57" s="212"/>
      <c r="I57" s="55"/>
      <c r="J57" s="54"/>
      <c r="K57" s="54"/>
      <c r="L57" s="54"/>
      <c r="M57" s="54"/>
      <c r="N57" s="54"/>
      <c r="O57" s="54"/>
      <c r="P57" s="54"/>
      <c r="Q57" s="55"/>
      <c r="R57" s="54"/>
      <c r="S57" s="56">
        <f t="shared" si="17"/>
        <v>0</v>
      </c>
      <c r="T57" s="56">
        <f t="shared" si="14"/>
        <v>0</v>
      </c>
      <c r="U57" s="56">
        <f t="shared" si="18"/>
        <v>0</v>
      </c>
      <c r="V57" s="56">
        <f t="shared" si="15"/>
        <v>0</v>
      </c>
      <c r="W57" s="64" t="str">
        <f t="shared" si="16"/>
        <v/>
      </c>
      <c r="X57" s="56" t="str">
        <f t="shared" si="19"/>
        <v>T</v>
      </c>
      <c r="Y57" s="20"/>
      <c r="Z57" s="19"/>
      <c r="AA57" s="20"/>
      <c r="AB57" s="19"/>
      <c r="AC57" s="21"/>
      <c r="AJ57" s="22"/>
      <c r="AK57" s="22"/>
      <c r="AL57" s="22"/>
      <c r="AM57" s="22"/>
      <c r="AN57" s="20"/>
      <c r="AO57" s="20"/>
      <c r="AP57" s="20"/>
      <c r="AQ57" s="20"/>
      <c r="AR57" s="20"/>
    </row>
    <row r="58" spans="1:44" s="17" customFormat="1" ht="20.25" customHeight="1" x14ac:dyDescent="0.2">
      <c r="A58" s="150"/>
      <c r="C58" s="63"/>
      <c r="D58" s="66" t="str">
        <f t="shared" si="13"/>
        <v/>
      </c>
      <c r="E58" s="69" t="str">
        <f>IFERROR(VLOOKUP(J58,Causa!$A$2:$F$15,6,0),"")</f>
        <v/>
      </c>
      <c r="F58" s="52"/>
      <c r="G58" s="53"/>
      <c r="H58" s="212"/>
      <c r="I58" s="55"/>
      <c r="J58" s="54"/>
      <c r="K58" s="54"/>
      <c r="L58" s="54"/>
      <c r="M58" s="54"/>
      <c r="N58" s="54"/>
      <c r="O58" s="54"/>
      <c r="P58" s="54"/>
      <c r="Q58" s="55"/>
      <c r="R58" s="54"/>
      <c r="S58" s="56">
        <f t="shared" si="17"/>
        <v>0</v>
      </c>
      <c r="T58" s="56">
        <f t="shared" si="14"/>
        <v>0</v>
      </c>
      <c r="U58" s="56">
        <f t="shared" si="18"/>
        <v>0</v>
      </c>
      <c r="V58" s="56">
        <f t="shared" si="15"/>
        <v>0</v>
      </c>
      <c r="W58" s="64" t="str">
        <f t="shared" si="16"/>
        <v/>
      </c>
      <c r="X58" s="56" t="str">
        <f t="shared" si="19"/>
        <v>T</v>
      </c>
      <c r="Y58" s="20"/>
      <c r="Z58" s="19"/>
      <c r="AA58" s="20"/>
      <c r="AB58" s="19"/>
      <c r="AC58" s="21"/>
      <c r="AJ58" s="22"/>
      <c r="AK58" s="22"/>
      <c r="AL58" s="22"/>
      <c r="AM58" s="22"/>
      <c r="AN58" s="20"/>
      <c r="AO58" s="20"/>
      <c r="AP58" s="20"/>
      <c r="AQ58" s="20"/>
      <c r="AR58" s="20"/>
    </row>
    <row r="59" spans="1:44" s="17" customFormat="1" ht="20.25" customHeight="1" x14ac:dyDescent="0.2">
      <c r="A59" s="150"/>
      <c r="C59" s="63"/>
      <c r="D59" s="66" t="str">
        <f t="shared" si="13"/>
        <v/>
      </c>
      <c r="E59" s="69" t="str">
        <f>IFERROR(VLOOKUP(J59,Causa!$A$2:$F$15,6,0),"")</f>
        <v/>
      </c>
      <c r="F59" s="52"/>
      <c r="G59" s="53"/>
      <c r="H59" s="212"/>
      <c r="I59" s="55"/>
      <c r="J59" s="54"/>
      <c r="K59" s="54"/>
      <c r="L59" s="54"/>
      <c r="M59" s="54"/>
      <c r="N59" s="54"/>
      <c r="O59" s="54"/>
      <c r="P59" s="54"/>
      <c r="Q59" s="55"/>
      <c r="R59" s="54"/>
      <c r="S59" s="56">
        <f t="shared" si="17"/>
        <v>0</v>
      </c>
      <c r="T59" s="56">
        <f t="shared" si="14"/>
        <v>0</v>
      </c>
      <c r="U59" s="56">
        <f t="shared" si="18"/>
        <v>0</v>
      </c>
      <c r="V59" s="56">
        <f t="shared" si="15"/>
        <v>0</v>
      </c>
      <c r="W59" s="64" t="str">
        <f t="shared" si="16"/>
        <v/>
      </c>
      <c r="X59" s="56" t="str">
        <f t="shared" si="19"/>
        <v>T</v>
      </c>
      <c r="Y59" s="20"/>
      <c r="Z59" s="19"/>
      <c r="AA59" s="20"/>
      <c r="AB59" s="19"/>
      <c r="AC59" s="21"/>
      <c r="AJ59" s="22"/>
      <c r="AK59" s="22"/>
      <c r="AL59" s="22"/>
      <c r="AM59" s="22"/>
      <c r="AN59" s="20"/>
      <c r="AO59" s="20"/>
      <c r="AP59" s="20"/>
      <c r="AQ59" s="20"/>
      <c r="AR59" s="20"/>
    </row>
    <row r="60" spans="1:44" s="17" customFormat="1" ht="20.25" customHeight="1" x14ac:dyDescent="0.2">
      <c r="A60" s="150"/>
      <c r="C60" s="63"/>
      <c r="D60" s="66" t="str">
        <f t="shared" si="13"/>
        <v/>
      </c>
      <c r="E60" s="69" t="str">
        <f>IFERROR(VLOOKUP(J60,Causa!$A$2:$F$15,6,0),"")</f>
        <v/>
      </c>
      <c r="F60" s="52"/>
      <c r="G60" s="53"/>
      <c r="H60" s="212"/>
      <c r="I60" s="55"/>
      <c r="J60" s="54"/>
      <c r="K60" s="54"/>
      <c r="L60" s="54"/>
      <c r="M60" s="54"/>
      <c r="N60" s="54"/>
      <c r="O60" s="54"/>
      <c r="P60" s="54"/>
      <c r="Q60" s="55"/>
      <c r="R60" s="54"/>
      <c r="S60" s="56">
        <f t="shared" si="17"/>
        <v>0</v>
      </c>
      <c r="T60" s="56">
        <f t="shared" si="14"/>
        <v>0</v>
      </c>
      <c r="U60" s="56">
        <f t="shared" si="18"/>
        <v>0</v>
      </c>
      <c r="V60" s="56">
        <f t="shared" si="15"/>
        <v>0</v>
      </c>
      <c r="W60" s="64" t="str">
        <f t="shared" si="16"/>
        <v/>
      </c>
      <c r="X60" s="56" t="str">
        <f t="shared" si="19"/>
        <v>T</v>
      </c>
      <c r="Y60" s="20"/>
      <c r="Z60" s="19"/>
      <c r="AA60" s="20"/>
      <c r="AB60" s="19"/>
      <c r="AC60" s="21"/>
      <c r="AJ60" s="22"/>
      <c r="AK60" s="22"/>
      <c r="AL60" s="22"/>
      <c r="AM60" s="22"/>
      <c r="AN60" s="20"/>
      <c r="AO60" s="20"/>
      <c r="AP60" s="20"/>
      <c r="AQ60" s="20"/>
      <c r="AR60" s="20"/>
    </row>
    <row r="61" spans="1:44" s="17" customFormat="1" ht="30.75" customHeight="1" x14ac:dyDescent="0.2">
      <c r="A61" s="150"/>
      <c r="C61" s="63"/>
      <c r="D61" s="66" t="str">
        <f t="shared" si="13"/>
        <v/>
      </c>
      <c r="E61" s="69" t="str">
        <f>IFERROR(VLOOKUP(J61,Causa!$A$2:$F$15,6,0),"")</f>
        <v/>
      </c>
      <c r="F61" s="52"/>
      <c r="G61" s="53"/>
      <c r="H61" s="212"/>
      <c r="I61" s="55"/>
      <c r="J61" s="54"/>
      <c r="K61" s="54"/>
      <c r="L61" s="54"/>
      <c r="M61" s="54"/>
      <c r="N61" s="54"/>
      <c r="O61" s="54"/>
      <c r="P61" s="54"/>
      <c r="Q61" s="55"/>
      <c r="R61" s="54"/>
      <c r="S61" s="56">
        <f t="shared" si="17"/>
        <v>0</v>
      </c>
      <c r="T61" s="56">
        <f t="shared" si="14"/>
        <v>0</v>
      </c>
      <c r="U61" s="56">
        <f t="shared" si="18"/>
        <v>0</v>
      </c>
      <c r="V61" s="56">
        <f t="shared" si="15"/>
        <v>0</v>
      </c>
      <c r="W61" s="64" t="str">
        <f t="shared" si="16"/>
        <v/>
      </c>
      <c r="X61" s="56" t="str">
        <f t="shared" si="19"/>
        <v>T</v>
      </c>
      <c r="Y61" s="20"/>
      <c r="Z61" s="19"/>
      <c r="AA61" s="20"/>
      <c r="AB61" s="19"/>
      <c r="AC61" s="21"/>
      <c r="AJ61" s="22"/>
      <c r="AK61" s="22"/>
      <c r="AL61" s="22"/>
      <c r="AM61" s="22"/>
      <c r="AN61" s="20"/>
      <c r="AO61" s="20"/>
      <c r="AP61" s="20"/>
      <c r="AQ61" s="20"/>
      <c r="AR61" s="20"/>
    </row>
    <row r="62" spans="1:44" s="17" customFormat="1" ht="30.75" customHeight="1" x14ac:dyDescent="0.2">
      <c r="A62" s="150"/>
      <c r="C62" s="63"/>
      <c r="D62" s="66" t="str">
        <f t="shared" si="13"/>
        <v/>
      </c>
      <c r="E62" s="69" t="str">
        <f>IFERROR(VLOOKUP(J62,Causa!$A$2:$F$15,6,0),"")</f>
        <v/>
      </c>
      <c r="F62" s="52"/>
      <c r="G62" s="53"/>
      <c r="H62" s="212"/>
      <c r="I62" s="55"/>
      <c r="J62" s="54"/>
      <c r="K62" s="54"/>
      <c r="L62" s="54"/>
      <c r="M62" s="54"/>
      <c r="N62" s="54"/>
      <c r="O62" s="54"/>
      <c r="P62" s="54"/>
      <c r="Q62" s="55"/>
      <c r="R62" s="54"/>
      <c r="S62" s="56">
        <f t="shared" si="17"/>
        <v>0</v>
      </c>
      <c r="T62" s="56">
        <f t="shared" si="14"/>
        <v>0</v>
      </c>
      <c r="U62" s="56">
        <f t="shared" si="18"/>
        <v>0</v>
      </c>
      <c r="V62" s="56">
        <f t="shared" si="15"/>
        <v>0</v>
      </c>
      <c r="W62" s="64" t="str">
        <f t="shared" si="16"/>
        <v/>
      </c>
      <c r="X62" s="56" t="str">
        <f t="shared" si="19"/>
        <v>T</v>
      </c>
      <c r="Y62" s="20"/>
      <c r="Z62" s="19"/>
      <c r="AA62" s="20"/>
      <c r="AB62" s="19"/>
      <c r="AC62" s="21"/>
      <c r="AJ62" s="22"/>
      <c r="AK62" s="22"/>
      <c r="AL62" s="22"/>
      <c r="AM62" s="22"/>
      <c r="AN62" s="20"/>
      <c r="AO62" s="20"/>
      <c r="AP62" s="20"/>
      <c r="AQ62" s="20"/>
      <c r="AR62" s="20"/>
    </row>
    <row r="63" spans="1:44" s="17" customFormat="1" ht="30.75" customHeight="1" x14ac:dyDescent="0.2">
      <c r="A63" s="150"/>
      <c r="C63" s="63"/>
      <c r="D63" s="66" t="str">
        <f t="shared" si="13"/>
        <v/>
      </c>
      <c r="E63" s="69" t="str">
        <f>IFERROR(VLOOKUP(J63,Causa!$A$2:$F$15,6,0),"")</f>
        <v/>
      </c>
      <c r="F63" s="52"/>
      <c r="G63" s="53"/>
      <c r="H63" s="212"/>
      <c r="I63" s="55"/>
      <c r="J63" s="54"/>
      <c r="K63" s="54"/>
      <c r="L63" s="54"/>
      <c r="M63" s="54"/>
      <c r="N63" s="54"/>
      <c r="O63" s="54"/>
      <c r="P63" s="54"/>
      <c r="Q63" s="55"/>
      <c r="R63" s="54"/>
      <c r="S63" s="56">
        <f t="shared" si="17"/>
        <v>0</v>
      </c>
      <c r="T63" s="56">
        <f t="shared" si="14"/>
        <v>0</v>
      </c>
      <c r="U63" s="56">
        <f t="shared" si="18"/>
        <v>0</v>
      </c>
      <c r="V63" s="56">
        <f t="shared" si="15"/>
        <v>0</v>
      </c>
      <c r="W63" s="64" t="str">
        <f t="shared" si="16"/>
        <v/>
      </c>
      <c r="X63" s="56" t="str">
        <f t="shared" si="19"/>
        <v>T</v>
      </c>
      <c r="Y63" s="20"/>
      <c r="Z63" s="19"/>
      <c r="AA63" s="20"/>
      <c r="AB63" s="19"/>
      <c r="AC63" s="21"/>
      <c r="AJ63" s="22"/>
      <c r="AK63" s="22"/>
      <c r="AL63" s="22"/>
      <c r="AM63" s="22"/>
      <c r="AN63" s="20"/>
      <c r="AO63" s="20"/>
      <c r="AP63" s="20"/>
      <c r="AQ63" s="20"/>
      <c r="AR63" s="20"/>
    </row>
    <row r="64" spans="1:44" s="17" customFormat="1" ht="30.75" customHeight="1" x14ac:dyDescent="0.2">
      <c r="A64" s="150"/>
      <c r="C64" s="63"/>
      <c r="D64" s="66" t="str">
        <f t="shared" si="13"/>
        <v/>
      </c>
      <c r="E64" s="69" t="str">
        <f>IFERROR(VLOOKUP(J64,Causa!$A$2:$F$15,6,0),"")</f>
        <v/>
      </c>
      <c r="F64" s="52"/>
      <c r="G64" s="53"/>
      <c r="H64" s="212"/>
      <c r="I64" s="55"/>
      <c r="J64" s="54"/>
      <c r="K64" s="54"/>
      <c r="L64" s="54"/>
      <c r="M64" s="54"/>
      <c r="N64" s="54"/>
      <c r="O64" s="54"/>
      <c r="P64" s="54"/>
      <c r="Q64" s="55"/>
      <c r="R64" s="54"/>
      <c r="S64" s="56">
        <f t="shared" si="17"/>
        <v>0</v>
      </c>
      <c r="T64" s="56">
        <f t="shared" si="14"/>
        <v>0</v>
      </c>
      <c r="U64" s="56">
        <f t="shared" si="18"/>
        <v>0</v>
      </c>
      <c r="V64" s="56">
        <f t="shared" si="15"/>
        <v>0</v>
      </c>
      <c r="W64" s="64" t="str">
        <f t="shared" si="16"/>
        <v/>
      </c>
      <c r="X64" s="56" t="str">
        <f t="shared" si="19"/>
        <v>T</v>
      </c>
      <c r="Y64" s="20"/>
      <c r="Z64" s="19"/>
      <c r="AA64" s="20"/>
      <c r="AB64" s="19"/>
      <c r="AC64" s="21"/>
      <c r="AJ64" s="22"/>
      <c r="AK64" s="22"/>
      <c r="AL64" s="22"/>
      <c r="AM64" s="22"/>
      <c r="AN64" s="20"/>
      <c r="AO64" s="20"/>
      <c r="AP64" s="20"/>
      <c r="AQ64" s="20"/>
      <c r="AR64" s="20"/>
    </row>
    <row r="65" spans="1:44" s="17" customFormat="1" ht="30.75" customHeight="1" x14ac:dyDescent="0.2">
      <c r="A65" s="150"/>
      <c r="C65" s="63"/>
      <c r="D65" s="66" t="str">
        <f t="shared" si="13"/>
        <v/>
      </c>
      <c r="E65" s="69" t="str">
        <f>IFERROR(VLOOKUP(J65,Causa!$A$2:$F$15,6,0),"")</f>
        <v/>
      </c>
      <c r="F65" s="52"/>
      <c r="G65" s="53"/>
      <c r="H65" s="212"/>
      <c r="I65" s="55"/>
      <c r="J65" s="54"/>
      <c r="K65" s="54"/>
      <c r="L65" s="54"/>
      <c r="M65" s="54"/>
      <c r="N65" s="54"/>
      <c r="O65" s="54"/>
      <c r="P65" s="54"/>
      <c r="Q65" s="55"/>
      <c r="R65" s="54"/>
      <c r="S65" s="56">
        <f t="shared" si="17"/>
        <v>0</v>
      </c>
      <c r="T65" s="56">
        <f t="shared" si="14"/>
        <v>0</v>
      </c>
      <c r="U65" s="56">
        <f t="shared" si="18"/>
        <v>0</v>
      </c>
      <c r="V65" s="56">
        <f t="shared" si="15"/>
        <v>0</v>
      </c>
      <c r="W65" s="64" t="str">
        <f t="shared" si="16"/>
        <v/>
      </c>
      <c r="X65" s="56" t="str">
        <f t="shared" si="19"/>
        <v>T</v>
      </c>
      <c r="Y65" s="20"/>
      <c r="Z65" s="19"/>
      <c r="AA65" s="20"/>
      <c r="AB65" s="19"/>
      <c r="AC65" s="21"/>
      <c r="AJ65" s="22"/>
      <c r="AK65" s="22"/>
      <c r="AL65" s="22"/>
      <c r="AM65" s="22"/>
      <c r="AN65" s="20"/>
      <c r="AO65" s="20"/>
      <c r="AP65" s="20"/>
      <c r="AQ65" s="20"/>
      <c r="AR65" s="20"/>
    </row>
    <row r="66" spans="1:44" s="17" customFormat="1" ht="30.75" customHeight="1" x14ac:dyDescent="0.2">
      <c r="A66" s="150"/>
      <c r="C66" s="63"/>
      <c r="D66" s="66" t="str">
        <f t="shared" si="13"/>
        <v/>
      </c>
      <c r="E66" s="69" t="str">
        <f>IFERROR(VLOOKUP(J66,Causa!$A$2:$F$15,6,0),"")</f>
        <v/>
      </c>
      <c r="F66" s="52"/>
      <c r="G66" s="53"/>
      <c r="H66" s="212"/>
      <c r="I66" s="55"/>
      <c r="J66" s="54"/>
      <c r="K66" s="54"/>
      <c r="L66" s="54"/>
      <c r="M66" s="54"/>
      <c r="N66" s="54"/>
      <c r="O66" s="54"/>
      <c r="P66" s="54"/>
      <c r="Q66" s="55"/>
      <c r="R66" s="54"/>
      <c r="S66" s="56">
        <f t="shared" si="17"/>
        <v>0</v>
      </c>
      <c r="T66" s="56">
        <f t="shared" si="14"/>
        <v>0</v>
      </c>
      <c r="U66" s="56">
        <f t="shared" si="18"/>
        <v>0</v>
      </c>
      <c r="V66" s="56">
        <f t="shared" si="15"/>
        <v>0</v>
      </c>
      <c r="W66" s="64" t="str">
        <f t="shared" si="16"/>
        <v/>
      </c>
      <c r="X66" s="56" t="str">
        <f t="shared" si="19"/>
        <v>T</v>
      </c>
      <c r="Y66" s="20"/>
      <c r="Z66" s="19"/>
      <c r="AA66" s="20"/>
      <c r="AB66" s="19"/>
      <c r="AC66" s="21"/>
      <c r="AJ66" s="22"/>
      <c r="AK66" s="22"/>
      <c r="AL66" s="22"/>
      <c r="AM66" s="22"/>
      <c r="AN66" s="20"/>
      <c r="AO66" s="20"/>
      <c r="AP66" s="20"/>
      <c r="AQ66" s="20"/>
      <c r="AR66" s="20"/>
    </row>
    <row r="67" spans="1:44" s="17" customFormat="1" ht="30.75" customHeight="1" x14ac:dyDescent="0.2">
      <c r="A67" s="150"/>
      <c r="C67" s="63"/>
      <c r="D67" s="66" t="str">
        <f t="shared" si="13"/>
        <v/>
      </c>
      <c r="E67" s="69" t="str">
        <f>IFERROR(VLOOKUP(J67,Causa!$A$2:$F$15,6,0),"")</f>
        <v/>
      </c>
      <c r="F67" s="52"/>
      <c r="G67" s="53"/>
      <c r="H67" s="212"/>
      <c r="I67" s="55"/>
      <c r="J67" s="54"/>
      <c r="K67" s="54"/>
      <c r="L67" s="54"/>
      <c r="M67" s="54"/>
      <c r="N67" s="54"/>
      <c r="O67" s="54"/>
      <c r="P67" s="54"/>
      <c r="Q67" s="55"/>
      <c r="R67" s="54"/>
      <c r="S67" s="56">
        <f t="shared" si="17"/>
        <v>0</v>
      </c>
      <c r="T67" s="56">
        <f t="shared" si="14"/>
        <v>0</v>
      </c>
      <c r="U67" s="56">
        <f t="shared" si="18"/>
        <v>0</v>
      </c>
      <c r="V67" s="56">
        <f t="shared" si="15"/>
        <v>0</v>
      </c>
      <c r="W67" s="64" t="str">
        <f t="shared" si="16"/>
        <v/>
      </c>
      <c r="X67" s="56" t="str">
        <f t="shared" si="19"/>
        <v>T</v>
      </c>
      <c r="Y67" s="20"/>
      <c r="Z67" s="19"/>
      <c r="AA67" s="20"/>
      <c r="AB67" s="19"/>
      <c r="AC67" s="21"/>
      <c r="AJ67" s="22"/>
      <c r="AK67" s="22"/>
      <c r="AL67" s="22"/>
      <c r="AM67" s="22"/>
      <c r="AN67" s="20"/>
      <c r="AO67" s="20"/>
      <c r="AP67" s="20"/>
      <c r="AQ67" s="20"/>
      <c r="AR67" s="20"/>
    </row>
    <row r="68" spans="1:44" s="17" customFormat="1" ht="30.75" customHeight="1" x14ac:dyDescent="0.2">
      <c r="A68" s="150"/>
      <c r="C68" s="63"/>
      <c r="D68" s="66" t="str">
        <f t="shared" si="13"/>
        <v/>
      </c>
      <c r="E68" s="69" t="str">
        <f>IFERROR(VLOOKUP(J68,Causa!$A$2:$F$15,6,0),"")</f>
        <v/>
      </c>
      <c r="F68" s="52"/>
      <c r="G68" s="53"/>
      <c r="H68" s="212"/>
      <c r="I68" s="55"/>
      <c r="J68" s="54"/>
      <c r="K68" s="54"/>
      <c r="L68" s="54"/>
      <c r="M68" s="54"/>
      <c r="N68" s="54"/>
      <c r="O68" s="54"/>
      <c r="P68" s="54"/>
      <c r="Q68" s="55"/>
      <c r="R68" s="54"/>
      <c r="S68" s="56">
        <f t="shared" si="17"/>
        <v>0</v>
      </c>
      <c r="T68" s="56">
        <f t="shared" si="14"/>
        <v>0</v>
      </c>
      <c r="U68" s="56">
        <f t="shared" si="18"/>
        <v>0</v>
      </c>
      <c r="V68" s="56">
        <f t="shared" si="15"/>
        <v>0</v>
      </c>
      <c r="W68" s="64" t="str">
        <f t="shared" si="16"/>
        <v/>
      </c>
      <c r="X68" s="56" t="str">
        <f t="shared" si="19"/>
        <v>T</v>
      </c>
      <c r="Y68" s="20"/>
      <c r="Z68" s="19"/>
      <c r="AA68" s="20"/>
      <c r="AB68" s="19"/>
      <c r="AC68" s="21"/>
      <c r="AJ68" s="22"/>
      <c r="AK68" s="22"/>
      <c r="AL68" s="22"/>
      <c r="AM68" s="22"/>
      <c r="AN68" s="20"/>
      <c r="AO68" s="20"/>
      <c r="AP68" s="20"/>
      <c r="AQ68" s="20"/>
      <c r="AR68" s="20"/>
    </row>
    <row r="69" spans="1:44" s="17" customFormat="1" ht="30.75" customHeight="1" x14ac:dyDescent="0.2">
      <c r="A69" s="150"/>
      <c r="C69" s="63"/>
      <c r="D69" s="66" t="str">
        <f t="shared" si="13"/>
        <v/>
      </c>
      <c r="E69" s="69" t="str">
        <f>IFERROR(VLOOKUP(J69,Causa!$A$2:$F$15,6,0),"")</f>
        <v/>
      </c>
      <c r="F69" s="52"/>
      <c r="G69" s="53"/>
      <c r="H69" s="212"/>
      <c r="I69" s="55"/>
      <c r="J69" s="54"/>
      <c r="K69" s="54"/>
      <c r="L69" s="54"/>
      <c r="M69" s="54"/>
      <c r="N69" s="54"/>
      <c r="O69" s="54"/>
      <c r="P69" s="54"/>
      <c r="Q69" s="55"/>
      <c r="R69" s="54"/>
      <c r="S69" s="56">
        <f t="shared" si="17"/>
        <v>0</v>
      </c>
      <c r="T69" s="56">
        <f t="shared" si="14"/>
        <v>0</v>
      </c>
      <c r="U69" s="56">
        <f t="shared" si="18"/>
        <v>0</v>
      </c>
      <c r="V69" s="56">
        <f t="shared" si="15"/>
        <v>0</v>
      </c>
      <c r="W69" s="64" t="str">
        <f t="shared" si="16"/>
        <v/>
      </c>
      <c r="X69" s="56" t="str">
        <f t="shared" si="19"/>
        <v>T</v>
      </c>
      <c r="Y69" s="20"/>
      <c r="Z69" s="19"/>
      <c r="AA69" s="20"/>
      <c r="AB69" s="19"/>
      <c r="AC69" s="21"/>
      <c r="AJ69" s="22"/>
      <c r="AK69" s="22"/>
      <c r="AL69" s="22"/>
      <c r="AM69" s="22"/>
      <c r="AN69" s="20"/>
      <c r="AO69" s="20"/>
      <c r="AP69" s="20"/>
      <c r="AQ69" s="20"/>
      <c r="AR69" s="20"/>
    </row>
    <row r="70" spans="1:44" s="17" customFormat="1" ht="30.75" customHeight="1" x14ac:dyDescent="0.2">
      <c r="A70" s="150"/>
      <c r="C70" s="63"/>
      <c r="D70" s="66" t="str">
        <f t="shared" si="13"/>
        <v/>
      </c>
      <c r="E70" s="69" t="str">
        <f>IFERROR(VLOOKUP(J70,Causa!$A$2:$F$15,6,0),"")</f>
        <v/>
      </c>
      <c r="F70" s="52"/>
      <c r="G70" s="53"/>
      <c r="H70" s="212"/>
      <c r="I70" s="55"/>
      <c r="J70" s="54"/>
      <c r="K70" s="54"/>
      <c r="L70" s="54"/>
      <c r="M70" s="54"/>
      <c r="N70" s="54"/>
      <c r="O70" s="54"/>
      <c r="P70" s="54"/>
      <c r="Q70" s="55"/>
      <c r="R70" s="54"/>
      <c r="S70" s="56">
        <f t="shared" si="17"/>
        <v>0</v>
      </c>
      <c r="T70" s="56">
        <f t="shared" si="14"/>
        <v>0</v>
      </c>
      <c r="U70" s="56">
        <f t="shared" si="18"/>
        <v>0</v>
      </c>
      <c r="V70" s="56">
        <f t="shared" si="15"/>
        <v>0</v>
      </c>
      <c r="W70" s="64" t="str">
        <f t="shared" si="16"/>
        <v/>
      </c>
      <c r="X70" s="56" t="str">
        <f t="shared" si="19"/>
        <v>T</v>
      </c>
      <c r="Y70" s="20"/>
      <c r="Z70" s="19"/>
      <c r="AA70" s="20"/>
      <c r="AB70" s="19"/>
      <c r="AC70" s="21"/>
      <c r="AJ70" s="22"/>
      <c r="AK70" s="22"/>
      <c r="AL70" s="22"/>
      <c r="AM70" s="22"/>
      <c r="AN70" s="20"/>
      <c r="AO70" s="20"/>
      <c r="AP70" s="20"/>
      <c r="AQ70" s="20"/>
      <c r="AR70" s="20"/>
    </row>
    <row r="71" spans="1:44" s="17" customFormat="1" ht="30.75" customHeight="1" x14ac:dyDescent="0.2">
      <c r="A71" s="150"/>
      <c r="C71" s="63"/>
      <c r="D71" s="66" t="str">
        <f t="shared" si="13"/>
        <v/>
      </c>
      <c r="E71" s="69" t="str">
        <f>IFERROR(VLOOKUP(J71,Causa!$A$2:$F$15,6,0),"")</f>
        <v/>
      </c>
      <c r="F71" s="52"/>
      <c r="G71" s="53"/>
      <c r="H71" s="212"/>
      <c r="I71" s="55"/>
      <c r="J71" s="54"/>
      <c r="K71" s="54"/>
      <c r="L71" s="54"/>
      <c r="M71" s="54"/>
      <c r="N71" s="54"/>
      <c r="O71" s="54"/>
      <c r="P71" s="54"/>
      <c r="Q71" s="55"/>
      <c r="R71" s="54"/>
      <c r="S71" s="56">
        <f t="shared" si="17"/>
        <v>0</v>
      </c>
      <c r="T71" s="56">
        <f t="shared" si="14"/>
        <v>0</v>
      </c>
      <c r="U71" s="56">
        <f t="shared" si="18"/>
        <v>0</v>
      </c>
      <c r="V71" s="56">
        <f t="shared" si="15"/>
        <v>0</v>
      </c>
      <c r="W71" s="64" t="str">
        <f t="shared" si="16"/>
        <v/>
      </c>
      <c r="X71" s="56" t="str">
        <f t="shared" si="19"/>
        <v>T</v>
      </c>
      <c r="Y71" s="20"/>
      <c r="Z71" s="19"/>
      <c r="AA71" s="20"/>
      <c r="AB71" s="19"/>
      <c r="AC71" s="21"/>
      <c r="AJ71" s="22"/>
      <c r="AK71" s="22"/>
      <c r="AL71" s="22"/>
      <c r="AM71" s="22"/>
      <c r="AN71" s="20"/>
      <c r="AO71" s="20"/>
      <c r="AP71" s="20"/>
      <c r="AQ71" s="20"/>
      <c r="AR71" s="20"/>
    </row>
    <row r="72" spans="1:44" s="17" customFormat="1" ht="30.75" customHeight="1" x14ac:dyDescent="0.2">
      <c r="A72" s="150"/>
      <c r="C72" s="63"/>
      <c r="D72" s="66" t="str">
        <f t="shared" si="13"/>
        <v/>
      </c>
      <c r="E72" s="69" t="str">
        <f>IFERROR(VLOOKUP(J72,Causa!$A$2:$F$15,6,0),"")</f>
        <v/>
      </c>
      <c r="F72" s="52"/>
      <c r="G72" s="53"/>
      <c r="H72" s="212"/>
      <c r="I72" s="55"/>
      <c r="J72" s="54"/>
      <c r="K72" s="54"/>
      <c r="L72" s="54"/>
      <c r="M72" s="54"/>
      <c r="N72" s="54"/>
      <c r="O72" s="54"/>
      <c r="P72" s="54"/>
      <c r="Q72" s="55"/>
      <c r="R72" s="54"/>
      <c r="S72" s="56">
        <f t="shared" si="17"/>
        <v>0</v>
      </c>
      <c r="T72" s="56">
        <f t="shared" si="14"/>
        <v>0</v>
      </c>
      <c r="U72" s="56">
        <f t="shared" si="18"/>
        <v>0</v>
      </c>
      <c r="V72" s="56">
        <f t="shared" si="15"/>
        <v>0</v>
      </c>
      <c r="W72" s="64" t="str">
        <f t="shared" si="16"/>
        <v/>
      </c>
      <c r="X72" s="56" t="str">
        <f t="shared" si="19"/>
        <v>T</v>
      </c>
      <c r="Y72" s="20"/>
      <c r="Z72" s="19"/>
      <c r="AA72" s="20"/>
      <c r="AB72" s="19"/>
      <c r="AC72" s="21"/>
      <c r="AJ72" s="22"/>
      <c r="AK72" s="22"/>
      <c r="AL72" s="22"/>
      <c r="AM72" s="22"/>
      <c r="AN72" s="20"/>
      <c r="AO72" s="20"/>
      <c r="AP72" s="20"/>
      <c r="AQ72" s="20"/>
      <c r="AR72" s="20"/>
    </row>
    <row r="73" spans="1:44" s="17" customFormat="1" ht="30.75" customHeight="1" x14ac:dyDescent="0.2">
      <c r="A73" s="150"/>
      <c r="C73" s="63"/>
      <c r="D73" s="66" t="str">
        <f t="shared" si="13"/>
        <v/>
      </c>
      <c r="E73" s="69" t="str">
        <f>IFERROR(VLOOKUP(J73,Causa!$A$2:$F$15,6,0),"")</f>
        <v/>
      </c>
      <c r="F73" s="52"/>
      <c r="G73" s="53"/>
      <c r="H73" s="212"/>
      <c r="I73" s="55"/>
      <c r="J73" s="54"/>
      <c r="K73" s="54"/>
      <c r="L73" s="54"/>
      <c r="M73" s="54"/>
      <c r="N73" s="54"/>
      <c r="O73" s="54"/>
      <c r="P73" s="54"/>
      <c r="Q73" s="55"/>
      <c r="R73" s="54"/>
      <c r="S73" s="56">
        <f t="shared" si="17"/>
        <v>0</v>
      </c>
      <c r="T73" s="56">
        <f t="shared" si="14"/>
        <v>0</v>
      </c>
      <c r="U73" s="56">
        <f t="shared" si="18"/>
        <v>0</v>
      </c>
      <c r="V73" s="56">
        <f t="shared" si="15"/>
        <v>0</v>
      </c>
      <c r="W73" s="64" t="str">
        <f t="shared" si="16"/>
        <v/>
      </c>
      <c r="X73" s="56" t="str">
        <f t="shared" si="19"/>
        <v>T</v>
      </c>
      <c r="Y73" s="20"/>
      <c r="Z73" s="19"/>
      <c r="AA73" s="20"/>
      <c r="AB73" s="19"/>
      <c r="AC73" s="21"/>
      <c r="AJ73" s="22"/>
      <c r="AK73" s="22"/>
      <c r="AL73" s="22"/>
      <c r="AM73" s="22"/>
      <c r="AN73" s="20"/>
      <c r="AO73" s="20"/>
      <c r="AP73" s="20"/>
      <c r="AQ73" s="20"/>
      <c r="AR73" s="20"/>
    </row>
    <row r="74" spans="1:44" s="17" customFormat="1" ht="30.75" customHeight="1" x14ac:dyDescent="0.2">
      <c r="A74" s="150"/>
      <c r="C74" s="63"/>
      <c r="D74" s="66" t="str">
        <f t="shared" si="13"/>
        <v/>
      </c>
      <c r="E74" s="69" t="str">
        <f>IFERROR(VLOOKUP(J74,Causa!$A$2:$F$15,6,0),"")</f>
        <v/>
      </c>
      <c r="F74" s="52"/>
      <c r="G74" s="53"/>
      <c r="H74" s="212"/>
      <c r="I74" s="55"/>
      <c r="J74" s="54"/>
      <c r="K74" s="54"/>
      <c r="L74" s="54"/>
      <c r="M74" s="54"/>
      <c r="N74" s="54"/>
      <c r="O74" s="54"/>
      <c r="P74" s="54"/>
      <c r="Q74" s="55"/>
      <c r="R74" s="54"/>
      <c r="S74" s="56">
        <f t="shared" si="17"/>
        <v>0</v>
      </c>
      <c r="T74" s="56">
        <f t="shared" si="14"/>
        <v>0</v>
      </c>
      <c r="U74" s="56">
        <f t="shared" si="18"/>
        <v>0</v>
      </c>
      <c r="V74" s="56">
        <f t="shared" si="15"/>
        <v>0</v>
      </c>
      <c r="W74" s="64" t="str">
        <f t="shared" si="16"/>
        <v/>
      </c>
      <c r="X74" s="56" t="str">
        <f t="shared" si="19"/>
        <v>T</v>
      </c>
      <c r="Y74" s="20"/>
      <c r="Z74" s="19"/>
      <c r="AA74" s="20"/>
      <c r="AB74" s="19"/>
      <c r="AC74" s="21"/>
      <c r="AJ74" s="22"/>
      <c r="AK74" s="22"/>
      <c r="AL74" s="22"/>
      <c r="AM74" s="22"/>
      <c r="AN74" s="20"/>
      <c r="AO74" s="20"/>
      <c r="AP74" s="20"/>
      <c r="AQ74" s="20"/>
      <c r="AR74" s="20"/>
    </row>
    <row r="75" spans="1:44" s="17" customFormat="1" ht="30.75" customHeight="1" x14ac:dyDescent="0.2">
      <c r="A75" s="150"/>
      <c r="C75" s="63"/>
      <c r="D75" s="66" t="str">
        <f t="shared" si="13"/>
        <v/>
      </c>
      <c r="E75" s="69" t="str">
        <f>IFERROR(VLOOKUP(J75,Causa!$A$2:$F$15,6,0),"")</f>
        <v/>
      </c>
      <c r="F75" s="52"/>
      <c r="G75" s="53"/>
      <c r="H75" s="212"/>
      <c r="I75" s="55"/>
      <c r="J75" s="54"/>
      <c r="K75" s="54"/>
      <c r="L75" s="54"/>
      <c r="M75" s="54"/>
      <c r="N75" s="54"/>
      <c r="O75" s="54"/>
      <c r="P75" s="54"/>
      <c r="Q75" s="55"/>
      <c r="R75" s="54"/>
      <c r="S75" s="56">
        <f t="shared" si="17"/>
        <v>0</v>
      </c>
      <c r="T75" s="56">
        <f t="shared" si="14"/>
        <v>0</v>
      </c>
      <c r="U75" s="56">
        <f t="shared" si="18"/>
        <v>0</v>
      </c>
      <c r="V75" s="56">
        <f t="shared" si="15"/>
        <v>0</v>
      </c>
      <c r="W75" s="64" t="str">
        <f t="shared" si="16"/>
        <v/>
      </c>
      <c r="X75" s="56" t="str">
        <f t="shared" si="19"/>
        <v>T</v>
      </c>
      <c r="Y75" s="20"/>
      <c r="Z75" s="19"/>
      <c r="AA75" s="20"/>
      <c r="AB75" s="19"/>
      <c r="AC75" s="21"/>
      <c r="AJ75" s="22"/>
      <c r="AK75" s="22"/>
      <c r="AL75" s="22"/>
      <c r="AM75" s="22"/>
      <c r="AN75" s="20"/>
      <c r="AO75" s="20"/>
      <c r="AP75" s="20"/>
      <c r="AQ75" s="20"/>
      <c r="AR75" s="20"/>
    </row>
    <row r="76" spans="1:44" s="17" customFormat="1" ht="30.75" customHeight="1" x14ac:dyDescent="0.2">
      <c r="A76" s="150"/>
      <c r="C76" s="63"/>
      <c r="D76" s="66" t="str">
        <f t="shared" si="13"/>
        <v/>
      </c>
      <c r="E76" s="69" t="str">
        <f>IFERROR(VLOOKUP(J76,Causa!$A$2:$F$15,6,0),"")</f>
        <v/>
      </c>
      <c r="F76" s="52"/>
      <c r="G76" s="53"/>
      <c r="H76" s="212"/>
      <c r="I76" s="55"/>
      <c r="J76" s="54"/>
      <c r="K76" s="54"/>
      <c r="L76" s="54"/>
      <c r="M76" s="54"/>
      <c r="N76" s="54"/>
      <c r="O76" s="54"/>
      <c r="P76" s="54"/>
      <c r="Q76" s="55"/>
      <c r="R76" s="54"/>
      <c r="S76" s="56">
        <f t="shared" si="17"/>
        <v>0</v>
      </c>
      <c r="T76" s="56">
        <f t="shared" si="14"/>
        <v>0</v>
      </c>
      <c r="U76" s="56">
        <f t="shared" si="18"/>
        <v>0</v>
      </c>
      <c r="V76" s="56">
        <f t="shared" si="15"/>
        <v>0</v>
      </c>
      <c r="W76" s="64" t="str">
        <f t="shared" si="16"/>
        <v/>
      </c>
      <c r="X76" s="56" t="str">
        <f t="shared" si="19"/>
        <v>T</v>
      </c>
      <c r="Y76" s="20"/>
      <c r="Z76" s="19"/>
      <c r="AA76" s="20"/>
      <c r="AB76" s="19"/>
      <c r="AC76" s="21"/>
      <c r="AJ76" s="22"/>
      <c r="AK76" s="22"/>
      <c r="AL76" s="22"/>
      <c r="AM76" s="22"/>
      <c r="AN76" s="20"/>
      <c r="AO76" s="20"/>
      <c r="AP76" s="20"/>
      <c r="AQ76" s="20"/>
      <c r="AR76" s="20"/>
    </row>
    <row r="77" spans="1:44" s="17" customFormat="1" ht="30.75" customHeight="1" x14ac:dyDescent="0.2">
      <c r="A77" s="150"/>
      <c r="C77" s="63"/>
      <c r="D77" s="66" t="str">
        <f t="shared" si="13"/>
        <v/>
      </c>
      <c r="E77" s="69" t="str">
        <f>IFERROR(VLOOKUP(J77,Causa!$A$2:$F$15,6,0),"")</f>
        <v/>
      </c>
      <c r="F77" s="52"/>
      <c r="G77" s="53"/>
      <c r="H77" s="212"/>
      <c r="I77" s="55"/>
      <c r="J77" s="54"/>
      <c r="K77" s="54"/>
      <c r="L77" s="54"/>
      <c r="M77" s="54"/>
      <c r="N77" s="54"/>
      <c r="O77" s="54"/>
      <c r="P77" s="54"/>
      <c r="Q77" s="55"/>
      <c r="R77" s="54"/>
      <c r="S77" s="56">
        <f t="shared" si="17"/>
        <v>0</v>
      </c>
      <c r="T77" s="56">
        <f t="shared" si="14"/>
        <v>0</v>
      </c>
      <c r="U77" s="56">
        <f t="shared" si="18"/>
        <v>0</v>
      </c>
      <c r="V77" s="56">
        <f t="shared" si="15"/>
        <v>0</v>
      </c>
      <c r="W77" s="64" t="str">
        <f t="shared" si="16"/>
        <v/>
      </c>
      <c r="X77" s="56" t="str">
        <f t="shared" si="19"/>
        <v>T</v>
      </c>
      <c r="Y77" s="20"/>
      <c r="Z77" s="19"/>
      <c r="AA77" s="20"/>
      <c r="AB77" s="19"/>
      <c r="AC77" s="21"/>
      <c r="AJ77" s="22"/>
      <c r="AK77" s="22"/>
      <c r="AL77" s="22"/>
      <c r="AM77" s="22"/>
      <c r="AN77" s="20"/>
      <c r="AO77" s="20"/>
      <c r="AP77" s="20"/>
      <c r="AQ77" s="20"/>
      <c r="AR77" s="20"/>
    </row>
    <row r="78" spans="1:44" s="17" customFormat="1" ht="30.75" customHeight="1" x14ac:dyDescent="0.2">
      <c r="A78" s="150"/>
      <c r="C78" s="63"/>
      <c r="D78" s="66" t="str">
        <f t="shared" si="13"/>
        <v/>
      </c>
      <c r="E78" s="69" t="str">
        <f>IFERROR(VLOOKUP(J78,Causa!$A$2:$F$15,6,0),"")</f>
        <v/>
      </c>
      <c r="F78" s="52"/>
      <c r="G78" s="53"/>
      <c r="H78" s="212"/>
      <c r="I78" s="55"/>
      <c r="J78" s="54"/>
      <c r="K78" s="54"/>
      <c r="L78" s="54"/>
      <c r="M78" s="54"/>
      <c r="N78" s="54"/>
      <c r="O78" s="54"/>
      <c r="P78" s="54"/>
      <c r="Q78" s="55"/>
      <c r="R78" s="54"/>
      <c r="S78" s="56">
        <f t="shared" si="17"/>
        <v>0</v>
      </c>
      <c r="T78" s="56">
        <f t="shared" si="14"/>
        <v>0</v>
      </c>
      <c r="U78" s="56">
        <f t="shared" si="18"/>
        <v>0</v>
      </c>
      <c r="V78" s="56">
        <f t="shared" si="15"/>
        <v>0</v>
      </c>
      <c r="W78" s="64" t="str">
        <f t="shared" si="16"/>
        <v/>
      </c>
      <c r="X78" s="56" t="str">
        <f t="shared" si="19"/>
        <v>T</v>
      </c>
      <c r="Y78" s="20"/>
      <c r="Z78" s="19"/>
      <c r="AA78" s="20"/>
      <c r="AB78" s="19"/>
      <c r="AC78" s="21"/>
      <c r="AJ78" s="22"/>
      <c r="AK78" s="22"/>
      <c r="AL78" s="22"/>
      <c r="AM78" s="22"/>
      <c r="AN78" s="20"/>
      <c r="AO78" s="20"/>
      <c r="AP78" s="20"/>
      <c r="AQ78" s="20"/>
      <c r="AR78" s="20"/>
    </row>
    <row r="79" spans="1:44" s="17" customFormat="1" ht="30.75" customHeight="1" x14ac:dyDescent="0.2">
      <c r="A79" s="150"/>
      <c r="C79" s="63"/>
      <c r="D79" s="66" t="str">
        <f t="shared" si="13"/>
        <v/>
      </c>
      <c r="E79" s="69" t="str">
        <f>IFERROR(VLOOKUP(J79,Causa!$A$2:$F$15,6,0),"")</f>
        <v/>
      </c>
      <c r="F79" s="52"/>
      <c r="G79" s="53"/>
      <c r="H79" s="212"/>
      <c r="I79" s="55"/>
      <c r="J79" s="54"/>
      <c r="K79" s="54"/>
      <c r="L79" s="54"/>
      <c r="M79" s="54"/>
      <c r="N79" s="54"/>
      <c r="O79" s="54"/>
      <c r="P79" s="54"/>
      <c r="Q79" s="55"/>
      <c r="R79" s="54"/>
      <c r="S79" s="56">
        <f t="shared" si="17"/>
        <v>0</v>
      </c>
      <c r="T79" s="56">
        <f t="shared" si="14"/>
        <v>0</v>
      </c>
      <c r="U79" s="56">
        <f t="shared" si="18"/>
        <v>0</v>
      </c>
      <c r="V79" s="56">
        <f t="shared" si="15"/>
        <v>0</v>
      </c>
      <c r="W79" s="64" t="str">
        <f t="shared" si="16"/>
        <v/>
      </c>
      <c r="X79" s="56" t="str">
        <f t="shared" si="19"/>
        <v>T</v>
      </c>
      <c r="Y79" s="20"/>
      <c r="Z79" s="19"/>
      <c r="AA79" s="20"/>
      <c r="AB79" s="19"/>
      <c r="AC79" s="21"/>
      <c r="AJ79" s="22"/>
      <c r="AK79" s="22"/>
      <c r="AL79" s="22"/>
      <c r="AM79" s="22"/>
      <c r="AN79" s="20"/>
      <c r="AO79" s="20"/>
      <c r="AP79" s="20"/>
      <c r="AQ79" s="20"/>
      <c r="AR79" s="20"/>
    </row>
    <row r="80" spans="1:44" s="17" customFormat="1" ht="30.75" customHeight="1" x14ac:dyDescent="0.2">
      <c r="A80" s="150"/>
      <c r="C80" s="63"/>
      <c r="D80" s="66" t="str">
        <f t="shared" si="13"/>
        <v/>
      </c>
      <c r="E80" s="69" t="str">
        <f>IFERROR(VLOOKUP(J80,Causa!$A$2:$F$15,6,0),"")</f>
        <v/>
      </c>
      <c r="F80" s="52"/>
      <c r="G80" s="53"/>
      <c r="H80" s="212"/>
      <c r="I80" s="55"/>
      <c r="J80" s="54"/>
      <c r="K80" s="54"/>
      <c r="L80" s="54"/>
      <c r="M80" s="54"/>
      <c r="N80" s="54"/>
      <c r="O80" s="54"/>
      <c r="P80" s="54"/>
      <c r="Q80" s="55"/>
      <c r="R80" s="54"/>
      <c r="S80" s="56">
        <f t="shared" si="17"/>
        <v>0</v>
      </c>
      <c r="T80" s="56">
        <f t="shared" si="14"/>
        <v>0</v>
      </c>
      <c r="U80" s="56">
        <f t="shared" si="18"/>
        <v>0</v>
      </c>
      <c r="V80" s="56">
        <f t="shared" si="15"/>
        <v>0</v>
      </c>
      <c r="W80" s="64" t="str">
        <f t="shared" si="16"/>
        <v/>
      </c>
      <c r="X80" s="56" t="str">
        <f t="shared" si="19"/>
        <v>T</v>
      </c>
      <c r="Y80" s="20"/>
      <c r="Z80" s="19"/>
      <c r="AA80" s="20"/>
      <c r="AB80" s="19"/>
      <c r="AC80" s="21"/>
      <c r="AJ80" s="22"/>
      <c r="AK80" s="22"/>
      <c r="AL80" s="22"/>
      <c r="AM80" s="22"/>
      <c r="AN80" s="20"/>
      <c r="AO80" s="20"/>
      <c r="AP80" s="20"/>
      <c r="AQ80" s="20"/>
      <c r="AR80" s="20"/>
    </row>
    <row r="81" spans="1:44" s="17" customFormat="1" ht="30.75" customHeight="1" x14ac:dyDescent="0.2">
      <c r="A81" s="150"/>
      <c r="C81" s="63"/>
      <c r="D81" s="66" t="str">
        <f t="shared" si="13"/>
        <v/>
      </c>
      <c r="E81" s="69" t="str">
        <f>IFERROR(VLOOKUP(J81,Causa!$A$2:$F$15,6,0),"")</f>
        <v/>
      </c>
      <c r="F81" s="52"/>
      <c r="G81" s="53"/>
      <c r="H81" s="212"/>
      <c r="I81" s="55"/>
      <c r="J81" s="54"/>
      <c r="K81" s="54"/>
      <c r="L81" s="54"/>
      <c r="M81" s="54"/>
      <c r="N81" s="54"/>
      <c r="O81" s="54"/>
      <c r="P81" s="54"/>
      <c r="Q81" s="55"/>
      <c r="R81" s="54"/>
      <c r="S81" s="56">
        <f t="shared" si="17"/>
        <v>0</v>
      </c>
      <c r="T81" s="56">
        <f t="shared" si="14"/>
        <v>0</v>
      </c>
      <c r="U81" s="56">
        <f t="shared" si="18"/>
        <v>0</v>
      </c>
      <c r="V81" s="56">
        <f t="shared" si="15"/>
        <v>0</v>
      </c>
      <c r="W81" s="64" t="str">
        <f t="shared" si="16"/>
        <v/>
      </c>
      <c r="X81" s="56" t="str">
        <f t="shared" si="19"/>
        <v>T</v>
      </c>
      <c r="Y81" s="20"/>
      <c r="Z81" s="19"/>
      <c r="AA81" s="20"/>
      <c r="AB81" s="19"/>
      <c r="AC81" s="21"/>
      <c r="AJ81" s="22"/>
      <c r="AK81" s="22"/>
      <c r="AL81" s="22"/>
      <c r="AM81" s="22"/>
      <c r="AN81" s="20"/>
      <c r="AO81" s="20"/>
      <c r="AP81" s="20"/>
      <c r="AQ81" s="20"/>
      <c r="AR81" s="20"/>
    </row>
    <row r="82" spans="1:44" s="17" customFormat="1" ht="30.75" customHeight="1" x14ac:dyDescent="0.2">
      <c r="A82" s="150"/>
      <c r="C82" s="63"/>
      <c r="D82" s="66" t="str">
        <f t="shared" si="13"/>
        <v/>
      </c>
      <c r="E82" s="69" t="str">
        <f>IFERROR(VLOOKUP(J82,Causa!$A$2:$F$15,6,0),"")</f>
        <v/>
      </c>
      <c r="F82" s="52"/>
      <c r="G82" s="53"/>
      <c r="H82" s="212"/>
      <c r="I82" s="55"/>
      <c r="J82" s="54"/>
      <c r="K82" s="54"/>
      <c r="L82" s="54"/>
      <c r="M82" s="54"/>
      <c r="N82" s="54"/>
      <c r="O82" s="54"/>
      <c r="P82" s="54"/>
      <c r="Q82" s="55"/>
      <c r="R82" s="54"/>
      <c r="S82" s="56">
        <f t="shared" si="17"/>
        <v>0</v>
      </c>
      <c r="T82" s="56">
        <f t="shared" si="14"/>
        <v>0</v>
      </c>
      <c r="U82" s="56">
        <f t="shared" si="18"/>
        <v>0</v>
      </c>
      <c r="V82" s="56">
        <f t="shared" si="15"/>
        <v>0</v>
      </c>
      <c r="W82" s="64" t="str">
        <f t="shared" si="16"/>
        <v/>
      </c>
      <c r="X82" s="56" t="str">
        <f t="shared" si="19"/>
        <v>T</v>
      </c>
      <c r="Y82" s="20"/>
      <c r="Z82" s="19"/>
      <c r="AA82" s="20"/>
      <c r="AB82" s="19"/>
      <c r="AC82" s="21"/>
      <c r="AJ82" s="22"/>
      <c r="AK82" s="22"/>
      <c r="AL82" s="22"/>
      <c r="AM82" s="22"/>
      <c r="AN82" s="20"/>
      <c r="AO82" s="20"/>
      <c r="AP82" s="20"/>
      <c r="AQ82" s="20"/>
      <c r="AR82" s="20"/>
    </row>
    <row r="83" spans="1:44" s="17" customFormat="1" ht="30.75" customHeight="1" x14ac:dyDescent="0.2">
      <c r="A83" s="150"/>
      <c r="C83" s="63"/>
      <c r="D83" s="66" t="str">
        <f t="shared" si="13"/>
        <v/>
      </c>
      <c r="E83" s="69" t="str">
        <f>IFERROR(VLOOKUP(J83,Causa!$A$2:$F$15,6,0),"")</f>
        <v/>
      </c>
      <c r="F83" s="52"/>
      <c r="G83" s="53"/>
      <c r="H83" s="212"/>
      <c r="I83" s="55"/>
      <c r="J83" s="54"/>
      <c r="K83" s="54"/>
      <c r="L83" s="54"/>
      <c r="M83" s="54"/>
      <c r="N83" s="54"/>
      <c r="O83" s="54"/>
      <c r="P83" s="54"/>
      <c r="Q83" s="55"/>
      <c r="R83" s="54"/>
      <c r="S83" s="56">
        <f t="shared" si="17"/>
        <v>0</v>
      </c>
      <c r="T83" s="56">
        <f t="shared" si="14"/>
        <v>0</v>
      </c>
      <c r="U83" s="56">
        <f t="shared" si="18"/>
        <v>0</v>
      </c>
      <c r="V83" s="56">
        <f t="shared" si="15"/>
        <v>0</v>
      </c>
      <c r="W83" s="64" t="str">
        <f t="shared" si="16"/>
        <v/>
      </c>
      <c r="X83" s="56" t="str">
        <f t="shared" si="19"/>
        <v>T</v>
      </c>
      <c r="Y83" s="20"/>
      <c r="Z83" s="19"/>
      <c r="AA83" s="20"/>
      <c r="AB83" s="19"/>
      <c r="AC83" s="21"/>
      <c r="AJ83" s="22"/>
      <c r="AK83" s="22"/>
      <c r="AL83" s="22"/>
      <c r="AM83" s="22"/>
      <c r="AN83" s="20"/>
      <c r="AO83" s="20"/>
      <c r="AP83" s="20"/>
      <c r="AQ83" s="20"/>
      <c r="AR83" s="20"/>
    </row>
    <row r="84" spans="1:44" s="17" customFormat="1" ht="30.75" customHeight="1" x14ac:dyDescent="0.2">
      <c r="A84" s="150"/>
      <c r="C84" s="63"/>
      <c r="D84" s="66" t="str">
        <f t="shared" si="13"/>
        <v/>
      </c>
      <c r="E84" s="69" t="str">
        <f>IFERROR(VLOOKUP(J84,Causa!$A$2:$F$15,6,0),"")</f>
        <v/>
      </c>
      <c r="F84" s="52"/>
      <c r="G84" s="53"/>
      <c r="H84" s="212"/>
      <c r="I84" s="55"/>
      <c r="J84" s="54"/>
      <c r="K84" s="54"/>
      <c r="L84" s="54"/>
      <c r="M84" s="54"/>
      <c r="N84" s="54"/>
      <c r="O84" s="54"/>
      <c r="P84" s="54"/>
      <c r="Q84" s="55"/>
      <c r="R84" s="54"/>
      <c r="S84" s="56">
        <f t="shared" si="17"/>
        <v>0</v>
      </c>
      <c r="T84" s="56">
        <f t="shared" si="14"/>
        <v>0</v>
      </c>
      <c r="U84" s="56">
        <f t="shared" si="18"/>
        <v>0</v>
      </c>
      <c r="V84" s="56">
        <f t="shared" si="15"/>
        <v>0</v>
      </c>
      <c r="W84" s="64" t="str">
        <f t="shared" si="16"/>
        <v/>
      </c>
      <c r="X84" s="56" t="str">
        <f t="shared" si="19"/>
        <v>T</v>
      </c>
      <c r="Y84" s="20"/>
      <c r="Z84" s="19"/>
      <c r="AA84" s="20"/>
      <c r="AB84" s="19"/>
      <c r="AC84" s="21"/>
      <c r="AJ84" s="22"/>
      <c r="AK84" s="22"/>
      <c r="AL84" s="22"/>
      <c r="AM84" s="22"/>
      <c r="AN84" s="20"/>
      <c r="AO84" s="20"/>
      <c r="AP84" s="20"/>
      <c r="AQ84" s="20"/>
      <c r="AR84" s="20"/>
    </row>
    <row r="85" spans="1:44" s="17" customFormat="1" ht="30.75" customHeight="1" x14ac:dyDescent="0.2">
      <c r="A85" s="150"/>
      <c r="C85" s="63"/>
      <c r="D85" s="66" t="str">
        <f t="shared" si="13"/>
        <v/>
      </c>
      <c r="E85" s="69" t="str">
        <f>IFERROR(VLOOKUP(J85,Causa!$A$2:$F$15,6,0),"")</f>
        <v/>
      </c>
      <c r="F85" s="52"/>
      <c r="G85" s="53"/>
      <c r="H85" s="212"/>
      <c r="I85" s="55"/>
      <c r="J85" s="54"/>
      <c r="K85" s="54"/>
      <c r="L85" s="54"/>
      <c r="M85" s="54"/>
      <c r="N85" s="54"/>
      <c r="O85" s="54"/>
      <c r="P85" s="54"/>
      <c r="Q85" s="55"/>
      <c r="R85" s="54"/>
      <c r="S85" s="56">
        <f t="shared" si="17"/>
        <v>0</v>
      </c>
      <c r="T85" s="56">
        <f t="shared" si="14"/>
        <v>0</v>
      </c>
      <c r="U85" s="56">
        <f t="shared" si="18"/>
        <v>0</v>
      </c>
      <c r="V85" s="56">
        <f t="shared" si="15"/>
        <v>0</v>
      </c>
      <c r="W85" s="64" t="str">
        <f t="shared" si="16"/>
        <v/>
      </c>
      <c r="X85" s="56" t="str">
        <f t="shared" si="19"/>
        <v>T</v>
      </c>
      <c r="Y85" s="20"/>
      <c r="Z85" s="19"/>
      <c r="AA85" s="20"/>
      <c r="AB85" s="19"/>
      <c r="AC85" s="21"/>
      <c r="AJ85" s="22"/>
      <c r="AK85" s="22"/>
      <c r="AL85" s="22"/>
      <c r="AM85" s="22"/>
      <c r="AN85" s="20"/>
      <c r="AO85" s="20"/>
      <c r="AP85" s="20"/>
      <c r="AQ85" s="20"/>
      <c r="AR85" s="20"/>
    </row>
    <row r="86" spans="1:44" s="17" customFormat="1" ht="30.75" customHeight="1" x14ac:dyDescent="0.2">
      <c r="A86" s="150"/>
      <c r="C86" s="63"/>
      <c r="D86" s="66" t="str">
        <f t="shared" si="13"/>
        <v/>
      </c>
      <c r="E86" s="69" t="str">
        <f>IFERROR(VLOOKUP(J86,Causa!$A$2:$F$15,6,0),"")</f>
        <v/>
      </c>
      <c r="F86" s="52"/>
      <c r="G86" s="53"/>
      <c r="H86" s="212"/>
      <c r="I86" s="55"/>
      <c r="J86" s="54"/>
      <c r="K86" s="54"/>
      <c r="L86" s="54"/>
      <c r="M86" s="54"/>
      <c r="N86" s="54"/>
      <c r="O86" s="54"/>
      <c r="P86" s="54"/>
      <c r="Q86" s="55"/>
      <c r="R86" s="54"/>
      <c r="S86" s="56">
        <f t="shared" si="17"/>
        <v>0</v>
      </c>
      <c r="T86" s="56">
        <f t="shared" si="14"/>
        <v>0</v>
      </c>
      <c r="U86" s="56">
        <f t="shared" si="18"/>
        <v>0</v>
      </c>
      <c r="V86" s="56">
        <f t="shared" si="15"/>
        <v>0</v>
      </c>
      <c r="W86" s="64" t="str">
        <f t="shared" si="16"/>
        <v/>
      </c>
      <c r="X86" s="56" t="str">
        <f t="shared" si="19"/>
        <v>T</v>
      </c>
      <c r="Y86" s="20"/>
      <c r="Z86" s="19"/>
      <c r="AA86" s="20"/>
      <c r="AB86" s="19"/>
      <c r="AC86" s="21"/>
      <c r="AJ86" s="22"/>
      <c r="AK86" s="22"/>
      <c r="AL86" s="22"/>
      <c r="AM86" s="22"/>
      <c r="AN86" s="20"/>
      <c r="AO86" s="20"/>
      <c r="AP86" s="20"/>
      <c r="AQ86" s="20"/>
      <c r="AR86" s="20"/>
    </row>
    <row r="87" spans="1:44" s="17" customFormat="1" ht="30.75" customHeight="1" x14ac:dyDescent="0.2">
      <c r="A87" s="150"/>
      <c r="C87" s="63"/>
      <c r="D87" s="66" t="str">
        <f t="shared" si="13"/>
        <v/>
      </c>
      <c r="E87" s="69" t="str">
        <f>IFERROR(VLOOKUP(J87,Causa!$A$2:$F$15,6,0),"")</f>
        <v/>
      </c>
      <c r="F87" s="52"/>
      <c r="G87" s="53"/>
      <c r="H87" s="212"/>
      <c r="I87" s="55"/>
      <c r="J87" s="54"/>
      <c r="K87" s="54"/>
      <c r="L87" s="54"/>
      <c r="M87" s="54"/>
      <c r="N87" s="54"/>
      <c r="O87" s="54"/>
      <c r="P87" s="54"/>
      <c r="Q87" s="55"/>
      <c r="R87" s="54"/>
      <c r="S87" s="56">
        <f t="shared" si="17"/>
        <v>0</v>
      </c>
      <c r="T87" s="56">
        <f t="shared" si="14"/>
        <v>0</v>
      </c>
      <c r="U87" s="56">
        <f t="shared" si="18"/>
        <v>0</v>
      </c>
      <c r="V87" s="56">
        <f t="shared" si="15"/>
        <v>0</v>
      </c>
      <c r="W87" s="64" t="str">
        <f t="shared" si="16"/>
        <v/>
      </c>
      <c r="X87" s="56" t="str">
        <f t="shared" si="19"/>
        <v>T</v>
      </c>
      <c r="Y87" s="20"/>
      <c r="Z87" s="19"/>
      <c r="AA87" s="20"/>
      <c r="AB87" s="19"/>
      <c r="AC87" s="21"/>
      <c r="AJ87" s="22"/>
      <c r="AK87" s="22"/>
      <c r="AL87" s="22"/>
      <c r="AM87" s="22"/>
      <c r="AN87" s="20"/>
      <c r="AO87" s="20"/>
      <c r="AP87" s="20"/>
      <c r="AQ87" s="20"/>
      <c r="AR87" s="20"/>
    </row>
    <row r="88" spans="1:44" s="17" customFormat="1" ht="30.75" customHeight="1" x14ac:dyDescent="0.2">
      <c r="A88" s="150"/>
      <c r="C88" s="63"/>
      <c r="D88" s="66" t="str">
        <f t="shared" si="13"/>
        <v/>
      </c>
      <c r="E88" s="69" t="str">
        <f>IFERROR(VLOOKUP(J88,Causa!$A$2:$F$15,6,0),"")</f>
        <v/>
      </c>
      <c r="F88" s="52"/>
      <c r="G88" s="53"/>
      <c r="H88" s="212"/>
      <c r="I88" s="55"/>
      <c r="J88" s="54"/>
      <c r="K88" s="54"/>
      <c r="L88" s="54"/>
      <c r="M88" s="54"/>
      <c r="N88" s="54"/>
      <c r="O88" s="54"/>
      <c r="P88" s="54"/>
      <c r="Q88" s="55"/>
      <c r="R88" s="54"/>
      <c r="S88" s="56">
        <f t="shared" si="17"/>
        <v>0</v>
      </c>
      <c r="T88" s="56">
        <f t="shared" si="14"/>
        <v>0</v>
      </c>
      <c r="U88" s="56">
        <f t="shared" si="18"/>
        <v>0</v>
      </c>
      <c r="V88" s="56">
        <f t="shared" si="15"/>
        <v>0</v>
      </c>
      <c r="W88" s="64" t="str">
        <f t="shared" si="16"/>
        <v/>
      </c>
      <c r="X88" s="56" t="str">
        <f t="shared" si="19"/>
        <v>T</v>
      </c>
      <c r="Y88" s="20"/>
      <c r="Z88" s="19"/>
      <c r="AA88" s="20"/>
      <c r="AB88" s="19"/>
      <c r="AC88" s="21"/>
      <c r="AJ88" s="22"/>
      <c r="AK88" s="22"/>
      <c r="AL88" s="22"/>
      <c r="AM88" s="22"/>
      <c r="AN88" s="20"/>
      <c r="AO88" s="20"/>
      <c r="AP88" s="20"/>
      <c r="AQ88" s="20"/>
      <c r="AR88" s="20"/>
    </row>
    <row r="89" spans="1:44" s="17" customFormat="1" ht="30.75" customHeight="1" x14ac:dyDescent="0.2">
      <c r="A89" s="150"/>
      <c r="C89" s="63"/>
      <c r="D89" s="66" t="str">
        <f t="shared" si="13"/>
        <v/>
      </c>
      <c r="E89" s="69" t="str">
        <f>IFERROR(VLOOKUP(J89,Causa!$A$2:$F$15,6,0),"")</f>
        <v/>
      </c>
      <c r="F89" s="52"/>
      <c r="G89" s="53"/>
      <c r="H89" s="212"/>
      <c r="I89" s="55"/>
      <c r="J89" s="54"/>
      <c r="K89" s="54"/>
      <c r="L89" s="54"/>
      <c r="M89" s="54"/>
      <c r="N89" s="54"/>
      <c r="O89" s="54"/>
      <c r="P89" s="54"/>
      <c r="Q89" s="55"/>
      <c r="R89" s="54"/>
      <c r="S89" s="56">
        <f t="shared" si="17"/>
        <v>0</v>
      </c>
      <c r="T89" s="56">
        <f t="shared" si="14"/>
        <v>0</v>
      </c>
      <c r="U89" s="56">
        <f t="shared" si="18"/>
        <v>0</v>
      </c>
      <c r="V89" s="56">
        <f t="shared" si="15"/>
        <v>0</v>
      </c>
      <c r="W89" s="64" t="str">
        <f t="shared" si="16"/>
        <v/>
      </c>
      <c r="X89" s="56" t="str">
        <f t="shared" si="19"/>
        <v>T</v>
      </c>
      <c r="Y89" s="20"/>
      <c r="Z89" s="19"/>
      <c r="AA89" s="20"/>
      <c r="AB89" s="19"/>
      <c r="AC89" s="21"/>
      <c r="AJ89" s="22"/>
      <c r="AK89" s="22"/>
      <c r="AL89" s="22"/>
      <c r="AM89" s="22"/>
      <c r="AN89" s="20"/>
      <c r="AO89" s="20"/>
      <c r="AP89" s="20"/>
      <c r="AQ89" s="20"/>
      <c r="AR89" s="20"/>
    </row>
    <row r="90" spans="1:44" s="17" customFormat="1" ht="30.75" customHeight="1" x14ac:dyDescent="0.2">
      <c r="A90" s="150"/>
      <c r="C90" s="63"/>
      <c r="D90" s="66" t="str">
        <f t="shared" si="13"/>
        <v/>
      </c>
      <c r="E90" s="69" t="str">
        <f>IFERROR(VLOOKUP(J90,Causa!$A$2:$F$15,6,0),"")</f>
        <v/>
      </c>
      <c r="F90" s="52"/>
      <c r="G90" s="53"/>
      <c r="H90" s="212"/>
      <c r="I90" s="55"/>
      <c r="J90" s="54"/>
      <c r="K90" s="54"/>
      <c r="L90" s="54"/>
      <c r="M90" s="54"/>
      <c r="N90" s="54"/>
      <c r="O90" s="54"/>
      <c r="P90" s="54"/>
      <c r="Q90" s="55"/>
      <c r="R90" s="54"/>
      <c r="S90" s="56">
        <f t="shared" si="17"/>
        <v>0</v>
      </c>
      <c r="T90" s="56">
        <f t="shared" si="14"/>
        <v>0</v>
      </c>
      <c r="U90" s="56">
        <f t="shared" si="18"/>
        <v>0</v>
      </c>
      <c r="V90" s="56">
        <f t="shared" si="15"/>
        <v>0</v>
      </c>
      <c r="W90" s="64" t="str">
        <f t="shared" si="16"/>
        <v/>
      </c>
      <c r="X90" s="56" t="str">
        <f t="shared" si="19"/>
        <v>T</v>
      </c>
      <c r="Y90" s="20"/>
      <c r="Z90" s="19"/>
      <c r="AA90" s="20"/>
      <c r="AB90" s="19"/>
      <c r="AC90" s="21"/>
      <c r="AJ90" s="22"/>
      <c r="AK90" s="22"/>
      <c r="AL90" s="22"/>
      <c r="AM90" s="22"/>
      <c r="AN90" s="20"/>
      <c r="AO90" s="20"/>
      <c r="AP90" s="20"/>
      <c r="AQ90" s="20"/>
      <c r="AR90" s="20"/>
    </row>
    <row r="91" spans="1:44" s="17" customFormat="1" ht="30.75" customHeight="1" x14ac:dyDescent="0.2">
      <c r="A91" s="150"/>
      <c r="C91" s="63"/>
      <c r="D91" s="66" t="str">
        <f t="shared" si="13"/>
        <v/>
      </c>
      <c r="E91" s="69" t="str">
        <f>IFERROR(VLOOKUP(J91,Causa!$A$2:$F$15,6,0),"")</f>
        <v/>
      </c>
      <c r="F91" s="52"/>
      <c r="G91" s="53"/>
      <c r="H91" s="212"/>
      <c r="I91" s="55"/>
      <c r="J91" s="54"/>
      <c r="K91" s="54"/>
      <c r="L91" s="54"/>
      <c r="M91" s="54"/>
      <c r="N91" s="54"/>
      <c r="O91" s="54"/>
      <c r="P91" s="54"/>
      <c r="Q91" s="55"/>
      <c r="R91" s="54"/>
      <c r="S91" s="56">
        <f t="shared" si="17"/>
        <v>0</v>
      </c>
      <c r="T91" s="56">
        <f t="shared" si="14"/>
        <v>0</v>
      </c>
      <c r="U91" s="56">
        <f t="shared" si="18"/>
        <v>0</v>
      </c>
      <c r="V91" s="56">
        <f t="shared" si="15"/>
        <v>0</v>
      </c>
      <c r="W91" s="64" t="str">
        <f t="shared" si="16"/>
        <v/>
      </c>
      <c r="X91" s="56" t="str">
        <f t="shared" si="19"/>
        <v>T</v>
      </c>
      <c r="Y91" s="20"/>
      <c r="Z91" s="19"/>
      <c r="AA91" s="20"/>
      <c r="AB91" s="19"/>
      <c r="AC91" s="21"/>
      <c r="AJ91" s="22"/>
      <c r="AK91" s="22"/>
      <c r="AL91" s="22"/>
      <c r="AM91" s="22"/>
      <c r="AN91" s="20"/>
      <c r="AO91" s="20"/>
      <c r="AP91" s="20"/>
      <c r="AQ91" s="20"/>
      <c r="AR91" s="20"/>
    </row>
    <row r="92" spans="1:44" s="17" customFormat="1" ht="30.75" customHeight="1" x14ac:dyDescent="0.2">
      <c r="A92" s="150"/>
      <c r="C92" s="63"/>
      <c r="D92" s="66" t="str">
        <f t="shared" si="13"/>
        <v/>
      </c>
      <c r="E92" s="69" t="str">
        <f>IFERROR(VLOOKUP(J92,Causa!$A$2:$F$15,6,0),"")</f>
        <v/>
      </c>
      <c r="F92" s="52"/>
      <c r="G92" s="53"/>
      <c r="H92" s="212"/>
      <c r="I92" s="55"/>
      <c r="J92" s="54"/>
      <c r="K92" s="54"/>
      <c r="L92" s="54"/>
      <c r="M92" s="54"/>
      <c r="N92" s="54"/>
      <c r="O92" s="54"/>
      <c r="P92" s="54"/>
      <c r="Q92" s="55"/>
      <c r="R92" s="54"/>
      <c r="S92" s="56">
        <f t="shared" si="17"/>
        <v>0</v>
      </c>
      <c r="T92" s="56">
        <f t="shared" si="14"/>
        <v>0</v>
      </c>
      <c r="U92" s="56">
        <f t="shared" si="18"/>
        <v>0</v>
      </c>
      <c r="V92" s="56">
        <f t="shared" si="15"/>
        <v>0</v>
      </c>
      <c r="W92" s="64" t="str">
        <f t="shared" si="16"/>
        <v/>
      </c>
      <c r="X92" s="56" t="str">
        <f t="shared" si="19"/>
        <v>T</v>
      </c>
      <c r="Y92" s="20"/>
      <c r="Z92" s="19"/>
      <c r="AA92" s="20"/>
      <c r="AB92" s="19"/>
      <c r="AC92" s="21"/>
      <c r="AJ92" s="22"/>
      <c r="AK92" s="22"/>
      <c r="AL92" s="22"/>
      <c r="AM92" s="22"/>
      <c r="AN92" s="20"/>
      <c r="AO92" s="20"/>
      <c r="AP92" s="20"/>
      <c r="AQ92" s="20"/>
      <c r="AR92" s="20"/>
    </row>
    <row r="93" spans="1:44" s="17" customFormat="1" ht="30.75" customHeight="1" x14ac:dyDescent="0.2">
      <c r="A93" s="150"/>
      <c r="C93" s="63"/>
      <c r="D93" s="66" t="str">
        <f t="shared" si="13"/>
        <v/>
      </c>
      <c r="E93" s="69" t="str">
        <f>IFERROR(VLOOKUP(J93,Causa!$A$2:$F$15,6,0),"")</f>
        <v/>
      </c>
      <c r="F93" s="52"/>
      <c r="G93" s="53"/>
      <c r="H93" s="212"/>
      <c r="I93" s="55"/>
      <c r="J93" s="54"/>
      <c r="K93" s="54"/>
      <c r="L93" s="54"/>
      <c r="M93" s="54"/>
      <c r="N93" s="54"/>
      <c r="O93" s="54"/>
      <c r="P93" s="54"/>
      <c r="Q93" s="55"/>
      <c r="R93" s="54"/>
      <c r="S93" s="56">
        <f t="shared" si="17"/>
        <v>0</v>
      </c>
      <c r="T93" s="56">
        <f t="shared" si="14"/>
        <v>0</v>
      </c>
      <c r="U93" s="56">
        <f t="shared" si="18"/>
        <v>0</v>
      </c>
      <c r="V93" s="56">
        <f t="shared" si="15"/>
        <v>0</v>
      </c>
      <c r="W93" s="64" t="str">
        <f t="shared" si="16"/>
        <v/>
      </c>
      <c r="X93" s="56" t="str">
        <f t="shared" si="19"/>
        <v>T</v>
      </c>
      <c r="Y93" s="20"/>
      <c r="Z93" s="19"/>
      <c r="AA93" s="20"/>
      <c r="AB93" s="19"/>
      <c r="AC93" s="21"/>
      <c r="AJ93" s="22"/>
      <c r="AK93" s="22"/>
      <c r="AL93" s="22"/>
      <c r="AM93" s="22"/>
      <c r="AN93" s="20"/>
      <c r="AO93" s="20"/>
      <c r="AP93" s="20"/>
      <c r="AQ93" s="20"/>
      <c r="AR93" s="20"/>
    </row>
    <row r="94" spans="1:44" s="17" customFormat="1" ht="30.75" customHeight="1" x14ac:dyDescent="0.2">
      <c r="A94" s="150"/>
      <c r="C94" s="63"/>
      <c r="D94" s="66" t="str">
        <f t="shared" si="13"/>
        <v/>
      </c>
      <c r="E94" s="69" t="str">
        <f>IFERROR(VLOOKUP(J94,Causa!$A$2:$F$15,6,0),"")</f>
        <v/>
      </c>
      <c r="F94" s="52"/>
      <c r="G94" s="53"/>
      <c r="H94" s="212"/>
      <c r="I94" s="55"/>
      <c r="J94" s="54"/>
      <c r="K94" s="54"/>
      <c r="L94" s="54"/>
      <c r="M94" s="54"/>
      <c r="N94" s="54"/>
      <c r="O94" s="54"/>
      <c r="P94" s="54"/>
      <c r="Q94" s="55"/>
      <c r="R94" s="54"/>
      <c r="S94" s="56">
        <f t="shared" si="17"/>
        <v>0</v>
      </c>
      <c r="T94" s="56">
        <f t="shared" si="14"/>
        <v>0</v>
      </c>
      <c r="U94" s="56">
        <f t="shared" si="18"/>
        <v>0</v>
      </c>
      <c r="V94" s="56">
        <f t="shared" si="15"/>
        <v>0</v>
      </c>
      <c r="W94" s="64" t="str">
        <f t="shared" si="16"/>
        <v/>
      </c>
      <c r="X94" s="56" t="str">
        <f t="shared" si="19"/>
        <v>T</v>
      </c>
      <c r="Y94" s="20"/>
      <c r="Z94" s="19"/>
      <c r="AA94" s="20"/>
      <c r="AB94" s="19"/>
      <c r="AC94" s="21"/>
      <c r="AJ94" s="22"/>
      <c r="AK94" s="22"/>
      <c r="AL94" s="22"/>
      <c r="AM94" s="22"/>
      <c r="AN94" s="20"/>
      <c r="AO94" s="20"/>
      <c r="AP94" s="20"/>
      <c r="AQ94" s="20"/>
      <c r="AR94" s="20"/>
    </row>
    <row r="95" spans="1:44" s="17" customFormat="1" ht="30.75" customHeight="1" x14ac:dyDescent="0.2">
      <c r="A95" s="150"/>
      <c r="C95" s="63"/>
      <c r="D95" s="66" t="str">
        <f t="shared" si="13"/>
        <v/>
      </c>
      <c r="E95" s="69" t="str">
        <f>IFERROR(VLOOKUP(J95,Causa!$A$2:$F$15,6,0),"")</f>
        <v/>
      </c>
      <c r="F95" s="52"/>
      <c r="G95" s="53"/>
      <c r="H95" s="212"/>
      <c r="I95" s="55"/>
      <c r="J95" s="54"/>
      <c r="K95" s="54"/>
      <c r="L95" s="54"/>
      <c r="M95" s="54"/>
      <c r="N95" s="54"/>
      <c r="O95" s="54"/>
      <c r="P95" s="54"/>
      <c r="Q95" s="55"/>
      <c r="R95" s="54"/>
      <c r="S95" s="56">
        <f t="shared" si="17"/>
        <v>0</v>
      </c>
      <c r="T95" s="56">
        <f t="shared" si="14"/>
        <v>0</v>
      </c>
      <c r="U95" s="56">
        <f t="shared" si="18"/>
        <v>0</v>
      </c>
      <c r="V95" s="56">
        <f t="shared" si="15"/>
        <v>0</v>
      </c>
      <c r="W95" s="64" t="str">
        <f t="shared" si="16"/>
        <v/>
      </c>
      <c r="X95" s="56" t="str">
        <f t="shared" si="19"/>
        <v>T</v>
      </c>
      <c r="Y95" s="20"/>
      <c r="Z95" s="19"/>
      <c r="AA95" s="20"/>
      <c r="AB95" s="19"/>
      <c r="AC95" s="21"/>
      <c r="AJ95" s="22"/>
      <c r="AK95" s="22"/>
      <c r="AL95" s="22"/>
      <c r="AM95" s="22"/>
      <c r="AN95" s="20"/>
      <c r="AO95" s="20"/>
      <c r="AP95" s="20"/>
      <c r="AQ95" s="20"/>
      <c r="AR95" s="20"/>
    </row>
    <row r="96" spans="1:44" s="17" customFormat="1" ht="30.75" customHeight="1" x14ac:dyDescent="0.2">
      <c r="A96" s="150"/>
      <c r="C96" s="63"/>
      <c r="D96" s="66" t="str">
        <f t="shared" si="13"/>
        <v/>
      </c>
      <c r="E96" s="69" t="str">
        <f>IFERROR(VLOOKUP(J96,Causa!$A$2:$F$15,6,0),"")</f>
        <v/>
      </c>
      <c r="F96" s="52"/>
      <c r="G96" s="53"/>
      <c r="H96" s="212"/>
      <c r="I96" s="55"/>
      <c r="J96" s="54"/>
      <c r="K96" s="54"/>
      <c r="L96" s="54"/>
      <c r="M96" s="54"/>
      <c r="N96" s="54"/>
      <c r="O96" s="54"/>
      <c r="P96" s="54"/>
      <c r="Q96" s="55"/>
      <c r="R96" s="54"/>
      <c r="S96" s="56">
        <f t="shared" si="17"/>
        <v>0</v>
      </c>
      <c r="T96" s="56">
        <f t="shared" si="14"/>
        <v>0</v>
      </c>
      <c r="U96" s="56">
        <f t="shared" si="18"/>
        <v>0</v>
      </c>
      <c r="V96" s="56">
        <f t="shared" si="15"/>
        <v>0</v>
      </c>
      <c r="W96" s="64" t="str">
        <f t="shared" si="16"/>
        <v/>
      </c>
      <c r="X96" s="56" t="str">
        <f t="shared" si="19"/>
        <v>T</v>
      </c>
      <c r="Y96" s="20"/>
      <c r="Z96" s="19"/>
      <c r="AA96" s="20"/>
      <c r="AB96" s="19"/>
      <c r="AC96" s="21"/>
      <c r="AJ96" s="22"/>
      <c r="AK96" s="22"/>
      <c r="AL96" s="22"/>
      <c r="AM96" s="22"/>
      <c r="AN96" s="20"/>
      <c r="AO96" s="20"/>
      <c r="AP96" s="20"/>
      <c r="AQ96" s="20"/>
      <c r="AR96" s="20"/>
    </row>
    <row r="97" spans="1:44" s="17" customFormat="1" ht="30.75" customHeight="1" x14ac:dyDescent="0.2">
      <c r="A97" s="150"/>
      <c r="C97" s="63"/>
      <c r="D97" s="66" t="str">
        <f t="shared" si="13"/>
        <v/>
      </c>
      <c r="E97" s="69" t="str">
        <f>IFERROR(VLOOKUP(J97,Causa!$A$2:$F$15,6,0),"")</f>
        <v/>
      </c>
      <c r="F97" s="52"/>
      <c r="G97" s="53"/>
      <c r="H97" s="212"/>
      <c r="I97" s="55"/>
      <c r="J97" s="54"/>
      <c r="K97" s="54"/>
      <c r="L97" s="54"/>
      <c r="M97" s="54"/>
      <c r="N97" s="54"/>
      <c r="O97" s="54"/>
      <c r="P97" s="54"/>
      <c r="Q97" s="55"/>
      <c r="R97" s="54"/>
      <c r="S97" s="56">
        <f t="shared" si="17"/>
        <v>0</v>
      </c>
      <c r="T97" s="56">
        <f t="shared" si="14"/>
        <v>0</v>
      </c>
      <c r="U97" s="56">
        <f t="shared" si="18"/>
        <v>0</v>
      </c>
      <c r="V97" s="56">
        <f t="shared" si="15"/>
        <v>0</v>
      </c>
      <c r="W97" s="64" t="str">
        <f t="shared" si="16"/>
        <v/>
      </c>
      <c r="X97" s="56" t="str">
        <f t="shared" si="19"/>
        <v>T</v>
      </c>
      <c r="Y97" s="20"/>
      <c r="Z97" s="19"/>
      <c r="AA97" s="20"/>
      <c r="AB97" s="19"/>
      <c r="AC97" s="21"/>
      <c r="AJ97" s="22"/>
      <c r="AK97" s="22"/>
      <c r="AL97" s="22"/>
      <c r="AM97" s="22"/>
      <c r="AN97" s="20"/>
      <c r="AO97" s="20"/>
      <c r="AP97" s="20"/>
      <c r="AQ97" s="20"/>
      <c r="AR97" s="20"/>
    </row>
    <row r="98" spans="1:44" s="17" customFormat="1" ht="30.75" customHeight="1" x14ac:dyDescent="0.2">
      <c r="A98" s="150"/>
      <c r="C98" s="63"/>
      <c r="D98" s="66" t="str">
        <f t="shared" si="13"/>
        <v/>
      </c>
      <c r="E98" s="69" t="str">
        <f>IFERROR(VLOOKUP(J98,Causa!$A$2:$F$15,6,0),"")</f>
        <v/>
      </c>
      <c r="F98" s="52"/>
      <c r="G98" s="53"/>
      <c r="H98" s="212"/>
      <c r="I98" s="55"/>
      <c r="J98" s="54"/>
      <c r="K98" s="54"/>
      <c r="L98" s="54"/>
      <c r="M98" s="54"/>
      <c r="N98" s="54"/>
      <c r="O98" s="54"/>
      <c r="P98" s="54"/>
      <c r="Q98" s="55"/>
      <c r="R98" s="54"/>
      <c r="S98" s="56">
        <f t="shared" si="17"/>
        <v>0</v>
      </c>
      <c r="T98" s="56">
        <f t="shared" si="14"/>
        <v>0</v>
      </c>
      <c r="U98" s="56">
        <f t="shared" si="18"/>
        <v>0</v>
      </c>
      <c r="V98" s="56">
        <f t="shared" si="15"/>
        <v>0</v>
      </c>
      <c r="W98" s="64" t="str">
        <f t="shared" si="16"/>
        <v/>
      </c>
      <c r="X98" s="56" t="str">
        <f t="shared" si="19"/>
        <v>T</v>
      </c>
      <c r="Y98" s="20"/>
      <c r="Z98" s="19"/>
      <c r="AA98" s="20"/>
      <c r="AB98" s="19"/>
      <c r="AC98" s="21"/>
      <c r="AJ98" s="22"/>
      <c r="AK98" s="22"/>
      <c r="AL98" s="22"/>
      <c r="AM98" s="22"/>
      <c r="AN98" s="20"/>
      <c r="AO98" s="20"/>
      <c r="AP98" s="20"/>
      <c r="AQ98" s="20"/>
      <c r="AR98" s="20"/>
    </row>
    <row r="99" spans="1:44" s="17" customFormat="1" ht="30.75" customHeight="1" x14ac:dyDescent="0.2">
      <c r="A99" s="150"/>
      <c r="C99" s="63"/>
      <c r="D99" s="66" t="str">
        <f t="shared" ref="D99:D162" si="20">IF(E99="","",IF(E99=1,IF(COUNTA(F99:P99)=9,1,0),IF(J99="OPERACIO",IF(COUNTA(F99:P99)=7,1,0),IF(COUNTA(F99:P99)=7,1,0))))</f>
        <v/>
      </c>
      <c r="E99" s="69" t="str">
        <f>IFERROR(VLOOKUP(J99,Causa!$A$2:$F$15,6,0),"")</f>
        <v/>
      </c>
      <c r="F99" s="52"/>
      <c r="G99" s="53"/>
      <c r="H99" s="212"/>
      <c r="I99" s="55"/>
      <c r="J99" s="54"/>
      <c r="K99" s="54"/>
      <c r="L99" s="54"/>
      <c r="M99" s="54"/>
      <c r="N99" s="54"/>
      <c r="O99" s="54"/>
      <c r="P99" s="54"/>
      <c r="Q99" s="55"/>
      <c r="R99" s="54"/>
      <c r="S99" s="56">
        <f t="shared" si="17"/>
        <v>0</v>
      </c>
      <c r="T99" s="56">
        <f t="shared" ref="T99:T162" si="21">IF(J99="Programa",P99,0)-S99</f>
        <v>0</v>
      </c>
      <c r="U99" s="56">
        <f t="shared" si="18"/>
        <v>0</v>
      </c>
      <c r="V99" s="56">
        <f t="shared" ref="V99:V162" si="22">IF(J99="ELECTRIC",P99,0)+IF(J99="INSTRUME",P99,0)+IF(J99="MECANICA",P99,0)+IF(J99="OPERACIO",P99,0)+IF(J99="AUTOMATI",P99,0)</f>
        <v>0</v>
      </c>
      <c r="W99" s="64" t="str">
        <f t="shared" ref="W99:W162" si="23">IF(F99="","",HOUR(F99))</f>
        <v/>
      </c>
      <c r="X99" s="56" t="str">
        <f t="shared" si="19"/>
        <v>T</v>
      </c>
      <c r="Y99" s="20"/>
      <c r="Z99" s="19"/>
      <c r="AA99" s="20"/>
      <c r="AB99" s="19"/>
      <c r="AC99" s="21"/>
      <c r="AJ99" s="22"/>
      <c r="AK99" s="22"/>
      <c r="AL99" s="22"/>
      <c r="AM99" s="22"/>
      <c r="AN99" s="20"/>
      <c r="AO99" s="20"/>
      <c r="AP99" s="20"/>
      <c r="AQ99" s="20"/>
      <c r="AR99" s="20"/>
    </row>
    <row r="100" spans="1:44" s="17" customFormat="1" ht="30.75" customHeight="1" x14ac:dyDescent="0.2">
      <c r="A100" s="150"/>
      <c r="C100" s="63"/>
      <c r="D100" s="66" t="str">
        <f t="shared" si="20"/>
        <v/>
      </c>
      <c r="E100" s="69" t="str">
        <f>IFERROR(VLOOKUP(J100,Causa!$A$2:$F$15,6,0),"")</f>
        <v/>
      </c>
      <c r="F100" s="52"/>
      <c r="G100" s="53"/>
      <c r="H100" s="212"/>
      <c r="I100" s="55"/>
      <c r="J100" s="54"/>
      <c r="K100" s="54"/>
      <c r="L100" s="54"/>
      <c r="M100" s="54"/>
      <c r="N100" s="54"/>
      <c r="O100" s="54"/>
      <c r="P100" s="54"/>
      <c r="Q100" s="55"/>
      <c r="R100" s="54"/>
      <c r="S100" s="56">
        <f t="shared" ref="S100:S163" si="24">IF(K100="tiempo no programado",P100,0)</f>
        <v>0</v>
      </c>
      <c r="T100" s="56">
        <f t="shared" si="21"/>
        <v>0</v>
      </c>
      <c r="U100" s="56">
        <f t="shared" ref="U100:U163" si="25">IF(J100="CALIDAD",P100,0)+IF(J100="LOGISTIC",P100,0)+IF(J100="REPUESTO",P100,0)+IF(J100="SALAMAQ",P100,0)</f>
        <v>0</v>
      </c>
      <c r="V100" s="56">
        <f t="shared" si="22"/>
        <v>0</v>
      </c>
      <c r="W100" s="64" t="str">
        <f t="shared" si="23"/>
        <v/>
      </c>
      <c r="X100" s="56" t="str">
        <f t="shared" ref="X100:X163" si="26">IF(OR(W100=23,W100&lt;7),"N",IF(AND(W100&gt;=7,W100&lt;15),"M","T"))</f>
        <v>T</v>
      </c>
      <c r="Y100" s="20"/>
      <c r="Z100" s="19"/>
      <c r="AA100" s="20"/>
      <c r="AB100" s="19"/>
      <c r="AC100" s="21"/>
      <c r="AJ100" s="22"/>
      <c r="AK100" s="22"/>
      <c r="AL100" s="22"/>
      <c r="AM100" s="22"/>
      <c r="AN100" s="20"/>
      <c r="AO100" s="20"/>
      <c r="AP100" s="20"/>
      <c r="AQ100" s="20"/>
      <c r="AR100" s="20"/>
    </row>
    <row r="101" spans="1:44" s="17" customFormat="1" ht="30.75" customHeight="1" x14ac:dyDescent="0.2">
      <c r="A101" s="150"/>
      <c r="C101" s="63"/>
      <c r="D101" s="66" t="str">
        <f t="shared" si="20"/>
        <v/>
      </c>
      <c r="E101" s="69" t="str">
        <f>IFERROR(VLOOKUP(J101,Causa!$A$2:$F$15,6,0),"")</f>
        <v/>
      </c>
      <c r="F101" s="52"/>
      <c r="G101" s="53"/>
      <c r="H101" s="212"/>
      <c r="I101" s="55"/>
      <c r="J101" s="54"/>
      <c r="K101" s="54"/>
      <c r="L101" s="54"/>
      <c r="M101" s="54"/>
      <c r="N101" s="54"/>
      <c r="O101" s="54"/>
      <c r="P101" s="54"/>
      <c r="Q101" s="55"/>
      <c r="R101" s="54"/>
      <c r="S101" s="56">
        <f t="shared" si="24"/>
        <v>0</v>
      </c>
      <c r="T101" s="56">
        <f t="shared" si="21"/>
        <v>0</v>
      </c>
      <c r="U101" s="56">
        <f t="shared" si="25"/>
        <v>0</v>
      </c>
      <c r="V101" s="56">
        <f t="shared" si="22"/>
        <v>0</v>
      </c>
      <c r="W101" s="64" t="str">
        <f t="shared" si="23"/>
        <v/>
      </c>
      <c r="X101" s="56" t="str">
        <f t="shared" si="26"/>
        <v>T</v>
      </c>
      <c r="Y101" s="20"/>
      <c r="Z101" s="19"/>
      <c r="AA101" s="20"/>
      <c r="AB101" s="19"/>
      <c r="AC101" s="21"/>
      <c r="AJ101" s="22"/>
      <c r="AK101" s="22"/>
      <c r="AL101" s="22"/>
      <c r="AM101" s="22"/>
      <c r="AN101" s="20"/>
      <c r="AO101" s="20"/>
      <c r="AP101" s="20"/>
      <c r="AQ101" s="20"/>
      <c r="AR101" s="20"/>
    </row>
    <row r="102" spans="1:44" s="17" customFormat="1" ht="30.75" customHeight="1" x14ac:dyDescent="0.2">
      <c r="A102" s="150"/>
      <c r="C102" s="63"/>
      <c r="D102" s="66" t="str">
        <f t="shared" si="20"/>
        <v/>
      </c>
      <c r="E102" s="69" t="str">
        <f>IFERROR(VLOOKUP(J102,Causa!$A$2:$F$15,6,0),"")</f>
        <v/>
      </c>
      <c r="F102" s="52"/>
      <c r="G102" s="53"/>
      <c r="H102" s="212"/>
      <c r="I102" s="55"/>
      <c r="J102" s="54"/>
      <c r="K102" s="54"/>
      <c r="L102" s="54"/>
      <c r="M102" s="54"/>
      <c r="N102" s="54"/>
      <c r="O102" s="54"/>
      <c r="P102" s="54"/>
      <c r="Q102" s="55"/>
      <c r="R102" s="54"/>
      <c r="S102" s="56">
        <f t="shared" si="24"/>
        <v>0</v>
      </c>
      <c r="T102" s="56">
        <f t="shared" si="21"/>
        <v>0</v>
      </c>
      <c r="U102" s="56">
        <f t="shared" si="25"/>
        <v>0</v>
      </c>
      <c r="V102" s="56">
        <f t="shared" si="22"/>
        <v>0</v>
      </c>
      <c r="W102" s="64" t="str">
        <f t="shared" si="23"/>
        <v/>
      </c>
      <c r="X102" s="56" t="str">
        <f t="shared" si="26"/>
        <v>T</v>
      </c>
      <c r="Y102" s="20"/>
      <c r="Z102" s="19"/>
      <c r="AA102" s="20"/>
      <c r="AB102" s="19"/>
      <c r="AC102" s="21"/>
      <c r="AJ102" s="22"/>
      <c r="AK102" s="22"/>
      <c r="AL102" s="22"/>
      <c r="AM102" s="22"/>
      <c r="AN102" s="20"/>
      <c r="AO102" s="20"/>
      <c r="AP102" s="20"/>
      <c r="AQ102" s="20"/>
      <c r="AR102" s="20"/>
    </row>
    <row r="103" spans="1:44" s="17" customFormat="1" ht="30.75" customHeight="1" x14ac:dyDescent="0.2">
      <c r="A103" s="150"/>
      <c r="C103" s="63"/>
      <c r="D103" s="66" t="str">
        <f t="shared" si="20"/>
        <v/>
      </c>
      <c r="E103" s="69" t="str">
        <f>IFERROR(VLOOKUP(J103,Causa!$A$2:$F$15,6,0),"")</f>
        <v/>
      </c>
      <c r="F103" s="52"/>
      <c r="G103" s="53"/>
      <c r="H103" s="212"/>
      <c r="I103" s="55"/>
      <c r="J103" s="54"/>
      <c r="K103" s="54"/>
      <c r="L103" s="54"/>
      <c r="M103" s="54"/>
      <c r="N103" s="54"/>
      <c r="O103" s="54"/>
      <c r="P103" s="54"/>
      <c r="Q103" s="55"/>
      <c r="R103" s="54"/>
      <c r="S103" s="56">
        <f t="shared" si="24"/>
        <v>0</v>
      </c>
      <c r="T103" s="56">
        <f t="shared" si="21"/>
        <v>0</v>
      </c>
      <c r="U103" s="56">
        <f t="shared" si="25"/>
        <v>0</v>
      </c>
      <c r="V103" s="56">
        <f t="shared" si="22"/>
        <v>0</v>
      </c>
      <c r="W103" s="64" t="str">
        <f t="shared" si="23"/>
        <v/>
      </c>
      <c r="X103" s="56" t="str">
        <f t="shared" si="26"/>
        <v>T</v>
      </c>
      <c r="Y103" s="20"/>
      <c r="Z103" s="19"/>
      <c r="AA103" s="20"/>
      <c r="AB103" s="19"/>
      <c r="AC103" s="21"/>
      <c r="AJ103" s="22"/>
      <c r="AK103" s="22"/>
      <c r="AL103" s="22"/>
      <c r="AM103" s="22"/>
      <c r="AN103" s="20"/>
      <c r="AO103" s="20"/>
      <c r="AP103" s="20"/>
      <c r="AQ103" s="20"/>
      <c r="AR103" s="20"/>
    </row>
    <row r="104" spans="1:44" s="17" customFormat="1" ht="30.75" customHeight="1" x14ac:dyDescent="0.2">
      <c r="A104" s="150"/>
      <c r="C104" s="63"/>
      <c r="D104" s="66" t="str">
        <f t="shared" si="20"/>
        <v/>
      </c>
      <c r="E104" s="69" t="str">
        <f>IFERROR(VLOOKUP(J104,Causa!$A$2:$F$15,6,0),"")</f>
        <v/>
      </c>
      <c r="F104" s="52"/>
      <c r="G104" s="53"/>
      <c r="H104" s="212"/>
      <c r="I104" s="55"/>
      <c r="J104" s="54"/>
      <c r="K104" s="54"/>
      <c r="L104" s="54"/>
      <c r="M104" s="54"/>
      <c r="N104" s="54"/>
      <c r="O104" s="54"/>
      <c r="P104" s="54"/>
      <c r="Q104" s="55"/>
      <c r="R104" s="54"/>
      <c r="S104" s="56">
        <f t="shared" si="24"/>
        <v>0</v>
      </c>
      <c r="T104" s="56">
        <f t="shared" si="21"/>
        <v>0</v>
      </c>
      <c r="U104" s="56">
        <f t="shared" si="25"/>
        <v>0</v>
      </c>
      <c r="V104" s="56">
        <f t="shared" si="22"/>
        <v>0</v>
      </c>
      <c r="W104" s="64" t="str">
        <f t="shared" si="23"/>
        <v/>
      </c>
      <c r="X104" s="56" t="str">
        <f t="shared" si="26"/>
        <v>T</v>
      </c>
      <c r="Y104" s="20"/>
      <c r="Z104" s="19"/>
      <c r="AA104" s="20"/>
      <c r="AB104" s="19"/>
      <c r="AC104" s="21"/>
      <c r="AJ104" s="22"/>
      <c r="AK104" s="22"/>
      <c r="AL104" s="22"/>
      <c r="AM104" s="22"/>
      <c r="AN104" s="20"/>
      <c r="AO104" s="20"/>
      <c r="AP104" s="20"/>
      <c r="AQ104" s="20"/>
      <c r="AR104" s="20"/>
    </row>
    <row r="105" spans="1:44" s="17" customFormat="1" ht="30.75" customHeight="1" x14ac:dyDescent="0.2">
      <c r="A105" s="150"/>
      <c r="C105" s="63"/>
      <c r="D105" s="66" t="str">
        <f t="shared" si="20"/>
        <v/>
      </c>
      <c r="E105" s="69" t="str">
        <f>IFERROR(VLOOKUP(J105,Causa!$A$2:$F$15,6,0),"")</f>
        <v/>
      </c>
      <c r="F105" s="52"/>
      <c r="G105" s="53"/>
      <c r="H105" s="212"/>
      <c r="I105" s="55"/>
      <c r="J105" s="54"/>
      <c r="K105" s="54"/>
      <c r="L105" s="54"/>
      <c r="M105" s="54"/>
      <c r="N105" s="54"/>
      <c r="O105" s="54"/>
      <c r="P105" s="54"/>
      <c r="Q105" s="55"/>
      <c r="R105" s="54"/>
      <c r="S105" s="56">
        <f t="shared" si="24"/>
        <v>0</v>
      </c>
      <c r="T105" s="56">
        <f t="shared" si="21"/>
        <v>0</v>
      </c>
      <c r="U105" s="56">
        <f t="shared" si="25"/>
        <v>0</v>
      </c>
      <c r="V105" s="56">
        <f t="shared" si="22"/>
        <v>0</v>
      </c>
      <c r="W105" s="64" t="str">
        <f t="shared" si="23"/>
        <v/>
      </c>
      <c r="X105" s="56" t="str">
        <f t="shared" si="26"/>
        <v>T</v>
      </c>
      <c r="Y105" s="20"/>
      <c r="Z105" s="19"/>
      <c r="AA105" s="20"/>
      <c r="AB105" s="19"/>
      <c r="AC105" s="21"/>
      <c r="AJ105" s="22"/>
      <c r="AK105" s="22"/>
      <c r="AL105" s="22"/>
      <c r="AM105" s="22"/>
      <c r="AN105" s="20"/>
      <c r="AO105" s="20"/>
      <c r="AP105" s="20"/>
      <c r="AQ105" s="20"/>
      <c r="AR105" s="20"/>
    </row>
    <row r="106" spans="1:44" s="17" customFormat="1" ht="30.75" customHeight="1" x14ac:dyDescent="0.2">
      <c r="A106" s="150"/>
      <c r="C106" s="63"/>
      <c r="D106" s="66" t="str">
        <f t="shared" si="20"/>
        <v/>
      </c>
      <c r="E106" s="69" t="str">
        <f>IFERROR(VLOOKUP(J106,Causa!$A$2:$F$15,6,0),"")</f>
        <v/>
      </c>
      <c r="F106" s="52"/>
      <c r="G106" s="53"/>
      <c r="H106" s="212"/>
      <c r="I106" s="55"/>
      <c r="J106" s="54"/>
      <c r="K106" s="54"/>
      <c r="L106" s="54"/>
      <c r="M106" s="54"/>
      <c r="N106" s="54"/>
      <c r="O106" s="54"/>
      <c r="P106" s="54"/>
      <c r="Q106" s="55"/>
      <c r="R106" s="54"/>
      <c r="S106" s="56">
        <f t="shared" si="24"/>
        <v>0</v>
      </c>
      <c r="T106" s="56">
        <f t="shared" si="21"/>
        <v>0</v>
      </c>
      <c r="U106" s="56">
        <f t="shared" si="25"/>
        <v>0</v>
      </c>
      <c r="V106" s="56">
        <f t="shared" si="22"/>
        <v>0</v>
      </c>
      <c r="W106" s="64" t="str">
        <f t="shared" si="23"/>
        <v/>
      </c>
      <c r="X106" s="56" t="str">
        <f t="shared" si="26"/>
        <v>T</v>
      </c>
      <c r="Y106" s="20"/>
      <c r="Z106" s="19"/>
      <c r="AA106" s="20"/>
      <c r="AB106" s="19"/>
      <c r="AC106" s="21"/>
      <c r="AJ106" s="22"/>
      <c r="AK106" s="22"/>
      <c r="AL106" s="22"/>
      <c r="AM106" s="22"/>
      <c r="AN106" s="20"/>
      <c r="AO106" s="20"/>
      <c r="AP106" s="20"/>
      <c r="AQ106" s="20"/>
      <c r="AR106" s="20"/>
    </row>
    <row r="107" spans="1:44" s="17" customFormat="1" ht="30.75" customHeight="1" x14ac:dyDescent="0.2">
      <c r="A107" s="150"/>
      <c r="C107" s="63"/>
      <c r="D107" s="66" t="str">
        <f t="shared" si="20"/>
        <v/>
      </c>
      <c r="E107" s="69" t="str">
        <f>IFERROR(VLOOKUP(J107,Causa!$A$2:$F$15,6,0),"")</f>
        <v/>
      </c>
      <c r="F107" s="52"/>
      <c r="G107" s="53"/>
      <c r="H107" s="212"/>
      <c r="I107" s="55"/>
      <c r="J107" s="54"/>
      <c r="K107" s="54"/>
      <c r="L107" s="54"/>
      <c r="M107" s="54"/>
      <c r="N107" s="54"/>
      <c r="O107" s="54"/>
      <c r="P107" s="54"/>
      <c r="Q107" s="55"/>
      <c r="R107" s="54"/>
      <c r="S107" s="56">
        <f t="shared" si="24"/>
        <v>0</v>
      </c>
      <c r="T107" s="56">
        <f t="shared" si="21"/>
        <v>0</v>
      </c>
      <c r="U107" s="56">
        <f t="shared" si="25"/>
        <v>0</v>
      </c>
      <c r="V107" s="56">
        <f t="shared" si="22"/>
        <v>0</v>
      </c>
      <c r="W107" s="64" t="str">
        <f t="shared" si="23"/>
        <v/>
      </c>
      <c r="X107" s="56" t="str">
        <f t="shared" si="26"/>
        <v>T</v>
      </c>
      <c r="Y107" s="20"/>
      <c r="Z107" s="19"/>
      <c r="AA107" s="20"/>
      <c r="AB107" s="19"/>
      <c r="AC107" s="21"/>
      <c r="AJ107" s="22"/>
      <c r="AK107" s="22"/>
      <c r="AL107" s="22"/>
      <c r="AM107" s="22"/>
      <c r="AN107" s="20"/>
      <c r="AO107" s="20"/>
      <c r="AP107" s="20"/>
      <c r="AQ107" s="20"/>
      <c r="AR107" s="20"/>
    </row>
    <row r="108" spans="1:44" s="17" customFormat="1" ht="30.75" customHeight="1" x14ac:dyDescent="0.2">
      <c r="A108" s="150"/>
      <c r="C108" s="63"/>
      <c r="D108" s="66" t="str">
        <f t="shared" si="20"/>
        <v/>
      </c>
      <c r="E108" s="69" t="str">
        <f>IFERROR(VLOOKUP(J108,Causa!$A$2:$F$15,6,0),"")</f>
        <v/>
      </c>
      <c r="F108" s="52"/>
      <c r="G108" s="53"/>
      <c r="H108" s="212"/>
      <c r="I108" s="55"/>
      <c r="J108" s="54"/>
      <c r="K108" s="54"/>
      <c r="L108" s="54"/>
      <c r="M108" s="54"/>
      <c r="N108" s="54"/>
      <c r="O108" s="54"/>
      <c r="P108" s="54"/>
      <c r="Q108" s="55"/>
      <c r="R108" s="54"/>
      <c r="S108" s="56">
        <f t="shared" si="24"/>
        <v>0</v>
      </c>
      <c r="T108" s="56">
        <f t="shared" si="21"/>
        <v>0</v>
      </c>
      <c r="U108" s="56">
        <f t="shared" si="25"/>
        <v>0</v>
      </c>
      <c r="V108" s="56">
        <f t="shared" si="22"/>
        <v>0</v>
      </c>
      <c r="W108" s="64" t="str">
        <f t="shared" si="23"/>
        <v/>
      </c>
      <c r="X108" s="56" t="str">
        <f t="shared" si="26"/>
        <v>T</v>
      </c>
      <c r="Y108" s="20"/>
      <c r="Z108" s="19"/>
      <c r="AA108" s="20"/>
      <c r="AB108" s="19"/>
      <c r="AC108" s="21"/>
      <c r="AJ108" s="22"/>
      <c r="AK108" s="22"/>
      <c r="AL108" s="22"/>
      <c r="AM108" s="22"/>
      <c r="AN108" s="20"/>
      <c r="AO108" s="20"/>
      <c r="AP108" s="20"/>
      <c r="AQ108" s="20"/>
      <c r="AR108" s="20"/>
    </row>
    <row r="109" spans="1:44" s="17" customFormat="1" ht="30.75" customHeight="1" x14ac:dyDescent="0.2">
      <c r="A109" s="150"/>
      <c r="C109" s="63"/>
      <c r="D109" s="66" t="str">
        <f t="shared" si="20"/>
        <v/>
      </c>
      <c r="E109" s="69" t="str">
        <f>IFERROR(VLOOKUP(J109,Causa!$A$2:$F$15,6,0),"")</f>
        <v/>
      </c>
      <c r="F109" s="52"/>
      <c r="G109" s="53"/>
      <c r="H109" s="212"/>
      <c r="I109" s="55"/>
      <c r="J109" s="54"/>
      <c r="K109" s="54"/>
      <c r="L109" s="54"/>
      <c r="M109" s="54"/>
      <c r="N109" s="54"/>
      <c r="O109" s="54"/>
      <c r="P109" s="54"/>
      <c r="Q109" s="55"/>
      <c r="R109" s="54"/>
      <c r="S109" s="56">
        <f t="shared" si="24"/>
        <v>0</v>
      </c>
      <c r="T109" s="56">
        <f t="shared" si="21"/>
        <v>0</v>
      </c>
      <c r="U109" s="56">
        <f t="shared" si="25"/>
        <v>0</v>
      </c>
      <c r="V109" s="56">
        <f t="shared" si="22"/>
        <v>0</v>
      </c>
      <c r="W109" s="64" t="str">
        <f t="shared" si="23"/>
        <v/>
      </c>
      <c r="X109" s="56" t="str">
        <f t="shared" si="26"/>
        <v>T</v>
      </c>
      <c r="Y109" s="20"/>
      <c r="Z109" s="19"/>
      <c r="AA109" s="20"/>
      <c r="AB109" s="19"/>
      <c r="AC109" s="21"/>
      <c r="AJ109" s="22"/>
      <c r="AK109" s="22"/>
      <c r="AL109" s="22"/>
      <c r="AM109" s="22"/>
      <c r="AN109" s="20"/>
      <c r="AO109" s="20"/>
      <c r="AP109" s="20"/>
      <c r="AQ109" s="20"/>
      <c r="AR109" s="20"/>
    </row>
    <row r="110" spans="1:44" s="17" customFormat="1" ht="30.75" customHeight="1" x14ac:dyDescent="0.2">
      <c r="A110" s="150"/>
      <c r="C110" s="63"/>
      <c r="D110" s="66" t="str">
        <f t="shared" si="20"/>
        <v/>
      </c>
      <c r="E110" s="69" t="str">
        <f>IFERROR(VLOOKUP(J110,Causa!$A$2:$F$15,6,0),"")</f>
        <v/>
      </c>
      <c r="F110" s="52"/>
      <c r="G110" s="53"/>
      <c r="H110" s="212"/>
      <c r="I110" s="55"/>
      <c r="J110" s="54"/>
      <c r="K110" s="54"/>
      <c r="L110" s="54"/>
      <c r="M110" s="54"/>
      <c r="N110" s="54"/>
      <c r="O110" s="54"/>
      <c r="P110" s="54"/>
      <c r="Q110" s="55"/>
      <c r="R110" s="54"/>
      <c r="S110" s="56">
        <f t="shared" si="24"/>
        <v>0</v>
      </c>
      <c r="T110" s="56">
        <f t="shared" si="21"/>
        <v>0</v>
      </c>
      <c r="U110" s="56">
        <f t="shared" si="25"/>
        <v>0</v>
      </c>
      <c r="V110" s="56">
        <f t="shared" si="22"/>
        <v>0</v>
      </c>
      <c r="W110" s="64" t="str">
        <f t="shared" si="23"/>
        <v/>
      </c>
      <c r="X110" s="56" t="str">
        <f t="shared" si="26"/>
        <v>T</v>
      </c>
      <c r="Y110" s="20"/>
      <c r="Z110" s="19"/>
      <c r="AA110" s="20"/>
      <c r="AB110" s="19"/>
      <c r="AC110" s="21"/>
      <c r="AJ110" s="22"/>
      <c r="AK110" s="22"/>
      <c r="AL110" s="22"/>
      <c r="AM110" s="22"/>
      <c r="AN110" s="20"/>
      <c r="AO110" s="20"/>
      <c r="AP110" s="20"/>
      <c r="AQ110" s="20"/>
      <c r="AR110" s="20"/>
    </row>
    <row r="111" spans="1:44" s="17" customFormat="1" ht="30.75" customHeight="1" x14ac:dyDescent="0.2">
      <c r="A111" s="150"/>
      <c r="C111" s="63"/>
      <c r="D111" s="66" t="str">
        <f t="shared" si="20"/>
        <v/>
      </c>
      <c r="E111" s="69" t="str">
        <f>IFERROR(VLOOKUP(J111,Causa!$A$2:$F$15,6,0),"")</f>
        <v/>
      </c>
      <c r="F111" s="52"/>
      <c r="G111" s="53"/>
      <c r="H111" s="212"/>
      <c r="I111" s="55"/>
      <c r="J111" s="54"/>
      <c r="K111" s="54"/>
      <c r="L111" s="54"/>
      <c r="M111" s="54"/>
      <c r="N111" s="54"/>
      <c r="O111" s="54"/>
      <c r="P111" s="54"/>
      <c r="Q111" s="55"/>
      <c r="R111" s="54"/>
      <c r="S111" s="56">
        <f t="shared" si="24"/>
        <v>0</v>
      </c>
      <c r="T111" s="56">
        <f t="shared" si="21"/>
        <v>0</v>
      </c>
      <c r="U111" s="56">
        <f t="shared" si="25"/>
        <v>0</v>
      </c>
      <c r="V111" s="56">
        <f t="shared" si="22"/>
        <v>0</v>
      </c>
      <c r="W111" s="64" t="str">
        <f t="shared" si="23"/>
        <v/>
      </c>
      <c r="X111" s="56" t="str">
        <f t="shared" si="26"/>
        <v>T</v>
      </c>
      <c r="Y111" s="20"/>
      <c r="Z111" s="19"/>
      <c r="AA111" s="20"/>
      <c r="AB111" s="19"/>
      <c r="AC111" s="21"/>
      <c r="AJ111" s="22"/>
      <c r="AK111" s="22"/>
      <c r="AL111" s="22"/>
      <c r="AM111" s="22"/>
      <c r="AN111" s="20"/>
      <c r="AO111" s="20"/>
      <c r="AP111" s="20"/>
      <c r="AQ111" s="20"/>
      <c r="AR111" s="20"/>
    </row>
    <row r="112" spans="1:44" s="17" customFormat="1" ht="30.75" customHeight="1" x14ac:dyDescent="0.2">
      <c r="A112" s="150"/>
      <c r="C112" s="63"/>
      <c r="D112" s="66" t="str">
        <f t="shared" si="20"/>
        <v/>
      </c>
      <c r="E112" s="69" t="str">
        <f>IFERROR(VLOOKUP(J112,Causa!$A$2:$F$15,6,0),"")</f>
        <v/>
      </c>
      <c r="F112" s="52"/>
      <c r="G112" s="53"/>
      <c r="H112" s="212"/>
      <c r="I112" s="55"/>
      <c r="J112" s="54"/>
      <c r="K112" s="54"/>
      <c r="L112" s="54"/>
      <c r="M112" s="54"/>
      <c r="N112" s="54"/>
      <c r="O112" s="54"/>
      <c r="P112" s="54"/>
      <c r="Q112" s="55"/>
      <c r="R112" s="54"/>
      <c r="S112" s="56">
        <f t="shared" si="24"/>
        <v>0</v>
      </c>
      <c r="T112" s="56">
        <f t="shared" si="21"/>
        <v>0</v>
      </c>
      <c r="U112" s="56">
        <f t="shared" si="25"/>
        <v>0</v>
      </c>
      <c r="V112" s="56">
        <f t="shared" si="22"/>
        <v>0</v>
      </c>
      <c r="W112" s="64" t="str">
        <f t="shared" si="23"/>
        <v/>
      </c>
      <c r="X112" s="56" t="str">
        <f t="shared" si="26"/>
        <v>T</v>
      </c>
      <c r="Y112" s="20"/>
      <c r="Z112" s="19"/>
      <c r="AA112" s="20"/>
      <c r="AB112" s="19"/>
      <c r="AC112" s="21"/>
      <c r="AJ112" s="22"/>
      <c r="AK112" s="22"/>
      <c r="AL112" s="22"/>
      <c r="AM112" s="22"/>
      <c r="AN112" s="20"/>
      <c r="AO112" s="20"/>
      <c r="AP112" s="20"/>
      <c r="AQ112" s="20"/>
      <c r="AR112" s="20"/>
    </row>
    <row r="113" spans="1:39" s="91" customFormat="1" ht="13.2" x14ac:dyDescent="0.25">
      <c r="A113" s="151"/>
      <c r="C113" s="63"/>
      <c r="D113" s="66" t="str">
        <f t="shared" si="20"/>
        <v/>
      </c>
      <c r="E113" s="69" t="str">
        <f>IFERROR(VLOOKUP(J113,Causa!$A$2:$F$15,6,0),"")</f>
        <v/>
      </c>
      <c r="F113" s="52"/>
      <c r="G113" s="53"/>
      <c r="H113" s="212"/>
      <c r="I113" s="55"/>
      <c r="J113" s="54"/>
      <c r="K113" s="54"/>
      <c r="L113" s="54"/>
      <c r="M113" s="54"/>
      <c r="N113" s="54"/>
      <c r="O113" s="54"/>
      <c r="P113" s="54"/>
      <c r="Q113" s="55"/>
      <c r="R113" s="54"/>
      <c r="S113" s="56">
        <f t="shared" si="24"/>
        <v>0</v>
      </c>
      <c r="T113" s="56">
        <f t="shared" si="21"/>
        <v>0</v>
      </c>
      <c r="U113" s="56">
        <f t="shared" si="25"/>
        <v>0</v>
      </c>
      <c r="V113" s="56">
        <f t="shared" si="22"/>
        <v>0</v>
      </c>
      <c r="W113" s="64" t="str">
        <f t="shared" si="23"/>
        <v/>
      </c>
      <c r="X113" s="56" t="str">
        <f t="shared" si="26"/>
        <v>T</v>
      </c>
      <c r="Y113" s="251"/>
      <c r="Z113" s="251"/>
      <c r="AB113" s="116"/>
      <c r="AC113" s="117"/>
      <c r="AJ113" s="118"/>
      <c r="AK113" s="118"/>
      <c r="AL113" s="118"/>
      <c r="AM113" s="118"/>
    </row>
    <row r="114" spans="1:39" s="91" customFormat="1" ht="13.2" x14ac:dyDescent="0.25">
      <c r="A114" s="151"/>
      <c r="C114" s="63"/>
      <c r="D114" s="66" t="str">
        <f t="shared" si="20"/>
        <v/>
      </c>
      <c r="E114" s="69" t="str">
        <f>IFERROR(VLOOKUP(J114,Causa!$A$2:$F$15,6,0),"")</f>
        <v/>
      </c>
      <c r="F114" s="52"/>
      <c r="G114" s="53"/>
      <c r="H114" s="212"/>
      <c r="I114" s="55"/>
      <c r="J114" s="54"/>
      <c r="K114" s="54"/>
      <c r="L114" s="54"/>
      <c r="M114" s="54"/>
      <c r="N114" s="54"/>
      <c r="O114" s="54"/>
      <c r="P114" s="54"/>
      <c r="Q114" s="55"/>
      <c r="R114" s="54"/>
      <c r="S114" s="56">
        <f t="shared" si="24"/>
        <v>0</v>
      </c>
      <c r="T114" s="56">
        <f t="shared" si="21"/>
        <v>0</v>
      </c>
      <c r="U114" s="56">
        <f t="shared" si="25"/>
        <v>0</v>
      </c>
      <c r="V114" s="56">
        <f t="shared" si="22"/>
        <v>0</v>
      </c>
      <c r="W114" s="64" t="str">
        <f t="shared" si="23"/>
        <v/>
      </c>
      <c r="X114" s="56" t="str">
        <f t="shared" si="26"/>
        <v>T</v>
      </c>
      <c r="Y114" s="218"/>
      <c r="Z114" s="218"/>
      <c r="AB114" s="116"/>
      <c r="AC114" s="117"/>
      <c r="AJ114" s="118"/>
      <c r="AK114" s="118"/>
      <c r="AL114" s="118"/>
      <c r="AM114" s="118"/>
    </row>
    <row r="115" spans="1:39" ht="21.75" customHeight="1" x14ac:dyDescent="0.25">
      <c r="C115" s="63"/>
      <c r="D115" s="66" t="str">
        <f t="shared" si="20"/>
        <v/>
      </c>
      <c r="E115" s="69" t="str">
        <f>IFERROR(VLOOKUP(J115,Causa!$A$2:$F$15,6,0),"")</f>
        <v/>
      </c>
      <c r="F115" s="52"/>
      <c r="G115" s="53"/>
      <c r="H115" s="212"/>
      <c r="I115" s="55"/>
      <c r="J115" s="54"/>
      <c r="K115" s="54"/>
      <c r="L115" s="54"/>
      <c r="M115" s="54"/>
      <c r="N115" s="54"/>
      <c r="O115" s="54"/>
      <c r="P115" s="54"/>
      <c r="Q115" s="55"/>
      <c r="R115" s="54"/>
      <c r="S115" s="56">
        <f t="shared" si="24"/>
        <v>0</v>
      </c>
      <c r="T115" s="56">
        <f t="shared" si="21"/>
        <v>0</v>
      </c>
      <c r="U115" s="56">
        <f t="shared" si="25"/>
        <v>0</v>
      </c>
      <c r="V115" s="56">
        <f t="shared" si="22"/>
        <v>0</v>
      </c>
      <c r="W115" s="64" t="str">
        <f t="shared" si="23"/>
        <v/>
      </c>
      <c r="X115" s="56" t="str">
        <f t="shared" si="26"/>
        <v>T</v>
      </c>
    </row>
    <row r="116" spans="1:39" ht="21.75" customHeight="1" x14ac:dyDescent="0.25">
      <c r="C116" s="63"/>
      <c r="D116" s="66" t="str">
        <f t="shared" si="20"/>
        <v/>
      </c>
      <c r="E116" s="69" t="str">
        <f>IFERROR(VLOOKUP(J116,Causa!$A$2:$F$15,6,0),"")</f>
        <v/>
      </c>
      <c r="F116" s="52"/>
      <c r="G116" s="53"/>
      <c r="H116" s="212"/>
      <c r="I116" s="55"/>
      <c r="J116" s="54"/>
      <c r="K116" s="54"/>
      <c r="L116" s="54"/>
      <c r="M116" s="54"/>
      <c r="N116" s="54"/>
      <c r="O116" s="54"/>
      <c r="P116" s="54"/>
      <c r="Q116" s="55"/>
      <c r="R116" s="54"/>
      <c r="S116" s="56">
        <f t="shared" si="24"/>
        <v>0</v>
      </c>
      <c r="T116" s="56">
        <f t="shared" si="21"/>
        <v>0</v>
      </c>
      <c r="U116" s="56">
        <f t="shared" si="25"/>
        <v>0</v>
      </c>
      <c r="V116" s="56">
        <f t="shared" si="22"/>
        <v>0</v>
      </c>
      <c r="W116" s="64" t="str">
        <f t="shared" si="23"/>
        <v/>
      </c>
      <c r="X116" s="56" t="str">
        <f t="shared" si="26"/>
        <v>T</v>
      </c>
    </row>
    <row r="117" spans="1:39" ht="21.75" customHeight="1" x14ac:dyDescent="0.25">
      <c r="C117" s="63"/>
      <c r="D117" s="66" t="str">
        <f t="shared" si="20"/>
        <v/>
      </c>
      <c r="E117" s="69" t="str">
        <f>IFERROR(VLOOKUP(J117,Causa!$A$2:$F$15,6,0),"")</f>
        <v/>
      </c>
      <c r="F117" s="52"/>
      <c r="G117" s="53"/>
      <c r="H117" s="212"/>
      <c r="I117" s="55"/>
      <c r="J117" s="54"/>
      <c r="K117" s="54"/>
      <c r="L117" s="54"/>
      <c r="M117" s="54"/>
      <c r="N117" s="54"/>
      <c r="O117" s="54"/>
      <c r="P117" s="54"/>
      <c r="Q117" s="55"/>
      <c r="R117" s="54"/>
      <c r="S117" s="56">
        <f t="shared" si="24"/>
        <v>0</v>
      </c>
      <c r="T117" s="56">
        <f t="shared" si="21"/>
        <v>0</v>
      </c>
      <c r="U117" s="56">
        <f t="shared" si="25"/>
        <v>0</v>
      </c>
      <c r="V117" s="56">
        <f t="shared" si="22"/>
        <v>0</v>
      </c>
      <c r="W117" s="64" t="str">
        <f t="shared" si="23"/>
        <v/>
      </c>
      <c r="X117" s="56" t="str">
        <f t="shared" si="26"/>
        <v>T</v>
      </c>
    </row>
    <row r="118" spans="1:39" ht="21.75" customHeight="1" x14ac:dyDescent="0.25">
      <c r="C118" s="63"/>
      <c r="D118" s="66" t="str">
        <f t="shared" si="20"/>
        <v/>
      </c>
      <c r="E118" s="69" t="str">
        <f>IFERROR(VLOOKUP(J118,Causa!$A$2:$F$15,6,0),"")</f>
        <v/>
      </c>
      <c r="F118" s="52"/>
      <c r="G118" s="53"/>
      <c r="H118" s="212"/>
      <c r="I118" s="55"/>
      <c r="J118" s="54"/>
      <c r="K118" s="54"/>
      <c r="L118" s="54"/>
      <c r="M118" s="54"/>
      <c r="N118" s="54"/>
      <c r="O118" s="54"/>
      <c r="P118" s="54"/>
      <c r="Q118" s="55"/>
      <c r="R118" s="54"/>
      <c r="S118" s="56">
        <f t="shared" si="24"/>
        <v>0</v>
      </c>
      <c r="T118" s="56">
        <f t="shared" si="21"/>
        <v>0</v>
      </c>
      <c r="U118" s="56">
        <f t="shared" si="25"/>
        <v>0</v>
      </c>
      <c r="V118" s="56">
        <f t="shared" si="22"/>
        <v>0</v>
      </c>
      <c r="W118" s="64" t="str">
        <f t="shared" si="23"/>
        <v/>
      </c>
      <c r="X118" s="56" t="str">
        <f t="shared" si="26"/>
        <v>T</v>
      </c>
    </row>
    <row r="119" spans="1:39" ht="21.75" customHeight="1" x14ac:dyDescent="0.25">
      <c r="C119" s="63"/>
      <c r="D119" s="66" t="str">
        <f t="shared" si="20"/>
        <v/>
      </c>
      <c r="E119" s="69" t="str">
        <f>IFERROR(VLOOKUP(J119,Causa!$A$2:$F$15,6,0),"")</f>
        <v/>
      </c>
      <c r="F119" s="52"/>
      <c r="G119" s="53"/>
      <c r="H119" s="212"/>
      <c r="I119" s="55"/>
      <c r="J119" s="54"/>
      <c r="K119" s="54"/>
      <c r="L119" s="54"/>
      <c r="M119" s="54"/>
      <c r="N119" s="54"/>
      <c r="O119" s="54"/>
      <c r="P119" s="54"/>
      <c r="Q119" s="55"/>
      <c r="R119" s="54"/>
      <c r="S119" s="56">
        <f t="shared" si="24"/>
        <v>0</v>
      </c>
      <c r="T119" s="56">
        <f t="shared" si="21"/>
        <v>0</v>
      </c>
      <c r="U119" s="56">
        <f t="shared" si="25"/>
        <v>0</v>
      </c>
      <c r="V119" s="56">
        <f t="shared" si="22"/>
        <v>0</v>
      </c>
      <c r="W119" s="64" t="str">
        <f t="shared" si="23"/>
        <v/>
      </c>
      <c r="X119" s="56" t="str">
        <f t="shared" si="26"/>
        <v>T</v>
      </c>
    </row>
    <row r="120" spans="1:39" ht="21.75" customHeight="1" x14ac:dyDescent="0.25">
      <c r="C120" s="63"/>
      <c r="D120" s="66" t="str">
        <f t="shared" si="20"/>
        <v/>
      </c>
      <c r="E120" s="69" t="str">
        <f>IFERROR(VLOOKUP(J120,Causa!$A$2:$F$15,6,0),"")</f>
        <v/>
      </c>
      <c r="F120" s="52"/>
      <c r="G120" s="53"/>
      <c r="H120" s="212"/>
      <c r="I120" s="55"/>
      <c r="J120" s="54"/>
      <c r="K120" s="54"/>
      <c r="L120" s="54"/>
      <c r="M120" s="54"/>
      <c r="N120" s="54"/>
      <c r="O120" s="54"/>
      <c r="P120" s="54"/>
      <c r="Q120" s="55"/>
      <c r="R120" s="54"/>
      <c r="S120" s="56">
        <f t="shared" si="24"/>
        <v>0</v>
      </c>
      <c r="T120" s="56">
        <f t="shared" si="21"/>
        <v>0</v>
      </c>
      <c r="U120" s="56">
        <f t="shared" si="25"/>
        <v>0</v>
      </c>
      <c r="V120" s="56">
        <f t="shared" si="22"/>
        <v>0</v>
      </c>
      <c r="W120" s="64" t="str">
        <f t="shared" si="23"/>
        <v/>
      </c>
      <c r="X120" s="56" t="str">
        <f t="shared" si="26"/>
        <v>T</v>
      </c>
    </row>
    <row r="121" spans="1:39" ht="21.75" customHeight="1" x14ac:dyDescent="0.25">
      <c r="C121" s="63"/>
      <c r="D121" s="66" t="str">
        <f t="shared" si="20"/>
        <v/>
      </c>
      <c r="E121" s="69" t="str">
        <f>IFERROR(VLOOKUP(J121,Causa!$A$2:$F$15,6,0),"")</f>
        <v/>
      </c>
      <c r="F121" s="52"/>
      <c r="G121" s="53"/>
      <c r="H121" s="212"/>
      <c r="I121" s="55"/>
      <c r="J121" s="54"/>
      <c r="K121" s="54"/>
      <c r="L121" s="54"/>
      <c r="M121" s="54"/>
      <c r="N121" s="54"/>
      <c r="O121" s="54"/>
      <c r="P121" s="54"/>
      <c r="Q121" s="55"/>
      <c r="R121" s="54"/>
      <c r="S121" s="56">
        <f t="shared" si="24"/>
        <v>0</v>
      </c>
      <c r="T121" s="56">
        <f t="shared" si="21"/>
        <v>0</v>
      </c>
      <c r="U121" s="56">
        <f t="shared" si="25"/>
        <v>0</v>
      </c>
      <c r="V121" s="56">
        <f t="shared" si="22"/>
        <v>0</v>
      </c>
      <c r="W121" s="64" t="str">
        <f t="shared" si="23"/>
        <v/>
      </c>
      <c r="X121" s="56" t="str">
        <f t="shared" si="26"/>
        <v>T</v>
      </c>
    </row>
    <row r="122" spans="1:39" ht="21.75" customHeight="1" x14ac:dyDescent="0.25">
      <c r="C122" s="63"/>
      <c r="D122" s="66" t="str">
        <f t="shared" si="20"/>
        <v/>
      </c>
      <c r="E122" s="69" t="str">
        <f>IFERROR(VLOOKUP(J122,Causa!$A$2:$F$15,6,0),"")</f>
        <v/>
      </c>
      <c r="F122" s="52"/>
      <c r="G122" s="53"/>
      <c r="H122" s="212"/>
      <c r="I122" s="55"/>
      <c r="J122" s="54"/>
      <c r="K122" s="54"/>
      <c r="L122" s="54"/>
      <c r="M122" s="54"/>
      <c r="N122" s="54"/>
      <c r="O122" s="54"/>
      <c r="P122" s="54"/>
      <c r="Q122" s="55"/>
      <c r="R122" s="54"/>
      <c r="S122" s="56">
        <f t="shared" si="24"/>
        <v>0</v>
      </c>
      <c r="T122" s="56">
        <f t="shared" si="21"/>
        <v>0</v>
      </c>
      <c r="U122" s="56">
        <f t="shared" si="25"/>
        <v>0</v>
      </c>
      <c r="V122" s="56">
        <f t="shared" si="22"/>
        <v>0</v>
      </c>
      <c r="W122" s="64" t="str">
        <f t="shared" si="23"/>
        <v/>
      </c>
      <c r="X122" s="56" t="str">
        <f t="shared" si="26"/>
        <v>T</v>
      </c>
    </row>
    <row r="123" spans="1:39" ht="21.75" customHeight="1" x14ac:dyDescent="0.25">
      <c r="C123" s="63"/>
      <c r="D123" s="66" t="str">
        <f t="shared" si="20"/>
        <v/>
      </c>
      <c r="E123" s="69" t="str">
        <f>IFERROR(VLOOKUP(J123,Causa!$A$2:$F$15,6,0),"")</f>
        <v/>
      </c>
      <c r="F123" s="52"/>
      <c r="G123" s="53"/>
      <c r="H123" s="212"/>
      <c r="I123" s="55"/>
      <c r="J123" s="54"/>
      <c r="K123" s="54"/>
      <c r="L123" s="54"/>
      <c r="M123" s="54"/>
      <c r="N123" s="54"/>
      <c r="O123" s="54"/>
      <c r="P123" s="54"/>
      <c r="Q123" s="55"/>
      <c r="R123" s="54"/>
      <c r="S123" s="56">
        <f t="shared" si="24"/>
        <v>0</v>
      </c>
      <c r="T123" s="56">
        <f t="shared" si="21"/>
        <v>0</v>
      </c>
      <c r="U123" s="56">
        <f t="shared" si="25"/>
        <v>0</v>
      </c>
      <c r="V123" s="56">
        <f t="shared" si="22"/>
        <v>0</v>
      </c>
      <c r="W123" s="64" t="str">
        <f t="shared" si="23"/>
        <v/>
      </c>
      <c r="X123" s="56" t="str">
        <f t="shared" si="26"/>
        <v>T</v>
      </c>
    </row>
    <row r="124" spans="1:39" ht="21.75" customHeight="1" x14ac:dyDescent="0.25">
      <c r="C124" s="63"/>
      <c r="D124" s="66" t="str">
        <f t="shared" si="20"/>
        <v/>
      </c>
      <c r="E124" s="69" t="str">
        <f>IFERROR(VLOOKUP(J124,Causa!$A$2:$F$15,6,0),"")</f>
        <v/>
      </c>
      <c r="F124" s="52"/>
      <c r="G124" s="53"/>
      <c r="H124" s="212"/>
      <c r="I124" s="55"/>
      <c r="J124" s="54"/>
      <c r="K124" s="54"/>
      <c r="L124" s="54"/>
      <c r="M124" s="54"/>
      <c r="N124" s="54"/>
      <c r="O124" s="54"/>
      <c r="P124" s="54"/>
      <c r="Q124" s="55"/>
      <c r="R124" s="54"/>
      <c r="S124" s="56">
        <f t="shared" si="24"/>
        <v>0</v>
      </c>
      <c r="T124" s="56">
        <f t="shared" si="21"/>
        <v>0</v>
      </c>
      <c r="U124" s="56">
        <f t="shared" si="25"/>
        <v>0</v>
      </c>
      <c r="V124" s="56">
        <f t="shared" si="22"/>
        <v>0</v>
      </c>
      <c r="W124" s="64" t="str">
        <f t="shared" si="23"/>
        <v/>
      </c>
      <c r="X124" s="56" t="str">
        <f t="shared" si="26"/>
        <v>T</v>
      </c>
    </row>
    <row r="125" spans="1:39" ht="21.75" customHeight="1" x14ac:dyDescent="0.25">
      <c r="C125" s="63"/>
      <c r="D125" s="66" t="str">
        <f t="shared" si="20"/>
        <v/>
      </c>
      <c r="E125" s="69" t="str">
        <f>IFERROR(VLOOKUP(J125,Causa!$A$2:$F$15,6,0),"")</f>
        <v/>
      </c>
      <c r="F125" s="52"/>
      <c r="G125" s="53"/>
      <c r="H125" s="212"/>
      <c r="I125" s="55"/>
      <c r="J125" s="54"/>
      <c r="K125" s="54"/>
      <c r="L125" s="54"/>
      <c r="M125" s="54"/>
      <c r="N125" s="54"/>
      <c r="O125" s="54"/>
      <c r="P125" s="54"/>
      <c r="Q125" s="55"/>
      <c r="R125" s="54"/>
      <c r="S125" s="56">
        <f t="shared" si="24"/>
        <v>0</v>
      </c>
      <c r="T125" s="56">
        <f t="shared" si="21"/>
        <v>0</v>
      </c>
      <c r="U125" s="56">
        <f t="shared" si="25"/>
        <v>0</v>
      </c>
      <c r="V125" s="56">
        <f t="shared" si="22"/>
        <v>0</v>
      </c>
      <c r="W125" s="64" t="str">
        <f t="shared" si="23"/>
        <v/>
      </c>
      <c r="X125" s="56" t="str">
        <f t="shared" si="26"/>
        <v>T</v>
      </c>
    </row>
    <row r="126" spans="1:39" ht="21.75" customHeight="1" x14ac:dyDescent="0.25">
      <c r="C126" s="63"/>
      <c r="D126" s="66" t="str">
        <f t="shared" si="20"/>
        <v/>
      </c>
      <c r="E126" s="69" t="str">
        <f>IFERROR(VLOOKUP(J126,Causa!$A$2:$F$15,6,0),"")</f>
        <v/>
      </c>
      <c r="F126" s="52"/>
      <c r="G126" s="53"/>
      <c r="H126" s="212"/>
      <c r="I126" s="55"/>
      <c r="J126" s="54"/>
      <c r="K126" s="54"/>
      <c r="L126" s="54"/>
      <c r="M126" s="54"/>
      <c r="N126" s="54"/>
      <c r="O126" s="54"/>
      <c r="P126" s="54"/>
      <c r="Q126" s="55"/>
      <c r="R126" s="54"/>
      <c r="S126" s="56">
        <f t="shared" si="24"/>
        <v>0</v>
      </c>
      <c r="T126" s="56">
        <f t="shared" si="21"/>
        <v>0</v>
      </c>
      <c r="U126" s="56">
        <f t="shared" si="25"/>
        <v>0</v>
      </c>
      <c r="V126" s="56">
        <f t="shared" si="22"/>
        <v>0</v>
      </c>
      <c r="W126" s="64" t="str">
        <f t="shared" si="23"/>
        <v/>
      </c>
      <c r="X126" s="56" t="str">
        <f t="shared" si="26"/>
        <v>T</v>
      </c>
    </row>
    <row r="127" spans="1:39" ht="21.75" customHeight="1" x14ac:dyDescent="0.25">
      <c r="C127" s="63"/>
      <c r="D127" s="66" t="str">
        <f t="shared" si="20"/>
        <v/>
      </c>
      <c r="E127" s="69" t="str">
        <f>IFERROR(VLOOKUP(J127,Causa!$A$2:$F$15,6,0),"")</f>
        <v/>
      </c>
      <c r="F127" s="52"/>
      <c r="G127" s="53"/>
      <c r="H127" s="212"/>
      <c r="I127" s="55"/>
      <c r="J127" s="54"/>
      <c r="K127" s="54"/>
      <c r="L127" s="54"/>
      <c r="M127" s="54"/>
      <c r="N127" s="54"/>
      <c r="O127" s="54"/>
      <c r="P127" s="54"/>
      <c r="Q127" s="55"/>
      <c r="R127" s="54"/>
      <c r="S127" s="56">
        <f t="shared" si="24"/>
        <v>0</v>
      </c>
      <c r="T127" s="56">
        <f t="shared" si="21"/>
        <v>0</v>
      </c>
      <c r="U127" s="56">
        <f t="shared" si="25"/>
        <v>0</v>
      </c>
      <c r="V127" s="56">
        <f t="shared" si="22"/>
        <v>0</v>
      </c>
      <c r="W127" s="64" t="str">
        <f t="shared" si="23"/>
        <v/>
      </c>
      <c r="X127" s="56" t="str">
        <f t="shared" si="26"/>
        <v>T</v>
      </c>
    </row>
    <row r="128" spans="1:39" ht="21.75" customHeight="1" x14ac:dyDescent="0.25">
      <c r="C128" s="63"/>
      <c r="D128" s="66" t="str">
        <f t="shared" si="20"/>
        <v/>
      </c>
      <c r="E128" s="69" t="str">
        <f>IFERROR(VLOOKUP(J128,Causa!$A$2:$F$15,6,0),"")</f>
        <v/>
      </c>
      <c r="F128" s="52"/>
      <c r="G128" s="53"/>
      <c r="H128" s="212"/>
      <c r="I128" s="55"/>
      <c r="J128" s="54"/>
      <c r="K128" s="54"/>
      <c r="L128" s="54"/>
      <c r="M128" s="54"/>
      <c r="N128" s="54"/>
      <c r="O128" s="54"/>
      <c r="P128" s="54"/>
      <c r="Q128" s="55"/>
      <c r="R128" s="54"/>
      <c r="S128" s="56">
        <f t="shared" si="24"/>
        <v>0</v>
      </c>
      <c r="T128" s="56">
        <f t="shared" si="21"/>
        <v>0</v>
      </c>
      <c r="U128" s="56">
        <f t="shared" si="25"/>
        <v>0</v>
      </c>
      <c r="V128" s="56">
        <f t="shared" si="22"/>
        <v>0</v>
      </c>
      <c r="W128" s="64" t="str">
        <f t="shared" si="23"/>
        <v/>
      </c>
      <c r="X128" s="56" t="str">
        <f t="shared" si="26"/>
        <v>T</v>
      </c>
    </row>
    <row r="129" spans="3:24" ht="21.75" customHeight="1" x14ac:dyDescent="0.25">
      <c r="C129" s="63"/>
      <c r="D129" s="66" t="str">
        <f t="shared" si="20"/>
        <v/>
      </c>
      <c r="E129" s="69" t="str">
        <f>IFERROR(VLOOKUP(J129,Causa!$A$2:$F$15,6,0),"")</f>
        <v/>
      </c>
      <c r="F129" s="52"/>
      <c r="G129" s="53"/>
      <c r="H129" s="212"/>
      <c r="I129" s="55"/>
      <c r="J129" s="54"/>
      <c r="K129" s="54"/>
      <c r="L129" s="54"/>
      <c r="M129" s="54"/>
      <c r="N129" s="54"/>
      <c r="O129" s="54"/>
      <c r="P129" s="54"/>
      <c r="Q129" s="55"/>
      <c r="R129" s="54"/>
      <c r="S129" s="56">
        <f t="shared" si="24"/>
        <v>0</v>
      </c>
      <c r="T129" s="56">
        <f t="shared" si="21"/>
        <v>0</v>
      </c>
      <c r="U129" s="56">
        <f t="shared" si="25"/>
        <v>0</v>
      </c>
      <c r="V129" s="56">
        <f t="shared" si="22"/>
        <v>0</v>
      </c>
      <c r="W129" s="64" t="str">
        <f t="shared" si="23"/>
        <v/>
      </c>
      <c r="X129" s="56" t="str">
        <f t="shared" si="26"/>
        <v>T</v>
      </c>
    </row>
    <row r="130" spans="3:24" ht="21.75" customHeight="1" x14ac:dyDescent="0.25">
      <c r="C130" s="63"/>
      <c r="D130" s="66" t="str">
        <f t="shared" si="20"/>
        <v/>
      </c>
      <c r="E130" s="69" t="str">
        <f>IFERROR(VLOOKUP(J130,Causa!$A$2:$F$15,6,0),"")</f>
        <v/>
      </c>
      <c r="F130" s="52"/>
      <c r="G130" s="53"/>
      <c r="H130" s="212"/>
      <c r="I130" s="55"/>
      <c r="J130" s="54"/>
      <c r="K130" s="54"/>
      <c r="L130" s="54"/>
      <c r="M130" s="54"/>
      <c r="N130" s="54"/>
      <c r="O130" s="54"/>
      <c r="P130" s="54"/>
      <c r="Q130" s="55"/>
      <c r="R130" s="54"/>
      <c r="S130" s="56">
        <f t="shared" si="24"/>
        <v>0</v>
      </c>
      <c r="T130" s="56">
        <f t="shared" si="21"/>
        <v>0</v>
      </c>
      <c r="U130" s="56">
        <f t="shared" si="25"/>
        <v>0</v>
      </c>
      <c r="V130" s="56">
        <f t="shared" si="22"/>
        <v>0</v>
      </c>
      <c r="W130" s="64" t="str">
        <f t="shared" si="23"/>
        <v/>
      </c>
      <c r="X130" s="56" t="str">
        <f t="shared" si="26"/>
        <v>T</v>
      </c>
    </row>
    <row r="131" spans="3:24" ht="21.75" customHeight="1" x14ac:dyDescent="0.25">
      <c r="C131" s="63"/>
      <c r="D131" s="66" t="str">
        <f t="shared" si="20"/>
        <v/>
      </c>
      <c r="E131" s="69" t="str">
        <f>IFERROR(VLOOKUP(J131,Causa!$A$2:$F$15,6,0),"")</f>
        <v/>
      </c>
      <c r="F131" s="52"/>
      <c r="G131" s="53"/>
      <c r="H131" s="212"/>
      <c r="I131" s="55"/>
      <c r="J131" s="54"/>
      <c r="K131" s="54"/>
      <c r="L131" s="54"/>
      <c r="M131" s="54"/>
      <c r="N131" s="54"/>
      <c r="O131" s="54"/>
      <c r="P131" s="54"/>
      <c r="Q131" s="55"/>
      <c r="R131" s="54"/>
      <c r="S131" s="56">
        <f t="shared" si="24"/>
        <v>0</v>
      </c>
      <c r="T131" s="56">
        <f t="shared" si="21"/>
        <v>0</v>
      </c>
      <c r="U131" s="56">
        <f t="shared" si="25"/>
        <v>0</v>
      </c>
      <c r="V131" s="56">
        <f t="shared" si="22"/>
        <v>0</v>
      </c>
      <c r="W131" s="64" t="str">
        <f t="shared" si="23"/>
        <v/>
      </c>
      <c r="X131" s="56" t="str">
        <f t="shared" si="26"/>
        <v>T</v>
      </c>
    </row>
    <row r="132" spans="3:24" ht="21.75" customHeight="1" x14ac:dyDescent="0.25">
      <c r="C132" s="63"/>
      <c r="D132" s="66" t="str">
        <f t="shared" si="20"/>
        <v/>
      </c>
      <c r="E132" s="69" t="str">
        <f>IFERROR(VLOOKUP(J132,Causa!$A$2:$F$15,6,0),"")</f>
        <v/>
      </c>
      <c r="F132" s="52"/>
      <c r="G132" s="53"/>
      <c r="H132" s="212"/>
      <c r="I132" s="55"/>
      <c r="J132" s="54"/>
      <c r="K132" s="54"/>
      <c r="L132" s="54"/>
      <c r="M132" s="54"/>
      <c r="N132" s="54"/>
      <c r="O132" s="54"/>
      <c r="P132" s="54"/>
      <c r="Q132" s="55"/>
      <c r="R132" s="54"/>
      <c r="S132" s="56">
        <f t="shared" si="24"/>
        <v>0</v>
      </c>
      <c r="T132" s="56">
        <f t="shared" si="21"/>
        <v>0</v>
      </c>
      <c r="U132" s="56">
        <f t="shared" si="25"/>
        <v>0</v>
      </c>
      <c r="V132" s="56">
        <f t="shared" si="22"/>
        <v>0</v>
      </c>
      <c r="W132" s="64" t="str">
        <f t="shared" si="23"/>
        <v/>
      </c>
      <c r="X132" s="56" t="str">
        <f t="shared" si="26"/>
        <v>T</v>
      </c>
    </row>
    <row r="133" spans="3:24" ht="21.75" customHeight="1" x14ac:dyDescent="0.25">
      <c r="C133" s="63"/>
      <c r="D133" s="66" t="str">
        <f t="shared" si="20"/>
        <v/>
      </c>
      <c r="E133" s="69" t="str">
        <f>IFERROR(VLOOKUP(J133,Causa!$A$2:$F$15,6,0),"")</f>
        <v/>
      </c>
      <c r="F133" s="52"/>
      <c r="G133" s="53"/>
      <c r="H133" s="212"/>
      <c r="I133" s="55"/>
      <c r="J133" s="54"/>
      <c r="K133" s="54"/>
      <c r="L133" s="54"/>
      <c r="M133" s="54"/>
      <c r="N133" s="54"/>
      <c r="O133" s="54"/>
      <c r="P133" s="54"/>
      <c r="Q133" s="55"/>
      <c r="R133" s="54"/>
      <c r="S133" s="56">
        <f t="shared" si="24"/>
        <v>0</v>
      </c>
      <c r="T133" s="56">
        <f t="shared" si="21"/>
        <v>0</v>
      </c>
      <c r="U133" s="56">
        <f t="shared" si="25"/>
        <v>0</v>
      </c>
      <c r="V133" s="56">
        <f t="shared" si="22"/>
        <v>0</v>
      </c>
      <c r="W133" s="64" t="str">
        <f t="shared" si="23"/>
        <v/>
      </c>
      <c r="X133" s="56" t="str">
        <f t="shared" si="26"/>
        <v>T</v>
      </c>
    </row>
    <row r="134" spans="3:24" ht="21.75" customHeight="1" x14ac:dyDescent="0.25">
      <c r="C134" s="63"/>
      <c r="D134" s="66" t="str">
        <f t="shared" si="20"/>
        <v/>
      </c>
      <c r="E134" s="69" t="str">
        <f>IFERROR(VLOOKUP(J134,Causa!$A$2:$F$15,6,0),"")</f>
        <v/>
      </c>
      <c r="F134" s="52"/>
      <c r="G134" s="53"/>
      <c r="H134" s="212"/>
      <c r="I134" s="55"/>
      <c r="J134" s="54"/>
      <c r="K134" s="54"/>
      <c r="L134" s="54"/>
      <c r="M134" s="54"/>
      <c r="N134" s="54"/>
      <c r="O134" s="54"/>
      <c r="P134" s="54"/>
      <c r="Q134" s="55"/>
      <c r="R134" s="54"/>
      <c r="S134" s="56">
        <f t="shared" si="24"/>
        <v>0</v>
      </c>
      <c r="T134" s="56">
        <f t="shared" si="21"/>
        <v>0</v>
      </c>
      <c r="U134" s="56">
        <f t="shared" si="25"/>
        <v>0</v>
      </c>
      <c r="V134" s="56">
        <f t="shared" si="22"/>
        <v>0</v>
      </c>
      <c r="W134" s="64" t="str">
        <f t="shared" si="23"/>
        <v/>
      </c>
      <c r="X134" s="56" t="str">
        <f t="shared" si="26"/>
        <v>T</v>
      </c>
    </row>
    <row r="135" spans="3:24" ht="21.75" customHeight="1" x14ac:dyDescent="0.25">
      <c r="C135" s="63"/>
      <c r="D135" s="66" t="str">
        <f t="shared" si="20"/>
        <v/>
      </c>
      <c r="E135" s="69" t="str">
        <f>IFERROR(VLOOKUP(J135,Causa!$A$2:$F$15,6,0),"")</f>
        <v/>
      </c>
      <c r="F135" s="52"/>
      <c r="G135" s="53"/>
      <c r="H135" s="212"/>
      <c r="I135" s="55"/>
      <c r="J135" s="54"/>
      <c r="K135" s="54"/>
      <c r="L135" s="54"/>
      <c r="M135" s="54"/>
      <c r="N135" s="54"/>
      <c r="O135" s="54"/>
      <c r="P135" s="54"/>
      <c r="Q135" s="55"/>
      <c r="R135" s="54"/>
      <c r="S135" s="56">
        <f t="shared" si="24"/>
        <v>0</v>
      </c>
      <c r="T135" s="56">
        <f t="shared" si="21"/>
        <v>0</v>
      </c>
      <c r="U135" s="56">
        <f t="shared" si="25"/>
        <v>0</v>
      </c>
      <c r="V135" s="56">
        <f t="shared" si="22"/>
        <v>0</v>
      </c>
      <c r="W135" s="64" t="str">
        <f t="shared" si="23"/>
        <v/>
      </c>
      <c r="X135" s="56" t="str">
        <f t="shared" si="26"/>
        <v>T</v>
      </c>
    </row>
    <row r="136" spans="3:24" ht="21.75" customHeight="1" x14ac:dyDescent="0.25">
      <c r="C136" s="63"/>
      <c r="D136" s="66" t="str">
        <f t="shared" si="20"/>
        <v/>
      </c>
      <c r="E136" s="69" t="str">
        <f>IFERROR(VLOOKUP(J136,Causa!$A$2:$F$15,6,0),"")</f>
        <v/>
      </c>
      <c r="F136" s="52"/>
      <c r="G136" s="53"/>
      <c r="H136" s="212"/>
      <c r="I136" s="55"/>
      <c r="J136" s="54"/>
      <c r="K136" s="54"/>
      <c r="L136" s="54"/>
      <c r="M136" s="54"/>
      <c r="N136" s="54"/>
      <c r="O136" s="54"/>
      <c r="P136" s="54"/>
      <c r="Q136" s="55"/>
      <c r="R136" s="54"/>
      <c r="S136" s="56">
        <f t="shared" si="24"/>
        <v>0</v>
      </c>
      <c r="T136" s="56">
        <f t="shared" si="21"/>
        <v>0</v>
      </c>
      <c r="U136" s="56">
        <f t="shared" si="25"/>
        <v>0</v>
      </c>
      <c r="V136" s="56">
        <f t="shared" si="22"/>
        <v>0</v>
      </c>
      <c r="W136" s="64" t="str">
        <f t="shared" si="23"/>
        <v/>
      </c>
      <c r="X136" s="56" t="str">
        <f t="shared" si="26"/>
        <v>T</v>
      </c>
    </row>
    <row r="137" spans="3:24" ht="21.75" customHeight="1" x14ac:dyDescent="0.25">
      <c r="C137" s="63"/>
      <c r="D137" s="66" t="str">
        <f t="shared" si="20"/>
        <v/>
      </c>
      <c r="E137" s="69" t="str">
        <f>IFERROR(VLOOKUP(J137,Causa!$A$2:$F$15,6,0),"")</f>
        <v/>
      </c>
      <c r="F137" s="52"/>
      <c r="G137" s="53"/>
      <c r="H137" s="212"/>
      <c r="I137" s="55"/>
      <c r="J137" s="54"/>
      <c r="K137" s="54"/>
      <c r="L137" s="54"/>
      <c r="M137" s="54"/>
      <c r="N137" s="54"/>
      <c r="O137" s="54"/>
      <c r="P137" s="54"/>
      <c r="Q137" s="55"/>
      <c r="R137" s="54"/>
      <c r="S137" s="56">
        <f t="shared" si="24"/>
        <v>0</v>
      </c>
      <c r="T137" s="56">
        <f t="shared" si="21"/>
        <v>0</v>
      </c>
      <c r="U137" s="56">
        <f t="shared" si="25"/>
        <v>0</v>
      </c>
      <c r="V137" s="56">
        <f t="shared" si="22"/>
        <v>0</v>
      </c>
      <c r="W137" s="64" t="str">
        <f t="shared" si="23"/>
        <v/>
      </c>
      <c r="X137" s="56" t="str">
        <f t="shared" si="26"/>
        <v>T</v>
      </c>
    </row>
    <row r="138" spans="3:24" ht="21.75" customHeight="1" x14ac:dyDescent="0.25">
      <c r="C138" s="63"/>
      <c r="D138" s="66" t="str">
        <f t="shared" si="20"/>
        <v/>
      </c>
      <c r="E138" s="69" t="str">
        <f>IFERROR(VLOOKUP(J138,Causa!$A$2:$F$15,6,0),"")</f>
        <v/>
      </c>
      <c r="F138" s="52"/>
      <c r="G138" s="53"/>
      <c r="H138" s="212"/>
      <c r="I138" s="55"/>
      <c r="J138" s="54"/>
      <c r="K138" s="54"/>
      <c r="L138" s="54"/>
      <c r="M138" s="54"/>
      <c r="N138" s="54"/>
      <c r="O138" s="54"/>
      <c r="P138" s="54"/>
      <c r="Q138" s="55"/>
      <c r="R138" s="54"/>
      <c r="S138" s="56">
        <f t="shared" si="24"/>
        <v>0</v>
      </c>
      <c r="T138" s="56">
        <f t="shared" si="21"/>
        <v>0</v>
      </c>
      <c r="U138" s="56">
        <f t="shared" si="25"/>
        <v>0</v>
      </c>
      <c r="V138" s="56">
        <f t="shared" si="22"/>
        <v>0</v>
      </c>
      <c r="W138" s="64" t="str">
        <f t="shared" si="23"/>
        <v/>
      </c>
      <c r="X138" s="56" t="str">
        <f t="shared" si="26"/>
        <v>T</v>
      </c>
    </row>
    <row r="139" spans="3:24" ht="21.75" customHeight="1" x14ac:dyDescent="0.25">
      <c r="C139" s="63"/>
      <c r="D139" s="66" t="str">
        <f t="shared" si="20"/>
        <v/>
      </c>
      <c r="E139" s="69" t="str">
        <f>IFERROR(VLOOKUP(J139,Causa!$A$2:$F$15,6,0),"")</f>
        <v/>
      </c>
      <c r="F139" s="52"/>
      <c r="G139" s="53"/>
      <c r="H139" s="212"/>
      <c r="I139" s="55"/>
      <c r="J139" s="54"/>
      <c r="K139" s="54"/>
      <c r="L139" s="54"/>
      <c r="M139" s="54"/>
      <c r="N139" s="54"/>
      <c r="O139" s="54"/>
      <c r="P139" s="54"/>
      <c r="Q139" s="55"/>
      <c r="R139" s="54"/>
      <c r="S139" s="56">
        <f t="shared" si="24"/>
        <v>0</v>
      </c>
      <c r="T139" s="56">
        <f t="shared" si="21"/>
        <v>0</v>
      </c>
      <c r="U139" s="56">
        <f t="shared" si="25"/>
        <v>0</v>
      </c>
      <c r="V139" s="56">
        <f t="shared" si="22"/>
        <v>0</v>
      </c>
      <c r="W139" s="64" t="str">
        <f t="shared" si="23"/>
        <v/>
      </c>
      <c r="X139" s="56" t="str">
        <f t="shared" si="26"/>
        <v>T</v>
      </c>
    </row>
    <row r="140" spans="3:24" ht="21.75" customHeight="1" x14ac:dyDescent="0.25">
      <c r="C140" s="63"/>
      <c r="D140" s="66" t="str">
        <f t="shared" si="20"/>
        <v/>
      </c>
      <c r="E140" s="69" t="str">
        <f>IFERROR(VLOOKUP(J140,Causa!$A$2:$F$15,6,0),"")</f>
        <v/>
      </c>
      <c r="F140" s="52"/>
      <c r="G140" s="53"/>
      <c r="H140" s="212"/>
      <c r="I140" s="55"/>
      <c r="J140" s="54"/>
      <c r="K140" s="54"/>
      <c r="L140" s="54"/>
      <c r="M140" s="54"/>
      <c r="N140" s="54"/>
      <c r="O140" s="54"/>
      <c r="P140" s="54"/>
      <c r="Q140" s="55"/>
      <c r="R140" s="54"/>
      <c r="S140" s="56">
        <f t="shared" si="24"/>
        <v>0</v>
      </c>
      <c r="T140" s="56">
        <f t="shared" si="21"/>
        <v>0</v>
      </c>
      <c r="U140" s="56">
        <f t="shared" si="25"/>
        <v>0</v>
      </c>
      <c r="V140" s="56">
        <f t="shared" si="22"/>
        <v>0</v>
      </c>
      <c r="W140" s="64" t="str">
        <f t="shared" si="23"/>
        <v/>
      </c>
      <c r="X140" s="56" t="str">
        <f t="shared" si="26"/>
        <v>T</v>
      </c>
    </row>
    <row r="141" spans="3:24" ht="21.75" customHeight="1" x14ac:dyDescent="0.25">
      <c r="C141" s="63"/>
      <c r="D141" s="66" t="str">
        <f t="shared" si="20"/>
        <v/>
      </c>
      <c r="E141" s="69" t="str">
        <f>IFERROR(VLOOKUP(J141,Causa!$A$2:$F$15,6,0),"")</f>
        <v/>
      </c>
      <c r="F141" s="52"/>
      <c r="G141" s="53"/>
      <c r="H141" s="212"/>
      <c r="I141" s="55"/>
      <c r="J141" s="54"/>
      <c r="K141" s="54"/>
      <c r="L141" s="54"/>
      <c r="M141" s="54"/>
      <c r="N141" s="54"/>
      <c r="O141" s="54"/>
      <c r="P141" s="54"/>
      <c r="Q141" s="55"/>
      <c r="R141" s="54"/>
      <c r="S141" s="56">
        <f t="shared" si="24"/>
        <v>0</v>
      </c>
      <c r="T141" s="56">
        <f t="shared" si="21"/>
        <v>0</v>
      </c>
      <c r="U141" s="56">
        <f t="shared" si="25"/>
        <v>0</v>
      </c>
      <c r="V141" s="56">
        <f t="shared" si="22"/>
        <v>0</v>
      </c>
      <c r="W141" s="64" t="str">
        <f t="shared" si="23"/>
        <v/>
      </c>
      <c r="X141" s="56" t="str">
        <f t="shared" si="26"/>
        <v>T</v>
      </c>
    </row>
    <row r="142" spans="3:24" ht="21.75" customHeight="1" x14ac:dyDescent="0.25">
      <c r="C142" s="63"/>
      <c r="D142" s="66" t="str">
        <f t="shared" si="20"/>
        <v/>
      </c>
      <c r="E142" s="69" t="str">
        <f>IFERROR(VLOOKUP(J142,Causa!$A$2:$F$15,6,0),"")</f>
        <v/>
      </c>
      <c r="F142" s="52"/>
      <c r="G142" s="53"/>
      <c r="H142" s="212"/>
      <c r="I142" s="55"/>
      <c r="J142" s="54"/>
      <c r="K142" s="54"/>
      <c r="L142" s="54"/>
      <c r="M142" s="54"/>
      <c r="N142" s="54"/>
      <c r="O142" s="54"/>
      <c r="P142" s="54"/>
      <c r="Q142" s="55"/>
      <c r="R142" s="54"/>
      <c r="S142" s="56">
        <f t="shared" si="24"/>
        <v>0</v>
      </c>
      <c r="T142" s="56">
        <f t="shared" si="21"/>
        <v>0</v>
      </c>
      <c r="U142" s="56">
        <f t="shared" si="25"/>
        <v>0</v>
      </c>
      <c r="V142" s="56">
        <f t="shared" si="22"/>
        <v>0</v>
      </c>
      <c r="W142" s="64" t="str">
        <f t="shared" si="23"/>
        <v/>
      </c>
      <c r="X142" s="56" t="str">
        <f t="shared" si="26"/>
        <v>T</v>
      </c>
    </row>
    <row r="143" spans="3:24" ht="21.75" customHeight="1" x14ac:dyDescent="0.25">
      <c r="C143" s="63"/>
      <c r="D143" s="66" t="str">
        <f t="shared" si="20"/>
        <v/>
      </c>
      <c r="E143" s="69" t="str">
        <f>IFERROR(VLOOKUP(J143,Causa!$A$2:$F$15,6,0),"")</f>
        <v/>
      </c>
      <c r="F143" s="52"/>
      <c r="G143" s="53"/>
      <c r="H143" s="212"/>
      <c r="I143" s="55"/>
      <c r="J143" s="54"/>
      <c r="K143" s="54"/>
      <c r="L143" s="54"/>
      <c r="M143" s="54"/>
      <c r="N143" s="54"/>
      <c r="O143" s="54"/>
      <c r="P143" s="54"/>
      <c r="Q143" s="55"/>
      <c r="R143" s="54"/>
      <c r="S143" s="56">
        <f t="shared" si="24"/>
        <v>0</v>
      </c>
      <c r="T143" s="56">
        <f t="shared" si="21"/>
        <v>0</v>
      </c>
      <c r="U143" s="56">
        <f t="shared" si="25"/>
        <v>0</v>
      </c>
      <c r="V143" s="56">
        <f t="shared" si="22"/>
        <v>0</v>
      </c>
      <c r="W143" s="64" t="str">
        <f t="shared" si="23"/>
        <v/>
      </c>
      <c r="X143" s="56" t="str">
        <f t="shared" si="26"/>
        <v>T</v>
      </c>
    </row>
    <row r="144" spans="3:24" ht="21.75" customHeight="1" x14ac:dyDescent="0.25">
      <c r="C144" s="63"/>
      <c r="D144" s="66" t="str">
        <f t="shared" si="20"/>
        <v/>
      </c>
      <c r="E144" s="69" t="str">
        <f>IFERROR(VLOOKUP(J144,Causa!$A$2:$F$15,6,0),"")</f>
        <v/>
      </c>
      <c r="F144" s="52"/>
      <c r="G144" s="53"/>
      <c r="H144" s="212"/>
      <c r="I144" s="55"/>
      <c r="J144" s="54"/>
      <c r="K144" s="54"/>
      <c r="L144" s="54"/>
      <c r="M144" s="54"/>
      <c r="N144" s="54"/>
      <c r="O144" s="54"/>
      <c r="P144" s="54"/>
      <c r="Q144" s="55"/>
      <c r="R144" s="54"/>
      <c r="S144" s="56">
        <f t="shared" si="24"/>
        <v>0</v>
      </c>
      <c r="T144" s="56">
        <f t="shared" si="21"/>
        <v>0</v>
      </c>
      <c r="U144" s="56">
        <f t="shared" si="25"/>
        <v>0</v>
      </c>
      <c r="V144" s="56">
        <f t="shared" si="22"/>
        <v>0</v>
      </c>
      <c r="W144" s="64" t="str">
        <f t="shared" si="23"/>
        <v/>
      </c>
      <c r="X144" s="56" t="str">
        <f t="shared" si="26"/>
        <v>T</v>
      </c>
    </row>
    <row r="145" spans="3:24" ht="21.75" customHeight="1" x14ac:dyDescent="0.25">
      <c r="C145" s="63"/>
      <c r="D145" s="66" t="str">
        <f t="shared" si="20"/>
        <v/>
      </c>
      <c r="E145" s="69" t="str">
        <f>IFERROR(VLOOKUP(J145,Causa!$A$2:$F$15,6,0),"")</f>
        <v/>
      </c>
      <c r="F145" s="52"/>
      <c r="G145" s="53"/>
      <c r="H145" s="212"/>
      <c r="I145" s="55"/>
      <c r="J145" s="54"/>
      <c r="K145" s="54"/>
      <c r="L145" s="54"/>
      <c r="M145" s="54"/>
      <c r="N145" s="54"/>
      <c r="O145" s="54"/>
      <c r="P145" s="54"/>
      <c r="Q145" s="55"/>
      <c r="R145" s="54"/>
      <c r="S145" s="56">
        <f t="shared" si="24"/>
        <v>0</v>
      </c>
      <c r="T145" s="56">
        <f t="shared" si="21"/>
        <v>0</v>
      </c>
      <c r="U145" s="56">
        <f t="shared" si="25"/>
        <v>0</v>
      </c>
      <c r="V145" s="56">
        <f t="shared" si="22"/>
        <v>0</v>
      </c>
      <c r="W145" s="64" t="str">
        <f t="shared" si="23"/>
        <v/>
      </c>
      <c r="X145" s="56" t="str">
        <f t="shared" si="26"/>
        <v>T</v>
      </c>
    </row>
    <row r="146" spans="3:24" ht="21.75" customHeight="1" x14ac:dyDescent="0.25">
      <c r="C146" s="63"/>
      <c r="D146" s="66" t="str">
        <f t="shared" si="20"/>
        <v/>
      </c>
      <c r="E146" s="69" t="str">
        <f>IFERROR(VLOOKUP(J146,Causa!$A$2:$F$15,6,0),"")</f>
        <v/>
      </c>
      <c r="F146" s="52"/>
      <c r="G146" s="53"/>
      <c r="H146" s="212"/>
      <c r="I146" s="55"/>
      <c r="J146" s="54"/>
      <c r="K146" s="54"/>
      <c r="L146" s="54"/>
      <c r="M146" s="54"/>
      <c r="N146" s="54"/>
      <c r="O146" s="54"/>
      <c r="P146" s="54"/>
      <c r="Q146" s="55"/>
      <c r="R146" s="54"/>
      <c r="S146" s="56">
        <f t="shared" si="24"/>
        <v>0</v>
      </c>
      <c r="T146" s="56">
        <f t="shared" si="21"/>
        <v>0</v>
      </c>
      <c r="U146" s="56">
        <f t="shared" si="25"/>
        <v>0</v>
      </c>
      <c r="V146" s="56">
        <f t="shared" si="22"/>
        <v>0</v>
      </c>
      <c r="W146" s="64" t="str">
        <f t="shared" si="23"/>
        <v/>
      </c>
      <c r="X146" s="56" t="str">
        <f t="shared" si="26"/>
        <v>T</v>
      </c>
    </row>
    <row r="147" spans="3:24" ht="21.75" customHeight="1" x14ac:dyDescent="0.25">
      <c r="C147" s="63"/>
      <c r="D147" s="66" t="str">
        <f t="shared" si="20"/>
        <v/>
      </c>
      <c r="E147" s="69" t="str">
        <f>IFERROR(VLOOKUP(J147,Causa!$A$2:$F$15,6,0),"")</f>
        <v/>
      </c>
      <c r="F147" s="52"/>
      <c r="G147" s="53"/>
      <c r="H147" s="212"/>
      <c r="I147" s="55"/>
      <c r="J147" s="54"/>
      <c r="K147" s="54"/>
      <c r="L147" s="54"/>
      <c r="M147" s="54"/>
      <c r="N147" s="54"/>
      <c r="O147" s="54"/>
      <c r="P147" s="54"/>
      <c r="Q147" s="55"/>
      <c r="R147" s="54"/>
      <c r="S147" s="56">
        <f t="shared" si="24"/>
        <v>0</v>
      </c>
      <c r="T147" s="56">
        <f t="shared" si="21"/>
        <v>0</v>
      </c>
      <c r="U147" s="56">
        <f t="shared" si="25"/>
        <v>0</v>
      </c>
      <c r="V147" s="56">
        <f t="shared" si="22"/>
        <v>0</v>
      </c>
      <c r="W147" s="64" t="str">
        <f t="shared" si="23"/>
        <v/>
      </c>
      <c r="X147" s="56" t="str">
        <f t="shared" si="26"/>
        <v>T</v>
      </c>
    </row>
    <row r="148" spans="3:24" ht="21.75" customHeight="1" x14ac:dyDescent="0.25">
      <c r="C148" s="63"/>
      <c r="D148" s="66" t="str">
        <f t="shared" si="20"/>
        <v/>
      </c>
      <c r="E148" s="69" t="str">
        <f>IFERROR(VLOOKUP(J148,Causa!$A$2:$F$15,6,0),"")</f>
        <v/>
      </c>
      <c r="F148" s="52"/>
      <c r="G148" s="53"/>
      <c r="H148" s="212"/>
      <c r="I148" s="55"/>
      <c r="J148" s="54"/>
      <c r="K148" s="54"/>
      <c r="L148" s="54"/>
      <c r="M148" s="54"/>
      <c r="N148" s="54"/>
      <c r="O148" s="54"/>
      <c r="P148" s="54"/>
      <c r="Q148" s="55"/>
      <c r="R148" s="54"/>
      <c r="S148" s="56">
        <f t="shared" si="24"/>
        <v>0</v>
      </c>
      <c r="T148" s="56">
        <f t="shared" si="21"/>
        <v>0</v>
      </c>
      <c r="U148" s="56">
        <f t="shared" si="25"/>
        <v>0</v>
      </c>
      <c r="V148" s="56">
        <f t="shared" si="22"/>
        <v>0</v>
      </c>
      <c r="W148" s="64" t="str">
        <f t="shared" si="23"/>
        <v/>
      </c>
      <c r="X148" s="56" t="str">
        <f t="shared" si="26"/>
        <v>T</v>
      </c>
    </row>
    <row r="149" spans="3:24" ht="21.75" customHeight="1" x14ac:dyDescent="0.25">
      <c r="C149" s="63"/>
      <c r="D149" s="66" t="str">
        <f t="shared" si="20"/>
        <v/>
      </c>
      <c r="E149" s="69" t="str">
        <f>IFERROR(VLOOKUP(J149,Causa!$A$2:$F$15,6,0),"")</f>
        <v/>
      </c>
      <c r="F149" s="52"/>
      <c r="G149" s="53"/>
      <c r="H149" s="212"/>
      <c r="I149" s="55"/>
      <c r="J149" s="54"/>
      <c r="K149" s="54"/>
      <c r="L149" s="54"/>
      <c r="M149" s="54"/>
      <c r="N149" s="54"/>
      <c r="O149" s="54"/>
      <c r="P149" s="54"/>
      <c r="Q149" s="55"/>
      <c r="R149" s="54"/>
      <c r="S149" s="56">
        <f t="shared" si="24"/>
        <v>0</v>
      </c>
      <c r="T149" s="56">
        <f t="shared" si="21"/>
        <v>0</v>
      </c>
      <c r="U149" s="56">
        <f t="shared" si="25"/>
        <v>0</v>
      </c>
      <c r="V149" s="56">
        <f t="shared" si="22"/>
        <v>0</v>
      </c>
      <c r="W149" s="64" t="str">
        <f t="shared" si="23"/>
        <v/>
      </c>
      <c r="X149" s="56" t="str">
        <f t="shared" si="26"/>
        <v>T</v>
      </c>
    </row>
    <row r="150" spans="3:24" ht="21.75" customHeight="1" x14ac:dyDescent="0.25">
      <c r="C150" s="63"/>
      <c r="D150" s="66" t="str">
        <f t="shared" si="20"/>
        <v/>
      </c>
      <c r="E150" s="69" t="str">
        <f>IFERROR(VLOOKUP(J150,Causa!$A$2:$F$15,6,0),"")</f>
        <v/>
      </c>
      <c r="F150" s="52"/>
      <c r="G150" s="53"/>
      <c r="H150" s="212"/>
      <c r="I150" s="55"/>
      <c r="J150" s="54"/>
      <c r="K150" s="54"/>
      <c r="L150" s="54"/>
      <c r="M150" s="54"/>
      <c r="N150" s="54"/>
      <c r="O150" s="54"/>
      <c r="P150" s="54"/>
      <c r="Q150" s="55"/>
      <c r="R150" s="54"/>
      <c r="S150" s="56">
        <f t="shared" si="24"/>
        <v>0</v>
      </c>
      <c r="T150" s="56">
        <f t="shared" si="21"/>
        <v>0</v>
      </c>
      <c r="U150" s="56">
        <f t="shared" si="25"/>
        <v>0</v>
      </c>
      <c r="V150" s="56">
        <f t="shared" si="22"/>
        <v>0</v>
      </c>
      <c r="W150" s="64" t="str">
        <f t="shared" si="23"/>
        <v/>
      </c>
      <c r="X150" s="56" t="str">
        <f t="shared" si="26"/>
        <v>T</v>
      </c>
    </row>
    <row r="151" spans="3:24" ht="21.75" customHeight="1" x14ac:dyDescent="0.25">
      <c r="C151" s="63"/>
      <c r="D151" s="66" t="str">
        <f t="shared" si="20"/>
        <v/>
      </c>
      <c r="E151" s="69" t="str">
        <f>IFERROR(VLOOKUP(J151,Causa!$A$2:$F$15,6,0),"")</f>
        <v/>
      </c>
      <c r="F151" s="52"/>
      <c r="G151" s="53"/>
      <c r="H151" s="212"/>
      <c r="I151" s="55"/>
      <c r="J151" s="54"/>
      <c r="K151" s="54"/>
      <c r="L151" s="54"/>
      <c r="M151" s="54"/>
      <c r="N151" s="54"/>
      <c r="O151" s="54"/>
      <c r="P151" s="54"/>
      <c r="Q151" s="55"/>
      <c r="R151" s="54"/>
      <c r="S151" s="56">
        <f t="shared" si="24"/>
        <v>0</v>
      </c>
      <c r="T151" s="56">
        <f t="shared" si="21"/>
        <v>0</v>
      </c>
      <c r="U151" s="56">
        <f t="shared" si="25"/>
        <v>0</v>
      </c>
      <c r="V151" s="56">
        <f t="shared" si="22"/>
        <v>0</v>
      </c>
      <c r="W151" s="64" t="str">
        <f t="shared" si="23"/>
        <v/>
      </c>
      <c r="X151" s="56" t="str">
        <f t="shared" si="26"/>
        <v>T</v>
      </c>
    </row>
    <row r="152" spans="3:24" ht="21.75" customHeight="1" x14ac:dyDescent="0.25">
      <c r="C152" s="63"/>
      <c r="D152" s="66" t="str">
        <f t="shared" si="20"/>
        <v/>
      </c>
      <c r="E152" s="69" t="str">
        <f>IFERROR(VLOOKUP(J152,Causa!$A$2:$F$15,6,0),"")</f>
        <v/>
      </c>
      <c r="F152" s="52"/>
      <c r="G152" s="53"/>
      <c r="H152" s="212"/>
      <c r="I152" s="55"/>
      <c r="J152" s="54"/>
      <c r="K152" s="54"/>
      <c r="L152" s="54"/>
      <c r="M152" s="54"/>
      <c r="N152" s="54"/>
      <c r="O152" s="54"/>
      <c r="P152" s="54"/>
      <c r="Q152" s="55"/>
      <c r="R152" s="54"/>
      <c r="S152" s="56">
        <f t="shared" si="24"/>
        <v>0</v>
      </c>
      <c r="T152" s="56">
        <f t="shared" si="21"/>
        <v>0</v>
      </c>
      <c r="U152" s="56">
        <f t="shared" si="25"/>
        <v>0</v>
      </c>
      <c r="V152" s="56">
        <f t="shared" si="22"/>
        <v>0</v>
      </c>
      <c r="W152" s="64" t="str">
        <f t="shared" si="23"/>
        <v/>
      </c>
      <c r="X152" s="56" t="str">
        <f t="shared" si="26"/>
        <v>T</v>
      </c>
    </row>
    <row r="153" spans="3:24" ht="21.75" customHeight="1" x14ac:dyDescent="0.25">
      <c r="C153" s="63"/>
      <c r="D153" s="66" t="str">
        <f t="shared" si="20"/>
        <v/>
      </c>
      <c r="E153" s="69" t="str">
        <f>IFERROR(VLOOKUP(J153,Causa!$A$2:$F$15,6,0),"")</f>
        <v/>
      </c>
      <c r="F153" s="52"/>
      <c r="G153" s="53"/>
      <c r="H153" s="212"/>
      <c r="I153" s="55"/>
      <c r="J153" s="54"/>
      <c r="K153" s="54"/>
      <c r="L153" s="54"/>
      <c r="M153" s="54"/>
      <c r="N153" s="54"/>
      <c r="O153" s="54"/>
      <c r="P153" s="54"/>
      <c r="Q153" s="55"/>
      <c r="R153" s="54"/>
      <c r="S153" s="56">
        <f t="shared" si="24"/>
        <v>0</v>
      </c>
      <c r="T153" s="56">
        <f t="shared" si="21"/>
        <v>0</v>
      </c>
      <c r="U153" s="56">
        <f t="shared" si="25"/>
        <v>0</v>
      </c>
      <c r="V153" s="56">
        <f t="shared" si="22"/>
        <v>0</v>
      </c>
      <c r="W153" s="64" t="str">
        <f t="shared" si="23"/>
        <v/>
      </c>
      <c r="X153" s="56" t="str">
        <f t="shared" si="26"/>
        <v>T</v>
      </c>
    </row>
    <row r="154" spans="3:24" ht="21.75" customHeight="1" x14ac:dyDescent="0.25">
      <c r="C154" s="63"/>
      <c r="D154" s="66" t="str">
        <f t="shared" si="20"/>
        <v/>
      </c>
      <c r="E154" s="69" t="str">
        <f>IFERROR(VLOOKUP(J154,Causa!$A$2:$F$15,6,0),"")</f>
        <v/>
      </c>
      <c r="F154" s="52"/>
      <c r="G154" s="53"/>
      <c r="H154" s="212"/>
      <c r="I154" s="55"/>
      <c r="J154" s="54"/>
      <c r="K154" s="54"/>
      <c r="L154" s="54"/>
      <c r="M154" s="54"/>
      <c r="N154" s="54"/>
      <c r="O154" s="54"/>
      <c r="P154" s="54"/>
      <c r="Q154" s="55"/>
      <c r="R154" s="54"/>
      <c r="S154" s="56">
        <f t="shared" si="24"/>
        <v>0</v>
      </c>
      <c r="T154" s="56">
        <f t="shared" si="21"/>
        <v>0</v>
      </c>
      <c r="U154" s="56">
        <f t="shared" si="25"/>
        <v>0</v>
      </c>
      <c r="V154" s="56">
        <f t="shared" si="22"/>
        <v>0</v>
      </c>
      <c r="W154" s="64" t="str">
        <f t="shared" si="23"/>
        <v/>
      </c>
      <c r="X154" s="56" t="str">
        <f t="shared" si="26"/>
        <v>T</v>
      </c>
    </row>
    <row r="155" spans="3:24" ht="21.75" customHeight="1" x14ac:dyDescent="0.25">
      <c r="C155" s="63"/>
      <c r="D155" s="66" t="str">
        <f t="shared" si="20"/>
        <v/>
      </c>
      <c r="E155" s="69" t="str">
        <f>IFERROR(VLOOKUP(J155,Causa!$A$2:$F$15,6,0),"")</f>
        <v/>
      </c>
      <c r="F155" s="52"/>
      <c r="G155" s="53"/>
      <c r="H155" s="212"/>
      <c r="I155" s="55"/>
      <c r="J155" s="54"/>
      <c r="K155" s="54"/>
      <c r="L155" s="54"/>
      <c r="M155" s="54"/>
      <c r="N155" s="54"/>
      <c r="O155" s="54"/>
      <c r="P155" s="54"/>
      <c r="Q155" s="55"/>
      <c r="R155" s="54"/>
      <c r="S155" s="56">
        <f t="shared" si="24"/>
        <v>0</v>
      </c>
      <c r="T155" s="56">
        <f t="shared" si="21"/>
        <v>0</v>
      </c>
      <c r="U155" s="56">
        <f t="shared" si="25"/>
        <v>0</v>
      </c>
      <c r="V155" s="56">
        <f t="shared" si="22"/>
        <v>0</v>
      </c>
      <c r="W155" s="64" t="str">
        <f t="shared" si="23"/>
        <v/>
      </c>
      <c r="X155" s="56" t="str">
        <f t="shared" si="26"/>
        <v>T</v>
      </c>
    </row>
    <row r="156" spans="3:24" ht="21.75" customHeight="1" x14ac:dyDescent="0.25">
      <c r="C156" s="63"/>
      <c r="D156" s="66" t="str">
        <f t="shared" si="20"/>
        <v/>
      </c>
      <c r="E156" s="69" t="str">
        <f>IFERROR(VLOOKUP(J156,Causa!$A$2:$F$15,6,0),"")</f>
        <v/>
      </c>
      <c r="F156" s="52"/>
      <c r="G156" s="53"/>
      <c r="H156" s="212"/>
      <c r="I156" s="55"/>
      <c r="J156" s="54"/>
      <c r="K156" s="54"/>
      <c r="L156" s="54"/>
      <c r="M156" s="54"/>
      <c r="N156" s="54"/>
      <c r="O156" s="54"/>
      <c r="P156" s="54"/>
      <c r="Q156" s="55"/>
      <c r="R156" s="54"/>
      <c r="S156" s="56">
        <f t="shared" si="24"/>
        <v>0</v>
      </c>
      <c r="T156" s="56">
        <f t="shared" si="21"/>
        <v>0</v>
      </c>
      <c r="U156" s="56">
        <f t="shared" si="25"/>
        <v>0</v>
      </c>
      <c r="V156" s="56">
        <f t="shared" si="22"/>
        <v>0</v>
      </c>
      <c r="W156" s="64" t="str">
        <f t="shared" si="23"/>
        <v/>
      </c>
      <c r="X156" s="56" t="str">
        <f t="shared" si="26"/>
        <v>T</v>
      </c>
    </row>
    <row r="157" spans="3:24" ht="21.75" customHeight="1" x14ac:dyDescent="0.25">
      <c r="C157" s="63"/>
      <c r="D157" s="66" t="str">
        <f t="shared" si="20"/>
        <v/>
      </c>
      <c r="E157" s="69" t="str">
        <f>IFERROR(VLOOKUP(J157,Causa!$A$2:$F$15,6,0),"")</f>
        <v/>
      </c>
      <c r="F157" s="52"/>
      <c r="G157" s="53"/>
      <c r="H157" s="212"/>
      <c r="I157" s="55"/>
      <c r="J157" s="54"/>
      <c r="K157" s="54"/>
      <c r="L157" s="54"/>
      <c r="M157" s="54"/>
      <c r="N157" s="54"/>
      <c r="O157" s="54"/>
      <c r="P157" s="54"/>
      <c r="Q157" s="55"/>
      <c r="R157" s="54"/>
      <c r="S157" s="56">
        <f t="shared" si="24"/>
        <v>0</v>
      </c>
      <c r="T157" s="56">
        <f t="shared" si="21"/>
        <v>0</v>
      </c>
      <c r="U157" s="56">
        <f t="shared" si="25"/>
        <v>0</v>
      </c>
      <c r="V157" s="56">
        <f t="shared" si="22"/>
        <v>0</v>
      </c>
      <c r="W157" s="64" t="str">
        <f t="shared" si="23"/>
        <v/>
      </c>
      <c r="X157" s="56" t="str">
        <f t="shared" si="26"/>
        <v>T</v>
      </c>
    </row>
    <row r="158" spans="3:24" ht="21.75" customHeight="1" x14ac:dyDescent="0.25">
      <c r="C158" s="63"/>
      <c r="D158" s="66" t="str">
        <f t="shared" si="20"/>
        <v/>
      </c>
      <c r="E158" s="69" t="str">
        <f>IFERROR(VLOOKUP(J158,Causa!$A$2:$F$15,6,0),"")</f>
        <v/>
      </c>
      <c r="F158" s="52"/>
      <c r="G158" s="53"/>
      <c r="H158" s="212"/>
      <c r="I158" s="55"/>
      <c r="J158" s="54"/>
      <c r="K158" s="54"/>
      <c r="L158" s="54"/>
      <c r="M158" s="54"/>
      <c r="N158" s="54"/>
      <c r="O158" s="54"/>
      <c r="P158" s="54"/>
      <c r="Q158" s="55"/>
      <c r="R158" s="54"/>
      <c r="S158" s="56">
        <f t="shared" si="24"/>
        <v>0</v>
      </c>
      <c r="T158" s="56">
        <f t="shared" si="21"/>
        <v>0</v>
      </c>
      <c r="U158" s="56">
        <f t="shared" si="25"/>
        <v>0</v>
      </c>
      <c r="V158" s="56">
        <f t="shared" si="22"/>
        <v>0</v>
      </c>
      <c r="W158" s="64" t="str">
        <f t="shared" si="23"/>
        <v/>
      </c>
      <c r="X158" s="56" t="str">
        <f t="shared" si="26"/>
        <v>T</v>
      </c>
    </row>
    <row r="159" spans="3:24" ht="21.75" customHeight="1" x14ac:dyDescent="0.25">
      <c r="C159" s="63"/>
      <c r="D159" s="66" t="str">
        <f t="shared" si="20"/>
        <v/>
      </c>
      <c r="E159" s="69" t="str">
        <f>IFERROR(VLOOKUP(J159,Causa!$A$2:$F$15,6,0),"")</f>
        <v/>
      </c>
      <c r="F159" s="52"/>
      <c r="G159" s="53"/>
      <c r="H159" s="212"/>
      <c r="I159" s="55"/>
      <c r="J159" s="54"/>
      <c r="K159" s="54"/>
      <c r="L159" s="54"/>
      <c r="M159" s="54"/>
      <c r="N159" s="54"/>
      <c r="O159" s="54"/>
      <c r="P159" s="54"/>
      <c r="Q159" s="55"/>
      <c r="R159" s="54"/>
      <c r="S159" s="56">
        <f t="shared" si="24"/>
        <v>0</v>
      </c>
      <c r="T159" s="56">
        <f t="shared" si="21"/>
        <v>0</v>
      </c>
      <c r="U159" s="56">
        <f t="shared" si="25"/>
        <v>0</v>
      </c>
      <c r="V159" s="56">
        <f t="shared" si="22"/>
        <v>0</v>
      </c>
      <c r="W159" s="64" t="str">
        <f t="shared" si="23"/>
        <v/>
      </c>
      <c r="X159" s="56" t="str">
        <f t="shared" si="26"/>
        <v>T</v>
      </c>
    </row>
    <row r="160" spans="3:24" ht="21.75" customHeight="1" x14ac:dyDescent="0.25">
      <c r="C160" s="63"/>
      <c r="D160" s="66" t="str">
        <f t="shared" si="20"/>
        <v/>
      </c>
      <c r="E160" s="69" t="str">
        <f>IFERROR(VLOOKUP(J160,Causa!$A$2:$F$15,6,0),"")</f>
        <v/>
      </c>
      <c r="F160" s="52"/>
      <c r="G160" s="53"/>
      <c r="H160" s="212"/>
      <c r="I160" s="55"/>
      <c r="J160" s="54"/>
      <c r="K160" s="54"/>
      <c r="L160" s="54"/>
      <c r="M160" s="54"/>
      <c r="N160" s="54"/>
      <c r="O160" s="54"/>
      <c r="P160" s="54"/>
      <c r="Q160" s="55"/>
      <c r="R160" s="54"/>
      <c r="S160" s="56">
        <f t="shared" si="24"/>
        <v>0</v>
      </c>
      <c r="T160" s="56">
        <f t="shared" si="21"/>
        <v>0</v>
      </c>
      <c r="U160" s="56">
        <f t="shared" si="25"/>
        <v>0</v>
      </c>
      <c r="V160" s="56">
        <f t="shared" si="22"/>
        <v>0</v>
      </c>
      <c r="W160" s="64" t="str">
        <f t="shared" si="23"/>
        <v/>
      </c>
      <c r="X160" s="56" t="str">
        <f t="shared" si="26"/>
        <v>T</v>
      </c>
    </row>
    <row r="161" spans="3:24" ht="21.75" customHeight="1" x14ac:dyDescent="0.25">
      <c r="C161" s="63"/>
      <c r="D161" s="66" t="str">
        <f t="shared" si="20"/>
        <v/>
      </c>
      <c r="E161" s="69" t="str">
        <f>IFERROR(VLOOKUP(J161,Causa!$A$2:$F$15,6,0),"")</f>
        <v/>
      </c>
      <c r="F161" s="52"/>
      <c r="G161" s="53"/>
      <c r="H161" s="212"/>
      <c r="I161" s="55"/>
      <c r="J161" s="54"/>
      <c r="K161" s="54"/>
      <c r="L161" s="54"/>
      <c r="M161" s="54"/>
      <c r="N161" s="54"/>
      <c r="O161" s="54"/>
      <c r="P161" s="54"/>
      <c r="Q161" s="55"/>
      <c r="R161" s="54"/>
      <c r="S161" s="56">
        <f t="shared" si="24"/>
        <v>0</v>
      </c>
      <c r="T161" s="56">
        <f t="shared" si="21"/>
        <v>0</v>
      </c>
      <c r="U161" s="56">
        <f t="shared" si="25"/>
        <v>0</v>
      </c>
      <c r="V161" s="56">
        <f t="shared" si="22"/>
        <v>0</v>
      </c>
      <c r="W161" s="64" t="str">
        <f t="shared" si="23"/>
        <v/>
      </c>
      <c r="X161" s="56" t="str">
        <f t="shared" si="26"/>
        <v>T</v>
      </c>
    </row>
    <row r="162" spans="3:24" ht="21.75" customHeight="1" x14ac:dyDescent="0.25">
      <c r="C162" s="63"/>
      <c r="D162" s="66" t="str">
        <f t="shared" si="20"/>
        <v/>
      </c>
      <c r="E162" s="69" t="str">
        <f>IFERROR(VLOOKUP(J162,Causa!$A$2:$F$15,6,0),"")</f>
        <v/>
      </c>
      <c r="F162" s="52"/>
      <c r="G162" s="53"/>
      <c r="H162" s="212"/>
      <c r="I162" s="55"/>
      <c r="J162" s="54"/>
      <c r="K162" s="54"/>
      <c r="L162" s="54"/>
      <c r="M162" s="54"/>
      <c r="N162" s="54"/>
      <c r="O162" s="54"/>
      <c r="P162" s="54"/>
      <c r="Q162" s="55"/>
      <c r="R162" s="54"/>
      <c r="S162" s="56">
        <f t="shared" si="24"/>
        <v>0</v>
      </c>
      <c r="T162" s="56">
        <f t="shared" si="21"/>
        <v>0</v>
      </c>
      <c r="U162" s="56">
        <f t="shared" si="25"/>
        <v>0</v>
      </c>
      <c r="V162" s="56">
        <f t="shared" si="22"/>
        <v>0</v>
      </c>
      <c r="W162" s="64" t="str">
        <f t="shared" si="23"/>
        <v/>
      </c>
      <c r="X162" s="56" t="str">
        <f t="shared" si="26"/>
        <v>T</v>
      </c>
    </row>
    <row r="163" spans="3:24" ht="21.75" customHeight="1" x14ac:dyDescent="0.25">
      <c r="C163" s="63"/>
      <c r="D163" s="66" t="str">
        <f t="shared" ref="D163:D188" si="27">IF(E163="","",IF(E163=1,IF(COUNTA(F163:P163)=9,1,0),IF(J163="OPERACIO",IF(COUNTA(F163:P163)=7,1,0),IF(COUNTA(F163:P163)=7,1,0))))</f>
        <v/>
      </c>
      <c r="E163" s="69" t="str">
        <f>IFERROR(VLOOKUP(J163,Causa!$A$2:$F$15,6,0),"")</f>
        <v/>
      </c>
      <c r="F163" s="52"/>
      <c r="G163" s="53"/>
      <c r="H163" s="212"/>
      <c r="I163" s="55"/>
      <c r="J163" s="54"/>
      <c r="K163" s="54"/>
      <c r="L163" s="54"/>
      <c r="M163" s="54"/>
      <c r="N163" s="54"/>
      <c r="O163" s="54"/>
      <c r="P163" s="54"/>
      <c r="Q163" s="55"/>
      <c r="R163" s="54"/>
      <c r="S163" s="56">
        <f t="shared" si="24"/>
        <v>0</v>
      </c>
      <c r="T163" s="56">
        <f t="shared" ref="T163:T188" si="28">IF(J163="Programa",P163,0)-S163</f>
        <v>0</v>
      </c>
      <c r="U163" s="56">
        <f t="shared" si="25"/>
        <v>0</v>
      </c>
      <c r="V163" s="56">
        <f t="shared" ref="V163:V188" si="29">IF(J163="ELECTRIC",P163,0)+IF(J163="INSTRUME",P163,0)+IF(J163="MECANICA",P163,0)+IF(J163="OPERACIO",P163,0)+IF(J163="AUTOMATI",P163,0)</f>
        <v>0</v>
      </c>
      <c r="W163" s="64" t="str">
        <f t="shared" ref="W163:W188" si="30">IF(F163="","",HOUR(F163))</f>
        <v/>
      </c>
      <c r="X163" s="56" t="str">
        <f t="shared" si="26"/>
        <v>T</v>
      </c>
    </row>
    <row r="164" spans="3:24" ht="21.75" customHeight="1" x14ac:dyDescent="0.25">
      <c r="C164" s="63"/>
      <c r="D164" s="66" t="str">
        <f t="shared" si="27"/>
        <v/>
      </c>
      <c r="E164" s="69" t="str">
        <f>IFERROR(VLOOKUP(J164,Causa!$A$2:$F$15,6,0),"")</f>
        <v/>
      </c>
      <c r="F164" s="52"/>
      <c r="G164" s="53"/>
      <c r="H164" s="212"/>
      <c r="I164" s="55"/>
      <c r="J164" s="54"/>
      <c r="K164" s="54"/>
      <c r="L164" s="54"/>
      <c r="M164" s="54"/>
      <c r="N164" s="54"/>
      <c r="O164" s="54"/>
      <c r="P164" s="54"/>
      <c r="Q164" s="55"/>
      <c r="R164" s="54"/>
      <c r="S164" s="56">
        <f t="shared" ref="S164:S188" si="31">IF(K164="tiempo no programado",P164,0)</f>
        <v>0</v>
      </c>
      <c r="T164" s="56">
        <f t="shared" si="28"/>
        <v>0</v>
      </c>
      <c r="U164" s="56">
        <f t="shared" ref="U164:U188" si="32">IF(J164="CALIDAD",P164,0)+IF(J164="LOGISTIC",P164,0)+IF(J164="REPUESTO",P164,0)+IF(J164="SALAMAQ",P164,0)</f>
        <v>0</v>
      </c>
      <c r="V164" s="56">
        <f t="shared" si="29"/>
        <v>0</v>
      </c>
      <c r="W164" s="64" t="str">
        <f t="shared" si="30"/>
        <v/>
      </c>
      <c r="X164" s="56" t="str">
        <f t="shared" ref="X164:X188" si="33">IF(OR(W164=23,W164&lt;7),"N",IF(AND(W164&gt;=7,W164&lt;15),"M","T"))</f>
        <v>T</v>
      </c>
    </row>
    <row r="165" spans="3:24" ht="21.75" customHeight="1" x14ac:dyDescent="0.25">
      <c r="C165" s="63"/>
      <c r="D165" s="66" t="str">
        <f t="shared" si="27"/>
        <v/>
      </c>
      <c r="E165" s="69" t="str">
        <f>IFERROR(VLOOKUP(J165,Causa!$A$2:$F$15,6,0),"")</f>
        <v/>
      </c>
      <c r="F165" s="52"/>
      <c r="G165" s="53"/>
      <c r="H165" s="212"/>
      <c r="I165" s="55"/>
      <c r="J165" s="54"/>
      <c r="K165" s="54"/>
      <c r="L165" s="54"/>
      <c r="M165" s="54"/>
      <c r="N165" s="54"/>
      <c r="O165" s="54"/>
      <c r="P165" s="54"/>
      <c r="Q165" s="55"/>
      <c r="R165" s="54"/>
      <c r="S165" s="56">
        <f t="shared" si="31"/>
        <v>0</v>
      </c>
      <c r="T165" s="56">
        <f t="shared" si="28"/>
        <v>0</v>
      </c>
      <c r="U165" s="56">
        <f t="shared" si="32"/>
        <v>0</v>
      </c>
      <c r="V165" s="56">
        <f t="shared" si="29"/>
        <v>0</v>
      </c>
      <c r="W165" s="64" t="str">
        <f t="shared" si="30"/>
        <v/>
      </c>
      <c r="X165" s="56" t="str">
        <f t="shared" si="33"/>
        <v>T</v>
      </c>
    </row>
    <row r="166" spans="3:24" ht="21.75" customHeight="1" x14ac:dyDescent="0.25">
      <c r="C166" s="63"/>
      <c r="D166" s="66" t="str">
        <f t="shared" si="27"/>
        <v/>
      </c>
      <c r="E166" s="69" t="str">
        <f>IFERROR(VLOOKUP(J166,Causa!$A$2:$F$15,6,0),"")</f>
        <v/>
      </c>
      <c r="F166" s="52"/>
      <c r="G166" s="53"/>
      <c r="H166" s="212"/>
      <c r="I166" s="55"/>
      <c r="J166" s="54"/>
      <c r="K166" s="54"/>
      <c r="L166" s="54"/>
      <c r="M166" s="54"/>
      <c r="N166" s="54"/>
      <c r="O166" s="54"/>
      <c r="P166" s="54"/>
      <c r="Q166" s="55"/>
      <c r="R166" s="54"/>
      <c r="S166" s="56">
        <f t="shared" si="31"/>
        <v>0</v>
      </c>
      <c r="T166" s="56">
        <f t="shared" si="28"/>
        <v>0</v>
      </c>
      <c r="U166" s="56">
        <f t="shared" si="32"/>
        <v>0</v>
      </c>
      <c r="V166" s="56">
        <f t="shared" si="29"/>
        <v>0</v>
      </c>
      <c r="W166" s="64" t="str">
        <f t="shared" si="30"/>
        <v/>
      </c>
      <c r="X166" s="56" t="str">
        <f t="shared" si="33"/>
        <v>T</v>
      </c>
    </row>
    <row r="167" spans="3:24" ht="21.75" customHeight="1" x14ac:dyDescent="0.25">
      <c r="C167" s="63"/>
      <c r="D167" s="66" t="str">
        <f t="shared" si="27"/>
        <v/>
      </c>
      <c r="E167" s="69" t="str">
        <f>IFERROR(VLOOKUP(J167,Causa!$A$2:$F$15,6,0),"")</f>
        <v/>
      </c>
      <c r="F167" s="52"/>
      <c r="G167" s="53"/>
      <c r="H167" s="212"/>
      <c r="I167" s="55"/>
      <c r="J167" s="54"/>
      <c r="K167" s="54"/>
      <c r="L167" s="54"/>
      <c r="M167" s="54"/>
      <c r="N167" s="54"/>
      <c r="O167" s="54"/>
      <c r="P167" s="54"/>
      <c r="Q167" s="55"/>
      <c r="R167" s="54"/>
      <c r="S167" s="56">
        <f t="shared" si="31"/>
        <v>0</v>
      </c>
      <c r="T167" s="56">
        <f t="shared" si="28"/>
        <v>0</v>
      </c>
      <c r="U167" s="56">
        <f t="shared" si="32"/>
        <v>0</v>
      </c>
      <c r="V167" s="56">
        <f t="shared" si="29"/>
        <v>0</v>
      </c>
      <c r="W167" s="64" t="str">
        <f t="shared" si="30"/>
        <v/>
      </c>
      <c r="X167" s="56" t="str">
        <f t="shared" si="33"/>
        <v>T</v>
      </c>
    </row>
    <row r="168" spans="3:24" ht="21.75" customHeight="1" x14ac:dyDescent="0.25">
      <c r="C168" s="63"/>
      <c r="D168" s="66" t="str">
        <f t="shared" si="27"/>
        <v/>
      </c>
      <c r="E168" s="69" t="str">
        <f>IFERROR(VLOOKUP(J168,Causa!$A$2:$F$15,6,0),"")</f>
        <v/>
      </c>
      <c r="F168" s="52"/>
      <c r="G168" s="53"/>
      <c r="H168" s="212"/>
      <c r="I168" s="55"/>
      <c r="J168" s="54"/>
      <c r="K168" s="54"/>
      <c r="L168" s="54"/>
      <c r="M168" s="54"/>
      <c r="N168" s="54"/>
      <c r="O168" s="54"/>
      <c r="P168" s="54"/>
      <c r="Q168" s="55"/>
      <c r="R168" s="54"/>
      <c r="S168" s="56">
        <f t="shared" si="31"/>
        <v>0</v>
      </c>
      <c r="T168" s="56">
        <f t="shared" si="28"/>
        <v>0</v>
      </c>
      <c r="U168" s="56">
        <f t="shared" si="32"/>
        <v>0</v>
      </c>
      <c r="V168" s="56">
        <f t="shared" si="29"/>
        <v>0</v>
      </c>
      <c r="W168" s="64" t="str">
        <f t="shared" si="30"/>
        <v/>
      </c>
      <c r="X168" s="56" t="str">
        <f t="shared" si="33"/>
        <v>T</v>
      </c>
    </row>
    <row r="169" spans="3:24" ht="21.75" customHeight="1" x14ac:dyDescent="0.25">
      <c r="C169" s="63"/>
      <c r="D169" s="66" t="str">
        <f t="shared" si="27"/>
        <v/>
      </c>
      <c r="E169" s="69" t="str">
        <f>IFERROR(VLOOKUP(J169,Causa!$A$2:$F$15,6,0),"")</f>
        <v/>
      </c>
      <c r="F169" s="52"/>
      <c r="G169" s="53"/>
      <c r="H169" s="212"/>
      <c r="I169" s="55"/>
      <c r="J169" s="54"/>
      <c r="K169" s="54"/>
      <c r="L169" s="54"/>
      <c r="M169" s="54"/>
      <c r="N169" s="54"/>
      <c r="O169" s="54"/>
      <c r="P169" s="54"/>
      <c r="Q169" s="55"/>
      <c r="R169" s="54"/>
      <c r="S169" s="56">
        <f t="shared" si="31"/>
        <v>0</v>
      </c>
      <c r="T169" s="56">
        <f t="shared" si="28"/>
        <v>0</v>
      </c>
      <c r="U169" s="56">
        <f t="shared" si="32"/>
        <v>0</v>
      </c>
      <c r="V169" s="56">
        <f t="shared" si="29"/>
        <v>0</v>
      </c>
      <c r="W169" s="64" t="str">
        <f t="shared" si="30"/>
        <v/>
      </c>
      <c r="X169" s="56" t="str">
        <f t="shared" si="33"/>
        <v>T</v>
      </c>
    </row>
    <row r="170" spans="3:24" ht="21.75" customHeight="1" x14ac:dyDescent="0.25">
      <c r="C170" s="63"/>
      <c r="D170" s="66" t="str">
        <f t="shared" si="27"/>
        <v/>
      </c>
      <c r="E170" s="69" t="str">
        <f>IFERROR(VLOOKUP(J170,Causa!$A$2:$F$15,6,0),"")</f>
        <v/>
      </c>
      <c r="F170" s="52"/>
      <c r="G170" s="53"/>
      <c r="H170" s="212"/>
      <c r="I170" s="55"/>
      <c r="J170" s="54"/>
      <c r="K170" s="54"/>
      <c r="L170" s="54"/>
      <c r="M170" s="54"/>
      <c r="N170" s="54"/>
      <c r="O170" s="54"/>
      <c r="P170" s="54"/>
      <c r="Q170" s="55"/>
      <c r="R170" s="54"/>
      <c r="S170" s="56">
        <f t="shared" si="31"/>
        <v>0</v>
      </c>
      <c r="T170" s="56">
        <f t="shared" si="28"/>
        <v>0</v>
      </c>
      <c r="U170" s="56">
        <f t="shared" si="32"/>
        <v>0</v>
      </c>
      <c r="V170" s="56">
        <f t="shared" si="29"/>
        <v>0</v>
      </c>
      <c r="W170" s="64" t="str">
        <f t="shared" si="30"/>
        <v/>
      </c>
      <c r="X170" s="56" t="str">
        <f t="shared" si="33"/>
        <v>T</v>
      </c>
    </row>
    <row r="171" spans="3:24" ht="21.75" customHeight="1" x14ac:dyDescent="0.25">
      <c r="C171" s="63"/>
      <c r="D171" s="66" t="str">
        <f t="shared" si="27"/>
        <v/>
      </c>
      <c r="E171" s="69" t="str">
        <f>IFERROR(VLOOKUP(J171,Causa!$A$2:$F$15,6,0),"")</f>
        <v/>
      </c>
      <c r="F171" s="52"/>
      <c r="G171" s="53"/>
      <c r="H171" s="212"/>
      <c r="I171" s="55"/>
      <c r="J171" s="54"/>
      <c r="K171" s="54"/>
      <c r="L171" s="54"/>
      <c r="M171" s="54"/>
      <c r="N171" s="54"/>
      <c r="O171" s="54"/>
      <c r="P171" s="54"/>
      <c r="Q171" s="55"/>
      <c r="R171" s="54"/>
      <c r="S171" s="56">
        <f t="shared" si="31"/>
        <v>0</v>
      </c>
      <c r="T171" s="56">
        <f t="shared" si="28"/>
        <v>0</v>
      </c>
      <c r="U171" s="56">
        <f t="shared" si="32"/>
        <v>0</v>
      </c>
      <c r="V171" s="56">
        <f t="shared" si="29"/>
        <v>0</v>
      </c>
      <c r="W171" s="64" t="str">
        <f t="shared" si="30"/>
        <v/>
      </c>
      <c r="X171" s="56" t="str">
        <f t="shared" si="33"/>
        <v>T</v>
      </c>
    </row>
    <row r="172" spans="3:24" ht="21.75" customHeight="1" x14ac:dyDescent="0.25">
      <c r="C172" s="63"/>
      <c r="D172" s="66" t="str">
        <f t="shared" si="27"/>
        <v/>
      </c>
      <c r="E172" s="69" t="str">
        <f>IFERROR(VLOOKUP(J172,Causa!$A$2:$F$15,6,0),"")</f>
        <v/>
      </c>
      <c r="F172" s="52"/>
      <c r="G172" s="53"/>
      <c r="H172" s="212"/>
      <c r="I172" s="55"/>
      <c r="J172" s="54"/>
      <c r="K172" s="54"/>
      <c r="L172" s="54"/>
      <c r="M172" s="54"/>
      <c r="N172" s="54"/>
      <c r="O172" s="54"/>
      <c r="P172" s="54"/>
      <c r="Q172" s="55"/>
      <c r="R172" s="54"/>
      <c r="S172" s="56">
        <f t="shared" si="31"/>
        <v>0</v>
      </c>
      <c r="T172" s="56">
        <f t="shared" si="28"/>
        <v>0</v>
      </c>
      <c r="U172" s="56">
        <f t="shared" si="32"/>
        <v>0</v>
      </c>
      <c r="V172" s="56">
        <f t="shared" si="29"/>
        <v>0</v>
      </c>
      <c r="W172" s="64" t="str">
        <f t="shared" si="30"/>
        <v/>
      </c>
      <c r="X172" s="56" t="str">
        <f t="shared" si="33"/>
        <v>T</v>
      </c>
    </row>
    <row r="173" spans="3:24" ht="21.75" customHeight="1" x14ac:dyDescent="0.25">
      <c r="C173" s="63"/>
      <c r="D173" s="66" t="str">
        <f t="shared" si="27"/>
        <v/>
      </c>
      <c r="E173" s="69" t="str">
        <f>IFERROR(VLOOKUP(J173,Causa!$A$2:$F$15,6,0),"")</f>
        <v/>
      </c>
      <c r="F173" s="52"/>
      <c r="G173" s="53"/>
      <c r="H173" s="212"/>
      <c r="I173" s="55"/>
      <c r="J173" s="54"/>
      <c r="K173" s="54"/>
      <c r="L173" s="54"/>
      <c r="M173" s="54"/>
      <c r="N173" s="54"/>
      <c r="O173" s="54"/>
      <c r="P173" s="54"/>
      <c r="Q173" s="55"/>
      <c r="R173" s="54"/>
      <c r="S173" s="56">
        <f t="shared" si="31"/>
        <v>0</v>
      </c>
      <c r="T173" s="56">
        <f t="shared" si="28"/>
        <v>0</v>
      </c>
      <c r="U173" s="56">
        <f t="shared" si="32"/>
        <v>0</v>
      </c>
      <c r="V173" s="56">
        <f t="shared" si="29"/>
        <v>0</v>
      </c>
      <c r="W173" s="64" t="str">
        <f t="shared" si="30"/>
        <v/>
      </c>
      <c r="X173" s="56" t="str">
        <f t="shared" si="33"/>
        <v>T</v>
      </c>
    </row>
    <row r="174" spans="3:24" ht="21.75" customHeight="1" x14ac:dyDescent="0.25">
      <c r="C174" s="63"/>
      <c r="D174" s="66" t="str">
        <f t="shared" si="27"/>
        <v/>
      </c>
      <c r="E174" s="69" t="str">
        <f>IFERROR(VLOOKUP(J174,Causa!$A$2:$F$15,6,0),"")</f>
        <v/>
      </c>
      <c r="F174" s="52"/>
      <c r="G174" s="53"/>
      <c r="H174" s="212"/>
      <c r="I174" s="55"/>
      <c r="J174" s="54"/>
      <c r="K174" s="54"/>
      <c r="L174" s="54"/>
      <c r="M174" s="54"/>
      <c r="N174" s="54"/>
      <c r="O174" s="54"/>
      <c r="P174" s="54"/>
      <c r="Q174" s="55"/>
      <c r="R174" s="54"/>
      <c r="S174" s="56">
        <f t="shared" si="31"/>
        <v>0</v>
      </c>
      <c r="T174" s="56">
        <f t="shared" si="28"/>
        <v>0</v>
      </c>
      <c r="U174" s="56">
        <f t="shared" si="32"/>
        <v>0</v>
      </c>
      <c r="V174" s="56">
        <f t="shared" si="29"/>
        <v>0</v>
      </c>
      <c r="W174" s="64" t="str">
        <f t="shared" si="30"/>
        <v/>
      </c>
      <c r="X174" s="56" t="str">
        <f t="shared" si="33"/>
        <v>T</v>
      </c>
    </row>
    <row r="175" spans="3:24" ht="21.75" customHeight="1" x14ac:dyDescent="0.25">
      <c r="C175" s="63"/>
      <c r="D175" s="66" t="str">
        <f t="shared" si="27"/>
        <v/>
      </c>
      <c r="E175" s="69" t="str">
        <f>IFERROR(VLOOKUP(J175,Causa!$A$2:$F$15,6,0),"")</f>
        <v/>
      </c>
      <c r="F175" s="52"/>
      <c r="G175" s="53"/>
      <c r="H175" s="212"/>
      <c r="I175" s="55"/>
      <c r="J175" s="54"/>
      <c r="K175" s="54"/>
      <c r="L175" s="54"/>
      <c r="M175" s="54"/>
      <c r="N175" s="54"/>
      <c r="O175" s="54"/>
      <c r="P175" s="54"/>
      <c r="Q175" s="55"/>
      <c r="R175" s="54"/>
      <c r="S175" s="56">
        <f t="shared" si="31"/>
        <v>0</v>
      </c>
      <c r="T175" s="56">
        <f t="shared" si="28"/>
        <v>0</v>
      </c>
      <c r="U175" s="56">
        <f t="shared" si="32"/>
        <v>0</v>
      </c>
      <c r="V175" s="56">
        <f t="shared" si="29"/>
        <v>0</v>
      </c>
      <c r="W175" s="64" t="str">
        <f t="shared" si="30"/>
        <v/>
      </c>
      <c r="X175" s="56" t="str">
        <f t="shared" si="33"/>
        <v>T</v>
      </c>
    </row>
    <row r="176" spans="3:24" ht="21.75" customHeight="1" x14ac:dyDescent="0.25">
      <c r="C176" s="63"/>
      <c r="D176" s="66" t="str">
        <f t="shared" si="27"/>
        <v/>
      </c>
      <c r="E176" s="69" t="str">
        <f>IFERROR(VLOOKUP(J176,Causa!$A$2:$F$15,6,0),"")</f>
        <v/>
      </c>
      <c r="F176" s="52"/>
      <c r="G176" s="53"/>
      <c r="H176" s="212"/>
      <c r="I176" s="55"/>
      <c r="J176" s="54"/>
      <c r="K176" s="54"/>
      <c r="L176" s="54"/>
      <c r="M176" s="54"/>
      <c r="N176" s="54"/>
      <c r="O176" s="54"/>
      <c r="P176" s="54"/>
      <c r="Q176" s="55"/>
      <c r="R176" s="54"/>
      <c r="S176" s="56">
        <f t="shared" si="31"/>
        <v>0</v>
      </c>
      <c r="T176" s="56">
        <f t="shared" si="28"/>
        <v>0</v>
      </c>
      <c r="U176" s="56">
        <f t="shared" si="32"/>
        <v>0</v>
      </c>
      <c r="V176" s="56">
        <f t="shared" si="29"/>
        <v>0</v>
      </c>
      <c r="W176" s="64" t="str">
        <f t="shared" si="30"/>
        <v/>
      </c>
      <c r="X176" s="56" t="str">
        <f t="shared" si="33"/>
        <v>T</v>
      </c>
    </row>
    <row r="177" spans="3:24" ht="21.75" customHeight="1" x14ac:dyDescent="0.25">
      <c r="C177" s="63"/>
      <c r="D177" s="66" t="str">
        <f t="shared" si="27"/>
        <v/>
      </c>
      <c r="E177" s="69" t="str">
        <f>IFERROR(VLOOKUP(J177,Causa!$A$2:$F$15,6,0),"")</f>
        <v/>
      </c>
      <c r="F177" s="52"/>
      <c r="G177" s="53"/>
      <c r="H177" s="212"/>
      <c r="I177" s="55"/>
      <c r="J177" s="54"/>
      <c r="K177" s="54"/>
      <c r="L177" s="54"/>
      <c r="M177" s="54"/>
      <c r="N177" s="54"/>
      <c r="O177" s="54"/>
      <c r="P177" s="54"/>
      <c r="Q177" s="55"/>
      <c r="R177" s="54"/>
      <c r="S177" s="56">
        <f t="shared" si="31"/>
        <v>0</v>
      </c>
      <c r="T177" s="56">
        <f t="shared" si="28"/>
        <v>0</v>
      </c>
      <c r="U177" s="56">
        <f t="shared" si="32"/>
        <v>0</v>
      </c>
      <c r="V177" s="56">
        <f t="shared" si="29"/>
        <v>0</v>
      </c>
      <c r="W177" s="64" t="str">
        <f t="shared" si="30"/>
        <v/>
      </c>
      <c r="X177" s="56" t="str">
        <f t="shared" si="33"/>
        <v>T</v>
      </c>
    </row>
    <row r="178" spans="3:24" ht="21.75" customHeight="1" x14ac:dyDescent="0.25">
      <c r="C178" s="63"/>
      <c r="D178" s="66" t="str">
        <f t="shared" si="27"/>
        <v/>
      </c>
      <c r="E178" s="69" t="str">
        <f>IFERROR(VLOOKUP(J178,Causa!$A$2:$F$15,6,0),"")</f>
        <v/>
      </c>
      <c r="F178" s="52"/>
      <c r="G178" s="53"/>
      <c r="H178" s="212"/>
      <c r="I178" s="55"/>
      <c r="J178" s="54"/>
      <c r="K178" s="54"/>
      <c r="L178" s="54"/>
      <c r="M178" s="54"/>
      <c r="N178" s="54"/>
      <c r="O178" s="54"/>
      <c r="P178" s="54"/>
      <c r="Q178" s="55"/>
      <c r="R178" s="54"/>
      <c r="S178" s="56">
        <f t="shared" si="31"/>
        <v>0</v>
      </c>
      <c r="T178" s="56">
        <f t="shared" si="28"/>
        <v>0</v>
      </c>
      <c r="U178" s="56">
        <f t="shared" si="32"/>
        <v>0</v>
      </c>
      <c r="V178" s="56">
        <f t="shared" si="29"/>
        <v>0</v>
      </c>
      <c r="W178" s="64" t="str">
        <f t="shared" si="30"/>
        <v/>
      </c>
      <c r="X178" s="56" t="str">
        <f t="shared" si="33"/>
        <v>T</v>
      </c>
    </row>
    <row r="179" spans="3:24" ht="21.75" customHeight="1" x14ac:dyDescent="0.25">
      <c r="C179" s="63"/>
      <c r="D179" s="66" t="str">
        <f t="shared" si="27"/>
        <v/>
      </c>
      <c r="E179" s="69" t="str">
        <f>IFERROR(VLOOKUP(J179,Causa!$A$2:$F$15,6,0),"")</f>
        <v/>
      </c>
      <c r="F179" s="52"/>
      <c r="G179" s="53"/>
      <c r="H179" s="212"/>
      <c r="I179" s="55"/>
      <c r="J179" s="54"/>
      <c r="K179" s="54"/>
      <c r="L179" s="54"/>
      <c r="M179" s="54"/>
      <c r="N179" s="54"/>
      <c r="O179" s="54"/>
      <c r="P179" s="54"/>
      <c r="Q179" s="55"/>
      <c r="R179" s="54"/>
      <c r="S179" s="56">
        <f t="shared" si="31"/>
        <v>0</v>
      </c>
      <c r="T179" s="56">
        <f t="shared" si="28"/>
        <v>0</v>
      </c>
      <c r="U179" s="56">
        <f t="shared" si="32"/>
        <v>0</v>
      </c>
      <c r="V179" s="56">
        <f t="shared" si="29"/>
        <v>0</v>
      </c>
      <c r="W179" s="64" t="str">
        <f t="shared" si="30"/>
        <v/>
      </c>
      <c r="X179" s="56" t="str">
        <f t="shared" si="33"/>
        <v>T</v>
      </c>
    </row>
    <row r="180" spans="3:24" ht="21.75" customHeight="1" x14ac:dyDescent="0.25">
      <c r="C180" s="63"/>
      <c r="D180" s="66" t="str">
        <f t="shared" si="27"/>
        <v/>
      </c>
      <c r="E180" s="69" t="str">
        <f>IFERROR(VLOOKUP(J180,Causa!$A$2:$F$15,6,0),"")</f>
        <v/>
      </c>
      <c r="F180" s="52"/>
      <c r="G180" s="53"/>
      <c r="H180" s="212"/>
      <c r="I180" s="55"/>
      <c r="J180" s="54"/>
      <c r="K180" s="54"/>
      <c r="L180" s="54"/>
      <c r="M180" s="54"/>
      <c r="N180" s="54"/>
      <c r="O180" s="54"/>
      <c r="P180" s="54"/>
      <c r="Q180" s="55"/>
      <c r="R180" s="54"/>
      <c r="S180" s="56">
        <f t="shared" si="31"/>
        <v>0</v>
      </c>
      <c r="T180" s="56">
        <f t="shared" si="28"/>
        <v>0</v>
      </c>
      <c r="U180" s="56">
        <f t="shared" si="32"/>
        <v>0</v>
      </c>
      <c r="V180" s="56">
        <f t="shared" si="29"/>
        <v>0</v>
      </c>
      <c r="W180" s="64" t="str">
        <f t="shared" si="30"/>
        <v/>
      </c>
      <c r="X180" s="56" t="str">
        <f t="shared" si="33"/>
        <v>T</v>
      </c>
    </row>
    <row r="181" spans="3:24" ht="21.75" customHeight="1" x14ac:dyDescent="0.25">
      <c r="C181" s="63"/>
      <c r="D181" s="66" t="str">
        <f t="shared" si="27"/>
        <v/>
      </c>
      <c r="E181" s="69" t="str">
        <f>IFERROR(VLOOKUP(J181,Causa!$A$2:$F$15,6,0),"")</f>
        <v/>
      </c>
      <c r="F181" s="52"/>
      <c r="G181" s="53"/>
      <c r="H181" s="212"/>
      <c r="I181" s="55"/>
      <c r="J181" s="54"/>
      <c r="K181" s="54"/>
      <c r="L181" s="54"/>
      <c r="M181" s="54"/>
      <c r="N181" s="54"/>
      <c r="O181" s="54"/>
      <c r="P181" s="54"/>
      <c r="Q181" s="55"/>
      <c r="R181" s="54"/>
      <c r="S181" s="56">
        <f t="shared" si="31"/>
        <v>0</v>
      </c>
      <c r="T181" s="56">
        <f t="shared" si="28"/>
        <v>0</v>
      </c>
      <c r="U181" s="56">
        <f t="shared" si="32"/>
        <v>0</v>
      </c>
      <c r="V181" s="56">
        <f t="shared" si="29"/>
        <v>0</v>
      </c>
      <c r="W181" s="64" t="str">
        <f t="shared" si="30"/>
        <v/>
      </c>
      <c r="X181" s="56" t="str">
        <f t="shared" si="33"/>
        <v>T</v>
      </c>
    </row>
    <row r="182" spans="3:24" ht="21.75" customHeight="1" x14ac:dyDescent="0.25">
      <c r="C182" s="63"/>
      <c r="D182" s="66" t="str">
        <f t="shared" si="27"/>
        <v/>
      </c>
      <c r="E182" s="69" t="str">
        <f>IFERROR(VLOOKUP(J182,Causa!$A$2:$F$15,6,0),"")</f>
        <v/>
      </c>
      <c r="F182" s="52"/>
      <c r="G182" s="53"/>
      <c r="H182" s="212"/>
      <c r="I182" s="55"/>
      <c r="J182" s="54"/>
      <c r="K182" s="54"/>
      <c r="L182" s="54"/>
      <c r="M182" s="54"/>
      <c r="N182" s="54"/>
      <c r="O182" s="54"/>
      <c r="P182" s="54"/>
      <c r="Q182" s="55"/>
      <c r="R182" s="54"/>
      <c r="S182" s="56">
        <f t="shared" si="31"/>
        <v>0</v>
      </c>
      <c r="T182" s="56">
        <f t="shared" si="28"/>
        <v>0</v>
      </c>
      <c r="U182" s="56">
        <f t="shared" si="32"/>
        <v>0</v>
      </c>
      <c r="V182" s="56">
        <f t="shared" si="29"/>
        <v>0</v>
      </c>
      <c r="W182" s="64" t="str">
        <f t="shared" si="30"/>
        <v/>
      </c>
      <c r="X182" s="56" t="str">
        <f t="shared" si="33"/>
        <v>T</v>
      </c>
    </row>
    <row r="183" spans="3:24" ht="21.75" customHeight="1" x14ac:dyDescent="0.25">
      <c r="C183" s="63"/>
      <c r="D183" s="66" t="str">
        <f t="shared" si="27"/>
        <v/>
      </c>
      <c r="E183" s="69" t="str">
        <f>IFERROR(VLOOKUP(J183,Causa!$A$2:$F$15,6,0),"")</f>
        <v/>
      </c>
      <c r="F183" s="52"/>
      <c r="G183" s="53"/>
      <c r="H183" s="212"/>
      <c r="I183" s="55"/>
      <c r="J183" s="54"/>
      <c r="K183" s="54"/>
      <c r="L183" s="54"/>
      <c r="M183" s="54"/>
      <c r="N183" s="54"/>
      <c r="O183" s="54"/>
      <c r="P183" s="54"/>
      <c r="Q183" s="55"/>
      <c r="R183" s="54"/>
      <c r="S183" s="56">
        <f t="shared" si="31"/>
        <v>0</v>
      </c>
      <c r="T183" s="56">
        <f t="shared" si="28"/>
        <v>0</v>
      </c>
      <c r="U183" s="56">
        <f t="shared" si="32"/>
        <v>0</v>
      </c>
      <c r="V183" s="56">
        <f t="shared" si="29"/>
        <v>0</v>
      </c>
      <c r="W183" s="64" t="str">
        <f t="shared" si="30"/>
        <v/>
      </c>
      <c r="X183" s="56" t="str">
        <f t="shared" si="33"/>
        <v>T</v>
      </c>
    </row>
    <row r="184" spans="3:24" ht="21.75" customHeight="1" x14ac:dyDescent="0.25">
      <c r="C184" s="63"/>
      <c r="D184" s="66" t="str">
        <f t="shared" si="27"/>
        <v/>
      </c>
      <c r="E184" s="69" t="str">
        <f>IFERROR(VLOOKUP(J184,Causa!$A$2:$F$15,6,0),"")</f>
        <v/>
      </c>
      <c r="F184" s="52"/>
      <c r="G184" s="53"/>
      <c r="H184" s="212"/>
      <c r="I184" s="55"/>
      <c r="J184" s="54"/>
      <c r="K184" s="54"/>
      <c r="L184" s="54"/>
      <c r="M184" s="54"/>
      <c r="N184" s="54"/>
      <c r="O184" s="54"/>
      <c r="P184" s="54"/>
      <c r="Q184" s="55"/>
      <c r="R184" s="54"/>
      <c r="S184" s="56">
        <f t="shared" si="31"/>
        <v>0</v>
      </c>
      <c r="T184" s="56">
        <f t="shared" si="28"/>
        <v>0</v>
      </c>
      <c r="U184" s="56">
        <f t="shared" si="32"/>
        <v>0</v>
      </c>
      <c r="V184" s="56">
        <f t="shared" si="29"/>
        <v>0</v>
      </c>
      <c r="W184" s="64" t="str">
        <f t="shared" si="30"/>
        <v/>
      </c>
      <c r="X184" s="56" t="str">
        <f t="shared" si="33"/>
        <v>T</v>
      </c>
    </row>
    <row r="185" spans="3:24" ht="21.75" customHeight="1" x14ac:dyDescent="0.25">
      <c r="C185" s="63"/>
      <c r="D185" s="66" t="str">
        <f t="shared" si="27"/>
        <v/>
      </c>
      <c r="E185" s="69" t="str">
        <f>IFERROR(VLOOKUP(J185,Causa!$A$2:$F$15,6,0),"")</f>
        <v/>
      </c>
      <c r="F185" s="52"/>
      <c r="G185" s="53"/>
      <c r="H185" s="212"/>
      <c r="I185" s="55"/>
      <c r="J185" s="54"/>
      <c r="K185" s="54"/>
      <c r="L185" s="54"/>
      <c r="M185" s="54"/>
      <c r="N185" s="54"/>
      <c r="O185" s="54"/>
      <c r="P185" s="54"/>
      <c r="Q185" s="55"/>
      <c r="R185" s="54"/>
      <c r="S185" s="56">
        <f t="shared" si="31"/>
        <v>0</v>
      </c>
      <c r="T185" s="56">
        <f t="shared" si="28"/>
        <v>0</v>
      </c>
      <c r="U185" s="56">
        <f t="shared" si="32"/>
        <v>0</v>
      </c>
      <c r="V185" s="56">
        <f t="shared" si="29"/>
        <v>0</v>
      </c>
      <c r="W185" s="64" t="str">
        <f t="shared" si="30"/>
        <v/>
      </c>
      <c r="X185" s="56" t="str">
        <f t="shared" si="33"/>
        <v>T</v>
      </c>
    </row>
    <row r="186" spans="3:24" ht="21.75" customHeight="1" x14ac:dyDescent="0.25">
      <c r="C186" s="63"/>
      <c r="D186" s="66" t="str">
        <f t="shared" si="27"/>
        <v/>
      </c>
      <c r="E186" s="69" t="str">
        <f>IFERROR(VLOOKUP(J186,Causa!$A$2:$F$15,6,0),"")</f>
        <v/>
      </c>
      <c r="F186" s="52"/>
      <c r="G186" s="53"/>
      <c r="H186" s="212"/>
      <c r="I186" s="55"/>
      <c r="J186" s="54"/>
      <c r="K186" s="54"/>
      <c r="L186" s="54"/>
      <c r="M186" s="54"/>
      <c r="N186" s="54"/>
      <c r="O186" s="54"/>
      <c r="P186" s="54"/>
      <c r="Q186" s="55"/>
      <c r="R186" s="54"/>
      <c r="S186" s="56">
        <f t="shared" si="31"/>
        <v>0</v>
      </c>
      <c r="T186" s="56">
        <f t="shared" si="28"/>
        <v>0</v>
      </c>
      <c r="U186" s="56">
        <f t="shared" si="32"/>
        <v>0</v>
      </c>
      <c r="V186" s="56">
        <f t="shared" si="29"/>
        <v>0</v>
      </c>
      <c r="W186" s="64" t="str">
        <f t="shared" si="30"/>
        <v/>
      </c>
      <c r="X186" s="56" t="str">
        <f t="shared" si="33"/>
        <v>T</v>
      </c>
    </row>
    <row r="187" spans="3:24" ht="21.75" customHeight="1" x14ac:dyDescent="0.25">
      <c r="C187" s="63"/>
      <c r="D187" s="66" t="str">
        <f t="shared" si="27"/>
        <v/>
      </c>
      <c r="E187" s="69" t="str">
        <f>IFERROR(VLOOKUP(J187,Causa!$A$2:$F$15,6,0),"")</f>
        <v/>
      </c>
      <c r="F187" s="52"/>
      <c r="G187" s="53"/>
      <c r="H187" s="212"/>
      <c r="I187" s="55"/>
      <c r="J187" s="54"/>
      <c r="K187" s="54"/>
      <c r="L187" s="54"/>
      <c r="M187" s="54"/>
      <c r="N187" s="54"/>
      <c r="O187" s="54"/>
      <c r="P187" s="54"/>
      <c r="Q187" s="55"/>
      <c r="R187" s="54"/>
      <c r="S187" s="56">
        <f t="shared" si="31"/>
        <v>0</v>
      </c>
      <c r="T187" s="56">
        <f t="shared" si="28"/>
        <v>0</v>
      </c>
      <c r="U187" s="56">
        <f t="shared" si="32"/>
        <v>0</v>
      </c>
      <c r="V187" s="56">
        <f t="shared" si="29"/>
        <v>0</v>
      </c>
      <c r="W187" s="64" t="str">
        <f t="shared" si="30"/>
        <v/>
      </c>
      <c r="X187" s="56" t="str">
        <f t="shared" si="33"/>
        <v>T</v>
      </c>
    </row>
    <row r="188" spans="3:24" ht="21.75" customHeight="1" x14ac:dyDescent="0.25">
      <c r="C188" s="63"/>
      <c r="D188" s="66" t="str">
        <f t="shared" si="27"/>
        <v/>
      </c>
      <c r="E188" s="69" t="str">
        <f>IFERROR(VLOOKUP(J188,Causa!$A$2:$F$15,6,0),"")</f>
        <v/>
      </c>
      <c r="F188" s="52"/>
      <c r="G188" s="53"/>
      <c r="H188" s="212"/>
      <c r="I188" s="55"/>
      <c r="J188" s="54"/>
      <c r="K188" s="54"/>
      <c r="L188" s="54"/>
      <c r="M188" s="54"/>
      <c r="N188" s="54"/>
      <c r="O188" s="54"/>
      <c r="P188" s="54"/>
      <c r="Q188" s="55"/>
      <c r="R188" s="54"/>
      <c r="S188" s="56">
        <f t="shared" si="31"/>
        <v>0</v>
      </c>
      <c r="T188" s="56">
        <f t="shared" si="28"/>
        <v>0</v>
      </c>
      <c r="U188" s="56">
        <f t="shared" si="32"/>
        <v>0</v>
      </c>
      <c r="V188" s="56">
        <f t="shared" si="29"/>
        <v>0</v>
      </c>
      <c r="W188" s="64" t="str">
        <f t="shared" si="30"/>
        <v/>
      </c>
      <c r="X188" s="56" t="str">
        <f t="shared" si="33"/>
        <v>T</v>
      </c>
    </row>
  </sheetData>
  <mergeCells count="15">
    <mergeCell ref="C33:D33"/>
    <mergeCell ref="T33:W33"/>
    <mergeCell ref="Y113:Z113"/>
    <mergeCell ref="AD7:AD8"/>
    <mergeCell ref="Q8:S8"/>
    <mergeCell ref="T7:Z7"/>
    <mergeCell ref="AA7:AB7"/>
    <mergeCell ref="AC7:AC8"/>
    <mergeCell ref="A9:A15"/>
    <mergeCell ref="R9:S15"/>
    <mergeCell ref="A16:A23"/>
    <mergeCell ref="A24:A31"/>
    <mergeCell ref="G3:L3"/>
    <mergeCell ref="F4:G4"/>
    <mergeCell ref="C7:S7"/>
  </mergeCells>
  <conditionalFormatting sqref="R9:S15">
    <cfRule type="cellIs" priority="42" stopIfTrue="1" operator="equal">
      <formula>0</formula>
    </cfRule>
    <cfRule type="cellIs" dxfId="251" priority="54" stopIfTrue="1" operator="lessThan">
      <formula>0.8477</formula>
    </cfRule>
    <cfRule type="cellIs" dxfId="250" priority="55" stopIfTrue="1" operator="greaterThanOrEqual">
      <formula>0.8477</formula>
    </cfRule>
  </conditionalFormatting>
  <conditionalFormatting sqref="R24">
    <cfRule type="cellIs" dxfId="249" priority="52" stopIfTrue="1" operator="lessThan">
      <formula>0.8477</formula>
    </cfRule>
    <cfRule type="cellIs" dxfId="248" priority="53" stopIfTrue="1" operator="greaterThanOrEqual">
      <formula>0.8477</formula>
    </cfRule>
  </conditionalFormatting>
  <conditionalFormatting sqref="G5">
    <cfRule type="cellIs" priority="45" stopIfTrue="1" operator="equal">
      <formula>0</formula>
    </cfRule>
    <cfRule type="cellIs" dxfId="247" priority="50" stopIfTrue="1" operator="lessThan">
      <formula>0.635</formula>
    </cfRule>
    <cfRule type="cellIs" dxfId="246" priority="51" stopIfTrue="1" operator="greaterThanOrEqual">
      <formula>0.635</formula>
    </cfRule>
  </conditionalFormatting>
  <conditionalFormatting sqref="I5">
    <cfRule type="cellIs" priority="44" stopIfTrue="1" operator="equal">
      <formula>0</formula>
    </cfRule>
    <cfRule type="cellIs" dxfId="245" priority="48" stopIfTrue="1" operator="lessThan">
      <formula>0.8477</formula>
    </cfRule>
    <cfRule type="cellIs" dxfId="244" priority="49" stopIfTrue="1" operator="greaterThanOrEqual">
      <formula>0.8477</formula>
    </cfRule>
  </conditionalFormatting>
  <conditionalFormatting sqref="E5">
    <cfRule type="cellIs" priority="43" stopIfTrue="1" operator="equal">
      <formula>0</formula>
    </cfRule>
    <cfRule type="cellIs" dxfId="243" priority="46" stopIfTrue="1" operator="lessThan">
      <formula>0.8898</formula>
    </cfRule>
    <cfRule type="cellIs" dxfId="242" priority="47" stopIfTrue="1" operator="greaterThanOrEqual">
      <formula>0.8898</formula>
    </cfRule>
  </conditionalFormatting>
  <conditionalFormatting sqref="R24:S30">
    <cfRule type="cellIs" priority="41" stopIfTrue="1" operator="equal">
      <formula>0</formula>
    </cfRule>
  </conditionalFormatting>
  <conditionalFormatting sqref="L9">
    <cfRule type="cellIs" priority="38" stopIfTrue="1" operator="equal">
      <formula>0</formula>
    </cfRule>
    <cfRule type="cellIs" dxfId="241" priority="39" stopIfTrue="1" operator="lessThan">
      <formula>0.635</formula>
    </cfRule>
    <cfRule type="cellIs" dxfId="240" priority="40" stopIfTrue="1" operator="greaterThanOrEqual">
      <formula>0.635</formula>
    </cfRule>
  </conditionalFormatting>
  <conditionalFormatting sqref="O9:P32 M9:M32">
    <cfRule type="cellIs" priority="35" stopIfTrue="1" operator="equal">
      <formula>0</formula>
    </cfRule>
    <cfRule type="cellIs" dxfId="239" priority="36" stopIfTrue="1" operator="lessThan">
      <formula>0.8477</formula>
    </cfRule>
    <cfRule type="cellIs" dxfId="238" priority="37" stopIfTrue="1" operator="greaterThanOrEqual">
      <formula>0.8477</formula>
    </cfRule>
  </conditionalFormatting>
  <conditionalFormatting sqref="L10:L32">
    <cfRule type="cellIs" priority="32" stopIfTrue="1" operator="equal">
      <formula>0</formula>
    </cfRule>
    <cfRule type="cellIs" dxfId="237" priority="33" stopIfTrue="1" operator="lessThan">
      <formula>0.635</formula>
    </cfRule>
    <cfRule type="cellIs" dxfId="236" priority="34" stopIfTrue="1" operator="greaterThanOrEqual">
      <formula>0.635</formula>
    </cfRule>
  </conditionalFormatting>
  <conditionalFormatting sqref="M10:M32">
    <cfRule type="cellIs" priority="29" stopIfTrue="1" operator="equal">
      <formula>0</formula>
    </cfRule>
    <cfRule type="cellIs" dxfId="235" priority="30" stopIfTrue="1" operator="lessThan">
      <formula>0.8477</formula>
    </cfRule>
    <cfRule type="cellIs" dxfId="234" priority="31" stopIfTrue="1" operator="greaterThanOrEqual">
      <formula>0.8477</formula>
    </cfRule>
  </conditionalFormatting>
  <conditionalFormatting sqref="R16">
    <cfRule type="cellIs" priority="26" stopIfTrue="1" operator="equal">
      <formula>0</formula>
    </cfRule>
    <cfRule type="cellIs" dxfId="233" priority="27" stopIfTrue="1" operator="lessThan">
      <formula>0.8477</formula>
    </cfRule>
    <cfRule type="cellIs" dxfId="232" priority="28" stopIfTrue="1" operator="greaterThanOrEqual">
      <formula>0.8477</formula>
    </cfRule>
  </conditionalFormatting>
  <conditionalFormatting sqref="N9">
    <cfRule type="containsText" dxfId="231" priority="24" stopIfTrue="1" operator="containsText" text="Avisar al planner">
      <formula>NOT(ISERROR(SEARCH("Avisar al planner",N9)))</formula>
    </cfRule>
    <cfRule type="containsText" dxfId="230" priority="25" stopIfTrue="1" operator="containsText" text="OK">
      <formula>NOT(ISERROR(SEARCH("OK",N9)))</formula>
    </cfRule>
  </conditionalFormatting>
  <conditionalFormatting sqref="N9:N32">
    <cfRule type="cellIs" dxfId="229" priority="21" stopIfTrue="1" operator="lessThanOrEqual">
      <formula>155</formula>
    </cfRule>
    <cfRule type="cellIs" dxfId="228" priority="22" stopIfTrue="1" operator="between">
      <formula>155</formula>
      <formula>185</formula>
    </cfRule>
    <cfRule type="cellIs" dxfId="227" priority="23" stopIfTrue="1" operator="greaterThanOrEqual">
      <formula>185</formula>
    </cfRule>
  </conditionalFormatting>
  <conditionalFormatting sqref="N10:N32">
    <cfRule type="containsText" dxfId="226" priority="19" stopIfTrue="1" operator="containsText" text="Avisar al planner">
      <formula>NOT(ISERROR(SEARCH("Avisar al planner",N10)))</formula>
    </cfRule>
    <cfRule type="containsText" dxfId="225" priority="20" stopIfTrue="1" operator="containsText" text="OK">
      <formula>NOT(ISERROR(SEARCH("OK",N10)))</formula>
    </cfRule>
  </conditionalFormatting>
  <conditionalFormatting sqref="N10:N32">
    <cfRule type="containsText" dxfId="224" priority="17" stopIfTrue="1" operator="containsText" text="Avisar al planner">
      <formula>NOT(ISERROR(SEARCH("Avisar al planner",N10)))</formula>
    </cfRule>
    <cfRule type="containsText" dxfId="223" priority="18" stopIfTrue="1" operator="containsText" text="OK">
      <formula>NOT(ISERROR(SEARCH("OK",N10)))</formula>
    </cfRule>
  </conditionalFormatting>
  <conditionalFormatting sqref="N10:N32">
    <cfRule type="containsText" dxfId="222" priority="15" stopIfTrue="1" operator="containsText" text="Avisar al planner">
      <formula>NOT(ISERROR(SEARCH("Avisar al planner",N10)))</formula>
    </cfRule>
    <cfRule type="containsText" dxfId="221" priority="16" stopIfTrue="1" operator="containsText" text="OK">
      <formula>NOT(ISERROR(SEARCH("OK",N10)))</formula>
    </cfRule>
  </conditionalFormatting>
  <conditionalFormatting sqref="D35:D188">
    <cfRule type="cellIs" dxfId="220" priority="13" operator="equal">
      <formula>0</formula>
    </cfRule>
    <cfRule type="cellIs" dxfId="219" priority="14" operator="equal">
      <formula>1</formula>
    </cfRule>
  </conditionalFormatting>
  <conditionalFormatting sqref="C9:C32">
    <cfRule type="cellIs" dxfId="218" priority="11" operator="equal">
      <formula>0</formula>
    </cfRule>
    <cfRule type="cellIs" dxfId="217" priority="12" operator="notEqual">
      <formula>0</formula>
    </cfRule>
  </conditionalFormatting>
  <conditionalFormatting sqref="C9:C32">
    <cfRule type="cellIs" priority="10" operator="equal">
      <formula>""""""</formula>
    </cfRule>
  </conditionalFormatting>
  <conditionalFormatting sqref="G6">
    <cfRule type="cellIs" priority="3" stopIfTrue="1" operator="equal">
      <formula>0</formula>
    </cfRule>
    <cfRule type="cellIs" dxfId="216" priority="8" stopIfTrue="1" operator="lessThan">
      <formula>0.635</formula>
    </cfRule>
    <cfRule type="cellIs" dxfId="215" priority="9" stopIfTrue="1" operator="greaterThanOrEqual">
      <formula>0.635</formula>
    </cfRule>
  </conditionalFormatting>
  <conditionalFormatting sqref="I6">
    <cfRule type="cellIs" priority="2" stopIfTrue="1" operator="equal">
      <formula>0</formula>
    </cfRule>
    <cfRule type="cellIs" dxfId="214" priority="6" stopIfTrue="1" operator="lessThan">
      <formula>0.8477</formula>
    </cfRule>
    <cfRule type="cellIs" dxfId="213" priority="7" stopIfTrue="1" operator="greaterThanOrEqual">
      <formula>0.8477</formula>
    </cfRule>
  </conditionalFormatting>
  <conditionalFormatting sqref="E6">
    <cfRule type="cellIs" priority="1" stopIfTrue="1" operator="equal">
      <formula>0</formula>
    </cfRule>
    <cfRule type="cellIs" dxfId="212" priority="4" stopIfTrue="1" operator="lessThan">
      <formula>0.8898</formula>
    </cfRule>
    <cfRule type="cellIs" dxfId="211" priority="5" stopIfTrue="1" operator="greaterThanOrEqual">
      <formula>0.8898</formula>
    </cfRule>
  </conditionalFormatting>
  <dataValidations count="4">
    <dataValidation allowBlank="1" showErrorMessage="1" promptTitle="Numero de Orden" sqref="G9:G32 G35:G188" xr:uid="{9050269E-6281-406B-8641-7F3229AB7ADF}"/>
    <dataValidation type="time" allowBlank="1" showInputMessage="1" showErrorMessage="1" error="POR FAVOR INGRESE DATOS EN FORMATO DE HORA_x000a_" sqref="F35:F188" xr:uid="{F2378AB6-B97E-43E4-A8C6-D6A1E5DF235D}">
      <formula1>0</formula1>
      <formula2>0.999988425925926</formula2>
    </dataValidation>
    <dataValidation type="decimal" allowBlank="1" showInputMessage="1" showErrorMessage="1" error="POR FAVOR INGRESE DATOS EN FORMATO DE NUMEROS_x000a_" promptTitle="Producción Acumulada" prompt="Ingrese la producción Acumulada (contometro Llenadora por hora)" sqref="E9:E32" xr:uid="{EE24D2B0-BBCD-4F5D-80A4-5E87AABE878E}">
      <formula1>0</formula1>
      <formula2>10000000000</formula2>
    </dataValidation>
    <dataValidation type="list" allowBlank="1" showInputMessage="1" showErrorMessage="1" sqref="AB9:AB32" xr:uid="{E79B3E30-7F5D-40C4-99ED-CF00E777C957}">
      <formula1>"P,T,A,  "</formula1>
    </dataValidation>
  </dataValidations>
  <pageMargins left="0.75" right="0.75" top="1" bottom="1" header="0" footer="0"/>
  <pageSetup paperSize="9" orientation="portrait" r:id="rId1"/>
  <headerFooter alignWithMargins="0"/>
  <drawing r:id="rId2"/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xr:uid="{EA4123AB-F162-4C8C-AC5A-D130BD4B800A}">
          <x14:formula1>
            <xm:f>INDIRECT(VLOOKUP(J35,Causa!$A$2:$E$15,5,0))</xm:f>
          </x14:formula1>
          <xm:sqref>K35:K188</xm:sqref>
        </x14:dataValidation>
        <x14:dataValidation type="list" allowBlank="1" showInputMessage="1" showErrorMessage="1" xr:uid="{E83E8180-C055-4326-AB30-5A2C58AE9D10}">
          <x14:formula1>
            <xm:f>Causa!$A$97:$A$107</xm:f>
          </x14:formula1>
          <xm:sqref>F4</xm:sqref>
        </x14:dataValidation>
        <x14:dataValidation type="list" allowBlank="1" showInputMessage="1" showErrorMessage="1" promptTitle="Ingreso de Turnos" prompt="PMTURNOA_x000a_PMTURNOB_x000a_PMTURNOC_x000a_PMTURNOD_x000a_" xr:uid="{A8181E56-2723-47DA-8179-8C8A517C3A06}">
          <x14:formula1>
            <xm:f>Causa!$A$71:$A$74</xm:f>
          </x14:formula1>
          <xm:sqref>I9:I32</xm:sqref>
        </x14:dataValidation>
        <x14:dataValidation type="list" allowBlank="1" showInputMessage="1" showErrorMessage="1" xr:uid="{AB161584-0E34-4ABB-AB24-E55CAB81B36F}">
          <x14:formula1>
            <xm:f>Causa!$A$78:$A$81</xm:f>
          </x14:formula1>
          <xm:sqref>J9:J32</xm:sqref>
        </x14:dataValidation>
        <x14:dataValidation type="list" allowBlank="1" showInputMessage="1" showErrorMessage="1" xr:uid="{7E9E67C4-B21A-40A5-86A5-567C4B7DCC9E}">
          <x14:formula1>
            <xm:f>Causa!$A$71:$A$74</xm:f>
          </x14:formula1>
          <xm:sqref>I35:I188</xm:sqref>
        </x14:dataValidation>
        <x14:dataValidation type="list" allowBlank="1" showInputMessage="1" showErrorMessage="1" xr:uid="{CF695942-7682-476B-A653-D2B64A56BF82}">
          <x14:formula1>
            <xm:f>Causa!$A$2:$A$15</xm:f>
          </x14:formula1>
          <xm:sqref>J35:J188</xm:sqref>
        </x14:dataValidation>
        <x14:dataValidation type="list" allowBlank="1" showInputMessage="1" showErrorMessage="1" xr:uid="{AC7661D4-D625-4278-B208-AF3F9B05658A}">
          <x14:formula1>
            <xm:f>IF(OR(E35=1,E35=2),Causa!$A$28:$A$61,Causa!$A$28)</xm:f>
          </x14:formula1>
          <xm:sqref>L35:L188</xm:sqref>
        </x14:dataValidation>
        <x14:dataValidation type="list" allowBlank="1" showInputMessage="1" showErrorMessage="1" xr:uid="{C0952DF4-52F6-4FED-A66D-A3A6211B6855}">
          <x14:formula1>
            <xm:f>IF(E35=1,INDIRECT(VLOOKUP(N35,Causa!$AA:$AE,5,0)),INDIRECT(VLOOKUP(J35,Causa!$X:$AE,8,0)))</xm:f>
          </x14:formula1>
          <xm:sqref>O35:O188</xm:sqref>
        </x14:dataValidation>
        <x14:dataValidation type="list" allowBlank="1" showInputMessage="1" showErrorMessage="1" xr:uid="{A5D36A8A-EBD9-41BF-AF09-C775C6BA6570}">
          <x14:formula1>
            <xm:f>INDIRECT(VLOOKUP(M35,Causa!$T$2:$U$16,2,0))</xm:f>
          </x14:formula1>
          <xm:sqref>N35:N188</xm:sqref>
        </x14:dataValidation>
        <x14:dataValidation type="list" allowBlank="1" showInputMessage="1" showErrorMessage="1" xr:uid="{74DE6D04-AE89-4AB1-9C9F-106BCBC28908}">
          <x14:formula1>
            <xm:f>IF(E35=1,Causa!$T$2:$T$16,Causa!$W$1)</xm:f>
          </x14:formula1>
          <xm:sqref>M35:M188</xm:sqref>
        </x14:dataValidation>
      </x14:dataValidation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573F44-FAD5-461D-9F9B-6050B50DBC78}">
  <sheetPr codeName="Hoja44"/>
  <dimension ref="A1:AR188"/>
  <sheetViews>
    <sheetView showGridLines="0" topLeftCell="B14" zoomScale="103" zoomScaleNormal="40" workbookViewId="0">
      <selection activeCell="K13" sqref="K13"/>
    </sheetView>
  </sheetViews>
  <sheetFormatPr baseColWidth="10" defaultColWidth="7.77734375" defaultRowHeight="21.75" customHeight="1" x14ac:dyDescent="0.25"/>
  <cols>
    <col min="1" max="1" width="8.77734375" style="148" hidden="1" customWidth="1"/>
    <col min="2" max="2" width="11.21875" style="87" customWidth="1"/>
    <col min="3" max="3" width="8.77734375" style="87" customWidth="1"/>
    <col min="4" max="4" width="13.77734375" style="87" customWidth="1"/>
    <col min="5" max="5" width="10.21875" style="87" customWidth="1"/>
    <col min="6" max="6" width="13.77734375" style="87" customWidth="1"/>
    <col min="7" max="7" width="15.77734375" style="87" customWidth="1"/>
    <col min="8" max="8" width="13.21875" style="87" bestFit="1" customWidth="1"/>
    <col min="9" max="9" width="13.21875" style="87" customWidth="1"/>
    <col min="10" max="10" width="13.77734375" style="87" customWidth="1"/>
    <col min="11" max="11" width="12" style="87" customWidth="1"/>
    <col min="12" max="12" width="22.77734375" style="87" customWidth="1"/>
    <col min="13" max="13" width="18.21875" style="87" customWidth="1"/>
    <col min="14" max="15" width="15.77734375" style="87" customWidth="1"/>
    <col min="16" max="16" width="15.21875" style="87" customWidth="1"/>
    <col min="17" max="17" width="39.77734375" style="87" customWidth="1"/>
    <col min="18" max="18" width="34.21875" style="87" customWidth="1"/>
    <col min="19" max="19" width="16.77734375" style="87" customWidth="1"/>
    <col min="20" max="21" width="13.77734375" style="87" customWidth="1"/>
    <col min="22" max="22" width="17.77734375" style="87" bestFit="1" customWidth="1"/>
    <col min="23" max="24" width="13.77734375" style="87" customWidth="1"/>
    <col min="25" max="25" width="9.21875" style="87" bestFit="1" customWidth="1"/>
    <col min="26" max="26" width="9.44140625" style="87" customWidth="1"/>
    <col min="27" max="27" width="15.21875" style="87" customWidth="1"/>
    <col min="28" max="28" width="20.77734375" style="87" bestFit="1" customWidth="1"/>
    <col min="29" max="29" width="14.77734375" style="87" customWidth="1"/>
    <col min="30" max="30" width="19" style="87" bestFit="1" customWidth="1"/>
    <col min="31" max="31" width="5.21875" style="87" customWidth="1"/>
    <col min="32" max="32" width="21.77734375" style="87" bestFit="1" customWidth="1"/>
    <col min="33" max="33" width="14.21875" style="87" customWidth="1"/>
    <col min="34" max="34" width="18.77734375" style="87" bestFit="1" customWidth="1"/>
    <col min="35" max="41" width="15.77734375" style="87" customWidth="1"/>
    <col min="42" max="42" width="30.5546875" style="87" bestFit="1" customWidth="1"/>
    <col min="43" max="44" width="15.77734375" style="87" customWidth="1"/>
    <col min="45" max="16384" width="7.77734375" style="87"/>
  </cols>
  <sheetData>
    <row r="1" spans="1:44" ht="6.75" hidden="1" customHeight="1" x14ac:dyDescent="0.25">
      <c r="A1" s="147"/>
      <c r="B1" s="89"/>
      <c r="C1" s="89"/>
      <c r="D1" s="89"/>
      <c r="E1" s="89"/>
      <c r="F1" s="89"/>
      <c r="G1" s="89"/>
      <c r="H1" s="89"/>
      <c r="I1" s="89"/>
      <c r="J1" s="89"/>
      <c r="K1" s="89"/>
      <c r="L1" s="89"/>
      <c r="M1" s="195" t="s">
        <v>1770</v>
      </c>
      <c r="N1" s="89"/>
      <c r="O1" s="89"/>
      <c r="P1" s="89"/>
      <c r="Q1" s="89"/>
      <c r="R1" s="89"/>
      <c r="S1" s="89"/>
      <c r="T1" s="89"/>
      <c r="U1" s="89"/>
      <c r="V1" s="89"/>
      <c r="W1" s="89"/>
      <c r="X1" s="89"/>
      <c r="Y1" s="89"/>
      <c r="Z1" s="89"/>
      <c r="AA1" s="89"/>
      <c r="AE1" s="88"/>
    </row>
    <row r="2" spans="1:44" ht="3.75" customHeight="1" thickBot="1" x14ac:dyDescent="0.3">
      <c r="AE2" s="88"/>
    </row>
    <row r="3" spans="1:44" ht="21" customHeight="1" thickBot="1" x14ac:dyDescent="0.45">
      <c r="E3" s="217" t="s">
        <v>0</v>
      </c>
      <c r="F3" s="37"/>
      <c r="G3" s="268" t="s">
        <v>1759</v>
      </c>
      <c r="H3" s="263"/>
      <c r="I3" s="263"/>
      <c r="J3" s="263"/>
      <c r="K3" s="263"/>
      <c r="L3" s="269"/>
      <c r="M3" s="202" t="s">
        <v>1848</v>
      </c>
      <c r="N3" s="202" t="s">
        <v>1849</v>
      </c>
      <c r="O3" s="91"/>
      <c r="P3" s="91"/>
      <c r="Q3" s="91"/>
      <c r="R3" s="91"/>
      <c r="S3" s="39"/>
      <c r="AE3" s="88"/>
    </row>
    <row r="4" spans="1:44" ht="18.75" customHeight="1" thickBot="1" x14ac:dyDescent="0.3">
      <c r="D4" s="90"/>
      <c r="E4" s="217" t="s">
        <v>1762</v>
      </c>
      <c r="F4" s="264"/>
      <c r="G4" s="265"/>
      <c r="H4" s="28">
        <f>IFERROR(VLOOKUP(F4,Causa!$A$97:$B$108,2,0),0)</f>
        <v>0</v>
      </c>
      <c r="I4" s="90"/>
      <c r="J4" s="92"/>
      <c r="K4" s="92"/>
      <c r="L4" s="201" t="s">
        <v>1845</v>
      </c>
      <c r="M4" s="203">
        <f>+SUMIFS(P:P,L:L,$M$1,X:X,"M")</f>
        <v>0</v>
      </c>
      <c r="N4" s="203">
        <f>COUNTIFS(N7:N30,"&gt;180",AA7:AA30,"M")</f>
        <v>0</v>
      </c>
      <c r="O4" s="91"/>
      <c r="P4" s="91"/>
      <c r="Q4" s="90"/>
      <c r="R4" s="94"/>
      <c r="AE4" s="88"/>
    </row>
    <row r="5" spans="1:44" ht="18.75" customHeight="1" x14ac:dyDescent="0.25">
      <c r="D5" s="95" t="s">
        <v>1752</v>
      </c>
      <c r="E5" s="78">
        <f>IFERROR(SUM(T9:T32)/(SUM(Y9:Y32)-SUM(U9:U32)-SUM(V9:V32)-SUM(W9:W32)),0)</f>
        <v>0</v>
      </c>
      <c r="F5" s="95" t="s">
        <v>1751</v>
      </c>
      <c r="G5" s="27">
        <f>IFERROR(SUM(T9:T32)/(SUM(Y9:Y32)-SUM(U9:U32)),0)</f>
        <v>0</v>
      </c>
      <c r="H5" s="95" t="s">
        <v>1753</v>
      </c>
      <c r="I5" s="78">
        <f>IFERROR(SUM(T9:T32)/(SUM(Y9:Y32)-SUM(U9:U32)-SUM(V9:V32)),0)</f>
        <v>0</v>
      </c>
      <c r="J5" s="93"/>
      <c r="K5" s="93"/>
      <c r="L5" s="201" t="s">
        <v>1846</v>
      </c>
      <c r="M5" s="203">
        <f>+SUMIFS(P:P,L:L,$M$1,X:X,"T")</f>
        <v>0</v>
      </c>
      <c r="N5" s="203">
        <f>COUNTIFS(N8:N31,"&gt;180",AA8:AA31,"t")</f>
        <v>0</v>
      </c>
      <c r="O5" s="95"/>
      <c r="P5" s="95"/>
      <c r="T5" s="192" t="s">
        <v>11</v>
      </c>
      <c r="U5" s="192" t="s">
        <v>12</v>
      </c>
      <c r="V5" s="192" t="s">
        <v>13</v>
      </c>
      <c r="W5" s="192" t="s">
        <v>14</v>
      </c>
      <c r="X5" s="192" t="s">
        <v>15</v>
      </c>
      <c r="Y5" s="192" t="s">
        <v>16</v>
      </c>
      <c r="AE5" s="97"/>
      <c r="AF5" s="98"/>
    </row>
    <row r="6" spans="1:44" ht="18.75" customHeight="1" thickBot="1" x14ac:dyDescent="0.3">
      <c r="C6" s="87" t="s">
        <v>1799</v>
      </c>
      <c r="D6" s="95" t="s">
        <v>1752</v>
      </c>
      <c r="E6" s="78">
        <f>IFERROR(SUM(T9:T16)/(SUM(Y9:Y16)-SUM(U9:U16)-SUM(V9:V16)-SUM(W9:W16)),0)</f>
        <v>0</v>
      </c>
      <c r="F6" s="95" t="s">
        <v>1751</v>
      </c>
      <c r="G6" s="27">
        <f>IFERROR(SUM(T9:T16)/(SUM(Y9:Y16)-SUM(U9:U16)),0)</f>
        <v>0</v>
      </c>
      <c r="H6" s="95" t="s">
        <v>1753</v>
      </c>
      <c r="I6" s="78">
        <f>IFERROR(SUM(T9:T16)/(SUM(Y9:Y16)-SUM(U9:U16)-SUM(V9:V16)),0)</f>
        <v>0</v>
      </c>
      <c r="J6" s="99"/>
      <c r="K6" s="99"/>
      <c r="L6" s="201" t="s">
        <v>1847</v>
      </c>
      <c r="M6" s="204">
        <f>+SUMIFS(P:P,L:L,$M$1,X:X,"N")</f>
        <v>0</v>
      </c>
      <c r="N6" s="204">
        <f>COUNTIFS(N9:N32,"&gt;180",AA9:AA32,"n")</f>
        <v>0</v>
      </c>
      <c r="O6" s="99"/>
      <c r="P6" s="99"/>
      <c r="T6" s="191">
        <f>SUM(T9:T32)</f>
        <v>0</v>
      </c>
      <c r="U6" s="191">
        <f t="shared" ref="U6:Y6" si="0">SUM(U9:U32)</f>
        <v>0</v>
      </c>
      <c r="V6" s="191">
        <f t="shared" si="0"/>
        <v>0</v>
      </c>
      <c r="W6" s="191">
        <f t="shared" si="0"/>
        <v>0</v>
      </c>
      <c r="X6" s="191">
        <f t="shared" si="0"/>
        <v>0</v>
      </c>
      <c r="Y6" s="191">
        <f t="shared" si="0"/>
        <v>0</v>
      </c>
      <c r="Z6" s="100"/>
      <c r="AA6" s="119"/>
      <c r="AB6" s="119"/>
      <c r="AC6" s="119"/>
      <c r="AD6" s="96"/>
      <c r="AE6" s="97"/>
      <c r="AF6" s="98"/>
    </row>
    <row r="7" spans="1:44" ht="26.25" customHeight="1" thickBot="1" x14ac:dyDescent="0.3">
      <c r="C7" s="266" t="s">
        <v>1</v>
      </c>
      <c r="D7" s="257"/>
      <c r="E7" s="257"/>
      <c r="F7" s="257"/>
      <c r="G7" s="257"/>
      <c r="H7" s="257"/>
      <c r="I7" s="257"/>
      <c r="J7" s="257"/>
      <c r="K7" s="257"/>
      <c r="L7" s="257"/>
      <c r="M7" s="270"/>
      <c r="N7" s="270"/>
      <c r="O7" s="257"/>
      <c r="P7" s="257"/>
      <c r="Q7" s="257"/>
      <c r="R7" s="257"/>
      <c r="S7" s="267"/>
      <c r="T7" s="256" t="s">
        <v>2</v>
      </c>
      <c r="U7" s="257"/>
      <c r="V7" s="257"/>
      <c r="W7" s="257"/>
      <c r="X7" s="257"/>
      <c r="Y7" s="257"/>
      <c r="Z7" s="258"/>
      <c r="AA7" s="252"/>
      <c r="AB7" s="252"/>
      <c r="AC7" s="252"/>
      <c r="AD7" s="252"/>
      <c r="AE7" s="97"/>
      <c r="AF7" s="98"/>
    </row>
    <row r="8" spans="1:44" s="104" customFormat="1" ht="42" customHeight="1" thickBot="1" x14ac:dyDescent="0.3">
      <c r="A8" s="149"/>
      <c r="B8" s="77" t="s">
        <v>1738</v>
      </c>
      <c r="C8" s="23" t="s">
        <v>1737</v>
      </c>
      <c r="D8" s="132" t="s">
        <v>1742</v>
      </c>
      <c r="E8" s="132" t="s">
        <v>3</v>
      </c>
      <c r="F8" s="132" t="s">
        <v>4</v>
      </c>
      <c r="G8" s="132" t="s">
        <v>6</v>
      </c>
      <c r="H8" s="132" t="s">
        <v>7</v>
      </c>
      <c r="I8" s="132" t="s">
        <v>8</v>
      </c>
      <c r="J8" s="132" t="s">
        <v>5</v>
      </c>
      <c r="K8" s="144" t="s">
        <v>1745</v>
      </c>
      <c r="L8" s="132" t="s">
        <v>9</v>
      </c>
      <c r="M8" s="132" t="s">
        <v>1746</v>
      </c>
      <c r="N8" s="132" t="s">
        <v>119</v>
      </c>
      <c r="O8" s="132" t="s">
        <v>1743</v>
      </c>
      <c r="P8" s="132" t="s">
        <v>1744</v>
      </c>
      <c r="Q8" s="253" t="s">
        <v>10</v>
      </c>
      <c r="R8" s="254"/>
      <c r="S8" s="255"/>
      <c r="T8" s="132" t="s">
        <v>11</v>
      </c>
      <c r="U8" s="132" t="s">
        <v>12</v>
      </c>
      <c r="V8" s="132" t="s">
        <v>13</v>
      </c>
      <c r="W8" s="144" t="s">
        <v>14</v>
      </c>
      <c r="X8" s="144" t="s">
        <v>15</v>
      </c>
      <c r="Y8" s="132" t="s">
        <v>16</v>
      </c>
      <c r="Z8" s="145" t="s">
        <v>4</v>
      </c>
      <c r="AA8" s="101"/>
      <c r="AB8" s="219"/>
      <c r="AC8" s="252"/>
      <c r="AD8" s="252"/>
      <c r="AE8" s="102"/>
      <c r="AF8" s="103"/>
    </row>
    <row r="9" spans="1:44" s="108" customFormat="1" ht="17.25" customHeight="1" x14ac:dyDescent="0.25">
      <c r="A9" s="259" t="s">
        <v>1761</v>
      </c>
      <c r="B9" s="46"/>
      <c r="C9" s="48" t="str">
        <f>IF(D9="","",Y9-60)</f>
        <v/>
      </c>
      <c r="D9" s="40" t="str">
        <f>IFERROR(IF(H9="","",(1-(H9/(VLOOKUP(J9,Causa!$A$78:$B$80,2,0))))*60),"FALTA CALIBRE")</f>
        <v/>
      </c>
      <c r="E9" s="41"/>
      <c r="F9" s="42">
        <v>4.0972222222222222E-2</v>
      </c>
      <c r="G9" s="133"/>
      <c r="H9" s="122" t="str">
        <f>IF(E9="","",E9)</f>
        <v/>
      </c>
      <c r="I9" s="146"/>
      <c r="J9" s="43"/>
      <c r="K9" s="159" t="str">
        <f>IFERROR("Promedio Vol. De 00:00 a 08:00: " &amp; ROUND(AVERAGE(N9:N16),1) &amp; "  - GLY Promedio: " &amp; ROUND(AVERAGE(L9:L16),3)*100,"")</f>
        <v/>
      </c>
      <c r="L9" s="123">
        <f t="shared" ref="L9:L32" si="1">IF(T9=0,0,ROUND((T9/(60-U9)),3))</f>
        <v>0</v>
      </c>
      <c r="M9" s="123">
        <f t="shared" ref="M9:M32" si="2">IF(T9=0,0,ROUND((T9/(60-U9-V9-W9)),3))</f>
        <v>0</v>
      </c>
      <c r="N9" s="44" t="str">
        <f>IF(E9="","",H9/12*VLOOKUP(J9,Causa!$A$78:$C$80,3,0))</f>
        <v/>
      </c>
      <c r="O9" s="44">
        <f t="shared" ref="O9:O32" si="3">+X9</f>
        <v>0</v>
      </c>
      <c r="P9" s="44">
        <f t="shared" ref="P9:P32" si="4">+W9</f>
        <v>0</v>
      </c>
      <c r="Q9" s="160"/>
      <c r="R9" s="262">
        <f>IFERROR(SUM(T9:T15)/(SUM(Y9:Y15)-SUM(U9:U15)-SUM(V9:V15)),0)</f>
        <v>0</v>
      </c>
      <c r="S9" s="262"/>
      <c r="T9" s="161">
        <f>IF(H9="",0,ROUND(H9/VLOOKUP(J9,Causa!$A$78:$B$80,2,0)*60,2))</f>
        <v>0</v>
      </c>
      <c r="U9" s="161">
        <f>SUMIF($W$35:$W$188,Z9,$S$35:$S$188)</f>
        <v>0</v>
      </c>
      <c r="V9" s="161">
        <f>SUMIF($W$35:$W$188,Z9,$T$35:$T$188)</f>
        <v>0</v>
      </c>
      <c r="W9" s="161">
        <f>SUMIF($W$35:$W$188,Z9,$U$35:$U$188)</f>
        <v>0</v>
      </c>
      <c r="X9" s="161">
        <f>SUMIF($W$35:$W$188,Z9,$V$35:$V$188)</f>
        <v>0</v>
      </c>
      <c r="Y9" s="161">
        <f t="shared" ref="Y9:Y32" si="5">SUM(T9:X9)</f>
        <v>0</v>
      </c>
      <c r="Z9" s="162">
        <v>0</v>
      </c>
      <c r="AA9" s="105" t="s">
        <v>517</v>
      </c>
      <c r="AB9" s="106"/>
      <c r="AC9" s="106"/>
      <c r="AD9" s="106"/>
      <c r="AE9" s="107">
        <v>0</v>
      </c>
      <c r="AP9" s="87"/>
      <c r="AQ9" s="87"/>
      <c r="AR9" s="87"/>
    </row>
    <row r="10" spans="1:44" s="108" customFormat="1" ht="17.25" customHeight="1" x14ac:dyDescent="0.25">
      <c r="A10" s="260"/>
      <c r="B10" s="47"/>
      <c r="C10" s="49" t="str">
        <f t="shared" ref="C10:C32" si="6">IF(D10="","",Y10-60)</f>
        <v/>
      </c>
      <c r="D10" s="40" t="str">
        <f>IFERROR(IF(H10="","",(1-(H10/(VLOOKUP(J10,Causa!$A$78:$B$80,2,0))))*60),"FALTA CALIBRE")</f>
        <v/>
      </c>
      <c r="E10" s="41"/>
      <c r="F10" s="42">
        <v>8.2638888888888887E-2</v>
      </c>
      <c r="G10" s="133"/>
      <c r="H10" s="122" t="str">
        <f t="shared" ref="H10:H32" si="7">IF(E10=0,"",(E10-E9))</f>
        <v/>
      </c>
      <c r="I10" s="146"/>
      <c r="J10" s="43"/>
      <c r="K10" s="159"/>
      <c r="L10" s="123">
        <f t="shared" si="1"/>
        <v>0</v>
      </c>
      <c r="M10" s="123">
        <f t="shared" si="2"/>
        <v>0</v>
      </c>
      <c r="N10" s="44" t="str">
        <f>IF(E10="","",H10/12*VLOOKUP(J10,Causa!$A$78:$C$80,3,0))</f>
        <v/>
      </c>
      <c r="O10" s="44">
        <f t="shared" si="3"/>
        <v>0</v>
      </c>
      <c r="P10" s="44">
        <f t="shared" si="4"/>
        <v>0</v>
      </c>
      <c r="Q10" s="160"/>
      <c r="R10" s="262"/>
      <c r="S10" s="262"/>
      <c r="T10" s="161">
        <f>IF(H10="",0,ROUND(H10/VLOOKUP(J10,Causa!$A$78:$B$80,2,0)*60,2))</f>
        <v>0</v>
      </c>
      <c r="U10" s="161">
        <f t="shared" ref="U10:U32" si="8">SUMIF($W$35:$W$188,Z10,$S$35:$S$188)</f>
        <v>0</v>
      </c>
      <c r="V10" s="161">
        <f t="shared" ref="V10:V32" si="9">SUMIF($W$35:$W$188,Z10,$T$35:$T$188)</f>
        <v>0</v>
      </c>
      <c r="W10" s="161">
        <f t="shared" ref="W10:W32" si="10">SUMIF($W$35:$W$188,Z10,$U$35:$U$188)</f>
        <v>0</v>
      </c>
      <c r="X10" s="161">
        <f t="shared" ref="X10:X32" si="11">SUMIF($W$35:$W$188,Z10,$V$35:$V$188)</f>
        <v>0</v>
      </c>
      <c r="Y10" s="161">
        <f t="shared" si="5"/>
        <v>0</v>
      </c>
      <c r="Z10" s="162">
        <v>1</v>
      </c>
      <c r="AA10" s="105" t="s">
        <v>517</v>
      </c>
      <c r="AB10" s="106"/>
      <c r="AC10" s="106"/>
      <c r="AD10" s="106"/>
      <c r="AE10" s="107">
        <f t="shared" ref="AE10:AE32" si="12">+AE9+1</f>
        <v>1</v>
      </c>
      <c r="AP10" s="109"/>
      <c r="AQ10" s="109"/>
      <c r="AR10" s="109"/>
    </row>
    <row r="11" spans="1:44" s="108" customFormat="1" ht="17.25" customHeight="1" x14ac:dyDescent="0.25">
      <c r="A11" s="260"/>
      <c r="B11" s="47"/>
      <c r="C11" s="49" t="str">
        <f t="shared" si="6"/>
        <v/>
      </c>
      <c r="D11" s="40" t="str">
        <f>IFERROR(IF(H11="","",(1-(H11/(VLOOKUP(J11,Causa!$A$78:$B$80,2,0))))*60),"FALTA CALIBRE")</f>
        <v/>
      </c>
      <c r="E11" s="41"/>
      <c r="F11" s="42">
        <v>0.124305555555556</v>
      </c>
      <c r="G11" s="133"/>
      <c r="H11" s="122" t="str">
        <f t="shared" si="7"/>
        <v/>
      </c>
      <c r="I11" s="146"/>
      <c r="J11" s="43"/>
      <c r="K11" s="159"/>
      <c r="L11" s="123">
        <f t="shared" si="1"/>
        <v>0</v>
      </c>
      <c r="M11" s="123">
        <f t="shared" si="2"/>
        <v>0</v>
      </c>
      <c r="N11" s="44" t="str">
        <f>IF(E11="","",H11/12*VLOOKUP(J11,Causa!$A$78:$C$80,3,0))</f>
        <v/>
      </c>
      <c r="O11" s="44">
        <f t="shared" si="3"/>
        <v>0</v>
      </c>
      <c r="P11" s="44">
        <f t="shared" si="4"/>
        <v>0</v>
      </c>
      <c r="Q11" s="160"/>
      <c r="R11" s="262"/>
      <c r="S11" s="262"/>
      <c r="T11" s="161">
        <f>IF(H11="",0,ROUND(H11/VLOOKUP(J11,Causa!$A$78:$B$80,2,0)*60,2))</f>
        <v>0</v>
      </c>
      <c r="U11" s="161">
        <f t="shared" si="8"/>
        <v>0</v>
      </c>
      <c r="V11" s="161">
        <f t="shared" si="9"/>
        <v>0</v>
      </c>
      <c r="W11" s="161">
        <f t="shared" si="10"/>
        <v>0</v>
      </c>
      <c r="X11" s="161">
        <f t="shared" si="11"/>
        <v>0</v>
      </c>
      <c r="Y11" s="161">
        <f t="shared" si="5"/>
        <v>0</v>
      </c>
      <c r="Z11" s="162">
        <v>2</v>
      </c>
      <c r="AA11" s="105" t="s">
        <v>517</v>
      </c>
      <c r="AB11" s="106"/>
      <c r="AC11" s="106"/>
      <c r="AD11" s="106"/>
      <c r="AE11" s="107">
        <f t="shared" si="12"/>
        <v>2</v>
      </c>
      <c r="AP11" s="87"/>
      <c r="AQ11" s="87"/>
      <c r="AR11" s="87"/>
    </row>
    <row r="12" spans="1:44" s="108" customFormat="1" ht="17.25" customHeight="1" x14ac:dyDescent="0.25">
      <c r="A12" s="260"/>
      <c r="B12" s="47"/>
      <c r="C12" s="49" t="str">
        <f t="shared" si="6"/>
        <v/>
      </c>
      <c r="D12" s="40" t="str">
        <f>IFERROR(IF(H12="","",(1-(H12/(VLOOKUP(J12,Causa!$A$78:$B$80,2,0))))*60),"FALTA CALIBRE")</f>
        <v/>
      </c>
      <c r="E12" s="41"/>
      <c r="F12" s="42">
        <v>0.16597222222222199</v>
      </c>
      <c r="G12" s="133"/>
      <c r="H12" s="122" t="str">
        <f t="shared" si="7"/>
        <v/>
      </c>
      <c r="I12" s="146"/>
      <c r="J12" s="43"/>
      <c r="K12" s="159"/>
      <c r="L12" s="123">
        <f t="shared" si="1"/>
        <v>0</v>
      </c>
      <c r="M12" s="123">
        <f t="shared" si="2"/>
        <v>0</v>
      </c>
      <c r="N12" s="44" t="str">
        <f>IF(E12="","",H12/12*VLOOKUP(J12,Causa!$A$78:$C$80,3,0))</f>
        <v/>
      </c>
      <c r="O12" s="44">
        <f t="shared" si="3"/>
        <v>0</v>
      </c>
      <c r="P12" s="44">
        <f t="shared" si="4"/>
        <v>0</v>
      </c>
      <c r="Q12" s="160"/>
      <c r="R12" s="262"/>
      <c r="S12" s="262"/>
      <c r="T12" s="161">
        <f>IF(H12="",0,ROUND(H12/VLOOKUP(J12,Causa!$A$78:$B$80,2,0)*60,2))</f>
        <v>0</v>
      </c>
      <c r="U12" s="161">
        <f t="shared" si="8"/>
        <v>0</v>
      </c>
      <c r="V12" s="161">
        <f t="shared" si="9"/>
        <v>0</v>
      </c>
      <c r="W12" s="161">
        <f t="shared" si="10"/>
        <v>0</v>
      </c>
      <c r="X12" s="161">
        <f t="shared" si="11"/>
        <v>0</v>
      </c>
      <c r="Y12" s="161">
        <f t="shared" si="5"/>
        <v>0</v>
      </c>
      <c r="Z12" s="162">
        <v>3</v>
      </c>
      <c r="AA12" s="105" t="s">
        <v>517</v>
      </c>
      <c r="AB12" s="106"/>
      <c r="AC12" s="106"/>
      <c r="AD12" s="106"/>
      <c r="AE12" s="107">
        <f t="shared" si="12"/>
        <v>3</v>
      </c>
      <c r="AP12" s="87"/>
      <c r="AQ12" s="87"/>
      <c r="AR12" s="87"/>
    </row>
    <row r="13" spans="1:44" s="108" customFormat="1" ht="17.25" customHeight="1" x14ac:dyDescent="0.25">
      <c r="A13" s="260"/>
      <c r="B13" s="47"/>
      <c r="C13" s="49" t="str">
        <f t="shared" si="6"/>
        <v/>
      </c>
      <c r="D13" s="40" t="str">
        <f>IFERROR(IF(H13="","",(1-(H13/(VLOOKUP(J13,Causa!$A$78:$B$80,2,0))))*60),"FALTA CALIBRE")</f>
        <v/>
      </c>
      <c r="E13" s="41"/>
      <c r="F13" s="42">
        <v>0.20763888888888901</v>
      </c>
      <c r="G13" s="133"/>
      <c r="H13" s="122" t="str">
        <f t="shared" si="7"/>
        <v/>
      </c>
      <c r="I13" s="146"/>
      <c r="J13" s="43"/>
      <c r="K13" s="159"/>
      <c r="L13" s="123">
        <f t="shared" si="1"/>
        <v>0</v>
      </c>
      <c r="M13" s="123">
        <f t="shared" si="2"/>
        <v>0</v>
      </c>
      <c r="N13" s="44" t="str">
        <f>IF(E13="","",H13/12*VLOOKUP(J13,Causa!$A$78:$C$80,3,0))</f>
        <v/>
      </c>
      <c r="O13" s="44">
        <f t="shared" si="3"/>
        <v>0</v>
      </c>
      <c r="P13" s="44">
        <f t="shared" si="4"/>
        <v>0</v>
      </c>
      <c r="Q13" s="160"/>
      <c r="R13" s="262"/>
      <c r="S13" s="262"/>
      <c r="T13" s="161">
        <f>IF(H13="",0,ROUND(H13/VLOOKUP(J13,Causa!$A$78:$B$80,2,0)*60,2))</f>
        <v>0</v>
      </c>
      <c r="U13" s="161">
        <f t="shared" si="8"/>
        <v>0</v>
      </c>
      <c r="V13" s="161">
        <f t="shared" si="9"/>
        <v>0</v>
      </c>
      <c r="W13" s="161">
        <f t="shared" si="10"/>
        <v>0</v>
      </c>
      <c r="X13" s="161">
        <f t="shared" si="11"/>
        <v>0</v>
      </c>
      <c r="Y13" s="161">
        <f t="shared" si="5"/>
        <v>0</v>
      </c>
      <c r="Z13" s="162">
        <v>4</v>
      </c>
      <c r="AA13" s="105" t="s">
        <v>517</v>
      </c>
      <c r="AB13" s="106"/>
      <c r="AC13" s="106"/>
      <c r="AD13" s="106"/>
      <c r="AE13" s="107">
        <f t="shared" si="12"/>
        <v>4</v>
      </c>
      <c r="AP13" s="87"/>
      <c r="AQ13" s="87"/>
      <c r="AR13" s="87"/>
    </row>
    <row r="14" spans="1:44" s="108" customFormat="1" ht="17.25" customHeight="1" x14ac:dyDescent="0.25">
      <c r="A14" s="260"/>
      <c r="B14" s="47"/>
      <c r="C14" s="49" t="str">
        <f t="shared" si="6"/>
        <v/>
      </c>
      <c r="D14" s="40" t="str">
        <f>IFERROR(IF(H14="","",(1-(H14/(VLOOKUP(J14,Causa!$A$78:$B$80,2,0))))*60),"FALTA CALIBRE")</f>
        <v/>
      </c>
      <c r="E14" s="41"/>
      <c r="F14" s="42">
        <v>0.249305555555556</v>
      </c>
      <c r="G14" s="133"/>
      <c r="H14" s="122" t="str">
        <f t="shared" si="7"/>
        <v/>
      </c>
      <c r="I14" s="146"/>
      <c r="J14" s="43"/>
      <c r="K14" s="159"/>
      <c r="L14" s="123">
        <f t="shared" si="1"/>
        <v>0</v>
      </c>
      <c r="M14" s="123">
        <f t="shared" si="2"/>
        <v>0</v>
      </c>
      <c r="N14" s="44" t="str">
        <f>IF(E14="","",H14/12*VLOOKUP(J14,Causa!$A$78:$C$80,3,0))</f>
        <v/>
      </c>
      <c r="O14" s="44">
        <f t="shared" si="3"/>
        <v>0</v>
      </c>
      <c r="P14" s="44">
        <f t="shared" si="4"/>
        <v>0</v>
      </c>
      <c r="Q14" s="160"/>
      <c r="R14" s="262"/>
      <c r="S14" s="262"/>
      <c r="T14" s="161">
        <f>IF(H14="",0,ROUND(H14/VLOOKUP(J14,Causa!$A$78:$B$80,2,0)*60,2))</f>
        <v>0</v>
      </c>
      <c r="U14" s="161">
        <f t="shared" si="8"/>
        <v>0</v>
      </c>
      <c r="V14" s="161">
        <f t="shared" si="9"/>
        <v>0</v>
      </c>
      <c r="W14" s="161">
        <f t="shared" si="10"/>
        <v>0</v>
      </c>
      <c r="X14" s="161">
        <f t="shared" si="11"/>
        <v>0</v>
      </c>
      <c r="Y14" s="161">
        <f t="shared" si="5"/>
        <v>0</v>
      </c>
      <c r="Z14" s="162">
        <v>5</v>
      </c>
      <c r="AA14" s="105" t="s">
        <v>517</v>
      </c>
      <c r="AB14" s="106"/>
      <c r="AC14" s="106"/>
      <c r="AD14" s="106"/>
      <c r="AE14" s="107">
        <f t="shared" si="12"/>
        <v>5</v>
      </c>
      <c r="AP14" s="87"/>
      <c r="AQ14" s="87"/>
      <c r="AR14" s="87"/>
    </row>
    <row r="15" spans="1:44" s="108" customFormat="1" ht="17.25" customHeight="1" thickBot="1" x14ac:dyDescent="0.3">
      <c r="A15" s="261"/>
      <c r="B15" s="47"/>
      <c r="C15" s="50" t="str">
        <f t="shared" si="6"/>
        <v/>
      </c>
      <c r="D15" s="40" t="str">
        <f>IFERROR(IF(H15="","",(1-(H15/(VLOOKUP(J15,Causa!$A$78:$B$80,2,0))))*60),"FALTA CALIBRE")</f>
        <v/>
      </c>
      <c r="E15" s="41"/>
      <c r="F15" s="42">
        <v>0.29097222222222202</v>
      </c>
      <c r="G15" s="133"/>
      <c r="H15" s="122" t="str">
        <f t="shared" si="7"/>
        <v/>
      </c>
      <c r="I15" s="146"/>
      <c r="J15" s="43"/>
      <c r="K15" s="159"/>
      <c r="L15" s="123">
        <f t="shared" si="1"/>
        <v>0</v>
      </c>
      <c r="M15" s="123">
        <f t="shared" si="2"/>
        <v>0</v>
      </c>
      <c r="N15" s="44" t="str">
        <f>IF(E15="","",H15/12*VLOOKUP(J15,Causa!$A$78:$C$80,3,0))</f>
        <v/>
      </c>
      <c r="O15" s="44">
        <f t="shared" si="3"/>
        <v>0</v>
      </c>
      <c r="P15" s="44">
        <f t="shared" si="4"/>
        <v>0</v>
      </c>
      <c r="Q15" s="160"/>
      <c r="R15" s="262"/>
      <c r="S15" s="262"/>
      <c r="T15" s="161">
        <f>IF(H15="",0,ROUND(H15/VLOOKUP(J15,Causa!$A$78:$B$80,2,0)*60,2))</f>
        <v>0</v>
      </c>
      <c r="U15" s="161">
        <f t="shared" si="8"/>
        <v>0</v>
      </c>
      <c r="V15" s="161">
        <f t="shared" si="9"/>
        <v>0</v>
      </c>
      <c r="W15" s="161">
        <f t="shared" si="10"/>
        <v>0</v>
      </c>
      <c r="X15" s="161">
        <f t="shared" si="11"/>
        <v>0</v>
      </c>
      <c r="Y15" s="161">
        <f t="shared" si="5"/>
        <v>0</v>
      </c>
      <c r="Z15" s="162">
        <v>6</v>
      </c>
      <c r="AA15" s="105" t="s">
        <v>517</v>
      </c>
      <c r="AB15" s="106"/>
      <c r="AC15" s="106"/>
      <c r="AD15" s="106"/>
      <c r="AE15" s="107">
        <f t="shared" si="12"/>
        <v>6</v>
      </c>
      <c r="AP15" s="87"/>
      <c r="AQ15" s="87"/>
      <c r="AR15" s="87"/>
    </row>
    <row r="16" spans="1:44" s="108" customFormat="1" ht="21" customHeight="1" x14ac:dyDescent="0.25">
      <c r="A16" s="259" t="s">
        <v>1763</v>
      </c>
      <c r="B16" s="47"/>
      <c r="C16" s="48" t="str">
        <f t="shared" si="6"/>
        <v/>
      </c>
      <c r="D16" s="40" t="str">
        <f>IFERROR(IF(H16="","",(1-(H16/(VLOOKUP(J16,Causa!$A$78:$B$80,2,0))))*60),"FALTA CALIBRE")</f>
        <v/>
      </c>
      <c r="E16" s="41"/>
      <c r="F16" s="42">
        <v>0.33263888888888898</v>
      </c>
      <c r="G16" s="133"/>
      <c r="H16" s="122" t="str">
        <f t="shared" si="7"/>
        <v/>
      </c>
      <c r="I16" s="146"/>
      <c r="J16" s="43"/>
      <c r="K16" s="159"/>
      <c r="L16" s="123">
        <f t="shared" si="1"/>
        <v>0</v>
      </c>
      <c r="M16" s="123">
        <f t="shared" si="2"/>
        <v>0</v>
      </c>
      <c r="N16" s="44" t="str">
        <f>IF(E16="","",H16/12*VLOOKUP(J16,Causa!$A$78:$C$80,3,0))</f>
        <v/>
      </c>
      <c r="O16" s="44">
        <f t="shared" si="3"/>
        <v>0</v>
      </c>
      <c r="P16" s="44">
        <f t="shared" si="4"/>
        <v>0</v>
      </c>
      <c r="Q16" s="160"/>
      <c r="R16" s="45">
        <f>IFERROR(SUM(T16:T23)/(SUM(Y16:Y23)-SUM(U16:U23)-SUM(V16:V23)),0)</f>
        <v>0</v>
      </c>
      <c r="S16" s="45"/>
      <c r="T16" s="161">
        <f>IF(H16="",0,ROUND(H16/VLOOKUP(J16,Causa!$A$78:$B$80,2,0)*60,2))</f>
        <v>0</v>
      </c>
      <c r="U16" s="161">
        <f t="shared" si="8"/>
        <v>0</v>
      </c>
      <c r="V16" s="161">
        <f t="shared" si="9"/>
        <v>0</v>
      </c>
      <c r="W16" s="161">
        <f t="shared" si="10"/>
        <v>0</v>
      </c>
      <c r="X16" s="161">
        <f t="shared" si="11"/>
        <v>0</v>
      </c>
      <c r="Y16" s="161">
        <f t="shared" si="5"/>
        <v>0</v>
      </c>
      <c r="Z16" s="162">
        <v>7</v>
      </c>
      <c r="AA16" s="105" t="s">
        <v>515</v>
      </c>
      <c r="AB16" s="106"/>
      <c r="AC16" s="106"/>
      <c r="AD16" s="106"/>
      <c r="AE16" s="107">
        <f t="shared" si="12"/>
        <v>7</v>
      </c>
      <c r="AP16" s="87"/>
      <c r="AQ16" s="87"/>
      <c r="AR16" s="87"/>
    </row>
    <row r="17" spans="1:44" s="108" customFormat="1" ht="24.75" customHeight="1" x14ac:dyDescent="0.25">
      <c r="A17" s="260"/>
      <c r="B17" s="47"/>
      <c r="C17" s="49" t="str">
        <f t="shared" si="6"/>
        <v/>
      </c>
      <c r="D17" s="40" t="str">
        <f>IFERROR(IF(H17="","",(1-(H17/(VLOOKUP(J17,Causa!$A$78:$B$80,2,0))))*60),"FALTA CALIBRE")</f>
        <v/>
      </c>
      <c r="E17" s="41"/>
      <c r="F17" s="42">
        <v>0.374305555555556</v>
      </c>
      <c r="G17" s="133"/>
      <c r="H17" s="122" t="str">
        <f t="shared" si="7"/>
        <v/>
      </c>
      <c r="I17" s="146"/>
      <c r="J17" s="43"/>
      <c r="K17" s="159" t="str">
        <f>IFERROR("Promedio Vol. De 00:00 a 08:00: " &amp; ROUND(AVERAGE(N17:N24),1) &amp; "  - GLY Promedio: " &amp; ROUND(AVERAGE(L17:L24),3)*100,"")</f>
        <v/>
      </c>
      <c r="L17" s="123">
        <f t="shared" si="1"/>
        <v>0</v>
      </c>
      <c r="M17" s="123">
        <f t="shared" si="2"/>
        <v>0</v>
      </c>
      <c r="N17" s="44" t="str">
        <f>IF(E17="","",H17/12*VLOOKUP(J17,Causa!$A$78:$C$80,3,0))</f>
        <v/>
      </c>
      <c r="O17" s="44">
        <f t="shared" si="3"/>
        <v>0</v>
      </c>
      <c r="P17" s="44">
        <f t="shared" si="4"/>
        <v>0</v>
      </c>
      <c r="Q17" s="160"/>
      <c r="R17" s="45"/>
      <c r="S17" s="45"/>
      <c r="T17" s="161">
        <f>IF(H17="",0,ROUND(H17/VLOOKUP(J17,Causa!$A$78:$B$80,2,0)*60,2))</f>
        <v>0</v>
      </c>
      <c r="U17" s="161">
        <f t="shared" si="8"/>
        <v>0</v>
      </c>
      <c r="V17" s="161">
        <f t="shared" si="9"/>
        <v>0</v>
      </c>
      <c r="W17" s="161">
        <f t="shared" si="10"/>
        <v>0</v>
      </c>
      <c r="X17" s="161">
        <f t="shared" si="11"/>
        <v>0</v>
      </c>
      <c r="Y17" s="161">
        <f t="shared" si="5"/>
        <v>0</v>
      </c>
      <c r="Z17" s="162">
        <v>8</v>
      </c>
      <c r="AA17" s="105" t="s">
        <v>515</v>
      </c>
      <c r="AB17" s="106"/>
      <c r="AC17" s="106"/>
      <c r="AD17" s="106"/>
      <c r="AE17" s="107">
        <f t="shared" si="12"/>
        <v>8</v>
      </c>
      <c r="AP17" s="87"/>
      <c r="AQ17" s="87"/>
      <c r="AR17" s="87"/>
    </row>
    <row r="18" spans="1:44" s="108" customFormat="1" ht="24.75" customHeight="1" x14ac:dyDescent="0.25">
      <c r="A18" s="260"/>
      <c r="B18" s="47"/>
      <c r="C18" s="49" t="str">
        <f t="shared" si="6"/>
        <v/>
      </c>
      <c r="D18" s="40" t="str">
        <f>IFERROR(IF(H18="","",(1-(H18/(VLOOKUP(J18,Causa!$A$78:$B$80,2,0))))*60),"FALTA CALIBRE")</f>
        <v/>
      </c>
      <c r="E18" s="41"/>
      <c r="F18" s="42">
        <v>0.41597222222222202</v>
      </c>
      <c r="G18" s="133"/>
      <c r="H18" s="122" t="str">
        <f t="shared" si="7"/>
        <v/>
      </c>
      <c r="I18" s="146"/>
      <c r="J18" s="43"/>
      <c r="K18" s="159"/>
      <c r="L18" s="123">
        <f t="shared" si="1"/>
        <v>0</v>
      </c>
      <c r="M18" s="123">
        <f t="shared" si="2"/>
        <v>0</v>
      </c>
      <c r="N18" s="44" t="str">
        <f>IF(E18="","",H18/12*VLOOKUP(J18,Causa!$A$78:$C$80,3,0))</f>
        <v/>
      </c>
      <c r="O18" s="44">
        <f t="shared" si="3"/>
        <v>0</v>
      </c>
      <c r="P18" s="44">
        <f t="shared" si="4"/>
        <v>0</v>
      </c>
      <c r="Q18" s="160"/>
      <c r="R18" s="45"/>
      <c r="S18" s="45"/>
      <c r="T18" s="161">
        <f>IF(H18="",0,ROUND(H18/VLOOKUP(J18,Causa!$A$78:$B$80,2,0)*60,2))</f>
        <v>0</v>
      </c>
      <c r="U18" s="161">
        <f t="shared" si="8"/>
        <v>0</v>
      </c>
      <c r="V18" s="161">
        <f t="shared" si="9"/>
        <v>0</v>
      </c>
      <c r="W18" s="161">
        <f t="shared" si="10"/>
        <v>0</v>
      </c>
      <c r="X18" s="161">
        <f t="shared" si="11"/>
        <v>0</v>
      </c>
      <c r="Y18" s="161">
        <f t="shared" si="5"/>
        <v>0</v>
      </c>
      <c r="Z18" s="162">
        <v>9</v>
      </c>
      <c r="AA18" s="105" t="s">
        <v>515</v>
      </c>
      <c r="AB18" s="106"/>
      <c r="AC18" s="106"/>
      <c r="AD18" s="106"/>
      <c r="AE18" s="107">
        <f t="shared" si="12"/>
        <v>9</v>
      </c>
      <c r="AP18" s="87"/>
      <c r="AQ18" s="87"/>
      <c r="AR18" s="87"/>
    </row>
    <row r="19" spans="1:44" s="108" customFormat="1" ht="24.75" customHeight="1" x14ac:dyDescent="0.25">
      <c r="A19" s="260"/>
      <c r="B19" s="47"/>
      <c r="C19" s="49" t="str">
        <f t="shared" si="6"/>
        <v/>
      </c>
      <c r="D19" s="40" t="str">
        <f>IFERROR(IF(H19="","",(1-(H19/(VLOOKUP(J19,Causa!$A$78:$B$80,2,0))))*60),"FALTA CALIBRE")</f>
        <v/>
      </c>
      <c r="E19" s="41"/>
      <c r="F19" s="42">
        <v>0.45763888888888898</v>
      </c>
      <c r="G19" s="133"/>
      <c r="H19" s="122" t="str">
        <f t="shared" si="7"/>
        <v/>
      </c>
      <c r="I19" s="146"/>
      <c r="J19" s="43"/>
      <c r="K19" s="159"/>
      <c r="L19" s="123">
        <f t="shared" si="1"/>
        <v>0</v>
      </c>
      <c r="M19" s="123">
        <f t="shared" si="2"/>
        <v>0</v>
      </c>
      <c r="N19" s="44" t="str">
        <f>IF(E19="","",H19/12*VLOOKUP(J19,Causa!$A$78:$C$80,3,0))</f>
        <v/>
      </c>
      <c r="O19" s="44">
        <f t="shared" si="3"/>
        <v>0</v>
      </c>
      <c r="P19" s="44">
        <f t="shared" si="4"/>
        <v>0</v>
      </c>
      <c r="Q19" s="160"/>
      <c r="R19" s="45"/>
      <c r="S19" s="45"/>
      <c r="T19" s="161">
        <f>IF(H19="",0,ROUND(H19/VLOOKUP(J19,Causa!$A$78:$B$80,2,0)*60,2))</f>
        <v>0</v>
      </c>
      <c r="U19" s="161">
        <f t="shared" si="8"/>
        <v>0</v>
      </c>
      <c r="V19" s="161">
        <f t="shared" si="9"/>
        <v>0</v>
      </c>
      <c r="W19" s="161">
        <f t="shared" si="10"/>
        <v>0</v>
      </c>
      <c r="X19" s="161">
        <f t="shared" si="11"/>
        <v>0</v>
      </c>
      <c r="Y19" s="161">
        <f t="shared" si="5"/>
        <v>0</v>
      </c>
      <c r="Z19" s="162">
        <v>10</v>
      </c>
      <c r="AA19" s="105" t="s">
        <v>515</v>
      </c>
      <c r="AB19" s="106"/>
      <c r="AC19" s="106"/>
      <c r="AD19" s="106"/>
      <c r="AE19" s="107">
        <f t="shared" si="12"/>
        <v>10</v>
      </c>
      <c r="AP19" s="87"/>
      <c r="AQ19" s="87"/>
      <c r="AR19" s="87"/>
    </row>
    <row r="20" spans="1:44" s="108" customFormat="1" ht="24.75" customHeight="1" x14ac:dyDescent="0.25">
      <c r="A20" s="260"/>
      <c r="B20" s="47"/>
      <c r="C20" s="49" t="str">
        <f t="shared" si="6"/>
        <v/>
      </c>
      <c r="D20" s="40" t="str">
        <f>IFERROR(IF(H20="","",(1-(H20/(VLOOKUP(J20,Causa!$A$78:$B$80,2,0))))*60),"FALTA CALIBRE")</f>
        <v/>
      </c>
      <c r="E20" s="41"/>
      <c r="F20" s="42">
        <v>0.499305555555556</v>
      </c>
      <c r="G20" s="133"/>
      <c r="H20" s="122" t="str">
        <f t="shared" si="7"/>
        <v/>
      </c>
      <c r="I20" s="146"/>
      <c r="J20" s="43"/>
      <c r="K20" s="159"/>
      <c r="L20" s="123">
        <f t="shared" si="1"/>
        <v>0</v>
      </c>
      <c r="M20" s="123">
        <f t="shared" si="2"/>
        <v>0</v>
      </c>
      <c r="N20" s="44" t="str">
        <f>IF(E20="","",H20/12*VLOOKUP(J20,Causa!$A$78:$C$80,3,0))</f>
        <v/>
      </c>
      <c r="O20" s="44">
        <f t="shared" si="3"/>
        <v>0</v>
      </c>
      <c r="P20" s="44">
        <f t="shared" si="4"/>
        <v>0</v>
      </c>
      <c r="Q20" s="160"/>
      <c r="R20" s="45"/>
      <c r="S20" s="45"/>
      <c r="T20" s="161">
        <f>IF(H20="",0,ROUND(H20/VLOOKUP(J20,Causa!$A$78:$B$80,2,0)*60,2))</f>
        <v>0</v>
      </c>
      <c r="U20" s="161">
        <f t="shared" si="8"/>
        <v>0</v>
      </c>
      <c r="V20" s="161">
        <f t="shared" si="9"/>
        <v>0</v>
      </c>
      <c r="W20" s="161">
        <f t="shared" si="10"/>
        <v>0</v>
      </c>
      <c r="X20" s="161">
        <f t="shared" si="11"/>
        <v>0</v>
      </c>
      <c r="Y20" s="161">
        <f t="shared" si="5"/>
        <v>0</v>
      </c>
      <c r="Z20" s="162">
        <v>11</v>
      </c>
      <c r="AA20" s="105" t="s">
        <v>515</v>
      </c>
      <c r="AB20" s="106"/>
      <c r="AC20" s="106"/>
      <c r="AD20" s="106"/>
      <c r="AE20" s="107">
        <f t="shared" si="12"/>
        <v>11</v>
      </c>
      <c r="AP20" s="87"/>
      <c r="AQ20" s="87"/>
      <c r="AR20" s="87"/>
    </row>
    <row r="21" spans="1:44" s="108" customFormat="1" ht="24.75" customHeight="1" x14ac:dyDescent="0.25">
      <c r="A21" s="260"/>
      <c r="B21" s="47"/>
      <c r="C21" s="49" t="str">
        <f t="shared" si="6"/>
        <v/>
      </c>
      <c r="D21" s="40" t="str">
        <f>IFERROR(IF(H21="","",(1-(H21/(VLOOKUP(J21,Causa!$A$78:$B$80,2,0))))*60),"FALTA CALIBRE")</f>
        <v/>
      </c>
      <c r="E21" s="41"/>
      <c r="F21" s="42">
        <v>0.54097222222222197</v>
      </c>
      <c r="G21" s="133"/>
      <c r="H21" s="122" t="str">
        <f t="shared" si="7"/>
        <v/>
      </c>
      <c r="I21" s="146"/>
      <c r="J21" s="43"/>
      <c r="K21" s="159"/>
      <c r="L21" s="123">
        <f t="shared" si="1"/>
        <v>0</v>
      </c>
      <c r="M21" s="123">
        <f t="shared" si="2"/>
        <v>0</v>
      </c>
      <c r="N21" s="44" t="str">
        <f>IF(E21="","",H21/12*VLOOKUP(J21,Causa!$A$78:$C$80,3,0))</f>
        <v/>
      </c>
      <c r="O21" s="44">
        <f t="shared" si="3"/>
        <v>0</v>
      </c>
      <c r="P21" s="44">
        <f t="shared" si="4"/>
        <v>0</v>
      </c>
      <c r="Q21" s="160"/>
      <c r="R21" s="45"/>
      <c r="S21" s="45"/>
      <c r="T21" s="161">
        <f>IF(H21="",0,ROUND(H21/VLOOKUP(J21,Causa!$A$78:$B$80,2,0)*60,2))</f>
        <v>0</v>
      </c>
      <c r="U21" s="161">
        <f t="shared" si="8"/>
        <v>0</v>
      </c>
      <c r="V21" s="161">
        <f t="shared" si="9"/>
        <v>0</v>
      </c>
      <c r="W21" s="161">
        <f t="shared" si="10"/>
        <v>0</v>
      </c>
      <c r="X21" s="161">
        <f t="shared" si="11"/>
        <v>0</v>
      </c>
      <c r="Y21" s="161">
        <f t="shared" si="5"/>
        <v>0</v>
      </c>
      <c r="Z21" s="162">
        <v>12</v>
      </c>
      <c r="AA21" s="110" t="s">
        <v>515</v>
      </c>
      <c r="AB21" s="106"/>
      <c r="AC21" s="106"/>
      <c r="AD21" s="106"/>
      <c r="AE21" s="107">
        <f t="shared" si="12"/>
        <v>12</v>
      </c>
      <c r="AP21" s="87"/>
      <c r="AQ21" s="87"/>
      <c r="AR21" s="87"/>
    </row>
    <row r="22" spans="1:44" s="108" customFormat="1" ht="24.75" customHeight="1" x14ac:dyDescent="0.25">
      <c r="A22" s="260"/>
      <c r="B22" s="47"/>
      <c r="C22" s="49" t="str">
        <f t="shared" si="6"/>
        <v/>
      </c>
      <c r="D22" s="40" t="str">
        <f>IFERROR(IF(H22="","",(1-(H22/(VLOOKUP(J22,Causa!$A$78:$B$80,2,0))))*60),"FALTA CALIBRE")</f>
        <v/>
      </c>
      <c r="E22" s="41"/>
      <c r="F22" s="42">
        <v>0.58263888888888904</v>
      </c>
      <c r="G22" s="133"/>
      <c r="H22" s="122" t="str">
        <f t="shared" si="7"/>
        <v/>
      </c>
      <c r="I22" s="146"/>
      <c r="J22" s="43"/>
      <c r="K22" s="159"/>
      <c r="L22" s="123">
        <f t="shared" si="1"/>
        <v>0</v>
      </c>
      <c r="M22" s="123">
        <f t="shared" si="2"/>
        <v>0</v>
      </c>
      <c r="N22" s="44" t="str">
        <f>IF(E22="","",H22/12*VLOOKUP(J22,Causa!$A$78:$C$80,3,0))</f>
        <v/>
      </c>
      <c r="O22" s="44">
        <f t="shared" si="3"/>
        <v>0</v>
      </c>
      <c r="P22" s="44">
        <f t="shared" si="4"/>
        <v>0</v>
      </c>
      <c r="Q22" s="160"/>
      <c r="R22" s="45"/>
      <c r="S22" s="45"/>
      <c r="T22" s="161">
        <f>IF(H22="",0,ROUND(H22/VLOOKUP(J22,Causa!$A$78:$B$80,2,0)*60,2))</f>
        <v>0</v>
      </c>
      <c r="U22" s="161">
        <f t="shared" si="8"/>
        <v>0</v>
      </c>
      <c r="V22" s="161">
        <f t="shared" si="9"/>
        <v>0</v>
      </c>
      <c r="W22" s="161">
        <f t="shared" si="10"/>
        <v>0</v>
      </c>
      <c r="X22" s="161">
        <f t="shared" si="11"/>
        <v>0</v>
      </c>
      <c r="Y22" s="161">
        <f t="shared" si="5"/>
        <v>0</v>
      </c>
      <c r="Z22" s="162">
        <v>13</v>
      </c>
      <c r="AA22" s="110" t="s">
        <v>515</v>
      </c>
      <c r="AB22" s="106"/>
      <c r="AC22" s="106"/>
      <c r="AD22" s="106"/>
      <c r="AE22" s="107">
        <f t="shared" si="12"/>
        <v>13</v>
      </c>
      <c r="AP22" s="87"/>
      <c r="AQ22" s="87"/>
      <c r="AR22" s="87"/>
    </row>
    <row r="23" spans="1:44" s="108" customFormat="1" ht="24.75" customHeight="1" thickBot="1" x14ac:dyDescent="0.3">
      <c r="A23" s="261"/>
      <c r="B23" s="47"/>
      <c r="C23" s="50" t="str">
        <f t="shared" si="6"/>
        <v/>
      </c>
      <c r="D23" s="40" t="str">
        <f>IFERROR(IF(H23="","",(1-(H23/(VLOOKUP(J23,Causa!$A$78:$B$80,2,0))))*60),"FALTA CALIBRE")</f>
        <v/>
      </c>
      <c r="E23" s="41"/>
      <c r="F23" s="42">
        <v>0.624305555555556</v>
      </c>
      <c r="G23" s="133"/>
      <c r="H23" s="122" t="str">
        <f t="shared" si="7"/>
        <v/>
      </c>
      <c r="I23" s="146"/>
      <c r="J23" s="43"/>
      <c r="K23" s="159"/>
      <c r="L23" s="123">
        <f t="shared" si="1"/>
        <v>0</v>
      </c>
      <c r="M23" s="123">
        <f t="shared" si="2"/>
        <v>0</v>
      </c>
      <c r="N23" s="44" t="str">
        <f>IF(E23="","",H23/12*VLOOKUP(J23,Causa!$A$78:$C$80,3,0))</f>
        <v/>
      </c>
      <c r="O23" s="44">
        <f t="shared" si="3"/>
        <v>0</v>
      </c>
      <c r="P23" s="44">
        <f t="shared" si="4"/>
        <v>0</v>
      </c>
      <c r="Q23" s="160"/>
      <c r="R23" s="45"/>
      <c r="S23" s="45"/>
      <c r="T23" s="161">
        <f>IF(H23="",0,ROUND(H23/VLOOKUP(J23,Causa!$A$78:$B$80,2,0)*60,2))</f>
        <v>0</v>
      </c>
      <c r="U23" s="161">
        <f t="shared" si="8"/>
        <v>0</v>
      </c>
      <c r="V23" s="161">
        <f t="shared" si="9"/>
        <v>0</v>
      </c>
      <c r="W23" s="161">
        <f t="shared" si="10"/>
        <v>0</v>
      </c>
      <c r="X23" s="161">
        <f t="shared" si="11"/>
        <v>0</v>
      </c>
      <c r="Y23" s="161">
        <f t="shared" si="5"/>
        <v>0</v>
      </c>
      <c r="Z23" s="162">
        <v>14</v>
      </c>
      <c r="AA23" s="110" t="s">
        <v>515</v>
      </c>
      <c r="AB23" s="106"/>
      <c r="AC23" s="106"/>
      <c r="AD23" s="106"/>
      <c r="AE23" s="107">
        <f t="shared" si="12"/>
        <v>14</v>
      </c>
      <c r="AP23" s="87"/>
      <c r="AQ23" s="87"/>
      <c r="AR23" s="87"/>
    </row>
    <row r="24" spans="1:44" s="108" customFormat="1" ht="24.75" customHeight="1" x14ac:dyDescent="0.25">
      <c r="A24" s="259" t="s">
        <v>1764</v>
      </c>
      <c r="B24" s="47"/>
      <c r="C24" s="48" t="str">
        <f t="shared" si="6"/>
        <v/>
      </c>
      <c r="D24" s="40" t="str">
        <f>IFERROR(IF(H24="","",(1-(H24/(VLOOKUP(J24,Causa!$A$78:$B$80,2,0))))*60),"FALTA CALIBRE")</f>
        <v/>
      </c>
      <c r="E24" s="41"/>
      <c r="F24" s="42">
        <v>0.66597222222222197</v>
      </c>
      <c r="G24" s="133"/>
      <c r="H24" s="122" t="str">
        <f t="shared" si="7"/>
        <v/>
      </c>
      <c r="I24" s="146"/>
      <c r="J24" s="43"/>
      <c r="K24" s="159"/>
      <c r="L24" s="123">
        <f t="shared" si="1"/>
        <v>0</v>
      </c>
      <c r="M24" s="123">
        <f t="shared" si="2"/>
        <v>0</v>
      </c>
      <c r="N24" s="44" t="str">
        <f>IF(E24="","",H24/12*VLOOKUP(J24,Causa!$A$78:$C$80,3,0))</f>
        <v/>
      </c>
      <c r="O24" s="44">
        <f t="shared" si="3"/>
        <v>0</v>
      </c>
      <c r="P24" s="44">
        <f t="shared" si="4"/>
        <v>0</v>
      </c>
      <c r="Q24" s="160"/>
      <c r="R24" s="45">
        <f>IFERROR(SUM(T24:T32)/(SUM(Y24:Y32)-SUM(U24:U32)-SUM(V24:V32)),0)</f>
        <v>0</v>
      </c>
      <c r="S24" s="45"/>
      <c r="T24" s="161">
        <f>IF(H24="",0,ROUND(H24/VLOOKUP(J24,Causa!$A$78:$B$80,2,0)*60,2))</f>
        <v>0</v>
      </c>
      <c r="U24" s="161">
        <f t="shared" si="8"/>
        <v>0</v>
      </c>
      <c r="V24" s="161">
        <f t="shared" si="9"/>
        <v>0</v>
      </c>
      <c r="W24" s="161">
        <f t="shared" si="10"/>
        <v>0</v>
      </c>
      <c r="X24" s="161">
        <f t="shared" si="11"/>
        <v>0</v>
      </c>
      <c r="Y24" s="161">
        <f t="shared" si="5"/>
        <v>0</v>
      </c>
      <c r="Z24" s="162">
        <v>15</v>
      </c>
      <c r="AA24" s="110" t="s">
        <v>1850</v>
      </c>
      <c r="AB24" s="106"/>
      <c r="AC24" s="106"/>
      <c r="AD24" s="106"/>
      <c r="AE24" s="107">
        <f t="shared" si="12"/>
        <v>15</v>
      </c>
      <c r="AP24" s="111"/>
      <c r="AQ24" s="111"/>
      <c r="AR24" s="111"/>
    </row>
    <row r="25" spans="1:44" s="108" customFormat="1" ht="24.75" customHeight="1" x14ac:dyDescent="0.25">
      <c r="A25" s="260"/>
      <c r="B25" s="47"/>
      <c r="C25" s="49" t="str">
        <f t="shared" si="6"/>
        <v/>
      </c>
      <c r="D25" s="40" t="str">
        <f>IFERROR(IF(H25="","",(1-(H25/(VLOOKUP(J25,Causa!$A$78:$B$80,2,0))))*60),"FALTA CALIBRE")</f>
        <v/>
      </c>
      <c r="E25" s="41"/>
      <c r="F25" s="42">
        <v>0.70763888888888904</v>
      </c>
      <c r="G25" s="133"/>
      <c r="H25" s="122" t="str">
        <f t="shared" si="7"/>
        <v/>
      </c>
      <c r="I25" s="146"/>
      <c r="J25" s="43"/>
      <c r="K25" s="159" t="str">
        <f>IFERROR("Promedio Vol. De 00:00 a 08:00: " &amp; ROUND(AVERAGE(N25:N32),1) &amp; "  - GLY Promedio: " &amp; ROUND(AVERAGE(L25:L32),3)*100,"")</f>
        <v/>
      </c>
      <c r="L25" s="123">
        <f t="shared" si="1"/>
        <v>0</v>
      </c>
      <c r="M25" s="123">
        <f t="shared" si="2"/>
        <v>0</v>
      </c>
      <c r="N25" s="44" t="str">
        <f>IF(E25="","",H25/12*VLOOKUP(J25,Causa!$A$78:$C$80,3,0))</f>
        <v/>
      </c>
      <c r="O25" s="44">
        <f t="shared" si="3"/>
        <v>0</v>
      </c>
      <c r="P25" s="44">
        <f t="shared" si="4"/>
        <v>0</v>
      </c>
      <c r="Q25" s="160"/>
      <c r="R25" s="45"/>
      <c r="S25" s="45"/>
      <c r="T25" s="161">
        <f>IF(H25="",0,ROUND(H25/VLOOKUP(J25,Causa!$A$78:$B$80,2,0)*60,2))</f>
        <v>0</v>
      </c>
      <c r="U25" s="161">
        <f t="shared" si="8"/>
        <v>0</v>
      </c>
      <c r="V25" s="161">
        <f t="shared" si="9"/>
        <v>0</v>
      </c>
      <c r="W25" s="161">
        <f t="shared" si="10"/>
        <v>0</v>
      </c>
      <c r="X25" s="161">
        <f t="shared" si="11"/>
        <v>0</v>
      </c>
      <c r="Y25" s="161">
        <f t="shared" si="5"/>
        <v>0</v>
      </c>
      <c r="Z25" s="162">
        <v>16</v>
      </c>
      <c r="AA25" s="110" t="s">
        <v>1850</v>
      </c>
      <c r="AB25" s="106"/>
      <c r="AC25" s="106"/>
      <c r="AD25" s="106"/>
      <c r="AE25" s="107">
        <f t="shared" si="12"/>
        <v>16</v>
      </c>
      <c r="AP25" s="91"/>
      <c r="AQ25" s="91"/>
      <c r="AR25" s="91"/>
    </row>
    <row r="26" spans="1:44" s="108" customFormat="1" ht="24.75" customHeight="1" x14ac:dyDescent="0.25">
      <c r="A26" s="260"/>
      <c r="B26" s="47"/>
      <c r="C26" s="49" t="str">
        <f t="shared" si="6"/>
        <v/>
      </c>
      <c r="D26" s="40" t="str">
        <f>IFERROR(IF(H26="","",(1-(H26/(VLOOKUP(J26,Causa!$A$78:$B$80,2,0))))*60),"FALTA CALIBRE")</f>
        <v/>
      </c>
      <c r="E26" s="41"/>
      <c r="F26" s="42">
        <v>0.749305555555556</v>
      </c>
      <c r="G26" s="133"/>
      <c r="H26" s="122" t="str">
        <f t="shared" si="7"/>
        <v/>
      </c>
      <c r="I26" s="146"/>
      <c r="J26" s="43"/>
      <c r="K26" s="159"/>
      <c r="L26" s="123">
        <f t="shared" si="1"/>
        <v>0</v>
      </c>
      <c r="M26" s="123">
        <f t="shared" si="2"/>
        <v>0</v>
      </c>
      <c r="N26" s="44" t="str">
        <f>IF(E26="","",H26/12*VLOOKUP(J26,Causa!$A$78:$C$80,3,0))</f>
        <v/>
      </c>
      <c r="O26" s="44">
        <f t="shared" si="3"/>
        <v>0</v>
      </c>
      <c r="P26" s="44">
        <f t="shared" si="4"/>
        <v>0</v>
      </c>
      <c r="Q26" s="160"/>
      <c r="R26" s="45"/>
      <c r="S26" s="45"/>
      <c r="T26" s="161">
        <f>IF(H26="",0,ROUND(H26/VLOOKUP(J26,Causa!$A$78:$B$80,2,0)*60,2))</f>
        <v>0</v>
      </c>
      <c r="U26" s="161">
        <f t="shared" si="8"/>
        <v>0</v>
      </c>
      <c r="V26" s="161">
        <f t="shared" si="9"/>
        <v>0</v>
      </c>
      <c r="W26" s="161">
        <f t="shared" si="10"/>
        <v>0</v>
      </c>
      <c r="X26" s="161">
        <f t="shared" si="11"/>
        <v>0</v>
      </c>
      <c r="Y26" s="161">
        <f t="shared" si="5"/>
        <v>0</v>
      </c>
      <c r="Z26" s="162">
        <v>17</v>
      </c>
      <c r="AA26" s="110" t="s">
        <v>1850</v>
      </c>
      <c r="AB26" s="106"/>
      <c r="AC26" s="106"/>
      <c r="AD26" s="106"/>
      <c r="AE26" s="107">
        <f t="shared" si="12"/>
        <v>17</v>
      </c>
      <c r="AP26" s="91"/>
      <c r="AQ26" s="91"/>
      <c r="AR26" s="91"/>
    </row>
    <row r="27" spans="1:44" s="108" customFormat="1" ht="24.75" customHeight="1" x14ac:dyDescent="0.25">
      <c r="A27" s="260"/>
      <c r="B27" s="47"/>
      <c r="C27" s="49" t="str">
        <f t="shared" si="6"/>
        <v/>
      </c>
      <c r="D27" s="40" t="str">
        <f>IFERROR(IF(H27="","",(1-(H27/(VLOOKUP(J27,Causa!$A$78:$B$80,2,0))))*60),"FALTA CALIBRE")</f>
        <v/>
      </c>
      <c r="E27" s="41"/>
      <c r="F27" s="42">
        <v>0.79097222222222197</v>
      </c>
      <c r="G27" s="133"/>
      <c r="H27" s="122" t="str">
        <f t="shared" si="7"/>
        <v/>
      </c>
      <c r="I27" s="146"/>
      <c r="J27" s="43"/>
      <c r="K27" s="159"/>
      <c r="L27" s="123">
        <f t="shared" si="1"/>
        <v>0</v>
      </c>
      <c r="M27" s="123">
        <f t="shared" si="2"/>
        <v>0</v>
      </c>
      <c r="N27" s="44" t="str">
        <f>IF(E27="","",H27/12*VLOOKUP(J27,Causa!$A$78:$C$80,3,0))</f>
        <v/>
      </c>
      <c r="O27" s="44">
        <f t="shared" si="3"/>
        <v>0</v>
      </c>
      <c r="P27" s="44">
        <f t="shared" si="4"/>
        <v>0</v>
      </c>
      <c r="Q27" s="160"/>
      <c r="R27" s="45"/>
      <c r="S27" s="45"/>
      <c r="T27" s="161">
        <f>IF(H27="",0,ROUND(H27/VLOOKUP(J27,Causa!$A$78:$B$80,2,0)*60,2))</f>
        <v>0</v>
      </c>
      <c r="U27" s="161">
        <f t="shared" si="8"/>
        <v>0</v>
      </c>
      <c r="V27" s="161">
        <f t="shared" si="9"/>
        <v>0</v>
      </c>
      <c r="W27" s="161">
        <f t="shared" si="10"/>
        <v>0</v>
      </c>
      <c r="X27" s="161">
        <f t="shared" si="11"/>
        <v>0</v>
      </c>
      <c r="Y27" s="161">
        <f t="shared" si="5"/>
        <v>0</v>
      </c>
      <c r="Z27" s="162">
        <v>18</v>
      </c>
      <c r="AA27" s="106" t="s">
        <v>1850</v>
      </c>
      <c r="AB27" s="106"/>
      <c r="AC27" s="106"/>
      <c r="AD27" s="106"/>
      <c r="AE27" s="107">
        <f t="shared" si="12"/>
        <v>18</v>
      </c>
      <c r="AP27" s="91"/>
      <c r="AQ27" s="91"/>
      <c r="AR27" s="91"/>
    </row>
    <row r="28" spans="1:44" s="108" customFormat="1" ht="24.75" customHeight="1" x14ac:dyDescent="0.25">
      <c r="A28" s="260"/>
      <c r="B28" s="47"/>
      <c r="C28" s="49" t="str">
        <f t="shared" si="6"/>
        <v/>
      </c>
      <c r="D28" s="40" t="str">
        <f>IFERROR(IF(H28="","",(1-(H28/(VLOOKUP(J28,Causa!$A$78:$B$80,2,0))))*60),"FALTA CALIBRE")</f>
        <v/>
      </c>
      <c r="E28" s="41"/>
      <c r="F28" s="42">
        <v>0.83263888888888904</v>
      </c>
      <c r="G28" s="133"/>
      <c r="H28" s="122" t="str">
        <f t="shared" si="7"/>
        <v/>
      </c>
      <c r="I28" s="146"/>
      <c r="J28" s="43"/>
      <c r="K28" s="159"/>
      <c r="L28" s="123">
        <f t="shared" si="1"/>
        <v>0</v>
      </c>
      <c r="M28" s="123">
        <f t="shared" si="2"/>
        <v>0</v>
      </c>
      <c r="N28" s="44" t="str">
        <f>IF(E28="","",H28/12*VLOOKUP(J28,Causa!$A$78:$C$80,3,0))</f>
        <v/>
      </c>
      <c r="O28" s="44">
        <f t="shared" si="3"/>
        <v>0</v>
      </c>
      <c r="P28" s="44">
        <f t="shared" si="4"/>
        <v>0</v>
      </c>
      <c r="Q28" s="160"/>
      <c r="R28" s="45"/>
      <c r="S28" s="45"/>
      <c r="T28" s="161">
        <f>IF(H28="",0,ROUND(H28/VLOOKUP(J28,Causa!$A$78:$B$80,2,0)*60,2))</f>
        <v>0</v>
      </c>
      <c r="U28" s="161">
        <f t="shared" si="8"/>
        <v>0</v>
      </c>
      <c r="V28" s="161">
        <f t="shared" si="9"/>
        <v>0</v>
      </c>
      <c r="W28" s="161">
        <f t="shared" si="10"/>
        <v>0</v>
      </c>
      <c r="X28" s="161">
        <f t="shared" si="11"/>
        <v>0</v>
      </c>
      <c r="Y28" s="161">
        <f t="shared" si="5"/>
        <v>0</v>
      </c>
      <c r="Z28" s="162">
        <v>19</v>
      </c>
      <c r="AA28" s="106" t="s">
        <v>1850</v>
      </c>
      <c r="AB28" s="106"/>
      <c r="AC28" s="106"/>
      <c r="AD28" s="106"/>
      <c r="AE28" s="107">
        <f t="shared" si="12"/>
        <v>19</v>
      </c>
      <c r="AP28" s="91"/>
      <c r="AQ28" s="91"/>
      <c r="AR28" s="91"/>
    </row>
    <row r="29" spans="1:44" s="108" customFormat="1" ht="24.75" customHeight="1" x14ac:dyDescent="0.25">
      <c r="A29" s="260"/>
      <c r="B29" s="47"/>
      <c r="C29" s="49" t="str">
        <f t="shared" si="6"/>
        <v/>
      </c>
      <c r="D29" s="40" t="str">
        <f>IFERROR(IF(H29="","",(1-(H29/(VLOOKUP(J29,Causa!$A$78:$B$80,2,0))))*60),"FALTA CALIBRE")</f>
        <v/>
      </c>
      <c r="E29" s="41"/>
      <c r="F29" s="42">
        <v>0.874305555555556</v>
      </c>
      <c r="G29" s="133"/>
      <c r="H29" s="122" t="str">
        <f t="shared" si="7"/>
        <v/>
      </c>
      <c r="I29" s="146"/>
      <c r="J29" s="43"/>
      <c r="K29" s="159"/>
      <c r="L29" s="123">
        <f t="shared" si="1"/>
        <v>0</v>
      </c>
      <c r="M29" s="123">
        <f t="shared" si="2"/>
        <v>0</v>
      </c>
      <c r="N29" s="44" t="str">
        <f>IF(E29="","",H29/12*VLOOKUP(J29,Causa!$A$78:$C$80,3,0))</f>
        <v/>
      </c>
      <c r="O29" s="44">
        <f t="shared" si="3"/>
        <v>0</v>
      </c>
      <c r="P29" s="44">
        <f t="shared" si="4"/>
        <v>0</v>
      </c>
      <c r="Q29" s="160"/>
      <c r="R29" s="45"/>
      <c r="S29" s="45"/>
      <c r="T29" s="161">
        <f>IF(H29="",0,ROUND(H29/VLOOKUP(J29,Causa!$A$78:$B$80,2,0)*60,2))</f>
        <v>0</v>
      </c>
      <c r="U29" s="161">
        <f t="shared" si="8"/>
        <v>0</v>
      </c>
      <c r="V29" s="161">
        <f t="shared" si="9"/>
        <v>0</v>
      </c>
      <c r="W29" s="161">
        <f t="shared" si="10"/>
        <v>0</v>
      </c>
      <c r="X29" s="161">
        <f t="shared" si="11"/>
        <v>0</v>
      </c>
      <c r="Y29" s="161">
        <f t="shared" si="5"/>
        <v>0</v>
      </c>
      <c r="Z29" s="162">
        <v>20</v>
      </c>
      <c r="AA29" s="106" t="s">
        <v>1850</v>
      </c>
      <c r="AB29" s="106"/>
      <c r="AC29" s="106"/>
      <c r="AD29" s="106"/>
      <c r="AE29" s="107">
        <f t="shared" si="12"/>
        <v>20</v>
      </c>
      <c r="AP29" s="91"/>
      <c r="AQ29" s="91"/>
      <c r="AR29" s="91"/>
    </row>
    <row r="30" spans="1:44" s="108" customFormat="1" ht="24.75" customHeight="1" x14ac:dyDescent="0.25">
      <c r="A30" s="260"/>
      <c r="B30" s="47"/>
      <c r="C30" s="49" t="str">
        <f t="shared" si="6"/>
        <v/>
      </c>
      <c r="D30" s="40" t="str">
        <f>IFERROR(IF(H30="","",(1-(H30/(VLOOKUP(J30,Causa!$A$78:$B$80,2,0))))*60),"FALTA CALIBRE")</f>
        <v/>
      </c>
      <c r="E30" s="41"/>
      <c r="F30" s="42">
        <v>0.91597222222222197</v>
      </c>
      <c r="G30" s="133"/>
      <c r="H30" s="122" t="str">
        <f t="shared" si="7"/>
        <v/>
      </c>
      <c r="I30" s="146"/>
      <c r="J30" s="43"/>
      <c r="K30" s="159"/>
      <c r="L30" s="123">
        <f t="shared" si="1"/>
        <v>0</v>
      </c>
      <c r="M30" s="123">
        <f t="shared" si="2"/>
        <v>0</v>
      </c>
      <c r="N30" s="44" t="str">
        <f>IF(E30="","",H30/12*VLOOKUP(J30,Causa!$A$78:$C$80,3,0))</f>
        <v/>
      </c>
      <c r="O30" s="44">
        <f t="shared" si="3"/>
        <v>0</v>
      </c>
      <c r="P30" s="44">
        <f t="shared" si="4"/>
        <v>0</v>
      </c>
      <c r="Q30" s="160"/>
      <c r="R30" s="45"/>
      <c r="S30" s="45"/>
      <c r="T30" s="161">
        <f>IF(H30="",0,ROUND(H30/VLOOKUP(J30,Causa!$A$78:$B$80,2,0)*60,2))</f>
        <v>0</v>
      </c>
      <c r="U30" s="161">
        <f t="shared" si="8"/>
        <v>0</v>
      </c>
      <c r="V30" s="161">
        <f t="shared" si="9"/>
        <v>0</v>
      </c>
      <c r="W30" s="161">
        <f t="shared" si="10"/>
        <v>0</v>
      </c>
      <c r="X30" s="161">
        <f t="shared" si="11"/>
        <v>0</v>
      </c>
      <c r="Y30" s="161">
        <f t="shared" si="5"/>
        <v>0</v>
      </c>
      <c r="Z30" s="162">
        <v>21</v>
      </c>
      <c r="AA30" s="106" t="s">
        <v>1850</v>
      </c>
      <c r="AB30" s="106"/>
      <c r="AC30" s="106"/>
      <c r="AD30" s="106"/>
      <c r="AE30" s="107">
        <f t="shared" si="12"/>
        <v>21</v>
      </c>
      <c r="AP30" s="91"/>
      <c r="AQ30" s="91"/>
      <c r="AR30" s="91"/>
    </row>
    <row r="31" spans="1:44" s="108" customFormat="1" ht="24.75" customHeight="1" thickBot="1" x14ac:dyDescent="0.3">
      <c r="A31" s="261"/>
      <c r="B31" s="47"/>
      <c r="C31" s="50" t="str">
        <f t="shared" si="6"/>
        <v/>
      </c>
      <c r="D31" s="40" t="str">
        <f>IFERROR(IF(H31="","",(1-(H31/(VLOOKUP(J31,Causa!$A$78:$B$80,2,0))))*60),"FALTA CALIBRE")</f>
        <v/>
      </c>
      <c r="E31" s="41"/>
      <c r="F31" s="42">
        <v>0.95763888888888904</v>
      </c>
      <c r="G31" s="133"/>
      <c r="H31" s="122" t="str">
        <f t="shared" si="7"/>
        <v/>
      </c>
      <c r="I31" s="146"/>
      <c r="J31" s="43"/>
      <c r="K31" s="159"/>
      <c r="L31" s="123">
        <f t="shared" si="1"/>
        <v>0</v>
      </c>
      <c r="M31" s="123">
        <f t="shared" si="2"/>
        <v>0</v>
      </c>
      <c r="N31" s="44" t="str">
        <f>IF(E31="","",H31/12*VLOOKUP(J31,Causa!$A$78:$C$80,3,0))</f>
        <v/>
      </c>
      <c r="O31" s="44">
        <f t="shared" si="3"/>
        <v>0</v>
      </c>
      <c r="P31" s="44">
        <f t="shared" si="4"/>
        <v>0</v>
      </c>
      <c r="Q31" s="160"/>
      <c r="R31" s="45"/>
      <c r="S31" s="45"/>
      <c r="T31" s="161">
        <f>IF(H31="",0,ROUND(H31/VLOOKUP(J31,Causa!$A$78:$B$80,2,0)*60,2))</f>
        <v>0</v>
      </c>
      <c r="U31" s="161">
        <f t="shared" si="8"/>
        <v>0</v>
      </c>
      <c r="V31" s="161">
        <f t="shared" si="9"/>
        <v>0</v>
      </c>
      <c r="W31" s="161">
        <f t="shared" si="10"/>
        <v>0</v>
      </c>
      <c r="X31" s="161">
        <f t="shared" si="11"/>
        <v>0</v>
      </c>
      <c r="Y31" s="161">
        <f t="shared" si="5"/>
        <v>0</v>
      </c>
      <c r="Z31" s="162">
        <v>22</v>
      </c>
      <c r="AA31" s="106" t="s">
        <v>1850</v>
      </c>
      <c r="AB31" s="106"/>
      <c r="AC31" s="106"/>
      <c r="AD31" s="106"/>
      <c r="AE31" s="107">
        <f t="shared" si="12"/>
        <v>22</v>
      </c>
      <c r="AP31" s="91"/>
      <c r="AQ31" s="91"/>
      <c r="AR31" s="91"/>
    </row>
    <row r="32" spans="1:44" s="108" customFormat="1" ht="24.75" customHeight="1" thickBot="1" x14ac:dyDescent="0.3">
      <c r="A32" s="51" t="s">
        <v>1795</v>
      </c>
      <c r="B32" s="47"/>
      <c r="C32" s="134" t="str">
        <f t="shared" si="6"/>
        <v/>
      </c>
      <c r="D32" s="135" t="str">
        <f>IFERROR(IF(H32="","",(1-(H32/(VLOOKUP(J32,Causa!$A$78:$B$80,2,0))))*60),"FALTA CALIBRE")</f>
        <v/>
      </c>
      <c r="E32" s="136"/>
      <c r="F32" s="137">
        <v>0.999305555555556</v>
      </c>
      <c r="G32" s="133"/>
      <c r="H32" s="138" t="str">
        <f t="shared" si="7"/>
        <v/>
      </c>
      <c r="I32" s="146"/>
      <c r="J32" s="43"/>
      <c r="K32" s="184"/>
      <c r="L32" s="123">
        <f t="shared" si="1"/>
        <v>0</v>
      </c>
      <c r="M32" s="123">
        <f t="shared" si="2"/>
        <v>0</v>
      </c>
      <c r="N32" s="44" t="str">
        <f>IF(E32="","",H32/12*VLOOKUP(J32,Causa!$A$78:$C$80,3,0))</f>
        <v/>
      </c>
      <c r="O32" s="44">
        <f t="shared" si="3"/>
        <v>0</v>
      </c>
      <c r="P32" s="44">
        <f t="shared" si="4"/>
        <v>0</v>
      </c>
      <c r="Q32" s="160"/>
      <c r="R32" s="45"/>
      <c r="S32" s="45"/>
      <c r="T32" s="161">
        <f>IF(H32="",0,ROUND(H32/VLOOKUP(J32,Causa!$A$78:$B$80,2,0)*60,2))</f>
        <v>0</v>
      </c>
      <c r="U32" s="161">
        <f t="shared" si="8"/>
        <v>0</v>
      </c>
      <c r="V32" s="161">
        <f t="shared" si="9"/>
        <v>0</v>
      </c>
      <c r="W32" s="161">
        <f t="shared" si="10"/>
        <v>0</v>
      </c>
      <c r="X32" s="161">
        <f t="shared" si="11"/>
        <v>0</v>
      </c>
      <c r="Y32" s="161">
        <f t="shared" si="5"/>
        <v>0</v>
      </c>
      <c r="Z32" s="162">
        <v>23</v>
      </c>
      <c r="AA32" s="106" t="s">
        <v>517</v>
      </c>
      <c r="AB32" s="106"/>
      <c r="AC32" s="106"/>
      <c r="AD32" s="106"/>
      <c r="AE32" s="107">
        <f t="shared" si="12"/>
        <v>23</v>
      </c>
      <c r="AP32" s="91"/>
      <c r="AQ32" s="91"/>
      <c r="AR32" s="91"/>
    </row>
    <row r="33" spans="1:44" s="108" customFormat="1" ht="26.25" customHeight="1" thickBot="1" x14ac:dyDescent="0.3">
      <c r="A33" s="152"/>
      <c r="B33" s="139" t="s">
        <v>1750</v>
      </c>
      <c r="C33" s="247">
        <f>+F33+H33+J33</f>
        <v>0</v>
      </c>
      <c r="D33" s="248"/>
      <c r="E33" s="140" t="s">
        <v>1747</v>
      </c>
      <c r="F33" s="141">
        <f>SUM(N9:N15,N32)</f>
        <v>0</v>
      </c>
      <c r="G33" s="140" t="s">
        <v>1748</v>
      </c>
      <c r="H33" s="142">
        <f>SUM(N16:N23)</f>
        <v>0</v>
      </c>
      <c r="I33" s="140" t="s">
        <v>1749</v>
      </c>
      <c r="J33" s="143">
        <f>SUM(N24:N31)</f>
        <v>0</v>
      </c>
      <c r="K33" s="143">
        <f>COUNTIF($M$9:$M$32,"100%")</f>
        <v>0</v>
      </c>
      <c r="L33" s="156"/>
      <c r="M33" s="157"/>
      <c r="N33" s="157"/>
      <c r="O33" s="157"/>
      <c r="P33" s="157"/>
      <c r="Q33" s="157"/>
      <c r="R33" s="157"/>
      <c r="S33" s="158"/>
      <c r="T33" s="249" t="s">
        <v>2</v>
      </c>
      <c r="U33" s="250"/>
      <c r="V33" s="250"/>
      <c r="W33" s="250"/>
      <c r="X33" s="18"/>
      <c r="Y33" s="124"/>
      <c r="Z33" s="124"/>
      <c r="AA33" s="112"/>
      <c r="AB33" s="112"/>
      <c r="AJ33" s="113"/>
      <c r="AK33" s="114"/>
      <c r="AL33" s="114"/>
      <c r="AM33" s="114"/>
      <c r="AN33" s="91"/>
      <c r="AO33" s="91"/>
      <c r="AP33" s="91"/>
      <c r="AQ33" s="91"/>
      <c r="AR33" s="91"/>
    </row>
    <row r="34" spans="1:44" s="108" customFormat="1" ht="35.25" customHeight="1" thickBot="1" x14ac:dyDescent="0.3">
      <c r="A34" s="150"/>
      <c r="C34" s="23" t="s">
        <v>1739</v>
      </c>
      <c r="D34" s="210" t="s">
        <v>1736</v>
      </c>
      <c r="E34" s="210" t="s">
        <v>1740</v>
      </c>
      <c r="F34" s="210" t="s">
        <v>4</v>
      </c>
      <c r="G34" s="210" t="s">
        <v>6</v>
      </c>
      <c r="H34" s="210" t="s">
        <v>7</v>
      </c>
      <c r="I34" s="132" t="s">
        <v>8</v>
      </c>
      <c r="J34" s="132" t="s">
        <v>17</v>
      </c>
      <c r="K34" s="144" t="s">
        <v>18</v>
      </c>
      <c r="L34" s="213" t="s">
        <v>19</v>
      </c>
      <c r="M34" s="214" t="s">
        <v>116</v>
      </c>
      <c r="N34" s="132" t="s">
        <v>117</v>
      </c>
      <c r="O34" s="132" t="s">
        <v>118</v>
      </c>
      <c r="P34" s="132" t="s">
        <v>20</v>
      </c>
      <c r="Q34" s="132" t="s">
        <v>21</v>
      </c>
      <c r="R34" s="215" t="s">
        <v>22</v>
      </c>
      <c r="S34" s="221" t="s">
        <v>12</v>
      </c>
      <c r="T34" s="120" t="s">
        <v>13</v>
      </c>
      <c r="U34" s="220" t="s">
        <v>14</v>
      </c>
      <c r="V34" s="220" t="s">
        <v>15</v>
      </c>
      <c r="W34" s="120" t="s">
        <v>4</v>
      </c>
      <c r="X34" s="120" t="s">
        <v>8</v>
      </c>
      <c r="Y34" s="125"/>
      <c r="Z34" s="126"/>
      <c r="AA34" s="91"/>
      <c r="AB34" s="115"/>
      <c r="AJ34" s="113"/>
      <c r="AK34" s="114"/>
      <c r="AL34" s="114"/>
      <c r="AM34" s="114"/>
      <c r="AN34" s="91"/>
      <c r="AO34" s="91"/>
      <c r="AP34" s="91"/>
      <c r="AQ34" s="91"/>
      <c r="AR34" s="91"/>
    </row>
    <row r="35" spans="1:44" s="17" customFormat="1" ht="20.25" customHeight="1" x14ac:dyDescent="0.2">
      <c r="A35" s="150"/>
      <c r="C35" s="205"/>
      <c r="D35" s="206" t="str">
        <f t="shared" ref="D35:D98" si="13">IF(E35="","",IF(E35=1,IF(COUNTA(F35:P35)=9,1,0),IF(J35="OPERACIO",IF(COUNTA(F35:P35)=7,1,0),IF(COUNTA(F35:P35)=7,1,0))))</f>
        <v/>
      </c>
      <c r="E35" s="207" t="str">
        <f>IFERROR(VLOOKUP(J35,Causa!$A$2:$F$15,6,0),"")</f>
        <v/>
      </c>
      <c r="F35" s="208"/>
      <c r="G35" s="209"/>
      <c r="H35" s="211"/>
      <c r="I35" s="55"/>
      <c r="J35" s="54"/>
      <c r="K35" s="54"/>
      <c r="L35" s="54"/>
      <c r="M35" s="54"/>
      <c r="N35" s="54"/>
      <c r="O35" s="54"/>
      <c r="P35" s="54"/>
      <c r="Q35" s="55"/>
      <c r="R35" s="54"/>
      <c r="S35" s="61">
        <f>IF(K35="tiempo no programado",P35,0)</f>
        <v>0</v>
      </c>
      <c r="T35" s="61">
        <f t="shared" ref="T35:T98" si="14">IF(J35="Programa",P35,0)-S35</f>
        <v>0</v>
      </c>
      <c r="U35" s="61">
        <f>IF(J35="CALIDAD",P35,0)+IF(J35="LOGISTIC",P35,0)+IF(J35="REPUESTO",P35,0)+IF(J35="SALAMAQ",P35,0)+IF(J35="PROCESO",P35,0)</f>
        <v>0</v>
      </c>
      <c r="V35" s="61">
        <f t="shared" ref="V35:V98" si="15">IF(J35="ELECTRIC",P35,0)+IF(J35="INSTRUME",P35,0)+IF(J35="MECANICA",P35,0)+IF(J35="OPERACIO",P35,0)+IF(J35="AUTOMATI",P35,0)</f>
        <v>0</v>
      </c>
      <c r="W35" s="62" t="str">
        <f t="shared" ref="W35:W98" si="16">IF(F35="","",HOUR(F35))</f>
        <v/>
      </c>
      <c r="X35" s="61" t="str">
        <f>IF(OR(W35=23,W35&lt;7),"N",IF(AND(W35&gt;=7,W35&lt;15),"M","T"))</f>
        <v>T</v>
      </c>
      <c r="Y35" s="18"/>
      <c r="Z35" s="19"/>
      <c r="AA35" s="20"/>
      <c r="AB35" s="19"/>
      <c r="AC35" s="21"/>
      <c r="AJ35" s="22"/>
      <c r="AK35" s="22"/>
      <c r="AL35" s="22"/>
      <c r="AM35" s="22"/>
      <c r="AN35" s="20"/>
      <c r="AO35" s="20"/>
      <c r="AP35" s="20"/>
      <c r="AQ35" s="20"/>
      <c r="AR35" s="20"/>
    </row>
    <row r="36" spans="1:44" s="17" customFormat="1" ht="20.25" customHeight="1" x14ac:dyDescent="0.2">
      <c r="A36" s="150"/>
      <c r="C36" s="63"/>
      <c r="D36" s="66" t="str">
        <f t="shared" si="13"/>
        <v/>
      </c>
      <c r="E36" s="69" t="str">
        <f>IFERROR(VLOOKUP(J36,Causa!$A$2:$F$15,6,0),"")</f>
        <v/>
      </c>
      <c r="F36" s="52"/>
      <c r="G36" s="53"/>
      <c r="H36" s="212"/>
      <c r="I36" s="55"/>
      <c r="J36" s="54"/>
      <c r="K36" s="54"/>
      <c r="L36" s="54"/>
      <c r="M36" s="54"/>
      <c r="N36" s="54"/>
      <c r="O36" s="54"/>
      <c r="P36" s="54"/>
      <c r="Q36" s="55"/>
      <c r="R36" s="54"/>
      <c r="S36" s="56">
        <f t="shared" ref="S36:S99" si="17">IF(K36="tiempo no programado",P36,0)</f>
        <v>0</v>
      </c>
      <c r="T36" s="56">
        <f t="shared" si="14"/>
        <v>0</v>
      </c>
      <c r="U36" s="56">
        <f t="shared" ref="U36:U99" si="18">IF(J36="CALIDAD",P36,0)+IF(J36="LOGISTIC",P36,0)+IF(J36="REPUESTO",P36,0)+IF(J36="SALAMAQ",P36,0)</f>
        <v>0</v>
      </c>
      <c r="V36" s="56">
        <f t="shared" si="15"/>
        <v>0</v>
      </c>
      <c r="W36" s="64" t="str">
        <f t="shared" si="16"/>
        <v/>
      </c>
      <c r="X36" s="56" t="str">
        <f t="shared" ref="X36:X99" si="19">IF(OR(W36=23,W36&lt;7),"N",IF(AND(W36&gt;=7,W36&lt;15),"M","T"))</f>
        <v>T</v>
      </c>
      <c r="Y36" s="18"/>
      <c r="Z36" s="19"/>
      <c r="AA36" s="20"/>
      <c r="AB36" s="19"/>
      <c r="AC36" s="21"/>
      <c r="AJ36" s="22"/>
      <c r="AK36" s="22"/>
      <c r="AL36" s="22"/>
      <c r="AM36" s="22"/>
      <c r="AN36" s="20"/>
      <c r="AO36" s="20"/>
      <c r="AP36" s="20"/>
      <c r="AQ36" s="20"/>
      <c r="AR36" s="20"/>
    </row>
    <row r="37" spans="1:44" s="17" customFormat="1" ht="20.25" customHeight="1" x14ac:dyDescent="0.2">
      <c r="A37" s="150"/>
      <c r="C37" s="63"/>
      <c r="D37" s="66" t="str">
        <f t="shared" si="13"/>
        <v/>
      </c>
      <c r="E37" s="69" t="str">
        <f>IFERROR(VLOOKUP(J37,Causa!$A$2:$F$15,6,0),"")</f>
        <v/>
      </c>
      <c r="F37" s="52"/>
      <c r="G37" s="53"/>
      <c r="H37" s="212"/>
      <c r="I37" s="55"/>
      <c r="J37" s="54"/>
      <c r="K37" s="54"/>
      <c r="L37" s="54"/>
      <c r="M37" s="54"/>
      <c r="N37" s="54"/>
      <c r="O37" s="54"/>
      <c r="P37" s="54"/>
      <c r="Q37" s="55"/>
      <c r="R37" s="54"/>
      <c r="S37" s="56">
        <f t="shared" si="17"/>
        <v>0</v>
      </c>
      <c r="T37" s="56">
        <f t="shared" si="14"/>
        <v>0</v>
      </c>
      <c r="U37" s="56">
        <f t="shared" si="18"/>
        <v>0</v>
      </c>
      <c r="V37" s="56">
        <f t="shared" si="15"/>
        <v>0</v>
      </c>
      <c r="W37" s="64" t="str">
        <f t="shared" si="16"/>
        <v/>
      </c>
      <c r="X37" s="56" t="str">
        <f t="shared" si="19"/>
        <v>T</v>
      </c>
      <c r="Y37" s="18"/>
      <c r="Z37" s="19"/>
      <c r="AA37" s="20"/>
      <c r="AB37" s="19"/>
      <c r="AC37" s="21"/>
      <c r="AJ37" s="22"/>
      <c r="AK37" s="22"/>
      <c r="AL37" s="22"/>
      <c r="AM37" s="22"/>
      <c r="AN37" s="20"/>
      <c r="AO37" s="20"/>
      <c r="AP37" s="20"/>
      <c r="AQ37" s="20"/>
      <c r="AR37" s="20"/>
    </row>
    <row r="38" spans="1:44" s="17" customFormat="1" ht="20.25" customHeight="1" x14ac:dyDescent="0.2">
      <c r="A38" s="150"/>
      <c r="C38" s="63"/>
      <c r="D38" s="66" t="str">
        <f t="shared" si="13"/>
        <v/>
      </c>
      <c r="E38" s="69" t="str">
        <f>IFERROR(VLOOKUP(J38,Causa!$A$2:$F$15,6,0),"")</f>
        <v/>
      </c>
      <c r="F38" s="52"/>
      <c r="G38" s="53"/>
      <c r="H38" s="212"/>
      <c r="I38" s="55"/>
      <c r="J38" s="54"/>
      <c r="K38" s="54"/>
      <c r="L38" s="54"/>
      <c r="M38" s="54"/>
      <c r="N38" s="54"/>
      <c r="O38" s="54"/>
      <c r="P38" s="54"/>
      <c r="Q38" s="55"/>
      <c r="R38" s="54"/>
      <c r="S38" s="56">
        <f t="shared" si="17"/>
        <v>0</v>
      </c>
      <c r="T38" s="56">
        <f t="shared" si="14"/>
        <v>0</v>
      </c>
      <c r="U38" s="56">
        <f t="shared" si="18"/>
        <v>0</v>
      </c>
      <c r="V38" s="56">
        <f t="shared" si="15"/>
        <v>0</v>
      </c>
      <c r="W38" s="64" t="str">
        <f t="shared" si="16"/>
        <v/>
      </c>
      <c r="X38" s="56" t="str">
        <f t="shared" si="19"/>
        <v>T</v>
      </c>
      <c r="Y38" s="18"/>
      <c r="Z38" s="19"/>
      <c r="AA38" s="20"/>
      <c r="AB38" s="19"/>
      <c r="AC38" s="21"/>
      <c r="AJ38" s="22"/>
      <c r="AK38" s="22"/>
      <c r="AL38" s="22"/>
      <c r="AM38" s="22"/>
      <c r="AN38" s="20"/>
      <c r="AO38" s="20"/>
      <c r="AP38" s="20"/>
      <c r="AQ38" s="20"/>
      <c r="AR38" s="20"/>
    </row>
    <row r="39" spans="1:44" s="17" customFormat="1" ht="20.25" customHeight="1" x14ac:dyDescent="0.2">
      <c r="A39" s="150"/>
      <c r="C39" s="63"/>
      <c r="D39" s="66" t="str">
        <f t="shared" si="13"/>
        <v/>
      </c>
      <c r="E39" s="69" t="str">
        <f>IFERROR(VLOOKUP(J39,Causa!$A$2:$F$15,6,0),"")</f>
        <v/>
      </c>
      <c r="F39" s="52"/>
      <c r="G39" s="53"/>
      <c r="H39" s="212"/>
      <c r="I39" s="55"/>
      <c r="J39" s="54"/>
      <c r="K39" s="54"/>
      <c r="L39" s="54"/>
      <c r="M39" s="54"/>
      <c r="N39" s="54"/>
      <c r="O39" s="54"/>
      <c r="P39" s="54"/>
      <c r="Q39" s="55"/>
      <c r="R39" s="54"/>
      <c r="S39" s="56">
        <f t="shared" si="17"/>
        <v>0</v>
      </c>
      <c r="T39" s="56">
        <f t="shared" si="14"/>
        <v>0</v>
      </c>
      <c r="U39" s="56">
        <f t="shared" si="18"/>
        <v>0</v>
      </c>
      <c r="V39" s="56">
        <f t="shared" si="15"/>
        <v>0</v>
      </c>
      <c r="W39" s="64" t="str">
        <f t="shared" si="16"/>
        <v/>
      </c>
      <c r="X39" s="56" t="str">
        <f t="shared" si="19"/>
        <v>T</v>
      </c>
      <c r="Y39" s="18"/>
      <c r="Z39" s="19"/>
      <c r="AA39" s="20"/>
      <c r="AB39" s="19"/>
      <c r="AC39" s="21"/>
      <c r="AJ39" s="22"/>
      <c r="AK39" s="22"/>
      <c r="AL39" s="22"/>
      <c r="AM39" s="22"/>
      <c r="AN39" s="20"/>
      <c r="AO39" s="20"/>
      <c r="AP39" s="20"/>
      <c r="AQ39" s="20"/>
      <c r="AR39" s="20"/>
    </row>
    <row r="40" spans="1:44" s="17" customFormat="1" ht="20.25" customHeight="1" x14ac:dyDescent="0.2">
      <c r="A40" s="150"/>
      <c r="C40" s="63"/>
      <c r="D40" s="66" t="str">
        <f t="shared" si="13"/>
        <v/>
      </c>
      <c r="E40" s="69" t="str">
        <f>IFERROR(VLOOKUP(J40,Causa!$A$2:$F$15,6,0),"")</f>
        <v/>
      </c>
      <c r="F40" s="52"/>
      <c r="G40" s="53"/>
      <c r="H40" s="212"/>
      <c r="I40" s="55"/>
      <c r="J40" s="54"/>
      <c r="K40" s="54"/>
      <c r="L40" s="54"/>
      <c r="M40" s="54"/>
      <c r="N40" s="54"/>
      <c r="O40" s="54"/>
      <c r="P40" s="54"/>
      <c r="Q40" s="55"/>
      <c r="R40" s="54"/>
      <c r="S40" s="56">
        <f t="shared" si="17"/>
        <v>0</v>
      </c>
      <c r="T40" s="56">
        <f t="shared" si="14"/>
        <v>0</v>
      </c>
      <c r="U40" s="56">
        <f t="shared" si="18"/>
        <v>0</v>
      </c>
      <c r="V40" s="56">
        <f t="shared" si="15"/>
        <v>0</v>
      </c>
      <c r="W40" s="64" t="str">
        <f t="shared" si="16"/>
        <v/>
      </c>
      <c r="X40" s="56" t="str">
        <f t="shared" si="19"/>
        <v>T</v>
      </c>
      <c r="Y40" s="18"/>
      <c r="Z40" s="19"/>
      <c r="AA40" s="20"/>
      <c r="AB40" s="19"/>
      <c r="AC40" s="21"/>
      <c r="AJ40" s="22"/>
      <c r="AK40" s="22"/>
      <c r="AL40" s="22"/>
      <c r="AM40" s="22"/>
      <c r="AN40" s="20"/>
      <c r="AO40" s="20"/>
      <c r="AP40" s="20"/>
      <c r="AQ40" s="20"/>
      <c r="AR40" s="20"/>
    </row>
    <row r="41" spans="1:44" s="17" customFormat="1" ht="20.25" customHeight="1" x14ac:dyDescent="0.2">
      <c r="A41" s="150"/>
      <c r="C41" s="63"/>
      <c r="D41" s="66" t="str">
        <f t="shared" si="13"/>
        <v/>
      </c>
      <c r="E41" s="69" t="str">
        <f>IFERROR(VLOOKUP(J41,Causa!$A$2:$F$15,6,0),"")</f>
        <v/>
      </c>
      <c r="F41" s="52"/>
      <c r="G41" s="53"/>
      <c r="H41" s="212"/>
      <c r="I41" s="55"/>
      <c r="J41" s="54"/>
      <c r="K41" s="54"/>
      <c r="L41" s="54"/>
      <c r="M41" s="54"/>
      <c r="N41" s="54"/>
      <c r="O41" s="54"/>
      <c r="P41" s="54"/>
      <c r="Q41" s="55"/>
      <c r="R41" s="54"/>
      <c r="S41" s="56">
        <f t="shared" si="17"/>
        <v>0</v>
      </c>
      <c r="T41" s="56">
        <f t="shared" si="14"/>
        <v>0</v>
      </c>
      <c r="U41" s="56">
        <f t="shared" si="18"/>
        <v>0</v>
      </c>
      <c r="V41" s="56">
        <f t="shared" si="15"/>
        <v>0</v>
      </c>
      <c r="W41" s="64" t="str">
        <f t="shared" si="16"/>
        <v/>
      </c>
      <c r="X41" s="56" t="str">
        <f t="shared" si="19"/>
        <v>T</v>
      </c>
      <c r="Y41" s="18"/>
      <c r="Z41" s="19"/>
      <c r="AA41" s="20"/>
      <c r="AB41" s="19"/>
      <c r="AC41" s="21"/>
      <c r="AJ41" s="22"/>
      <c r="AK41" s="22"/>
      <c r="AL41" s="22"/>
      <c r="AM41" s="22"/>
      <c r="AN41" s="20"/>
      <c r="AO41" s="20"/>
      <c r="AP41" s="20"/>
      <c r="AQ41" s="20"/>
      <c r="AR41" s="20"/>
    </row>
    <row r="42" spans="1:44" s="17" customFormat="1" ht="20.25" customHeight="1" x14ac:dyDescent="0.2">
      <c r="A42" s="150"/>
      <c r="C42" s="63"/>
      <c r="D42" s="66" t="str">
        <f t="shared" si="13"/>
        <v/>
      </c>
      <c r="E42" s="69" t="str">
        <f>IFERROR(VLOOKUP(J42,Causa!$A$2:$F$15,6,0),"")</f>
        <v/>
      </c>
      <c r="F42" s="52"/>
      <c r="G42" s="53"/>
      <c r="H42" s="212"/>
      <c r="I42" s="55"/>
      <c r="J42" s="54"/>
      <c r="K42" s="54"/>
      <c r="L42" s="54"/>
      <c r="M42" s="54"/>
      <c r="N42" s="54"/>
      <c r="O42" s="54"/>
      <c r="P42" s="54"/>
      <c r="Q42" s="55"/>
      <c r="R42" s="54"/>
      <c r="S42" s="56">
        <f t="shared" si="17"/>
        <v>0</v>
      </c>
      <c r="T42" s="56">
        <f t="shared" si="14"/>
        <v>0</v>
      </c>
      <c r="U42" s="56">
        <f t="shared" si="18"/>
        <v>0</v>
      </c>
      <c r="V42" s="56">
        <f t="shared" si="15"/>
        <v>0</v>
      </c>
      <c r="W42" s="64" t="str">
        <f t="shared" si="16"/>
        <v/>
      </c>
      <c r="X42" s="56" t="str">
        <f t="shared" si="19"/>
        <v>T</v>
      </c>
      <c r="Y42" s="18"/>
      <c r="Z42" s="19"/>
      <c r="AA42" s="20"/>
      <c r="AB42" s="19"/>
      <c r="AC42" s="21"/>
      <c r="AJ42" s="22"/>
      <c r="AK42" s="22"/>
      <c r="AL42" s="22"/>
      <c r="AM42" s="22"/>
      <c r="AN42" s="20"/>
      <c r="AO42" s="20"/>
      <c r="AP42" s="20"/>
      <c r="AQ42" s="20"/>
      <c r="AR42" s="20"/>
    </row>
    <row r="43" spans="1:44" s="17" customFormat="1" ht="20.25" customHeight="1" x14ac:dyDescent="0.2">
      <c r="A43" s="150"/>
      <c r="C43" s="63"/>
      <c r="D43" s="66" t="str">
        <f t="shared" si="13"/>
        <v/>
      </c>
      <c r="E43" s="69" t="str">
        <f>IFERROR(VLOOKUP(J43,Causa!$A$2:$F$15,6,0),"")</f>
        <v/>
      </c>
      <c r="F43" s="52"/>
      <c r="G43" s="53"/>
      <c r="H43" s="212"/>
      <c r="I43" s="55"/>
      <c r="J43" s="54"/>
      <c r="K43" s="54"/>
      <c r="L43" s="54"/>
      <c r="M43" s="54"/>
      <c r="N43" s="54"/>
      <c r="O43" s="54"/>
      <c r="P43" s="54"/>
      <c r="Q43" s="55"/>
      <c r="R43" s="54"/>
      <c r="S43" s="56">
        <f t="shared" si="17"/>
        <v>0</v>
      </c>
      <c r="T43" s="56">
        <f t="shared" si="14"/>
        <v>0</v>
      </c>
      <c r="U43" s="56">
        <f t="shared" si="18"/>
        <v>0</v>
      </c>
      <c r="V43" s="56">
        <f t="shared" si="15"/>
        <v>0</v>
      </c>
      <c r="W43" s="64" t="str">
        <f t="shared" si="16"/>
        <v/>
      </c>
      <c r="X43" s="56" t="str">
        <f t="shared" si="19"/>
        <v>T</v>
      </c>
      <c r="Y43" s="18"/>
      <c r="Z43" s="19"/>
      <c r="AA43" s="20"/>
      <c r="AB43" s="19"/>
      <c r="AC43" s="21"/>
      <c r="AJ43" s="22"/>
      <c r="AK43" s="22"/>
      <c r="AL43" s="22"/>
      <c r="AM43" s="22"/>
      <c r="AN43" s="20"/>
      <c r="AO43" s="20"/>
      <c r="AP43" s="20"/>
      <c r="AQ43" s="20"/>
      <c r="AR43" s="20"/>
    </row>
    <row r="44" spans="1:44" s="17" customFormat="1" ht="20.25" customHeight="1" x14ac:dyDescent="0.2">
      <c r="A44" s="150"/>
      <c r="C44" s="63"/>
      <c r="D44" s="66" t="str">
        <f t="shared" si="13"/>
        <v/>
      </c>
      <c r="E44" s="69" t="str">
        <f>IFERROR(VLOOKUP(J44,Causa!$A$2:$F$15,6,0),"")</f>
        <v/>
      </c>
      <c r="F44" s="52"/>
      <c r="G44" s="53"/>
      <c r="H44" s="212"/>
      <c r="I44" s="55"/>
      <c r="J44" s="54"/>
      <c r="K44" s="54"/>
      <c r="L44" s="54"/>
      <c r="M44" s="54"/>
      <c r="N44" s="54"/>
      <c r="O44" s="54"/>
      <c r="P44" s="54"/>
      <c r="Q44" s="55"/>
      <c r="R44" s="54"/>
      <c r="S44" s="56">
        <f t="shared" si="17"/>
        <v>0</v>
      </c>
      <c r="T44" s="56">
        <f t="shared" si="14"/>
        <v>0</v>
      </c>
      <c r="U44" s="56">
        <f t="shared" si="18"/>
        <v>0</v>
      </c>
      <c r="V44" s="56">
        <f t="shared" si="15"/>
        <v>0</v>
      </c>
      <c r="W44" s="64" t="str">
        <f t="shared" si="16"/>
        <v/>
      </c>
      <c r="X44" s="56" t="str">
        <f t="shared" si="19"/>
        <v>T</v>
      </c>
      <c r="Y44" s="18"/>
      <c r="Z44" s="19"/>
      <c r="AA44" s="20"/>
      <c r="AB44" s="19"/>
      <c r="AC44" s="21"/>
      <c r="AJ44" s="22"/>
      <c r="AK44" s="22"/>
      <c r="AL44" s="22"/>
      <c r="AM44" s="22"/>
      <c r="AN44" s="20"/>
      <c r="AO44" s="20"/>
      <c r="AP44" s="20"/>
      <c r="AQ44" s="20"/>
      <c r="AR44" s="20"/>
    </row>
    <row r="45" spans="1:44" s="17" customFormat="1" ht="20.25" customHeight="1" x14ac:dyDescent="0.2">
      <c r="A45" s="150"/>
      <c r="C45" s="63"/>
      <c r="D45" s="66" t="str">
        <f t="shared" si="13"/>
        <v/>
      </c>
      <c r="E45" s="69" t="str">
        <f>IFERROR(VLOOKUP(J45,Causa!$A$2:$F$15,6,0),"")</f>
        <v/>
      </c>
      <c r="F45" s="52"/>
      <c r="G45" s="53"/>
      <c r="H45" s="212"/>
      <c r="I45" s="55"/>
      <c r="J45" s="54"/>
      <c r="K45" s="54"/>
      <c r="L45" s="54"/>
      <c r="M45" s="54"/>
      <c r="N45" s="54"/>
      <c r="O45" s="54"/>
      <c r="P45" s="54"/>
      <c r="Q45" s="55"/>
      <c r="R45" s="54"/>
      <c r="S45" s="56">
        <f t="shared" si="17"/>
        <v>0</v>
      </c>
      <c r="T45" s="56">
        <f t="shared" si="14"/>
        <v>0</v>
      </c>
      <c r="U45" s="56">
        <f t="shared" si="18"/>
        <v>0</v>
      </c>
      <c r="V45" s="56">
        <f t="shared" si="15"/>
        <v>0</v>
      </c>
      <c r="W45" s="64" t="str">
        <f t="shared" si="16"/>
        <v/>
      </c>
      <c r="X45" s="56" t="str">
        <f t="shared" si="19"/>
        <v>T</v>
      </c>
      <c r="Y45" s="18"/>
      <c r="Z45" s="19"/>
      <c r="AA45" s="20"/>
      <c r="AB45" s="19"/>
      <c r="AC45" s="21"/>
      <c r="AJ45" s="22"/>
      <c r="AK45" s="22"/>
      <c r="AL45" s="22"/>
      <c r="AM45" s="22"/>
      <c r="AN45" s="20"/>
      <c r="AO45" s="20"/>
      <c r="AP45" s="20"/>
      <c r="AQ45" s="20"/>
      <c r="AR45" s="20"/>
    </row>
    <row r="46" spans="1:44" s="17" customFormat="1" ht="20.25" customHeight="1" x14ac:dyDescent="0.2">
      <c r="A46" s="150"/>
      <c r="C46" s="63"/>
      <c r="D46" s="66" t="str">
        <f t="shared" si="13"/>
        <v/>
      </c>
      <c r="E46" s="69" t="str">
        <f>IFERROR(VLOOKUP(J46,Causa!$A$2:$F$15,6,0),"")</f>
        <v/>
      </c>
      <c r="F46" s="52"/>
      <c r="G46" s="53"/>
      <c r="H46" s="212"/>
      <c r="I46" s="55"/>
      <c r="J46" s="54"/>
      <c r="K46" s="54"/>
      <c r="L46" s="54"/>
      <c r="M46" s="54"/>
      <c r="N46" s="54"/>
      <c r="O46" s="54"/>
      <c r="P46" s="54"/>
      <c r="Q46" s="55"/>
      <c r="R46" s="54"/>
      <c r="S46" s="56">
        <f t="shared" si="17"/>
        <v>0</v>
      </c>
      <c r="T46" s="56">
        <f t="shared" si="14"/>
        <v>0</v>
      </c>
      <c r="U46" s="56">
        <f t="shared" si="18"/>
        <v>0</v>
      </c>
      <c r="V46" s="56">
        <f t="shared" si="15"/>
        <v>0</v>
      </c>
      <c r="W46" s="64" t="str">
        <f t="shared" si="16"/>
        <v/>
      </c>
      <c r="X46" s="56" t="str">
        <f t="shared" si="19"/>
        <v>T</v>
      </c>
      <c r="Y46" s="18"/>
      <c r="Z46" s="19"/>
      <c r="AA46" s="20"/>
      <c r="AB46" s="19"/>
      <c r="AC46" s="21"/>
      <c r="AJ46" s="22"/>
      <c r="AK46" s="22"/>
      <c r="AL46" s="22"/>
      <c r="AM46" s="22"/>
      <c r="AN46" s="20"/>
      <c r="AO46" s="20"/>
      <c r="AP46" s="20"/>
      <c r="AQ46" s="20"/>
      <c r="AR46" s="20"/>
    </row>
    <row r="47" spans="1:44" s="17" customFormat="1" ht="20.25" customHeight="1" x14ac:dyDescent="0.2">
      <c r="A47" s="150"/>
      <c r="C47" s="63"/>
      <c r="D47" s="66" t="str">
        <f t="shared" si="13"/>
        <v/>
      </c>
      <c r="E47" s="69" t="str">
        <f>IFERROR(VLOOKUP(J47,Causa!$A$2:$F$15,6,0),"")</f>
        <v/>
      </c>
      <c r="F47" s="52"/>
      <c r="G47" s="53"/>
      <c r="H47" s="212"/>
      <c r="I47" s="55"/>
      <c r="J47" s="54"/>
      <c r="K47" s="54"/>
      <c r="L47" s="54"/>
      <c r="M47" s="54"/>
      <c r="N47" s="54"/>
      <c r="O47" s="54"/>
      <c r="P47" s="54"/>
      <c r="Q47" s="55"/>
      <c r="R47" s="54"/>
      <c r="S47" s="56">
        <f t="shared" si="17"/>
        <v>0</v>
      </c>
      <c r="T47" s="56">
        <f t="shared" si="14"/>
        <v>0</v>
      </c>
      <c r="U47" s="56">
        <f t="shared" si="18"/>
        <v>0</v>
      </c>
      <c r="V47" s="56">
        <f t="shared" si="15"/>
        <v>0</v>
      </c>
      <c r="W47" s="64" t="str">
        <f t="shared" si="16"/>
        <v/>
      </c>
      <c r="X47" s="56" t="str">
        <f t="shared" si="19"/>
        <v>T</v>
      </c>
      <c r="Y47" s="18"/>
      <c r="Z47" s="19"/>
      <c r="AA47" s="20"/>
      <c r="AB47" s="19"/>
      <c r="AC47" s="21"/>
      <c r="AJ47" s="22"/>
      <c r="AK47" s="22"/>
      <c r="AL47" s="22"/>
      <c r="AM47" s="22"/>
      <c r="AN47" s="20"/>
      <c r="AO47" s="20"/>
      <c r="AP47" s="20"/>
      <c r="AQ47" s="20"/>
      <c r="AR47" s="20"/>
    </row>
    <row r="48" spans="1:44" s="17" customFormat="1" ht="20.25" customHeight="1" x14ac:dyDescent="0.2">
      <c r="A48" s="150"/>
      <c r="C48" s="63"/>
      <c r="D48" s="66" t="str">
        <f t="shared" si="13"/>
        <v/>
      </c>
      <c r="E48" s="69" t="str">
        <f>IFERROR(VLOOKUP(J48,Causa!$A$2:$F$15,6,0),"")</f>
        <v/>
      </c>
      <c r="F48" s="52"/>
      <c r="G48" s="53"/>
      <c r="H48" s="212"/>
      <c r="I48" s="55"/>
      <c r="J48" s="54"/>
      <c r="K48" s="54"/>
      <c r="L48" s="54"/>
      <c r="M48" s="54"/>
      <c r="N48" s="54"/>
      <c r="O48" s="54"/>
      <c r="P48" s="54"/>
      <c r="Q48" s="55"/>
      <c r="R48" s="54"/>
      <c r="S48" s="56">
        <f t="shared" si="17"/>
        <v>0</v>
      </c>
      <c r="T48" s="56">
        <f t="shared" si="14"/>
        <v>0</v>
      </c>
      <c r="U48" s="56">
        <f t="shared" si="18"/>
        <v>0</v>
      </c>
      <c r="V48" s="56">
        <f t="shared" si="15"/>
        <v>0</v>
      </c>
      <c r="W48" s="64" t="str">
        <f t="shared" si="16"/>
        <v/>
      </c>
      <c r="X48" s="56" t="str">
        <f t="shared" si="19"/>
        <v>T</v>
      </c>
      <c r="Y48" s="18"/>
      <c r="Z48" s="19"/>
      <c r="AA48" s="20"/>
      <c r="AB48" s="19"/>
      <c r="AC48" s="21"/>
      <c r="AJ48" s="22"/>
      <c r="AK48" s="22"/>
      <c r="AL48" s="22"/>
      <c r="AM48" s="22"/>
      <c r="AN48" s="20"/>
      <c r="AO48" s="20"/>
      <c r="AP48" s="20"/>
      <c r="AQ48" s="20"/>
      <c r="AR48" s="20"/>
    </row>
    <row r="49" spans="1:44" s="17" customFormat="1" ht="20.25" customHeight="1" x14ac:dyDescent="0.2">
      <c r="A49" s="150"/>
      <c r="C49" s="63"/>
      <c r="D49" s="66" t="str">
        <f t="shared" si="13"/>
        <v/>
      </c>
      <c r="E49" s="69" t="str">
        <f>IFERROR(VLOOKUP(J49,Causa!$A$2:$F$15,6,0),"")</f>
        <v/>
      </c>
      <c r="F49" s="52"/>
      <c r="G49" s="53"/>
      <c r="H49" s="212"/>
      <c r="I49" s="55"/>
      <c r="J49" s="54"/>
      <c r="K49" s="54"/>
      <c r="L49" s="54"/>
      <c r="M49" s="54"/>
      <c r="N49" s="54"/>
      <c r="O49" s="54"/>
      <c r="P49" s="54"/>
      <c r="Q49" s="55"/>
      <c r="R49" s="54"/>
      <c r="S49" s="56">
        <f t="shared" si="17"/>
        <v>0</v>
      </c>
      <c r="T49" s="56">
        <f t="shared" si="14"/>
        <v>0</v>
      </c>
      <c r="U49" s="56">
        <f t="shared" si="18"/>
        <v>0</v>
      </c>
      <c r="V49" s="56">
        <f t="shared" si="15"/>
        <v>0</v>
      </c>
      <c r="W49" s="64" t="str">
        <f t="shared" si="16"/>
        <v/>
      </c>
      <c r="X49" s="56" t="str">
        <f t="shared" si="19"/>
        <v>T</v>
      </c>
      <c r="Y49" s="18"/>
      <c r="Z49" s="19"/>
      <c r="AA49" s="20"/>
      <c r="AB49" s="19"/>
      <c r="AC49" s="21"/>
      <c r="AJ49" s="22"/>
      <c r="AK49" s="22"/>
      <c r="AL49" s="22"/>
      <c r="AM49" s="22"/>
      <c r="AN49" s="20"/>
      <c r="AO49" s="20"/>
      <c r="AP49" s="20"/>
      <c r="AQ49" s="20"/>
      <c r="AR49" s="20"/>
    </row>
    <row r="50" spans="1:44" s="17" customFormat="1" ht="20.25" customHeight="1" x14ac:dyDescent="0.2">
      <c r="A50" s="150"/>
      <c r="C50" s="63"/>
      <c r="D50" s="66" t="str">
        <f t="shared" si="13"/>
        <v/>
      </c>
      <c r="E50" s="69" t="str">
        <f>IFERROR(VLOOKUP(J50,Causa!$A$2:$F$15,6,0),"")</f>
        <v/>
      </c>
      <c r="F50" s="52"/>
      <c r="G50" s="53"/>
      <c r="H50" s="212"/>
      <c r="I50" s="55"/>
      <c r="J50" s="54"/>
      <c r="K50" s="54"/>
      <c r="L50" s="54"/>
      <c r="M50" s="54"/>
      <c r="N50" s="54"/>
      <c r="O50" s="54"/>
      <c r="P50" s="54"/>
      <c r="Q50" s="55"/>
      <c r="R50" s="54"/>
      <c r="S50" s="56">
        <f t="shared" si="17"/>
        <v>0</v>
      </c>
      <c r="T50" s="56">
        <f t="shared" si="14"/>
        <v>0</v>
      </c>
      <c r="U50" s="56">
        <f t="shared" si="18"/>
        <v>0</v>
      </c>
      <c r="V50" s="56">
        <f t="shared" si="15"/>
        <v>0</v>
      </c>
      <c r="W50" s="64" t="str">
        <f t="shared" si="16"/>
        <v/>
      </c>
      <c r="X50" s="56" t="str">
        <f t="shared" si="19"/>
        <v>T</v>
      </c>
      <c r="Y50" s="20"/>
      <c r="Z50" s="19"/>
      <c r="AA50" s="20"/>
      <c r="AB50" s="19"/>
      <c r="AC50" s="21"/>
      <c r="AJ50" s="22"/>
      <c r="AK50" s="22"/>
      <c r="AL50" s="22"/>
      <c r="AM50" s="22"/>
      <c r="AN50" s="20"/>
      <c r="AO50" s="20"/>
      <c r="AP50" s="20"/>
      <c r="AQ50" s="20"/>
      <c r="AR50" s="20"/>
    </row>
    <row r="51" spans="1:44" s="17" customFormat="1" ht="20.25" customHeight="1" x14ac:dyDescent="0.2">
      <c r="A51" s="150"/>
      <c r="C51" s="63"/>
      <c r="D51" s="66" t="str">
        <f t="shared" si="13"/>
        <v/>
      </c>
      <c r="E51" s="69" t="str">
        <f>IFERROR(VLOOKUP(J51,Causa!$A$2:$F$15,6,0),"")</f>
        <v/>
      </c>
      <c r="F51" s="52"/>
      <c r="G51" s="53"/>
      <c r="H51" s="212"/>
      <c r="I51" s="55"/>
      <c r="J51" s="54"/>
      <c r="K51" s="54"/>
      <c r="L51" s="54"/>
      <c r="M51" s="54"/>
      <c r="N51" s="54"/>
      <c r="O51" s="54"/>
      <c r="P51" s="54"/>
      <c r="Q51" s="55"/>
      <c r="R51" s="54"/>
      <c r="S51" s="56">
        <f t="shared" si="17"/>
        <v>0</v>
      </c>
      <c r="T51" s="56">
        <f t="shared" si="14"/>
        <v>0</v>
      </c>
      <c r="U51" s="56">
        <f t="shared" si="18"/>
        <v>0</v>
      </c>
      <c r="V51" s="56">
        <f t="shared" si="15"/>
        <v>0</v>
      </c>
      <c r="W51" s="64" t="str">
        <f t="shared" si="16"/>
        <v/>
      </c>
      <c r="X51" s="56" t="str">
        <f t="shared" si="19"/>
        <v>T</v>
      </c>
      <c r="Y51" s="20"/>
      <c r="Z51" s="19"/>
      <c r="AA51" s="20"/>
      <c r="AB51" s="19"/>
      <c r="AC51" s="21"/>
      <c r="AJ51" s="22"/>
      <c r="AK51" s="22"/>
      <c r="AL51" s="22"/>
      <c r="AM51" s="22"/>
      <c r="AN51" s="20"/>
      <c r="AO51" s="20"/>
      <c r="AP51" s="20"/>
      <c r="AQ51" s="20"/>
      <c r="AR51" s="20"/>
    </row>
    <row r="52" spans="1:44" s="17" customFormat="1" ht="20.25" customHeight="1" x14ac:dyDescent="0.2">
      <c r="A52" s="150"/>
      <c r="C52" s="63"/>
      <c r="D52" s="66" t="str">
        <f t="shared" si="13"/>
        <v/>
      </c>
      <c r="E52" s="69" t="str">
        <f>IFERROR(VLOOKUP(J52,Causa!$A$2:$F$15,6,0),"")</f>
        <v/>
      </c>
      <c r="F52" s="52"/>
      <c r="G52" s="53"/>
      <c r="H52" s="212"/>
      <c r="I52" s="55"/>
      <c r="J52" s="54"/>
      <c r="K52" s="54"/>
      <c r="L52" s="54"/>
      <c r="M52" s="54"/>
      <c r="N52" s="54"/>
      <c r="O52" s="54"/>
      <c r="P52" s="54"/>
      <c r="Q52" s="55"/>
      <c r="R52" s="54"/>
      <c r="S52" s="56">
        <f t="shared" si="17"/>
        <v>0</v>
      </c>
      <c r="T52" s="56">
        <f t="shared" si="14"/>
        <v>0</v>
      </c>
      <c r="U52" s="56">
        <f t="shared" si="18"/>
        <v>0</v>
      </c>
      <c r="V52" s="56">
        <f t="shared" si="15"/>
        <v>0</v>
      </c>
      <c r="W52" s="64" t="str">
        <f t="shared" si="16"/>
        <v/>
      </c>
      <c r="X52" s="56" t="str">
        <f t="shared" si="19"/>
        <v>T</v>
      </c>
      <c r="Y52" s="20"/>
      <c r="Z52" s="19"/>
      <c r="AA52" s="20"/>
      <c r="AB52" s="19"/>
      <c r="AC52" s="21"/>
      <c r="AJ52" s="22"/>
      <c r="AK52" s="22"/>
      <c r="AL52" s="22"/>
      <c r="AM52" s="22"/>
      <c r="AN52" s="20"/>
      <c r="AO52" s="20"/>
      <c r="AP52" s="20"/>
      <c r="AQ52" s="20"/>
      <c r="AR52" s="20"/>
    </row>
    <row r="53" spans="1:44" s="17" customFormat="1" ht="20.25" customHeight="1" x14ac:dyDescent="0.2">
      <c r="A53" s="150"/>
      <c r="C53" s="63"/>
      <c r="D53" s="66" t="str">
        <f t="shared" si="13"/>
        <v/>
      </c>
      <c r="E53" s="69" t="str">
        <f>IFERROR(VLOOKUP(J53,Causa!$A$2:$F$15,6,0),"")</f>
        <v/>
      </c>
      <c r="F53" s="52"/>
      <c r="G53" s="53"/>
      <c r="H53" s="212"/>
      <c r="I53" s="55"/>
      <c r="J53" s="54"/>
      <c r="K53" s="54"/>
      <c r="L53" s="54"/>
      <c r="M53" s="54"/>
      <c r="N53" s="54"/>
      <c r="O53" s="54"/>
      <c r="P53" s="54"/>
      <c r="Q53" s="55"/>
      <c r="R53" s="54"/>
      <c r="S53" s="56">
        <f t="shared" si="17"/>
        <v>0</v>
      </c>
      <c r="T53" s="56">
        <f t="shared" si="14"/>
        <v>0</v>
      </c>
      <c r="U53" s="56">
        <f t="shared" si="18"/>
        <v>0</v>
      </c>
      <c r="V53" s="56">
        <f t="shared" si="15"/>
        <v>0</v>
      </c>
      <c r="W53" s="64" t="str">
        <f t="shared" si="16"/>
        <v/>
      </c>
      <c r="X53" s="56" t="str">
        <f t="shared" si="19"/>
        <v>T</v>
      </c>
      <c r="Y53" s="20"/>
      <c r="Z53" s="19"/>
      <c r="AA53" s="20"/>
      <c r="AB53" s="19"/>
      <c r="AC53" s="21"/>
      <c r="AJ53" s="22"/>
      <c r="AK53" s="22"/>
      <c r="AL53" s="22"/>
      <c r="AM53" s="22"/>
      <c r="AN53" s="20"/>
      <c r="AO53" s="20"/>
      <c r="AP53" s="20"/>
      <c r="AQ53" s="20"/>
      <c r="AR53" s="20"/>
    </row>
    <row r="54" spans="1:44" s="17" customFormat="1" ht="20.25" customHeight="1" x14ac:dyDescent="0.2">
      <c r="A54" s="150"/>
      <c r="C54" s="63"/>
      <c r="D54" s="66" t="str">
        <f t="shared" si="13"/>
        <v/>
      </c>
      <c r="E54" s="69" t="str">
        <f>IFERROR(VLOOKUP(J54,Causa!$A$2:$F$15,6,0),"")</f>
        <v/>
      </c>
      <c r="F54" s="52"/>
      <c r="G54" s="53"/>
      <c r="H54" s="212"/>
      <c r="I54" s="55"/>
      <c r="J54" s="54"/>
      <c r="K54" s="54"/>
      <c r="L54" s="54"/>
      <c r="M54" s="54"/>
      <c r="N54" s="54"/>
      <c r="O54" s="54"/>
      <c r="P54" s="54"/>
      <c r="Q54" s="55"/>
      <c r="R54" s="54"/>
      <c r="S54" s="56">
        <f t="shared" si="17"/>
        <v>0</v>
      </c>
      <c r="T54" s="56">
        <f t="shared" si="14"/>
        <v>0</v>
      </c>
      <c r="U54" s="56">
        <f t="shared" si="18"/>
        <v>0</v>
      </c>
      <c r="V54" s="56">
        <f t="shared" si="15"/>
        <v>0</v>
      </c>
      <c r="W54" s="64" t="str">
        <f t="shared" si="16"/>
        <v/>
      </c>
      <c r="X54" s="56" t="str">
        <f t="shared" si="19"/>
        <v>T</v>
      </c>
      <c r="Y54" s="20"/>
      <c r="Z54" s="19"/>
      <c r="AA54" s="20"/>
      <c r="AB54" s="19"/>
      <c r="AC54" s="21"/>
      <c r="AJ54" s="22"/>
      <c r="AK54" s="22"/>
      <c r="AL54" s="22"/>
      <c r="AM54" s="22"/>
      <c r="AN54" s="20"/>
      <c r="AO54" s="20"/>
      <c r="AP54" s="20"/>
      <c r="AQ54" s="20"/>
      <c r="AR54" s="20"/>
    </row>
    <row r="55" spans="1:44" s="17" customFormat="1" ht="20.25" customHeight="1" x14ac:dyDescent="0.2">
      <c r="A55" s="150"/>
      <c r="C55" s="63"/>
      <c r="D55" s="66" t="str">
        <f t="shared" si="13"/>
        <v/>
      </c>
      <c r="E55" s="69" t="str">
        <f>IFERROR(VLOOKUP(J55,Causa!$A$2:$F$15,6,0),"")</f>
        <v/>
      </c>
      <c r="F55" s="52"/>
      <c r="G55" s="53"/>
      <c r="H55" s="212"/>
      <c r="I55" s="55"/>
      <c r="J55" s="54"/>
      <c r="K55" s="54"/>
      <c r="L55" s="54"/>
      <c r="M55" s="54"/>
      <c r="N55" s="54"/>
      <c r="O55" s="54"/>
      <c r="P55" s="54"/>
      <c r="Q55" s="55"/>
      <c r="R55" s="54"/>
      <c r="S55" s="56">
        <f t="shared" si="17"/>
        <v>0</v>
      </c>
      <c r="T55" s="56">
        <f t="shared" si="14"/>
        <v>0</v>
      </c>
      <c r="U55" s="56">
        <f t="shared" si="18"/>
        <v>0</v>
      </c>
      <c r="V55" s="56">
        <f t="shared" si="15"/>
        <v>0</v>
      </c>
      <c r="W55" s="64" t="str">
        <f t="shared" si="16"/>
        <v/>
      </c>
      <c r="X55" s="56" t="str">
        <f t="shared" si="19"/>
        <v>T</v>
      </c>
      <c r="Y55" s="20"/>
      <c r="Z55" s="19"/>
      <c r="AA55" s="20"/>
      <c r="AB55" s="19"/>
      <c r="AC55" s="21"/>
      <c r="AJ55" s="22"/>
      <c r="AK55" s="22"/>
      <c r="AL55" s="22"/>
      <c r="AM55" s="22"/>
      <c r="AN55" s="20"/>
      <c r="AO55" s="20"/>
      <c r="AP55" s="20"/>
      <c r="AQ55" s="20"/>
      <c r="AR55" s="20"/>
    </row>
    <row r="56" spans="1:44" s="17" customFormat="1" ht="20.25" customHeight="1" x14ac:dyDescent="0.2">
      <c r="A56" s="150"/>
      <c r="C56" s="63"/>
      <c r="D56" s="66" t="str">
        <f t="shared" si="13"/>
        <v/>
      </c>
      <c r="E56" s="69" t="str">
        <f>IFERROR(VLOOKUP(J56,Causa!$A$2:$F$15,6,0),"")</f>
        <v/>
      </c>
      <c r="F56" s="52"/>
      <c r="G56" s="53"/>
      <c r="H56" s="212"/>
      <c r="I56" s="55"/>
      <c r="J56" s="54"/>
      <c r="K56" s="54"/>
      <c r="L56" s="54"/>
      <c r="M56" s="54"/>
      <c r="N56" s="54"/>
      <c r="O56" s="54"/>
      <c r="P56" s="54"/>
      <c r="Q56" s="55"/>
      <c r="R56" s="54"/>
      <c r="S56" s="56">
        <f t="shared" si="17"/>
        <v>0</v>
      </c>
      <c r="T56" s="56">
        <f t="shared" si="14"/>
        <v>0</v>
      </c>
      <c r="U56" s="56">
        <f t="shared" si="18"/>
        <v>0</v>
      </c>
      <c r="V56" s="56">
        <f t="shared" si="15"/>
        <v>0</v>
      </c>
      <c r="W56" s="64" t="str">
        <f t="shared" si="16"/>
        <v/>
      </c>
      <c r="X56" s="56" t="str">
        <f t="shared" si="19"/>
        <v>T</v>
      </c>
      <c r="Y56" s="20"/>
      <c r="Z56" s="19"/>
      <c r="AA56" s="20"/>
      <c r="AB56" s="19"/>
      <c r="AC56" s="21"/>
      <c r="AJ56" s="22"/>
      <c r="AK56" s="22"/>
      <c r="AL56" s="22"/>
      <c r="AM56" s="22"/>
      <c r="AN56" s="20"/>
      <c r="AO56" s="20"/>
      <c r="AP56" s="20"/>
      <c r="AQ56" s="20"/>
      <c r="AR56" s="20"/>
    </row>
    <row r="57" spans="1:44" s="17" customFormat="1" ht="20.25" customHeight="1" x14ac:dyDescent="0.2">
      <c r="A57" s="150"/>
      <c r="C57" s="63"/>
      <c r="D57" s="66" t="str">
        <f t="shared" si="13"/>
        <v/>
      </c>
      <c r="E57" s="69" t="str">
        <f>IFERROR(VLOOKUP(J57,Causa!$A$2:$F$15,6,0),"")</f>
        <v/>
      </c>
      <c r="F57" s="52"/>
      <c r="G57" s="53"/>
      <c r="H57" s="212"/>
      <c r="I57" s="55"/>
      <c r="J57" s="54"/>
      <c r="K57" s="54"/>
      <c r="L57" s="54"/>
      <c r="M57" s="54"/>
      <c r="N57" s="54"/>
      <c r="O57" s="54"/>
      <c r="P57" s="54"/>
      <c r="Q57" s="55"/>
      <c r="R57" s="54"/>
      <c r="S57" s="56">
        <f t="shared" si="17"/>
        <v>0</v>
      </c>
      <c r="T57" s="56">
        <f t="shared" si="14"/>
        <v>0</v>
      </c>
      <c r="U57" s="56">
        <f t="shared" si="18"/>
        <v>0</v>
      </c>
      <c r="V57" s="56">
        <f t="shared" si="15"/>
        <v>0</v>
      </c>
      <c r="W57" s="64" t="str">
        <f t="shared" si="16"/>
        <v/>
      </c>
      <c r="X57" s="56" t="str">
        <f t="shared" si="19"/>
        <v>T</v>
      </c>
      <c r="Y57" s="20"/>
      <c r="Z57" s="19"/>
      <c r="AA57" s="20"/>
      <c r="AB57" s="19"/>
      <c r="AC57" s="21"/>
      <c r="AJ57" s="22"/>
      <c r="AK57" s="22"/>
      <c r="AL57" s="22"/>
      <c r="AM57" s="22"/>
      <c r="AN57" s="20"/>
      <c r="AO57" s="20"/>
      <c r="AP57" s="20"/>
      <c r="AQ57" s="20"/>
      <c r="AR57" s="20"/>
    </row>
    <row r="58" spans="1:44" s="17" customFormat="1" ht="20.25" customHeight="1" x14ac:dyDescent="0.2">
      <c r="A58" s="150"/>
      <c r="C58" s="63"/>
      <c r="D58" s="66" t="str">
        <f t="shared" si="13"/>
        <v/>
      </c>
      <c r="E58" s="69" t="str">
        <f>IFERROR(VLOOKUP(J58,Causa!$A$2:$F$15,6,0),"")</f>
        <v/>
      </c>
      <c r="F58" s="52"/>
      <c r="G58" s="53"/>
      <c r="H58" s="212"/>
      <c r="I58" s="55"/>
      <c r="J58" s="54"/>
      <c r="K58" s="54"/>
      <c r="L58" s="54"/>
      <c r="M58" s="54"/>
      <c r="N58" s="54"/>
      <c r="O58" s="54"/>
      <c r="P58" s="54"/>
      <c r="Q58" s="55"/>
      <c r="R58" s="54"/>
      <c r="S58" s="56">
        <f t="shared" si="17"/>
        <v>0</v>
      </c>
      <c r="T58" s="56">
        <f t="shared" si="14"/>
        <v>0</v>
      </c>
      <c r="U58" s="56">
        <f t="shared" si="18"/>
        <v>0</v>
      </c>
      <c r="V58" s="56">
        <f t="shared" si="15"/>
        <v>0</v>
      </c>
      <c r="W58" s="64" t="str">
        <f t="shared" si="16"/>
        <v/>
      </c>
      <c r="X58" s="56" t="str">
        <f t="shared" si="19"/>
        <v>T</v>
      </c>
      <c r="Y58" s="20"/>
      <c r="Z58" s="19"/>
      <c r="AA58" s="20"/>
      <c r="AB58" s="19"/>
      <c r="AC58" s="21"/>
      <c r="AJ58" s="22"/>
      <c r="AK58" s="22"/>
      <c r="AL58" s="22"/>
      <c r="AM58" s="22"/>
      <c r="AN58" s="20"/>
      <c r="AO58" s="20"/>
      <c r="AP58" s="20"/>
      <c r="AQ58" s="20"/>
      <c r="AR58" s="20"/>
    </row>
    <row r="59" spans="1:44" s="17" customFormat="1" ht="20.25" customHeight="1" x14ac:dyDescent="0.2">
      <c r="A59" s="150"/>
      <c r="C59" s="63"/>
      <c r="D59" s="66" t="str">
        <f t="shared" si="13"/>
        <v/>
      </c>
      <c r="E59" s="69" t="str">
        <f>IFERROR(VLOOKUP(J59,Causa!$A$2:$F$15,6,0),"")</f>
        <v/>
      </c>
      <c r="F59" s="52"/>
      <c r="G59" s="53"/>
      <c r="H59" s="212"/>
      <c r="I59" s="55"/>
      <c r="J59" s="54"/>
      <c r="K59" s="54"/>
      <c r="L59" s="54"/>
      <c r="M59" s="54"/>
      <c r="N59" s="54"/>
      <c r="O59" s="54"/>
      <c r="P59" s="54"/>
      <c r="Q59" s="55"/>
      <c r="R59" s="54"/>
      <c r="S59" s="56">
        <f t="shared" si="17"/>
        <v>0</v>
      </c>
      <c r="T59" s="56">
        <f t="shared" si="14"/>
        <v>0</v>
      </c>
      <c r="U59" s="56">
        <f t="shared" si="18"/>
        <v>0</v>
      </c>
      <c r="V59" s="56">
        <f t="shared" si="15"/>
        <v>0</v>
      </c>
      <c r="W59" s="64" t="str">
        <f t="shared" si="16"/>
        <v/>
      </c>
      <c r="X59" s="56" t="str">
        <f t="shared" si="19"/>
        <v>T</v>
      </c>
      <c r="Y59" s="20"/>
      <c r="Z59" s="19"/>
      <c r="AA59" s="20"/>
      <c r="AB59" s="19"/>
      <c r="AC59" s="21"/>
      <c r="AJ59" s="22"/>
      <c r="AK59" s="22"/>
      <c r="AL59" s="22"/>
      <c r="AM59" s="22"/>
      <c r="AN59" s="20"/>
      <c r="AO59" s="20"/>
      <c r="AP59" s="20"/>
      <c r="AQ59" s="20"/>
      <c r="AR59" s="20"/>
    </row>
    <row r="60" spans="1:44" s="17" customFormat="1" ht="20.25" customHeight="1" x14ac:dyDescent="0.2">
      <c r="A60" s="150"/>
      <c r="C60" s="63"/>
      <c r="D60" s="66" t="str">
        <f t="shared" si="13"/>
        <v/>
      </c>
      <c r="E60" s="69" t="str">
        <f>IFERROR(VLOOKUP(J60,Causa!$A$2:$F$15,6,0),"")</f>
        <v/>
      </c>
      <c r="F60" s="52"/>
      <c r="G60" s="53"/>
      <c r="H60" s="212"/>
      <c r="I60" s="55"/>
      <c r="J60" s="54"/>
      <c r="K60" s="54"/>
      <c r="L60" s="54"/>
      <c r="M60" s="54"/>
      <c r="N60" s="54"/>
      <c r="O60" s="54"/>
      <c r="P60" s="54"/>
      <c r="Q60" s="55"/>
      <c r="R60" s="54"/>
      <c r="S60" s="56">
        <f t="shared" si="17"/>
        <v>0</v>
      </c>
      <c r="T60" s="56">
        <f t="shared" si="14"/>
        <v>0</v>
      </c>
      <c r="U60" s="56">
        <f t="shared" si="18"/>
        <v>0</v>
      </c>
      <c r="V60" s="56">
        <f t="shared" si="15"/>
        <v>0</v>
      </c>
      <c r="W60" s="64" t="str">
        <f t="shared" si="16"/>
        <v/>
      </c>
      <c r="X60" s="56" t="str">
        <f t="shared" si="19"/>
        <v>T</v>
      </c>
      <c r="Y60" s="20"/>
      <c r="Z60" s="19"/>
      <c r="AA60" s="20"/>
      <c r="AB60" s="19"/>
      <c r="AC60" s="21"/>
      <c r="AJ60" s="22"/>
      <c r="AK60" s="22"/>
      <c r="AL60" s="22"/>
      <c r="AM60" s="22"/>
      <c r="AN60" s="20"/>
      <c r="AO60" s="20"/>
      <c r="AP60" s="20"/>
      <c r="AQ60" s="20"/>
      <c r="AR60" s="20"/>
    </row>
    <row r="61" spans="1:44" s="17" customFormat="1" ht="30.75" customHeight="1" x14ac:dyDescent="0.2">
      <c r="A61" s="150"/>
      <c r="C61" s="63"/>
      <c r="D61" s="66" t="str">
        <f t="shared" si="13"/>
        <v/>
      </c>
      <c r="E61" s="69" t="str">
        <f>IFERROR(VLOOKUP(J61,Causa!$A$2:$F$15,6,0),"")</f>
        <v/>
      </c>
      <c r="F61" s="52"/>
      <c r="G61" s="53"/>
      <c r="H61" s="212"/>
      <c r="I61" s="55"/>
      <c r="J61" s="54"/>
      <c r="K61" s="54"/>
      <c r="L61" s="54"/>
      <c r="M61" s="54"/>
      <c r="N61" s="54"/>
      <c r="O61" s="54"/>
      <c r="P61" s="54"/>
      <c r="Q61" s="55"/>
      <c r="R61" s="54"/>
      <c r="S61" s="56">
        <f t="shared" si="17"/>
        <v>0</v>
      </c>
      <c r="T61" s="56">
        <f t="shared" si="14"/>
        <v>0</v>
      </c>
      <c r="U61" s="56">
        <f t="shared" si="18"/>
        <v>0</v>
      </c>
      <c r="V61" s="56">
        <f t="shared" si="15"/>
        <v>0</v>
      </c>
      <c r="W61" s="64" t="str">
        <f t="shared" si="16"/>
        <v/>
      </c>
      <c r="X61" s="56" t="str">
        <f t="shared" si="19"/>
        <v>T</v>
      </c>
      <c r="Y61" s="20"/>
      <c r="Z61" s="19"/>
      <c r="AA61" s="20"/>
      <c r="AB61" s="19"/>
      <c r="AC61" s="21"/>
      <c r="AJ61" s="22"/>
      <c r="AK61" s="22"/>
      <c r="AL61" s="22"/>
      <c r="AM61" s="22"/>
      <c r="AN61" s="20"/>
      <c r="AO61" s="20"/>
      <c r="AP61" s="20"/>
      <c r="AQ61" s="20"/>
      <c r="AR61" s="20"/>
    </row>
    <row r="62" spans="1:44" s="17" customFormat="1" ht="30.75" customHeight="1" x14ac:dyDescent="0.2">
      <c r="A62" s="150"/>
      <c r="C62" s="63"/>
      <c r="D62" s="66" t="str">
        <f t="shared" si="13"/>
        <v/>
      </c>
      <c r="E62" s="69" t="str">
        <f>IFERROR(VLOOKUP(J62,Causa!$A$2:$F$15,6,0),"")</f>
        <v/>
      </c>
      <c r="F62" s="52"/>
      <c r="G62" s="53"/>
      <c r="H62" s="212"/>
      <c r="I62" s="55"/>
      <c r="J62" s="54"/>
      <c r="K62" s="54"/>
      <c r="L62" s="54"/>
      <c r="M62" s="54"/>
      <c r="N62" s="54"/>
      <c r="O62" s="54"/>
      <c r="P62" s="54"/>
      <c r="Q62" s="55"/>
      <c r="R62" s="54"/>
      <c r="S62" s="56">
        <f t="shared" si="17"/>
        <v>0</v>
      </c>
      <c r="T62" s="56">
        <f t="shared" si="14"/>
        <v>0</v>
      </c>
      <c r="U62" s="56">
        <f t="shared" si="18"/>
        <v>0</v>
      </c>
      <c r="V62" s="56">
        <f t="shared" si="15"/>
        <v>0</v>
      </c>
      <c r="W62" s="64" t="str">
        <f t="shared" si="16"/>
        <v/>
      </c>
      <c r="X62" s="56" t="str">
        <f t="shared" si="19"/>
        <v>T</v>
      </c>
      <c r="Y62" s="20"/>
      <c r="Z62" s="19"/>
      <c r="AA62" s="20"/>
      <c r="AB62" s="19"/>
      <c r="AC62" s="21"/>
      <c r="AJ62" s="22"/>
      <c r="AK62" s="22"/>
      <c r="AL62" s="22"/>
      <c r="AM62" s="22"/>
      <c r="AN62" s="20"/>
      <c r="AO62" s="20"/>
      <c r="AP62" s="20"/>
      <c r="AQ62" s="20"/>
      <c r="AR62" s="20"/>
    </row>
    <row r="63" spans="1:44" s="17" customFormat="1" ht="30.75" customHeight="1" x14ac:dyDescent="0.2">
      <c r="A63" s="150"/>
      <c r="C63" s="63"/>
      <c r="D63" s="66" t="str">
        <f t="shared" si="13"/>
        <v/>
      </c>
      <c r="E63" s="69" t="str">
        <f>IFERROR(VLOOKUP(J63,Causa!$A$2:$F$15,6,0),"")</f>
        <v/>
      </c>
      <c r="F63" s="52"/>
      <c r="G63" s="53"/>
      <c r="H63" s="212"/>
      <c r="I63" s="55"/>
      <c r="J63" s="54"/>
      <c r="K63" s="54"/>
      <c r="L63" s="54"/>
      <c r="M63" s="54"/>
      <c r="N63" s="54"/>
      <c r="O63" s="54"/>
      <c r="P63" s="54"/>
      <c r="Q63" s="55"/>
      <c r="R63" s="54"/>
      <c r="S63" s="56">
        <f t="shared" si="17"/>
        <v>0</v>
      </c>
      <c r="T63" s="56">
        <f t="shared" si="14"/>
        <v>0</v>
      </c>
      <c r="U63" s="56">
        <f t="shared" si="18"/>
        <v>0</v>
      </c>
      <c r="V63" s="56">
        <f t="shared" si="15"/>
        <v>0</v>
      </c>
      <c r="W63" s="64" t="str">
        <f t="shared" si="16"/>
        <v/>
      </c>
      <c r="X63" s="56" t="str">
        <f t="shared" si="19"/>
        <v>T</v>
      </c>
      <c r="Y63" s="20"/>
      <c r="Z63" s="19"/>
      <c r="AA63" s="20"/>
      <c r="AB63" s="19"/>
      <c r="AC63" s="21"/>
      <c r="AJ63" s="22"/>
      <c r="AK63" s="22"/>
      <c r="AL63" s="22"/>
      <c r="AM63" s="22"/>
      <c r="AN63" s="20"/>
      <c r="AO63" s="20"/>
      <c r="AP63" s="20"/>
      <c r="AQ63" s="20"/>
      <c r="AR63" s="20"/>
    </row>
    <row r="64" spans="1:44" s="17" customFormat="1" ht="30.75" customHeight="1" x14ac:dyDescent="0.2">
      <c r="A64" s="150"/>
      <c r="C64" s="63"/>
      <c r="D64" s="66" t="str">
        <f t="shared" si="13"/>
        <v/>
      </c>
      <c r="E64" s="69" t="str">
        <f>IFERROR(VLOOKUP(J64,Causa!$A$2:$F$15,6,0),"")</f>
        <v/>
      </c>
      <c r="F64" s="52"/>
      <c r="G64" s="53"/>
      <c r="H64" s="212"/>
      <c r="I64" s="55"/>
      <c r="J64" s="54"/>
      <c r="K64" s="54"/>
      <c r="L64" s="54"/>
      <c r="M64" s="54"/>
      <c r="N64" s="54"/>
      <c r="O64" s="54"/>
      <c r="P64" s="54"/>
      <c r="Q64" s="55"/>
      <c r="R64" s="54"/>
      <c r="S64" s="56">
        <f t="shared" si="17"/>
        <v>0</v>
      </c>
      <c r="T64" s="56">
        <f t="shared" si="14"/>
        <v>0</v>
      </c>
      <c r="U64" s="56">
        <f t="shared" si="18"/>
        <v>0</v>
      </c>
      <c r="V64" s="56">
        <f t="shared" si="15"/>
        <v>0</v>
      </c>
      <c r="W64" s="64" t="str">
        <f t="shared" si="16"/>
        <v/>
      </c>
      <c r="X64" s="56" t="str">
        <f t="shared" si="19"/>
        <v>T</v>
      </c>
      <c r="Y64" s="20"/>
      <c r="Z64" s="19"/>
      <c r="AA64" s="20"/>
      <c r="AB64" s="19"/>
      <c r="AC64" s="21"/>
      <c r="AJ64" s="22"/>
      <c r="AK64" s="22"/>
      <c r="AL64" s="22"/>
      <c r="AM64" s="22"/>
      <c r="AN64" s="20"/>
      <c r="AO64" s="20"/>
      <c r="AP64" s="20"/>
      <c r="AQ64" s="20"/>
      <c r="AR64" s="20"/>
    </row>
    <row r="65" spans="1:44" s="17" customFormat="1" ht="30.75" customHeight="1" x14ac:dyDescent="0.2">
      <c r="A65" s="150"/>
      <c r="C65" s="63"/>
      <c r="D65" s="66" t="str">
        <f t="shared" si="13"/>
        <v/>
      </c>
      <c r="E65" s="69" t="str">
        <f>IFERROR(VLOOKUP(J65,Causa!$A$2:$F$15,6,0),"")</f>
        <v/>
      </c>
      <c r="F65" s="52"/>
      <c r="G65" s="53"/>
      <c r="H65" s="212"/>
      <c r="I65" s="55"/>
      <c r="J65" s="54"/>
      <c r="K65" s="54"/>
      <c r="L65" s="54"/>
      <c r="M65" s="54"/>
      <c r="N65" s="54"/>
      <c r="O65" s="54"/>
      <c r="P65" s="54"/>
      <c r="Q65" s="55"/>
      <c r="R65" s="54"/>
      <c r="S65" s="56">
        <f t="shared" si="17"/>
        <v>0</v>
      </c>
      <c r="T65" s="56">
        <f t="shared" si="14"/>
        <v>0</v>
      </c>
      <c r="U65" s="56">
        <f t="shared" si="18"/>
        <v>0</v>
      </c>
      <c r="V65" s="56">
        <f t="shared" si="15"/>
        <v>0</v>
      </c>
      <c r="W65" s="64" t="str">
        <f t="shared" si="16"/>
        <v/>
      </c>
      <c r="X65" s="56" t="str">
        <f t="shared" si="19"/>
        <v>T</v>
      </c>
      <c r="Y65" s="20"/>
      <c r="Z65" s="19"/>
      <c r="AA65" s="20"/>
      <c r="AB65" s="19"/>
      <c r="AC65" s="21"/>
      <c r="AJ65" s="22"/>
      <c r="AK65" s="22"/>
      <c r="AL65" s="22"/>
      <c r="AM65" s="22"/>
      <c r="AN65" s="20"/>
      <c r="AO65" s="20"/>
      <c r="AP65" s="20"/>
      <c r="AQ65" s="20"/>
      <c r="AR65" s="20"/>
    </row>
    <row r="66" spans="1:44" s="17" customFormat="1" ht="30.75" customHeight="1" x14ac:dyDescent="0.2">
      <c r="A66" s="150"/>
      <c r="C66" s="63"/>
      <c r="D66" s="66" t="str">
        <f t="shared" si="13"/>
        <v/>
      </c>
      <c r="E66" s="69" t="str">
        <f>IFERROR(VLOOKUP(J66,Causa!$A$2:$F$15,6,0),"")</f>
        <v/>
      </c>
      <c r="F66" s="52"/>
      <c r="G66" s="53"/>
      <c r="H66" s="212"/>
      <c r="I66" s="55"/>
      <c r="J66" s="54"/>
      <c r="K66" s="54"/>
      <c r="L66" s="54"/>
      <c r="M66" s="54"/>
      <c r="N66" s="54"/>
      <c r="O66" s="54"/>
      <c r="P66" s="54"/>
      <c r="Q66" s="55"/>
      <c r="R66" s="54"/>
      <c r="S66" s="56">
        <f t="shared" si="17"/>
        <v>0</v>
      </c>
      <c r="T66" s="56">
        <f t="shared" si="14"/>
        <v>0</v>
      </c>
      <c r="U66" s="56">
        <f t="shared" si="18"/>
        <v>0</v>
      </c>
      <c r="V66" s="56">
        <f t="shared" si="15"/>
        <v>0</v>
      </c>
      <c r="W66" s="64" t="str">
        <f t="shared" si="16"/>
        <v/>
      </c>
      <c r="X66" s="56" t="str">
        <f t="shared" si="19"/>
        <v>T</v>
      </c>
      <c r="Y66" s="20"/>
      <c r="Z66" s="19"/>
      <c r="AA66" s="20"/>
      <c r="AB66" s="19"/>
      <c r="AC66" s="21"/>
      <c r="AJ66" s="22"/>
      <c r="AK66" s="22"/>
      <c r="AL66" s="22"/>
      <c r="AM66" s="22"/>
      <c r="AN66" s="20"/>
      <c r="AO66" s="20"/>
      <c r="AP66" s="20"/>
      <c r="AQ66" s="20"/>
      <c r="AR66" s="20"/>
    </row>
    <row r="67" spans="1:44" s="17" customFormat="1" ht="30.75" customHeight="1" x14ac:dyDescent="0.2">
      <c r="A67" s="150"/>
      <c r="C67" s="63"/>
      <c r="D67" s="66" t="str">
        <f t="shared" si="13"/>
        <v/>
      </c>
      <c r="E67" s="69" t="str">
        <f>IFERROR(VLOOKUP(J67,Causa!$A$2:$F$15,6,0),"")</f>
        <v/>
      </c>
      <c r="F67" s="52"/>
      <c r="G67" s="53"/>
      <c r="H67" s="212"/>
      <c r="I67" s="55"/>
      <c r="J67" s="54"/>
      <c r="K67" s="54"/>
      <c r="L67" s="54"/>
      <c r="M67" s="54"/>
      <c r="N67" s="54"/>
      <c r="O67" s="54"/>
      <c r="P67" s="54"/>
      <c r="Q67" s="55"/>
      <c r="R67" s="54"/>
      <c r="S67" s="56">
        <f t="shared" si="17"/>
        <v>0</v>
      </c>
      <c r="T67" s="56">
        <f t="shared" si="14"/>
        <v>0</v>
      </c>
      <c r="U67" s="56">
        <f t="shared" si="18"/>
        <v>0</v>
      </c>
      <c r="V67" s="56">
        <f t="shared" si="15"/>
        <v>0</v>
      </c>
      <c r="W67" s="64" t="str">
        <f t="shared" si="16"/>
        <v/>
      </c>
      <c r="X67" s="56" t="str">
        <f t="shared" si="19"/>
        <v>T</v>
      </c>
      <c r="Y67" s="20"/>
      <c r="Z67" s="19"/>
      <c r="AA67" s="20"/>
      <c r="AB67" s="19"/>
      <c r="AC67" s="21"/>
      <c r="AJ67" s="22"/>
      <c r="AK67" s="22"/>
      <c r="AL67" s="22"/>
      <c r="AM67" s="22"/>
      <c r="AN67" s="20"/>
      <c r="AO67" s="20"/>
      <c r="AP67" s="20"/>
      <c r="AQ67" s="20"/>
      <c r="AR67" s="20"/>
    </row>
    <row r="68" spans="1:44" s="17" customFormat="1" ht="30.75" customHeight="1" x14ac:dyDescent="0.2">
      <c r="A68" s="150"/>
      <c r="C68" s="63"/>
      <c r="D68" s="66" t="str">
        <f t="shared" si="13"/>
        <v/>
      </c>
      <c r="E68" s="69" t="str">
        <f>IFERROR(VLOOKUP(J68,Causa!$A$2:$F$15,6,0),"")</f>
        <v/>
      </c>
      <c r="F68" s="52"/>
      <c r="G68" s="53"/>
      <c r="H68" s="212"/>
      <c r="I68" s="55"/>
      <c r="J68" s="54"/>
      <c r="K68" s="54"/>
      <c r="L68" s="54"/>
      <c r="M68" s="54"/>
      <c r="N68" s="54"/>
      <c r="O68" s="54"/>
      <c r="P68" s="54"/>
      <c r="Q68" s="55"/>
      <c r="R68" s="54"/>
      <c r="S68" s="56">
        <f t="shared" si="17"/>
        <v>0</v>
      </c>
      <c r="T68" s="56">
        <f t="shared" si="14"/>
        <v>0</v>
      </c>
      <c r="U68" s="56">
        <f t="shared" si="18"/>
        <v>0</v>
      </c>
      <c r="V68" s="56">
        <f t="shared" si="15"/>
        <v>0</v>
      </c>
      <c r="W68" s="64" t="str">
        <f t="shared" si="16"/>
        <v/>
      </c>
      <c r="X68" s="56" t="str">
        <f t="shared" si="19"/>
        <v>T</v>
      </c>
      <c r="Y68" s="20"/>
      <c r="Z68" s="19"/>
      <c r="AA68" s="20"/>
      <c r="AB68" s="19"/>
      <c r="AC68" s="21"/>
      <c r="AJ68" s="22"/>
      <c r="AK68" s="22"/>
      <c r="AL68" s="22"/>
      <c r="AM68" s="22"/>
      <c r="AN68" s="20"/>
      <c r="AO68" s="20"/>
      <c r="AP68" s="20"/>
      <c r="AQ68" s="20"/>
      <c r="AR68" s="20"/>
    </row>
    <row r="69" spans="1:44" s="17" customFormat="1" ht="30.75" customHeight="1" x14ac:dyDescent="0.2">
      <c r="A69" s="150"/>
      <c r="C69" s="63"/>
      <c r="D69" s="66" t="str">
        <f t="shared" si="13"/>
        <v/>
      </c>
      <c r="E69" s="69" t="str">
        <f>IFERROR(VLOOKUP(J69,Causa!$A$2:$F$15,6,0),"")</f>
        <v/>
      </c>
      <c r="F69" s="52"/>
      <c r="G69" s="53"/>
      <c r="H69" s="212"/>
      <c r="I69" s="55"/>
      <c r="J69" s="54"/>
      <c r="K69" s="54"/>
      <c r="L69" s="54"/>
      <c r="M69" s="54"/>
      <c r="N69" s="54"/>
      <c r="O69" s="54"/>
      <c r="P69" s="54"/>
      <c r="Q69" s="55"/>
      <c r="R69" s="54"/>
      <c r="S69" s="56">
        <f t="shared" si="17"/>
        <v>0</v>
      </c>
      <c r="T69" s="56">
        <f t="shared" si="14"/>
        <v>0</v>
      </c>
      <c r="U69" s="56">
        <f t="shared" si="18"/>
        <v>0</v>
      </c>
      <c r="V69" s="56">
        <f t="shared" si="15"/>
        <v>0</v>
      </c>
      <c r="W69" s="64" t="str">
        <f t="shared" si="16"/>
        <v/>
      </c>
      <c r="X69" s="56" t="str">
        <f t="shared" si="19"/>
        <v>T</v>
      </c>
      <c r="Y69" s="20"/>
      <c r="Z69" s="19"/>
      <c r="AA69" s="20"/>
      <c r="AB69" s="19"/>
      <c r="AC69" s="21"/>
      <c r="AJ69" s="22"/>
      <c r="AK69" s="22"/>
      <c r="AL69" s="22"/>
      <c r="AM69" s="22"/>
      <c r="AN69" s="20"/>
      <c r="AO69" s="20"/>
      <c r="AP69" s="20"/>
      <c r="AQ69" s="20"/>
      <c r="AR69" s="20"/>
    </row>
    <row r="70" spans="1:44" s="17" customFormat="1" ht="30.75" customHeight="1" x14ac:dyDescent="0.2">
      <c r="A70" s="150"/>
      <c r="C70" s="63"/>
      <c r="D70" s="66" t="str">
        <f t="shared" si="13"/>
        <v/>
      </c>
      <c r="E70" s="69" t="str">
        <f>IFERROR(VLOOKUP(J70,Causa!$A$2:$F$15,6,0),"")</f>
        <v/>
      </c>
      <c r="F70" s="52"/>
      <c r="G70" s="53"/>
      <c r="H70" s="212"/>
      <c r="I70" s="55"/>
      <c r="J70" s="54"/>
      <c r="K70" s="54"/>
      <c r="L70" s="54"/>
      <c r="M70" s="54"/>
      <c r="N70" s="54"/>
      <c r="O70" s="54"/>
      <c r="P70" s="54"/>
      <c r="Q70" s="55"/>
      <c r="R70" s="54"/>
      <c r="S70" s="56">
        <f t="shared" si="17"/>
        <v>0</v>
      </c>
      <c r="T70" s="56">
        <f t="shared" si="14"/>
        <v>0</v>
      </c>
      <c r="U70" s="56">
        <f t="shared" si="18"/>
        <v>0</v>
      </c>
      <c r="V70" s="56">
        <f t="shared" si="15"/>
        <v>0</v>
      </c>
      <c r="W70" s="64" t="str">
        <f t="shared" si="16"/>
        <v/>
      </c>
      <c r="X70" s="56" t="str">
        <f t="shared" si="19"/>
        <v>T</v>
      </c>
      <c r="Y70" s="20"/>
      <c r="Z70" s="19"/>
      <c r="AA70" s="20"/>
      <c r="AB70" s="19"/>
      <c r="AC70" s="21"/>
      <c r="AJ70" s="22"/>
      <c r="AK70" s="22"/>
      <c r="AL70" s="22"/>
      <c r="AM70" s="22"/>
      <c r="AN70" s="20"/>
      <c r="AO70" s="20"/>
      <c r="AP70" s="20"/>
      <c r="AQ70" s="20"/>
      <c r="AR70" s="20"/>
    </row>
    <row r="71" spans="1:44" s="17" customFormat="1" ht="30.75" customHeight="1" x14ac:dyDescent="0.2">
      <c r="A71" s="150"/>
      <c r="C71" s="63"/>
      <c r="D71" s="66" t="str">
        <f t="shared" si="13"/>
        <v/>
      </c>
      <c r="E71" s="69" t="str">
        <f>IFERROR(VLOOKUP(J71,Causa!$A$2:$F$15,6,0),"")</f>
        <v/>
      </c>
      <c r="F71" s="52"/>
      <c r="G71" s="53"/>
      <c r="H71" s="212"/>
      <c r="I71" s="55"/>
      <c r="J71" s="54"/>
      <c r="K71" s="54"/>
      <c r="L71" s="54"/>
      <c r="M71" s="54"/>
      <c r="N71" s="54"/>
      <c r="O71" s="54"/>
      <c r="P71" s="54"/>
      <c r="Q71" s="55"/>
      <c r="R71" s="54"/>
      <c r="S71" s="56">
        <f t="shared" si="17"/>
        <v>0</v>
      </c>
      <c r="T71" s="56">
        <f t="shared" si="14"/>
        <v>0</v>
      </c>
      <c r="U71" s="56">
        <f t="shared" si="18"/>
        <v>0</v>
      </c>
      <c r="V71" s="56">
        <f t="shared" si="15"/>
        <v>0</v>
      </c>
      <c r="W71" s="64" t="str">
        <f t="shared" si="16"/>
        <v/>
      </c>
      <c r="X71" s="56" t="str">
        <f t="shared" si="19"/>
        <v>T</v>
      </c>
      <c r="Y71" s="20"/>
      <c r="Z71" s="19"/>
      <c r="AA71" s="20"/>
      <c r="AB71" s="19"/>
      <c r="AC71" s="21"/>
      <c r="AJ71" s="22"/>
      <c r="AK71" s="22"/>
      <c r="AL71" s="22"/>
      <c r="AM71" s="22"/>
      <c r="AN71" s="20"/>
      <c r="AO71" s="20"/>
      <c r="AP71" s="20"/>
      <c r="AQ71" s="20"/>
      <c r="AR71" s="20"/>
    </row>
    <row r="72" spans="1:44" s="17" customFormat="1" ht="30.75" customHeight="1" x14ac:dyDescent="0.2">
      <c r="A72" s="150"/>
      <c r="C72" s="63"/>
      <c r="D72" s="66" t="str">
        <f t="shared" si="13"/>
        <v/>
      </c>
      <c r="E72" s="69" t="str">
        <f>IFERROR(VLOOKUP(J72,Causa!$A$2:$F$15,6,0),"")</f>
        <v/>
      </c>
      <c r="F72" s="52"/>
      <c r="G72" s="53"/>
      <c r="H72" s="212"/>
      <c r="I72" s="55"/>
      <c r="J72" s="54"/>
      <c r="K72" s="54"/>
      <c r="L72" s="54"/>
      <c r="M72" s="54"/>
      <c r="N72" s="54"/>
      <c r="O72" s="54"/>
      <c r="P72" s="54"/>
      <c r="Q72" s="55"/>
      <c r="R72" s="54"/>
      <c r="S72" s="56">
        <f t="shared" si="17"/>
        <v>0</v>
      </c>
      <c r="T72" s="56">
        <f t="shared" si="14"/>
        <v>0</v>
      </c>
      <c r="U72" s="56">
        <f t="shared" si="18"/>
        <v>0</v>
      </c>
      <c r="V72" s="56">
        <f t="shared" si="15"/>
        <v>0</v>
      </c>
      <c r="W72" s="64" t="str">
        <f t="shared" si="16"/>
        <v/>
      </c>
      <c r="X72" s="56" t="str">
        <f t="shared" si="19"/>
        <v>T</v>
      </c>
      <c r="Y72" s="20"/>
      <c r="Z72" s="19"/>
      <c r="AA72" s="20"/>
      <c r="AB72" s="19"/>
      <c r="AC72" s="21"/>
      <c r="AJ72" s="22"/>
      <c r="AK72" s="22"/>
      <c r="AL72" s="22"/>
      <c r="AM72" s="22"/>
      <c r="AN72" s="20"/>
      <c r="AO72" s="20"/>
      <c r="AP72" s="20"/>
      <c r="AQ72" s="20"/>
      <c r="AR72" s="20"/>
    </row>
    <row r="73" spans="1:44" s="17" customFormat="1" ht="30.75" customHeight="1" x14ac:dyDescent="0.2">
      <c r="A73" s="150"/>
      <c r="C73" s="63"/>
      <c r="D73" s="66" t="str">
        <f t="shared" si="13"/>
        <v/>
      </c>
      <c r="E73" s="69" t="str">
        <f>IFERROR(VLOOKUP(J73,Causa!$A$2:$F$15,6,0),"")</f>
        <v/>
      </c>
      <c r="F73" s="52"/>
      <c r="G73" s="53"/>
      <c r="H73" s="212"/>
      <c r="I73" s="55"/>
      <c r="J73" s="54"/>
      <c r="K73" s="54"/>
      <c r="L73" s="54"/>
      <c r="M73" s="54"/>
      <c r="N73" s="54"/>
      <c r="O73" s="54"/>
      <c r="P73" s="54"/>
      <c r="Q73" s="55"/>
      <c r="R73" s="54"/>
      <c r="S73" s="56">
        <f t="shared" si="17"/>
        <v>0</v>
      </c>
      <c r="T73" s="56">
        <f t="shared" si="14"/>
        <v>0</v>
      </c>
      <c r="U73" s="56">
        <f t="shared" si="18"/>
        <v>0</v>
      </c>
      <c r="V73" s="56">
        <f t="shared" si="15"/>
        <v>0</v>
      </c>
      <c r="W73" s="64" t="str">
        <f t="shared" si="16"/>
        <v/>
      </c>
      <c r="X73" s="56" t="str">
        <f t="shared" si="19"/>
        <v>T</v>
      </c>
      <c r="Y73" s="20"/>
      <c r="Z73" s="19"/>
      <c r="AA73" s="20"/>
      <c r="AB73" s="19"/>
      <c r="AC73" s="21"/>
      <c r="AJ73" s="22"/>
      <c r="AK73" s="22"/>
      <c r="AL73" s="22"/>
      <c r="AM73" s="22"/>
      <c r="AN73" s="20"/>
      <c r="AO73" s="20"/>
      <c r="AP73" s="20"/>
      <c r="AQ73" s="20"/>
      <c r="AR73" s="20"/>
    </row>
    <row r="74" spans="1:44" s="17" customFormat="1" ht="30.75" customHeight="1" x14ac:dyDescent="0.2">
      <c r="A74" s="150"/>
      <c r="C74" s="63"/>
      <c r="D74" s="66" t="str">
        <f t="shared" si="13"/>
        <v/>
      </c>
      <c r="E74" s="69" t="str">
        <f>IFERROR(VLOOKUP(J74,Causa!$A$2:$F$15,6,0),"")</f>
        <v/>
      </c>
      <c r="F74" s="52"/>
      <c r="G74" s="53"/>
      <c r="H74" s="212"/>
      <c r="I74" s="55"/>
      <c r="J74" s="54"/>
      <c r="K74" s="54"/>
      <c r="L74" s="54"/>
      <c r="M74" s="54"/>
      <c r="N74" s="54"/>
      <c r="O74" s="54"/>
      <c r="P74" s="54"/>
      <c r="Q74" s="55"/>
      <c r="R74" s="54"/>
      <c r="S74" s="56">
        <f t="shared" si="17"/>
        <v>0</v>
      </c>
      <c r="T74" s="56">
        <f t="shared" si="14"/>
        <v>0</v>
      </c>
      <c r="U74" s="56">
        <f t="shared" si="18"/>
        <v>0</v>
      </c>
      <c r="V74" s="56">
        <f t="shared" si="15"/>
        <v>0</v>
      </c>
      <c r="W74" s="64" t="str">
        <f t="shared" si="16"/>
        <v/>
      </c>
      <c r="X74" s="56" t="str">
        <f t="shared" si="19"/>
        <v>T</v>
      </c>
      <c r="Y74" s="20"/>
      <c r="Z74" s="19"/>
      <c r="AA74" s="20"/>
      <c r="AB74" s="19"/>
      <c r="AC74" s="21"/>
      <c r="AJ74" s="22"/>
      <c r="AK74" s="22"/>
      <c r="AL74" s="22"/>
      <c r="AM74" s="22"/>
      <c r="AN74" s="20"/>
      <c r="AO74" s="20"/>
      <c r="AP74" s="20"/>
      <c r="AQ74" s="20"/>
      <c r="AR74" s="20"/>
    </row>
    <row r="75" spans="1:44" s="17" customFormat="1" ht="30.75" customHeight="1" x14ac:dyDescent="0.2">
      <c r="A75" s="150"/>
      <c r="C75" s="63"/>
      <c r="D75" s="66" t="str">
        <f t="shared" si="13"/>
        <v/>
      </c>
      <c r="E75" s="69" t="str">
        <f>IFERROR(VLOOKUP(J75,Causa!$A$2:$F$15,6,0),"")</f>
        <v/>
      </c>
      <c r="F75" s="52"/>
      <c r="G75" s="53"/>
      <c r="H75" s="212"/>
      <c r="I75" s="55"/>
      <c r="J75" s="54"/>
      <c r="K75" s="54"/>
      <c r="L75" s="54"/>
      <c r="M75" s="54"/>
      <c r="N75" s="54"/>
      <c r="O75" s="54"/>
      <c r="P75" s="54"/>
      <c r="Q75" s="55"/>
      <c r="R75" s="54"/>
      <c r="S75" s="56">
        <f t="shared" si="17"/>
        <v>0</v>
      </c>
      <c r="T75" s="56">
        <f t="shared" si="14"/>
        <v>0</v>
      </c>
      <c r="U75" s="56">
        <f t="shared" si="18"/>
        <v>0</v>
      </c>
      <c r="V75" s="56">
        <f t="shared" si="15"/>
        <v>0</v>
      </c>
      <c r="W75" s="64" t="str">
        <f t="shared" si="16"/>
        <v/>
      </c>
      <c r="X75" s="56" t="str">
        <f t="shared" si="19"/>
        <v>T</v>
      </c>
      <c r="Y75" s="20"/>
      <c r="Z75" s="19"/>
      <c r="AA75" s="20"/>
      <c r="AB75" s="19"/>
      <c r="AC75" s="21"/>
      <c r="AJ75" s="22"/>
      <c r="AK75" s="22"/>
      <c r="AL75" s="22"/>
      <c r="AM75" s="22"/>
      <c r="AN75" s="20"/>
      <c r="AO75" s="20"/>
      <c r="AP75" s="20"/>
      <c r="AQ75" s="20"/>
      <c r="AR75" s="20"/>
    </row>
    <row r="76" spans="1:44" s="17" customFormat="1" ht="30.75" customHeight="1" x14ac:dyDescent="0.2">
      <c r="A76" s="150"/>
      <c r="C76" s="63"/>
      <c r="D76" s="66" t="str">
        <f t="shared" si="13"/>
        <v/>
      </c>
      <c r="E76" s="69" t="str">
        <f>IFERROR(VLOOKUP(J76,Causa!$A$2:$F$15,6,0),"")</f>
        <v/>
      </c>
      <c r="F76" s="52"/>
      <c r="G76" s="53"/>
      <c r="H76" s="212"/>
      <c r="I76" s="55"/>
      <c r="J76" s="54"/>
      <c r="K76" s="54"/>
      <c r="L76" s="54"/>
      <c r="M76" s="54"/>
      <c r="N76" s="54"/>
      <c r="O76" s="54"/>
      <c r="P76" s="54"/>
      <c r="Q76" s="55"/>
      <c r="R76" s="54"/>
      <c r="S76" s="56">
        <f t="shared" si="17"/>
        <v>0</v>
      </c>
      <c r="T76" s="56">
        <f t="shared" si="14"/>
        <v>0</v>
      </c>
      <c r="U76" s="56">
        <f t="shared" si="18"/>
        <v>0</v>
      </c>
      <c r="V76" s="56">
        <f t="shared" si="15"/>
        <v>0</v>
      </c>
      <c r="W76" s="64" t="str">
        <f t="shared" si="16"/>
        <v/>
      </c>
      <c r="X76" s="56" t="str">
        <f t="shared" si="19"/>
        <v>T</v>
      </c>
      <c r="Y76" s="20"/>
      <c r="Z76" s="19"/>
      <c r="AA76" s="20"/>
      <c r="AB76" s="19"/>
      <c r="AC76" s="21"/>
      <c r="AJ76" s="22"/>
      <c r="AK76" s="22"/>
      <c r="AL76" s="22"/>
      <c r="AM76" s="22"/>
      <c r="AN76" s="20"/>
      <c r="AO76" s="20"/>
      <c r="AP76" s="20"/>
      <c r="AQ76" s="20"/>
      <c r="AR76" s="20"/>
    </row>
    <row r="77" spans="1:44" s="17" customFormat="1" ht="30.75" customHeight="1" x14ac:dyDescent="0.2">
      <c r="A77" s="150"/>
      <c r="C77" s="63"/>
      <c r="D77" s="66" t="str">
        <f t="shared" si="13"/>
        <v/>
      </c>
      <c r="E77" s="69" t="str">
        <f>IFERROR(VLOOKUP(J77,Causa!$A$2:$F$15,6,0),"")</f>
        <v/>
      </c>
      <c r="F77" s="52"/>
      <c r="G77" s="53"/>
      <c r="H77" s="212"/>
      <c r="I77" s="55"/>
      <c r="J77" s="54"/>
      <c r="K77" s="54"/>
      <c r="L77" s="54"/>
      <c r="M77" s="54"/>
      <c r="N77" s="54"/>
      <c r="O77" s="54"/>
      <c r="P77" s="54"/>
      <c r="Q77" s="55"/>
      <c r="R77" s="54"/>
      <c r="S77" s="56">
        <f t="shared" si="17"/>
        <v>0</v>
      </c>
      <c r="T77" s="56">
        <f t="shared" si="14"/>
        <v>0</v>
      </c>
      <c r="U77" s="56">
        <f t="shared" si="18"/>
        <v>0</v>
      </c>
      <c r="V77" s="56">
        <f t="shared" si="15"/>
        <v>0</v>
      </c>
      <c r="W77" s="64" t="str">
        <f t="shared" si="16"/>
        <v/>
      </c>
      <c r="X77" s="56" t="str">
        <f t="shared" si="19"/>
        <v>T</v>
      </c>
      <c r="Y77" s="20"/>
      <c r="Z77" s="19"/>
      <c r="AA77" s="20"/>
      <c r="AB77" s="19"/>
      <c r="AC77" s="21"/>
      <c r="AJ77" s="22"/>
      <c r="AK77" s="22"/>
      <c r="AL77" s="22"/>
      <c r="AM77" s="22"/>
      <c r="AN77" s="20"/>
      <c r="AO77" s="20"/>
      <c r="AP77" s="20"/>
      <c r="AQ77" s="20"/>
      <c r="AR77" s="20"/>
    </row>
    <row r="78" spans="1:44" s="17" customFormat="1" ht="30.75" customHeight="1" x14ac:dyDescent="0.2">
      <c r="A78" s="150"/>
      <c r="C78" s="63"/>
      <c r="D78" s="66" t="str">
        <f t="shared" si="13"/>
        <v/>
      </c>
      <c r="E78" s="69" t="str">
        <f>IFERROR(VLOOKUP(J78,Causa!$A$2:$F$15,6,0),"")</f>
        <v/>
      </c>
      <c r="F78" s="52"/>
      <c r="G78" s="53"/>
      <c r="H78" s="212"/>
      <c r="I78" s="55"/>
      <c r="J78" s="54"/>
      <c r="K78" s="54"/>
      <c r="L78" s="54"/>
      <c r="M78" s="54"/>
      <c r="N78" s="54"/>
      <c r="O78" s="54"/>
      <c r="P78" s="54"/>
      <c r="Q78" s="55"/>
      <c r="R78" s="54"/>
      <c r="S78" s="56">
        <f t="shared" si="17"/>
        <v>0</v>
      </c>
      <c r="T78" s="56">
        <f t="shared" si="14"/>
        <v>0</v>
      </c>
      <c r="U78" s="56">
        <f t="shared" si="18"/>
        <v>0</v>
      </c>
      <c r="V78" s="56">
        <f t="shared" si="15"/>
        <v>0</v>
      </c>
      <c r="W78" s="64" t="str">
        <f t="shared" si="16"/>
        <v/>
      </c>
      <c r="X78" s="56" t="str">
        <f t="shared" si="19"/>
        <v>T</v>
      </c>
      <c r="Y78" s="20"/>
      <c r="Z78" s="19"/>
      <c r="AA78" s="20"/>
      <c r="AB78" s="19"/>
      <c r="AC78" s="21"/>
      <c r="AJ78" s="22"/>
      <c r="AK78" s="22"/>
      <c r="AL78" s="22"/>
      <c r="AM78" s="22"/>
      <c r="AN78" s="20"/>
      <c r="AO78" s="20"/>
      <c r="AP78" s="20"/>
      <c r="AQ78" s="20"/>
      <c r="AR78" s="20"/>
    </row>
    <row r="79" spans="1:44" s="17" customFormat="1" ht="30.75" customHeight="1" x14ac:dyDescent="0.2">
      <c r="A79" s="150"/>
      <c r="C79" s="63"/>
      <c r="D79" s="66" t="str">
        <f t="shared" si="13"/>
        <v/>
      </c>
      <c r="E79" s="69" t="str">
        <f>IFERROR(VLOOKUP(J79,Causa!$A$2:$F$15,6,0),"")</f>
        <v/>
      </c>
      <c r="F79" s="52"/>
      <c r="G79" s="53"/>
      <c r="H79" s="212"/>
      <c r="I79" s="55"/>
      <c r="J79" s="54"/>
      <c r="K79" s="54"/>
      <c r="L79" s="54"/>
      <c r="M79" s="54"/>
      <c r="N79" s="54"/>
      <c r="O79" s="54"/>
      <c r="P79" s="54"/>
      <c r="Q79" s="55"/>
      <c r="R79" s="54"/>
      <c r="S79" s="56">
        <f t="shared" si="17"/>
        <v>0</v>
      </c>
      <c r="T79" s="56">
        <f t="shared" si="14"/>
        <v>0</v>
      </c>
      <c r="U79" s="56">
        <f t="shared" si="18"/>
        <v>0</v>
      </c>
      <c r="V79" s="56">
        <f t="shared" si="15"/>
        <v>0</v>
      </c>
      <c r="W79" s="64" t="str">
        <f t="shared" si="16"/>
        <v/>
      </c>
      <c r="X79" s="56" t="str">
        <f t="shared" si="19"/>
        <v>T</v>
      </c>
      <c r="Y79" s="20"/>
      <c r="Z79" s="19"/>
      <c r="AA79" s="20"/>
      <c r="AB79" s="19"/>
      <c r="AC79" s="21"/>
      <c r="AJ79" s="22"/>
      <c r="AK79" s="22"/>
      <c r="AL79" s="22"/>
      <c r="AM79" s="22"/>
      <c r="AN79" s="20"/>
      <c r="AO79" s="20"/>
      <c r="AP79" s="20"/>
      <c r="AQ79" s="20"/>
      <c r="AR79" s="20"/>
    </row>
    <row r="80" spans="1:44" s="17" customFormat="1" ht="30.75" customHeight="1" x14ac:dyDescent="0.2">
      <c r="A80" s="150"/>
      <c r="C80" s="63"/>
      <c r="D80" s="66" t="str">
        <f t="shared" si="13"/>
        <v/>
      </c>
      <c r="E80" s="69" t="str">
        <f>IFERROR(VLOOKUP(J80,Causa!$A$2:$F$15,6,0),"")</f>
        <v/>
      </c>
      <c r="F80" s="52"/>
      <c r="G80" s="53"/>
      <c r="H80" s="212"/>
      <c r="I80" s="55"/>
      <c r="J80" s="54"/>
      <c r="K80" s="54"/>
      <c r="L80" s="54"/>
      <c r="M80" s="54"/>
      <c r="N80" s="54"/>
      <c r="O80" s="54"/>
      <c r="P80" s="54"/>
      <c r="Q80" s="55"/>
      <c r="R80" s="54"/>
      <c r="S80" s="56">
        <f t="shared" si="17"/>
        <v>0</v>
      </c>
      <c r="T80" s="56">
        <f t="shared" si="14"/>
        <v>0</v>
      </c>
      <c r="U80" s="56">
        <f t="shared" si="18"/>
        <v>0</v>
      </c>
      <c r="V80" s="56">
        <f t="shared" si="15"/>
        <v>0</v>
      </c>
      <c r="W80" s="64" t="str">
        <f t="shared" si="16"/>
        <v/>
      </c>
      <c r="X80" s="56" t="str">
        <f t="shared" si="19"/>
        <v>T</v>
      </c>
      <c r="Y80" s="20"/>
      <c r="Z80" s="19"/>
      <c r="AA80" s="20"/>
      <c r="AB80" s="19"/>
      <c r="AC80" s="21"/>
      <c r="AJ80" s="22"/>
      <c r="AK80" s="22"/>
      <c r="AL80" s="22"/>
      <c r="AM80" s="22"/>
      <c r="AN80" s="20"/>
      <c r="AO80" s="20"/>
      <c r="AP80" s="20"/>
      <c r="AQ80" s="20"/>
      <c r="AR80" s="20"/>
    </row>
    <row r="81" spans="1:44" s="17" customFormat="1" ht="30.75" customHeight="1" x14ac:dyDescent="0.2">
      <c r="A81" s="150"/>
      <c r="C81" s="63"/>
      <c r="D81" s="66" t="str">
        <f t="shared" si="13"/>
        <v/>
      </c>
      <c r="E81" s="69" t="str">
        <f>IFERROR(VLOOKUP(J81,Causa!$A$2:$F$15,6,0),"")</f>
        <v/>
      </c>
      <c r="F81" s="52"/>
      <c r="G81" s="53"/>
      <c r="H81" s="212"/>
      <c r="I81" s="55"/>
      <c r="J81" s="54"/>
      <c r="K81" s="54"/>
      <c r="L81" s="54"/>
      <c r="M81" s="54"/>
      <c r="N81" s="54"/>
      <c r="O81" s="54"/>
      <c r="P81" s="54"/>
      <c r="Q81" s="55"/>
      <c r="R81" s="54"/>
      <c r="S81" s="56">
        <f t="shared" si="17"/>
        <v>0</v>
      </c>
      <c r="T81" s="56">
        <f t="shared" si="14"/>
        <v>0</v>
      </c>
      <c r="U81" s="56">
        <f t="shared" si="18"/>
        <v>0</v>
      </c>
      <c r="V81" s="56">
        <f t="shared" si="15"/>
        <v>0</v>
      </c>
      <c r="W81" s="64" t="str">
        <f t="shared" si="16"/>
        <v/>
      </c>
      <c r="X81" s="56" t="str">
        <f t="shared" si="19"/>
        <v>T</v>
      </c>
      <c r="Y81" s="20"/>
      <c r="Z81" s="19"/>
      <c r="AA81" s="20"/>
      <c r="AB81" s="19"/>
      <c r="AC81" s="21"/>
      <c r="AJ81" s="22"/>
      <c r="AK81" s="22"/>
      <c r="AL81" s="22"/>
      <c r="AM81" s="22"/>
      <c r="AN81" s="20"/>
      <c r="AO81" s="20"/>
      <c r="AP81" s="20"/>
      <c r="AQ81" s="20"/>
      <c r="AR81" s="20"/>
    </row>
    <row r="82" spans="1:44" s="17" customFormat="1" ht="30.75" customHeight="1" x14ac:dyDescent="0.2">
      <c r="A82" s="150"/>
      <c r="C82" s="63"/>
      <c r="D82" s="66" t="str">
        <f t="shared" si="13"/>
        <v/>
      </c>
      <c r="E82" s="69" t="str">
        <f>IFERROR(VLOOKUP(J82,Causa!$A$2:$F$15,6,0),"")</f>
        <v/>
      </c>
      <c r="F82" s="52"/>
      <c r="G82" s="53"/>
      <c r="H82" s="212"/>
      <c r="I82" s="55"/>
      <c r="J82" s="54"/>
      <c r="K82" s="54"/>
      <c r="L82" s="54"/>
      <c r="M82" s="54"/>
      <c r="N82" s="54"/>
      <c r="O82" s="54"/>
      <c r="P82" s="54"/>
      <c r="Q82" s="55"/>
      <c r="R82" s="54"/>
      <c r="S82" s="56">
        <f t="shared" si="17"/>
        <v>0</v>
      </c>
      <c r="T82" s="56">
        <f t="shared" si="14"/>
        <v>0</v>
      </c>
      <c r="U82" s="56">
        <f t="shared" si="18"/>
        <v>0</v>
      </c>
      <c r="V82" s="56">
        <f t="shared" si="15"/>
        <v>0</v>
      </c>
      <c r="W82" s="64" t="str">
        <f t="shared" si="16"/>
        <v/>
      </c>
      <c r="X82" s="56" t="str">
        <f t="shared" si="19"/>
        <v>T</v>
      </c>
      <c r="Y82" s="20"/>
      <c r="Z82" s="19"/>
      <c r="AA82" s="20"/>
      <c r="AB82" s="19"/>
      <c r="AC82" s="21"/>
      <c r="AJ82" s="22"/>
      <c r="AK82" s="22"/>
      <c r="AL82" s="22"/>
      <c r="AM82" s="22"/>
      <c r="AN82" s="20"/>
      <c r="AO82" s="20"/>
      <c r="AP82" s="20"/>
      <c r="AQ82" s="20"/>
      <c r="AR82" s="20"/>
    </row>
    <row r="83" spans="1:44" s="17" customFormat="1" ht="30.75" customHeight="1" x14ac:dyDescent="0.2">
      <c r="A83" s="150"/>
      <c r="C83" s="63"/>
      <c r="D83" s="66" t="str">
        <f t="shared" si="13"/>
        <v/>
      </c>
      <c r="E83" s="69" t="str">
        <f>IFERROR(VLOOKUP(J83,Causa!$A$2:$F$15,6,0),"")</f>
        <v/>
      </c>
      <c r="F83" s="52"/>
      <c r="G83" s="53"/>
      <c r="H83" s="212"/>
      <c r="I83" s="55"/>
      <c r="J83" s="54"/>
      <c r="K83" s="54"/>
      <c r="L83" s="54"/>
      <c r="M83" s="54"/>
      <c r="N83" s="54"/>
      <c r="O83" s="54"/>
      <c r="P83" s="54"/>
      <c r="Q83" s="55"/>
      <c r="R83" s="54"/>
      <c r="S83" s="56">
        <f t="shared" si="17"/>
        <v>0</v>
      </c>
      <c r="T83" s="56">
        <f t="shared" si="14"/>
        <v>0</v>
      </c>
      <c r="U83" s="56">
        <f t="shared" si="18"/>
        <v>0</v>
      </c>
      <c r="V83" s="56">
        <f t="shared" si="15"/>
        <v>0</v>
      </c>
      <c r="W83" s="64" t="str">
        <f t="shared" si="16"/>
        <v/>
      </c>
      <c r="X83" s="56" t="str">
        <f t="shared" si="19"/>
        <v>T</v>
      </c>
      <c r="Y83" s="20"/>
      <c r="Z83" s="19"/>
      <c r="AA83" s="20"/>
      <c r="AB83" s="19"/>
      <c r="AC83" s="21"/>
      <c r="AJ83" s="22"/>
      <c r="AK83" s="22"/>
      <c r="AL83" s="22"/>
      <c r="AM83" s="22"/>
      <c r="AN83" s="20"/>
      <c r="AO83" s="20"/>
      <c r="AP83" s="20"/>
      <c r="AQ83" s="20"/>
      <c r="AR83" s="20"/>
    </row>
    <row r="84" spans="1:44" s="17" customFormat="1" ht="30.75" customHeight="1" x14ac:dyDescent="0.2">
      <c r="A84" s="150"/>
      <c r="C84" s="63"/>
      <c r="D84" s="66" t="str">
        <f t="shared" si="13"/>
        <v/>
      </c>
      <c r="E84" s="69" t="str">
        <f>IFERROR(VLOOKUP(J84,Causa!$A$2:$F$15,6,0),"")</f>
        <v/>
      </c>
      <c r="F84" s="52"/>
      <c r="G84" s="53"/>
      <c r="H84" s="212"/>
      <c r="I84" s="55"/>
      <c r="J84" s="54"/>
      <c r="K84" s="54"/>
      <c r="L84" s="54"/>
      <c r="M84" s="54"/>
      <c r="N84" s="54"/>
      <c r="O84" s="54"/>
      <c r="P84" s="54"/>
      <c r="Q84" s="55"/>
      <c r="R84" s="54"/>
      <c r="S84" s="56">
        <f t="shared" si="17"/>
        <v>0</v>
      </c>
      <c r="T84" s="56">
        <f t="shared" si="14"/>
        <v>0</v>
      </c>
      <c r="U84" s="56">
        <f t="shared" si="18"/>
        <v>0</v>
      </c>
      <c r="V84" s="56">
        <f t="shared" si="15"/>
        <v>0</v>
      </c>
      <c r="W84" s="64" t="str">
        <f t="shared" si="16"/>
        <v/>
      </c>
      <c r="X84" s="56" t="str">
        <f t="shared" si="19"/>
        <v>T</v>
      </c>
      <c r="Y84" s="20"/>
      <c r="Z84" s="19"/>
      <c r="AA84" s="20"/>
      <c r="AB84" s="19"/>
      <c r="AC84" s="21"/>
      <c r="AJ84" s="22"/>
      <c r="AK84" s="22"/>
      <c r="AL84" s="22"/>
      <c r="AM84" s="22"/>
      <c r="AN84" s="20"/>
      <c r="AO84" s="20"/>
      <c r="AP84" s="20"/>
      <c r="AQ84" s="20"/>
      <c r="AR84" s="20"/>
    </row>
    <row r="85" spans="1:44" s="17" customFormat="1" ht="30.75" customHeight="1" x14ac:dyDescent="0.2">
      <c r="A85" s="150"/>
      <c r="C85" s="63"/>
      <c r="D85" s="66" t="str">
        <f t="shared" si="13"/>
        <v/>
      </c>
      <c r="E85" s="69" t="str">
        <f>IFERROR(VLOOKUP(J85,Causa!$A$2:$F$15,6,0),"")</f>
        <v/>
      </c>
      <c r="F85" s="52"/>
      <c r="G85" s="53"/>
      <c r="H85" s="212"/>
      <c r="I85" s="55"/>
      <c r="J85" s="54"/>
      <c r="K85" s="54"/>
      <c r="L85" s="54"/>
      <c r="M85" s="54"/>
      <c r="N85" s="54"/>
      <c r="O85" s="54"/>
      <c r="P85" s="54"/>
      <c r="Q85" s="55"/>
      <c r="R85" s="54"/>
      <c r="S85" s="56">
        <f t="shared" si="17"/>
        <v>0</v>
      </c>
      <c r="T85" s="56">
        <f t="shared" si="14"/>
        <v>0</v>
      </c>
      <c r="U85" s="56">
        <f t="shared" si="18"/>
        <v>0</v>
      </c>
      <c r="V85" s="56">
        <f t="shared" si="15"/>
        <v>0</v>
      </c>
      <c r="W85" s="64" t="str">
        <f t="shared" si="16"/>
        <v/>
      </c>
      <c r="X85" s="56" t="str">
        <f t="shared" si="19"/>
        <v>T</v>
      </c>
      <c r="Y85" s="20"/>
      <c r="Z85" s="19"/>
      <c r="AA85" s="20"/>
      <c r="AB85" s="19"/>
      <c r="AC85" s="21"/>
      <c r="AJ85" s="22"/>
      <c r="AK85" s="22"/>
      <c r="AL85" s="22"/>
      <c r="AM85" s="22"/>
      <c r="AN85" s="20"/>
      <c r="AO85" s="20"/>
      <c r="AP85" s="20"/>
      <c r="AQ85" s="20"/>
      <c r="AR85" s="20"/>
    </row>
    <row r="86" spans="1:44" s="17" customFormat="1" ht="30.75" customHeight="1" x14ac:dyDescent="0.2">
      <c r="A86" s="150"/>
      <c r="C86" s="63"/>
      <c r="D86" s="66" t="str">
        <f t="shared" si="13"/>
        <v/>
      </c>
      <c r="E86" s="69" t="str">
        <f>IFERROR(VLOOKUP(J86,Causa!$A$2:$F$15,6,0),"")</f>
        <v/>
      </c>
      <c r="F86" s="52"/>
      <c r="G86" s="53"/>
      <c r="H86" s="212"/>
      <c r="I86" s="55"/>
      <c r="J86" s="54"/>
      <c r="K86" s="54"/>
      <c r="L86" s="54"/>
      <c r="M86" s="54"/>
      <c r="N86" s="54"/>
      <c r="O86" s="54"/>
      <c r="P86" s="54"/>
      <c r="Q86" s="55"/>
      <c r="R86" s="54"/>
      <c r="S86" s="56">
        <f t="shared" si="17"/>
        <v>0</v>
      </c>
      <c r="T86" s="56">
        <f t="shared" si="14"/>
        <v>0</v>
      </c>
      <c r="U86" s="56">
        <f t="shared" si="18"/>
        <v>0</v>
      </c>
      <c r="V86" s="56">
        <f t="shared" si="15"/>
        <v>0</v>
      </c>
      <c r="W86" s="64" t="str">
        <f t="shared" si="16"/>
        <v/>
      </c>
      <c r="X86" s="56" t="str">
        <f t="shared" si="19"/>
        <v>T</v>
      </c>
      <c r="Y86" s="20"/>
      <c r="Z86" s="19"/>
      <c r="AA86" s="20"/>
      <c r="AB86" s="19"/>
      <c r="AC86" s="21"/>
      <c r="AJ86" s="22"/>
      <c r="AK86" s="22"/>
      <c r="AL86" s="22"/>
      <c r="AM86" s="22"/>
      <c r="AN86" s="20"/>
      <c r="AO86" s="20"/>
      <c r="AP86" s="20"/>
      <c r="AQ86" s="20"/>
      <c r="AR86" s="20"/>
    </row>
    <row r="87" spans="1:44" s="17" customFormat="1" ht="30.75" customHeight="1" x14ac:dyDescent="0.2">
      <c r="A87" s="150"/>
      <c r="C87" s="63"/>
      <c r="D87" s="66" t="str">
        <f t="shared" si="13"/>
        <v/>
      </c>
      <c r="E87" s="69" t="str">
        <f>IFERROR(VLOOKUP(J87,Causa!$A$2:$F$15,6,0),"")</f>
        <v/>
      </c>
      <c r="F87" s="52"/>
      <c r="G87" s="53"/>
      <c r="H87" s="212"/>
      <c r="I87" s="55"/>
      <c r="J87" s="54"/>
      <c r="K87" s="54"/>
      <c r="L87" s="54"/>
      <c r="M87" s="54"/>
      <c r="N87" s="54"/>
      <c r="O87" s="54"/>
      <c r="P87" s="54"/>
      <c r="Q87" s="55"/>
      <c r="R87" s="54"/>
      <c r="S87" s="56">
        <f t="shared" si="17"/>
        <v>0</v>
      </c>
      <c r="T87" s="56">
        <f t="shared" si="14"/>
        <v>0</v>
      </c>
      <c r="U87" s="56">
        <f t="shared" si="18"/>
        <v>0</v>
      </c>
      <c r="V87" s="56">
        <f t="shared" si="15"/>
        <v>0</v>
      </c>
      <c r="W87" s="64" t="str">
        <f t="shared" si="16"/>
        <v/>
      </c>
      <c r="X87" s="56" t="str">
        <f t="shared" si="19"/>
        <v>T</v>
      </c>
      <c r="Y87" s="20"/>
      <c r="Z87" s="19"/>
      <c r="AA87" s="20"/>
      <c r="AB87" s="19"/>
      <c r="AC87" s="21"/>
      <c r="AJ87" s="22"/>
      <c r="AK87" s="22"/>
      <c r="AL87" s="22"/>
      <c r="AM87" s="22"/>
      <c r="AN87" s="20"/>
      <c r="AO87" s="20"/>
      <c r="AP87" s="20"/>
      <c r="AQ87" s="20"/>
      <c r="AR87" s="20"/>
    </row>
    <row r="88" spans="1:44" s="17" customFormat="1" ht="30.75" customHeight="1" x14ac:dyDescent="0.2">
      <c r="A88" s="150"/>
      <c r="C88" s="63"/>
      <c r="D88" s="66" t="str">
        <f t="shared" si="13"/>
        <v/>
      </c>
      <c r="E88" s="69" t="str">
        <f>IFERROR(VLOOKUP(J88,Causa!$A$2:$F$15,6,0),"")</f>
        <v/>
      </c>
      <c r="F88" s="52"/>
      <c r="G88" s="53"/>
      <c r="H88" s="212"/>
      <c r="I88" s="55"/>
      <c r="J88" s="54"/>
      <c r="K88" s="54"/>
      <c r="L88" s="54"/>
      <c r="M88" s="54"/>
      <c r="N88" s="54"/>
      <c r="O88" s="54"/>
      <c r="P88" s="54"/>
      <c r="Q88" s="55"/>
      <c r="R88" s="54"/>
      <c r="S88" s="56">
        <f t="shared" si="17"/>
        <v>0</v>
      </c>
      <c r="T88" s="56">
        <f t="shared" si="14"/>
        <v>0</v>
      </c>
      <c r="U88" s="56">
        <f t="shared" si="18"/>
        <v>0</v>
      </c>
      <c r="V88" s="56">
        <f t="shared" si="15"/>
        <v>0</v>
      </c>
      <c r="W88" s="64" t="str">
        <f t="shared" si="16"/>
        <v/>
      </c>
      <c r="X88" s="56" t="str">
        <f t="shared" si="19"/>
        <v>T</v>
      </c>
      <c r="Y88" s="20"/>
      <c r="Z88" s="19"/>
      <c r="AA88" s="20"/>
      <c r="AB88" s="19"/>
      <c r="AC88" s="21"/>
      <c r="AJ88" s="22"/>
      <c r="AK88" s="22"/>
      <c r="AL88" s="22"/>
      <c r="AM88" s="22"/>
      <c r="AN88" s="20"/>
      <c r="AO88" s="20"/>
      <c r="AP88" s="20"/>
      <c r="AQ88" s="20"/>
      <c r="AR88" s="20"/>
    </row>
    <row r="89" spans="1:44" s="17" customFormat="1" ht="30.75" customHeight="1" x14ac:dyDescent="0.2">
      <c r="A89" s="150"/>
      <c r="C89" s="63"/>
      <c r="D89" s="66" t="str">
        <f t="shared" si="13"/>
        <v/>
      </c>
      <c r="E89" s="69" t="str">
        <f>IFERROR(VLOOKUP(J89,Causa!$A$2:$F$15,6,0),"")</f>
        <v/>
      </c>
      <c r="F89" s="52"/>
      <c r="G89" s="53"/>
      <c r="H89" s="212"/>
      <c r="I89" s="55"/>
      <c r="J89" s="54"/>
      <c r="K89" s="54"/>
      <c r="L89" s="54"/>
      <c r="M89" s="54"/>
      <c r="N89" s="54"/>
      <c r="O89" s="54"/>
      <c r="P89" s="54"/>
      <c r="Q89" s="55"/>
      <c r="R89" s="54"/>
      <c r="S89" s="56">
        <f t="shared" si="17"/>
        <v>0</v>
      </c>
      <c r="T89" s="56">
        <f t="shared" si="14"/>
        <v>0</v>
      </c>
      <c r="U89" s="56">
        <f t="shared" si="18"/>
        <v>0</v>
      </c>
      <c r="V89" s="56">
        <f t="shared" si="15"/>
        <v>0</v>
      </c>
      <c r="W89" s="64" t="str">
        <f t="shared" si="16"/>
        <v/>
      </c>
      <c r="X89" s="56" t="str">
        <f t="shared" si="19"/>
        <v>T</v>
      </c>
      <c r="Y89" s="20"/>
      <c r="Z89" s="19"/>
      <c r="AA89" s="20"/>
      <c r="AB89" s="19"/>
      <c r="AC89" s="21"/>
      <c r="AJ89" s="22"/>
      <c r="AK89" s="22"/>
      <c r="AL89" s="22"/>
      <c r="AM89" s="22"/>
      <c r="AN89" s="20"/>
      <c r="AO89" s="20"/>
      <c r="AP89" s="20"/>
      <c r="AQ89" s="20"/>
      <c r="AR89" s="20"/>
    </row>
    <row r="90" spans="1:44" s="17" customFormat="1" ht="30.75" customHeight="1" x14ac:dyDescent="0.2">
      <c r="A90" s="150"/>
      <c r="C90" s="63"/>
      <c r="D90" s="66" t="str">
        <f t="shared" si="13"/>
        <v/>
      </c>
      <c r="E90" s="69" t="str">
        <f>IFERROR(VLOOKUP(J90,Causa!$A$2:$F$15,6,0),"")</f>
        <v/>
      </c>
      <c r="F90" s="52"/>
      <c r="G90" s="53"/>
      <c r="H90" s="212"/>
      <c r="I90" s="55"/>
      <c r="J90" s="54"/>
      <c r="K90" s="54"/>
      <c r="L90" s="54"/>
      <c r="M90" s="54"/>
      <c r="N90" s="54"/>
      <c r="O90" s="54"/>
      <c r="P90" s="54"/>
      <c r="Q90" s="55"/>
      <c r="R90" s="54"/>
      <c r="S90" s="56">
        <f t="shared" si="17"/>
        <v>0</v>
      </c>
      <c r="T90" s="56">
        <f t="shared" si="14"/>
        <v>0</v>
      </c>
      <c r="U90" s="56">
        <f t="shared" si="18"/>
        <v>0</v>
      </c>
      <c r="V90" s="56">
        <f t="shared" si="15"/>
        <v>0</v>
      </c>
      <c r="W90" s="64" t="str">
        <f t="shared" si="16"/>
        <v/>
      </c>
      <c r="X90" s="56" t="str">
        <f t="shared" si="19"/>
        <v>T</v>
      </c>
      <c r="Y90" s="20"/>
      <c r="Z90" s="19"/>
      <c r="AA90" s="20"/>
      <c r="AB90" s="19"/>
      <c r="AC90" s="21"/>
      <c r="AJ90" s="22"/>
      <c r="AK90" s="22"/>
      <c r="AL90" s="22"/>
      <c r="AM90" s="22"/>
      <c r="AN90" s="20"/>
      <c r="AO90" s="20"/>
      <c r="AP90" s="20"/>
      <c r="AQ90" s="20"/>
      <c r="AR90" s="20"/>
    </row>
    <row r="91" spans="1:44" s="17" customFormat="1" ht="30.75" customHeight="1" x14ac:dyDescent="0.2">
      <c r="A91" s="150"/>
      <c r="C91" s="63"/>
      <c r="D91" s="66" t="str">
        <f t="shared" si="13"/>
        <v/>
      </c>
      <c r="E91" s="69" t="str">
        <f>IFERROR(VLOOKUP(J91,Causa!$A$2:$F$15,6,0),"")</f>
        <v/>
      </c>
      <c r="F91" s="52"/>
      <c r="G91" s="53"/>
      <c r="H91" s="212"/>
      <c r="I91" s="55"/>
      <c r="J91" s="54"/>
      <c r="K91" s="54"/>
      <c r="L91" s="54"/>
      <c r="M91" s="54"/>
      <c r="N91" s="54"/>
      <c r="O91" s="54"/>
      <c r="P91" s="54"/>
      <c r="Q91" s="55"/>
      <c r="R91" s="54"/>
      <c r="S91" s="56">
        <f t="shared" si="17"/>
        <v>0</v>
      </c>
      <c r="T91" s="56">
        <f t="shared" si="14"/>
        <v>0</v>
      </c>
      <c r="U91" s="56">
        <f t="shared" si="18"/>
        <v>0</v>
      </c>
      <c r="V91" s="56">
        <f t="shared" si="15"/>
        <v>0</v>
      </c>
      <c r="W91" s="64" t="str">
        <f t="shared" si="16"/>
        <v/>
      </c>
      <c r="X91" s="56" t="str">
        <f t="shared" si="19"/>
        <v>T</v>
      </c>
      <c r="Y91" s="20"/>
      <c r="Z91" s="19"/>
      <c r="AA91" s="20"/>
      <c r="AB91" s="19"/>
      <c r="AC91" s="21"/>
      <c r="AJ91" s="22"/>
      <c r="AK91" s="22"/>
      <c r="AL91" s="22"/>
      <c r="AM91" s="22"/>
      <c r="AN91" s="20"/>
      <c r="AO91" s="20"/>
      <c r="AP91" s="20"/>
      <c r="AQ91" s="20"/>
      <c r="AR91" s="20"/>
    </row>
    <row r="92" spans="1:44" s="17" customFormat="1" ht="30.75" customHeight="1" x14ac:dyDescent="0.2">
      <c r="A92" s="150"/>
      <c r="C92" s="63"/>
      <c r="D92" s="66" t="str">
        <f t="shared" si="13"/>
        <v/>
      </c>
      <c r="E92" s="69" t="str">
        <f>IFERROR(VLOOKUP(J92,Causa!$A$2:$F$15,6,0),"")</f>
        <v/>
      </c>
      <c r="F92" s="52"/>
      <c r="G92" s="53"/>
      <c r="H92" s="212"/>
      <c r="I92" s="55"/>
      <c r="J92" s="54"/>
      <c r="K92" s="54"/>
      <c r="L92" s="54"/>
      <c r="M92" s="54"/>
      <c r="N92" s="54"/>
      <c r="O92" s="54"/>
      <c r="P92" s="54"/>
      <c r="Q92" s="55"/>
      <c r="R92" s="54"/>
      <c r="S92" s="56">
        <f t="shared" si="17"/>
        <v>0</v>
      </c>
      <c r="T92" s="56">
        <f t="shared" si="14"/>
        <v>0</v>
      </c>
      <c r="U92" s="56">
        <f t="shared" si="18"/>
        <v>0</v>
      </c>
      <c r="V92" s="56">
        <f t="shared" si="15"/>
        <v>0</v>
      </c>
      <c r="W92" s="64" t="str">
        <f t="shared" si="16"/>
        <v/>
      </c>
      <c r="X92" s="56" t="str">
        <f t="shared" si="19"/>
        <v>T</v>
      </c>
      <c r="Y92" s="20"/>
      <c r="Z92" s="19"/>
      <c r="AA92" s="20"/>
      <c r="AB92" s="19"/>
      <c r="AC92" s="21"/>
      <c r="AJ92" s="22"/>
      <c r="AK92" s="22"/>
      <c r="AL92" s="22"/>
      <c r="AM92" s="22"/>
      <c r="AN92" s="20"/>
      <c r="AO92" s="20"/>
      <c r="AP92" s="20"/>
      <c r="AQ92" s="20"/>
      <c r="AR92" s="20"/>
    </row>
    <row r="93" spans="1:44" s="17" customFormat="1" ht="30.75" customHeight="1" x14ac:dyDescent="0.2">
      <c r="A93" s="150"/>
      <c r="C93" s="63"/>
      <c r="D93" s="66" t="str">
        <f t="shared" si="13"/>
        <v/>
      </c>
      <c r="E93" s="69" t="str">
        <f>IFERROR(VLOOKUP(J93,Causa!$A$2:$F$15,6,0),"")</f>
        <v/>
      </c>
      <c r="F93" s="52"/>
      <c r="G93" s="53"/>
      <c r="H93" s="212"/>
      <c r="I93" s="55"/>
      <c r="J93" s="54"/>
      <c r="K93" s="54"/>
      <c r="L93" s="54"/>
      <c r="M93" s="54"/>
      <c r="N93" s="54"/>
      <c r="O93" s="54"/>
      <c r="P93" s="54"/>
      <c r="Q93" s="55"/>
      <c r="R93" s="54"/>
      <c r="S93" s="56">
        <f t="shared" si="17"/>
        <v>0</v>
      </c>
      <c r="T93" s="56">
        <f t="shared" si="14"/>
        <v>0</v>
      </c>
      <c r="U93" s="56">
        <f t="shared" si="18"/>
        <v>0</v>
      </c>
      <c r="V93" s="56">
        <f t="shared" si="15"/>
        <v>0</v>
      </c>
      <c r="W93" s="64" t="str">
        <f t="shared" si="16"/>
        <v/>
      </c>
      <c r="X93" s="56" t="str">
        <f t="shared" si="19"/>
        <v>T</v>
      </c>
      <c r="Y93" s="20"/>
      <c r="Z93" s="19"/>
      <c r="AA93" s="20"/>
      <c r="AB93" s="19"/>
      <c r="AC93" s="21"/>
      <c r="AJ93" s="22"/>
      <c r="AK93" s="22"/>
      <c r="AL93" s="22"/>
      <c r="AM93" s="22"/>
      <c r="AN93" s="20"/>
      <c r="AO93" s="20"/>
      <c r="AP93" s="20"/>
      <c r="AQ93" s="20"/>
      <c r="AR93" s="20"/>
    </row>
    <row r="94" spans="1:44" s="17" customFormat="1" ht="30.75" customHeight="1" x14ac:dyDescent="0.2">
      <c r="A94" s="150"/>
      <c r="C94" s="63"/>
      <c r="D94" s="66" t="str">
        <f t="shared" si="13"/>
        <v/>
      </c>
      <c r="E94" s="69" t="str">
        <f>IFERROR(VLOOKUP(J94,Causa!$A$2:$F$15,6,0),"")</f>
        <v/>
      </c>
      <c r="F94" s="52"/>
      <c r="G94" s="53"/>
      <c r="H94" s="212"/>
      <c r="I94" s="55"/>
      <c r="J94" s="54"/>
      <c r="K94" s="54"/>
      <c r="L94" s="54"/>
      <c r="M94" s="54"/>
      <c r="N94" s="54"/>
      <c r="O94" s="54"/>
      <c r="P94" s="54"/>
      <c r="Q94" s="55"/>
      <c r="R94" s="54"/>
      <c r="S94" s="56">
        <f t="shared" si="17"/>
        <v>0</v>
      </c>
      <c r="T94" s="56">
        <f t="shared" si="14"/>
        <v>0</v>
      </c>
      <c r="U94" s="56">
        <f t="shared" si="18"/>
        <v>0</v>
      </c>
      <c r="V94" s="56">
        <f t="shared" si="15"/>
        <v>0</v>
      </c>
      <c r="W94" s="64" t="str">
        <f t="shared" si="16"/>
        <v/>
      </c>
      <c r="X94" s="56" t="str">
        <f t="shared" si="19"/>
        <v>T</v>
      </c>
      <c r="Y94" s="20"/>
      <c r="Z94" s="19"/>
      <c r="AA94" s="20"/>
      <c r="AB94" s="19"/>
      <c r="AC94" s="21"/>
      <c r="AJ94" s="22"/>
      <c r="AK94" s="22"/>
      <c r="AL94" s="22"/>
      <c r="AM94" s="22"/>
      <c r="AN94" s="20"/>
      <c r="AO94" s="20"/>
      <c r="AP94" s="20"/>
      <c r="AQ94" s="20"/>
      <c r="AR94" s="20"/>
    </row>
    <row r="95" spans="1:44" s="17" customFormat="1" ht="30.75" customHeight="1" x14ac:dyDescent="0.2">
      <c r="A95" s="150"/>
      <c r="C95" s="63"/>
      <c r="D95" s="66" t="str">
        <f t="shared" si="13"/>
        <v/>
      </c>
      <c r="E95" s="69" t="str">
        <f>IFERROR(VLOOKUP(J95,Causa!$A$2:$F$15,6,0),"")</f>
        <v/>
      </c>
      <c r="F95" s="52"/>
      <c r="G95" s="53"/>
      <c r="H95" s="212"/>
      <c r="I95" s="55"/>
      <c r="J95" s="54"/>
      <c r="K95" s="54"/>
      <c r="L95" s="54"/>
      <c r="M95" s="54"/>
      <c r="N95" s="54"/>
      <c r="O95" s="54"/>
      <c r="P95" s="54"/>
      <c r="Q95" s="55"/>
      <c r="R95" s="54"/>
      <c r="S95" s="56">
        <f t="shared" si="17"/>
        <v>0</v>
      </c>
      <c r="T95" s="56">
        <f t="shared" si="14"/>
        <v>0</v>
      </c>
      <c r="U95" s="56">
        <f t="shared" si="18"/>
        <v>0</v>
      </c>
      <c r="V95" s="56">
        <f t="shared" si="15"/>
        <v>0</v>
      </c>
      <c r="W95" s="64" t="str">
        <f t="shared" si="16"/>
        <v/>
      </c>
      <c r="X95" s="56" t="str">
        <f t="shared" si="19"/>
        <v>T</v>
      </c>
      <c r="Y95" s="20"/>
      <c r="Z95" s="19"/>
      <c r="AA95" s="20"/>
      <c r="AB95" s="19"/>
      <c r="AC95" s="21"/>
      <c r="AJ95" s="22"/>
      <c r="AK95" s="22"/>
      <c r="AL95" s="22"/>
      <c r="AM95" s="22"/>
      <c r="AN95" s="20"/>
      <c r="AO95" s="20"/>
      <c r="AP95" s="20"/>
      <c r="AQ95" s="20"/>
      <c r="AR95" s="20"/>
    </row>
    <row r="96" spans="1:44" s="17" customFormat="1" ht="30.75" customHeight="1" x14ac:dyDescent="0.2">
      <c r="A96" s="150"/>
      <c r="C96" s="63"/>
      <c r="D96" s="66" t="str">
        <f t="shared" si="13"/>
        <v/>
      </c>
      <c r="E96" s="69" t="str">
        <f>IFERROR(VLOOKUP(J96,Causa!$A$2:$F$15,6,0),"")</f>
        <v/>
      </c>
      <c r="F96" s="52"/>
      <c r="G96" s="53"/>
      <c r="H96" s="212"/>
      <c r="I96" s="55"/>
      <c r="J96" s="54"/>
      <c r="K96" s="54"/>
      <c r="L96" s="54"/>
      <c r="M96" s="54"/>
      <c r="N96" s="54"/>
      <c r="O96" s="54"/>
      <c r="P96" s="54"/>
      <c r="Q96" s="55"/>
      <c r="R96" s="54"/>
      <c r="S96" s="56">
        <f t="shared" si="17"/>
        <v>0</v>
      </c>
      <c r="T96" s="56">
        <f t="shared" si="14"/>
        <v>0</v>
      </c>
      <c r="U96" s="56">
        <f t="shared" si="18"/>
        <v>0</v>
      </c>
      <c r="V96" s="56">
        <f t="shared" si="15"/>
        <v>0</v>
      </c>
      <c r="W96" s="64" t="str">
        <f t="shared" si="16"/>
        <v/>
      </c>
      <c r="X96" s="56" t="str">
        <f t="shared" si="19"/>
        <v>T</v>
      </c>
      <c r="Y96" s="20"/>
      <c r="Z96" s="19"/>
      <c r="AA96" s="20"/>
      <c r="AB96" s="19"/>
      <c r="AC96" s="21"/>
      <c r="AJ96" s="22"/>
      <c r="AK96" s="22"/>
      <c r="AL96" s="22"/>
      <c r="AM96" s="22"/>
      <c r="AN96" s="20"/>
      <c r="AO96" s="20"/>
      <c r="AP96" s="20"/>
      <c r="AQ96" s="20"/>
      <c r="AR96" s="20"/>
    </row>
    <row r="97" spans="1:44" s="17" customFormat="1" ht="30.75" customHeight="1" x14ac:dyDescent="0.2">
      <c r="A97" s="150"/>
      <c r="C97" s="63"/>
      <c r="D97" s="66" t="str">
        <f t="shared" si="13"/>
        <v/>
      </c>
      <c r="E97" s="69" t="str">
        <f>IFERROR(VLOOKUP(J97,Causa!$A$2:$F$15,6,0),"")</f>
        <v/>
      </c>
      <c r="F97" s="52"/>
      <c r="G97" s="53"/>
      <c r="H97" s="212"/>
      <c r="I97" s="55"/>
      <c r="J97" s="54"/>
      <c r="K97" s="54"/>
      <c r="L97" s="54"/>
      <c r="M97" s="54"/>
      <c r="N97" s="54"/>
      <c r="O97" s="54"/>
      <c r="P97" s="54"/>
      <c r="Q97" s="55"/>
      <c r="R97" s="54"/>
      <c r="S97" s="56">
        <f t="shared" si="17"/>
        <v>0</v>
      </c>
      <c r="T97" s="56">
        <f t="shared" si="14"/>
        <v>0</v>
      </c>
      <c r="U97" s="56">
        <f t="shared" si="18"/>
        <v>0</v>
      </c>
      <c r="V97" s="56">
        <f t="shared" si="15"/>
        <v>0</v>
      </c>
      <c r="W97" s="64" t="str">
        <f t="shared" si="16"/>
        <v/>
      </c>
      <c r="X97" s="56" t="str">
        <f t="shared" si="19"/>
        <v>T</v>
      </c>
      <c r="Y97" s="20"/>
      <c r="Z97" s="19"/>
      <c r="AA97" s="20"/>
      <c r="AB97" s="19"/>
      <c r="AC97" s="21"/>
      <c r="AJ97" s="22"/>
      <c r="AK97" s="22"/>
      <c r="AL97" s="22"/>
      <c r="AM97" s="22"/>
      <c r="AN97" s="20"/>
      <c r="AO97" s="20"/>
      <c r="AP97" s="20"/>
      <c r="AQ97" s="20"/>
      <c r="AR97" s="20"/>
    </row>
    <row r="98" spans="1:44" s="17" customFormat="1" ht="30.75" customHeight="1" x14ac:dyDescent="0.2">
      <c r="A98" s="150"/>
      <c r="C98" s="63"/>
      <c r="D98" s="66" t="str">
        <f t="shared" si="13"/>
        <v/>
      </c>
      <c r="E98" s="69" t="str">
        <f>IFERROR(VLOOKUP(J98,Causa!$A$2:$F$15,6,0),"")</f>
        <v/>
      </c>
      <c r="F98" s="52"/>
      <c r="G98" s="53"/>
      <c r="H98" s="212"/>
      <c r="I98" s="55"/>
      <c r="J98" s="54"/>
      <c r="K98" s="54"/>
      <c r="L98" s="54"/>
      <c r="M98" s="54"/>
      <c r="N98" s="54"/>
      <c r="O98" s="54"/>
      <c r="P98" s="54"/>
      <c r="Q98" s="55"/>
      <c r="R98" s="54"/>
      <c r="S98" s="56">
        <f t="shared" si="17"/>
        <v>0</v>
      </c>
      <c r="T98" s="56">
        <f t="shared" si="14"/>
        <v>0</v>
      </c>
      <c r="U98" s="56">
        <f t="shared" si="18"/>
        <v>0</v>
      </c>
      <c r="V98" s="56">
        <f t="shared" si="15"/>
        <v>0</v>
      </c>
      <c r="W98" s="64" t="str">
        <f t="shared" si="16"/>
        <v/>
      </c>
      <c r="X98" s="56" t="str">
        <f t="shared" si="19"/>
        <v>T</v>
      </c>
      <c r="Y98" s="20"/>
      <c r="Z98" s="19"/>
      <c r="AA98" s="20"/>
      <c r="AB98" s="19"/>
      <c r="AC98" s="21"/>
      <c r="AJ98" s="22"/>
      <c r="AK98" s="22"/>
      <c r="AL98" s="22"/>
      <c r="AM98" s="22"/>
      <c r="AN98" s="20"/>
      <c r="AO98" s="20"/>
      <c r="AP98" s="20"/>
      <c r="AQ98" s="20"/>
      <c r="AR98" s="20"/>
    </row>
    <row r="99" spans="1:44" s="17" customFormat="1" ht="30.75" customHeight="1" x14ac:dyDescent="0.2">
      <c r="A99" s="150"/>
      <c r="C99" s="63"/>
      <c r="D99" s="66" t="str">
        <f t="shared" ref="D99:D162" si="20">IF(E99="","",IF(E99=1,IF(COUNTA(F99:P99)=9,1,0),IF(J99="OPERACIO",IF(COUNTA(F99:P99)=7,1,0),IF(COUNTA(F99:P99)=7,1,0))))</f>
        <v/>
      </c>
      <c r="E99" s="69" t="str">
        <f>IFERROR(VLOOKUP(J99,Causa!$A$2:$F$15,6,0),"")</f>
        <v/>
      </c>
      <c r="F99" s="52"/>
      <c r="G99" s="53"/>
      <c r="H99" s="212"/>
      <c r="I99" s="55"/>
      <c r="J99" s="54"/>
      <c r="K99" s="54"/>
      <c r="L99" s="54"/>
      <c r="M99" s="54"/>
      <c r="N99" s="54"/>
      <c r="O99" s="54"/>
      <c r="P99" s="54"/>
      <c r="Q99" s="55"/>
      <c r="R99" s="54"/>
      <c r="S99" s="56">
        <f t="shared" si="17"/>
        <v>0</v>
      </c>
      <c r="T99" s="56">
        <f t="shared" ref="T99:T162" si="21">IF(J99="Programa",P99,0)-S99</f>
        <v>0</v>
      </c>
      <c r="U99" s="56">
        <f t="shared" si="18"/>
        <v>0</v>
      </c>
      <c r="V99" s="56">
        <f t="shared" ref="V99:V162" si="22">IF(J99="ELECTRIC",P99,0)+IF(J99="INSTRUME",P99,0)+IF(J99="MECANICA",P99,0)+IF(J99="OPERACIO",P99,0)+IF(J99="AUTOMATI",P99,0)</f>
        <v>0</v>
      </c>
      <c r="W99" s="64" t="str">
        <f t="shared" ref="W99:W162" si="23">IF(F99="","",HOUR(F99))</f>
        <v/>
      </c>
      <c r="X99" s="56" t="str">
        <f t="shared" si="19"/>
        <v>T</v>
      </c>
      <c r="Y99" s="20"/>
      <c r="Z99" s="19"/>
      <c r="AA99" s="20"/>
      <c r="AB99" s="19"/>
      <c r="AC99" s="21"/>
      <c r="AJ99" s="22"/>
      <c r="AK99" s="22"/>
      <c r="AL99" s="22"/>
      <c r="AM99" s="22"/>
      <c r="AN99" s="20"/>
      <c r="AO99" s="20"/>
      <c r="AP99" s="20"/>
      <c r="AQ99" s="20"/>
      <c r="AR99" s="20"/>
    </row>
    <row r="100" spans="1:44" s="17" customFormat="1" ht="30.75" customHeight="1" x14ac:dyDescent="0.2">
      <c r="A100" s="150"/>
      <c r="C100" s="63"/>
      <c r="D100" s="66" t="str">
        <f t="shared" si="20"/>
        <v/>
      </c>
      <c r="E100" s="69" t="str">
        <f>IFERROR(VLOOKUP(J100,Causa!$A$2:$F$15,6,0),"")</f>
        <v/>
      </c>
      <c r="F100" s="52"/>
      <c r="G100" s="53"/>
      <c r="H100" s="212"/>
      <c r="I100" s="55"/>
      <c r="J100" s="54"/>
      <c r="K100" s="54"/>
      <c r="L100" s="54"/>
      <c r="M100" s="54"/>
      <c r="N100" s="54"/>
      <c r="O100" s="54"/>
      <c r="P100" s="54"/>
      <c r="Q100" s="55"/>
      <c r="R100" s="54"/>
      <c r="S100" s="56">
        <f t="shared" ref="S100:S163" si="24">IF(K100="tiempo no programado",P100,0)</f>
        <v>0</v>
      </c>
      <c r="T100" s="56">
        <f t="shared" si="21"/>
        <v>0</v>
      </c>
      <c r="U100" s="56">
        <f t="shared" ref="U100:U163" si="25">IF(J100="CALIDAD",P100,0)+IF(J100="LOGISTIC",P100,0)+IF(J100="REPUESTO",P100,0)+IF(J100="SALAMAQ",P100,0)</f>
        <v>0</v>
      </c>
      <c r="V100" s="56">
        <f t="shared" si="22"/>
        <v>0</v>
      </c>
      <c r="W100" s="64" t="str">
        <f t="shared" si="23"/>
        <v/>
      </c>
      <c r="X100" s="56" t="str">
        <f t="shared" ref="X100:X163" si="26">IF(OR(W100=23,W100&lt;7),"N",IF(AND(W100&gt;=7,W100&lt;15),"M","T"))</f>
        <v>T</v>
      </c>
      <c r="Y100" s="20"/>
      <c r="Z100" s="19"/>
      <c r="AA100" s="20"/>
      <c r="AB100" s="19"/>
      <c r="AC100" s="21"/>
      <c r="AJ100" s="22"/>
      <c r="AK100" s="22"/>
      <c r="AL100" s="22"/>
      <c r="AM100" s="22"/>
      <c r="AN100" s="20"/>
      <c r="AO100" s="20"/>
      <c r="AP100" s="20"/>
      <c r="AQ100" s="20"/>
      <c r="AR100" s="20"/>
    </row>
    <row r="101" spans="1:44" s="17" customFormat="1" ht="30.75" customHeight="1" x14ac:dyDescent="0.2">
      <c r="A101" s="150"/>
      <c r="C101" s="63"/>
      <c r="D101" s="66" t="str">
        <f t="shared" si="20"/>
        <v/>
      </c>
      <c r="E101" s="69" t="str">
        <f>IFERROR(VLOOKUP(J101,Causa!$A$2:$F$15,6,0),"")</f>
        <v/>
      </c>
      <c r="F101" s="52"/>
      <c r="G101" s="53"/>
      <c r="H101" s="212"/>
      <c r="I101" s="55"/>
      <c r="J101" s="54"/>
      <c r="K101" s="54"/>
      <c r="L101" s="54"/>
      <c r="M101" s="54"/>
      <c r="N101" s="54"/>
      <c r="O101" s="54"/>
      <c r="P101" s="54"/>
      <c r="Q101" s="55"/>
      <c r="R101" s="54"/>
      <c r="S101" s="56">
        <f t="shared" si="24"/>
        <v>0</v>
      </c>
      <c r="T101" s="56">
        <f t="shared" si="21"/>
        <v>0</v>
      </c>
      <c r="U101" s="56">
        <f t="shared" si="25"/>
        <v>0</v>
      </c>
      <c r="V101" s="56">
        <f t="shared" si="22"/>
        <v>0</v>
      </c>
      <c r="W101" s="64" t="str">
        <f t="shared" si="23"/>
        <v/>
      </c>
      <c r="X101" s="56" t="str">
        <f t="shared" si="26"/>
        <v>T</v>
      </c>
      <c r="Y101" s="20"/>
      <c r="Z101" s="19"/>
      <c r="AA101" s="20"/>
      <c r="AB101" s="19"/>
      <c r="AC101" s="21"/>
      <c r="AJ101" s="22"/>
      <c r="AK101" s="22"/>
      <c r="AL101" s="22"/>
      <c r="AM101" s="22"/>
      <c r="AN101" s="20"/>
      <c r="AO101" s="20"/>
      <c r="AP101" s="20"/>
      <c r="AQ101" s="20"/>
      <c r="AR101" s="20"/>
    </row>
    <row r="102" spans="1:44" s="17" customFormat="1" ht="30.75" customHeight="1" x14ac:dyDescent="0.2">
      <c r="A102" s="150"/>
      <c r="C102" s="63"/>
      <c r="D102" s="66" t="str">
        <f t="shared" si="20"/>
        <v/>
      </c>
      <c r="E102" s="69" t="str">
        <f>IFERROR(VLOOKUP(J102,Causa!$A$2:$F$15,6,0),"")</f>
        <v/>
      </c>
      <c r="F102" s="52"/>
      <c r="G102" s="53"/>
      <c r="H102" s="212"/>
      <c r="I102" s="55"/>
      <c r="J102" s="54"/>
      <c r="K102" s="54"/>
      <c r="L102" s="54"/>
      <c r="M102" s="54"/>
      <c r="N102" s="54"/>
      <c r="O102" s="54"/>
      <c r="P102" s="54"/>
      <c r="Q102" s="55"/>
      <c r="R102" s="54"/>
      <c r="S102" s="56">
        <f t="shared" si="24"/>
        <v>0</v>
      </c>
      <c r="T102" s="56">
        <f t="shared" si="21"/>
        <v>0</v>
      </c>
      <c r="U102" s="56">
        <f t="shared" si="25"/>
        <v>0</v>
      </c>
      <c r="V102" s="56">
        <f t="shared" si="22"/>
        <v>0</v>
      </c>
      <c r="W102" s="64" t="str">
        <f t="shared" si="23"/>
        <v/>
      </c>
      <c r="X102" s="56" t="str">
        <f t="shared" si="26"/>
        <v>T</v>
      </c>
      <c r="Y102" s="20"/>
      <c r="Z102" s="19"/>
      <c r="AA102" s="20"/>
      <c r="AB102" s="19"/>
      <c r="AC102" s="21"/>
      <c r="AJ102" s="22"/>
      <c r="AK102" s="22"/>
      <c r="AL102" s="22"/>
      <c r="AM102" s="22"/>
      <c r="AN102" s="20"/>
      <c r="AO102" s="20"/>
      <c r="AP102" s="20"/>
      <c r="AQ102" s="20"/>
      <c r="AR102" s="20"/>
    </row>
    <row r="103" spans="1:44" s="17" customFormat="1" ht="30.75" customHeight="1" x14ac:dyDescent="0.2">
      <c r="A103" s="150"/>
      <c r="C103" s="63"/>
      <c r="D103" s="66" t="str">
        <f t="shared" si="20"/>
        <v/>
      </c>
      <c r="E103" s="69" t="str">
        <f>IFERROR(VLOOKUP(J103,Causa!$A$2:$F$15,6,0),"")</f>
        <v/>
      </c>
      <c r="F103" s="52"/>
      <c r="G103" s="53"/>
      <c r="H103" s="212"/>
      <c r="I103" s="55"/>
      <c r="J103" s="54"/>
      <c r="K103" s="54"/>
      <c r="L103" s="54"/>
      <c r="M103" s="54"/>
      <c r="N103" s="54"/>
      <c r="O103" s="54"/>
      <c r="P103" s="54"/>
      <c r="Q103" s="55"/>
      <c r="R103" s="54"/>
      <c r="S103" s="56">
        <f t="shared" si="24"/>
        <v>0</v>
      </c>
      <c r="T103" s="56">
        <f t="shared" si="21"/>
        <v>0</v>
      </c>
      <c r="U103" s="56">
        <f t="shared" si="25"/>
        <v>0</v>
      </c>
      <c r="V103" s="56">
        <f t="shared" si="22"/>
        <v>0</v>
      </c>
      <c r="W103" s="64" t="str">
        <f t="shared" si="23"/>
        <v/>
      </c>
      <c r="X103" s="56" t="str">
        <f t="shared" si="26"/>
        <v>T</v>
      </c>
      <c r="Y103" s="20"/>
      <c r="Z103" s="19"/>
      <c r="AA103" s="20"/>
      <c r="AB103" s="19"/>
      <c r="AC103" s="21"/>
      <c r="AJ103" s="22"/>
      <c r="AK103" s="22"/>
      <c r="AL103" s="22"/>
      <c r="AM103" s="22"/>
      <c r="AN103" s="20"/>
      <c r="AO103" s="20"/>
      <c r="AP103" s="20"/>
      <c r="AQ103" s="20"/>
      <c r="AR103" s="20"/>
    </row>
    <row r="104" spans="1:44" s="17" customFormat="1" ht="30.75" customHeight="1" x14ac:dyDescent="0.2">
      <c r="A104" s="150"/>
      <c r="C104" s="63"/>
      <c r="D104" s="66" t="str">
        <f t="shared" si="20"/>
        <v/>
      </c>
      <c r="E104" s="69" t="str">
        <f>IFERROR(VLOOKUP(J104,Causa!$A$2:$F$15,6,0),"")</f>
        <v/>
      </c>
      <c r="F104" s="52"/>
      <c r="G104" s="53"/>
      <c r="H104" s="212"/>
      <c r="I104" s="55"/>
      <c r="J104" s="54"/>
      <c r="K104" s="54"/>
      <c r="L104" s="54"/>
      <c r="M104" s="54"/>
      <c r="N104" s="54"/>
      <c r="O104" s="54"/>
      <c r="P104" s="54"/>
      <c r="Q104" s="55"/>
      <c r="R104" s="54"/>
      <c r="S104" s="56">
        <f t="shared" si="24"/>
        <v>0</v>
      </c>
      <c r="T104" s="56">
        <f t="shared" si="21"/>
        <v>0</v>
      </c>
      <c r="U104" s="56">
        <f t="shared" si="25"/>
        <v>0</v>
      </c>
      <c r="V104" s="56">
        <f t="shared" si="22"/>
        <v>0</v>
      </c>
      <c r="W104" s="64" t="str">
        <f t="shared" si="23"/>
        <v/>
      </c>
      <c r="X104" s="56" t="str">
        <f t="shared" si="26"/>
        <v>T</v>
      </c>
      <c r="Y104" s="20"/>
      <c r="Z104" s="19"/>
      <c r="AA104" s="20"/>
      <c r="AB104" s="19"/>
      <c r="AC104" s="21"/>
      <c r="AJ104" s="22"/>
      <c r="AK104" s="22"/>
      <c r="AL104" s="22"/>
      <c r="AM104" s="22"/>
      <c r="AN104" s="20"/>
      <c r="AO104" s="20"/>
      <c r="AP104" s="20"/>
      <c r="AQ104" s="20"/>
      <c r="AR104" s="20"/>
    </row>
    <row r="105" spans="1:44" s="17" customFormat="1" ht="30.75" customHeight="1" x14ac:dyDescent="0.2">
      <c r="A105" s="150"/>
      <c r="C105" s="63"/>
      <c r="D105" s="66" t="str">
        <f t="shared" si="20"/>
        <v/>
      </c>
      <c r="E105" s="69" t="str">
        <f>IFERROR(VLOOKUP(J105,Causa!$A$2:$F$15,6,0),"")</f>
        <v/>
      </c>
      <c r="F105" s="52"/>
      <c r="G105" s="53"/>
      <c r="H105" s="212"/>
      <c r="I105" s="55"/>
      <c r="J105" s="54"/>
      <c r="K105" s="54"/>
      <c r="L105" s="54"/>
      <c r="M105" s="54"/>
      <c r="N105" s="54"/>
      <c r="O105" s="54"/>
      <c r="P105" s="54"/>
      <c r="Q105" s="55"/>
      <c r="R105" s="54"/>
      <c r="S105" s="56">
        <f t="shared" si="24"/>
        <v>0</v>
      </c>
      <c r="T105" s="56">
        <f t="shared" si="21"/>
        <v>0</v>
      </c>
      <c r="U105" s="56">
        <f t="shared" si="25"/>
        <v>0</v>
      </c>
      <c r="V105" s="56">
        <f t="shared" si="22"/>
        <v>0</v>
      </c>
      <c r="W105" s="64" t="str">
        <f t="shared" si="23"/>
        <v/>
      </c>
      <c r="X105" s="56" t="str">
        <f t="shared" si="26"/>
        <v>T</v>
      </c>
      <c r="Y105" s="20"/>
      <c r="Z105" s="19"/>
      <c r="AA105" s="20"/>
      <c r="AB105" s="19"/>
      <c r="AC105" s="21"/>
      <c r="AJ105" s="22"/>
      <c r="AK105" s="22"/>
      <c r="AL105" s="22"/>
      <c r="AM105" s="22"/>
      <c r="AN105" s="20"/>
      <c r="AO105" s="20"/>
      <c r="AP105" s="20"/>
      <c r="AQ105" s="20"/>
      <c r="AR105" s="20"/>
    </row>
    <row r="106" spans="1:44" s="17" customFormat="1" ht="30.75" customHeight="1" x14ac:dyDescent="0.2">
      <c r="A106" s="150"/>
      <c r="C106" s="63"/>
      <c r="D106" s="66" t="str">
        <f t="shared" si="20"/>
        <v/>
      </c>
      <c r="E106" s="69" t="str">
        <f>IFERROR(VLOOKUP(J106,Causa!$A$2:$F$15,6,0),"")</f>
        <v/>
      </c>
      <c r="F106" s="52"/>
      <c r="G106" s="53"/>
      <c r="H106" s="212"/>
      <c r="I106" s="55"/>
      <c r="J106" s="54"/>
      <c r="K106" s="54"/>
      <c r="L106" s="54"/>
      <c r="M106" s="54"/>
      <c r="N106" s="54"/>
      <c r="O106" s="54"/>
      <c r="P106" s="54"/>
      <c r="Q106" s="55"/>
      <c r="R106" s="54"/>
      <c r="S106" s="56">
        <f t="shared" si="24"/>
        <v>0</v>
      </c>
      <c r="T106" s="56">
        <f t="shared" si="21"/>
        <v>0</v>
      </c>
      <c r="U106" s="56">
        <f t="shared" si="25"/>
        <v>0</v>
      </c>
      <c r="V106" s="56">
        <f t="shared" si="22"/>
        <v>0</v>
      </c>
      <c r="W106" s="64" t="str">
        <f t="shared" si="23"/>
        <v/>
      </c>
      <c r="X106" s="56" t="str">
        <f t="shared" si="26"/>
        <v>T</v>
      </c>
      <c r="Y106" s="20"/>
      <c r="Z106" s="19"/>
      <c r="AA106" s="20"/>
      <c r="AB106" s="19"/>
      <c r="AC106" s="21"/>
      <c r="AJ106" s="22"/>
      <c r="AK106" s="22"/>
      <c r="AL106" s="22"/>
      <c r="AM106" s="22"/>
      <c r="AN106" s="20"/>
      <c r="AO106" s="20"/>
      <c r="AP106" s="20"/>
      <c r="AQ106" s="20"/>
      <c r="AR106" s="20"/>
    </row>
    <row r="107" spans="1:44" s="17" customFormat="1" ht="30.75" customHeight="1" x14ac:dyDescent="0.2">
      <c r="A107" s="150"/>
      <c r="C107" s="63"/>
      <c r="D107" s="66" t="str">
        <f t="shared" si="20"/>
        <v/>
      </c>
      <c r="E107" s="69" t="str">
        <f>IFERROR(VLOOKUP(J107,Causa!$A$2:$F$15,6,0),"")</f>
        <v/>
      </c>
      <c r="F107" s="52"/>
      <c r="G107" s="53"/>
      <c r="H107" s="212"/>
      <c r="I107" s="55"/>
      <c r="J107" s="54"/>
      <c r="K107" s="54"/>
      <c r="L107" s="54"/>
      <c r="M107" s="54"/>
      <c r="N107" s="54"/>
      <c r="O107" s="54"/>
      <c r="P107" s="54"/>
      <c r="Q107" s="55"/>
      <c r="R107" s="54"/>
      <c r="S107" s="56">
        <f t="shared" si="24"/>
        <v>0</v>
      </c>
      <c r="T107" s="56">
        <f t="shared" si="21"/>
        <v>0</v>
      </c>
      <c r="U107" s="56">
        <f t="shared" si="25"/>
        <v>0</v>
      </c>
      <c r="V107" s="56">
        <f t="shared" si="22"/>
        <v>0</v>
      </c>
      <c r="W107" s="64" t="str">
        <f t="shared" si="23"/>
        <v/>
      </c>
      <c r="X107" s="56" t="str">
        <f t="shared" si="26"/>
        <v>T</v>
      </c>
      <c r="Y107" s="20"/>
      <c r="Z107" s="19"/>
      <c r="AA107" s="20"/>
      <c r="AB107" s="19"/>
      <c r="AC107" s="21"/>
      <c r="AJ107" s="22"/>
      <c r="AK107" s="22"/>
      <c r="AL107" s="22"/>
      <c r="AM107" s="22"/>
      <c r="AN107" s="20"/>
      <c r="AO107" s="20"/>
      <c r="AP107" s="20"/>
      <c r="AQ107" s="20"/>
      <c r="AR107" s="20"/>
    </row>
    <row r="108" spans="1:44" s="17" customFormat="1" ht="30.75" customHeight="1" x14ac:dyDescent="0.2">
      <c r="A108" s="150"/>
      <c r="C108" s="63"/>
      <c r="D108" s="66" t="str">
        <f t="shared" si="20"/>
        <v/>
      </c>
      <c r="E108" s="69" t="str">
        <f>IFERROR(VLOOKUP(J108,Causa!$A$2:$F$15,6,0),"")</f>
        <v/>
      </c>
      <c r="F108" s="52"/>
      <c r="G108" s="53"/>
      <c r="H108" s="212"/>
      <c r="I108" s="55"/>
      <c r="J108" s="54"/>
      <c r="K108" s="54"/>
      <c r="L108" s="54"/>
      <c r="M108" s="54"/>
      <c r="N108" s="54"/>
      <c r="O108" s="54"/>
      <c r="P108" s="54"/>
      <c r="Q108" s="55"/>
      <c r="R108" s="54"/>
      <c r="S108" s="56">
        <f t="shared" si="24"/>
        <v>0</v>
      </c>
      <c r="T108" s="56">
        <f t="shared" si="21"/>
        <v>0</v>
      </c>
      <c r="U108" s="56">
        <f t="shared" si="25"/>
        <v>0</v>
      </c>
      <c r="V108" s="56">
        <f t="shared" si="22"/>
        <v>0</v>
      </c>
      <c r="W108" s="64" t="str">
        <f t="shared" si="23"/>
        <v/>
      </c>
      <c r="X108" s="56" t="str">
        <f t="shared" si="26"/>
        <v>T</v>
      </c>
      <c r="Y108" s="20"/>
      <c r="Z108" s="19"/>
      <c r="AA108" s="20"/>
      <c r="AB108" s="19"/>
      <c r="AC108" s="21"/>
      <c r="AJ108" s="22"/>
      <c r="AK108" s="22"/>
      <c r="AL108" s="22"/>
      <c r="AM108" s="22"/>
      <c r="AN108" s="20"/>
      <c r="AO108" s="20"/>
      <c r="AP108" s="20"/>
      <c r="AQ108" s="20"/>
      <c r="AR108" s="20"/>
    </row>
    <row r="109" spans="1:44" s="17" customFormat="1" ht="30.75" customHeight="1" x14ac:dyDescent="0.2">
      <c r="A109" s="150"/>
      <c r="C109" s="63"/>
      <c r="D109" s="66" t="str">
        <f t="shared" si="20"/>
        <v/>
      </c>
      <c r="E109" s="69" t="str">
        <f>IFERROR(VLOOKUP(J109,Causa!$A$2:$F$15,6,0),"")</f>
        <v/>
      </c>
      <c r="F109" s="52"/>
      <c r="G109" s="53"/>
      <c r="H109" s="212"/>
      <c r="I109" s="55"/>
      <c r="J109" s="54"/>
      <c r="K109" s="54"/>
      <c r="L109" s="54"/>
      <c r="M109" s="54"/>
      <c r="N109" s="54"/>
      <c r="O109" s="54"/>
      <c r="P109" s="54"/>
      <c r="Q109" s="55"/>
      <c r="R109" s="54"/>
      <c r="S109" s="56">
        <f t="shared" si="24"/>
        <v>0</v>
      </c>
      <c r="T109" s="56">
        <f t="shared" si="21"/>
        <v>0</v>
      </c>
      <c r="U109" s="56">
        <f t="shared" si="25"/>
        <v>0</v>
      </c>
      <c r="V109" s="56">
        <f t="shared" si="22"/>
        <v>0</v>
      </c>
      <c r="W109" s="64" t="str">
        <f t="shared" si="23"/>
        <v/>
      </c>
      <c r="X109" s="56" t="str">
        <f t="shared" si="26"/>
        <v>T</v>
      </c>
      <c r="Y109" s="20"/>
      <c r="Z109" s="19"/>
      <c r="AA109" s="20"/>
      <c r="AB109" s="19"/>
      <c r="AC109" s="21"/>
      <c r="AJ109" s="22"/>
      <c r="AK109" s="22"/>
      <c r="AL109" s="22"/>
      <c r="AM109" s="22"/>
      <c r="AN109" s="20"/>
      <c r="AO109" s="20"/>
      <c r="AP109" s="20"/>
      <c r="AQ109" s="20"/>
      <c r="AR109" s="20"/>
    </row>
    <row r="110" spans="1:44" s="17" customFormat="1" ht="30.75" customHeight="1" x14ac:dyDescent="0.2">
      <c r="A110" s="150"/>
      <c r="C110" s="63"/>
      <c r="D110" s="66" t="str">
        <f t="shared" si="20"/>
        <v/>
      </c>
      <c r="E110" s="69" t="str">
        <f>IFERROR(VLOOKUP(J110,Causa!$A$2:$F$15,6,0),"")</f>
        <v/>
      </c>
      <c r="F110" s="52"/>
      <c r="G110" s="53"/>
      <c r="H110" s="212"/>
      <c r="I110" s="55"/>
      <c r="J110" s="54"/>
      <c r="K110" s="54"/>
      <c r="L110" s="54"/>
      <c r="M110" s="54"/>
      <c r="N110" s="54"/>
      <c r="O110" s="54"/>
      <c r="P110" s="54"/>
      <c r="Q110" s="55"/>
      <c r="R110" s="54"/>
      <c r="S110" s="56">
        <f t="shared" si="24"/>
        <v>0</v>
      </c>
      <c r="T110" s="56">
        <f t="shared" si="21"/>
        <v>0</v>
      </c>
      <c r="U110" s="56">
        <f t="shared" si="25"/>
        <v>0</v>
      </c>
      <c r="V110" s="56">
        <f t="shared" si="22"/>
        <v>0</v>
      </c>
      <c r="W110" s="64" t="str">
        <f t="shared" si="23"/>
        <v/>
      </c>
      <c r="X110" s="56" t="str">
        <f t="shared" si="26"/>
        <v>T</v>
      </c>
      <c r="Y110" s="20"/>
      <c r="Z110" s="19"/>
      <c r="AA110" s="20"/>
      <c r="AB110" s="19"/>
      <c r="AC110" s="21"/>
      <c r="AJ110" s="22"/>
      <c r="AK110" s="22"/>
      <c r="AL110" s="22"/>
      <c r="AM110" s="22"/>
      <c r="AN110" s="20"/>
      <c r="AO110" s="20"/>
      <c r="AP110" s="20"/>
      <c r="AQ110" s="20"/>
      <c r="AR110" s="20"/>
    </row>
    <row r="111" spans="1:44" s="17" customFormat="1" ht="30.75" customHeight="1" x14ac:dyDescent="0.2">
      <c r="A111" s="150"/>
      <c r="C111" s="63"/>
      <c r="D111" s="66" t="str">
        <f t="shared" si="20"/>
        <v/>
      </c>
      <c r="E111" s="69" t="str">
        <f>IFERROR(VLOOKUP(J111,Causa!$A$2:$F$15,6,0),"")</f>
        <v/>
      </c>
      <c r="F111" s="52"/>
      <c r="G111" s="53"/>
      <c r="H111" s="212"/>
      <c r="I111" s="55"/>
      <c r="J111" s="54"/>
      <c r="K111" s="54"/>
      <c r="L111" s="54"/>
      <c r="M111" s="54"/>
      <c r="N111" s="54"/>
      <c r="O111" s="54"/>
      <c r="P111" s="54"/>
      <c r="Q111" s="55"/>
      <c r="R111" s="54"/>
      <c r="S111" s="56">
        <f t="shared" si="24"/>
        <v>0</v>
      </c>
      <c r="T111" s="56">
        <f t="shared" si="21"/>
        <v>0</v>
      </c>
      <c r="U111" s="56">
        <f t="shared" si="25"/>
        <v>0</v>
      </c>
      <c r="V111" s="56">
        <f t="shared" si="22"/>
        <v>0</v>
      </c>
      <c r="W111" s="64" t="str">
        <f t="shared" si="23"/>
        <v/>
      </c>
      <c r="X111" s="56" t="str">
        <f t="shared" si="26"/>
        <v>T</v>
      </c>
      <c r="Y111" s="20"/>
      <c r="Z111" s="19"/>
      <c r="AA111" s="20"/>
      <c r="AB111" s="19"/>
      <c r="AC111" s="21"/>
      <c r="AJ111" s="22"/>
      <c r="AK111" s="22"/>
      <c r="AL111" s="22"/>
      <c r="AM111" s="22"/>
      <c r="AN111" s="20"/>
      <c r="AO111" s="20"/>
      <c r="AP111" s="20"/>
      <c r="AQ111" s="20"/>
      <c r="AR111" s="20"/>
    </row>
    <row r="112" spans="1:44" s="17" customFormat="1" ht="30.75" customHeight="1" x14ac:dyDescent="0.2">
      <c r="A112" s="150"/>
      <c r="C112" s="63"/>
      <c r="D112" s="66" t="str">
        <f t="shared" si="20"/>
        <v/>
      </c>
      <c r="E112" s="69" t="str">
        <f>IFERROR(VLOOKUP(J112,Causa!$A$2:$F$15,6,0),"")</f>
        <v/>
      </c>
      <c r="F112" s="52"/>
      <c r="G112" s="53"/>
      <c r="H112" s="212"/>
      <c r="I112" s="55"/>
      <c r="J112" s="54"/>
      <c r="K112" s="54"/>
      <c r="L112" s="54"/>
      <c r="M112" s="54"/>
      <c r="N112" s="54"/>
      <c r="O112" s="54"/>
      <c r="P112" s="54"/>
      <c r="Q112" s="55"/>
      <c r="R112" s="54"/>
      <c r="S112" s="56">
        <f t="shared" si="24"/>
        <v>0</v>
      </c>
      <c r="T112" s="56">
        <f t="shared" si="21"/>
        <v>0</v>
      </c>
      <c r="U112" s="56">
        <f t="shared" si="25"/>
        <v>0</v>
      </c>
      <c r="V112" s="56">
        <f t="shared" si="22"/>
        <v>0</v>
      </c>
      <c r="W112" s="64" t="str">
        <f t="shared" si="23"/>
        <v/>
      </c>
      <c r="X112" s="56" t="str">
        <f t="shared" si="26"/>
        <v>T</v>
      </c>
      <c r="Y112" s="20"/>
      <c r="Z112" s="19"/>
      <c r="AA112" s="20"/>
      <c r="AB112" s="19"/>
      <c r="AC112" s="21"/>
      <c r="AJ112" s="22"/>
      <c r="AK112" s="22"/>
      <c r="AL112" s="22"/>
      <c r="AM112" s="22"/>
      <c r="AN112" s="20"/>
      <c r="AO112" s="20"/>
      <c r="AP112" s="20"/>
      <c r="AQ112" s="20"/>
      <c r="AR112" s="20"/>
    </row>
    <row r="113" spans="1:39" s="91" customFormat="1" ht="13.2" x14ac:dyDescent="0.25">
      <c r="A113" s="151"/>
      <c r="C113" s="63"/>
      <c r="D113" s="66" t="str">
        <f t="shared" si="20"/>
        <v/>
      </c>
      <c r="E113" s="69" t="str">
        <f>IFERROR(VLOOKUP(J113,Causa!$A$2:$F$15,6,0),"")</f>
        <v/>
      </c>
      <c r="F113" s="52"/>
      <c r="G113" s="53"/>
      <c r="H113" s="212"/>
      <c r="I113" s="55"/>
      <c r="J113" s="54"/>
      <c r="K113" s="54"/>
      <c r="L113" s="54"/>
      <c r="M113" s="54"/>
      <c r="N113" s="54"/>
      <c r="O113" s="54"/>
      <c r="P113" s="54"/>
      <c r="Q113" s="55"/>
      <c r="R113" s="54"/>
      <c r="S113" s="56">
        <f t="shared" si="24"/>
        <v>0</v>
      </c>
      <c r="T113" s="56">
        <f t="shared" si="21"/>
        <v>0</v>
      </c>
      <c r="U113" s="56">
        <f t="shared" si="25"/>
        <v>0</v>
      </c>
      <c r="V113" s="56">
        <f t="shared" si="22"/>
        <v>0</v>
      </c>
      <c r="W113" s="64" t="str">
        <f t="shared" si="23"/>
        <v/>
      </c>
      <c r="X113" s="56" t="str">
        <f t="shared" si="26"/>
        <v>T</v>
      </c>
      <c r="Y113" s="251"/>
      <c r="Z113" s="251"/>
      <c r="AB113" s="116"/>
      <c r="AC113" s="117"/>
      <c r="AJ113" s="118"/>
      <c r="AK113" s="118"/>
      <c r="AL113" s="118"/>
      <c r="AM113" s="118"/>
    </row>
    <row r="114" spans="1:39" s="91" customFormat="1" ht="13.2" x14ac:dyDescent="0.25">
      <c r="A114" s="151"/>
      <c r="C114" s="63"/>
      <c r="D114" s="66" t="str">
        <f t="shared" si="20"/>
        <v/>
      </c>
      <c r="E114" s="69" t="str">
        <f>IFERROR(VLOOKUP(J114,Causa!$A$2:$F$15,6,0),"")</f>
        <v/>
      </c>
      <c r="F114" s="52"/>
      <c r="G114" s="53"/>
      <c r="H114" s="212"/>
      <c r="I114" s="55"/>
      <c r="J114" s="54"/>
      <c r="K114" s="54"/>
      <c r="L114" s="54"/>
      <c r="M114" s="54"/>
      <c r="N114" s="54"/>
      <c r="O114" s="54"/>
      <c r="P114" s="54"/>
      <c r="Q114" s="55"/>
      <c r="R114" s="54"/>
      <c r="S114" s="56">
        <f t="shared" si="24"/>
        <v>0</v>
      </c>
      <c r="T114" s="56">
        <f t="shared" si="21"/>
        <v>0</v>
      </c>
      <c r="U114" s="56">
        <f t="shared" si="25"/>
        <v>0</v>
      </c>
      <c r="V114" s="56">
        <f t="shared" si="22"/>
        <v>0</v>
      </c>
      <c r="W114" s="64" t="str">
        <f t="shared" si="23"/>
        <v/>
      </c>
      <c r="X114" s="56" t="str">
        <f t="shared" si="26"/>
        <v>T</v>
      </c>
      <c r="Y114" s="218"/>
      <c r="Z114" s="218"/>
      <c r="AB114" s="116"/>
      <c r="AC114" s="117"/>
      <c r="AJ114" s="118"/>
      <c r="AK114" s="118"/>
      <c r="AL114" s="118"/>
      <c r="AM114" s="118"/>
    </row>
    <row r="115" spans="1:39" ht="21.75" customHeight="1" x14ac:dyDescent="0.25">
      <c r="C115" s="63"/>
      <c r="D115" s="66" t="str">
        <f t="shared" si="20"/>
        <v/>
      </c>
      <c r="E115" s="69" t="str">
        <f>IFERROR(VLOOKUP(J115,Causa!$A$2:$F$15,6,0),"")</f>
        <v/>
      </c>
      <c r="F115" s="52"/>
      <c r="G115" s="53"/>
      <c r="H115" s="212"/>
      <c r="I115" s="55"/>
      <c r="J115" s="54"/>
      <c r="K115" s="54"/>
      <c r="L115" s="54"/>
      <c r="M115" s="54"/>
      <c r="N115" s="54"/>
      <c r="O115" s="54"/>
      <c r="P115" s="54"/>
      <c r="Q115" s="55"/>
      <c r="R115" s="54"/>
      <c r="S115" s="56">
        <f t="shared" si="24"/>
        <v>0</v>
      </c>
      <c r="T115" s="56">
        <f t="shared" si="21"/>
        <v>0</v>
      </c>
      <c r="U115" s="56">
        <f t="shared" si="25"/>
        <v>0</v>
      </c>
      <c r="V115" s="56">
        <f t="shared" si="22"/>
        <v>0</v>
      </c>
      <c r="W115" s="64" t="str">
        <f t="shared" si="23"/>
        <v/>
      </c>
      <c r="X115" s="56" t="str">
        <f t="shared" si="26"/>
        <v>T</v>
      </c>
    </row>
    <row r="116" spans="1:39" ht="21.75" customHeight="1" x14ac:dyDescent="0.25">
      <c r="C116" s="63"/>
      <c r="D116" s="66" t="str">
        <f t="shared" si="20"/>
        <v/>
      </c>
      <c r="E116" s="69" t="str">
        <f>IFERROR(VLOOKUP(J116,Causa!$A$2:$F$15,6,0),"")</f>
        <v/>
      </c>
      <c r="F116" s="52"/>
      <c r="G116" s="53"/>
      <c r="H116" s="212"/>
      <c r="I116" s="55"/>
      <c r="J116" s="54"/>
      <c r="K116" s="54"/>
      <c r="L116" s="54"/>
      <c r="M116" s="54"/>
      <c r="N116" s="54"/>
      <c r="O116" s="54"/>
      <c r="P116" s="54"/>
      <c r="Q116" s="55"/>
      <c r="R116" s="54"/>
      <c r="S116" s="56">
        <f t="shared" si="24"/>
        <v>0</v>
      </c>
      <c r="T116" s="56">
        <f t="shared" si="21"/>
        <v>0</v>
      </c>
      <c r="U116" s="56">
        <f t="shared" si="25"/>
        <v>0</v>
      </c>
      <c r="V116" s="56">
        <f t="shared" si="22"/>
        <v>0</v>
      </c>
      <c r="W116" s="64" t="str">
        <f t="shared" si="23"/>
        <v/>
      </c>
      <c r="X116" s="56" t="str">
        <f t="shared" si="26"/>
        <v>T</v>
      </c>
    </row>
    <row r="117" spans="1:39" ht="21.75" customHeight="1" x14ac:dyDescent="0.25">
      <c r="C117" s="63"/>
      <c r="D117" s="66" t="str">
        <f t="shared" si="20"/>
        <v/>
      </c>
      <c r="E117" s="69" t="str">
        <f>IFERROR(VLOOKUP(J117,Causa!$A$2:$F$15,6,0),"")</f>
        <v/>
      </c>
      <c r="F117" s="52"/>
      <c r="G117" s="53"/>
      <c r="H117" s="212"/>
      <c r="I117" s="55"/>
      <c r="J117" s="54"/>
      <c r="K117" s="54"/>
      <c r="L117" s="54"/>
      <c r="M117" s="54"/>
      <c r="N117" s="54"/>
      <c r="O117" s="54"/>
      <c r="P117" s="54"/>
      <c r="Q117" s="55"/>
      <c r="R117" s="54"/>
      <c r="S117" s="56">
        <f t="shared" si="24"/>
        <v>0</v>
      </c>
      <c r="T117" s="56">
        <f t="shared" si="21"/>
        <v>0</v>
      </c>
      <c r="U117" s="56">
        <f t="shared" si="25"/>
        <v>0</v>
      </c>
      <c r="V117" s="56">
        <f t="shared" si="22"/>
        <v>0</v>
      </c>
      <c r="W117" s="64" t="str">
        <f t="shared" si="23"/>
        <v/>
      </c>
      <c r="X117" s="56" t="str">
        <f t="shared" si="26"/>
        <v>T</v>
      </c>
    </row>
    <row r="118" spans="1:39" ht="21.75" customHeight="1" x14ac:dyDescent="0.25">
      <c r="C118" s="63"/>
      <c r="D118" s="66" t="str">
        <f t="shared" si="20"/>
        <v/>
      </c>
      <c r="E118" s="69" t="str">
        <f>IFERROR(VLOOKUP(J118,Causa!$A$2:$F$15,6,0),"")</f>
        <v/>
      </c>
      <c r="F118" s="52"/>
      <c r="G118" s="53"/>
      <c r="H118" s="212"/>
      <c r="I118" s="55"/>
      <c r="J118" s="54"/>
      <c r="K118" s="54"/>
      <c r="L118" s="54"/>
      <c r="M118" s="54"/>
      <c r="N118" s="54"/>
      <c r="O118" s="54"/>
      <c r="P118" s="54"/>
      <c r="Q118" s="55"/>
      <c r="R118" s="54"/>
      <c r="S118" s="56">
        <f t="shared" si="24"/>
        <v>0</v>
      </c>
      <c r="T118" s="56">
        <f t="shared" si="21"/>
        <v>0</v>
      </c>
      <c r="U118" s="56">
        <f t="shared" si="25"/>
        <v>0</v>
      </c>
      <c r="V118" s="56">
        <f t="shared" si="22"/>
        <v>0</v>
      </c>
      <c r="W118" s="64" t="str">
        <f t="shared" si="23"/>
        <v/>
      </c>
      <c r="X118" s="56" t="str">
        <f t="shared" si="26"/>
        <v>T</v>
      </c>
    </row>
    <row r="119" spans="1:39" ht="21.75" customHeight="1" x14ac:dyDescent="0.25">
      <c r="C119" s="63"/>
      <c r="D119" s="66" t="str">
        <f t="shared" si="20"/>
        <v/>
      </c>
      <c r="E119" s="69" t="str">
        <f>IFERROR(VLOOKUP(J119,Causa!$A$2:$F$15,6,0),"")</f>
        <v/>
      </c>
      <c r="F119" s="52"/>
      <c r="G119" s="53"/>
      <c r="H119" s="212"/>
      <c r="I119" s="55"/>
      <c r="J119" s="54"/>
      <c r="K119" s="54"/>
      <c r="L119" s="54"/>
      <c r="M119" s="54"/>
      <c r="N119" s="54"/>
      <c r="O119" s="54"/>
      <c r="P119" s="54"/>
      <c r="Q119" s="55"/>
      <c r="R119" s="54"/>
      <c r="S119" s="56">
        <f t="shared" si="24"/>
        <v>0</v>
      </c>
      <c r="T119" s="56">
        <f t="shared" si="21"/>
        <v>0</v>
      </c>
      <c r="U119" s="56">
        <f t="shared" si="25"/>
        <v>0</v>
      </c>
      <c r="V119" s="56">
        <f t="shared" si="22"/>
        <v>0</v>
      </c>
      <c r="W119" s="64" t="str">
        <f t="shared" si="23"/>
        <v/>
      </c>
      <c r="X119" s="56" t="str">
        <f t="shared" si="26"/>
        <v>T</v>
      </c>
    </row>
    <row r="120" spans="1:39" ht="21.75" customHeight="1" x14ac:dyDescent="0.25">
      <c r="C120" s="63"/>
      <c r="D120" s="66" t="str">
        <f t="shared" si="20"/>
        <v/>
      </c>
      <c r="E120" s="69" t="str">
        <f>IFERROR(VLOOKUP(J120,Causa!$A$2:$F$15,6,0),"")</f>
        <v/>
      </c>
      <c r="F120" s="52"/>
      <c r="G120" s="53"/>
      <c r="H120" s="212"/>
      <c r="I120" s="55"/>
      <c r="J120" s="54"/>
      <c r="K120" s="54"/>
      <c r="L120" s="54"/>
      <c r="M120" s="54"/>
      <c r="N120" s="54"/>
      <c r="O120" s="54"/>
      <c r="P120" s="54"/>
      <c r="Q120" s="55"/>
      <c r="R120" s="54"/>
      <c r="S120" s="56">
        <f t="shared" si="24"/>
        <v>0</v>
      </c>
      <c r="T120" s="56">
        <f t="shared" si="21"/>
        <v>0</v>
      </c>
      <c r="U120" s="56">
        <f t="shared" si="25"/>
        <v>0</v>
      </c>
      <c r="V120" s="56">
        <f t="shared" si="22"/>
        <v>0</v>
      </c>
      <c r="W120" s="64" t="str">
        <f t="shared" si="23"/>
        <v/>
      </c>
      <c r="X120" s="56" t="str">
        <f t="shared" si="26"/>
        <v>T</v>
      </c>
    </row>
    <row r="121" spans="1:39" ht="21.75" customHeight="1" x14ac:dyDescent="0.25">
      <c r="C121" s="63"/>
      <c r="D121" s="66" t="str">
        <f t="shared" si="20"/>
        <v/>
      </c>
      <c r="E121" s="69" t="str">
        <f>IFERROR(VLOOKUP(J121,Causa!$A$2:$F$15,6,0),"")</f>
        <v/>
      </c>
      <c r="F121" s="52"/>
      <c r="G121" s="53"/>
      <c r="H121" s="212"/>
      <c r="I121" s="55"/>
      <c r="J121" s="54"/>
      <c r="K121" s="54"/>
      <c r="L121" s="54"/>
      <c r="M121" s="54"/>
      <c r="N121" s="54"/>
      <c r="O121" s="54"/>
      <c r="P121" s="54"/>
      <c r="Q121" s="55"/>
      <c r="R121" s="54"/>
      <c r="S121" s="56">
        <f t="shared" si="24"/>
        <v>0</v>
      </c>
      <c r="T121" s="56">
        <f t="shared" si="21"/>
        <v>0</v>
      </c>
      <c r="U121" s="56">
        <f t="shared" si="25"/>
        <v>0</v>
      </c>
      <c r="V121" s="56">
        <f t="shared" si="22"/>
        <v>0</v>
      </c>
      <c r="W121" s="64" t="str">
        <f t="shared" si="23"/>
        <v/>
      </c>
      <c r="X121" s="56" t="str">
        <f t="shared" si="26"/>
        <v>T</v>
      </c>
    </row>
    <row r="122" spans="1:39" ht="21.75" customHeight="1" x14ac:dyDescent="0.25">
      <c r="C122" s="63"/>
      <c r="D122" s="66" t="str">
        <f t="shared" si="20"/>
        <v/>
      </c>
      <c r="E122" s="69" t="str">
        <f>IFERROR(VLOOKUP(J122,Causa!$A$2:$F$15,6,0),"")</f>
        <v/>
      </c>
      <c r="F122" s="52"/>
      <c r="G122" s="53"/>
      <c r="H122" s="212"/>
      <c r="I122" s="55"/>
      <c r="J122" s="54"/>
      <c r="K122" s="54"/>
      <c r="L122" s="54"/>
      <c r="M122" s="54"/>
      <c r="N122" s="54"/>
      <c r="O122" s="54"/>
      <c r="P122" s="54"/>
      <c r="Q122" s="55"/>
      <c r="R122" s="54"/>
      <c r="S122" s="56">
        <f t="shared" si="24"/>
        <v>0</v>
      </c>
      <c r="T122" s="56">
        <f t="shared" si="21"/>
        <v>0</v>
      </c>
      <c r="U122" s="56">
        <f t="shared" si="25"/>
        <v>0</v>
      </c>
      <c r="V122" s="56">
        <f t="shared" si="22"/>
        <v>0</v>
      </c>
      <c r="W122" s="64" t="str">
        <f t="shared" si="23"/>
        <v/>
      </c>
      <c r="X122" s="56" t="str">
        <f t="shared" si="26"/>
        <v>T</v>
      </c>
    </row>
    <row r="123" spans="1:39" ht="21.75" customHeight="1" x14ac:dyDescent="0.25">
      <c r="C123" s="63"/>
      <c r="D123" s="66" t="str">
        <f t="shared" si="20"/>
        <v/>
      </c>
      <c r="E123" s="69" t="str">
        <f>IFERROR(VLOOKUP(J123,Causa!$A$2:$F$15,6,0),"")</f>
        <v/>
      </c>
      <c r="F123" s="52"/>
      <c r="G123" s="53"/>
      <c r="H123" s="212"/>
      <c r="I123" s="55"/>
      <c r="J123" s="54"/>
      <c r="K123" s="54"/>
      <c r="L123" s="54"/>
      <c r="M123" s="54"/>
      <c r="N123" s="54"/>
      <c r="O123" s="54"/>
      <c r="P123" s="54"/>
      <c r="Q123" s="55"/>
      <c r="R123" s="54"/>
      <c r="S123" s="56">
        <f t="shared" si="24"/>
        <v>0</v>
      </c>
      <c r="T123" s="56">
        <f t="shared" si="21"/>
        <v>0</v>
      </c>
      <c r="U123" s="56">
        <f t="shared" si="25"/>
        <v>0</v>
      </c>
      <c r="V123" s="56">
        <f t="shared" si="22"/>
        <v>0</v>
      </c>
      <c r="W123" s="64" t="str">
        <f t="shared" si="23"/>
        <v/>
      </c>
      <c r="X123" s="56" t="str">
        <f t="shared" si="26"/>
        <v>T</v>
      </c>
    </row>
    <row r="124" spans="1:39" ht="21.75" customHeight="1" x14ac:dyDescent="0.25">
      <c r="C124" s="63"/>
      <c r="D124" s="66" t="str">
        <f t="shared" si="20"/>
        <v/>
      </c>
      <c r="E124" s="69" t="str">
        <f>IFERROR(VLOOKUP(J124,Causa!$A$2:$F$15,6,0),"")</f>
        <v/>
      </c>
      <c r="F124" s="52"/>
      <c r="G124" s="53"/>
      <c r="H124" s="212"/>
      <c r="I124" s="55"/>
      <c r="J124" s="54"/>
      <c r="K124" s="54"/>
      <c r="L124" s="54"/>
      <c r="M124" s="54"/>
      <c r="N124" s="54"/>
      <c r="O124" s="54"/>
      <c r="P124" s="54"/>
      <c r="Q124" s="55"/>
      <c r="R124" s="54"/>
      <c r="S124" s="56">
        <f t="shared" si="24"/>
        <v>0</v>
      </c>
      <c r="T124" s="56">
        <f t="shared" si="21"/>
        <v>0</v>
      </c>
      <c r="U124" s="56">
        <f t="shared" si="25"/>
        <v>0</v>
      </c>
      <c r="V124" s="56">
        <f t="shared" si="22"/>
        <v>0</v>
      </c>
      <c r="W124" s="64" t="str">
        <f t="shared" si="23"/>
        <v/>
      </c>
      <c r="X124" s="56" t="str">
        <f t="shared" si="26"/>
        <v>T</v>
      </c>
    </row>
    <row r="125" spans="1:39" ht="21.75" customHeight="1" x14ac:dyDescent="0.25">
      <c r="C125" s="63"/>
      <c r="D125" s="66" t="str">
        <f t="shared" si="20"/>
        <v/>
      </c>
      <c r="E125" s="69" t="str">
        <f>IFERROR(VLOOKUP(J125,Causa!$A$2:$F$15,6,0),"")</f>
        <v/>
      </c>
      <c r="F125" s="52"/>
      <c r="G125" s="53"/>
      <c r="H125" s="212"/>
      <c r="I125" s="55"/>
      <c r="J125" s="54"/>
      <c r="K125" s="54"/>
      <c r="L125" s="54"/>
      <c r="M125" s="54"/>
      <c r="N125" s="54"/>
      <c r="O125" s="54"/>
      <c r="P125" s="54"/>
      <c r="Q125" s="55"/>
      <c r="R125" s="54"/>
      <c r="S125" s="56">
        <f t="shared" si="24"/>
        <v>0</v>
      </c>
      <c r="T125" s="56">
        <f t="shared" si="21"/>
        <v>0</v>
      </c>
      <c r="U125" s="56">
        <f t="shared" si="25"/>
        <v>0</v>
      </c>
      <c r="V125" s="56">
        <f t="shared" si="22"/>
        <v>0</v>
      </c>
      <c r="W125" s="64" t="str">
        <f t="shared" si="23"/>
        <v/>
      </c>
      <c r="X125" s="56" t="str">
        <f t="shared" si="26"/>
        <v>T</v>
      </c>
    </row>
    <row r="126" spans="1:39" ht="21.75" customHeight="1" x14ac:dyDescent="0.25">
      <c r="C126" s="63"/>
      <c r="D126" s="66" t="str">
        <f t="shared" si="20"/>
        <v/>
      </c>
      <c r="E126" s="69" t="str">
        <f>IFERROR(VLOOKUP(J126,Causa!$A$2:$F$15,6,0),"")</f>
        <v/>
      </c>
      <c r="F126" s="52"/>
      <c r="G126" s="53"/>
      <c r="H126" s="212"/>
      <c r="I126" s="55"/>
      <c r="J126" s="54"/>
      <c r="K126" s="54"/>
      <c r="L126" s="54"/>
      <c r="M126" s="54"/>
      <c r="N126" s="54"/>
      <c r="O126" s="54"/>
      <c r="P126" s="54"/>
      <c r="Q126" s="55"/>
      <c r="R126" s="54"/>
      <c r="S126" s="56">
        <f t="shared" si="24"/>
        <v>0</v>
      </c>
      <c r="T126" s="56">
        <f t="shared" si="21"/>
        <v>0</v>
      </c>
      <c r="U126" s="56">
        <f t="shared" si="25"/>
        <v>0</v>
      </c>
      <c r="V126" s="56">
        <f t="shared" si="22"/>
        <v>0</v>
      </c>
      <c r="W126" s="64" t="str">
        <f t="shared" si="23"/>
        <v/>
      </c>
      <c r="X126" s="56" t="str">
        <f t="shared" si="26"/>
        <v>T</v>
      </c>
    </row>
    <row r="127" spans="1:39" ht="21.75" customHeight="1" x14ac:dyDescent="0.25">
      <c r="C127" s="63"/>
      <c r="D127" s="66" t="str">
        <f t="shared" si="20"/>
        <v/>
      </c>
      <c r="E127" s="69" t="str">
        <f>IFERROR(VLOOKUP(J127,Causa!$A$2:$F$15,6,0),"")</f>
        <v/>
      </c>
      <c r="F127" s="52"/>
      <c r="G127" s="53"/>
      <c r="H127" s="212"/>
      <c r="I127" s="55"/>
      <c r="J127" s="54"/>
      <c r="K127" s="54"/>
      <c r="L127" s="54"/>
      <c r="M127" s="54"/>
      <c r="N127" s="54"/>
      <c r="O127" s="54"/>
      <c r="P127" s="54"/>
      <c r="Q127" s="55"/>
      <c r="R127" s="54"/>
      <c r="S127" s="56">
        <f t="shared" si="24"/>
        <v>0</v>
      </c>
      <c r="T127" s="56">
        <f t="shared" si="21"/>
        <v>0</v>
      </c>
      <c r="U127" s="56">
        <f t="shared" si="25"/>
        <v>0</v>
      </c>
      <c r="V127" s="56">
        <f t="shared" si="22"/>
        <v>0</v>
      </c>
      <c r="W127" s="64" t="str">
        <f t="shared" si="23"/>
        <v/>
      </c>
      <c r="X127" s="56" t="str">
        <f t="shared" si="26"/>
        <v>T</v>
      </c>
    </row>
    <row r="128" spans="1:39" ht="21.75" customHeight="1" x14ac:dyDescent="0.25">
      <c r="C128" s="63"/>
      <c r="D128" s="66" t="str">
        <f t="shared" si="20"/>
        <v/>
      </c>
      <c r="E128" s="69" t="str">
        <f>IFERROR(VLOOKUP(J128,Causa!$A$2:$F$15,6,0),"")</f>
        <v/>
      </c>
      <c r="F128" s="52"/>
      <c r="G128" s="53"/>
      <c r="H128" s="212"/>
      <c r="I128" s="55"/>
      <c r="J128" s="54"/>
      <c r="K128" s="54"/>
      <c r="L128" s="54"/>
      <c r="M128" s="54"/>
      <c r="N128" s="54"/>
      <c r="O128" s="54"/>
      <c r="P128" s="54"/>
      <c r="Q128" s="55"/>
      <c r="R128" s="54"/>
      <c r="S128" s="56">
        <f t="shared" si="24"/>
        <v>0</v>
      </c>
      <c r="T128" s="56">
        <f t="shared" si="21"/>
        <v>0</v>
      </c>
      <c r="U128" s="56">
        <f t="shared" si="25"/>
        <v>0</v>
      </c>
      <c r="V128" s="56">
        <f t="shared" si="22"/>
        <v>0</v>
      </c>
      <c r="W128" s="64" t="str">
        <f t="shared" si="23"/>
        <v/>
      </c>
      <c r="X128" s="56" t="str">
        <f t="shared" si="26"/>
        <v>T</v>
      </c>
    </row>
    <row r="129" spans="3:24" ht="21.75" customHeight="1" x14ac:dyDescent="0.25">
      <c r="C129" s="63"/>
      <c r="D129" s="66" t="str">
        <f t="shared" si="20"/>
        <v/>
      </c>
      <c r="E129" s="69" t="str">
        <f>IFERROR(VLOOKUP(J129,Causa!$A$2:$F$15,6,0),"")</f>
        <v/>
      </c>
      <c r="F129" s="52"/>
      <c r="G129" s="53"/>
      <c r="H129" s="212"/>
      <c r="I129" s="55"/>
      <c r="J129" s="54"/>
      <c r="K129" s="54"/>
      <c r="L129" s="54"/>
      <c r="M129" s="54"/>
      <c r="N129" s="54"/>
      <c r="O129" s="54"/>
      <c r="P129" s="54"/>
      <c r="Q129" s="55"/>
      <c r="R129" s="54"/>
      <c r="S129" s="56">
        <f t="shared" si="24"/>
        <v>0</v>
      </c>
      <c r="T129" s="56">
        <f t="shared" si="21"/>
        <v>0</v>
      </c>
      <c r="U129" s="56">
        <f t="shared" si="25"/>
        <v>0</v>
      </c>
      <c r="V129" s="56">
        <f t="shared" si="22"/>
        <v>0</v>
      </c>
      <c r="W129" s="64" t="str">
        <f t="shared" si="23"/>
        <v/>
      </c>
      <c r="X129" s="56" t="str">
        <f t="shared" si="26"/>
        <v>T</v>
      </c>
    </row>
    <row r="130" spans="3:24" ht="21.75" customHeight="1" x14ac:dyDescent="0.25">
      <c r="C130" s="63"/>
      <c r="D130" s="66" t="str">
        <f t="shared" si="20"/>
        <v/>
      </c>
      <c r="E130" s="69" t="str">
        <f>IFERROR(VLOOKUP(J130,Causa!$A$2:$F$15,6,0),"")</f>
        <v/>
      </c>
      <c r="F130" s="52"/>
      <c r="G130" s="53"/>
      <c r="H130" s="212"/>
      <c r="I130" s="55"/>
      <c r="J130" s="54"/>
      <c r="K130" s="54"/>
      <c r="L130" s="54"/>
      <c r="M130" s="54"/>
      <c r="N130" s="54"/>
      <c r="O130" s="54"/>
      <c r="P130" s="54"/>
      <c r="Q130" s="55"/>
      <c r="R130" s="54"/>
      <c r="S130" s="56">
        <f t="shared" si="24"/>
        <v>0</v>
      </c>
      <c r="T130" s="56">
        <f t="shared" si="21"/>
        <v>0</v>
      </c>
      <c r="U130" s="56">
        <f t="shared" si="25"/>
        <v>0</v>
      </c>
      <c r="V130" s="56">
        <f t="shared" si="22"/>
        <v>0</v>
      </c>
      <c r="W130" s="64" t="str">
        <f t="shared" si="23"/>
        <v/>
      </c>
      <c r="X130" s="56" t="str">
        <f t="shared" si="26"/>
        <v>T</v>
      </c>
    </row>
    <row r="131" spans="3:24" ht="21.75" customHeight="1" x14ac:dyDescent="0.25">
      <c r="C131" s="63"/>
      <c r="D131" s="66" t="str">
        <f t="shared" si="20"/>
        <v/>
      </c>
      <c r="E131" s="69" t="str">
        <f>IFERROR(VLOOKUP(J131,Causa!$A$2:$F$15,6,0),"")</f>
        <v/>
      </c>
      <c r="F131" s="52"/>
      <c r="G131" s="53"/>
      <c r="H131" s="212"/>
      <c r="I131" s="55"/>
      <c r="J131" s="54"/>
      <c r="K131" s="54"/>
      <c r="L131" s="54"/>
      <c r="M131" s="54"/>
      <c r="N131" s="54"/>
      <c r="O131" s="54"/>
      <c r="P131" s="54"/>
      <c r="Q131" s="55"/>
      <c r="R131" s="54"/>
      <c r="S131" s="56">
        <f t="shared" si="24"/>
        <v>0</v>
      </c>
      <c r="T131" s="56">
        <f t="shared" si="21"/>
        <v>0</v>
      </c>
      <c r="U131" s="56">
        <f t="shared" si="25"/>
        <v>0</v>
      </c>
      <c r="V131" s="56">
        <f t="shared" si="22"/>
        <v>0</v>
      </c>
      <c r="W131" s="64" t="str">
        <f t="shared" si="23"/>
        <v/>
      </c>
      <c r="X131" s="56" t="str">
        <f t="shared" si="26"/>
        <v>T</v>
      </c>
    </row>
    <row r="132" spans="3:24" ht="21.75" customHeight="1" x14ac:dyDescent="0.25">
      <c r="C132" s="63"/>
      <c r="D132" s="66" t="str">
        <f t="shared" si="20"/>
        <v/>
      </c>
      <c r="E132" s="69" t="str">
        <f>IFERROR(VLOOKUP(J132,Causa!$A$2:$F$15,6,0),"")</f>
        <v/>
      </c>
      <c r="F132" s="52"/>
      <c r="G132" s="53"/>
      <c r="H132" s="212"/>
      <c r="I132" s="55"/>
      <c r="J132" s="54"/>
      <c r="K132" s="54"/>
      <c r="L132" s="54"/>
      <c r="M132" s="54"/>
      <c r="N132" s="54"/>
      <c r="O132" s="54"/>
      <c r="P132" s="54"/>
      <c r="Q132" s="55"/>
      <c r="R132" s="54"/>
      <c r="S132" s="56">
        <f t="shared" si="24"/>
        <v>0</v>
      </c>
      <c r="T132" s="56">
        <f t="shared" si="21"/>
        <v>0</v>
      </c>
      <c r="U132" s="56">
        <f t="shared" si="25"/>
        <v>0</v>
      </c>
      <c r="V132" s="56">
        <f t="shared" si="22"/>
        <v>0</v>
      </c>
      <c r="W132" s="64" t="str">
        <f t="shared" si="23"/>
        <v/>
      </c>
      <c r="X132" s="56" t="str">
        <f t="shared" si="26"/>
        <v>T</v>
      </c>
    </row>
    <row r="133" spans="3:24" ht="21.75" customHeight="1" x14ac:dyDescent="0.25">
      <c r="C133" s="63"/>
      <c r="D133" s="66" t="str">
        <f t="shared" si="20"/>
        <v/>
      </c>
      <c r="E133" s="69" t="str">
        <f>IFERROR(VLOOKUP(J133,Causa!$A$2:$F$15,6,0),"")</f>
        <v/>
      </c>
      <c r="F133" s="52"/>
      <c r="G133" s="53"/>
      <c r="H133" s="212"/>
      <c r="I133" s="55"/>
      <c r="J133" s="54"/>
      <c r="K133" s="54"/>
      <c r="L133" s="54"/>
      <c r="M133" s="54"/>
      <c r="N133" s="54"/>
      <c r="O133" s="54"/>
      <c r="P133" s="54"/>
      <c r="Q133" s="55"/>
      <c r="R133" s="54"/>
      <c r="S133" s="56">
        <f t="shared" si="24"/>
        <v>0</v>
      </c>
      <c r="T133" s="56">
        <f t="shared" si="21"/>
        <v>0</v>
      </c>
      <c r="U133" s="56">
        <f t="shared" si="25"/>
        <v>0</v>
      </c>
      <c r="V133" s="56">
        <f t="shared" si="22"/>
        <v>0</v>
      </c>
      <c r="W133" s="64" t="str">
        <f t="shared" si="23"/>
        <v/>
      </c>
      <c r="X133" s="56" t="str">
        <f t="shared" si="26"/>
        <v>T</v>
      </c>
    </row>
    <row r="134" spans="3:24" ht="21.75" customHeight="1" x14ac:dyDescent="0.25">
      <c r="C134" s="63"/>
      <c r="D134" s="66" t="str">
        <f t="shared" si="20"/>
        <v/>
      </c>
      <c r="E134" s="69" t="str">
        <f>IFERROR(VLOOKUP(J134,Causa!$A$2:$F$15,6,0),"")</f>
        <v/>
      </c>
      <c r="F134" s="52"/>
      <c r="G134" s="53"/>
      <c r="H134" s="212"/>
      <c r="I134" s="55"/>
      <c r="J134" s="54"/>
      <c r="K134" s="54"/>
      <c r="L134" s="54"/>
      <c r="M134" s="54"/>
      <c r="N134" s="54"/>
      <c r="O134" s="54"/>
      <c r="P134" s="54"/>
      <c r="Q134" s="55"/>
      <c r="R134" s="54"/>
      <c r="S134" s="56">
        <f t="shared" si="24"/>
        <v>0</v>
      </c>
      <c r="T134" s="56">
        <f t="shared" si="21"/>
        <v>0</v>
      </c>
      <c r="U134" s="56">
        <f t="shared" si="25"/>
        <v>0</v>
      </c>
      <c r="V134" s="56">
        <f t="shared" si="22"/>
        <v>0</v>
      </c>
      <c r="W134" s="64" t="str">
        <f t="shared" si="23"/>
        <v/>
      </c>
      <c r="X134" s="56" t="str">
        <f t="shared" si="26"/>
        <v>T</v>
      </c>
    </row>
    <row r="135" spans="3:24" ht="21.75" customHeight="1" x14ac:dyDescent="0.25">
      <c r="C135" s="63"/>
      <c r="D135" s="66" t="str">
        <f t="shared" si="20"/>
        <v/>
      </c>
      <c r="E135" s="69" t="str">
        <f>IFERROR(VLOOKUP(J135,Causa!$A$2:$F$15,6,0),"")</f>
        <v/>
      </c>
      <c r="F135" s="52"/>
      <c r="G135" s="53"/>
      <c r="H135" s="212"/>
      <c r="I135" s="55"/>
      <c r="J135" s="54"/>
      <c r="K135" s="54"/>
      <c r="L135" s="54"/>
      <c r="M135" s="54"/>
      <c r="N135" s="54"/>
      <c r="O135" s="54"/>
      <c r="P135" s="54"/>
      <c r="Q135" s="55"/>
      <c r="R135" s="54"/>
      <c r="S135" s="56">
        <f t="shared" si="24"/>
        <v>0</v>
      </c>
      <c r="T135" s="56">
        <f t="shared" si="21"/>
        <v>0</v>
      </c>
      <c r="U135" s="56">
        <f t="shared" si="25"/>
        <v>0</v>
      </c>
      <c r="V135" s="56">
        <f t="shared" si="22"/>
        <v>0</v>
      </c>
      <c r="W135" s="64" t="str">
        <f t="shared" si="23"/>
        <v/>
      </c>
      <c r="X135" s="56" t="str">
        <f t="shared" si="26"/>
        <v>T</v>
      </c>
    </row>
    <row r="136" spans="3:24" ht="21.75" customHeight="1" x14ac:dyDescent="0.25">
      <c r="C136" s="63"/>
      <c r="D136" s="66" t="str">
        <f t="shared" si="20"/>
        <v/>
      </c>
      <c r="E136" s="69" t="str">
        <f>IFERROR(VLOOKUP(J136,Causa!$A$2:$F$15,6,0),"")</f>
        <v/>
      </c>
      <c r="F136" s="52"/>
      <c r="G136" s="53"/>
      <c r="H136" s="212"/>
      <c r="I136" s="55"/>
      <c r="J136" s="54"/>
      <c r="K136" s="54"/>
      <c r="L136" s="54"/>
      <c r="M136" s="54"/>
      <c r="N136" s="54"/>
      <c r="O136" s="54"/>
      <c r="P136" s="54"/>
      <c r="Q136" s="55"/>
      <c r="R136" s="54"/>
      <c r="S136" s="56">
        <f t="shared" si="24"/>
        <v>0</v>
      </c>
      <c r="T136" s="56">
        <f t="shared" si="21"/>
        <v>0</v>
      </c>
      <c r="U136" s="56">
        <f t="shared" si="25"/>
        <v>0</v>
      </c>
      <c r="V136" s="56">
        <f t="shared" si="22"/>
        <v>0</v>
      </c>
      <c r="W136" s="64" t="str">
        <f t="shared" si="23"/>
        <v/>
      </c>
      <c r="X136" s="56" t="str">
        <f t="shared" si="26"/>
        <v>T</v>
      </c>
    </row>
    <row r="137" spans="3:24" ht="21.75" customHeight="1" x14ac:dyDescent="0.25">
      <c r="C137" s="63"/>
      <c r="D137" s="66" t="str">
        <f t="shared" si="20"/>
        <v/>
      </c>
      <c r="E137" s="69" t="str">
        <f>IFERROR(VLOOKUP(J137,Causa!$A$2:$F$15,6,0),"")</f>
        <v/>
      </c>
      <c r="F137" s="52"/>
      <c r="G137" s="53"/>
      <c r="H137" s="212"/>
      <c r="I137" s="55"/>
      <c r="J137" s="54"/>
      <c r="K137" s="54"/>
      <c r="L137" s="54"/>
      <c r="M137" s="54"/>
      <c r="N137" s="54"/>
      <c r="O137" s="54"/>
      <c r="P137" s="54"/>
      <c r="Q137" s="55"/>
      <c r="R137" s="54"/>
      <c r="S137" s="56">
        <f t="shared" si="24"/>
        <v>0</v>
      </c>
      <c r="T137" s="56">
        <f t="shared" si="21"/>
        <v>0</v>
      </c>
      <c r="U137" s="56">
        <f t="shared" si="25"/>
        <v>0</v>
      </c>
      <c r="V137" s="56">
        <f t="shared" si="22"/>
        <v>0</v>
      </c>
      <c r="W137" s="64" t="str">
        <f t="shared" si="23"/>
        <v/>
      </c>
      <c r="X137" s="56" t="str">
        <f t="shared" si="26"/>
        <v>T</v>
      </c>
    </row>
    <row r="138" spans="3:24" ht="21.75" customHeight="1" x14ac:dyDescent="0.25">
      <c r="C138" s="63"/>
      <c r="D138" s="66" t="str">
        <f t="shared" si="20"/>
        <v/>
      </c>
      <c r="E138" s="69" t="str">
        <f>IFERROR(VLOOKUP(J138,Causa!$A$2:$F$15,6,0),"")</f>
        <v/>
      </c>
      <c r="F138" s="52"/>
      <c r="G138" s="53"/>
      <c r="H138" s="212"/>
      <c r="I138" s="55"/>
      <c r="J138" s="54"/>
      <c r="K138" s="54"/>
      <c r="L138" s="54"/>
      <c r="M138" s="54"/>
      <c r="N138" s="54"/>
      <c r="O138" s="54"/>
      <c r="P138" s="54"/>
      <c r="Q138" s="55"/>
      <c r="R138" s="54"/>
      <c r="S138" s="56">
        <f t="shared" si="24"/>
        <v>0</v>
      </c>
      <c r="T138" s="56">
        <f t="shared" si="21"/>
        <v>0</v>
      </c>
      <c r="U138" s="56">
        <f t="shared" si="25"/>
        <v>0</v>
      </c>
      <c r="V138" s="56">
        <f t="shared" si="22"/>
        <v>0</v>
      </c>
      <c r="W138" s="64" t="str">
        <f t="shared" si="23"/>
        <v/>
      </c>
      <c r="X138" s="56" t="str">
        <f t="shared" si="26"/>
        <v>T</v>
      </c>
    </row>
    <row r="139" spans="3:24" ht="21.75" customHeight="1" x14ac:dyDescent="0.25">
      <c r="C139" s="63"/>
      <c r="D139" s="66" t="str">
        <f t="shared" si="20"/>
        <v/>
      </c>
      <c r="E139" s="69" t="str">
        <f>IFERROR(VLOOKUP(J139,Causa!$A$2:$F$15,6,0),"")</f>
        <v/>
      </c>
      <c r="F139" s="52"/>
      <c r="G139" s="53"/>
      <c r="H139" s="212"/>
      <c r="I139" s="55"/>
      <c r="J139" s="54"/>
      <c r="K139" s="54"/>
      <c r="L139" s="54"/>
      <c r="M139" s="54"/>
      <c r="N139" s="54"/>
      <c r="O139" s="54"/>
      <c r="P139" s="54"/>
      <c r="Q139" s="55"/>
      <c r="R139" s="54"/>
      <c r="S139" s="56">
        <f t="shared" si="24"/>
        <v>0</v>
      </c>
      <c r="T139" s="56">
        <f t="shared" si="21"/>
        <v>0</v>
      </c>
      <c r="U139" s="56">
        <f t="shared" si="25"/>
        <v>0</v>
      </c>
      <c r="V139" s="56">
        <f t="shared" si="22"/>
        <v>0</v>
      </c>
      <c r="W139" s="64" t="str">
        <f t="shared" si="23"/>
        <v/>
      </c>
      <c r="X139" s="56" t="str">
        <f t="shared" si="26"/>
        <v>T</v>
      </c>
    </row>
    <row r="140" spans="3:24" ht="21.75" customHeight="1" x14ac:dyDescent="0.25">
      <c r="C140" s="63"/>
      <c r="D140" s="66" t="str">
        <f t="shared" si="20"/>
        <v/>
      </c>
      <c r="E140" s="69" t="str">
        <f>IFERROR(VLOOKUP(J140,Causa!$A$2:$F$15,6,0),"")</f>
        <v/>
      </c>
      <c r="F140" s="52"/>
      <c r="G140" s="53"/>
      <c r="H140" s="212"/>
      <c r="I140" s="55"/>
      <c r="J140" s="54"/>
      <c r="K140" s="54"/>
      <c r="L140" s="54"/>
      <c r="M140" s="54"/>
      <c r="N140" s="54"/>
      <c r="O140" s="54"/>
      <c r="P140" s="54"/>
      <c r="Q140" s="55"/>
      <c r="R140" s="54"/>
      <c r="S140" s="56">
        <f t="shared" si="24"/>
        <v>0</v>
      </c>
      <c r="T140" s="56">
        <f t="shared" si="21"/>
        <v>0</v>
      </c>
      <c r="U140" s="56">
        <f t="shared" si="25"/>
        <v>0</v>
      </c>
      <c r="V140" s="56">
        <f t="shared" si="22"/>
        <v>0</v>
      </c>
      <c r="W140" s="64" t="str">
        <f t="shared" si="23"/>
        <v/>
      </c>
      <c r="X140" s="56" t="str">
        <f t="shared" si="26"/>
        <v>T</v>
      </c>
    </row>
    <row r="141" spans="3:24" ht="21.75" customHeight="1" x14ac:dyDescent="0.25">
      <c r="C141" s="63"/>
      <c r="D141" s="66" t="str">
        <f t="shared" si="20"/>
        <v/>
      </c>
      <c r="E141" s="69" t="str">
        <f>IFERROR(VLOOKUP(J141,Causa!$A$2:$F$15,6,0),"")</f>
        <v/>
      </c>
      <c r="F141" s="52"/>
      <c r="G141" s="53"/>
      <c r="H141" s="212"/>
      <c r="I141" s="55"/>
      <c r="J141" s="54"/>
      <c r="K141" s="54"/>
      <c r="L141" s="54"/>
      <c r="M141" s="54"/>
      <c r="N141" s="54"/>
      <c r="O141" s="54"/>
      <c r="P141" s="54"/>
      <c r="Q141" s="55"/>
      <c r="R141" s="54"/>
      <c r="S141" s="56">
        <f t="shared" si="24"/>
        <v>0</v>
      </c>
      <c r="T141" s="56">
        <f t="shared" si="21"/>
        <v>0</v>
      </c>
      <c r="U141" s="56">
        <f t="shared" si="25"/>
        <v>0</v>
      </c>
      <c r="V141" s="56">
        <f t="shared" si="22"/>
        <v>0</v>
      </c>
      <c r="W141" s="64" t="str">
        <f t="shared" si="23"/>
        <v/>
      </c>
      <c r="X141" s="56" t="str">
        <f t="shared" si="26"/>
        <v>T</v>
      </c>
    </row>
    <row r="142" spans="3:24" ht="21.75" customHeight="1" x14ac:dyDescent="0.25">
      <c r="C142" s="63"/>
      <c r="D142" s="66" t="str">
        <f t="shared" si="20"/>
        <v/>
      </c>
      <c r="E142" s="69" t="str">
        <f>IFERROR(VLOOKUP(J142,Causa!$A$2:$F$15,6,0),"")</f>
        <v/>
      </c>
      <c r="F142" s="52"/>
      <c r="G142" s="53"/>
      <c r="H142" s="212"/>
      <c r="I142" s="55"/>
      <c r="J142" s="54"/>
      <c r="K142" s="54"/>
      <c r="L142" s="54"/>
      <c r="M142" s="54"/>
      <c r="N142" s="54"/>
      <c r="O142" s="54"/>
      <c r="P142" s="54"/>
      <c r="Q142" s="55"/>
      <c r="R142" s="54"/>
      <c r="S142" s="56">
        <f t="shared" si="24"/>
        <v>0</v>
      </c>
      <c r="T142" s="56">
        <f t="shared" si="21"/>
        <v>0</v>
      </c>
      <c r="U142" s="56">
        <f t="shared" si="25"/>
        <v>0</v>
      </c>
      <c r="V142" s="56">
        <f t="shared" si="22"/>
        <v>0</v>
      </c>
      <c r="W142" s="64" t="str">
        <f t="shared" si="23"/>
        <v/>
      </c>
      <c r="X142" s="56" t="str">
        <f t="shared" si="26"/>
        <v>T</v>
      </c>
    </row>
    <row r="143" spans="3:24" ht="21.75" customHeight="1" x14ac:dyDescent="0.25">
      <c r="C143" s="63"/>
      <c r="D143" s="66" t="str">
        <f t="shared" si="20"/>
        <v/>
      </c>
      <c r="E143" s="69" t="str">
        <f>IFERROR(VLOOKUP(J143,Causa!$A$2:$F$15,6,0),"")</f>
        <v/>
      </c>
      <c r="F143" s="52"/>
      <c r="G143" s="53"/>
      <c r="H143" s="212"/>
      <c r="I143" s="55"/>
      <c r="J143" s="54"/>
      <c r="K143" s="54"/>
      <c r="L143" s="54"/>
      <c r="M143" s="54"/>
      <c r="N143" s="54"/>
      <c r="O143" s="54"/>
      <c r="P143" s="54"/>
      <c r="Q143" s="55"/>
      <c r="R143" s="54"/>
      <c r="S143" s="56">
        <f t="shared" si="24"/>
        <v>0</v>
      </c>
      <c r="T143" s="56">
        <f t="shared" si="21"/>
        <v>0</v>
      </c>
      <c r="U143" s="56">
        <f t="shared" si="25"/>
        <v>0</v>
      </c>
      <c r="V143" s="56">
        <f t="shared" si="22"/>
        <v>0</v>
      </c>
      <c r="W143" s="64" t="str">
        <f t="shared" si="23"/>
        <v/>
      </c>
      <c r="X143" s="56" t="str">
        <f t="shared" si="26"/>
        <v>T</v>
      </c>
    </row>
    <row r="144" spans="3:24" ht="21.75" customHeight="1" x14ac:dyDescent="0.25">
      <c r="C144" s="63"/>
      <c r="D144" s="66" t="str">
        <f t="shared" si="20"/>
        <v/>
      </c>
      <c r="E144" s="69" t="str">
        <f>IFERROR(VLOOKUP(J144,Causa!$A$2:$F$15,6,0),"")</f>
        <v/>
      </c>
      <c r="F144" s="52"/>
      <c r="G144" s="53"/>
      <c r="H144" s="212"/>
      <c r="I144" s="55"/>
      <c r="J144" s="54"/>
      <c r="K144" s="54"/>
      <c r="L144" s="54"/>
      <c r="M144" s="54"/>
      <c r="N144" s="54"/>
      <c r="O144" s="54"/>
      <c r="P144" s="54"/>
      <c r="Q144" s="55"/>
      <c r="R144" s="54"/>
      <c r="S144" s="56">
        <f t="shared" si="24"/>
        <v>0</v>
      </c>
      <c r="T144" s="56">
        <f t="shared" si="21"/>
        <v>0</v>
      </c>
      <c r="U144" s="56">
        <f t="shared" si="25"/>
        <v>0</v>
      </c>
      <c r="V144" s="56">
        <f t="shared" si="22"/>
        <v>0</v>
      </c>
      <c r="W144" s="64" t="str">
        <f t="shared" si="23"/>
        <v/>
      </c>
      <c r="X144" s="56" t="str">
        <f t="shared" si="26"/>
        <v>T</v>
      </c>
    </row>
    <row r="145" spans="3:24" ht="21.75" customHeight="1" x14ac:dyDescent="0.25">
      <c r="C145" s="63"/>
      <c r="D145" s="66" t="str">
        <f t="shared" si="20"/>
        <v/>
      </c>
      <c r="E145" s="69" t="str">
        <f>IFERROR(VLOOKUP(J145,Causa!$A$2:$F$15,6,0),"")</f>
        <v/>
      </c>
      <c r="F145" s="52"/>
      <c r="G145" s="53"/>
      <c r="H145" s="212"/>
      <c r="I145" s="55"/>
      <c r="J145" s="54"/>
      <c r="K145" s="54"/>
      <c r="L145" s="54"/>
      <c r="M145" s="54"/>
      <c r="N145" s="54"/>
      <c r="O145" s="54"/>
      <c r="P145" s="54"/>
      <c r="Q145" s="55"/>
      <c r="R145" s="54"/>
      <c r="S145" s="56">
        <f t="shared" si="24"/>
        <v>0</v>
      </c>
      <c r="T145" s="56">
        <f t="shared" si="21"/>
        <v>0</v>
      </c>
      <c r="U145" s="56">
        <f t="shared" si="25"/>
        <v>0</v>
      </c>
      <c r="V145" s="56">
        <f t="shared" si="22"/>
        <v>0</v>
      </c>
      <c r="W145" s="64" t="str">
        <f t="shared" si="23"/>
        <v/>
      </c>
      <c r="X145" s="56" t="str">
        <f t="shared" si="26"/>
        <v>T</v>
      </c>
    </row>
    <row r="146" spans="3:24" ht="21.75" customHeight="1" x14ac:dyDescent="0.25">
      <c r="C146" s="63"/>
      <c r="D146" s="66" t="str">
        <f t="shared" si="20"/>
        <v/>
      </c>
      <c r="E146" s="69" t="str">
        <f>IFERROR(VLOOKUP(J146,Causa!$A$2:$F$15,6,0),"")</f>
        <v/>
      </c>
      <c r="F146" s="52"/>
      <c r="G146" s="53"/>
      <c r="H146" s="212"/>
      <c r="I146" s="55"/>
      <c r="J146" s="54"/>
      <c r="K146" s="54"/>
      <c r="L146" s="54"/>
      <c r="M146" s="54"/>
      <c r="N146" s="54"/>
      <c r="O146" s="54"/>
      <c r="P146" s="54"/>
      <c r="Q146" s="55"/>
      <c r="R146" s="54"/>
      <c r="S146" s="56">
        <f t="shared" si="24"/>
        <v>0</v>
      </c>
      <c r="T146" s="56">
        <f t="shared" si="21"/>
        <v>0</v>
      </c>
      <c r="U146" s="56">
        <f t="shared" si="25"/>
        <v>0</v>
      </c>
      <c r="V146" s="56">
        <f t="shared" si="22"/>
        <v>0</v>
      </c>
      <c r="W146" s="64" t="str">
        <f t="shared" si="23"/>
        <v/>
      </c>
      <c r="X146" s="56" t="str">
        <f t="shared" si="26"/>
        <v>T</v>
      </c>
    </row>
    <row r="147" spans="3:24" ht="21.75" customHeight="1" x14ac:dyDescent="0.25">
      <c r="C147" s="63"/>
      <c r="D147" s="66" t="str">
        <f t="shared" si="20"/>
        <v/>
      </c>
      <c r="E147" s="69" t="str">
        <f>IFERROR(VLOOKUP(J147,Causa!$A$2:$F$15,6,0),"")</f>
        <v/>
      </c>
      <c r="F147" s="52"/>
      <c r="G147" s="53"/>
      <c r="H147" s="212"/>
      <c r="I147" s="55"/>
      <c r="J147" s="54"/>
      <c r="K147" s="54"/>
      <c r="L147" s="54"/>
      <c r="M147" s="54"/>
      <c r="N147" s="54"/>
      <c r="O147" s="54"/>
      <c r="P147" s="54"/>
      <c r="Q147" s="55"/>
      <c r="R147" s="54"/>
      <c r="S147" s="56">
        <f t="shared" si="24"/>
        <v>0</v>
      </c>
      <c r="T147" s="56">
        <f t="shared" si="21"/>
        <v>0</v>
      </c>
      <c r="U147" s="56">
        <f t="shared" si="25"/>
        <v>0</v>
      </c>
      <c r="V147" s="56">
        <f t="shared" si="22"/>
        <v>0</v>
      </c>
      <c r="W147" s="64" t="str">
        <f t="shared" si="23"/>
        <v/>
      </c>
      <c r="X147" s="56" t="str">
        <f t="shared" si="26"/>
        <v>T</v>
      </c>
    </row>
    <row r="148" spans="3:24" ht="21.75" customHeight="1" x14ac:dyDescent="0.25">
      <c r="C148" s="63"/>
      <c r="D148" s="66" t="str">
        <f t="shared" si="20"/>
        <v/>
      </c>
      <c r="E148" s="69" t="str">
        <f>IFERROR(VLOOKUP(J148,Causa!$A$2:$F$15,6,0),"")</f>
        <v/>
      </c>
      <c r="F148" s="52"/>
      <c r="G148" s="53"/>
      <c r="H148" s="212"/>
      <c r="I148" s="55"/>
      <c r="J148" s="54"/>
      <c r="K148" s="54"/>
      <c r="L148" s="54"/>
      <c r="M148" s="54"/>
      <c r="N148" s="54"/>
      <c r="O148" s="54"/>
      <c r="P148" s="54"/>
      <c r="Q148" s="55"/>
      <c r="R148" s="54"/>
      <c r="S148" s="56">
        <f t="shared" si="24"/>
        <v>0</v>
      </c>
      <c r="T148" s="56">
        <f t="shared" si="21"/>
        <v>0</v>
      </c>
      <c r="U148" s="56">
        <f t="shared" si="25"/>
        <v>0</v>
      </c>
      <c r="V148" s="56">
        <f t="shared" si="22"/>
        <v>0</v>
      </c>
      <c r="W148" s="64" t="str">
        <f t="shared" si="23"/>
        <v/>
      </c>
      <c r="X148" s="56" t="str">
        <f t="shared" si="26"/>
        <v>T</v>
      </c>
    </row>
    <row r="149" spans="3:24" ht="21.75" customHeight="1" x14ac:dyDescent="0.25">
      <c r="C149" s="63"/>
      <c r="D149" s="66" t="str">
        <f t="shared" si="20"/>
        <v/>
      </c>
      <c r="E149" s="69" t="str">
        <f>IFERROR(VLOOKUP(J149,Causa!$A$2:$F$15,6,0),"")</f>
        <v/>
      </c>
      <c r="F149" s="52"/>
      <c r="G149" s="53"/>
      <c r="H149" s="212"/>
      <c r="I149" s="55"/>
      <c r="J149" s="54"/>
      <c r="K149" s="54"/>
      <c r="L149" s="54"/>
      <c r="M149" s="54"/>
      <c r="N149" s="54"/>
      <c r="O149" s="54"/>
      <c r="P149" s="54"/>
      <c r="Q149" s="55"/>
      <c r="R149" s="54"/>
      <c r="S149" s="56">
        <f t="shared" si="24"/>
        <v>0</v>
      </c>
      <c r="T149" s="56">
        <f t="shared" si="21"/>
        <v>0</v>
      </c>
      <c r="U149" s="56">
        <f t="shared" si="25"/>
        <v>0</v>
      </c>
      <c r="V149" s="56">
        <f t="shared" si="22"/>
        <v>0</v>
      </c>
      <c r="W149" s="64" t="str">
        <f t="shared" si="23"/>
        <v/>
      </c>
      <c r="X149" s="56" t="str">
        <f t="shared" si="26"/>
        <v>T</v>
      </c>
    </row>
    <row r="150" spans="3:24" ht="21.75" customHeight="1" x14ac:dyDescent="0.25">
      <c r="C150" s="63"/>
      <c r="D150" s="66" t="str">
        <f t="shared" si="20"/>
        <v/>
      </c>
      <c r="E150" s="69" t="str">
        <f>IFERROR(VLOOKUP(J150,Causa!$A$2:$F$15,6,0),"")</f>
        <v/>
      </c>
      <c r="F150" s="52"/>
      <c r="G150" s="53"/>
      <c r="H150" s="212"/>
      <c r="I150" s="55"/>
      <c r="J150" s="54"/>
      <c r="K150" s="54"/>
      <c r="L150" s="54"/>
      <c r="M150" s="54"/>
      <c r="N150" s="54"/>
      <c r="O150" s="54"/>
      <c r="P150" s="54"/>
      <c r="Q150" s="55"/>
      <c r="R150" s="54"/>
      <c r="S150" s="56">
        <f t="shared" si="24"/>
        <v>0</v>
      </c>
      <c r="T150" s="56">
        <f t="shared" si="21"/>
        <v>0</v>
      </c>
      <c r="U150" s="56">
        <f t="shared" si="25"/>
        <v>0</v>
      </c>
      <c r="V150" s="56">
        <f t="shared" si="22"/>
        <v>0</v>
      </c>
      <c r="W150" s="64" t="str">
        <f t="shared" si="23"/>
        <v/>
      </c>
      <c r="X150" s="56" t="str">
        <f t="shared" si="26"/>
        <v>T</v>
      </c>
    </row>
    <row r="151" spans="3:24" ht="21.75" customHeight="1" x14ac:dyDescent="0.25">
      <c r="C151" s="63"/>
      <c r="D151" s="66" t="str">
        <f t="shared" si="20"/>
        <v/>
      </c>
      <c r="E151" s="69" t="str">
        <f>IFERROR(VLOOKUP(J151,Causa!$A$2:$F$15,6,0),"")</f>
        <v/>
      </c>
      <c r="F151" s="52"/>
      <c r="G151" s="53"/>
      <c r="H151" s="212"/>
      <c r="I151" s="55"/>
      <c r="J151" s="54"/>
      <c r="K151" s="54"/>
      <c r="L151" s="54"/>
      <c r="M151" s="54"/>
      <c r="N151" s="54"/>
      <c r="O151" s="54"/>
      <c r="P151" s="54"/>
      <c r="Q151" s="55"/>
      <c r="R151" s="54"/>
      <c r="S151" s="56">
        <f t="shared" si="24"/>
        <v>0</v>
      </c>
      <c r="T151" s="56">
        <f t="shared" si="21"/>
        <v>0</v>
      </c>
      <c r="U151" s="56">
        <f t="shared" si="25"/>
        <v>0</v>
      </c>
      <c r="V151" s="56">
        <f t="shared" si="22"/>
        <v>0</v>
      </c>
      <c r="W151" s="64" t="str">
        <f t="shared" si="23"/>
        <v/>
      </c>
      <c r="X151" s="56" t="str">
        <f t="shared" si="26"/>
        <v>T</v>
      </c>
    </row>
    <row r="152" spans="3:24" ht="21.75" customHeight="1" x14ac:dyDescent="0.25">
      <c r="C152" s="63"/>
      <c r="D152" s="66" t="str">
        <f t="shared" si="20"/>
        <v/>
      </c>
      <c r="E152" s="69" t="str">
        <f>IFERROR(VLOOKUP(J152,Causa!$A$2:$F$15,6,0),"")</f>
        <v/>
      </c>
      <c r="F152" s="52"/>
      <c r="G152" s="53"/>
      <c r="H152" s="212"/>
      <c r="I152" s="55"/>
      <c r="J152" s="54"/>
      <c r="K152" s="54"/>
      <c r="L152" s="54"/>
      <c r="M152" s="54"/>
      <c r="N152" s="54"/>
      <c r="O152" s="54"/>
      <c r="P152" s="54"/>
      <c r="Q152" s="55"/>
      <c r="R152" s="54"/>
      <c r="S152" s="56">
        <f t="shared" si="24"/>
        <v>0</v>
      </c>
      <c r="T152" s="56">
        <f t="shared" si="21"/>
        <v>0</v>
      </c>
      <c r="U152" s="56">
        <f t="shared" si="25"/>
        <v>0</v>
      </c>
      <c r="V152" s="56">
        <f t="shared" si="22"/>
        <v>0</v>
      </c>
      <c r="W152" s="64" t="str">
        <f t="shared" si="23"/>
        <v/>
      </c>
      <c r="X152" s="56" t="str">
        <f t="shared" si="26"/>
        <v>T</v>
      </c>
    </row>
    <row r="153" spans="3:24" ht="21.75" customHeight="1" x14ac:dyDescent="0.25">
      <c r="C153" s="63"/>
      <c r="D153" s="66" t="str">
        <f t="shared" si="20"/>
        <v/>
      </c>
      <c r="E153" s="69" t="str">
        <f>IFERROR(VLOOKUP(J153,Causa!$A$2:$F$15,6,0),"")</f>
        <v/>
      </c>
      <c r="F153" s="52"/>
      <c r="G153" s="53"/>
      <c r="H153" s="212"/>
      <c r="I153" s="55"/>
      <c r="J153" s="54"/>
      <c r="K153" s="54"/>
      <c r="L153" s="54"/>
      <c r="M153" s="54"/>
      <c r="N153" s="54"/>
      <c r="O153" s="54"/>
      <c r="P153" s="54"/>
      <c r="Q153" s="55"/>
      <c r="R153" s="54"/>
      <c r="S153" s="56">
        <f t="shared" si="24"/>
        <v>0</v>
      </c>
      <c r="T153" s="56">
        <f t="shared" si="21"/>
        <v>0</v>
      </c>
      <c r="U153" s="56">
        <f t="shared" si="25"/>
        <v>0</v>
      </c>
      <c r="V153" s="56">
        <f t="shared" si="22"/>
        <v>0</v>
      </c>
      <c r="W153" s="64" t="str">
        <f t="shared" si="23"/>
        <v/>
      </c>
      <c r="X153" s="56" t="str">
        <f t="shared" si="26"/>
        <v>T</v>
      </c>
    </row>
    <row r="154" spans="3:24" ht="21.75" customHeight="1" x14ac:dyDescent="0.25">
      <c r="C154" s="63"/>
      <c r="D154" s="66" t="str">
        <f t="shared" si="20"/>
        <v/>
      </c>
      <c r="E154" s="69" t="str">
        <f>IFERROR(VLOOKUP(J154,Causa!$A$2:$F$15,6,0),"")</f>
        <v/>
      </c>
      <c r="F154" s="52"/>
      <c r="G154" s="53"/>
      <c r="H154" s="212"/>
      <c r="I154" s="55"/>
      <c r="J154" s="54"/>
      <c r="K154" s="54"/>
      <c r="L154" s="54"/>
      <c r="M154" s="54"/>
      <c r="N154" s="54"/>
      <c r="O154" s="54"/>
      <c r="P154" s="54"/>
      <c r="Q154" s="55"/>
      <c r="R154" s="54"/>
      <c r="S154" s="56">
        <f t="shared" si="24"/>
        <v>0</v>
      </c>
      <c r="T154" s="56">
        <f t="shared" si="21"/>
        <v>0</v>
      </c>
      <c r="U154" s="56">
        <f t="shared" si="25"/>
        <v>0</v>
      </c>
      <c r="V154" s="56">
        <f t="shared" si="22"/>
        <v>0</v>
      </c>
      <c r="W154" s="64" t="str">
        <f t="shared" si="23"/>
        <v/>
      </c>
      <c r="X154" s="56" t="str">
        <f t="shared" si="26"/>
        <v>T</v>
      </c>
    </row>
    <row r="155" spans="3:24" ht="21.75" customHeight="1" x14ac:dyDescent="0.25">
      <c r="C155" s="63"/>
      <c r="D155" s="66" t="str">
        <f t="shared" si="20"/>
        <v/>
      </c>
      <c r="E155" s="69" t="str">
        <f>IFERROR(VLOOKUP(J155,Causa!$A$2:$F$15,6,0),"")</f>
        <v/>
      </c>
      <c r="F155" s="52"/>
      <c r="G155" s="53"/>
      <c r="H155" s="212"/>
      <c r="I155" s="55"/>
      <c r="J155" s="54"/>
      <c r="K155" s="54"/>
      <c r="L155" s="54"/>
      <c r="M155" s="54"/>
      <c r="N155" s="54"/>
      <c r="O155" s="54"/>
      <c r="P155" s="54"/>
      <c r="Q155" s="55"/>
      <c r="R155" s="54"/>
      <c r="S155" s="56">
        <f t="shared" si="24"/>
        <v>0</v>
      </c>
      <c r="T155" s="56">
        <f t="shared" si="21"/>
        <v>0</v>
      </c>
      <c r="U155" s="56">
        <f t="shared" si="25"/>
        <v>0</v>
      </c>
      <c r="V155" s="56">
        <f t="shared" si="22"/>
        <v>0</v>
      </c>
      <c r="W155" s="64" t="str">
        <f t="shared" si="23"/>
        <v/>
      </c>
      <c r="X155" s="56" t="str">
        <f t="shared" si="26"/>
        <v>T</v>
      </c>
    </row>
    <row r="156" spans="3:24" ht="21.75" customHeight="1" x14ac:dyDescent="0.25">
      <c r="C156" s="63"/>
      <c r="D156" s="66" t="str">
        <f t="shared" si="20"/>
        <v/>
      </c>
      <c r="E156" s="69" t="str">
        <f>IFERROR(VLOOKUP(J156,Causa!$A$2:$F$15,6,0),"")</f>
        <v/>
      </c>
      <c r="F156" s="52"/>
      <c r="G156" s="53"/>
      <c r="H156" s="212"/>
      <c r="I156" s="55"/>
      <c r="J156" s="54"/>
      <c r="K156" s="54"/>
      <c r="L156" s="54"/>
      <c r="M156" s="54"/>
      <c r="N156" s="54"/>
      <c r="O156" s="54"/>
      <c r="P156" s="54"/>
      <c r="Q156" s="55"/>
      <c r="R156" s="54"/>
      <c r="S156" s="56">
        <f t="shared" si="24"/>
        <v>0</v>
      </c>
      <c r="T156" s="56">
        <f t="shared" si="21"/>
        <v>0</v>
      </c>
      <c r="U156" s="56">
        <f t="shared" si="25"/>
        <v>0</v>
      </c>
      <c r="V156" s="56">
        <f t="shared" si="22"/>
        <v>0</v>
      </c>
      <c r="W156" s="64" t="str">
        <f t="shared" si="23"/>
        <v/>
      </c>
      <c r="X156" s="56" t="str">
        <f t="shared" si="26"/>
        <v>T</v>
      </c>
    </row>
    <row r="157" spans="3:24" ht="21.75" customHeight="1" x14ac:dyDescent="0.25">
      <c r="C157" s="63"/>
      <c r="D157" s="66" t="str">
        <f t="shared" si="20"/>
        <v/>
      </c>
      <c r="E157" s="69" t="str">
        <f>IFERROR(VLOOKUP(J157,Causa!$A$2:$F$15,6,0),"")</f>
        <v/>
      </c>
      <c r="F157" s="52"/>
      <c r="G157" s="53"/>
      <c r="H157" s="212"/>
      <c r="I157" s="55"/>
      <c r="J157" s="54"/>
      <c r="K157" s="54"/>
      <c r="L157" s="54"/>
      <c r="M157" s="54"/>
      <c r="N157" s="54"/>
      <c r="O157" s="54"/>
      <c r="P157" s="54"/>
      <c r="Q157" s="55"/>
      <c r="R157" s="54"/>
      <c r="S157" s="56">
        <f t="shared" si="24"/>
        <v>0</v>
      </c>
      <c r="T157" s="56">
        <f t="shared" si="21"/>
        <v>0</v>
      </c>
      <c r="U157" s="56">
        <f t="shared" si="25"/>
        <v>0</v>
      </c>
      <c r="V157" s="56">
        <f t="shared" si="22"/>
        <v>0</v>
      </c>
      <c r="W157" s="64" t="str">
        <f t="shared" si="23"/>
        <v/>
      </c>
      <c r="X157" s="56" t="str">
        <f t="shared" si="26"/>
        <v>T</v>
      </c>
    </row>
    <row r="158" spans="3:24" ht="21.75" customHeight="1" x14ac:dyDescent="0.25">
      <c r="C158" s="63"/>
      <c r="D158" s="66" t="str">
        <f t="shared" si="20"/>
        <v/>
      </c>
      <c r="E158" s="69" t="str">
        <f>IFERROR(VLOOKUP(J158,Causa!$A$2:$F$15,6,0),"")</f>
        <v/>
      </c>
      <c r="F158" s="52"/>
      <c r="G158" s="53"/>
      <c r="H158" s="212"/>
      <c r="I158" s="55"/>
      <c r="J158" s="54"/>
      <c r="K158" s="54"/>
      <c r="L158" s="54"/>
      <c r="M158" s="54"/>
      <c r="N158" s="54"/>
      <c r="O158" s="54"/>
      <c r="P158" s="54"/>
      <c r="Q158" s="55"/>
      <c r="R158" s="54"/>
      <c r="S158" s="56">
        <f t="shared" si="24"/>
        <v>0</v>
      </c>
      <c r="T158" s="56">
        <f t="shared" si="21"/>
        <v>0</v>
      </c>
      <c r="U158" s="56">
        <f t="shared" si="25"/>
        <v>0</v>
      </c>
      <c r="V158" s="56">
        <f t="shared" si="22"/>
        <v>0</v>
      </c>
      <c r="W158" s="64" t="str">
        <f t="shared" si="23"/>
        <v/>
      </c>
      <c r="X158" s="56" t="str">
        <f t="shared" si="26"/>
        <v>T</v>
      </c>
    </row>
    <row r="159" spans="3:24" ht="21.75" customHeight="1" x14ac:dyDescent="0.25">
      <c r="C159" s="63"/>
      <c r="D159" s="66" t="str">
        <f t="shared" si="20"/>
        <v/>
      </c>
      <c r="E159" s="69" t="str">
        <f>IFERROR(VLOOKUP(J159,Causa!$A$2:$F$15,6,0),"")</f>
        <v/>
      </c>
      <c r="F159" s="52"/>
      <c r="G159" s="53"/>
      <c r="H159" s="212"/>
      <c r="I159" s="55"/>
      <c r="J159" s="54"/>
      <c r="K159" s="54"/>
      <c r="L159" s="54"/>
      <c r="M159" s="54"/>
      <c r="N159" s="54"/>
      <c r="O159" s="54"/>
      <c r="P159" s="54"/>
      <c r="Q159" s="55"/>
      <c r="R159" s="54"/>
      <c r="S159" s="56">
        <f t="shared" si="24"/>
        <v>0</v>
      </c>
      <c r="T159" s="56">
        <f t="shared" si="21"/>
        <v>0</v>
      </c>
      <c r="U159" s="56">
        <f t="shared" si="25"/>
        <v>0</v>
      </c>
      <c r="V159" s="56">
        <f t="shared" si="22"/>
        <v>0</v>
      </c>
      <c r="W159" s="64" t="str">
        <f t="shared" si="23"/>
        <v/>
      </c>
      <c r="X159" s="56" t="str">
        <f t="shared" si="26"/>
        <v>T</v>
      </c>
    </row>
    <row r="160" spans="3:24" ht="21.75" customHeight="1" x14ac:dyDescent="0.25">
      <c r="C160" s="63"/>
      <c r="D160" s="66" t="str">
        <f t="shared" si="20"/>
        <v/>
      </c>
      <c r="E160" s="69" t="str">
        <f>IFERROR(VLOOKUP(J160,Causa!$A$2:$F$15,6,0),"")</f>
        <v/>
      </c>
      <c r="F160" s="52"/>
      <c r="G160" s="53"/>
      <c r="H160" s="212"/>
      <c r="I160" s="55"/>
      <c r="J160" s="54"/>
      <c r="K160" s="54"/>
      <c r="L160" s="54"/>
      <c r="M160" s="54"/>
      <c r="N160" s="54"/>
      <c r="O160" s="54"/>
      <c r="P160" s="54"/>
      <c r="Q160" s="55"/>
      <c r="R160" s="54"/>
      <c r="S160" s="56">
        <f t="shared" si="24"/>
        <v>0</v>
      </c>
      <c r="T160" s="56">
        <f t="shared" si="21"/>
        <v>0</v>
      </c>
      <c r="U160" s="56">
        <f t="shared" si="25"/>
        <v>0</v>
      </c>
      <c r="V160" s="56">
        <f t="shared" si="22"/>
        <v>0</v>
      </c>
      <c r="W160" s="64" t="str">
        <f t="shared" si="23"/>
        <v/>
      </c>
      <c r="X160" s="56" t="str">
        <f t="shared" si="26"/>
        <v>T</v>
      </c>
    </row>
    <row r="161" spans="3:24" ht="21.75" customHeight="1" x14ac:dyDescent="0.25">
      <c r="C161" s="63"/>
      <c r="D161" s="66" t="str">
        <f t="shared" si="20"/>
        <v/>
      </c>
      <c r="E161" s="69" t="str">
        <f>IFERROR(VLOOKUP(J161,Causa!$A$2:$F$15,6,0),"")</f>
        <v/>
      </c>
      <c r="F161" s="52"/>
      <c r="G161" s="53"/>
      <c r="H161" s="212"/>
      <c r="I161" s="55"/>
      <c r="J161" s="54"/>
      <c r="K161" s="54"/>
      <c r="L161" s="54"/>
      <c r="M161" s="54"/>
      <c r="N161" s="54"/>
      <c r="O161" s="54"/>
      <c r="P161" s="54"/>
      <c r="Q161" s="55"/>
      <c r="R161" s="54"/>
      <c r="S161" s="56">
        <f t="shared" si="24"/>
        <v>0</v>
      </c>
      <c r="T161" s="56">
        <f t="shared" si="21"/>
        <v>0</v>
      </c>
      <c r="U161" s="56">
        <f t="shared" si="25"/>
        <v>0</v>
      </c>
      <c r="V161" s="56">
        <f t="shared" si="22"/>
        <v>0</v>
      </c>
      <c r="W161" s="64" t="str">
        <f t="shared" si="23"/>
        <v/>
      </c>
      <c r="X161" s="56" t="str">
        <f t="shared" si="26"/>
        <v>T</v>
      </c>
    </row>
    <row r="162" spans="3:24" ht="21.75" customHeight="1" x14ac:dyDescent="0.25">
      <c r="C162" s="63"/>
      <c r="D162" s="66" t="str">
        <f t="shared" si="20"/>
        <v/>
      </c>
      <c r="E162" s="69" t="str">
        <f>IFERROR(VLOOKUP(J162,Causa!$A$2:$F$15,6,0),"")</f>
        <v/>
      </c>
      <c r="F162" s="52"/>
      <c r="G162" s="53"/>
      <c r="H162" s="212"/>
      <c r="I162" s="55"/>
      <c r="J162" s="54"/>
      <c r="K162" s="54"/>
      <c r="L162" s="54"/>
      <c r="M162" s="54"/>
      <c r="N162" s="54"/>
      <c r="O162" s="54"/>
      <c r="P162" s="54"/>
      <c r="Q162" s="55"/>
      <c r="R162" s="54"/>
      <c r="S162" s="56">
        <f t="shared" si="24"/>
        <v>0</v>
      </c>
      <c r="T162" s="56">
        <f t="shared" si="21"/>
        <v>0</v>
      </c>
      <c r="U162" s="56">
        <f t="shared" si="25"/>
        <v>0</v>
      </c>
      <c r="V162" s="56">
        <f t="shared" si="22"/>
        <v>0</v>
      </c>
      <c r="W162" s="64" t="str">
        <f t="shared" si="23"/>
        <v/>
      </c>
      <c r="X162" s="56" t="str">
        <f t="shared" si="26"/>
        <v>T</v>
      </c>
    </row>
    <row r="163" spans="3:24" ht="21.75" customHeight="1" x14ac:dyDescent="0.25">
      <c r="C163" s="63"/>
      <c r="D163" s="66" t="str">
        <f t="shared" ref="D163:D188" si="27">IF(E163="","",IF(E163=1,IF(COUNTA(F163:P163)=9,1,0),IF(J163="OPERACIO",IF(COUNTA(F163:P163)=7,1,0),IF(COUNTA(F163:P163)=7,1,0))))</f>
        <v/>
      </c>
      <c r="E163" s="69" t="str">
        <f>IFERROR(VLOOKUP(J163,Causa!$A$2:$F$15,6,0),"")</f>
        <v/>
      </c>
      <c r="F163" s="52"/>
      <c r="G163" s="53"/>
      <c r="H163" s="212"/>
      <c r="I163" s="55"/>
      <c r="J163" s="54"/>
      <c r="K163" s="54"/>
      <c r="L163" s="54"/>
      <c r="M163" s="54"/>
      <c r="N163" s="54"/>
      <c r="O163" s="54"/>
      <c r="P163" s="54"/>
      <c r="Q163" s="55"/>
      <c r="R163" s="54"/>
      <c r="S163" s="56">
        <f t="shared" si="24"/>
        <v>0</v>
      </c>
      <c r="T163" s="56">
        <f t="shared" ref="T163:T188" si="28">IF(J163="Programa",P163,0)-S163</f>
        <v>0</v>
      </c>
      <c r="U163" s="56">
        <f t="shared" si="25"/>
        <v>0</v>
      </c>
      <c r="V163" s="56">
        <f t="shared" ref="V163:V188" si="29">IF(J163="ELECTRIC",P163,0)+IF(J163="INSTRUME",P163,0)+IF(J163="MECANICA",P163,0)+IF(J163="OPERACIO",P163,0)+IF(J163="AUTOMATI",P163,0)</f>
        <v>0</v>
      </c>
      <c r="W163" s="64" t="str">
        <f t="shared" ref="W163:W188" si="30">IF(F163="","",HOUR(F163))</f>
        <v/>
      </c>
      <c r="X163" s="56" t="str">
        <f t="shared" si="26"/>
        <v>T</v>
      </c>
    </row>
    <row r="164" spans="3:24" ht="21.75" customHeight="1" x14ac:dyDescent="0.25">
      <c r="C164" s="63"/>
      <c r="D164" s="66" t="str">
        <f t="shared" si="27"/>
        <v/>
      </c>
      <c r="E164" s="69" t="str">
        <f>IFERROR(VLOOKUP(J164,Causa!$A$2:$F$15,6,0),"")</f>
        <v/>
      </c>
      <c r="F164" s="52"/>
      <c r="G164" s="53"/>
      <c r="H164" s="212"/>
      <c r="I164" s="55"/>
      <c r="J164" s="54"/>
      <c r="K164" s="54"/>
      <c r="L164" s="54"/>
      <c r="M164" s="54"/>
      <c r="N164" s="54"/>
      <c r="O164" s="54"/>
      <c r="P164" s="54"/>
      <c r="Q164" s="55"/>
      <c r="R164" s="54"/>
      <c r="S164" s="56">
        <f t="shared" ref="S164:S188" si="31">IF(K164="tiempo no programado",P164,0)</f>
        <v>0</v>
      </c>
      <c r="T164" s="56">
        <f t="shared" si="28"/>
        <v>0</v>
      </c>
      <c r="U164" s="56">
        <f t="shared" ref="U164:U188" si="32">IF(J164="CALIDAD",P164,0)+IF(J164="LOGISTIC",P164,0)+IF(J164="REPUESTO",P164,0)+IF(J164="SALAMAQ",P164,0)</f>
        <v>0</v>
      </c>
      <c r="V164" s="56">
        <f t="shared" si="29"/>
        <v>0</v>
      </c>
      <c r="W164" s="64" t="str">
        <f t="shared" si="30"/>
        <v/>
      </c>
      <c r="X164" s="56" t="str">
        <f t="shared" ref="X164:X188" si="33">IF(OR(W164=23,W164&lt;7),"N",IF(AND(W164&gt;=7,W164&lt;15),"M","T"))</f>
        <v>T</v>
      </c>
    </row>
    <row r="165" spans="3:24" ht="21.75" customHeight="1" x14ac:dyDescent="0.25">
      <c r="C165" s="63"/>
      <c r="D165" s="66" t="str">
        <f t="shared" si="27"/>
        <v/>
      </c>
      <c r="E165" s="69" t="str">
        <f>IFERROR(VLOOKUP(J165,Causa!$A$2:$F$15,6,0),"")</f>
        <v/>
      </c>
      <c r="F165" s="52"/>
      <c r="G165" s="53"/>
      <c r="H165" s="212"/>
      <c r="I165" s="55"/>
      <c r="J165" s="54"/>
      <c r="K165" s="54"/>
      <c r="L165" s="54"/>
      <c r="M165" s="54"/>
      <c r="N165" s="54"/>
      <c r="O165" s="54"/>
      <c r="P165" s="54"/>
      <c r="Q165" s="55"/>
      <c r="R165" s="54"/>
      <c r="S165" s="56">
        <f t="shared" si="31"/>
        <v>0</v>
      </c>
      <c r="T165" s="56">
        <f t="shared" si="28"/>
        <v>0</v>
      </c>
      <c r="U165" s="56">
        <f t="shared" si="32"/>
        <v>0</v>
      </c>
      <c r="V165" s="56">
        <f t="shared" si="29"/>
        <v>0</v>
      </c>
      <c r="W165" s="64" t="str">
        <f t="shared" si="30"/>
        <v/>
      </c>
      <c r="X165" s="56" t="str">
        <f t="shared" si="33"/>
        <v>T</v>
      </c>
    </row>
    <row r="166" spans="3:24" ht="21.75" customHeight="1" x14ac:dyDescent="0.25">
      <c r="C166" s="63"/>
      <c r="D166" s="66" t="str">
        <f t="shared" si="27"/>
        <v/>
      </c>
      <c r="E166" s="69" t="str">
        <f>IFERROR(VLOOKUP(J166,Causa!$A$2:$F$15,6,0),"")</f>
        <v/>
      </c>
      <c r="F166" s="52"/>
      <c r="G166" s="53"/>
      <c r="H166" s="212"/>
      <c r="I166" s="55"/>
      <c r="J166" s="54"/>
      <c r="K166" s="54"/>
      <c r="L166" s="54"/>
      <c r="M166" s="54"/>
      <c r="N166" s="54"/>
      <c r="O166" s="54"/>
      <c r="P166" s="54"/>
      <c r="Q166" s="55"/>
      <c r="R166" s="54"/>
      <c r="S166" s="56">
        <f t="shared" si="31"/>
        <v>0</v>
      </c>
      <c r="T166" s="56">
        <f t="shared" si="28"/>
        <v>0</v>
      </c>
      <c r="U166" s="56">
        <f t="shared" si="32"/>
        <v>0</v>
      </c>
      <c r="V166" s="56">
        <f t="shared" si="29"/>
        <v>0</v>
      </c>
      <c r="W166" s="64" t="str">
        <f t="shared" si="30"/>
        <v/>
      </c>
      <c r="X166" s="56" t="str">
        <f t="shared" si="33"/>
        <v>T</v>
      </c>
    </row>
    <row r="167" spans="3:24" ht="21.75" customHeight="1" x14ac:dyDescent="0.25">
      <c r="C167" s="63"/>
      <c r="D167" s="66" t="str">
        <f t="shared" si="27"/>
        <v/>
      </c>
      <c r="E167" s="69" t="str">
        <f>IFERROR(VLOOKUP(J167,Causa!$A$2:$F$15,6,0),"")</f>
        <v/>
      </c>
      <c r="F167" s="52"/>
      <c r="G167" s="53"/>
      <c r="H167" s="212"/>
      <c r="I167" s="55"/>
      <c r="J167" s="54"/>
      <c r="K167" s="54"/>
      <c r="L167" s="54"/>
      <c r="M167" s="54"/>
      <c r="N167" s="54"/>
      <c r="O167" s="54"/>
      <c r="P167" s="54"/>
      <c r="Q167" s="55"/>
      <c r="R167" s="54"/>
      <c r="S167" s="56">
        <f t="shared" si="31"/>
        <v>0</v>
      </c>
      <c r="T167" s="56">
        <f t="shared" si="28"/>
        <v>0</v>
      </c>
      <c r="U167" s="56">
        <f t="shared" si="32"/>
        <v>0</v>
      </c>
      <c r="V167" s="56">
        <f t="shared" si="29"/>
        <v>0</v>
      </c>
      <c r="W167" s="64" t="str">
        <f t="shared" si="30"/>
        <v/>
      </c>
      <c r="X167" s="56" t="str">
        <f t="shared" si="33"/>
        <v>T</v>
      </c>
    </row>
    <row r="168" spans="3:24" ht="21.75" customHeight="1" x14ac:dyDescent="0.25">
      <c r="C168" s="63"/>
      <c r="D168" s="66" t="str">
        <f t="shared" si="27"/>
        <v/>
      </c>
      <c r="E168" s="69" t="str">
        <f>IFERROR(VLOOKUP(J168,Causa!$A$2:$F$15,6,0),"")</f>
        <v/>
      </c>
      <c r="F168" s="52"/>
      <c r="G168" s="53"/>
      <c r="H168" s="212"/>
      <c r="I168" s="55"/>
      <c r="J168" s="54"/>
      <c r="K168" s="54"/>
      <c r="L168" s="54"/>
      <c r="M168" s="54"/>
      <c r="N168" s="54"/>
      <c r="O168" s="54"/>
      <c r="P168" s="54"/>
      <c r="Q168" s="55"/>
      <c r="R168" s="54"/>
      <c r="S168" s="56">
        <f t="shared" si="31"/>
        <v>0</v>
      </c>
      <c r="T168" s="56">
        <f t="shared" si="28"/>
        <v>0</v>
      </c>
      <c r="U168" s="56">
        <f t="shared" si="32"/>
        <v>0</v>
      </c>
      <c r="V168" s="56">
        <f t="shared" si="29"/>
        <v>0</v>
      </c>
      <c r="W168" s="64" t="str">
        <f t="shared" si="30"/>
        <v/>
      </c>
      <c r="X168" s="56" t="str">
        <f t="shared" si="33"/>
        <v>T</v>
      </c>
    </row>
    <row r="169" spans="3:24" ht="21.75" customHeight="1" x14ac:dyDescent="0.25">
      <c r="C169" s="63"/>
      <c r="D169" s="66" t="str">
        <f t="shared" si="27"/>
        <v/>
      </c>
      <c r="E169" s="69" t="str">
        <f>IFERROR(VLOOKUP(J169,Causa!$A$2:$F$15,6,0),"")</f>
        <v/>
      </c>
      <c r="F169" s="52"/>
      <c r="G169" s="53"/>
      <c r="H169" s="212"/>
      <c r="I169" s="55"/>
      <c r="J169" s="54"/>
      <c r="K169" s="54"/>
      <c r="L169" s="54"/>
      <c r="M169" s="54"/>
      <c r="N169" s="54"/>
      <c r="O169" s="54"/>
      <c r="P169" s="54"/>
      <c r="Q169" s="55"/>
      <c r="R169" s="54"/>
      <c r="S169" s="56">
        <f t="shared" si="31"/>
        <v>0</v>
      </c>
      <c r="T169" s="56">
        <f t="shared" si="28"/>
        <v>0</v>
      </c>
      <c r="U169" s="56">
        <f t="shared" si="32"/>
        <v>0</v>
      </c>
      <c r="V169" s="56">
        <f t="shared" si="29"/>
        <v>0</v>
      </c>
      <c r="W169" s="64" t="str">
        <f t="shared" si="30"/>
        <v/>
      </c>
      <c r="X169" s="56" t="str">
        <f t="shared" si="33"/>
        <v>T</v>
      </c>
    </row>
    <row r="170" spans="3:24" ht="21.75" customHeight="1" x14ac:dyDescent="0.25">
      <c r="C170" s="63"/>
      <c r="D170" s="66" t="str">
        <f t="shared" si="27"/>
        <v/>
      </c>
      <c r="E170" s="69" t="str">
        <f>IFERROR(VLOOKUP(J170,Causa!$A$2:$F$15,6,0),"")</f>
        <v/>
      </c>
      <c r="F170" s="52"/>
      <c r="G170" s="53"/>
      <c r="H170" s="212"/>
      <c r="I170" s="55"/>
      <c r="J170" s="54"/>
      <c r="K170" s="54"/>
      <c r="L170" s="54"/>
      <c r="M170" s="54"/>
      <c r="N170" s="54"/>
      <c r="O170" s="54"/>
      <c r="P170" s="54"/>
      <c r="Q170" s="55"/>
      <c r="R170" s="54"/>
      <c r="S170" s="56">
        <f t="shared" si="31"/>
        <v>0</v>
      </c>
      <c r="T170" s="56">
        <f t="shared" si="28"/>
        <v>0</v>
      </c>
      <c r="U170" s="56">
        <f t="shared" si="32"/>
        <v>0</v>
      </c>
      <c r="V170" s="56">
        <f t="shared" si="29"/>
        <v>0</v>
      </c>
      <c r="W170" s="64" t="str">
        <f t="shared" si="30"/>
        <v/>
      </c>
      <c r="X170" s="56" t="str">
        <f t="shared" si="33"/>
        <v>T</v>
      </c>
    </row>
    <row r="171" spans="3:24" ht="21.75" customHeight="1" x14ac:dyDescent="0.25">
      <c r="C171" s="63"/>
      <c r="D171" s="66" t="str">
        <f t="shared" si="27"/>
        <v/>
      </c>
      <c r="E171" s="69" t="str">
        <f>IFERROR(VLOOKUP(J171,Causa!$A$2:$F$15,6,0),"")</f>
        <v/>
      </c>
      <c r="F171" s="52"/>
      <c r="G171" s="53"/>
      <c r="H171" s="212"/>
      <c r="I171" s="55"/>
      <c r="J171" s="54"/>
      <c r="K171" s="54"/>
      <c r="L171" s="54"/>
      <c r="M171" s="54"/>
      <c r="N171" s="54"/>
      <c r="O171" s="54"/>
      <c r="P171" s="54"/>
      <c r="Q171" s="55"/>
      <c r="R171" s="54"/>
      <c r="S171" s="56">
        <f t="shared" si="31"/>
        <v>0</v>
      </c>
      <c r="T171" s="56">
        <f t="shared" si="28"/>
        <v>0</v>
      </c>
      <c r="U171" s="56">
        <f t="shared" si="32"/>
        <v>0</v>
      </c>
      <c r="V171" s="56">
        <f t="shared" si="29"/>
        <v>0</v>
      </c>
      <c r="W171" s="64" t="str">
        <f t="shared" si="30"/>
        <v/>
      </c>
      <c r="X171" s="56" t="str">
        <f t="shared" si="33"/>
        <v>T</v>
      </c>
    </row>
    <row r="172" spans="3:24" ht="21.75" customHeight="1" x14ac:dyDescent="0.25">
      <c r="C172" s="63"/>
      <c r="D172" s="66" t="str">
        <f t="shared" si="27"/>
        <v/>
      </c>
      <c r="E172" s="69" t="str">
        <f>IFERROR(VLOOKUP(J172,Causa!$A$2:$F$15,6,0),"")</f>
        <v/>
      </c>
      <c r="F172" s="52"/>
      <c r="G172" s="53"/>
      <c r="H172" s="212"/>
      <c r="I172" s="55"/>
      <c r="J172" s="54"/>
      <c r="K172" s="54"/>
      <c r="L172" s="54"/>
      <c r="M172" s="54"/>
      <c r="N172" s="54"/>
      <c r="O172" s="54"/>
      <c r="P172" s="54"/>
      <c r="Q172" s="55"/>
      <c r="R172" s="54"/>
      <c r="S172" s="56">
        <f t="shared" si="31"/>
        <v>0</v>
      </c>
      <c r="T172" s="56">
        <f t="shared" si="28"/>
        <v>0</v>
      </c>
      <c r="U172" s="56">
        <f t="shared" si="32"/>
        <v>0</v>
      </c>
      <c r="V172" s="56">
        <f t="shared" si="29"/>
        <v>0</v>
      </c>
      <c r="W172" s="64" t="str">
        <f t="shared" si="30"/>
        <v/>
      </c>
      <c r="X172" s="56" t="str">
        <f t="shared" si="33"/>
        <v>T</v>
      </c>
    </row>
    <row r="173" spans="3:24" ht="21.75" customHeight="1" x14ac:dyDescent="0.25">
      <c r="C173" s="63"/>
      <c r="D173" s="66" t="str">
        <f t="shared" si="27"/>
        <v/>
      </c>
      <c r="E173" s="69" t="str">
        <f>IFERROR(VLOOKUP(J173,Causa!$A$2:$F$15,6,0),"")</f>
        <v/>
      </c>
      <c r="F173" s="52"/>
      <c r="G173" s="53"/>
      <c r="H173" s="212"/>
      <c r="I173" s="55"/>
      <c r="J173" s="54"/>
      <c r="K173" s="54"/>
      <c r="L173" s="54"/>
      <c r="M173" s="54"/>
      <c r="N173" s="54"/>
      <c r="O173" s="54"/>
      <c r="P173" s="54"/>
      <c r="Q173" s="55"/>
      <c r="R173" s="54"/>
      <c r="S173" s="56">
        <f t="shared" si="31"/>
        <v>0</v>
      </c>
      <c r="T173" s="56">
        <f t="shared" si="28"/>
        <v>0</v>
      </c>
      <c r="U173" s="56">
        <f t="shared" si="32"/>
        <v>0</v>
      </c>
      <c r="V173" s="56">
        <f t="shared" si="29"/>
        <v>0</v>
      </c>
      <c r="W173" s="64" t="str">
        <f t="shared" si="30"/>
        <v/>
      </c>
      <c r="X173" s="56" t="str">
        <f t="shared" si="33"/>
        <v>T</v>
      </c>
    </row>
    <row r="174" spans="3:24" ht="21.75" customHeight="1" x14ac:dyDescent="0.25">
      <c r="C174" s="63"/>
      <c r="D174" s="66" t="str">
        <f t="shared" si="27"/>
        <v/>
      </c>
      <c r="E174" s="69" t="str">
        <f>IFERROR(VLOOKUP(J174,Causa!$A$2:$F$15,6,0),"")</f>
        <v/>
      </c>
      <c r="F174" s="52"/>
      <c r="G174" s="53"/>
      <c r="H174" s="212"/>
      <c r="I174" s="55"/>
      <c r="J174" s="54"/>
      <c r="K174" s="54"/>
      <c r="L174" s="54"/>
      <c r="M174" s="54"/>
      <c r="N174" s="54"/>
      <c r="O174" s="54"/>
      <c r="P174" s="54"/>
      <c r="Q174" s="55"/>
      <c r="R174" s="54"/>
      <c r="S174" s="56">
        <f t="shared" si="31"/>
        <v>0</v>
      </c>
      <c r="T174" s="56">
        <f t="shared" si="28"/>
        <v>0</v>
      </c>
      <c r="U174" s="56">
        <f t="shared" si="32"/>
        <v>0</v>
      </c>
      <c r="V174" s="56">
        <f t="shared" si="29"/>
        <v>0</v>
      </c>
      <c r="W174" s="64" t="str">
        <f t="shared" si="30"/>
        <v/>
      </c>
      <c r="X174" s="56" t="str">
        <f t="shared" si="33"/>
        <v>T</v>
      </c>
    </row>
    <row r="175" spans="3:24" ht="21.75" customHeight="1" x14ac:dyDescent="0.25">
      <c r="C175" s="63"/>
      <c r="D175" s="66" t="str">
        <f t="shared" si="27"/>
        <v/>
      </c>
      <c r="E175" s="69" t="str">
        <f>IFERROR(VLOOKUP(J175,Causa!$A$2:$F$15,6,0),"")</f>
        <v/>
      </c>
      <c r="F175" s="52"/>
      <c r="G175" s="53"/>
      <c r="H175" s="212"/>
      <c r="I175" s="55"/>
      <c r="J175" s="54"/>
      <c r="K175" s="54"/>
      <c r="L175" s="54"/>
      <c r="M175" s="54"/>
      <c r="N175" s="54"/>
      <c r="O175" s="54"/>
      <c r="P175" s="54"/>
      <c r="Q175" s="55"/>
      <c r="R175" s="54"/>
      <c r="S175" s="56">
        <f t="shared" si="31"/>
        <v>0</v>
      </c>
      <c r="T175" s="56">
        <f t="shared" si="28"/>
        <v>0</v>
      </c>
      <c r="U175" s="56">
        <f t="shared" si="32"/>
        <v>0</v>
      </c>
      <c r="V175" s="56">
        <f t="shared" si="29"/>
        <v>0</v>
      </c>
      <c r="W175" s="64" t="str">
        <f t="shared" si="30"/>
        <v/>
      </c>
      <c r="X175" s="56" t="str">
        <f t="shared" si="33"/>
        <v>T</v>
      </c>
    </row>
    <row r="176" spans="3:24" ht="21.75" customHeight="1" x14ac:dyDescent="0.25">
      <c r="C176" s="63"/>
      <c r="D176" s="66" t="str">
        <f t="shared" si="27"/>
        <v/>
      </c>
      <c r="E176" s="69" t="str">
        <f>IFERROR(VLOOKUP(J176,Causa!$A$2:$F$15,6,0),"")</f>
        <v/>
      </c>
      <c r="F176" s="52"/>
      <c r="G176" s="53"/>
      <c r="H176" s="212"/>
      <c r="I176" s="55"/>
      <c r="J176" s="54"/>
      <c r="K176" s="54"/>
      <c r="L176" s="54"/>
      <c r="M176" s="54"/>
      <c r="N176" s="54"/>
      <c r="O176" s="54"/>
      <c r="P176" s="54"/>
      <c r="Q176" s="55"/>
      <c r="R176" s="54"/>
      <c r="S176" s="56">
        <f t="shared" si="31"/>
        <v>0</v>
      </c>
      <c r="T176" s="56">
        <f t="shared" si="28"/>
        <v>0</v>
      </c>
      <c r="U176" s="56">
        <f t="shared" si="32"/>
        <v>0</v>
      </c>
      <c r="V176" s="56">
        <f t="shared" si="29"/>
        <v>0</v>
      </c>
      <c r="W176" s="64" t="str">
        <f t="shared" si="30"/>
        <v/>
      </c>
      <c r="X176" s="56" t="str">
        <f t="shared" si="33"/>
        <v>T</v>
      </c>
    </row>
    <row r="177" spans="3:24" ht="21.75" customHeight="1" x14ac:dyDescent="0.25">
      <c r="C177" s="63"/>
      <c r="D177" s="66" t="str">
        <f t="shared" si="27"/>
        <v/>
      </c>
      <c r="E177" s="69" t="str">
        <f>IFERROR(VLOOKUP(J177,Causa!$A$2:$F$15,6,0),"")</f>
        <v/>
      </c>
      <c r="F177" s="52"/>
      <c r="G177" s="53"/>
      <c r="H177" s="212"/>
      <c r="I177" s="55"/>
      <c r="J177" s="54"/>
      <c r="K177" s="54"/>
      <c r="L177" s="54"/>
      <c r="M177" s="54"/>
      <c r="N177" s="54"/>
      <c r="O177" s="54"/>
      <c r="P177" s="54"/>
      <c r="Q177" s="55"/>
      <c r="R177" s="54"/>
      <c r="S177" s="56">
        <f t="shared" si="31"/>
        <v>0</v>
      </c>
      <c r="T177" s="56">
        <f t="shared" si="28"/>
        <v>0</v>
      </c>
      <c r="U177" s="56">
        <f t="shared" si="32"/>
        <v>0</v>
      </c>
      <c r="V177" s="56">
        <f t="shared" si="29"/>
        <v>0</v>
      </c>
      <c r="W177" s="64" t="str">
        <f t="shared" si="30"/>
        <v/>
      </c>
      <c r="X177" s="56" t="str">
        <f t="shared" si="33"/>
        <v>T</v>
      </c>
    </row>
    <row r="178" spans="3:24" ht="21.75" customHeight="1" x14ac:dyDescent="0.25">
      <c r="C178" s="63"/>
      <c r="D178" s="66" t="str">
        <f t="shared" si="27"/>
        <v/>
      </c>
      <c r="E178" s="69" t="str">
        <f>IFERROR(VLOOKUP(J178,Causa!$A$2:$F$15,6,0),"")</f>
        <v/>
      </c>
      <c r="F178" s="52"/>
      <c r="G178" s="53"/>
      <c r="H178" s="212"/>
      <c r="I178" s="55"/>
      <c r="J178" s="54"/>
      <c r="K178" s="54"/>
      <c r="L178" s="54"/>
      <c r="M178" s="54"/>
      <c r="N178" s="54"/>
      <c r="O178" s="54"/>
      <c r="P178" s="54"/>
      <c r="Q178" s="55"/>
      <c r="R178" s="54"/>
      <c r="S178" s="56">
        <f t="shared" si="31"/>
        <v>0</v>
      </c>
      <c r="T178" s="56">
        <f t="shared" si="28"/>
        <v>0</v>
      </c>
      <c r="U178" s="56">
        <f t="shared" si="32"/>
        <v>0</v>
      </c>
      <c r="V178" s="56">
        <f t="shared" si="29"/>
        <v>0</v>
      </c>
      <c r="W178" s="64" t="str">
        <f t="shared" si="30"/>
        <v/>
      </c>
      <c r="X178" s="56" t="str">
        <f t="shared" si="33"/>
        <v>T</v>
      </c>
    </row>
    <row r="179" spans="3:24" ht="21.75" customHeight="1" x14ac:dyDescent="0.25">
      <c r="C179" s="63"/>
      <c r="D179" s="66" t="str">
        <f t="shared" si="27"/>
        <v/>
      </c>
      <c r="E179" s="69" t="str">
        <f>IFERROR(VLOOKUP(J179,Causa!$A$2:$F$15,6,0),"")</f>
        <v/>
      </c>
      <c r="F179" s="52"/>
      <c r="G179" s="53"/>
      <c r="H179" s="212"/>
      <c r="I179" s="55"/>
      <c r="J179" s="54"/>
      <c r="K179" s="54"/>
      <c r="L179" s="54"/>
      <c r="M179" s="54"/>
      <c r="N179" s="54"/>
      <c r="O179" s="54"/>
      <c r="P179" s="54"/>
      <c r="Q179" s="55"/>
      <c r="R179" s="54"/>
      <c r="S179" s="56">
        <f t="shared" si="31"/>
        <v>0</v>
      </c>
      <c r="T179" s="56">
        <f t="shared" si="28"/>
        <v>0</v>
      </c>
      <c r="U179" s="56">
        <f t="shared" si="32"/>
        <v>0</v>
      </c>
      <c r="V179" s="56">
        <f t="shared" si="29"/>
        <v>0</v>
      </c>
      <c r="W179" s="64" t="str">
        <f t="shared" si="30"/>
        <v/>
      </c>
      <c r="X179" s="56" t="str">
        <f t="shared" si="33"/>
        <v>T</v>
      </c>
    </row>
    <row r="180" spans="3:24" ht="21.75" customHeight="1" x14ac:dyDescent="0.25">
      <c r="C180" s="63"/>
      <c r="D180" s="66" t="str">
        <f t="shared" si="27"/>
        <v/>
      </c>
      <c r="E180" s="69" t="str">
        <f>IFERROR(VLOOKUP(J180,Causa!$A$2:$F$15,6,0),"")</f>
        <v/>
      </c>
      <c r="F180" s="52"/>
      <c r="G180" s="53"/>
      <c r="H180" s="212"/>
      <c r="I180" s="55"/>
      <c r="J180" s="54"/>
      <c r="K180" s="54"/>
      <c r="L180" s="54"/>
      <c r="M180" s="54"/>
      <c r="N180" s="54"/>
      <c r="O180" s="54"/>
      <c r="P180" s="54"/>
      <c r="Q180" s="55"/>
      <c r="R180" s="54"/>
      <c r="S180" s="56">
        <f t="shared" si="31"/>
        <v>0</v>
      </c>
      <c r="T180" s="56">
        <f t="shared" si="28"/>
        <v>0</v>
      </c>
      <c r="U180" s="56">
        <f t="shared" si="32"/>
        <v>0</v>
      </c>
      <c r="V180" s="56">
        <f t="shared" si="29"/>
        <v>0</v>
      </c>
      <c r="W180" s="64" t="str">
        <f t="shared" si="30"/>
        <v/>
      </c>
      <c r="X180" s="56" t="str">
        <f t="shared" si="33"/>
        <v>T</v>
      </c>
    </row>
    <row r="181" spans="3:24" ht="21.75" customHeight="1" x14ac:dyDescent="0.25">
      <c r="C181" s="63"/>
      <c r="D181" s="66" t="str">
        <f t="shared" si="27"/>
        <v/>
      </c>
      <c r="E181" s="69" t="str">
        <f>IFERROR(VLOOKUP(J181,Causa!$A$2:$F$15,6,0),"")</f>
        <v/>
      </c>
      <c r="F181" s="52"/>
      <c r="G181" s="53"/>
      <c r="H181" s="212"/>
      <c r="I181" s="55"/>
      <c r="J181" s="54"/>
      <c r="K181" s="54"/>
      <c r="L181" s="54"/>
      <c r="M181" s="54"/>
      <c r="N181" s="54"/>
      <c r="O181" s="54"/>
      <c r="P181" s="54"/>
      <c r="Q181" s="55"/>
      <c r="R181" s="54"/>
      <c r="S181" s="56">
        <f t="shared" si="31"/>
        <v>0</v>
      </c>
      <c r="T181" s="56">
        <f t="shared" si="28"/>
        <v>0</v>
      </c>
      <c r="U181" s="56">
        <f t="shared" si="32"/>
        <v>0</v>
      </c>
      <c r="V181" s="56">
        <f t="shared" si="29"/>
        <v>0</v>
      </c>
      <c r="W181" s="64" t="str">
        <f t="shared" si="30"/>
        <v/>
      </c>
      <c r="X181" s="56" t="str">
        <f t="shared" si="33"/>
        <v>T</v>
      </c>
    </row>
    <row r="182" spans="3:24" ht="21.75" customHeight="1" x14ac:dyDescent="0.25">
      <c r="C182" s="63"/>
      <c r="D182" s="66" t="str">
        <f t="shared" si="27"/>
        <v/>
      </c>
      <c r="E182" s="69" t="str">
        <f>IFERROR(VLOOKUP(J182,Causa!$A$2:$F$15,6,0),"")</f>
        <v/>
      </c>
      <c r="F182" s="52"/>
      <c r="G182" s="53"/>
      <c r="H182" s="212"/>
      <c r="I182" s="55"/>
      <c r="J182" s="54"/>
      <c r="K182" s="54"/>
      <c r="L182" s="54"/>
      <c r="M182" s="54"/>
      <c r="N182" s="54"/>
      <c r="O182" s="54"/>
      <c r="P182" s="54"/>
      <c r="Q182" s="55"/>
      <c r="R182" s="54"/>
      <c r="S182" s="56">
        <f t="shared" si="31"/>
        <v>0</v>
      </c>
      <c r="T182" s="56">
        <f t="shared" si="28"/>
        <v>0</v>
      </c>
      <c r="U182" s="56">
        <f t="shared" si="32"/>
        <v>0</v>
      </c>
      <c r="V182" s="56">
        <f t="shared" si="29"/>
        <v>0</v>
      </c>
      <c r="W182" s="64" t="str">
        <f t="shared" si="30"/>
        <v/>
      </c>
      <c r="X182" s="56" t="str">
        <f t="shared" si="33"/>
        <v>T</v>
      </c>
    </row>
    <row r="183" spans="3:24" ht="21.75" customHeight="1" x14ac:dyDescent="0.25">
      <c r="C183" s="63"/>
      <c r="D183" s="66" t="str">
        <f t="shared" si="27"/>
        <v/>
      </c>
      <c r="E183" s="69" t="str">
        <f>IFERROR(VLOOKUP(J183,Causa!$A$2:$F$15,6,0),"")</f>
        <v/>
      </c>
      <c r="F183" s="52"/>
      <c r="G183" s="53"/>
      <c r="H183" s="212"/>
      <c r="I183" s="55"/>
      <c r="J183" s="54"/>
      <c r="K183" s="54"/>
      <c r="L183" s="54"/>
      <c r="M183" s="54"/>
      <c r="N183" s="54"/>
      <c r="O183" s="54"/>
      <c r="P183" s="54"/>
      <c r="Q183" s="55"/>
      <c r="R183" s="54"/>
      <c r="S183" s="56">
        <f t="shared" si="31"/>
        <v>0</v>
      </c>
      <c r="T183" s="56">
        <f t="shared" si="28"/>
        <v>0</v>
      </c>
      <c r="U183" s="56">
        <f t="shared" si="32"/>
        <v>0</v>
      </c>
      <c r="V183" s="56">
        <f t="shared" si="29"/>
        <v>0</v>
      </c>
      <c r="W183" s="64" t="str">
        <f t="shared" si="30"/>
        <v/>
      </c>
      <c r="X183" s="56" t="str">
        <f t="shared" si="33"/>
        <v>T</v>
      </c>
    </row>
    <row r="184" spans="3:24" ht="21.75" customHeight="1" x14ac:dyDescent="0.25">
      <c r="C184" s="63"/>
      <c r="D184" s="66" t="str">
        <f t="shared" si="27"/>
        <v/>
      </c>
      <c r="E184" s="69" t="str">
        <f>IFERROR(VLOOKUP(J184,Causa!$A$2:$F$15,6,0),"")</f>
        <v/>
      </c>
      <c r="F184" s="52"/>
      <c r="G184" s="53"/>
      <c r="H184" s="212"/>
      <c r="I184" s="55"/>
      <c r="J184" s="54"/>
      <c r="K184" s="54"/>
      <c r="L184" s="54"/>
      <c r="M184" s="54"/>
      <c r="N184" s="54"/>
      <c r="O184" s="54"/>
      <c r="P184" s="54"/>
      <c r="Q184" s="55"/>
      <c r="R184" s="54"/>
      <c r="S184" s="56">
        <f t="shared" si="31"/>
        <v>0</v>
      </c>
      <c r="T184" s="56">
        <f t="shared" si="28"/>
        <v>0</v>
      </c>
      <c r="U184" s="56">
        <f t="shared" si="32"/>
        <v>0</v>
      </c>
      <c r="V184" s="56">
        <f t="shared" si="29"/>
        <v>0</v>
      </c>
      <c r="W184" s="64" t="str">
        <f t="shared" si="30"/>
        <v/>
      </c>
      <c r="X184" s="56" t="str">
        <f t="shared" si="33"/>
        <v>T</v>
      </c>
    </row>
    <row r="185" spans="3:24" ht="21.75" customHeight="1" x14ac:dyDescent="0.25">
      <c r="C185" s="63"/>
      <c r="D185" s="66" t="str">
        <f t="shared" si="27"/>
        <v/>
      </c>
      <c r="E185" s="69" t="str">
        <f>IFERROR(VLOOKUP(J185,Causa!$A$2:$F$15,6,0),"")</f>
        <v/>
      </c>
      <c r="F185" s="52"/>
      <c r="G185" s="53"/>
      <c r="H185" s="212"/>
      <c r="I185" s="55"/>
      <c r="J185" s="54"/>
      <c r="K185" s="54"/>
      <c r="L185" s="54"/>
      <c r="M185" s="54"/>
      <c r="N185" s="54"/>
      <c r="O185" s="54"/>
      <c r="P185" s="54"/>
      <c r="Q185" s="55"/>
      <c r="R185" s="54"/>
      <c r="S185" s="56">
        <f t="shared" si="31"/>
        <v>0</v>
      </c>
      <c r="T185" s="56">
        <f t="shared" si="28"/>
        <v>0</v>
      </c>
      <c r="U185" s="56">
        <f t="shared" si="32"/>
        <v>0</v>
      </c>
      <c r="V185" s="56">
        <f t="shared" si="29"/>
        <v>0</v>
      </c>
      <c r="W185" s="64" t="str">
        <f t="shared" si="30"/>
        <v/>
      </c>
      <c r="X185" s="56" t="str">
        <f t="shared" si="33"/>
        <v>T</v>
      </c>
    </row>
    <row r="186" spans="3:24" ht="21.75" customHeight="1" x14ac:dyDescent="0.25">
      <c r="C186" s="63"/>
      <c r="D186" s="66" t="str">
        <f t="shared" si="27"/>
        <v/>
      </c>
      <c r="E186" s="69" t="str">
        <f>IFERROR(VLOOKUP(J186,Causa!$A$2:$F$15,6,0),"")</f>
        <v/>
      </c>
      <c r="F186" s="52"/>
      <c r="G186" s="53"/>
      <c r="H186" s="212"/>
      <c r="I186" s="55"/>
      <c r="J186" s="54"/>
      <c r="K186" s="54"/>
      <c r="L186" s="54"/>
      <c r="M186" s="54"/>
      <c r="N186" s="54"/>
      <c r="O186" s="54"/>
      <c r="P186" s="54"/>
      <c r="Q186" s="55"/>
      <c r="R186" s="54"/>
      <c r="S186" s="56">
        <f t="shared" si="31"/>
        <v>0</v>
      </c>
      <c r="T186" s="56">
        <f t="shared" si="28"/>
        <v>0</v>
      </c>
      <c r="U186" s="56">
        <f t="shared" si="32"/>
        <v>0</v>
      </c>
      <c r="V186" s="56">
        <f t="shared" si="29"/>
        <v>0</v>
      </c>
      <c r="W186" s="64" t="str">
        <f t="shared" si="30"/>
        <v/>
      </c>
      <c r="X186" s="56" t="str">
        <f t="shared" si="33"/>
        <v>T</v>
      </c>
    </row>
    <row r="187" spans="3:24" ht="21.75" customHeight="1" x14ac:dyDescent="0.25">
      <c r="C187" s="63"/>
      <c r="D187" s="66" t="str">
        <f t="shared" si="27"/>
        <v/>
      </c>
      <c r="E187" s="69" t="str">
        <f>IFERROR(VLOOKUP(J187,Causa!$A$2:$F$15,6,0),"")</f>
        <v/>
      </c>
      <c r="F187" s="52"/>
      <c r="G187" s="53"/>
      <c r="H187" s="212"/>
      <c r="I187" s="55"/>
      <c r="J187" s="54"/>
      <c r="K187" s="54"/>
      <c r="L187" s="54"/>
      <c r="M187" s="54"/>
      <c r="N187" s="54"/>
      <c r="O187" s="54"/>
      <c r="P187" s="54"/>
      <c r="Q187" s="55"/>
      <c r="R187" s="54"/>
      <c r="S187" s="56">
        <f t="shared" si="31"/>
        <v>0</v>
      </c>
      <c r="T187" s="56">
        <f t="shared" si="28"/>
        <v>0</v>
      </c>
      <c r="U187" s="56">
        <f t="shared" si="32"/>
        <v>0</v>
      </c>
      <c r="V187" s="56">
        <f t="shared" si="29"/>
        <v>0</v>
      </c>
      <c r="W187" s="64" t="str">
        <f t="shared" si="30"/>
        <v/>
      </c>
      <c r="X187" s="56" t="str">
        <f t="shared" si="33"/>
        <v>T</v>
      </c>
    </row>
    <row r="188" spans="3:24" ht="21.75" customHeight="1" x14ac:dyDescent="0.25">
      <c r="C188" s="63"/>
      <c r="D188" s="66" t="str">
        <f t="shared" si="27"/>
        <v/>
      </c>
      <c r="E188" s="69" t="str">
        <f>IFERROR(VLOOKUP(J188,Causa!$A$2:$F$15,6,0),"")</f>
        <v/>
      </c>
      <c r="F188" s="52"/>
      <c r="G188" s="53"/>
      <c r="H188" s="212"/>
      <c r="I188" s="55"/>
      <c r="J188" s="54"/>
      <c r="K188" s="54"/>
      <c r="L188" s="54"/>
      <c r="M188" s="54"/>
      <c r="N188" s="54"/>
      <c r="O188" s="54"/>
      <c r="P188" s="54"/>
      <c r="Q188" s="55"/>
      <c r="R188" s="54"/>
      <c r="S188" s="56">
        <f t="shared" si="31"/>
        <v>0</v>
      </c>
      <c r="T188" s="56">
        <f t="shared" si="28"/>
        <v>0</v>
      </c>
      <c r="U188" s="56">
        <f t="shared" si="32"/>
        <v>0</v>
      </c>
      <c r="V188" s="56">
        <f t="shared" si="29"/>
        <v>0</v>
      </c>
      <c r="W188" s="64" t="str">
        <f t="shared" si="30"/>
        <v/>
      </c>
      <c r="X188" s="56" t="str">
        <f t="shared" si="33"/>
        <v>T</v>
      </c>
    </row>
  </sheetData>
  <mergeCells count="15">
    <mergeCell ref="C33:D33"/>
    <mergeCell ref="T33:W33"/>
    <mergeCell ref="Y113:Z113"/>
    <mergeCell ref="AD7:AD8"/>
    <mergeCell ref="Q8:S8"/>
    <mergeCell ref="T7:Z7"/>
    <mergeCell ref="AA7:AB7"/>
    <mergeCell ref="AC7:AC8"/>
    <mergeCell ref="A9:A15"/>
    <mergeCell ref="R9:S15"/>
    <mergeCell ref="A16:A23"/>
    <mergeCell ref="A24:A31"/>
    <mergeCell ref="G3:L3"/>
    <mergeCell ref="F4:G4"/>
    <mergeCell ref="C7:S7"/>
  </mergeCells>
  <conditionalFormatting sqref="R9:S15">
    <cfRule type="cellIs" priority="42" stopIfTrue="1" operator="equal">
      <formula>0</formula>
    </cfRule>
    <cfRule type="cellIs" dxfId="210" priority="54" stopIfTrue="1" operator="lessThan">
      <formula>0.8477</formula>
    </cfRule>
    <cfRule type="cellIs" dxfId="209" priority="55" stopIfTrue="1" operator="greaterThanOrEqual">
      <formula>0.8477</formula>
    </cfRule>
  </conditionalFormatting>
  <conditionalFormatting sqref="R24">
    <cfRule type="cellIs" dxfId="208" priority="52" stopIfTrue="1" operator="lessThan">
      <formula>0.8477</formula>
    </cfRule>
    <cfRule type="cellIs" dxfId="207" priority="53" stopIfTrue="1" operator="greaterThanOrEqual">
      <formula>0.8477</formula>
    </cfRule>
  </conditionalFormatting>
  <conditionalFormatting sqref="G5">
    <cfRule type="cellIs" priority="45" stopIfTrue="1" operator="equal">
      <formula>0</formula>
    </cfRule>
    <cfRule type="cellIs" dxfId="206" priority="50" stopIfTrue="1" operator="lessThan">
      <formula>0.635</formula>
    </cfRule>
    <cfRule type="cellIs" dxfId="205" priority="51" stopIfTrue="1" operator="greaterThanOrEqual">
      <formula>0.635</formula>
    </cfRule>
  </conditionalFormatting>
  <conditionalFormatting sqref="I5">
    <cfRule type="cellIs" priority="44" stopIfTrue="1" operator="equal">
      <formula>0</formula>
    </cfRule>
    <cfRule type="cellIs" dxfId="204" priority="48" stopIfTrue="1" operator="lessThan">
      <formula>0.8477</formula>
    </cfRule>
    <cfRule type="cellIs" dxfId="203" priority="49" stopIfTrue="1" operator="greaterThanOrEqual">
      <formula>0.8477</formula>
    </cfRule>
  </conditionalFormatting>
  <conditionalFormatting sqref="E5">
    <cfRule type="cellIs" priority="43" stopIfTrue="1" operator="equal">
      <formula>0</formula>
    </cfRule>
    <cfRule type="cellIs" dxfId="202" priority="46" stopIfTrue="1" operator="lessThan">
      <formula>0.8898</formula>
    </cfRule>
    <cfRule type="cellIs" dxfId="201" priority="47" stopIfTrue="1" operator="greaterThanOrEqual">
      <formula>0.8898</formula>
    </cfRule>
  </conditionalFormatting>
  <conditionalFormatting sqref="R24:S30">
    <cfRule type="cellIs" priority="41" stopIfTrue="1" operator="equal">
      <formula>0</formula>
    </cfRule>
  </conditionalFormatting>
  <conditionalFormatting sqref="L9">
    <cfRule type="cellIs" priority="38" stopIfTrue="1" operator="equal">
      <formula>0</formula>
    </cfRule>
    <cfRule type="cellIs" dxfId="200" priority="39" stopIfTrue="1" operator="lessThan">
      <formula>0.635</formula>
    </cfRule>
    <cfRule type="cellIs" dxfId="199" priority="40" stopIfTrue="1" operator="greaterThanOrEqual">
      <formula>0.635</formula>
    </cfRule>
  </conditionalFormatting>
  <conditionalFormatting sqref="O9:P32 M9:M32">
    <cfRule type="cellIs" priority="35" stopIfTrue="1" operator="equal">
      <formula>0</formula>
    </cfRule>
    <cfRule type="cellIs" dxfId="198" priority="36" stopIfTrue="1" operator="lessThan">
      <formula>0.8477</formula>
    </cfRule>
    <cfRule type="cellIs" dxfId="197" priority="37" stopIfTrue="1" operator="greaterThanOrEqual">
      <formula>0.8477</formula>
    </cfRule>
  </conditionalFormatting>
  <conditionalFormatting sqref="L10:L32">
    <cfRule type="cellIs" priority="32" stopIfTrue="1" operator="equal">
      <formula>0</formula>
    </cfRule>
    <cfRule type="cellIs" dxfId="196" priority="33" stopIfTrue="1" operator="lessThan">
      <formula>0.635</formula>
    </cfRule>
    <cfRule type="cellIs" dxfId="195" priority="34" stopIfTrue="1" operator="greaterThanOrEqual">
      <formula>0.635</formula>
    </cfRule>
  </conditionalFormatting>
  <conditionalFormatting sqref="M10:M32">
    <cfRule type="cellIs" priority="29" stopIfTrue="1" operator="equal">
      <formula>0</formula>
    </cfRule>
    <cfRule type="cellIs" dxfId="194" priority="30" stopIfTrue="1" operator="lessThan">
      <formula>0.8477</formula>
    </cfRule>
    <cfRule type="cellIs" dxfId="193" priority="31" stopIfTrue="1" operator="greaterThanOrEqual">
      <formula>0.8477</formula>
    </cfRule>
  </conditionalFormatting>
  <conditionalFormatting sqref="R16">
    <cfRule type="cellIs" priority="26" stopIfTrue="1" operator="equal">
      <formula>0</formula>
    </cfRule>
    <cfRule type="cellIs" dxfId="192" priority="27" stopIfTrue="1" operator="lessThan">
      <formula>0.8477</formula>
    </cfRule>
    <cfRule type="cellIs" dxfId="191" priority="28" stopIfTrue="1" operator="greaterThanOrEqual">
      <formula>0.8477</formula>
    </cfRule>
  </conditionalFormatting>
  <conditionalFormatting sqref="N9">
    <cfRule type="containsText" dxfId="190" priority="24" stopIfTrue="1" operator="containsText" text="Avisar al planner">
      <formula>NOT(ISERROR(SEARCH("Avisar al planner",N9)))</formula>
    </cfRule>
    <cfRule type="containsText" dxfId="189" priority="25" stopIfTrue="1" operator="containsText" text="OK">
      <formula>NOT(ISERROR(SEARCH("OK",N9)))</formula>
    </cfRule>
  </conditionalFormatting>
  <conditionalFormatting sqref="N9:N32">
    <cfRule type="cellIs" dxfId="188" priority="21" stopIfTrue="1" operator="lessThanOrEqual">
      <formula>155</formula>
    </cfRule>
    <cfRule type="cellIs" dxfId="187" priority="22" stopIfTrue="1" operator="between">
      <formula>155</formula>
      <formula>185</formula>
    </cfRule>
    <cfRule type="cellIs" dxfId="186" priority="23" stopIfTrue="1" operator="greaterThanOrEqual">
      <formula>185</formula>
    </cfRule>
  </conditionalFormatting>
  <conditionalFormatting sqref="N10:N32">
    <cfRule type="containsText" dxfId="185" priority="19" stopIfTrue="1" operator="containsText" text="Avisar al planner">
      <formula>NOT(ISERROR(SEARCH("Avisar al planner",N10)))</formula>
    </cfRule>
    <cfRule type="containsText" dxfId="184" priority="20" stopIfTrue="1" operator="containsText" text="OK">
      <formula>NOT(ISERROR(SEARCH("OK",N10)))</formula>
    </cfRule>
  </conditionalFormatting>
  <conditionalFormatting sqref="N10:N32">
    <cfRule type="containsText" dxfId="183" priority="17" stopIfTrue="1" operator="containsText" text="Avisar al planner">
      <formula>NOT(ISERROR(SEARCH("Avisar al planner",N10)))</formula>
    </cfRule>
    <cfRule type="containsText" dxfId="182" priority="18" stopIfTrue="1" operator="containsText" text="OK">
      <formula>NOT(ISERROR(SEARCH("OK",N10)))</formula>
    </cfRule>
  </conditionalFormatting>
  <conditionalFormatting sqref="N10:N32">
    <cfRule type="containsText" dxfId="181" priority="15" stopIfTrue="1" operator="containsText" text="Avisar al planner">
      <formula>NOT(ISERROR(SEARCH("Avisar al planner",N10)))</formula>
    </cfRule>
    <cfRule type="containsText" dxfId="180" priority="16" stopIfTrue="1" operator="containsText" text="OK">
      <formula>NOT(ISERROR(SEARCH("OK",N10)))</formula>
    </cfRule>
  </conditionalFormatting>
  <conditionalFormatting sqref="D35:D188">
    <cfRule type="cellIs" dxfId="179" priority="13" operator="equal">
      <formula>0</formula>
    </cfRule>
    <cfRule type="cellIs" dxfId="178" priority="14" operator="equal">
      <formula>1</formula>
    </cfRule>
  </conditionalFormatting>
  <conditionalFormatting sqref="C9:C32">
    <cfRule type="cellIs" dxfId="177" priority="11" operator="equal">
      <formula>0</formula>
    </cfRule>
    <cfRule type="cellIs" dxfId="176" priority="12" operator="notEqual">
      <formula>0</formula>
    </cfRule>
  </conditionalFormatting>
  <conditionalFormatting sqref="C9:C32">
    <cfRule type="cellIs" priority="10" operator="equal">
      <formula>""""""</formula>
    </cfRule>
  </conditionalFormatting>
  <conditionalFormatting sqref="G6">
    <cfRule type="cellIs" priority="3" stopIfTrue="1" operator="equal">
      <formula>0</formula>
    </cfRule>
    <cfRule type="cellIs" dxfId="175" priority="8" stopIfTrue="1" operator="lessThan">
      <formula>0.635</formula>
    </cfRule>
    <cfRule type="cellIs" dxfId="174" priority="9" stopIfTrue="1" operator="greaterThanOrEqual">
      <formula>0.635</formula>
    </cfRule>
  </conditionalFormatting>
  <conditionalFormatting sqref="I6">
    <cfRule type="cellIs" priority="2" stopIfTrue="1" operator="equal">
      <formula>0</formula>
    </cfRule>
    <cfRule type="cellIs" dxfId="173" priority="6" stopIfTrue="1" operator="lessThan">
      <formula>0.8477</formula>
    </cfRule>
    <cfRule type="cellIs" dxfId="172" priority="7" stopIfTrue="1" operator="greaterThanOrEqual">
      <formula>0.8477</formula>
    </cfRule>
  </conditionalFormatting>
  <conditionalFormatting sqref="E6">
    <cfRule type="cellIs" priority="1" stopIfTrue="1" operator="equal">
      <formula>0</formula>
    </cfRule>
    <cfRule type="cellIs" dxfId="171" priority="4" stopIfTrue="1" operator="lessThan">
      <formula>0.8898</formula>
    </cfRule>
    <cfRule type="cellIs" dxfId="170" priority="5" stopIfTrue="1" operator="greaterThanOrEqual">
      <formula>0.8898</formula>
    </cfRule>
  </conditionalFormatting>
  <dataValidations count="4">
    <dataValidation allowBlank="1" showErrorMessage="1" promptTitle="Numero de Orden" sqref="G9:G32 G35:G188" xr:uid="{BC5524E2-A4A5-4205-8282-BF88126EF4C9}"/>
    <dataValidation type="time" allowBlank="1" showInputMessage="1" showErrorMessage="1" error="POR FAVOR INGRESE DATOS EN FORMATO DE HORA_x000a_" sqref="F35:F188" xr:uid="{F0A9D99A-63C0-4606-AE5C-E87927EC5837}">
      <formula1>0</formula1>
      <formula2>0.999988425925926</formula2>
    </dataValidation>
    <dataValidation type="decimal" allowBlank="1" showInputMessage="1" showErrorMessage="1" error="POR FAVOR INGRESE DATOS EN FORMATO DE NUMEROS_x000a_" promptTitle="Producción Acumulada" prompt="Ingrese la producción Acumulada (contometro Llenadora por hora)" sqref="E9:E32" xr:uid="{C64C4190-2255-48B3-B920-943D0CCA8175}">
      <formula1>0</formula1>
      <formula2>10000000000</formula2>
    </dataValidation>
    <dataValidation type="list" allowBlank="1" showInputMessage="1" showErrorMessage="1" sqref="AB9:AB32" xr:uid="{5459DB3B-C82A-417C-A1BD-A565F9298AA5}">
      <formula1>"P,T,A,  "</formula1>
    </dataValidation>
  </dataValidations>
  <pageMargins left="0.75" right="0.75" top="1" bottom="1" header="0" footer="0"/>
  <pageSetup paperSize="9" orientation="portrait" r:id="rId1"/>
  <headerFooter alignWithMargins="0"/>
  <drawing r:id="rId2"/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xr:uid="{ED818CE7-FADB-4CA0-A3EC-BBFEFC58438C}">
          <x14:formula1>
            <xm:f>INDIRECT(VLOOKUP(J35,Causa!$A$2:$E$15,5,0))</xm:f>
          </x14:formula1>
          <xm:sqref>K35:K188</xm:sqref>
        </x14:dataValidation>
        <x14:dataValidation type="list" allowBlank="1" showInputMessage="1" showErrorMessage="1" xr:uid="{DC2C9A85-3D1A-4D63-AFC7-CDD723B1A422}">
          <x14:formula1>
            <xm:f>Causa!$A$97:$A$107</xm:f>
          </x14:formula1>
          <xm:sqref>F4</xm:sqref>
        </x14:dataValidation>
        <x14:dataValidation type="list" allowBlank="1" showInputMessage="1" showErrorMessage="1" promptTitle="Ingreso de Turnos" prompt="PMTURNOA_x000a_PMTURNOB_x000a_PMTURNOC_x000a_PMTURNOD_x000a_" xr:uid="{7C03B54E-826B-4BB9-92F2-C378508C409A}">
          <x14:formula1>
            <xm:f>Causa!$A$71:$A$74</xm:f>
          </x14:formula1>
          <xm:sqref>I9:I32</xm:sqref>
        </x14:dataValidation>
        <x14:dataValidation type="list" allowBlank="1" showInputMessage="1" showErrorMessage="1" xr:uid="{94DAB0B6-8C3A-41FC-B0EA-AA8D21C89F75}">
          <x14:formula1>
            <xm:f>Causa!$A$78:$A$81</xm:f>
          </x14:formula1>
          <xm:sqref>J9:J32</xm:sqref>
        </x14:dataValidation>
        <x14:dataValidation type="list" allowBlank="1" showInputMessage="1" showErrorMessage="1" xr:uid="{422A7262-30F5-4AE6-AA17-1A3AC9807CA8}">
          <x14:formula1>
            <xm:f>Causa!$A$71:$A$74</xm:f>
          </x14:formula1>
          <xm:sqref>I35:I188</xm:sqref>
        </x14:dataValidation>
        <x14:dataValidation type="list" allowBlank="1" showInputMessage="1" showErrorMessage="1" xr:uid="{0DE740ED-3A6A-4C9E-B78D-9EFA7805C629}">
          <x14:formula1>
            <xm:f>Causa!$A$2:$A$15</xm:f>
          </x14:formula1>
          <xm:sqref>J35:J188</xm:sqref>
        </x14:dataValidation>
        <x14:dataValidation type="list" allowBlank="1" showInputMessage="1" showErrorMessage="1" xr:uid="{25FA2A2E-E125-41C3-A4FD-25F7AE6651A8}">
          <x14:formula1>
            <xm:f>IF(OR(E35=1,E35=2),Causa!$A$28:$A$61,Causa!$A$28)</xm:f>
          </x14:formula1>
          <xm:sqref>L35:L188</xm:sqref>
        </x14:dataValidation>
        <x14:dataValidation type="list" allowBlank="1" showInputMessage="1" showErrorMessage="1" xr:uid="{CEBB6046-CDDD-4936-91AD-67B51BA8D10E}">
          <x14:formula1>
            <xm:f>IF(E35=1,INDIRECT(VLOOKUP(N35,Causa!$AA:$AE,5,0)),INDIRECT(VLOOKUP(J35,Causa!$X:$AE,8,0)))</xm:f>
          </x14:formula1>
          <xm:sqref>O35:O188</xm:sqref>
        </x14:dataValidation>
        <x14:dataValidation type="list" allowBlank="1" showInputMessage="1" showErrorMessage="1" xr:uid="{8A6E125E-0A8E-480B-B712-E4A2EBB940D4}">
          <x14:formula1>
            <xm:f>INDIRECT(VLOOKUP(M35,Causa!$T$2:$U$16,2,0))</xm:f>
          </x14:formula1>
          <xm:sqref>N35:N188</xm:sqref>
        </x14:dataValidation>
        <x14:dataValidation type="list" allowBlank="1" showInputMessage="1" showErrorMessage="1" xr:uid="{51BB0190-B956-417A-BEC8-EF04E0358F1F}">
          <x14:formula1>
            <xm:f>IF(E35=1,Causa!$T$2:$T$16,Causa!$W$1)</xm:f>
          </x14:formula1>
          <xm:sqref>M35:M188</xm:sqref>
        </x14:dataValidation>
      </x14:dataValidation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F85011-971D-4726-82FF-78DEC8BC6C41}">
  <sheetPr codeName="Hoja43"/>
  <dimension ref="A1:AR188"/>
  <sheetViews>
    <sheetView showGridLines="0" topLeftCell="B14" zoomScale="103" zoomScaleNormal="40" workbookViewId="0">
      <selection activeCell="K13" sqref="K13"/>
    </sheetView>
  </sheetViews>
  <sheetFormatPr baseColWidth="10" defaultColWidth="7.77734375" defaultRowHeight="21.75" customHeight="1" x14ac:dyDescent="0.25"/>
  <cols>
    <col min="1" max="1" width="8.77734375" style="148" hidden="1" customWidth="1"/>
    <col min="2" max="2" width="11.21875" style="87" customWidth="1"/>
    <col min="3" max="3" width="8.77734375" style="87" customWidth="1"/>
    <col min="4" max="4" width="13.77734375" style="87" customWidth="1"/>
    <col min="5" max="5" width="10.21875" style="87" customWidth="1"/>
    <col min="6" max="6" width="13.77734375" style="87" customWidth="1"/>
    <col min="7" max="7" width="15.77734375" style="87" customWidth="1"/>
    <col min="8" max="8" width="13.21875" style="87" bestFit="1" customWidth="1"/>
    <col min="9" max="9" width="13.21875" style="87" customWidth="1"/>
    <col min="10" max="10" width="13.77734375" style="87" customWidth="1"/>
    <col min="11" max="11" width="12" style="87" customWidth="1"/>
    <col min="12" max="12" width="22.77734375" style="87" customWidth="1"/>
    <col min="13" max="13" width="18.21875" style="87" customWidth="1"/>
    <col min="14" max="15" width="15.77734375" style="87" customWidth="1"/>
    <col min="16" max="16" width="15.21875" style="87" customWidth="1"/>
    <col min="17" max="17" width="39.77734375" style="87" customWidth="1"/>
    <col min="18" max="18" width="34.21875" style="87" customWidth="1"/>
    <col min="19" max="19" width="16.77734375" style="87" customWidth="1"/>
    <col min="20" max="21" width="13.77734375" style="87" customWidth="1"/>
    <col min="22" max="22" width="17.77734375" style="87" bestFit="1" customWidth="1"/>
    <col min="23" max="24" width="13.77734375" style="87" customWidth="1"/>
    <col min="25" max="25" width="9.21875" style="87" bestFit="1" customWidth="1"/>
    <col min="26" max="26" width="9.44140625" style="87" customWidth="1"/>
    <col min="27" max="27" width="15.21875" style="87" customWidth="1"/>
    <col min="28" max="28" width="20.77734375" style="87" bestFit="1" customWidth="1"/>
    <col min="29" max="29" width="14.77734375" style="87" customWidth="1"/>
    <col min="30" max="30" width="19" style="87" bestFit="1" customWidth="1"/>
    <col min="31" max="31" width="5.21875" style="87" customWidth="1"/>
    <col min="32" max="32" width="21.77734375" style="87" bestFit="1" customWidth="1"/>
    <col min="33" max="33" width="14.21875" style="87" customWidth="1"/>
    <col min="34" max="34" width="18.77734375" style="87" bestFit="1" customWidth="1"/>
    <col min="35" max="41" width="15.77734375" style="87" customWidth="1"/>
    <col min="42" max="42" width="30.5546875" style="87" bestFit="1" customWidth="1"/>
    <col min="43" max="44" width="15.77734375" style="87" customWidth="1"/>
    <col min="45" max="16384" width="7.77734375" style="87"/>
  </cols>
  <sheetData>
    <row r="1" spans="1:44" ht="6.75" hidden="1" customHeight="1" x14ac:dyDescent="0.25">
      <c r="A1" s="147"/>
      <c r="B1" s="89"/>
      <c r="C1" s="89"/>
      <c r="D1" s="89"/>
      <c r="E1" s="89"/>
      <c r="F1" s="89"/>
      <c r="G1" s="89"/>
      <c r="H1" s="89"/>
      <c r="I1" s="89"/>
      <c r="J1" s="89"/>
      <c r="K1" s="89"/>
      <c r="L1" s="89"/>
      <c r="M1" s="195" t="s">
        <v>1770</v>
      </c>
      <c r="N1" s="89"/>
      <c r="O1" s="89"/>
      <c r="P1" s="89"/>
      <c r="Q1" s="89"/>
      <c r="R1" s="89"/>
      <c r="S1" s="89"/>
      <c r="T1" s="89"/>
      <c r="U1" s="89"/>
      <c r="V1" s="89"/>
      <c r="W1" s="89"/>
      <c r="X1" s="89"/>
      <c r="Y1" s="89"/>
      <c r="Z1" s="89"/>
      <c r="AA1" s="89"/>
      <c r="AE1" s="88"/>
    </row>
    <row r="2" spans="1:44" ht="3.75" customHeight="1" thickBot="1" x14ac:dyDescent="0.3">
      <c r="AE2" s="88"/>
    </row>
    <row r="3" spans="1:44" ht="21" customHeight="1" thickBot="1" x14ac:dyDescent="0.45">
      <c r="E3" s="217" t="s">
        <v>0</v>
      </c>
      <c r="F3" s="37"/>
      <c r="G3" s="268" t="s">
        <v>1759</v>
      </c>
      <c r="H3" s="263"/>
      <c r="I3" s="263"/>
      <c r="J3" s="263"/>
      <c r="K3" s="263"/>
      <c r="L3" s="269"/>
      <c r="M3" s="202" t="s">
        <v>1848</v>
      </c>
      <c r="N3" s="202" t="s">
        <v>1849</v>
      </c>
      <c r="O3" s="91"/>
      <c r="P3" s="91"/>
      <c r="Q3" s="91"/>
      <c r="R3" s="91"/>
      <c r="S3" s="39"/>
      <c r="AE3" s="88"/>
    </row>
    <row r="4" spans="1:44" ht="18.75" customHeight="1" thickBot="1" x14ac:dyDescent="0.3">
      <c r="D4" s="90"/>
      <c r="E4" s="217" t="s">
        <v>1762</v>
      </c>
      <c r="F4" s="264"/>
      <c r="G4" s="265"/>
      <c r="H4" s="28">
        <f>IFERROR(VLOOKUP(F4,Causa!$A$97:$B$108,2,0),0)</f>
        <v>0</v>
      </c>
      <c r="I4" s="90"/>
      <c r="J4" s="92"/>
      <c r="K4" s="92"/>
      <c r="L4" s="201" t="s">
        <v>1845</v>
      </c>
      <c r="M4" s="203">
        <f>+SUMIFS(P:P,L:L,$M$1,X:X,"M")</f>
        <v>0</v>
      </c>
      <c r="N4" s="203">
        <f>COUNTIFS(N7:N30,"&gt;180",AA7:AA30,"M")</f>
        <v>0</v>
      </c>
      <c r="O4" s="91"/>
      <c r="P4" s="91"/>
      <c r="Q4" s="90"/>
      <c r="R4" s="94"/>
      <c r="AE4" s="88"/>
    </row>
    <row r="5" spans="1:44" ht="18.75" customHeight="1" x14ac:dyDescent="0.25">
      <c r="D5" s="95" t="s">
        <v>1752</v>
      </c>
      <c r="E5" s="78">
        <f>IFERROR(SUM(T9:T32)/(SUM(Y9:Y32)-SUM(U9:U32)-SUM(V9:V32)-SUM(W9:W32)),0)</f>
        <v>0</v>
      </c>
      <c r="F5" s="95" t="s">
        <v>1751</v>
      </c>
      <c r="G5" s="27">
        <f>IFERROR(SUM(T9:T32)/(SUM(Y9:Y32)-SUM(U9:U32)),0)</f>
        <v>0</v>
      </c>
      <c r="H5" s="95" t="s">
        <v>1753</v>
      </c>
      <c r="I5" s="78">
        <f>IFERROR(SUM(T9:T32)/(SUM(Y9:Y32)-SUM(U9:U32)-SUM(V9:V32)),0)</f>
        <v>0</v>
      </c>
      <c r="J5" s="93"/>
      <c r="K5" s="93"/>
      <c r="L5" s="201" t="s">
        <v>1846</v>
      </c>
      <c r="M5" s="203">
        <f>+SUMIFS(P:P,L:L,$M$1,X:X,"T")</f>
        <v>0</v>
      </c>
      <c r="N5" s="203">
        <f>COUNTIFS(N8:N31,"&gt;180",AA8:AA31,"t")</f>
        <v>0</v>
      </c>
      <c r="O5" s="95"/>
      <c r="P5" s="95"/>
      <c r="T5" s="192" t="s">
        <v>11</v>
      </c>
      <c r="U5" s="192" t="s">
        <v>12</v>
      </c>
      <c r="V5" s="192" t="s">
        <v>13</v>
      </c>
      <c r="W5" s="192" t="s">
        <v>14</v>
      </c>
      <c r="X5" s="192" t="s">
        <v>15</v>
      </c>
      <c r="Y5" s="192" t="s">
        <v>16</v>
      </c>
      <c r="AE5" s="97"/>
      <c r="AF5" s="98"/>
    </row>
    <row r="6" spans="1:44" ht="18.75" customHeight="1" thickBot="1" x14ac:dyDescent="0.3">
      <c r="C6" s="87" t="s">
        <v>1799</v>
      </c>
      <c r="D6" s="95" t="s">
        <v>1752</v>
      </c>
      <c r="E6" s="78">
        <f>IFERROR(SUM(T9:T16)/(SUM(Y9:Y16)-SUM(U9:U16)-SUM(V9:V16)-SUM(W9:W16)),0)</f>
        <v>0</v>
      </c>
      <c r="F6" s="95" t="s">
        <v>1751</v>
      </c>
      <c r="G6" s="27">
        <f>IFERROR(SUM(T9:T16)/(SUM(Y9:Y16)-SUM(U9:U16)),0)</f>
        <v>0</v>
      </c>
      <c r="H6" s="95" t="s">
        <v>1753</v>
      </c>
      <c r="I6" s="78">
        <f>IFERROR(SUM(T9:T16)/(SUM(Y9:Y16)-SUM(U9:U16)-SUM(V9:V16)),0)</f>
        <v>0</v>
      </c>
      <c r="J6" s="99"/>
      <c r="K6" s="99"/>
      <c r="L6" s="201" t="s">
        <v>1847</v>
      </c>
      <c r="M6" s="204">
        <f>+SUMIFS(P:P,L:L,$M$1,X:X,"N")</f>
        <v>0</v>
      </c>
      <c r="N6" s="204">
        <f>COUNTIFS(N9:N32,"&gt;180",AA9:AA32,"n")</f>
        <v>0</v>
      </c>
      <c r="O6" s="99"/>
      <c r="P6" s="99"/>
      <c r="T6" s="191">
        <f>SUM(T9:T32)</f>
        <v>0</v>
      </c>
      <c r="U6" s="191">
        <f t="shared" ref="U6:Y6" si="0">SUM(U9:U32)</f>
        <v>0</v>
      </c>
      <c r="V6" s="191">
        <f t="shared" si="0"/>
        <v>0</v>
      </c>
      <c r="W6" s="191">
        <f t="shared" si="0"/>
        <v>0</v>
      </c>
      <c r="X6" s="191">
        <f t="shared" si="0"/>
        <v>0</v>
      </c>
      <c r="Y6" s="191">
        <f t="shared" si="0"/>
        <v>0</v>
      </c>
      <c r="Z6" s="100"/>
      <c r="AA6" s="119"/>
      <c r="AB6" s="119"/>
      <c r="AC6" s="119"/>
      <c r="AD6" s="96"/>
      <c r="AE6" s="97"/>
      <c r="AF6" s="98"/>
    </row>
    <row r="7" spans="1:44" ht="26.25" customHeight="1" thickBot="1" x14ac:dyDescent="0.3">
      <c r="C7" s="266" t="s">
        <v>1</v>
      </c>
      <c r="D7" s="257"/>
      <c r="E7" s="257"/>
      <c r="F7" s="257"/>
      <c r="G7" s="257"/>
      <c r="H7" s="257"/>
      <c r="I7" s="257"/>
      <c r="J7" s="257"/>
      <c r="K7" s="257"/>
      <c r="L7" s="257"/>
      <c r="M7" s="270"/>
      <c r="N7" s="270"/>
      <c r="O7" s="257"/>
      <c r="P7" s="257"/>
      <c r="Q7" s="257"/>
      <c r="R7" s="257"/>
      <c r="S7" s="267"/>
      <c r="T7" s="256" t="s">
        <v>2</v>
      </c>
      <c r="U7" s="257"/>
      <c r="V7" s="257"/>
      <c r="W7" s="257"/>
      <c r="X7" s="257"/>
      <c r="Y7" s="257"/>
      <c r="Z7" s="258"/>
      <c r="AA7" s="252"/>
      <c r="AB7" s="252"/>
      <c r="AC7" s="252"/>
      <c r="AD7" s="252"/>
      <c r="AE7" s="97"/>
      <c r="AF7" s="98"/>
    </row>
    <row r="8" spans="1:44" s="104" customFormat="1" ht="42" customHeight="1" thickBot="1" x14ac:dyDescent="0.3">
      <c r="A8" s="149"/>
      <c r="B8" s="77" t="s">
        <v>1738</v>
      </c>
      <c r="C8" s="23" t="s">
        <v>1737</v>
      </c>
      <c r="D8" s="132" t="s">
        <v>1742</v>
      </c>
      <c r="E8" s="132" t="s">
        <v>3</v>
      </c>
      <c r="F8" s="132" t="s">
        <v>4</v>
      </c>
      <c r="G8" s="132" t="s">
        <v>6</v>
      </c>
      <c r="H8" s="132" t="s">
        <v>7</v>
      </c>
      <c r="I8" s="132" t="s">
        <v>8</v>
      </c>
      <c r="J8" s="132" t="s">
        <v>5</v>
      </c>
      <c r="K8" s="144" t="s">
        <v>1745</v>
      </c>
      <c r="L8" s="132" t="s">
        <v>9</v>
      </c>
      <c r="M8" s="132" t="s">
        <v>1746</v>
      </c>
      <c r="N8" s="132" t="s">
        <v>119</v>
      </c>
      <c r="O8" s="132" t="s">
        <v>1743</v>
      </c>
      <c r="P8" s="132" t="s">
        <v>1744</v>
      </c>
      <c r="Q8" s="253" t="s">
        <v>10</v>
      </c>
      <c r="R8" s="254"/>
      <c r="S8" s="255"/>
      <c r="T8" s="132" t="s">
        <v>11</v>
      </c>
      <c r="U8" s="132" t="s">
        <v>12</v>
      </c>
      <c r="V8" s="132" t="s">
        <v>13</v>
      </c>
      <c r="W8" s="144" t="s">
        <v>14</v>
      </c>
      <c r="X8" s="144" t="s">
        <v>15</v>
      </c>
      <c r="Y8" s="132" t="s">
        <v>16</v>
      </c>
      <c r="Z8" s="145" t="s">
        <v>4</v>
      </c>
      <c r="AA8" s="101"/>
      <c r="AB8" s="219"/>
      <c r="AC8" s="252"/>
      <c r="AD8" s="252"/>
      <c r="AE8" s="102"/>
      <c r="AF8" s="103"/>
    </row>
    <row r="9" spans="1:44" s="108" customFormat="1" ht="17.25" customHeight="1" x14ac:dyDescent="0.25">
      <c r="A9" s="259" t="s">
        <v>1761</v>
      </c>
      <c r="B9" s="46"/>
      <c r="C9" s="48" t="str">
        <f>IF(D9="","",Y9-60)</f>
        <v/>
      </c>
      <c r="D9" s="40" t="str">
        <f>IFERROR(IF(H9="","",(1-(H9/(VLOOKUP(J9,Causa!$A$78:$B$80,2,0))))*60),"FALTA CALIBRE")</f>
        <v/>
      </c>
      <c r="E9" s="41"/>
      <c r="F9" s="42">
        <v>4.0972222222222222E-2</v>
      </c>
      <c r="G9" s="133"/>
      <c r="H9" s="122" t="str">
        <f>IF(E9="","",E9)</f>
        <v/>
      </c>
      <c r="I9" s="146"/>
      <c r="J9" s="43"/>
      <c r="K9" s="159" t="str">
        <f>IFERROR("Promedio Vol. De 00:00 a 08:00: " &amp; ROUND(AVERAGE(N9:N16),1) &amp; "  - GLY Promedio: " &amp; ROUND(AVERAGE(L9:L16),3)*100,"")</f>
        <v/>
      </c>
      <c r="L9" s="123">
        <f t="shared" ref="L9:L32" si="1">IF(T9=0,0,ROUND((T9/(60-U9)),3))</f>
        <v>0</v>
      </c>
      <c r="M9" s="123">
        <f t="shared" ref="M9:M32" si="2">IF(T9=0,0,ROUND((T9/(60-U9-V9-W9)),3))</f>
        <v>0</v>
      </c>
      <c r="N9" s="44" t="str">
        <f>IF(E9="","",H9/12*VLOOKUP(J9,Causa!$A$78:$C$80,3,0))</f>
        <v/>
      </c>
      <c r="O9" s="44">
        <f t="shared" ref="O9:O32" si="3">+X9</f>
        <v>0</v>
      </c>
      <c r="P9" s="44">
        <f t="shared" ref="P9:P32" si="4">+W9</f>
        <v>0</v>
      </c>
      <c r="Q9" s="160"/>
      <c r="R9" s="262">
        <f>IFERROR(SUM(T9:T15)/(SUM(Y9:Y15)-SUM(U9:U15)-SUM(V9:V15)),0)</f>
        <v>0</v>
      </c>
      <c r="S9" s="262"/>
      <c r="T9" s="161">
        <f>IF(H9="",0,ROUND(H9/VLOOKUP(J9,Causa!$A$78:$B$80,2,0)*60,2))</f>
        <v>0</v>
      </c>
      <c r="U9" s="161">
        <f>SUMIF($W$35:$W$188,Z9,$S$35:$S$188)</f>
        <v>0</v>
      </c>
      <c r="V9" s="161">
        <f>SUMIF($W$35:$W$188,Z9,$T$35:$T$188)</f>
        <v>0</v>
      </c>
      <c r="W9" s="161">
        <f>SUMIF($W$35:$W$188,Z9,$U$35:$U$188)</f>
        <v>0</v>
      </c>
      <c r="X9" s="161">
        <f>SUMIF($W$35:$W$188,Z9,$V$35:$V$188)</f>
        <v>0</v>
      </c>
      <c r="Y9" s="161">
        <f t="shared" ref="Y9:Y32" si="5">SUM(T9:X9)</f>
        <v>0</v>
      </c>
      <c r="Z9" s="162">
        <v>0</v>
      </c>
      <c r="AA9" s="105" t="s">
        <v>517</v>
      </c>
      <c r="AB9" s="106"/>
      <c r="AC9" s="106"/>
      <c r="AD9" s="106"/>
      <c r="AE9" s="107">
        <v>0</v>
      </c>
      <c r="AP9" s="87"/>
      <c r="AQ9" s="87"/>
      <c r="AR9" s="87"/>
    </row>
    <row r="10" spans="1:44" s="108" customFormat="1" ht="17.25" customHeight="1" x14ac:dyDescent="0.25">
      <c r="A10" s="260"/>
      <c r="B10" s="47"/>
      <c r="C10" s="49" t="str">
        <f t="shared" ref="C10:C32" si="6">IF(D10="","",Y10-60)</f>
        <v/>
      </c>
      <c r="D10" s="40" t="str">
        <f>IFERROR(IF(H10="","",(1-(H10/(VLOOKUP(J10,Causa!$A$78:$B$80,2,0))))*60),"FALTA CALIBRE")</f>
        <v/>
      </c>
      <c r="E10" s="41"/>
      <c r="F10" s="42">
        <v>8.2638888888888887E-2</v>
      </c>
      <c r="G10" s="133"/>
      <c r="H10" s="122" t="str">
        <f t="shared" ref="H10:H32" si="7">IF(E10=0,"",(E10-E9))</f>
        <v/>
      </c>
      <c r="I10" s="146"/>
      <c r="J10" s="43"/>
      <c r="K10" s="159"/>
      <c r="L10" s="123">
        <f t="shared" si="1"/>
        <v>0</v>
      </c>
      <c r="M10" s="123">
        <f t="shared" si="2"/>
        <v>0</v>
      </c>
      <c r="N10" s="44" t="str">
        <f>IF(E10="","",H10/12*VLOOKUP(J10,Causa!$A$78:$C$80,3,0))</f>
        <v/>
      </c>
      <c r="O10" s="44">
        <f t="shared" si="3"/>
        <v>0</v>
      </c>
      <c r="P10" s="44">
        <f t="shared" si="4"/>
        <v>0</v>
      </c>
      <c r="Q10" s="160"/>
      <c r="R10" s="262"/>
      <c r="S10" s="262"/>
      <c r="T10" s="161">
        <f>IF(H10="",0,ROUND(H10/VLOOKUP(J10,Causa!$A$78:$B$80,2,0)*60,2))</f>
        <v>0</v>
      </c>
      <c r="U10" s="161">
        <f t="shared" ref="U10:U32" si="8">SUMIF($W$35:$W$188,Z10,$S$35:$S$188)</f>
        <v>0</v>
      </c>
      <c r="V10" s="161">
        <f t="shared" ref="V10:V32" si="9">SUMIF($W$35:$W$188,Z10,$T$35:$T$188)</f>
        <v>0</v>
      </c>
      <c r="W10" s="161">
        <f t="shared" ref="W10:W32" si="10">SUMIF($W$35:$W$188,Z10,$U$35:$U$188)</f>
        <v>0</v>
      </c>
      <c r="X10" s="161">
        <f t="shared" ref="X10:X32" si="11">SUMIF($W$35:$W$188,Z10,$V$35:$V$188)</f>
        <v>0</v>
      </c>
      <c r="Y10" s="161">
        <f t="shared" si="5"/>
        <v>0</v>
      </c>
      <c r="Z10" s="162">
        <v>1</v>
      </c>
      <c r="AA10" s="105" t="s">
        <v>517</v>
      </c>
      <c r="AB10" s="106"/>
      <c r="AC10" s="106"/>
      <c r="AD10" s="106"/>
      <c r="AE10" s="107">
        <f t="shared" ref="AE10:AE32" si="12">+AE9+1</f>
        <v>1</v>
      </c>
      <c r="AP10" s="109"/>
      <c r="AQ10" s="109"/>
      <c r="AR10" s="109"/>
    </row>
    <row r="11" spans="1:44" s="108" customFormat="1" ht="17.25" customHeight="1" x14ac:dyDescent="0.25">
      <c r="A11" s="260"/>
      <c r="B11" s="47"/>
      <c r="C11" s="49" t="str">
        <f t="shared" si="6"/>
        <v/>
      </c>
      <c r="D11" s="40" t="str">
        <f>IFERROR(IF(H11="","",(1-(H11/(VLOOKUP(J11,Causa!$A$78:$B$80,2,0))))*60),"FALTA CALIBRE")</f>
        <v/>
      </c>
      <c r="E11" s="41"/>
      <c r="F11" s="42">
        <v>0.124305555555556</v>
      </c>
      <c r="G11" s="133"/>
      <c r="H11" s="122" t="str">
        <f t="shared" si="7"/>
        <v/>
      </c>
      <c r="I11" s="146"/>
      <c r="J11" s="43"/>
      <c r="K11" s="159"/>
      <c r="L11" s="123">
        <f t="shared" si="1"/>
        <v>0</v>
      </c>
      <c r="M11" s="123">
        <f t="shared" si="2"/>
        <v>0</v>
      </c>
      <c r="N11" s="44" t="str">
        <f>IF(E11="","",H11/12*VLOOKUP(J11,Causa!$A$78:$C$80,3,0))</f>
        <v/>
      </c>
      <c r="O11" s="44">
        <f t="shared" si="3"/>
        <v>0</v>
      </c>
      <c r="P11" s="44">
        <f t="shared" si="4"/>
        <v>0</v>
      </c>
      <c r="Q11" s="160"/>
      <c r="R11" s="262"/>
      <c r="S11" s="262"/>
      <c r="T11" s="161">
        <f>IF(H11="",0,ROUND(H11/VLOOKUP(J11,Causa!$A$78:$B$80,2,0)*60,2))</f>
        <v>0</v>
      </c>
      <c r="U11" s="161">
        <f t="shared" si="8"/>
        <v>0</v>
      </c>
      <c r="V11" s="161">
        <f t="shared" si="9"/>
        <v>0</v>
      </c>
      <c r="W11" s="161">
        <f t="shared" si="10"/>
        <v>0</v>
      </c>
      <c r="X11" s="161">
        <f t="shared" si="11"/>
        <v>0</v>
      </c>
      <c r="Y11" s="161">
        <f t="shared" si="5"/>
        <v>0</v>
      </c>
      <c r="Z11" s="162">
        <v>2</v>
      </c>
      <c r="AA11" s="105" t="s">
        <v>517</v>
      </c>
      <c r="AB11" s="106"/>
      <c r="AC11" s="106"/>
      <c r="AD11" s="106"/>
      <c r="AE11" s="107">
        <f t="shared" si="12"/>
        <v>2</v>
      </c>
      <c r="AP11" s="87"/>
      <c r="AQ11" s="87"/>
      <c r="AR11" s="87"/>
    </row>
    <row r="12" spans="1:44" s="108" customFormat="1" ht="17.25" customHeight="1" x14ac:dyDescent="0.25">
      <c r="A12" s="260"/>
      <c r="B12" s="47"/>
      <c r="C12" s="49" t="str">
        <f t="shared" si="6"/>
        <v/>
      </c>
      <c r="D12" s="40" t="str">
        <f>IFERROR(IF(H12="","",(1-(H12/(VLOOKUP(J12,Causa!$A$78:$B$80,2,0))))*60),"FALTA CALIBRE")</f>
        <v/>
      </c>
      <c r="E12" s="41"/>
      <c r="F12" s="42">
        <v>0.16597222222222199</v>
      </c>
      <c r="G12" s="133"/>
      <c r="H12" s="122" t="str">
        <f t="shared" si="7"/>
        <v/>
      </c>
      <c r="I12" s="146"/>
      <c r="J12" s="43"/>
      <c r="K12" s="159"/>
      <c r="L12" s="123">
        <f t="shared" si="1"/>
        <v>0</v>
      </c>
      <c r="M12" s="123">
        <f t="shared" si="2"/>
        <v>0</v>
      </c>
      <c r="N12" s="44" t="str">
        <f>IF(E12="","",H12/12*VLOOKUP(J12,Causa!$A$78:$C$80,3,0))</f>
        <v/>
      </c>
      <c r="O12" s="44">
        <f t="shared" si="3"/>
        <v>0</v>
      </c>
      <c r="P12" s="44">
        <f t="shared" si="4"/>
        <v>0</v>
      </c>
      <c r="Q12" s="160"/>
      <c r="R12" s="262"/>
      <c r="S12" s="262"/>
      <c r="T12" s="161">
        <f>IF(H12="",0,ROUND(H12/VLOOKUP(J12,Causa!$A$78:$B$80,2,0)*60,2))</f>
        <v>0</v>
      </c>
      <c r="U12" s="161">
        <f t="shared" si="8"/>
        <v>0</v>
      </c>
      <c r="V12" s="161">
        <f t="shared" si="9"/>
        <v>0</v>
      </c>
      <c r="W12" s="161">
        <f t="shared" si="10"/>
        <v>0</v>
      </c>
      <c r="X12" s="161">
        <f t="shared" si="11"/>
        <v>0</v>
      </c>
      <c r="Y12" s="161">
        <f t="shared" si="5"/>
        <v>0</v>
      </c>
      <c r="Z12" s="162">
        <v>3</v>
      </c>
      <c r="AA12" s="105" t="s">
        <v>517</v>
      </c>
      <c r="AB12" s="106"/>
      <c r="AC12" s="106"/>
      <c r="AD12" s="106"/>
      <c r="AE12" s="107">
        <f t="shared" si="12"/>
        <v>3</v>
      </c>
      <c r="AP12" s="87"/>
      <c r="AQ12" s="87"/>
      <c r="AR12" s="87"/>
    </row>
    <row r="13" spans="1:44" s="108" customFormat="1" ht="17.25" customHeight="1" x14ac:dyDescent="0.25">
      <c r="A13" s="260"/>
      <c r="B13" s="47"/>
      <c r="C13" s="49" t="str">
        <f t="shared" si="6"/>
        <v/>
      </c>
      <c r="D13" s="40" t="str">
        <f>IFERROR(IF(H13="","",(1-(H13/(VLOOKUP(J13,Causa!$A$78:$B$80,2,0))))*60),"FALTA CALIBRE")</f>
        <v/>
      </c>
      <c r="E13" s="41"/>
      <c r="F13" s="42">
        <v>0.20763888888888901</v>
      </c>
      <c r="G13" s="133"/>
      <c r="H13" s="122" t="str">
        <f t="shared" si="7"/>
        <v/>
      </c>
      <c r="I13" s="146"/>
      <c r="J13" s="43"/>
      <c r="K13" s="159"/>
      <c r="L13" s="123">
        <f t="shared" si="1"/>
        <v>0</v>
      </c>
      <c r="M13" s="123">
        <f t="shared" si="2"/>
        <v>0</v>
      </c>
      <c r="N13" s="44" t="str">
        <f>IF(E13="","",H13/12*VLOOKUP(J13,Causa!$A$78:$C$80,3,0))</f>
        <v/>
      </c>
      <c r="O13" s="44">
        <f t="shared" si="3"/>
        <v>0</v>
      </c>
      <c r="P13" s="44">
        <f t="shared" si="4"/>
        <v>0</v>
      </c>
      <c r="Q13" s="160"/>
      <c r="R13" s="262"/>
      <c r="S13" s="262"/>
      <c r="T13" s="161">
        <f>IF(H13="",0,ROUND(H13/VLOOKUP(J13,Causa!$A$78:$B$80,2,0)*60,2))</f>
        <v>0</v>
      </c>
      <c r="U13" s="161">
        <f t="shared" si="8"/>
        <v>0</v>
      </c>
      <c r="V13" s="161">
        <f t="shared" si="9"/>
        <v>0</v>
      </c>
      <c r="W13" s="161">
        <f t="shared" si="10"/>
        <v>0</v>
      </c>
      <c r="X13" s="161">
        <f t="shared" si="11"/>
        <v>0</v>
      </c>
      <c r="Y13" s="161">
        <f t="shared" si="5"/>
        <v>0</v>
      </c>
      <c r="Z13" s="162">
        <v>4</v>
      </c>
      <c r="AA13" s="105" t="s">
        <v>517</v>
      </c>
      <c r="AB13" s="106"/>
      <c r="AC13" s="106"/>
      <c r="AD13" s="106"/>
      <c r="AE13" s="107">
        <f t="shared" si="12"/>
        <v>4</v>
      </c>
      <c r="AP13" s="87"/>
      <c r="AQ13" s="87"/>
      <c r="AR13" s="87"/>
    </row>
    <row r="14" spans="1:44" s="108" customFormat="1" ht="17.25" customHeight="1" x14ac:dyDescent="0.25">
      <c r="A14" s="260"/>
      <c r="B14" s="47"/>
      <c r="C14" s="49" t="str">
        <f t="shared" si="6"/>
        <v/>
      </c>
      <c r="D14" s="40" t="str">
        <f>IFERROR(IF(H14="","",(1-(H14/(VLOOKUP(J14,Causa!$A$78:$B$80,2,0))))*60),"FALTA CALIBRE")</f>
        <v/>
      </c>
      <c r="E14" s="41"/>
      <c r="F14" s="42">
        <v>0.249305555555556</v>
      </c>
      <c r="G14" s="133"/>
      <c r="H14" s="122" t="str">
        <f t="shared" si="7"/>
        <v/>
      </c>
      <c r="I14" s="146"/>
      <c r="J14" s="43"/>
      <c r="K14" s="159"/>
      <c r="L14" s="123">
        <f t="shared" si="1"/>
        <v>0</v>
      </c>
      <c r="M14" s="123">
        <f t="shared" si="2"/>
        <v>0</v>
      </c>
      <c r="N14" s="44" t="str">
        <f>IF(E14="","",H14/12*VLOOKUP(J14,Causa!$A$78:$C$80,3,0))</f>
        <v/>
      </c>
      <c r="O14" s="44">
        <f t="shared" si="3"/>
        <v>0</v>
      </c>
      <c r="P14" s="44">
        <f t="shared" si="4"/>
        <v>0</v>
      </c>
      <c r="Q14" s="160"/>
      <c r="R14" s="262"/>
      <c r="S14" s="262"/>
      <c r="T14" s="161">
        <f>IF(H14="",0,ROUND(H14/VLOOKUP(J14,Causa!$A$78:$B$80,2,0)*60,2))</f>
        <v>0</v>
      </c>
      <c r="U14" s="161">
        <f t="shared" si="8"/>
        <v>0</v>
      </c>
      <c r="V14" s="161">
        <f t="shared" si="9"/>
        <v>0</v>
      </c>
      <c r="W14" s="161">
        <f t="shared" si="10"/>
        <v>0</v>
      </c>
      <c r="X14" s="161">
        <f t="shared" si="11"/>
        <v>0</v>
      </c>
      <c r="Y14" s="161">
        <f t="shared" si="5"/>
        <v>0</v>
      </c>
      <c r="Z14" s="162">
        <v>5</v>
      </c>
      <c r="AA14" s="105" t="s">
        <v>517</v>
      </c>
      <c r="AB14" s="106"/>
      <c r="AC14" s="106"/>
      <c r="AD14" s="106"/>
      <c r="AE14" s="107">
        <f t="shared" si="12"/>
        <v>5</v>
      </c>
      <c r="AP14" s="87"/>
      <c r="AQ14" s="87"/>
      <c r="AR14" s="87"/>
    </row>
    <row r="15" spans="1:44" s="108" customFormat="1" ht="17.25" customHeight="1" thickBot="1" x14ac:dyDescent="0.3">
      <c r="A15" s="261"/>
      <c r="B15" s="47"/>
      <c r="C15" s="50" t="str">
        <f t="shared" si="6"/>
        <v/>
      </c>
      <c r="D15" s="40" t="str">
        <f>IFERROR(IF(H15="","",(1-(H15/(VLOOKUP(J15,Causa!$A$78:$B$80,2,0))))*60),"FALTA CALIBRE")</f>
        <v/>
      </c>
      <c r="E15" s="41"/>
      <c r="F15" s="42">
        <v>0.29097222222222202</v>
      </c>
      <c r="G15" s="133"/>
      <c r="H15" s="122" t="str">
        <f t="shared" si="7"/>
        <v/>
      </c>
      <c r="I15" s="146"/>
      <c r="J15" s="43"/>
      <c r="K15" s="159"/>
      <c r="L15" s="123">
        <f t="shared" si="1"/>
        <v>0</v>
      </c>
      <c r="M15" s="123">
        <f t="shared" si="2"/>
        <v>0</v>
      </c>
      <c r="N15" s="44" t="str">
        <f>IF(E15="","",H15/12*VLOOKUP(J15,Causa!$A$78:$C$80,3,0))</f>
        <v/>
      </c>
      <c r="O15" s="44">
        <f t="shared" si="3"/>
        <v>0</v>
      </c>
      <c r="P15" s="44">
        <f t="shared" si="4"/>
        <v>0</v>
      </c>
      <c r="Q15" s="160"/>
      <c r="R15" s="262"/>
      <c r="S15" s="262"/>
      <c r="T15" s="161">
        <f>IF(H15="",0,ROUND(H15/VLOOKUP(J15,Causa!$A$78:$B$80,2,0)*60,2))</f>
        <v>0</v>
      </c>
      <c r="U15" s="161">
        <f t="shared" si="8"/>
        <v>0</v>
      </c>
      <c r="V15" s="161">
        <f t="shared" si="9"/>
        <v>0</v>
      </c>
      <c r="W15" s="161">
        <f t="shared" si="10"/>
        <v>0</v>
      </c>
      <c r="X15" s="161">
        <f t="shared" si="11"/>
        <v>0</v>
      </c>
      <c r="Y15" s="161">
        <f t="shared" si="5"/>
        <v>0</v>
      </c>
      <c r="Z15" s="162">
        <v>6</v>
      </c>
      <c r="AA15" s="105" t="s">
        <v>517</v>
      </c>
      <c r="AB15" s="106"/>
      <c r="AC15" s="106"/>
      <c r="AD15" s="106"/>
      <c r="AE15" s="107">
        <f t="shared" si="12"/>
        <v>6</v>
      </c>
      <c r="AP15" s="87"/>
      <c r="AQ15" s="87"/>
      <c r="AR15" s="87"/>
    </row>
    <row r="16" spans="1:44" s="108" customFormat="1" ht="21" customHeight="1" x14ac:dyDescent="0.25">
      <c r="A16" s="259" t="s">
        <v>1763</v>
      </c>
      <c r="B16" s="47"/>
      <c r="C16" s="48" t="str">
        <f t="shared" si="6"/>
        <v/>
      </c>
      <c r="D16" s="40" t="str">
        <f>IFERROR(IF(H16="","",(1-(H16/(VLOOKUP(J16,Causa!$A$78:$B$80,2,0))))*60),"FALTA CALIBRE")</f>
        <v/>
      </c>
      <c r="E16" s="41"/>
      <c r="F16" s="42">
        <v>0.33263888888888898</v>
      </c>
      <c r="G16" s="133"/>
      <c r="H16" s="122" t="str">
        <f t="shared" si="7"/>
        <v/>
      </c>
      <c r="I16" s="146"/>
      <c r="J16" s="43"/>
      <c r="K16" s="159"/>
      <c r="L16" s="123">
        <f t="shared" si="1"/>
        <v>0</v>
      </c>
      <c r="M16" s="123">
        <f t="shared" si="2"/>
        <v>0</v>
      </c>
      <c r="N16" s="44" t="str">
        <f>IF(E16="","",H16/12*VLOOKUP(J16,Causa!$A$78:$C$80,3,0))</f>
        <v/>
      </c>
      <c r="O16" s="44">
        <f t="shared" si="3"/>
        <v>0</v>
      </c>
      <c r="P16" s="44">
        <f t="shared" si="4"/>
        <v>0</v>
      </c>
      <c r="Q16" s="160"/>
      <c r="R16" s="45">
        <f>IFERROR(SUM(T16:T23)/(SUM(Y16:Y23)-SUM(U16:U23)-SUM(V16:V23)),0)</f>
        <v>0</v>
      </c>
      <c r="S16" s="45"/>
      <c r="T16" s="161">
        <f>IF(H16="",0,ROUND(H16/VLOOKUP(J16,Causa!$A$78:$B$80,2,0)*60,2))</f>
        <v>0</v>
      </c>
      <c r="U16" s="161">
        <f t="shared" si="8"/>
        <v>0</v>
      </c>
      <c r="V16" s="161">
        <f t="shared" si="9"/>
        <v>0</v>
      </c>
      <c r="W16" s="161">
        <f t="shared" si="10"/>
        <v>0</v>
      </c>
      <c r="X16" s="161">
        <f t="shared" si="11"/>
        <v>0</v>
      </c>
      <c r="Y16" s="161">
        <f t="shared" si="5"/>
        <v>0</v>
      </c>
      <c r="Z16" s="162">
        <v>7</v>
      </c>
      <c r="AA16" s="105" t="s">
        <v>515</v>
      </c>
      <c r="AB16" s="106"/>
      <c r="AC16" s="106"/>
      <c r="AD16" s="106"/>
      <c r="AE16" s="107">
        <f t="shared" si="12"/>
        <v>7</v>
      </c>
      <c r="AP16" s="87"/>
      <c r="AQ16" s="87"/>
      <c r="AR16" s="87"/>
    </row>
    <row r="17" spans="1:44" s="108" customFormat="1" ht="24.75" customHeight="1" x14ac:dyDescent="0.25">
      <c r="A17" s="260"/>
      <c r="B17" s="47"/>
      <c r="C17" s="49" t="str">
        <f t="shared" si="6"/>
        <v/>
      </c>
      <c r="D17" s="40" t="str">
        <f>IFERROR(IF(H17="","",(1-(H17/(VLOOKUP(J17,Causa!$A$78:$B$80,2,0))))*60),"FALTA CALIBRE")</f>
        <v/>
      </c>
      <c r="E17" s="41"/>
      <c r="F17" s="42">
        <v>0.374305555555556</v>
      </c>
      <c r="G17" s="133"/>
      <c r="H17" s="122" t="str">
        <f t="shared" si="7"/>
        <v/>
      </c>
      <c r="I17" s="146"/>
      <c r="J17" s="43"/>
      <c r="K17" s="159" t="str">
        <f>IFERROR("Promedio Vol. De 00:00 a 08:00: " &amp; ROUND(AVERAGE(N17:N24),1) &amp; "  - GLY Promedio: " &amp; ROUND(AVERAGE(L17:L24),3)*100,"")</f>
        <v/>
      </c>
      <c r="L17" s="123">
        <f t="shared" si="1"/>
        <v>0</v>
      </c>
      <c r="M17" s="123">
        <f t="shared" si="2"/>
        <v>0</v>
      </c>
      <c r="N17" s="44" t="str">
        <f>IF(E17="","",H17/12*VLOOKUP(J17,Causa!$A$78:$C$80,3,0))</f>
        <v/>
      </c>
      <c r="O17" s="44">
        <f t="shared" si="3"/>
        <v>0</v>
      </c>
      <c r="P17" s="44">
        <f t="shared" si="4"/>
        <v>0</v>
      </c>
      <c r="Q17" s="160"/>
      <c r="R17" s="45"/>
      <c r="S17" s="45"/>
      <c r="T17" s="161">
        <f>IF(H17="",0,ROUND(H17/VLOOKUP(J17,Causa!$A$78:$B$80,2,0)*60,2))</f>
        <v>0</v>
      </c>
      <c r="U17" s="161">
        <f t="shared" si="8"/>
        <v>0</v>
      </c>
      <c r="V17" s="161">
        <f t="shared" si="9"/>
        <v>0</v>
      </c>
      <c r="W17" s="161">
        <f t="shared" si="10"/>
        <v>0</v>
      </c>
      <c r="X17" s="161">
        <f t="shared" si="11"/>
        <v>0</v>
      </c>
      <c r="Y17" s="161">
        <f t="shared" si="5"/>
        <v>0</v>
      </c>
      <c r="Z17" s="162">
        <v>8</v>
      </c>
      <c r="AA17" s="105" t="s">
        <v>515</v>
      </c>
      <c r="AB17" s="106"/>
      <c r="AC17" s="106"/>
      <c r="AD17" s="106"/>
      <c r="AE17" s="107">
        <f t="shared" si="12"/>
        <v>8</v>
      </c>
      <c r="AP17" s="87"/>
      <c r="AQ17" s="87"/>
      <c r="AR17" s="87"/>
    </row>
    <row r="18" spans="1:44" s="108" customFormat="1" ht="24.75" customHeight="1" x14ac:dyDescent="0.25">
      <c r="A18" s="260"/>
      <c r="B18" s="47"/>
      <c r="C18" s="49" t="str">
        <f t="shared" si="6"/>
        <v/>
      </c>
      <c r="D18" s="40" t="str">
        <f>IFERROR(IF(H18="","",(1-(H18/(VLOOKUP(J18,Causa!$A$78:$B$80,2,0))))*60),"FALTA CALIBRE")</f>
        <v/>
      </c>
      <c r="E18" s="41"/>
      <c r="F18" s="42">
        <v>0.41597222222222202</v>
      </c>
      <c r="G18" s="133"/>
      <c r="H18" s="122" t="str">
        <f t="shared" si="7"/>
        <v/>
      </c>
      <c r="I18" s="146"/>
      <c r="J18" s="43"/>
      <c r="K18" s="159"/>
      <c r="L18" s="123">
        <f t="shared" si="1"/>
        <v>0</v>
      </c>
      <c r="M18" s="123">
        <f t="shared" si="2"/>
        <v>0</v>
      </c>
      <c r="N18" s="44" t="str">
        <f>IF(E18="","",H18/12*VLOOKUP(J18,Causa!$A$78:$C$80,3,0))</f>
        <v/>
      </c>
      <c r="O18" s="44">
        <f t="shared" si="3"/>
        <v>0</v>
      </c>
      <c r="P18" s="44">
        <f t="shared" si="4"/>
        <v>0</v>
      </c>
      <c r="Q18" s="160"/>
      <c r="R18" s="45"/>
      <c r="S18" s="45"/>
      <c r="T18" s="161">
        <f>IF(H18="",0,ROUND(H18/VLOOKUP(J18,Causa!$A$78:$B$80,2,0)*60,2))</f>
        <v>0</v>
      </c>
      <c r="U18" s="161">
        <f t="shared" si="8"/>
        <v>0</v>
      </c>
      <c r="V18" s="161">
        <f t="shared" si="9"/>
        <v>0</v>
      </c>
      <c r="W18" s="161">
        <f t="shared" si="10"/>
        <v>0</v>
      </c>
      <c r="X18" s="161">
        <f t="shared" si="11"/>
        <v>0</v>
      </c>
      <c r="Y18" s="161">
        <f t="shared" si="5"/>
        <v>0</v>
      </c>
      <c r="Z18" s="162">
        <v>9</v>
      </c>
      <c r="AA18" s="105" t="s">
        <v>515</v>
      </c>
      <c r="AB18" s="106"/>
      <c r="AC18" s="106"/>
      <c r="AD18" s="106"/>
      <c r="AE18" s="107">
        <f t="shared" si="12"/>
        <v>9</v>
      </c>
      <c r="AP18" s="87"/>
      <c r="AQ18" s="87"/>
      <c r="AR18" s="87"/>
    </row>
    <row r="19" spans="1:44" s="108" customFormat="1" ht="24.75" customHeight="1" x14ac:dyDescent="0.25">
      <c r="A19" s="260"/>
      <c r="B19" s="47"/>
      <c r="C19" s="49" t="str">
        <f t="shared" si="6"/>
        <v/>
      </c>
      <c r="D19" s="40" t="str">
        <f>IFERROR(IF(H19="","",(1-(H19/(VLOOKUP(J19,Causa!$A$78:$B$80,2,0))))*60),"FALTA CALIBRE")</f>
        <v/>
      </c>
      <c r="E19" s="41"/>
      <c r="F19" s="42">
        <v>0.45763888888888898</v>
      </c>
      <c r="G19" s="133"/>
      <c r="H19" s="122" t="str">
        <f t="shared" si="7"/>
        <v/>
      </c>
      <c r="I19" s="146"/>
      <c r="J19" s="43"/>
      <c r="K19" s="159"/>
      <c r="L19" s="123">
        <f t="shared" si="1"/>
        <v>0</v>
      </c>
      <c r="M19" s="123">
        <f t="shared" si="2"/>
        <v>0</v>
      </c>
      <c r="N19" s="44" t="str">
        <f>IF(E19="","",H19/12*VLOOKUP(J19,Causa!$A$78:$C$80,3,0))</f>
        <v/>
      </c>
      <c r="O19" s="44">
        <f t="shared" si="3"/>
        <v>0</v>
      </c>
      <c r="P19" s="44">
        <f t="shared" si="4"/>
        <v>0</v>
      </c>
      <c r="Q19" s="160"/>
      <c r="R19" s="45"/>
      <c r="S19" s="45"/>
      <c r="T19" s="161">
        <f>IF(H19="",0,ROUND(H19/VLOOKUP(J19,Causa!$A$78:$B$80,2,0)*60,2))</f>
        <v>0</v>
      </c>
      <c r="U19" s="161">
        <f t="shared" si="8"/>
        <v>0</v>
      </c>
      <c r="V19" s="161">
        <f t="shared" si="9"/>
        <v>0</v>
      </c>
      <c r="W19" s="161">
        <f t="shared" si="10"/>
        <v>0</v>
      </c>
      <c r="X19" s="161">
        <f t="shared" si="11"/>
        <v>0</v>
      </c>
      <c r="Y19" s="161">
        <f t="shared" si="5"/>
        <v>0</v>
      </c>
      <c r="Z19" s="162">
        <v>10</v>
      </c>
      <c r="AA19" s="105" t="s">
        <v>515</v>
      </c>
      <c r="AB19" s="106"/>
      <c r="AC19" s="106"/>
      <c r="AD19" s="106"/>
      <c r="AE19" s="107">
        <f t="shared" si="12"/>
        <v>10</v>
      </c>
      <c r="AP19" s="87"/>
      <c r="AQ19" s="87"/>
      <c r="AR19" s="87"/>
    </row>
    <row r="20" spans="1:44" s="108" customFormat="1" ht="24.75" customHeight="1" x14ac:dyDescent="0.25">
      <c r="A20" s="260"/>
      <c r="B20" s="47"/>
      <c r="C20" s="49" t="str">
        <f t="shared" si="6"/>
        <v/>
      </c>
      <c r="D20" s="40" t="str">
        <f>IFERROR(IF(H20="","",(1-(H20/(VLOOKUP(J20,Causa!$A$78:$B$80,2,0))))*60),"FALTA CALIBRE")</f>
        <v/>
      </c>
      <c r="E20" s="41"/>
      <c r="F20" s="42">
        <v>0.499305555555556</v>
      </c>
      <c r="G20" s="133"/>
      <c r="H20" s="122" t="str">
        <f t="shared" si="7"/>
        <v/>
      </c>
      <c r="I20" s="146"/>
      <c r="J20" s="43"/>
      <c r="K20" s="159"/>
      <c r="L20" s="123">
        <f t="shared" si="1"/>
        <v>0</v>
      </c>
      <c r="M20" s="123">
        <f t="shared" si="2"/>
        <v>0</v>
      </c>
      <c r="N20" s="44" t="str">
        <f>IF(E20="","",H20/12*VLOOKUP(J20,Causa!$A$78:$C$80,3,0))</f>
        <v/>
      </c>
      <c r="O20" s="44">
        <f t="shared" si="3"/>
        <v>0</v>
      </c>
      <c r="P20" s="44">
        <f t="shared" si="4"/>
        <v>0</v>
      </c>
      <c r="Q20" s="160"/>
      <c r="R20" s="45"/>
      <c r="S20" s="45"/>
      <c r="T20" s="161">
        <f>IF(H20="",0,ROUND(H20/VLOOKUP(J20,Causa!$A$78:$B$80,2,0)*60,2))</f>
        <v>0</v>
      </c>
      <c r="U20" s="161">
        <f t="shared" si="8"/>
        <v>0</v>
      </c>
      <c r="V20" s="161">
        <f t="shared" si="9"/>
        <v>0</v>
      </c>
      <c r="W20" s="161">
        <f t="shared" si="10"/>
        <v>0</v>
      </c>
      <c r="X20" s="161">
        <f t="shared" si="11"/>
        <v>0</v>
      </c>
      <c r="Y20" s="161">
        <f t="shared" si="5"/>
        <v>0</v>
      </c>
      <c r="Z20" s="162">
        <v>11</v>
      </c>
      <c r="AA20" s="105" t="s">
        <v>515</v>
      </c>
      <c r="AB20" s="106"/>
      <c r="AC20" s="106"/>
      <c r="AD20" s="106"/>
      <c r="AE20" s="107">
        <f t="shared" si="12"/>
        <v>11</v>
      </c>
      <c r="AP20" s="87"/>
      <c r="AQ20" s="87"/>
      <c r="AR20" s="87"/>
    </row>
    <row r="21" spans="1:44" s="108" customFormat="1" ht="24.75" customHeight="1" x14ac:dyDescent="0.25">
      <c r="A21" s="260"/>
      <c r="B21" s="47"/>
      <c r="C21" s="49" t="str">
        <f t="shared" si="6"/>
        <v/>
      </c>
      <c r="D21" s="40" t="str">
        <f>IFERROR(IF(H21="","",(1-(H21/(VLOOKUP(J21,Causa!$A$78:$B$80,2,0))))*60),"FALTA CALIBRE")</f>
        <v/>
      </c>
      <c r="E21" s="41"/>
      <c r="F21" s="42">
        <v>0.54097222222222197</v>
      </c>
      <c r="G21" s="133"/>
      <c r="H21" s="122" t="str">
        <f t="shared" si="7"/>
        <v/>
      </c>
      <c r="I21" s="146"/>
      <c r="J21" s="43"/>
      <c r="K21" s="159"/>
      <c r="L21" s="123">
        <f t="shared" si="1"/>
        <v>0</v>
      </c>
      <c r="M21" s="123">
        <f t="shared" si="2"/>
        <v>0</v>
      </c>
      <c r="N21" s="44" t="str">
        <f>IF(E21="","",H21/12*VLOOKUP(J21,Causa!$A$78:$C$80,3,0))</f>
        <v/>
      </c>
      <c r="O21" s="44">
        <f t="shared" si="3"/>
        <v>0</v>
      </c>
      <c r="P21" s="44">
        <f t="shared" si="4"/>
        <v>0</v>
      </c>
      <c r="Q21" s="160"/>
      <c r="R21" s="45"/>
      <c r="S21" s="45"/>
      <c r="T21" s="161">
        <f>IF(H21="",0,ROUND(H21/VLOOKUP(J21,Causa!$A$78:$B$80,2,0)*60,2))</f>
        <v>0</v>
      </c>
      <c r="U21" s="161">
        <f t="shared" si="8"/>
        <v>0</v>
      </c>
      <c r="V21" s="161">
        <f t="shared" si="9"/>
        <v>0</v>
      </c>
      <c r="W21" s="161">
        <f t="shared" si="10"/>
        <v>0</v>
      </c>
      <c r="X21" s="161">
        <f t="shared" si="11"/>
        <v>0</v>
      </c>
      <c r="Y21" s="161">
        <f t="shared" si="5"/>
        <v>0</v>
      </c>
      <c r="Z21" s="162">
        <v>12</v>
      </c>
      <c r="AA21" s="110" t="s">
        <v>515</v>
      </c>
      <c r="AB21" s="106"/>
      <c r="AC21" s="106"/>
      <c r="AD21" s="106"/>
      <c r="AE21" s="107">
        <f t="shared" si="12"/>
        <v>12</v>
      </c>
      <c r="AP21" s="87"/>
      <c r="AQ21" s="87"/>
      <c r="AR21" s="87"/>
    </row>
    <row r="22" spans="1:44" s="108" customFormat="1" ht="24.75" customHeight="1" x14ac:dyDescent="0.25">
      <c r="A22" s="260"/>
      <c r="B22" s="47"/>
      <c r="C22" s="49" t="str">
        <f t="shared" si="6"/>
        <v/>
      </c>
      <c r="D22" s="40" t="str">
        <f>IFERROR(IF(H22="","",(1-(H22/(VLOOKUP(J22,Causa!$A$78:$B$80,2,0))))*60),"FALTA CALIBRE")</f>
        <v/>
      </c>
      <c r="E22" s="41"/>
      <c r="F22" s="42">
        <v>0.58263888888888904</v>
      </c>
      <c r="G22" s="133"/>
      <c r="H22" s="122" t="str">
        <f t="shared" si="7"/>
        <v/>
      </c>
      <c r="I22" s="146"/>
      <c r="J22" s="43"/>
      <c r="K22" s="159"/>
      <c r="L22" s="123">
        <f t="shared" si="1"/>
        <v>0</v>
      </c>
      <c r="M22" s="123">
        <f t="shared" si="2"/>
        <v>0</v>
      </c>
      <c r="N22" s="44" t="str">
        <f>IF(E22="","",H22/12*VLOOKUP(J22,Causa!$A$78:$C$80,3,0))</f>
        <v/>
      </c>
      <c r="O22" s="44">
        <f t="shared" si="3"/>
        <v>0</v>
      </c>
      <c r="P22" s="44">
        <f t="shared" si="4"/>
        <v>0</v>
      </c>
      <c r="Q22" s="160"/>
      <c r="R22" s="45"/>
      <c r="S22" s="45"/>
      <c r="T22" s="161">
        <f>IF(H22="",0,ROUND(H22/VLOOKUP(J22,Causa!$A$78:$B$80,2,0)*60,2))</f>
        <v>0</v>
      </c>
      <c r="U22" s="161">
        <f t="shared" si="8"/>
        <v>0</v>
      </c>
      <c r="V22" s="161">
        <f t="shared" si="9"/>
        <v>0</v>
      </c>
      <c r="W22" s="161">
        <f t="shared" si="10"/>
        <v>0</v>
      </c>
      <c r="X22" s="161">
        <f t="shared" si="11"/>
        <v>0</v>
      </c>
      <c r="Y22" s="161">
        <f t="shared" si="5"/>
        <v>0</v>
      </c>
      <c r="Z22" s="162">
        <v>13</v>
      </c>
      <c r="AA22" s="110" t="s">
        <v>515</v>
      </c>
      <c r="AB22" s="106"/>
      <c r="AC22" s="106"/>
      <c r="AD22" s="106"/>
      <c r="AE22" s="107">
        <f t="shared" si="12"/>
        <v>13</v>
      </c>
      <c r="AP22" s="87"/>
      <c r="AQ22" s="87"/>
      <c r="AR22" s="87"/>
    </row>
    <row r="23" spans="1:44" s="108" customFormat="1" ht="24.75" customHeight="1" thickBot="1" x14ac:dyDescent="0.3">
      <c r="A23" s="261"/>
      <c r="B23" s="47"/>
      <c r="C23" s="50" t="str">
        <f t="shared" si="6"/>
        <v/>
      </c>
      <c r="D23" s="40" t="str">
        <f>IFERROR(IF(H23="","",(1-(H23/(VLOOKUP(J23,Causa!$A$78:$B$80,2,0))))*60),"FALTA CALIBRE")</f>
        <v/>
      </c>
      <c r="E23" s="41"/>
      <c r="F23" s="42">
        <v>0.624305555555556</v>
      </c>
      <c r="G23" s="133"/>
      <c r="H23" s="122" t="str">
        <f t="shared" si="7"/>
        <v/>
      </c>
      <c r="I23" s="146"/>
      <c r="J23" s="43"/>
      <c r="K23" s="159"/>
      <c r="L23" s="123">
        <f t="shared" si="1"/>
        <v>0</v>
      </c>
      <c r="M23" s="123">
        <f t="shared" si="2"/>
        <v>0</v>
      </c>
      <c r="N23" s="44" t="str">
        <f>IF(E23="","",H23/12*VLOOKUP(J23,Causa!$A$78:$C$80,3,0))</f>
        <v/>
      </c>
      <c r="O23" s="44">
        <f t="shared" si="3"/>
        <v>0</v>
      </c>
      <c r="P23" s="44">
        <f t="shared" si="4"/>
        <v>0</v>
      </c>
      <c r="Q23" s="160"/>
      <c r="R23" s="45"/>
      <c r="S23" s="45"/>
      <c r="T23" s="161">
        <f>IF(H23="",0,ROUND(H23/VLOOKUP(J23,Causa!$A$78:$B$80,2,0)*60,2))</f>
        <v>0</v>
      </c>
      <c r="U23" s="161">
        <f t="shared" si="8"/>
        <v>0</v>
      </c>
      <c r="V23" s="161">
        <f t="shared" si="9"/>
        <v>0</v>
      </c>
      <c r="W23" s="161">
        <f t="shared" si="10"/>
        <v>0</v>
      </c>
      <c r="X23" s="161">
        <f t="shared" si="11"/>
        <v>0</v>
      </c>
      <c r="Y23" s="161">
        <f t="shared" si="5"/>
        <v>0</v>
      </c>
      <c r="Z23" s="162">
        <v>14</v>
      </c>
      <c r="AA23" s="110" t="s">
        <v>515</v>
      </c>
      <c r="AB23" s="106"/>
      <c r="AC23" s="106"/>
      <c r="AD23" s="106"/>
      <c r="AE23" s="107">
        <f t="shared" si="12"/>
        <v>14</v>
      </c>
      <c r="AP23" s="87"/>
      <c r="AQ23" s="87"/>
      <c r="AR23" s="87"/>
    </row>
    <row r="24" spans="1:44" s="108" customFormat="1" ht="24.75" customHeight="1" x14ac:dyDescent="0.25">
      <c r="A24" s="259" t="s">
        <v>1764</v>
      </c>
      <c r="B24" s="47"/>
      <c r="C24" s="48" t="str">
        <f t="shared" si="6"/>
        <v/>
      </c>
      <c r="D24" s="40" t="str">
        <f>IFERROR(IF(H24="","",(1-(H24/(VLOOKUP(J24,Causa!$A$78:$B$80,2,0))))*60),"FALTA CALIBRE")</f>
        <v/>
      </c>
      <c r="E24" s="41"/>
      <c r="F24" s="42">
        <v>0.66597222222222197</v>
      </c>
      <c r="G24" s="133"/>
      <c r="H24" s="122" t="str">
        <f t="shared" si="7"/>
        <v/>
      </c>
      <c r="I24" s="146"/>
      <c r="J24" s="43"/>
      <c r="K24" s="159"/>
      <c r="L24" s="123">
        <f t="shared" si="1"/>
        <v>0</v>
      </c>
      <c r="M24" s="123">
        <f t="shared" si="2"/>
        <v>0</v>
      </c>
      <c r="N24" s="44" t="str">
        <f>IF(E24="","",H24/12*VLOOKUP(J24,Causa!$A$78:$C$80,3,0))</f>
        <v/>
      </c>
      <c r="O24" s="44">
        <f t="shared" si="3"/>
        <v>0</v>
      </c>
      <c r="P24" s="44">
        <f t="shared" si="4"/>
        <v>0</v>
      </c>
      <c r="Q24" s="160"/>
      <c r="R24" s="45">
        <f>IFERROR(SUM(T24:T32)/(SUM(Y24:Y32)-SUM(U24:U32)-SUM(V24:V32)),0)</f>
        <v>0</v>
      </c>
      <c r="S24" s="45"/>
      <c r="T24" s="161">
        <f>IF(H24="",0,ROUND(H24/VLOOKUP(J24,Causa!$A$78:$B$80,2,0)*60,2))</f>
        <v>0</v>
      </c>
      <c r="U24" s="161">
        <f t="shared" si="8"/>
        <v>0</v>
      </c>
      <c r="V24" s="161">
        <f t="shared" si="9"/>
        <v>0</v>
      </c>
      <c r="W24" s="161">
        <f t="shared" si="10"/>
        <v>0</v>
      </c>
      <c r="X24" s="161">
        <f t="shared" si="11"/>
        <v>0</v>
      </c>
      <c r="Y24" s="161">
        <f t="shared" si="5"/>
        <v>0</v>
      </c>
      <c r="Z24" s="162">
        <v>15</v>
      </c>
      <c r="AA24" s="110" t="s">
        <v>1850</v>
      </c>
      <c r="AB24" s="106"/>
      <c r="AC24" s="106"/>
      <c r="AD24" s="106"/>
      <c r="AE24" s="107">
        <f t="shared" si="12"/>
        <v>15</v>
      </c>
      <c r="AP24" s="111"/>
      <c r="AQ24" s="111"/>
      <c r="AR24" s="111"/>
    </row>
    <row r="25" spans="1:44" s="108" customFormat="1" ht="24.75" customHeight="1" x14ac:dyDescent="0.25">
      <c r="A25" s="260"/>
      <c r="B25" s="47"/>
      <c r="C25" s="49" t="str">
        <f t="shared" si="6"/>
        <v/>
      </c>
      <c r="D25" s="40" t="str">
        <f>IFERROR(IF(H25="","",(1-(H25/(VLOOKUP(J25,Causa!$A$78:$B$80,2,0))))*60),"FALTA CALIBRE")</f>
        <v/>
      </c>
      <c r="E25" s="41"/>
      <c r="F25" s="42">
        <v>0.70763888888888904</v>
      </c>
      <c r="G25" s="133"/>
      <c r="H25" s="122" t="str">
        <f t="shared" si="7"/>
        <v/>
      </c>
      <c r="I25" s="146"/>
      <c r="J25" s="43"/>
      <c r="K25" s="159" t="str">
        <f>IFERROR("Promedio Vol. De 00:00 a 08:00: " &amp; ROUND(AVERAGE(N25:N32),1) &amp; "  - GLY Promedio: " &amp; ROUND(AVERAGE(L25:L32),3)*100,"")</f>
        <v/>
      </c>
      <c r="L25" s="123">
        <f t="shared" si="1"/>
        <v>0</v>
      </c>
      <c r="M25" s="123">
        <f t="shared" si="2"/>
        <v>0</v>
      </c>
      <c r="N25" s="44" t="str">
        <f>IF(E25="","",H25/12*VLOOKUP(J25,Causa!$A$78:$C$80,3,0))</f>
        <v/>
      </c>
      <c r="O25" s="44">
        <f t="shared" si="3"/>
        <v>0</v>
      </c>
      <c r="P25" s="44">
        <f t="shared" si="4"/>
        <v>0</v>
      </c>
      <c r="Q25" s="160"/>
      <c r="R25" s="45"/>
      <c r="S25" s="45"/>
      <c r="T25" s="161">
        <f>IF(H25="",0,ROUND(H25/VLOOKUP(J25,Causa!$A$78:$B$80,2,0)*60,2))</f>
        <v>0</v>
      </c>
      <c r="U25" s="161">
        <f t="shared" si="8"/>
        <v>0</v>
      </c>
      <c r="V25" s="161">
        <f t="shared" si="9"/>
        <v>0</v>
      </c>
      <c r="W25" s="161">
        <f t="shared" si="10"/>
        <v>0</v>
      </c>
      <c r="X25" s="161">
        <f t="shared" si="11"/>
        <v>0</v>
      </c>
      <c r="Y25" s="161">
        <f t="shared" si="5"/>
        <v>0</v>
      </c>
      <c r="Z25" s="162">
        <v>16</v>
      </c>
      <c r="AA25" s="110" t="s">
        <v>1850</v>
      </c>
      <c r="AB25" s="106"/>
      <c r="AC25" s="106"/>
      <c r="AD25" s="106"/>
      <c r="AE25" s="107">
        <f t="shared" si="12"/>
        <v>16</v>
      </c>
      <c r="AP25" s="91"/>
      <c r="AQ25" s="91"/>
      <c r="AR25" s="91"/>
    </row>
    <row r="26" spans="1:44" s="108" customFormat="1" ht="24.75" customHeight="1" x14ac:dyDescent="0.25">
      <c r="A26" s="260"/>
      <c r="B26" s="47"/>
      <c r="C26" s="49" t="str">
        <f t="shared" si="6"/>
        <v/>
      </c>
      <c r="D26" s="40" t="str">
        <f>IFERROR(IF(H26="","",(1-(H26/(VLOOKUP(J26,Causa!$A$78:$B$80,2,0))))*60),"FALTA CALIBRE")</f>
        <v/>
      </c>
      <c r="E26" s="41"/>
      <c r="F26" s="42">
        <v>0.749305555555556</v>
      </c>
      <c r="G26" s="133"/>
      <c r="H26" s="122" t="str">
        <f t="shared" si="7"/>
        <v/>
      </c>
      <c r="I26" s="146"/>
      <c r="J26" s="43"/>
      <c r="K26" s="159"/>
      <c r="L26" s="123">
        <f t="shared" si="1"/>
        <v>0</v>
      </c>
      <c r="M26" s="123">
        <f t="shared" si="2"/>
        <v>0</v>
      </c>
      <c r="N26" s="44" t="str">
        <f>IF(E26="","",H26/12*VLOOKUP(J26,Causa!$A$78:$C$80,3,0))</f>
        <v/>
      </c>
      <c r="O26" s="44">
        <f t="shared" si="3"/>
        <v>0</v>
      </c>
      <c r="P26" s="44">
        <f t="shared" si="4"/>
        <v>0</v>
      </c>
      <c r="Q26" s="160"/>
      <c r="R26" s="45"/>
      <c r="S26" s="45"/>
      <c r="T26" s="161">
        <f>IF(H26="",0,ROUND(H26/VLOOKUP(J26,Causa!$A$78:$B$80,2,0)*60,2))</f>
        <v>0</v>
      </c>
      <c r="U26" s="161">
        <f t="shared" si="8"/>
        <v>0</v>
      </c>
      <c r="V26" s="161">
        <f t="shared" si="9"/>
        <v>0</v>
      </c>
      <c r="W26" s="161">
        <f t="shared" si="10"/>
        <v>0</v>
      </c>
      <c r="X26" s="161">
        <f t="shared" si="11"/>
        <v>0</v>
      </c>
      <c r="Y26" s="161">
        <f t="shared" si="5"/>
        <v>0</v>
      </c>
      <c r="Z26" s="162">
        <v>17</v>
      </c>
      <c r="AA26" s="110" t="s">
        <v>1850</v>
      </c>
      <c r="AB26" s="106"/>
      <c r="AC26" s="106"/>
      <c r="AD26" s="106"/>
      <c r="AE26" s="107">
        <f t="shared" si="12"/>
        <v>17</v>
      </c>
      <c r="AP26" s="91"/>
      <c r="AQ26" s="91"/>
      <c r="AR26" s="91"/>
    </row>
    <row r="27" spans="1:44" s="108" customFormat="1" ht="24.75" customHeight="1" x14ac:dyDescent="0.25">
      <c r="A27" s="260"/>
      <c r="B27" s="47"/>
      <c r="C27" s="49" t="str">
        <f t="shared" si="6"/>
        <v/>
      </c>
      <c r="D27" s="40" t="str">
        <f>IFERROR(IF(H27="","",(1-(H27/(VLOOKUP(J27,Causa!$A$78:$B$80,2,0))))*60),"FALTA CALIBRE")</f>
        <v/>
      </c>
      <c r="E27" s="41"/>
      <c r="F27" s="42">
        <v>0.79097222222222197</v>
      </c>
      <c r="G27" s="133"/>
      <c r="H27" s="122" t="str">
        <f t="shared" si="7"/>
        <v/>
      </c>
      <c r="I27" s="146"/>
      <c r="J27" s="43"/>
      <c r="K27" s="159"/>
      <c r="L27" s="123">
        <f t="shared" si="1"/>
        <v>0</v>
      </c>
      <c r="M27" s="123">
        <f t="shared" si="2"/>
        <v>0</v>
      </c>
      <c r="N27" s="44" t="str">
        <f>IF(E27="","",H27/12*VLOOKUP(J27,Causa!$A$78:$C$80,3,0))</f>
        <v/>
      </c>
      <c r="O27" s="44">
        <f t="shared" si="3"/>
        <v>0</v>
      </c>
      <c r="P27" s="44">
        <f t="shared" si="4"/>
        <v>0</v>
      </c>
      <c r="Q27" s="160"/>
      <c r="R27" s="45"/>
      <c r="S27" s="45"/>
      <c r="T27" s="161">
        <f>IF(H27="",0,ROUND(H27/VLOOKUP(J27,Causa!$A$78:$B$80,2,0)*60,2))</f>
        <v>0</v>
      </c>
      <c r="U27" s="161">
        <f t="shared" si="8"/>
        <v>0</v>
      </c>
      <c r="V27" s="161">
        <f t="shared" si="9"/>
        <v>0</v>
      </c>
      <c r="W27" s="161">
        <f t="shared" si="10"/>
        <v>0</v>
      </c>
      <c r="X27" s="161">
        <f t="shared" si="11"/>
        <v>0</v>
      </c>
      <c r="Y27" s="161">
        <f t="shared" si="5"/>
        <v>0</v>
      </c>
      <c r="Z27" s="162">
        <v>18</v>
      </c>
      <c r="AA27" s="106" t="s">
        <v>1850</v>
      </c>
      <c r="AB27" s="106"/>
      <c r="AC27" s="106"/>
      <c r="AD27" s="106"/>
      <c r="AE27" s="107">
        <f t="shared" si="12"/>
        <v>18</v>
      </c>
      <c r="AP27" s="91"/>
      <c r="AQ27" s="91"/>
      <c r="AR27" s="91"/>
    </row>
    <row r="28" spans="1:44" s="108" customFormat="1" ht="24.75" customHeight="1" x14ac:dyDescent="0.25">
      <c r="A28" s="260"/>
      <c r="B28" s="47"/>
      <c r="C28" s="49" t="str">
        <f t="shared" si="6"/>
        <v/>
      </c>
      <c r="D28" s="40" t="str">
        <f>IFERROR(IF(H28="","",(1-(H28/(VLOOKUP(J28,Causa!$A$78:$B$80,2,0))))*60),"FALTA CALIBRE")</f>
        <v/>
      </c>
      <c r="E28" s="41"/>
      <c r="F28" s="42">
        <v>0.83263888888888904</v>
      </c>
      <c r="G28" s="133"/>
      <c r="H28" s="122" t="str">
        <f t="shared" si="7"/>
        <v/>
      </c>
      <c r="I28" s="146"/>
      <c r="J28" s="43"/>
      <c r="K28" s="159"/>
      <c r="L28" s="123">
        <f t="shared" si="1"/>
        <v>0</v>
      </c>
      <c r="M28" s="123">
        <f t="shared" si="2"/>
        <v>0</v>
      </c>
      <c r="N28" s="44" t="str">
        <f>IF(E28="","",H28/12*VLOOKUP(J28,Causa!$A$78:$C$80,3,0))</f>
        <v/>
      </c>
      <c r="O28" s="44">
        <f t="shared" si="3"/>
        <v>0</v>
      </c>
      <c r="P28" s="44">
        <f t="shared" si="4"/>
        <v>0</v>
      </c>
      <c r="Q28" s="160"/>
      <c r="R28" s="45"/>
      <c r="S28" s="45"/>
      <c r="T28" s="161">
        <f>IF(H28="",0,ROUND(H28/VLOOKUP(J28,Causa!$A$78:$B$80,2,0)*60,2))</f>
        <v>0</v>
      </c>
      <c r="U28" s="161">
        <f t="shared" si="8"/>
        <v>0</v>
      </c>
      <c r="V28" s="161">
        <f t="shared" si="9"/>
        <v>0</v>
      </c>
      <c r="W28" s="161">
        <f t="shared" si="10"/>
        <v>0</v>
      </c>
      <c r="X28" s="161">
        <f t="shared" si="11"/>
        <v>0</v>
      </c>
      <c r="Y28" s="161">
        <f t="shared" si="5"/>
        <v>0</v>
      </c>
      <c r="Z28" s="162">
        <v>19</v>
      </c>
      <c r="AA28" s="106" t="s">
        <v>1850</v>
      </c>
      <c r="AB28" s="106"/>
      <c r="AC28" s="106"/>
      <c r="AD28" s="106"/>
      <c r="AE28" s="107">
        <f t="shared" si="12"/>
        <v>19</v>
      </c>
      <c r="AP28" s="91"/>
      <c r="AQ28" s="91"/>
      <c r="AR28" s="91"/>
    </row>
    <row r="29" spans="1:44" s="108" customFormat="1" ht="24.75" customHeight="1" x14ac:dyDescent="0.25">
      <c r="A29" s="260"/>
      <c r="B29" s="47"/>
      <c r="C29" s="49" t="str">
        <f t="shared" si="6"/>
        <v/>
      </c>
      <c r="D29" s="40" t="str">
        <f>IFERROR(IF(H29="","",(1-(H29/(VLOOKUP(J29,Causa!$A$78:$B$80,2,0))))*60),"FALTA CALIBRE")</f>
        <v/>
      </c>
      <c r="E29" s="41"/>
      <c r="F29" s="42">
        <v>0.874305555555556</v>
      </c>
      <c r="G29" s="133"/>
      <c r="H29" s="122" t="str">
        <f t="shared" si="7"/>
        <v/>
      </c>
      <c r="I29" s="146"/>
      <c r="J29" s="43"/>
      <c r="K29" s="159"/>
      <c r="L29" s="123">
        <f t="shared" si="1"/>
        <v>0</v>
      </c>
      <c r="M29" s="123">
        <f t="shared" si="2"/>
        <v>0</v>
      </c>
      <c r="N29" s="44" t="str">
        <f>IF(E29="","",H29/12*VLOOKUP(J29,Causa!$A$78:$C$80,3,0))</f>
        <v/>
      </c>
      <c r="O29" s="44">
        <f t="shared" si="3"/>
        <v>0</v>
      </c>
      <c r="P29" s="44">
        <f t="shared" si="4"/>
        <v>0</v>
      </c>
      <c r="Q29" s="160"/>
      <c r="R29" s="45"/>
      <c r="S29" s="45"/>
      <c r="T29" s="161">
        <f>IF(H29="",0,ROUND(H29/VLOOKUP(J29,Causa!$A$78:$B$80,2,0)*60,2))</f>
        <v>0</v>
      </c>
      <c r="U29" s="161">
        <f t="shared" si="8"/>
        <v>0</v>
      </c>
      <c r="V29" s="161">
        <f t="shared" si="9"/>
        <v>0</v>
      </c>
      <c r="W29" s="161">
        <f t="shared" si="10"/>
        <v>0</v>
      </c>
      <c r="X29" s="161">
        <f t="shared" si="11"/>
        <v>0</v>
      </c>
      <c r="Y29" s="161">
        <f t="shared" si="5"/>
        <v>0</v>
      </c>
      <c r="Z29" s="162">
        <v>20</v>
      </c>
      <c r="AA29" s="106" t="s">
        <v>1850</v>
      </c>
      <c r="AB29" s="106"/>
      <c r="AC29" s="106"/>
      <c r="AD29" s="106"/>
      <c r="AE29" s="107">
        <f t="shared" si="12"/>
        <v>20</v>
      </c>
      <c r="AP29" s="91"/>
      <c r="AQ29" s="91"/>
      <c r="AR29" s="91"/>
    </row>
    <row r="30" spans="1:44" s="108" customFormat="1" ht="24.75" customHeight="1" x14ac:dyDescent="0.25">
      <c r="A30" s="260"/>
      <c r="B30" s="47"/>
      <c r="C30" s="49" t="str">
        <f t="shared" si="6"/>
        <v/>
      </c>
      <c r="D30" s="40" t="str">
        <f>IFERROR(IF(H30="","",(1-(H30/(VLOOKUP(J30,Causa!$A$78:$B$80,2,0))))*60),"FALTA CALIBRE")</f>
        <v/>
      </c>
      <c r="E30" s="41"/>
      <c r="F30" s="42">
        <v>0.91597222222222197</v>
      </c>
      <c r="G30" s="133"/>
      <c r="H30" s="122" t="str">
        <f t="shared" si="7"/>
        <v/>
      </c>
      <c r="I30" s="146"/>
      <c r="J30" s="43"/>
      <c r="K30" s="159"/>
      <c r="L30" s="123">
        <f t="shared" si="1"/>
        <v>0</v>
      </c>
      <c r="M30" s="123">
        <f t="shared" si="2"/>
        <v>0</v>
      </c>
      <c r="N30" s="44" t="str">
        <f>IF(E30="","",H30/12*VLOOKUP(J30,Causa!$A$78:$C$80,3,0))</f>
        <v/>
      </c>
      <c r="O30" s="44">
        <f t="shared" si="3"/>
        <v>0</v>
      </c>
      <c r="P30" s="44">
        <f t="shared" si="4"/>
        <v>0</v>
      </c>
      <c r="Q30" s="160"/>
      <c r="R30" s="45"/>
      <c r="S30" s="45"/>
      <c r="T30" s="161">
        <f>IF(H30="",0,ROUND(H30/VLOOKUP(J30,Causa!$A$78:$B$80,2,0)*60,2))</f>
        <v>0</v>
      </c>
      <c r="U30" s="161">
        <f t="shared" si="8"/>
        <v>0</v>
      </c>
      <c r="V30" s="161">
        <f t="shared" si="9"/>
        <v>0</v>
      </c>
      <c r="W30" s="161">
        <f t="shared" si="10"/>
        <v>0</v>
      </c>
      <c r="X30" s="161">
        <f t="shared" si="11"/>
        <v>0</v>
      </c>
      <c r="Y30" s="161">
        <f t="shared" si="5"/>
        <v>0</v>
      </c>
      <c r="Z30" s="162">
        <v>21</v>
      </c>
      <c r="AA30" s="106" t="s">
        <v>1850</v>
      </c>
      <c r="AB30" s="106"/>
      <c r="AC30" s="106"/>
      <c r="AD30" s="106"/>
      <c r="AE30" s="107">
        <f t="shared" si="12"/>
        <v>21</v>
      </c>
      <c r="AP30" s="91"/>
      <c r="AQ30" s="91"/>
      <c r="AR30" s="91"/>
    </row>
    <row r="31" spans="1:44" s="108" customFormat="1" ht="24.75" customHeight="1" thickBot="1" x14ac:dyDescent="0.3">
      <c r="A31" s="261"/>
      <c r="B31" s="47"/>
      <c r="C31" s="50" t="str">
        <f t="shared" si="6"/>
        <v/>
      </c>
      <c r="D31" s="40" t="str">
        <f>IFERROR(IF(H31="","",(1-(H31/(VLOOKUP(J31,Causa!$A$78:$B$80,2,0))))*60),"FALTA CALIBRE")</f>
        <v/>
      </c>
      <c r="E31" s="41"/>
      <c r="F31" s="42">
        <v>0.95763888888888904</v>
      </c>
      <c r="G31" s="133"/>
      <c r="H31" s="122" t="str">
        <f t="shared" si="7"/>
        <v/>
      </c>
      <c r="I31" s="146"/>
      <c r="J31" s="43"/>
      <c r="K31" s="159"/>
      <c r="L31" s="123">
        <f t="shared" si="1"/>
        <v>0</v>
      </c>
      <c r="M31" s="123">
        <f t="shared" si="2"/>
        <v>0</v>
      </c>
      <c r="N31" s="44" t="str">
        <f>IF(E31="","",H31/12*VLOOKUP(J31,Causa!$A$78:$C$80,3,0))</f>
        <v/>
      </c>
      <c r="O31" s="44">
        <f t="shared" si="3"/>
        <v>0</v>
      </c>
      <c r="P31" s="44">
        <f t="shared" si="4"/>
        <v>0</v>
      </c>
      <c r="Q31" s="160"/>
      <c r="R31" s="45"/>
      <c r="S31" s="45"/>
      <c r="T31" s="161">
        <f>IF(H31="",0,ROUND(H31/VLOOKUP(J31,Causa!$A$78:$B$80,2,0)*60,2))</f>
        <v>0</v>
      </c>
      <c r="U31" s="161">
        <f t="shared" si="8"/>
        <v>0</v>
      </c>
      <c r="V31" s="161">
        <f t="shared" si="9"/>
        <v>0</v>
      </c>
      <c r="W31" s="161">
        <f t="shared" si="10"/>
        <v>0</v>
      </c>
      <c r="X31" s="161">
        <f t="shared" si="11"/>
        <v>0</v>
      </c>
      <c r="Y31" s="161">
        <f t="shared" si="5"/>
        <v>0</v>
      </c>
      <c r="Z31" s="162">
        <v>22</v>
      </c>
      <c r="AA31" s="106" t="s">
        <v>1850</v>
      </c>
      <c r="AB31" s="106"/>
      <c r="AC31" s="106"/>
      <c r="AD31" s="106"/>
      <c r="AE31" s="107">
        <f t="shared" si="12"/>
        <v>22</v>
      </c>
      <c r="AP31" s="91"/>
      <c r="AQ31" s="91"/>
      <c r="AR31" s="91"/>
    </row>
    <row r="32" spans="1:44" s="108" customFormat="1" ht="24.75" customHeight="1" thickBot="1" x14ac:dyDescent="0.3">
      <c r="A32" s="51" t="s">
        <v>1795</v>
      </c>
      <c r="B32" s="47"/>
      <c r="C32" s="134" t="str">
        <f t="shared" si="6"/>
        <v/>
      </c>
      <c r="D32" s="135" t="str">
        <f>IFERROR(IF(H32="","",(1-(H32/(VLOOKUP(J32,Causa!$A$78:$B$80,2,0))))*60),"FALTA CALIBRE")</f>
        <v/>
      </c>
      <c r="E32" s="136"/>
      <c r="F32" s="137">
        <v>0.999305555555556</v>
      </c>
      <c r="G32" s="133"/>
      <c r="H32" s="138" t="str">
        <f t="shared" si="7"/>
        <v/>
      </c>
      <c r="I32" s="146"/>
      <c r="J32" s="43"/>
      <c r="K32" s="184"/>
      <c r="L32" s="123">
        <f t="shared" si="1"/>
        <v>0</v>
      </c>
      <c r="M32" s="123">
        <f t="shared" si="2"/>
        <v>0</v>
      </c>
      <c r="N32" s="44" t="str">
        <f>IF(E32="","",H32/12*VLOOKUP(J32,Causa!$A$78:$C$80,3,0))</f>
        <v/>
      </c>
      <c r="O32" s="44">
        <f t="shared" si="3"/>
        <v>0</v>
      </c>
      <c r="P32" s="44">
        <f t="shared" si="4"/>
        <v>0</v>
      </c>
      <c r="Q32" s="160"/>
      <c r="R32" s="45"/>
      <c r="S32" s="45"/>
      <c r="T32" s="161">
        <f>IF(H32="",0,ROUND(H32/VLOOKUP(J32,Causa!$A$78:$B$80,2,0)*60,2))</f>
        <v>0</v>
      </c>
      <c r="U32" s="161">
        <f t="shared" si="8"/>
        <v>0</v>
      </c>
      <c r="V32" s="161">
        <f t="shared" si="9"/>
        <v>0</v>
      </c>
      <c r="W32" s="161">
        <f t="shared" si="10"/>
        <v>0</v>
      </c>
      <c r="X32" s="161">
        <f t="shared" si="11"/>
        <v>0</v>
      </c>
      <c r="Y32" s="161">
        <f t="shared" si="5"/>
        <v>0</v>
      </c>
      <c r="Z32" s="162">
        <v>23</v>
      </c>
      <c r="AA32" s="106" t="s">
        <v>517</v>
      </c>
      <c r="AB32" s="106"/>
      <c r="AC32" s="106"/>
      <c r="AD32" s="106"/>
      <c r="AE32" s="107">
        <f t="shared" si="12"/>
        <v>23</v>
      </c>
      <c r="AP32" s="91"/>
      <c r="AQ32" s="91"/>
      <c r="AR32" s="91"/>
    </row>
    <row r="33" spans="1:44" s="108" customFormat="1" ht="26.25" customHeight="1" thickBot="1" x14ac:dyDescent="0.3">
      <c r="A33" s="152"/>
      <c r="B33" s="139" t="s">
        <v>1750</v>
      </c>
      <c r="C33" s="247">
        <f>+F33+H33+J33</f>
        <v>0</v>
      </c>
      <c r="D33" s="248"/>
      <c r="E33" s="140" t="s">
        <v>1747</v>
      </c>
      <c r="F33" s="141">
        <f>SUM(N9:N15,N32)</f>
        <v>0</v>
      </c>
      <c r="G33" s="140" t="s">
        <v>1748</v>
      </c>
      <c r="H33" s="142">
        <f>SUM(N16:N23)</f>
        <v>0</v>
      </c>
      <c r="I33" s="140" t="s">
        <v>1749</v>
      </c>
      <c r="J33" s="143">
        <f>SUM(N24:N31)</f>
        <v>0</v>
      </c>
      <c r="K33" s="143">
        <f>COUNTIF($M$9:$M$32,"100%")</f>
        <v>0</v>
      </c>
      <c r="L33" s="156"/>
      <c r="M33" s="157"/>
      <c r="N33" s="157"/>
      <c r="O33" s="157"/>
      <c r="P33" s="157"/>
      <c r="Q33" s="157"/>
      <c r="R33" s="157"/>
      <c r="S33" s="158"/>
      <c r="T33" s="249" t="s">
        <v>2</v>
      </c>
      <c r="U33" s="250"/>
      <c r="V33" s="250"/>
      <c r="W33" s="250"/>
      <c r="X33" s="18"/>
      <c r="Y33" s="124"/>
      <c r="Z33" s="124"/>
      <c r="AA33" s="112"/>
      <c r="AB33" s="112"/>
      <c r="AJ33" s="113"/>
      <c r="AK33" s="114"/>
      <c r="AL33" s="114"/>
      <c r="AM33" s="114"/>
      <c r="AN33" s="91"/>
      <c r="AO33" s="91"/>
      <c r="AP33" s="91"/>
      <c r="AQ33" s="91"/>
      <c r="AR33" s="91"/>
    </row>
    <row r="34" spans="1:44" s="108" customFormat="1" ht="35.25" customHeight="1" thickBot="1" x14ac:dyDescent="0.3">
      <c r="A34" s="150"/>
      <c r="C34" s="23" t="s">
        <v>1739</v>
      </c>
      <c r="D34" s="210" t="s">
        <v>1736</v>
      </c>
      <c r="E34" s="210" t="s">
        <v>1740</v>
      </c>
      <c r="F34" s="210" t="s">
        <v>4</v>
      </c>
      <c r="G34" s="210" t="s">
        <v>6</v>
      </c>
      <c r="H34" s="210" t="s">
        <v>7</v>
      </c>
      <c r="I34" s="132" t="s">
        <v>8</v>
      </c>
      <c r="J34" s="132" t="s">
        <v>17</v>
      </c>
      <c r="K34" s="144" t="s">
        <v>18</v>
      </c>
      <c r="L34" s="213" t="s">
        <v>19</v>
      </c>
      <c r="M34" s="214" t="s">
        <v>116</v>
      </c>
      <c r="N34" s="132" t="s">
        <v>117</v>
      </c>
      <c r="O34" s="132" t="s">
        <v>118</v>
      </c>
      <c r="P34" s="132" t="s">
        <v>20</v>
      </c>
      <c r="Q34" s="132" t="s">
        <v>21</v>
      </c>
      <c r="R34" s="215" t="s">
        <v>22</v>
      </c>
      <c r="S34" s="221" t="s">
        <v>12</v>
      </c>
      <c r="T34" s="120" t="s">
        <v>13</v>
      </c>
      <c r="U34" s="220" t="s">
        <v>14</v>
      </c>
      <c r="V34" s="220" t="s">
        <v>15</v>
      </c>
      <c r="W34" s="120" t="s">
        <v>4</v>
      </c>
      <c r="X34" s="120" t="s">
        <v>8</v>
      </c>
      <c r="Y34" s="125"/>
      <c r="Z34" s="126"/>
      <c r="AA34" s="91"/>
      <c r="AB34" s="115"/>
      <c r="AJ34" s="113"/>
      <c r="AK34" s="114"/>
      <c r="AL34" s="114"/>
      <c r="AM34" s="114"/>
      <c r="AN34" s="91"/>
      <c r="AO34" s="91"/>
      <c r="AP34" s="91"/>
      <c r="AQ34" s="91"/>
      <c r="AR34" s="91"/>
    </row>
    <row r="35" spans="1:44" s="17" customFormat="1" ht="20.25" customHeight="1" x14ac:dyDescent="0.2">
      <c r="A35" s="150"/>
      <c r="C35" s="205"/>
      <c r="D35" s="206" t="str">
        <f t="shared" ref="D35:D98" si="13">IF(E35="","",IF(E35=1,IF(COUNTA(F35:P35)=9,1,0),IF(J35="OPERACIO",IF(COUNTA(F35:P35)=7,1,0),IF(COUNTA(F35:P35)=7,1,0))))</f>
        <v/>
      </c>
      <c r="E35" s="207" t="str">
        <f>IFERROR(VLOOKUP(J35,Causa!$A$2:$F$15,6,0),"")</f>
        <v/>
      </c>
      <c r="F35" s="208"/>
      <c r="G35" s="209"/>
      <c r="H35" s="211"/>
      <c r="I35" s="55"/>
      <c r="J35" s="54"/>
      <c r="K35" s="54"/>
      <c r="L35" s="54"/>
      <c r="M35" s="54"/>
      <c r="N35" s="54"/>
      <c r="O35" s="54"/>
      <c r="P35" s="54"/>
      <c r="Q35" s="55"/>
      <c r="R35" s="54"/>
      <c r="S35" s="61">
        <f>IF(K35="tiempo no programado",P35,0)</f>
        <v>0</v>
      </c>
      <c r="T35" s="61">
        <f t="shared" ref="T35:T98" si="14">IF(J35="Programa",P35,0)-S35</f>
        <v>0</v>
      </c>
      <c r="U35" s="61">
        <f>IF(J35="CALIDAD",P35,0)+IF(J35="LOGISTIC",P35,0)+IF(J35="REPUESTO",P35,0)+IF(J35="SALAMAQ",P35,0)+IF(J35="PROCESO",P35,0)</f>
        <v>0</v>
      </c>
      <c r="V35" s="61">
        <f t="shared" ref="V35:V98" si="15">IF(J35="ELECTRIC",P35,0)+IF(J35="INSTRUME",P35,0)+IF(J35="MECANICA",P35,0)+IF(J35="OPERACIO",P35,0)+IF(J35="AUTOMATI",P35,0)</f>
        <v>0</v>
      </c>
      <c r="W35" s="62" t="str">
        <f t="shared" ref="W35:W98" si="16">IF(F35="","",HOUR(F35))</f>
        <v/>
      </c>
      <c r="X35" s="61" t="str">
        <f>IF(OR(W35=23,W35&lt;7),"N",IF(AND(W35&gt;=7,W35&lt;15),"M","T"))</f>
        <v>T</v>
      </c>
      <c r="Y35" s="18"/>
      <c r="Z35" s="19"/>
      <c r="AA35" s="20"/>
      <c r="AB35" s="19"/>
      <c r="AC35" s="21"/>
      <c r="AJ35" s="22"/>
      <c r="AK35" s="22"/>
      <c r="AL35" s="22"/>
      <c r="AM35" s="22"/>
      <c r="AN35" s="20"/>
      <c r="AO35" s="20"/>
      <c r="AP35" s="20"/>
      <c r="AQ35" s="20"/>
      <c r="AR35" s="20"/>
    </row>
    <row r="36" spans="1:44" s="17" customFormat="1" ht="20.25" customHeight="1" x14ac:dyDescent="0.2">
      <c r="A36" s="150"/>
      <c r="C36" s="63"/>
      <c r="D36" s="66" t="str">
        <f t="shared" si="13"/>
        <v/>
      </c>
      <c r="E36" s="69" t="str">
        <f>IFERROR(VLOOKUP(J36,Causa!$A$2:$F$15,6,0),"")</f>
        <v/>
      </c>
      <c r="F36" s="52"/>
      <c r="G36" s="53"/>
      <c r="H36" s="212"/>
      <c r="I36" s="55"/>
      <c r="J36" s="54"/>
      <c r="K36" s="54"/>
      <c r="L36" s="54"/>
      <c r="M36" s="54"/>
      <c r="N36" s="54"/>
      <c r="O36" s="54"/>
      <c r="P36" s="54"/>
      <c r="Q36" s="55"/>
      <c r="R36" s="54"/>
      <c r="S36" s="56">
        <f t="shared" ref="S36:S99" si="17">IF(K36="tiempo no programado",P36,0)</f>
        <v>0</v>
      </c>
      <c r="T36" s="56">
        <f t="shared" si="14"/>
        <v>0</v>
      </c>
      <c r="U36" s="56">
        <f t="shared" ref="U36:U99" si="18">IF(J36="CALIDAD",P36,0)+IF(J36="LOGISTIC",P36,0)+IF(J36="REPUESTO",P36,0)+IF(J36="SALAMAQ",P36,0)</f>
        <v>0</v>
      </c>
      <c r="V36" s="56">
        <f t="shared" si="15"/>
        <v>0</v>
      </c>
      <c r="W36" s="64" t="str">
        <f t="shared" si="16"/>
        <v/>
      </c>
      <c r="X36" s="56" t="str">
        <f t="shared" ref="X36:X99" si="19">IF(OR(W36=23,W36&lt;7),"N",IF(AND(W36&gt;=7,W36&lt;15),"M","T"))</f>
        <v>T</v>
      </c>
      <c r="Y36" s="18"/>
      <c r="Z36" s="19"/>
      <c r="AA36" s="20"/>
      <c r="AB36" s="19"/>
      <c r="AC36" s="21"/>
      <c r="AJ36" s="22"/>
      <c r="AK36" s="22"/>
      <c r="AL36" s="22"/>
      <c r="AM36" s="22"/>
      <c r="AN36" s="20"/>
      <c r="AO36" s="20"/>
      <c r="AP36" s="20"/>
      <c r="AQ36" s="20"/>
      <c r="AR36" s="20"/>
    </row>
    <row r="37" spans="1:44" s="17" customFormat="1" ht="20.25" customHeight="1" x14ac:dyDescent="0.2">
      <c r="A37" s="150"/>
      <c r="C37" s="63"/>
      <c r="D37" s="66" t="str">
        <f t="shared" si="13"/>
        <v/>
      </c>
      <c r="E37" s="69" t="str">
        <f>IFERROR(VLOOKUP(J37,Causa!$A$2:$F$15,6,0),"")</f>
        <v/>
      </c>
      <c r="F37" s="52"/>
      <c r="G37" s="53"/>
      <c r="H37" s="212"/>
      <c r="I37" s="55"/>
      <c r="J37" s="54"/>
      <c r="K37" s="54"/>
      <c r="L37" s="54"/>
      <c r="M37" s="54"/>
      <c r="N37" s="54"/>
      <c r="O37" s="54"/>
      <c r="P37" s="54"/>
      <c r="Q37" s="55"/>
      <c r="R37" s="54"/>
      <c r="S37" s="56">
        <f t="shared" si="17"/>
        <v>0</v>
      </c>
      <c r="T37" s="56">
        <f t="shared" si="14"/>
        <v>0</v>
      </c>
      <c r="U37" s="56">
        <f t="shared" si="18"/>
        <v>0</v>
      </c>
      <c r="V37" s="56">
        <f t="shared" si="15"/>
        <v>0</v>
      </c>
      <c r="W37" s="64" t="str">
        <f t="shared" si="16"/>
        <v/>
      </c>
      <c r="X37" s="56" t="str">
        <f t="shared" si="19"/>
        <v>T</v>
      </c>
      <c r="Y37" s="18"/>
      <c r="Z37" s="19"/>
      <c r="AA37" s="20"/>
      <c r="AB37" s="19"/>
      <c r="AC37" s="21"/>
      <c r="AJ37" s="22"/>
      <c r="AK37" s="22"/>
      <c r="AL37" s="22"/>
      <c r="AM37" s="22"/>
      <c r="AN37" s="20"/>
      <c r="AO37" s="20"/>
      <c r="AP37" s="20"/>
      <c r="AQ37" s="20"/>
      <c r="AR37" s="20"/>
    </row>
    <row r="38" spans="1:44" s="17" customFormat="1" ht="20.25" customHeight="1" x14ac:dyDescent="0.2">
      <c r="A38" s="150"/>
      <c r="C38" s="63"/>
      <c r="D38" s="66" t="str">
        <f t="shared" si="13"/>
        <v/>
      </c>
      <c r="E38" s="69" t="str">
        <f>IFERROR(VLOOKUP(J38,Causa!$A$2:$F$15,6,0),"")</f>
        <v/>
      </c>
      <c r="F38" s="52"/>
      <c r="G38" s="53"/>
      <c r="H38" s="212"/>
      <c r="I38" s="55"/>
      <c r="J38" s="54"/>
      <c r="K38" s="54"/>
      <c r="L38" s="54"/>
      <c r="M38" s="54"/>
      <c r="N38" s="54"/>
      <c r="O38" s="54"/>
      <c r="P38" s="54"/>
      <c r="Q38" s="55"/>
      <c r="R38" s="54"/>
      <c r="S38" s="56">
        <f t="shared" si="17"/>
        <v>0</v>
      </c>
      <c r="T38" s="56">
        <f t="shared" si="14"/>
        <v>0</v>
      </c>
      <c r="U38" s="56">
        <f t="shared" si="18"/>
        <v>0</v>
      </c>
      <c r="V38" s="56">
        <f t="shared" si="15"/>
        <v>0</v>
      </c>
      <c r="W38" s="64" t="str">
        <f t="shared" si="16"/>
        <v/>
      </c>
      <c r="X38" s="56" t="str">
        <f t="shared" si="19"/>
        <v>T</v>
      </c>
      <c r="Y38" s="18"/>
      <c r="Z38" s="19"/>
      <c r="AA38" s="20"/>
      <c r="AB38" s="19"/>
      <c r="AC38" s="21"/>
      <c r="AJ38" s="22"/>
      <c r="AK38" s="22"/>
      <c r="AL38" s="22"/>
      <c r="AM38" s="22"/>
      <c r="AN38" s="20"/>
      <c r="AO38" s="20"/>
      <c r="AP38" s="20"/>
      <c r="AQ38" s="20"/>
      <c r="AR38" s="20"/>
    </row>
    <row r="39" spans="1:44" s="17" customFormat="1" ht="20.25" customHeight="1" x14ac:dyDescent="0.2">
      <c r="A39" s="150"/>
      <c r="C39" s="63"/>
      <c r="D39" s="66" t="str">
        <f t="shared" si="13"/>
        <v/>
      </c>
      <c r="E39" s="69" t="str">
        <f>IFERROR(VLOOKUP(J39,Causa!$A$2:$F$15,6,0),"")</f>
        <v/>
      </c>
      <c r="F39" s="52"/>
      <c r="G39" s="53"/>
      <c r="H39" s="212"/>
      <c r="I39" s="55"/>
      <c r="J39" s="54"/>
      <c r="K39" s="54"/>
      <c r="L39" s="54"/>
      <c r="M39" s="54"/>
      <c r="N39" s="54"/>
      <c r="O39" s="54"/>
      <c r="P39" s="54"/>
      <c r="Q39" s="55"/>
      <c r="R39" s="54"/>
      <c r="S39" s="56">
        <f t="shared" si="17"/>
        <v>0</v>
      </c>
      <c r="T39" s="56">
        <f t="shared" si="14"/>
        <v>0</v>
      </c>
      <c r="U39" s="56">
        <f t="shared" si="18"/>
        <v>0</v>
      </c>
      <c r="V39" s="56">
        <f t="shared" si="15"/>
        <v>0</v>
      </c>
      <c r="W39" s="64" t="str">
        <f t="shared" si="16"/>
        <v/>
      </c>
      <c r="X39" s="56" t="str">
        <f t="shared" si="19"/>
        <v>T</v>
      </c>
      <c r="Y39" s="18"/>
      <c r="Z39" s="19"/>
      <c r="AA39" s="20"/>
      <c r="AB39" s="19"/>
      <c r="AC39" s="21"/>
      <c r="AJ39" s="22"/>
      <c r="AK39" s="22"/>
      <c r="AL39" s="22"/>
      <c r="AM39" s="22"/>
      <c r="AN39" s="20"/>
      <c r="AO39" s="20"/>
      <c r="AP39" s="20"/>
      <c r="AQ39" s="20"/>
      <c r="AR39" s="20"/>
    </row>
    <row r="40" spans="1:44" s="17" customFormat="1" ht="20.25" customHeight="1" x14ac:dyDescent="0.2">
      <c r="A40" s="150"/>
      <c r="C40" s="63"/>
      <c r="D40" s="66" t="str">
        <f t="shared" si="13"/>
        <v/>
      </c>
      <c r="E40" s="69" t="str">
        <f>IFERROR(VLOOKUP(J40,Causa!$A$2:$F$15,6,0),"")</f>
        <v/>
      </c>
      <c r="F40" s="52"/>
      <c r="G40" s="53"/>
      <c r="H40" s="212"/>
      <c r="I40" s="55"/>
      <c r="J40" s="54"/>
      <c r="K40" s="54"/>
      <c r="L40" s="54"/>
      <c r="M40" s="54"/>
      <c r="N40" s="54"/>
      <c r="O40" s="54"/>
      <c r="P40" s="54"/>
      <c r="Q40" s="55"/>
      <c r="R40" s="54"/>
      <c r="S40" s="56">
        <f t="shared" si="17"/>
        <v>0</v>
      </c>
      <c r="T40" s="56">
        <f t="shared" si="14"/>
        <v>0</v>
      </c>
      <c r="U40" s="56">
        <f t="shared" si="18"/>
        <v>0</v>
      </c>
      <c r="V40" s="56">
        <f t="shared" si="15"/>
        <v>0</v>
      </c>
      <c r="W40" s="64" t="str">
        <f t="shared" si="16"/>
        <v/>
      </c>
      <c r="X40" s="56" t="str">
        <f t="shared" si="19"/>
        <v>T</v>
      </c>
      <c r="Y40" s="18"/>
      <c r="Z40" s="19"/>
      <c r="AA40" s="20"/>
      <c r="AB40" s="19"/>
      <c r="AC40" s="21"/>
      <c r="AJ40" s="22"/>
      <c r="AK40" s="22"/>
      <c r="AL40" s="22"/>
      <c r="AM40" s="22"/>
      <c r="AN40" s="20"/>
      <c r="AO40" s="20"/>
      <c r="AP40" s="20"/>
      <c r="AQ40" s="20"/>
      <c r="AR40" s="20"/>
    </row>
    <row r="41" spans="1:44" s="17" customFormat="1" ht="20.25" customHeight="1" x14ac:dyDescent="0.2">
      <c r="A41" s="150"/>
      <c r="C41" s="63"/>
      <c r="D41" s="66" t="str">
        <f t="shared" si="13"/>
        <v/>
      </c>
      <c r="E41" s="69" t="str">
        <f>IFERROR(VLOOKUP(J41,Causa!$A$2:$F$15,6,0),"")</f>
        <v/>
      </c>
      <c r="F41" s="52"/>
      <c r="G41" s="53"/>
      <c r="H41" s="212"/>
      <c r="I41" s="55"/>
      <c r="J41" s="54"/>
      <c r="K41" s="54"/>
      <c r="L41" s="54"/>
      <c r="M41" s="54"/>
      <c r="N41" s="54"/>
      <c r="O41" s="54"/>
      <c r="P41" s="54"/>
      <c r="Q41" s="55"/>
      <c r="R41" s="54"/>
      <c r="S41" s="56">
        <f t="shared" si="17"/>
        <v>0</v>
      </c>
      <c r="T41" s="56">
        <f t="shared" si="14"/>
        <v>0</v>
      </c>
      <c r="U41" s="56">
        <f t="shared" si="18"/>
        <v>0</v>
      </c>
      <c r="V41" s="56">
        <f t="shared" si="15"/>
        <v>0</v>
      </c>
      <c r="W41" s="64" t="str">
        <f t="shared" si="16"/>
        <v/>
      </c>
      <c r="X41" s="56" t="str">
        <f t="shared" si="19"/>
        <v>T</v>
      </c>
      <c r="Y41" s="18"/>
      <c r="Z41" s="19"/>
      <c r="AA41" s="20"/>
      <c r="AB41" s="19"/>
      <c r="AC41" s="21"/>
      <c r="AJ41" s="22"/>
      <c r="AK41" s="22"/>
      <c r="AL41" s="22"/>
      <c r="AM41" s="22"/>
      <c r="AN41" s="20"/>
      <c r="AO41" s="20"/>
      <c r="AP41" s="20"/>
      <c r="AQ41" s="20"/>
      <c r="AR41" s="20"/>
    </row>
    <row r="42" spans="1:44" s="17" customFormat="1" ht="20.25" customHeight="1" x14ac:dyDescent="0.2">
      <c r="A42" s="150"/>
      <c r="C42" s="63"/>
      <c r="D42" s="66" t="str">
        <f t="shared" si="13"/>
        <v/>
      </c>
      <c r="E42" s="69" t="str">
        <f>IFERROR(VLOOKUP(J42,Causa!$A$2:$F$15,6,0),"")</f>
        <v/>
      </c>
      <c r="F42" s="52"/>
      <c r="G42" s="53"/>
      <c r="H42" s="212"/>
      <c r="I42" s="55"/>
      <c r="J42" s="54"/>
      <c r="K42" s="54"/>
      <c r="L42" s="54"/>
      <c r="M42" s="54"/>
      <c r="N42" s="54"/>
      <c r="O42" s="54"/>
      <c r="P42" s="54"/>
      <c r="Q42" s="55"/>
      <c r="R42" s="54"/>
      <c r="S42" s="56">
        <f t="shared" si="17"/>
        <v>0</v>
      </c>
      <c r="T42" s="56">
        <f t="shared" si="14"/>
        <v>0</v>
      </c>
      <c r="U42" s="56">
        <f t="shared" si="18"/>
        <v>0</v>
      </c>
      <c r="V42" s="56">
        <f t="shared" si="15"/>
        <v>0</v>
      </c>
      <c r="W42" s="64" t="str">
        <f t="shared" si="16"/>
        <v/>
      </c>
      <c r="X42" s="56" t="str">
        <f t="shared" si="19"/>
        <v>T</v>
      </c>
      <c r="Y42" s="18"/>
      <c r="Z42" s="19"/>
      <c r="AA42" s="20"/>
      <c r="AB42" s="19"/>
      <c r="AC42" s="21"/>
      <c r="AJ42" s="22"/>
      <c r="AK42" s="22"/>
      <c r="AL42" s="22"/>
      <c r="AM42" s="22"/>
      <c r="AN42" s="20"/>
      <c r="AO42" s="20"/>
      <c r="AP42" s="20"/>
      <c r="AQ42" s="20"/>
      <c r="AR42" s="20"/>
    </row>
    <row r="43" spans="1:44" s="17" customFormat="1" ht="20.25" customHeight="1" x14ac:dyDescent="0.2">
      <c r="A43" s="150"/>
      <c r="C43" s="63"/>
      <c r="D43" s="66" t="str">
        <f t="shared" si="13"/>
        <v/>
      </c>
      <c r="E43" s="69" t="str">
        <f>IFERROR(VLOOKUP(J43,Causa!$A$2:$F$15,6,0),"")</f>
        <v/>
      </c>
      <c r="F43" s="52"/>
      <c r="G43" s="53"/>
      <c r="H43" s="212"/>
      <c r="I43" s="55"/>
      <c r="J43" s="54"/>
      <c r="K43" s="54"/>
      <c r="L43" s="54"/>
      <c r="M43" s="54"/>
      <c r="N43" s="54"/>
      <c r="O43" s="54"/>
      <c r="P43" s="54"/>
      <c r="Q43" s="55"/>
      <c r="R43" s="54"/>
      <c r="S43" s="56">
        <f t="shared" si="17"/>
        <v>0</v>
      </c>
      <c r="T43" s="56">
        <f t="shared" si="14"/>
        <v>0</v>
      </c>
      <c r="U43" s="56">
        <f t="shared" si="18"/>
        <v>0</v>
      </c>
      <c r="V43" s="56">
        <f t="shared" si="15"/>
        <v>0</v>
      </c>
      <c r="W43" s="64" t="str">
        <f t="shared" si="16"/>
        <v/>
      </c>
      <c r="X43" s="56" t="str">
        <f t="shared" si="19"/>
        <v>T</v>
      </c>
      <c r="Y43" s="18"/>
      <c r="Z43" s="19"/>
      <c r="AA43" s="20"/>
      <c r="AB43" s="19"/>
      <c r="AC43" s="21"/>
      <c r="AJ43" s="22"/>
      <c r="AK43" s="22"/>
      <c r="AL43" s="22"/>
      <c r="AM43" s="22"/>
      <c r="AN43" s="20"/>
      <c r="AO43" s="20"/>
      <c r="AP43" s="20"/>
      <c r="AQ43" s="20"/>
      <c r="AR43" s="20"/>
    </row>
    <row r="44" spans="1:44" s="17" customFormat="1" ht="20.25" customHeight="1" x14ac:dyDescent="0.2">
      <c r="A44" s="150"/>
      <c r="C44" s="63"/>
      <c r="D44" s="66" t="str">
        <f t="shared" si="13"/>
        <v/>
      </c>
      <c r="E44" s="69" t="str">
        <f>IFERROR(VLOOKUP(J44,Causa!$A$2:$F$15,6,0),"")</f>
        <v/>
      </c>
      <c r="F44" s="52"/>
      <c r="G44" s="53"/>
      <c r="H44" s="212"/>
      <c r="I44" s="55"/>
      <c r="J44" s="54"/>
      <c r="K44" s="54"/>
      <c r="L44" s="54"/>
      <c r="M44" s="54"/>
      <c r="N44" s="54"/>
      <c r="O44" s="54"/>
      <c r="P44" s="54"/>
      <c r="Q44" s="55"/>
      <c r="R44" s="54"/>
      <c r="S44" s="56">
        <f t="shared" si="17"/>
        <v>0</v>
      </c>
      <c r="T44" s="56">
        <f t="shared" si="14"/>
        <v>0</v>
      </c>
      <c r="U44" s="56">
        <f t="shared" si="18"/>
        <v>0</v>
      </c>
      <c r="V44" s="56">
        <f t="shared" si="15"/>
        <v>0</v>
      </c>
      <c r="W44" s="64" t="str">
        <f t="shared" si="16"/>
        <v/>
      </c>
      <c r="X44" s="56" t="str">
        <f t="shared" si="19"/>
        <v>T</v>
      </c>
      <c r="Y44" s="18"/>
      <c r="Z44" s="19"/>
      <c r="AA44" s="20"/>
      <c r="AB44" s="19"/>
      <c r="AC44" s="21"/>
      <c r="AJ44" s="22"/>
      <c r="AK44" s="22"/>
      <c r="AL44" s="22"/>
      <c r="AM44" s="22"/>
      <c r="AN44" s="20"/>
      <c r="AO44" s="20"/>
      <c r="AP44" s="20"/>
      <c r="AQ44" s="20"/>
      <c r="AR44" s="20"/>
    </row>
    <row r="45" spans="1:44" s="17" customFormat="1" ht="20.25" customHeight="1" x14ac:dyDescent="0.2">
      <c r="A45" s="150"/>
      <c r="C45" s="63"/>
      <c r="D45" s="66" t="str">
        <f t="shared" si="13"/>
        <v/>
      </c>
      <c r="E45" s="69" t="str">
        <f>IFERROR(VLOOKUP(J45,Causa!$A$2:$F$15,6,0),"")</f>
        <v/>
      </c>
      <c r="F45" s="52"/>
      <c r="G45" s="53"/>
      <c r="H45" s="212"/>
      <c r="I45" s="55"/>
      <c r="J45" s="54"/>
      <c r="K45" s="54"/>
      <c r="L45" s="54"/>
      <c r="M45" s="54"/>
      <c r="N45" s="54"/>
      <c r="O45" s="54"/>
      <c r="P45" s="54"/>
      <c r="Q45" s="55"/>
      <c r="R45" s="54"/>
      <c r="S45" s="56">
        <f t="shared" si="17"/>
        <v>0</v>
      </c>
      <c r="T45" s="56">
        <f t="shared" si="14"/>
        <v>0</v>
      </c>
      <c r="U45" s="56">
        <f t="shared" si="18"/>
        <v>0</v>
      </c>
      <c r="V45" s="56">
        <f t="shared" si="15"/>
        <v>0</v>
      </c>
      <c r="W45" s="64" t="str">
        <f t="shared" si="16"/>
        <v/>
      </c>
      <c r="X45" s="56" t="str">
        <f t="shared" si="19"/>
        <v>T</v>
      </c>
      <c r="Y45" s="18"/>
      <c r="Z45" s="19"/>
      <c r="AA45" s="20"/>
      <c r="AB45" s="19"/>
      <c r="AC45" s="21"/>
      <c r="AJ45" s="22"/>
      <c r="AK45" s="22"/>
      <c r="AL45" s="22"/>
      <c r="AM45" s="22"/>
      <c r="AN45" s="20"/>
      <c r="AO45" s="20"/>
      <c r="AP45" s="20"/>
      <c r="AQ45" s="20"/>
      <c r="AR45" s="20"/>
    </row>
    <row r="46" spans="1:44" s="17" customFormat="1" ht="20.25" customHeight="1" x14ac:dyDescent="0.2">
      <c r="A46" s="150"/>
      <c r="C46" s="63"/>
      <c r="D46" s="66" t="str">
        <f t="shared" si="13"/>
        <v/>
      </c>
      <c r="E46" s="69" t="str">
        <f>IFERROR(VLOOKUP(J46,Causa!$A$2:$F$15,6,0),"")</f>
        <v/>
      </c>
      <c r="F46" s="52"/>
      <c r="G46" s="53"/>
      <c r="H46" s="212"/>
      <c r="I46" s="55"/>
      <c r="J46" s="54"/>
      <c r="K46" s="54"/>
      <c r="L46" s="54"/>
      <c r="M46" s="54"/>
      <c r="N46" s="54"/>
      <c r="O46" s="54"/>
      <c r="P46" s="54"/>
      <c r="Q46" s="55"/>
      <c r="R46" s="54"/>
      <c r="S46" s="56">
        <f t="shared" si="17"/>
        <v>0</v>
      </c>
      <c r="T46" s="56">
        <f t="shared" si="14"/>
        <v>0</v>
      </c>
      <c r="U46" s="56">
        <f t="shared" si="18"/>
        <v>0</v>
      </c>
      <c r="V46" s="56">
        <f t="shared" si="15"/>
        <v>0</v>
      </c>
      <c r="W46" s="64" t="str">
        <f t="shared" si="16"/>
        <v/>
      </c>
      <c r="X46" s="56" t="str">
        <f t="shared" si="19"/>
        <v>T</v>
      </c>
      <c r="Y46" s="18"/>
      <c r="Z46" s="19"/>
      <c r="AA46" s="20"/>
      <c r="AB46" s="19"/>
      <c r="AC46" s="21"/>
      <c r="AJ46" s="22"/>
      <c r="AK46" s="22"/>
      <c r="AL46" s="22"/>
      <c r="AM46" s="22"/>
      <c r="AN46" s="20"/>
      <c r="AO46" s="20"/>
      <c r="AP46" s="20"/>
      <c r="AQ46" s="20"/>
      <c r="AR46" s="20"/>
    </row>
    <row r="47" spans="1:44" s="17" customFormat="1" ht="20.25" customHeight="1" x14ac:dyDescent="0.2">
      <c r="A47" s="150"/>
      <c r="C47" s="63"/>
      <c r="D47" s="66" t="str">
        <f t="shared" si="13"/>
        <v/>
      </c>
      <c r="E47" s="69" t="str">
        <f>IFERROR(VLOOKUP(J47,Causa!$A$2:$F$15,6,0),"")</f>
        <v/>
      </c>
      <c r="F47" s="52"/>
      <c r="G47" s="53"/>
      <c r="H47" s="212"/>
      <c r="I47" s="55"/>
      <c r="J47" s="54"/>
      <c r="K47" s="54"/>
      <c r="L47" s="54"/>
      <c r="M47" s="54"/>
      <c r="N47" s="54"/>
      <c r="O47" s="54"/>
      <c r="P47" s="54"/>
      <c r="Q47" s="55"/>
      <c r="R47" s="54"/>
      <c r="S47" s="56">
        <f t="shared" si="17"/>
        <v>0</v>
      </c>
      <c r="T47" s="56">
        <f t="shared" si="14"/>
        <v>0</v>
      </c>
      <c r="U47" s="56">
        <f t="shared" si="18"/>
        <v>0</v>
      </c>
      <c r="V47" s="56">
        <f t="shared" si="15"/>
        <v>0</v>
      </c>
      <c r="W47" s="64" t="str">
        <f t="shared" si="16"/>
        <v/>
      </c>
      <c r="X47" s="56" t="str">
        <f t="shared" si="19"/>
        <v>T</v>
      </c>
      <c r="Y47" s="18"/>
      <c r="Z47" s="19"/>
      <c r="AA47" s="20"/>
      <c r="AB47" s="19"/>
      <c r="AC47" s="21"/>
      <c r="AJ47" s="22"/>
      <c r="AK47" s="22"/>
      <c r="AL47" s="22"/>
      <c r="AM47" s="22"/>
      <c r="AN47" s="20"/>
      <c r="AO47" s="20"/>
      <c r="AP47" s="20"/>
      <c r="AQ47" s="20"/>
      <c r="AR47" s="20"/>
    </row>
    <row r="48" spans="1:44" s="17" customFormat="1" ht="20.25" customHeight="1" x14ac:dyDescent="0.2">
      <c r="A48" s="150"/>
      <c r="C48" s="63"/>
      <c r="D48" s="66" t="str">
        <f t="shared" si="13"/>
        <v/>
      </c>
      <c r="E48" s="69" t="str">
        <f>IFERROR(VLOOKUP(J48,Causa!$A$2:$F$15,6,0),"")</f>
        <v/>
      </c>
      <c r="F48" s="52"/>
      <c r="G48" s="53"/>
      <c r="H48" s="212"/>
      <c r="I48" s="55"/>
      <c r="J48" s="54"/>
      <c r="K48" s="54"/>
      <c r="L48" s="54"/>
      <c r="M48" s="54"/>
      <c r="N48" s="54"/>
      <c r="O48" s="54"/>
      <c r="P48" s="54"/>
      <c r="Q48" s="55"/>
      <c r="R48" s="54"/>
      <c r="S48" s="56">
        <f t="shared" si="17"/>
        <v>0</v>
      </c>
      <c r="T48" s="56">
        <f t="shared" si="14"/>
        <v>0</v>
      </c>
      <c r="U48" s="56">
        <f t="shared" si="18"/>
        <v>0</v>
      </c>
      <c r="V48" s="56">
        <f t="shared" si="15"/>
        <v>0</v>
      </c>
      <c r="W48" s="64" t="str">
        <f t="shared" si="16"/>
        <v/>
      </c>
      <c r="X48" s="56" t="str">
        <f t="shared" si="19"/>
        <v>T</v>
      </c>
      <c r="Y48" s="18"/>
      <c r="Z48" s="19"/>
      <c r="AA48" s="20"/>
      <c r="AB48" s="19"/>
      <c r="AC48" s="21"/>
      <c r="AJ48" s="22"/>
      <c r="AK48" s="22"/>
      <c r="AL48" s="22"/>
      <c r="AM48" s="22"/>
      <c r="AN48" s="20"/>
      <c r="AO48" s="20"/>
      <c r="AP48" s="20"/>
      <c r="AQ48" s="20"/>
      <c r="AR48" s="20"/>
    </row>
    <row r="49" spans="1:44" s="17" customFormat="1" ht="20.25" customHeight="1" x14ac:dyDescent="0.2">
      <c r="A49" s="150"/>
      <c r="C49" s="63"/>
      <c r="D49" s="66" t="str">
        <f t="shared" si="13"/>
        <v/>
      </c>
      <c r="E49" s="69" t="str">
        <f>IFERROR(VLOOKUP(J49,Causa!$A$2:$F$15,6,0),"")</f>
        <v/>
      </c>
      <c r="F49" s="52"/>
      <c r="G49" s="53"/>
      <c r="H49" s="212"/>
      <c r="I49" s="55"/>
      <c r="J49" s="54"/>
      <c r="K49" s="54"/>
      <c r="L49" s="54"/>
      <c r="M49" s="54"/>
      <c r="N49" s="54"/>
      <c r="O49" s="54"/>
      <c r="P49" s="54"/>
      <c r="Q49" s="55"/>
      <c r="R49" s="54"/>
      <c r="S49" s="56">
        <f t="shared" si="17"/>
        <v>0</v>
      </c>
      <c r="T49" s="56">
        <f t="shared" si="14"/>
        <v>0</v>
      </c>
      <c r="U49" s="56">
        <f t="shared" si="18"/>
        <v>0</v>
      </c>
      <c r="V49" s="56">
        <f t="shared" si="15"/>
        <v>0</v>
      </c>
      <c r="W49" s="64" t="str">
        <f t="shared" si="16"/>
        <v/>
      </c>
      <c r="X49" s="56" t="str">
        <f t="shared" si="19"/>
        <v>T</v>
      </c>
      <c r="Y49" s="18"/>
      <c r="Z49" s="19"/>
      <c r="AA49" s="20"/>
      <c r="AB49" s="19"/>
      <c r="AC49" s="21"/>
      <c r="AJ49" s="22"/>
      <c r="AK49" s="22"/>
      <c r="AL49" s="22"/>
      <c r="AM49" s="22"/>
      <c r="AN49" s="20"/>
      <c r="AO49" s="20"/>
      <c r="AP49" s="20"/>
      <c r="AQ49" s="20"/>
      <c r="AR49" s="20"/>
    </row>
    <row r="50" spans="1:44" s="17" customFormat="1" ht="20.25" customHeight="1" x14ac:dyDescent="0.2">
      <c r="A50" s="150"/>
      <c r="C50" s="63"/>
      <c r="D50" s="66" t="str">
        <f t="shared" si="13"/>
        <v/>
      </c>
      <c r="E50" s="69" t="str">
        <f>IFERROR(VLOOKUP(J50,Causa!$A$2:$F$15,6,0),"")</f>
        <v/>
      </c>
      <c r="F50" s="52"/>
      <c r="G50" s="53"/>
      <c r="H50" s="212"/>
      <c r="I50" s="55"/>
      <c r="J50" s="54"/>
      <c r="K50" s="54"/>
      <c r="L50" s="54"/>
      <c r="M50" s="54"/>
      <c r="N50" s="54"/>
      <c r="O50" s="54"/>
      <c r="P50" s="54"/>
      <c r="Q50" s="55"/>
      <c r="R50" s="54"/>
      <c r="S50" s="56">
        <f t="shared" si="17"/>
        <v>0</v>
      </c>
      <c r="T50" s="56">
        <f t="shared" si="14"/>
        <v>0</v>
      </c>
      <c r="U50" s="56">
        <f t="shared" si="18"/>
        <v>0</v>
      </c>
      <c r="V50" s="56">
        <f t="shared" si="15"/>
        <v>0</v>
      </c>
      <c r="W50" s="64" t="str">
        <f t="shared" si="16"/>
        <v/>
      </c>
      <c r="X50" s="56" t="str">
        <f t="shared" si="19"/>
        <v>T</v>
      </c>
      <c r="Y50" s="20"/>
      <c r="Z50" s="19"/>
      <c r="AA50" s="20"/>
      <c r="AB50" s="19"/>
      <c r="AC50" s="21"/>
      <c r="AJ50" s="22"/>
      <c r="AK50" s="22"/>
      <c r="AL50" s="22"/>
      <c r="AM50" s="22"/>
      <c r="AN50" s="20"/>
      <c r="AO50" s="20"/>
      <c r="AP50" s="20"/>
      <c r="AQ50" s="20"/>
      <c r="AR50" s="20"/>
    </row>
    <row r="51" spans="1:44" s="17" customFormat="1" ht="20.25" customHeight="1" x14ac:dyDescent="0.2">
      <c r="A51" s="150"/>
      <c r="C51" s="63"/>
      <c r="D51" s="66" t="str">
        <f t="shared" si="13"/>
        <v/>
      </c>
      <c r="E51" s="69" t="str">
        <f>IFERROR(VLOOKUP(J51,Causa!$A$2:$F$15,6,0),"")</f>
        <v/>
      </c>
      <c r="F51" s="52"/>
      <c r="G51" s="53"/>
      <c r="H51" s="212"/>
      <c r="I51" s="55"/>
      <c r="J51" s="54"/>
      <c r="K51" s="54"/>
      <c r="L51" s="54"/>
      <c r="M51" s="54"/>
      <c r="N51" s="54"/>
      <c r="O51" s="54"/>
      <c r="P51" s="54"/>
      <c r="Q51" s="55"/>
      <c r="R51" s="54"/>
      <c r="S51" s="56">
        <f t="shared" si="17"/>
        <v>0</v>
      </c>
      <c r="T51" s="56">
        <f t="shared" si="14"/>
        <v>0</v>
      </c>
      <c r="U51" s="56">
        <f t="shared" si="18"/>
        <v>0</v>
      </c>
      <c r="V51" s="56">
        <f t="shared" si="15"/>
        <v>0</v>
      </c>
      <c r="W51" s="64" t="str">
        <f t="shared" si="16"/>
        <v/>
      </c>
      <c r="X51" s="56" t="str">
        <f t="shared" si="19"/>
        <v>T</v>
      </c>
      <c r="Y51" s="20"/>
      <c r="Z51" s="19"/>
      <c r="AA51" s="20"/>
      <c r="AB51" s="19"/>
      <c r="AC51" s="21"/>
      <c r="AJ51" s="22"/>
      <c r="AK51" s="22"/>
      <c r="AL51" s="22"/>
      <c r="AM51" s="22"/>
      <c r="AN51" s="20"/>
      <c r="AO51" s="20"/>
      <c r="AP51" s="20"/>
      <c r="AQ51" s="20"/>
      <c r="AR51" s="20"/>
    </row>
    <row r="52" spans="1:44" s="17" customFormat="1" ht="20.25" customHeight="1" x14ac:dyDescent="0.2">
      <c r="A52" s="150"/>
      <c r="C52" s="63"/>
      <c r="D52" s="66" t="str">
        <f t="shared" si="13"/>
        <v/>
      </c>
      <c r="E52" s="69" t="str">
        <f>IFERROR(VLOOKUP(J52,Causa!$A$2:$F$15,6,0),"")</f>
        <v/>
      </c>
      <c r="F52" s="52"/>
      <c r="G52" s="53"/>
      <c r="H52" s="212"/>
      <c r="I52" s="55"/>
      <c r="J52" s="54"/>
      <c r="K52" s="54"/>
      <c r="L52" s="54"/>
      <c r="M52" s="54"/>
      <c r="N52" s="54"/>
      <c r="O52" s="54"/>
      <c r="P52" s="54"/>
      <c r="Q52" s="55"/>
      <c r="R52" s="54"/>
      <c r="S52" s="56">
        <f t="shared" si="17"/>
        <v>0</v>
      </c>
      <c r="T52" s="56">
        <f t="shared" si="14"/>
        <v>0</v>
      </c>
      <c r="U52" s="56">
        <f t="shared" si="18"/>
        <v>0</v>
      </c>
      <c r="V52" s="56">
        <f t="shared" si="15"/>
        <v>0</v>
      </c>
      <c r="W52" s="64" t="str">
        <f t="shared" si="16"/>
        <v/>
      </c>
      <c r="X52" s="56" t="str">
        <f t="shared" si="19"/>
        <v>T</v>
      </c>
      <c r="Y52" s="20"/>
      <c r="Z52" s="19"/>
      <c r="AA52" s="20"/>
      <c r="AB52" s="19"/>
      <c r="AC52" s="21"/>
      <c r="AJ52" s="22"/>
      <c r="AK52" s="22"/>
      <c r="AL52" s="22"/>
      <c r="AM52" s="22"/>
      <c r="AN52" s="20"/>
      <c r="AO52" s="20"/>
      <c r="AP52" s="20"/>
      <c r="AQ52" s="20"/>
      <c r="AR52" s="20"/>
    </row>
    <row r="53" spans="1:44" s="17" customFormat="1" ht="20.25" customHeight="1" x14ac:dyDescent="0.2">
      <c r="A53" s="150"/>
      <c r="C53" s="63"/>
      <c r="D53" s="66" t="str">
        <f t="shared" si="13"/>
        <v/>
      </c>
      <c r="E53" s="69" t="str">
        <f>IFERROR(VLOOKUP(J53,Causa!$A$2:$F$15,6,0),"")</f>
        <v/>
      </c>
      <c r="F53" s="52"/>
      <c r="G53" s="53"/>
      <c r="H53" s="212"/>
      <c r="I53" s="55"/>
      <c r="J53" s="54"/>
      <c r="K53" s="54"/>
      <c r="L53" s="54"/>
      <c r="M53" s="54"/>
      <c r="N53" s="54"/>
      <c r="O53" s="54"/>
      <c r="P53" s="54"/>
      <c r="Q53" s="55"/>
      <c r="R53" s="54"/>
      <c r="S53" s="56">
        <f t="shared" si="17"/>
        <v>0</v>
      </c>
      <c r="T53" s="56">
        <f t="shared" si="14"/>
        <v>0</v>
      </c>
      <c r="U53" s="56">
        <f t="shared" si="18"/>
        <v>0</v>
      </c>
      <c r="V53" s="56">
        <f t="shared" si="15"/>
        <v>0</v>
      </c>
      <c r="W53" s="64" t="str">
        <f t="shared" si="16"/>
        <v/>
      </c>
      <c r="X53" s="56" t="str">
        <f t="shared" si="19"/>
        <v>T</v>
      </c>
      <c r="Y53" s="20"/>
      <c r="Z53" s="19"/>
      <c r="AA53" s="20"/>
      <c r="AB53" s="19"/>
      <c r="AC53" s="21"/>
      <c r="AJ53" s="22"/>
      <c r="AK53" s="22"/>
      <c r="AL53" s="22"/>
      <c r="AM53" s="22"/>
      <c r="AN53" s="20"/>
      <c r="AO53" s="20"/>
      <c r="AP53" s="20"/>
      <c r="AQ53" s="20"/>
      <c r="AR53" s="20"/>
    </row>
    <row r="54" spans="1:44" s="17" customFormat="1" ht="20.25" customHeight="1" x14ac:dyDescent="0.2">
      <c r="A54" s="150"/>
      <c r="C54" s="63"/>
      <c r="D54" s="66" t="str">
        <f t="shared" si="13"/>
        <v/>
      </c>
      <c r="E54" s="69" t="str">
        <f>IFERROR(VLOOKUP(J54,Causa!$A$2:$F$15,6,0),"")</f>
        <v/>
      </c>
      <c r="F54" s="52"/>
      <c r="G54" s="53"/>
      <c r="H54" s="212"/>
      <c r="I54" s="55"/>
      <c r="J54" s="54"/>
      <c r="K54" s="54"/>
      <c r="L54" s="54"/>
      <c r="M54" s="54"/>
      <c r="N54" s="54"/>
      <c r="O54" s="54"/>
      <c r="P54" s="54"/>
      <c r="Q54" s="55"/>
      <c r="R54" s="54"/>
      <c r="S54" s="56">
        <f t="shared" si="17"/>
        <v>0</v>
      </c>
      <c r="T54" s="56">
        <f t="shared" si="14"/>
        <v>0</v>
      </c>
      <c r="U54" s="56">
        <f t="shared" si="18"/>
        <v>0</v>
      </c>
      <c r="V54" s="56">
        <f t="shared" si="15"/>
        <v>0</v>
      </c>
      <c r="W54" s="64" t="str">
        <f t="shared" si="16"/>
        <v/>
      </c>
      <c r="X54" s="56" t="str">
        <f t="shared" si="19"/>
        <v>T</v>
      </c>
      <c r="Y54" s="20"/>
      <c r="Z54" s="19"/>
      <c r="AA54" s="20"/>
      <c r="AB54" s="19"/>
      <c r="AC54" s="21"/>
      <c r="AJ54" s="22"/>
      <c r="AK54" s="22"/>
      <c r="AL54" s="22"/>
      <c r="AM54" s="22"/>
      <c r="AN54" s="20"/>
      <c r="AO54" s="20"/>
      <c r="AP54" s="20"/>
      <c r="AQ54" s="20"/>
      <c r="AR54" s="20"/>
    </row>
    <row r="55" spans="1:44" s="17" customFormat="1" ht="20.25" customHeight="1" x14ac:dyDescent="0.2">
      <c r="A55" s="150"/>
      <c r="C55" s="63"/>
      <c r="D55" s="66" t="str">
        <f t="shared" si="13"/>
        <v/>
      </c>
      <c r="E55" s="69" t="str">
        <f>IFERROR(VLOOKUP(J55,Causa!$A$2:$F$15,6,0),"")</f>
        <v/>
      </c>
      <c r="F55" s="52"/>
      <c r="G55" s="53"/>
      <c r="H55" s="212"/>
      <c r="I55" s="55"/>
      <c r="J55" s="54"/>
      <c r="K55" s="54"/>
      <c r="L55" s="54"/>
      <c r="M55" s="54"/>
      <c r="N55" s="54"/>
      <c r="O55" s="54"/>
      <c r="P55" s="54"/>
      <c r="Q55" s="55"/>
      <c r="R55" s="54"/>
      <c r="S55" s="56">
        <f t="shared" si="17"/>
        <v>0</v>
      </c>
      <c r="T55" s="56">
        <f t="shared" si="14"/>
        <v>0</v>
      </c>
      <c r="U55" s="56">
        <f t="shared" si="18"/>
        <v>0</v>
      </c>
      <c r="V55" s="56">
        <f t="shared" si="15"/>
        <v>0</v>
      </c>
      <c r="W55" s="64" t="str">
        <f t="shared" si="16"/>
        <v/>
      </c>
      <c r="X55" s="56" t="str">
        <f t="shared" si="19"/>
        <v>T</v>
      </c>
      <c r="Y55" s="20"/>
      <c r="Z55" s="19"/>
      <c r="AA55" s="20"/>
      <c r="AB55" s="19"/>
      <c r="AC55" s="21"/>
      <c r="AJ55" s="22"/>
      <c r="AK55" s="22"/>
      <c r="AL55" s="22"/>
      <c r="AM55" s="22"/>
      <c r="AN55" s="20"/>
      <c r="AO55" s="20"/>
      <c r="AP55" s="20"/>
      <c r="AQ55" s="20"/>
      <c r="AR55" s="20"/>
    </row>
    <row r="56" spans="1:44" s="17" customFormat="1" ht="20.25" customHeight="1" x14ac:dyDescent="0.2">
      <c r="A56" s="150"/>
      <c r="C56" s="63"/>
      <c r="D56" s="66" t="str">
        <f t="shared" si="13"/>
        <v/>
      </c>
      <c r="E56" s="69" t="str">
        <f>IFERROR(VLOOKUP(J56,Causa!$A$2:$F$15,6,0),"")</f>
        <v/>
      </c>
      <c r="F56" s="52"/>
      <c r="G56" s="53"/>
      <c r="H56" s="212"/>
      <c r="I56" s="55"/>
      <c r="J56" s="54"/>
      <c r="K56" s="54"/>
      <c r="L56" s="54"/>
      <c r="M56" s="54"/>
      <c r="N56" s="54"/>
      <c r="O56" s="54"/>
      <c r="P56" s="54"/>
      <c r="Q56" s="55"/>
      <c r="R56" s="54"/>
      <c r="S56" s="56">
        <f t="shared" si="17"/>
        <v>0</v>
      </c>
      <c r="T56" s="56">
        <f t="shared" si="14"/>
        <v>0</v>
      </c>
      <c r="U56" s="56">
        <f t="shared" si="18"/>
        <v>0</v>
      </c>
      <c r="V56" s="56">
        <f t="shared" si="15"/>
        <v>0</v>
      </c>
      <c r="W56" s="64" t="str">
        <f t="shared" si="16"/>
        <v/>
      </c>
      <c r="X56" s="56" t="str">
        <f t="shared" si="19"/>
        <v>T</v>
      </c>
      <c r="Y56" s="20"/>
      <c r="Z56" s="19"/>
      <c r="AA56" s="20"/>
      <c r="AB56" s="19"/>
      <c r="AC56" s="21"/>
      <c r="AJ56" s="22"/>
      <c r="AK56" s="22"/>
      <c r="AL56" s="22"/>
      <c r="AM56" s="22"/>
      <c r="AN56" s="20"/>
      <c r="AO56" s="20"/>
      <c r="AP56" s="20"/>
      <c r="AQ56" s="20"/>
      <c r="AR56" s="20"/>
    </row>
    <row r="57" spans="1:44" s="17" customFormat="1" ht="20.25" customHeight="1" x14ac:dyDescent="0.2">
      <c r="A57" s="150"/>
      <c r="C57" s="63"/>
      <c r="D57" s="66" t="str">
        <f t="shared" si="13"/>
        <v/>
      </c>
      <c r="E57" s="69" t="str">
        <f>IFERROR(VLOOKUP(J57,Causa!$A$2:$F$15,6,0),"")</f>
        <v/>
      </c>
      <c r="F57" s="52"/>
      <c r="G57" s="53"/>
      <c r="H57" s="212"/>
      <c r="I57" s="55"/>
      <c r="J57" s="54"/>
      <c r="K57" s="54"/>
      <c r="L57" s="54"/>
      <c r="M57" s="54"/>
      <c r="N57" s="54"/>
      <c r="O57" s="54"/>
      <c r="P57" s="54"/>
      <c r="Q57" s="55"/>
      <c r="R57" s="54"/>
      <c r="S57" s="56">
        <f t="shared" si="17"/>
        <v>0</v>
      </c>
      <c r="T57" s="56">
        <f t="shared" si="14"/>
        <v>0</v>
      </c>
      <c r="U57" s="56">
        <f t="shared" si="18"/>
        <v>0</v>
      </c>
      <c r="V57" s="56">
        <f t="shared" si="15"/>
        <v>0</v>
      </c>
      <c r="W57" s="64" t="str">
        <f t="shared" si="16"/>
        <v/>
      </c>
      <c r="X57" s="56" t="str">
        <f t="shared" si="19"/>
        <v>T</v>
      </c>
      <c r="Y57" s="20"/>
      <c r="Z57" s="19"/>
      <c r="AA57" s="20"/>
      <c r="AB57" s="19"/>
      <c r="AC57" s="21"/>
      <c r="AJ57" s="22"/>
      <c r="AK57" s="22"/>
      <c r="AL57" s="22"/>
      <c r="AM57" s="22"/>
      <c r="AN57" s="20"/>
      <c r="AO57" s="20"/>
      <c r="AP57" s="20"/>
      <c r="AQ57" s="20"/>
      <c r="AR57" s="20"/>
    </row>
    <row r="58" spans="1:44" s="17" customFormat="1" ht="20.25" customHeight="1" x14ac:dyDescent="0.2">
      <c r="A58" s="150"/>
      <c r="C58" s="63"/>
      <c r="D58" s="66" t="str">
        <f t="shared" si="13"/>
        <v/>
      </c>
      <c r="E58" s="69" t="str">
        <f>IFERROR(VLOOKUP(J58,Causa!$A$2:$F$15,6,0),"")</f>
        <v/>
      </c>
      <c r="F58" s="52"/>
      <c r="G58" s="53"/>
      <c r="H58" s="212"/>
      <c r="I58" s="55"/>
      <c r="J58" s="54"/>
      <c r="K58" s="54"/>
      <c r="L58" s="54"/>
      <c r="M58" s="54"/>
      <c r="N58" s="54"/>
      <c r="O58" s="54"/>
      <c r="P58" s="54"/>
      <c r="Q58" s="55"/>
      <c r="R58" s="54"/>
      <c r="S58" s="56">
        <f t="shared" si="17"/>
        <v>0</v>
      </c>
      <c r="T58" s="56">
        <f t="shared" si="14"/>
        <v>0</v>
      </c>
      <c r="U58" s="56">
        <f t="shared" si="18"/>
        <v>0</v>
      </c>
      <c r="V58" s="56">
        <f t="shared" si="15"/>
        <v>0</v>
      </c>
      <c r="W58" s="64" t="str">
        <f t="shared" si="16"/>
        <v/>
      </c>
      <c r="X58" s="56" t="str">
        <f t="shared" si="19"/>
        <v>T</v>
      </c>
      <c r="Y58" s="20"/>
      <c r="Z58" s="19"/>
      <c r="AA58" s="20"/>
      <c r="AB58" s="19"/>
      <c r="AC58" s="21"/>
      <c r="AJ58" s="22"/>
      <c r="AK58" s="22"/>
      <c r="AL58" s="22"/>
      <c r="AM58" s="22"/>
      <c r="AN58" s="20"/>
      <c r="AO58" s="20"/>
      <c r="AP58" s="20"/>
      <c r="AQ58" s="20"/>
      <c r="AR58" s="20"/>
    </row>
    <row r="59" spans="1:44" s="17" customFormat="1" ht="20.25" customHeight="1" x14ac:dyDescent="0.2">
      <c r="A59" s="150"/>
      <c r="C59" s="63"/>
      <c r="D59" s="66" t="str">
        <f t="shared" si="13"/>
        <v/>
      </c>
      <c r="E59" s="69" t="str">
        <f>IFERROR(VLOOKUP(J59,Causa!$A$2:$F$15,6,0),"")</f>
        <v/>
      </c>
      <c r="F59" s="52"/>
      <c r="G59" s="53"/>
      <c r="H59" s="212"/>
      <c r="I59" s="55"/>
      <c r="J59" s="54"/>
      <c r="K59" s="54"/>
      <c r="L59" s="54"/>
      <c r="M59" s="54"/>
      <c r="N59" s="54"/>
      <c r="O59" s="54"/>
      <c r="P59" s="54"/>
      <c r="Q59" s="55"/>
      <c r="R59" s="54"/>
      <c r="S59" s="56">
        <f t="shared" si="17"/>
        <v>0</v>
      </c>
      <c r="T59" s="56">
        <f t="shared" si="14"/>
        <v>0</v>
      </c>
      <c r="U59" s="56">
        <f t="shared" si="18"/>
        <v>0</v>
      </c>
      <c r="V59" s="56">
        <f t="shared" si="15"/>
        <v>0</v>
      </c>
      <c r="W59" s="64" t="str">
        <f t="shared" si="16"/>
        <v/>
      </c>
      <c r="X59" s="56" t="str">
        <f t="shared" si="19"/>
        <v>T</v>
      </c>
      <c r="Y59" s="20"/>
      <c r="Z59" s="19"/>
      <c r="AA59" s="20"/>
      <c r="AB59" s="19"/>
      <c r="AC59" s="21"/>
      <c r="AJ59" s="22"/>
      <c r="AK59" s="22"/>
      <c r="AL59" s="22"/>
      <c r="AM59" s="22"/>
      <c r="AN59" s="20"/>
      <c r="AO59" s="20"/>
      <c r="AP59" s="20"/>
      <c r="AQ59" s="20"/>
      <c r="AR59" s="20"/>
    </row>
    <row r="60" spans="1:44" s="17" customFormat="1" ht="20.25" customHeight="1" x14ac:dyDescent="0.2">
      <c r="A60" s="150"/>
      <c r="C60" s="63"/>
      <c r="D60" s="66" t="str">
        <f t="shared" si="13"/>
        <v/>
      </c>
      <c r="E60" s="69" t="str">
        <f>IFERROR(VLOOKUP(J60,Causa!$A$2:$F$15,6,0),"")</f>
        <v/>
      </c>
      <c r="F60" s="52"/>
      <c r="G60" s="53"/>
      <c r="H60" s="212"/>
      <c r="I60" s="55"/>
      <c r="J60" s="54"/>
      <c r="K60" s="54"/>
      <c r="L60" s="54"/>
      <c r="M60" s="54"/>
      <c r="N60" s="54"/>
      <c r="O60" s="54"/>
      <c r="P60" s="54"/>
      <c r="Q60" s="55"/>
      <c r="R60" s="54"/>
      <c r="S60" s="56">
        <f t="shared" si="17"/>
        <v>0</v>
      </c>
      <c r="T60" s="56">
        <f t="shared" si="14"/>
        <v>0</v>
      </c>
      <c r="U60" s="56">
        <f t="shared" si="18"/>
        <v>0</v>
      </c>
      <c r="V60" s="56">
        <f t="shared" si="15"/>
        <v>0</v>
      </c>
      <c r="W60" s="64" t="str">
        <f t="shared" si="16"/>
        <v/>
      </c>
      <c r="X60" s="56" t="str">
        <f t="shared" si="19"/>
        <v>T</v>
      </c>
      <c r="Y60" s="20"/>
      <c r="Z60" s="19"/>
      <c r="AA60" s="20"/>
      <c r="AB60" s="19"/>
      <c r="AC60" s="21"/>
      <c r="AJ60" s="22"/>
      <c r="AK60" s="22"/>
      <c r="AL60" s="22"/>
      <c r="AM60" s="22"/>
      <c r="AN60" s="20"/>
      <c r="AO60" s="20"/>
      <c r="AP60" s="20"/>
      <c r="AQ60" s="20"/>
      <c r="AR60" s="20"/>
    </row>
    <row r="61" spans="1:44" s="17" customFormat="1" ht="30.75" customHeight="1" x14ac:dyDescent="0.2">
      <c r="A61" s="150"/>
      <c r="C61" s="63"/>
      <c r="D61" s="66" t="str">
        <f t="shared" si="13"/>
        <v/>
      </c>
      <c r="E61" s="69" t="str">
        <f>IFERROR(VLOOKUP(J61,Causa!$A$2:$F$15,6,0),"")</f>
        <v/>
      </c>
      <c r="F61" s="52"/>
      <c r="G61" s="53"/>
      <c r="H61" s="212"/>
      <c r="I61" s="55"/>
      <c r="J61" s="54"/>
      <c r="K61" s="54"/>
      <c r="L61" s="54"/>
      <c r="M61" s="54"/>
      <c r="N61" s="54"/>
      <c r="O61" s="54"/>
      <c r="P61" s="54"/>
      <c r="Q61" s="55"/>
      <c r="R61" s="54"/>
      <c r="S61" s="56">
        <f t="shared" si="17"/>
        <v>0</v>
      </c>
      <c r="T61" s="56">
        <f t="shared" si="14"/>
        <v>0</v>
      </c>
      <c r="U61" s="56">
        <f t="shared" si="18"/>
        <v>0</v>
      </c>
      <c r="V61" s="56">
        <f t="shared" si="15"/>
        <v>0</v>
      </c>
      <c r="W61" s="64" t="str">
        <f t="shared" si="16"/>
        <v/>
      </c>
      <c r="X61" s="56" t="str">
        <f t="shared" si="19"/>
        <v>T</v>
      </c>
      <c r="Y61" s="20"/>
      <c r="Z61" s="19"/>
      <c r="AA61" s="20"/>
      <c r="AB61" s="19"/>
      <c r="AC61" s="21"/>
      <c r="AJ61" s="22"/>
      <c r="AK61" s="22"/>
      <c r="AL61" s="22"/>
      <c r="AM61" s="22"/>
      <c r="AN61" s="20"/>
      <c r="AO61" s="20"/>
      <c r="AP61" s="20"/>
      <c r="AQ61" s="20"/>
      <c r="AR61" s="20"/>
    </row>
    <row r="62" spans="1:44" s="17" customFormat="1" ht="30.75" customHeight="1" x14ac:dyDescent="0.2">
      <c r="A62" s="150"/>
      <c r="C62" s="63"/>
      <c r="D62" s="66" t="str">
        <f t="shared" si="13"/>
        <v/>
      </c>
      <c r="E62" s="69" t="str">
        <f>IFERROR(VLOOKUP(J62,Causa!$A$2:$F$15,6,0),"")</f>
        <v/>
      </c>
      <c r="F62" s="52"/>
      <c r="G62" s="53"/>
      <c r="H62" s="212"/>
      <c r="I62" s="55"/>
      <c r="J62" s="54"/>
      <c r="K62" s="54"/>
      <c r="L62" s="54"/>
      <c r="M62" s="54"/>
      <c r="N62" s="54"/>
      <c r="O62" s="54"/>
      <c r="P62" s="54"/>
      <c r="Q62" s="55"/>
      <c r="R62" s="54"/>
      <c r="S62" s="56">
        <f t="shared" si="17"/>
        <v>0</v>
      </c>
      <c r="T62" s="56">
        <f t="shared" si="14"/>
        <v>0</v>
      </c>
      <c r="U62" s="56">
        <f t="shared" si="18"/>
        <v>0</v>
      </c>
      <c r="V62" s="56">
        <f t="shared" si="15"/>
        <v>0</v>
      </c>
      <c r="W62" s="64" t="str">
        <f t="shared" si="16"/>
        <v/>
      </c>
      <c r="X62" s="56" t="str">
        <f t="shared" si="19"/>
        <v>T</v>
      </c>
      <c r="Y62" s="20"/>
      <c r="Z62" s="19"/>
      <c r="AA62" s="20"/>
      <c r="AB62" s="19"/>
      <c r="AC62" s="21"/>
      <c r="AJ62" s="22"/>
      <c r="AK62" s="22"/>
      <c r="AL62" s="22"/>
      <c r="AM62" s="22"/>
      <c r="AN62" s="20"/>
      <c r="AO62" s="20"/>
      <c r="AP62" s="20"/>
      <c r="AQ62" s="20"/>
      <c r="AR62" s="20"/>
    </row>
    <row r="63" spans="1:44" s="17" customFormat="1" ht="30.75" customHeight="1" x14ac:dyDescent="0.2">
      <c r="A63" s="150"/>
      <c r="C63" s="63"/>
      <c r="D63" s="66" t="str">
        <f t="shared" si="13"/>
        <v/>
      </c>
      <c r="E63" s="69" t="str">
        <f>IFERROR(VLOOKUP(J63,Causa!$A$2:$F$15,6,0),"")</f>
        <v/>
      </c>
      <c r="F63" s="52"/>
      <c r="G63" s="53"/>
      <c r="H63" s="212"/>
      <c r="I63" s="55"/>
      <c r="J63" s="54"/>
      <c r="K63" s="54"/>
      <c r="L63" s="54"/>
      <c r="M63" s="54"/>
      <c r="N63" s="54"/>
      <c r="O63" s="54"/>
      <c r="P63" s="54"/>
      <c r="Q63" s="55"/>
      <c r="R63" s="54"/>
      <c r="S63" s="56">
        <f t="shared" si="17"/>
        <v>0</v>
      </c>
      <c r="T63" s="56">
        <f t="shared" si="14"/>
        <v>0</v>
      </c>
      <c r="U63" s="56">
        <f t="shared" si="18"/>
        <v>0</v>
      </c>
      <c r="V63" s="56">
        <f t="shared" si="15"/>
        <v>0</v>
      </c>
      <c r="W63" s="64" t="str">
        <f t="shared" si="16"/>
        <v/>
      </c>
      <c r="X63" s="56" t="str">
        <f t="shared" si="19"/>
        <v>T</v>
      </c>
      <c r="Y63" s="20"/>
      <c r="Z63" s="19"/>
      <c r="AA63" s="20"/>
      <c r="AB63" s="19"/>
      <c r="AC63" s="21"/>
      <c r="AJ63" s="22"/>
      <c r="AK63" s="22"/>
      <c r="AL63" s="22"/>
      <c r="AM63" s="22"/>
      <c r="AN63" s="20"/>
      <c r="AO63" s="20"/>
      <c r="AP63" s="20"/>
      <c r="AQ63" s="20"/>
      <c r="AR63" s="20"/>
    </row>
    <row r="64" spans="1:44" s="17" customFormat="1" ht="30.75" customHeight="1" x14ac:dyDescent="0.2">
      <c r="A64" s="150"/>
      <c r="C64" s="63"/>
      <c r="D64" s="66" t="str">
        <f t="shared" si="13"/>
        <v/>
      </c>
      <c r="E64" s="69" t="str">
        <f>IFERROR(VLOOKUP(J64,Causa!$A$2:$F$15,6,0),"")</f>
        <v/>
      </c>
      <c r="F64" s="52"/>
      <c r="G64" s="53"/>
      <c r="H64" s="212"/>
      <c r="I64" s="55"/>
      <c r="J64" s="54"/>
      <c r="K64" s="54"/>
      <c r="L64" s="54"/>
      <c r="M64" s="54"/>
      <c r="N64" s="54"/>
      <c r="O64" s="54"/>
      <c r="P64" s="54"/>
      <c r="Q64" s="55"/>
      <c r="R64" s="54"/>
      <c r="S64" s="56">
        <f t="shared" si="17"/>
        <v>0</v>
      </c>
      <c r="T64" s="56">
        <f t="shared" si="14"/>
        <v>0</v>
      </c>
      <c r="U64" s="56">
        <f t="shared" si="18"/>
        <v>0</v>
      </c>
      <c r="V64" s="56">
        <f t="shared" si="15"/>
        <v>0</v>
      </c>
      <c r="W64" s="64" t="str">
        <f t="shared" si="16"/>
        <v/>
      </c>
      <c r="X64" s="56" t="str">
        <f t="shared" si="19"/>
        <v>T</v>
      </c>
      <c r="Y64" s="20"/>
      <c r="Z64" s="19"/>
      <c r="AA64" s="20"/>
      <c r="AB64" s="19"/>
      <c r="AC64" s="21"/>
      <c r="AJ64" s="22"/>
      <c r="AK64" s="22"/>
      <c r="AL64" s="22"/>
      <c r="AM64" s="22"/>
      <c r="AN64" s="20"/>
      <c r="AO64" s="20"/>
      <c r="AP64" s="20"/>
      <c r="AQ64" s="20"/>
      <c r="AR64" s="20"/>
    </row>
    <row r="65" spans="1:44" s="17" customFormat="1" ht="30.75" customHeight="1" x14ac:dyDescent="0.2">
      <c r="A65" s="150"/>
      <c r="C65" s="63"/>
      <c r="D65" s="66" t="str">
        <f t="shared" si="13"/>
        <v/>
      </c>
      <c r="E65" s="69" t="str">
        <f>IFERROR(VLOOKUP(J65,Causa!$A$2:$F$15,6,0),"")</f>
        <v/>
      </c>
      <c r="F65" s="52"/>
      <c r="G65" s="53"/>
      <c r="H65" s="212"/>
      <c r="I65" s="55"/>
      <c r="J65" s="54"/>
      <c r="K65" s="54"/>
      <c r="L65" s="54"/>
      <c r="M65" s="54"/>
      <c r="N65" s="54"/>
      <c r="O65" s="54"/>
      <c r="P65" s="54"/>
      <c r="Q65" s="55"/>
      <c r="R65" s="54"/>
      <c r="S65" s="56">
        <f t="shared" si="17"/>
        <v>0</v>
      </c>
      <c r="T65" s="56">
        <f t="shared" si="14"/>
        <v>0</v>
      </c>
      <c r="U65" s="56">
        <f t="shared" si="18"/>
        <v>0</v>
      </c>
      <c r="V65" s="56">
        <f t="shared" si="15"/>
        <v>0</v>
      </c>
      <c r="W65" s="64" t="str">
        <f t="shared" si="16"/>
        <v/>
      </c>
      <c r="X65" s="56" t="str">
        <f t="shared" si="19"/>
        <v>T</v>
      </c>
      <c r="Y65" s="20"/>
      <c r="Z65" s="19"/>
      <c r="AA65" s="20"/>
      <c r="AB65" s="19"/>
      <c r="AC65" s="21"/>
      <c r="AJ65" s="22"/>
      <c r="AK65" s="22"/>
      <c r="AL65" s="22"/>
      <c r="AM65" s="22"/>
      <c r="AN65" s="20"/>
      <c r="AO65" s="20"/>
      <c r="AP65" s="20"/>
      <c r="AQ65" s="20"/>
      <c r="AR65" s="20"/>
    </row>
    <row r="66" spans="1:44" s="17" customFormat="1" ht="30.75" customHeight="1" x14ac:dyDescent="0.2">
      <c r="A66" s="150"/>
      <c r="C66" s="63"/>
      <c r="D66" s="66" t="str">
        <f t="shared" si="13"/>
        <v/>
      </c>
      <c r="E66" s="69" t="str">
        <f>IFERROR(VLOOKUP(J66,Causa!$A$2:$F$15,6,0),"")</f>
        <v/>
      </c>
      <c r="F66" s="52"/>
      <c r="G66" s="53"/>
      <c r="H66" s="212"/>
      <c r="I66" s="55"/>
      <c r="J66" s="54"/>
      <c r="K66" s="54"/>
      <c r="L66" s="54"/>
      <c r="M66" s="54"/>
      <c r="N66" s="54"/>
      <c r="O66" s="54"/>
      <c r="P66" s="54"/>
      <c r="Q66" s="55"/>
      <c r="R66" s="54"/>
      <c r="S66" s="56">
        <f t="shared" si="17"/>
        <v>0</v>
      </c>
      <c r="T66" s="56">
        <f t="shared" si="14"/>
        <v>0</v>
      </c>
      <c r="U66" s="56">
        <f t="shared" si="18"/>
        <v>0</v>
      </c>
      <c r="V66" s="56">
        <f t="shared" si="15"/>
        <v>0</v>
      </c>
      <c r="W66" s="64" t="str">
        <f t="shared" si="16"/>
        <v/>
      </c>
      <c r="X66" s="56" t="str">
        <f t="shared" si="19"/>
        <v>T</v>
      </c>
      <c r="Y66" s="20"/>
      <c r="Z66" s="19"/>
      <c r="AA66" s="20"/>
      <c r="AB66" s="19"/>
      <c r="AC66" s="21"/>
      <c r="AJ66" s="22"/>
      <c r="AK66" s="22"/>
      <c r="AL66" s="22"/>
      <c r="AM66" s="22"/>
      <c r="AN66" s="20"/>
      <c r="AO66" s="20"/>
      <c r="AP66" s="20"/>
      <c r="AQ66" s="20"/>
      <c r="AR66" s="20"/>
    </row>
    <row r="67" spans="1:44" s="17" customFormat="1" ht="30.75" customHeight="1" x14ac:dyDescent="0.2">
      <c r="A67" s="150"/>
      <c r="C67" s="63"/>
      <c r="D67" s="66" t="str">
        <f t="shared" si="13"/>
        <v/>
      </c>
      <c r="E67" s="69" t="str">
        <f>IFERROR(VLOOKUP(J67,Causa!$A$2:$F$15,6,0),"")</f>
        <v/>
      </c>
      <c r="F67" s="52"/>
      <c r="G67" s="53"/>
      <c r="H67" s="212"/>
      <c r="I67" s="55"/>
      <c r="J67" s="54"/>
      <c r="K67" s="54"/>
      <c r="L67" s="54"/>
      <c r="M67" s="54"/>
      <c r="N67" s="54"/>
      <c r="O67" s="54"/>
      <c r="P67" s="54"/>
      <c r="Q67" s="55"/>
      <c r="R67" s="54"/>
      <c r="S67" s="56">
        <f t="shared" si="17"/>
        <v>0</v>
      </c>
      <c r="T67" s="56">
        <f t="shared" si="14"/>
        <v>0</v>
      </c>
      <c r="U67" s="56">
        <f t="shared" si="18"/>
        <v>0</v>
      </c>
      <c r="V67" s="56">
        <f t="shared" si="15"/>
        <v>0</v>
      </c>
      <c r="W67" s="64" t="str">
        <f t="shared" si="16"/>
        <v/>
      </c>
      <c r="X67" s="56" t="str">
        <f t="shared" si="19"/>
        <v>T</v>
      </c>
      <c r="Y67" s="20"/>
      <c r="Z67" s="19"/>
      <c r="AA67" s="20"/>
      <c r="AB67" s="19"/>
      <c r="AC67" s="21"/>
      <c r="AJ67" s="22"/>
      <c r="AK67" s="22"/>
      <c r="AL67" s="22"/>
      <c r="AM67" s="22"/>
      <c r="AN67" s="20"/>
      <c r="AO67" s="20"/>
      <c r="AP67" s="20"/>
      <c r="AQ67" s="20"/>
      <c r="AR67" s="20"/>
    </row>
    <row r="68" spans="1:44" s="17" customFormat="1" ht="30.75" customHeight="1" x14ac:dyDescent="0.2">
      <c r="A68" s="150"/>
      <c r="C68" s="63"/>
      <c r="D68" s="66" t="str">
        <f t="shared" si="13"/>
        <v/>
      </c>
      <c r="E68" s="69" t="str">
        <f>IFERROR(VLOOKUP(J68,Causa!$A$2:$F$15,6,0),"")</f>
        <v/>
      </c>
      <c r="F68" s="52"/>
      <c r="G68" s="53"/>
      <c r="H68" s="212"/>
      <c r="I68" s="55"/>
      <c r="J68" s="54"/>
      <c r="K68" s="54"/>
      <c r="L68" s="54"/>
      <c r="M68" s="54"/>
      <c r="N68" s="54"/>
      <c r="O68" s="54"/>
      <c r="P68" s="54"/>
      <c r="Q68" s="55"/>
      <c r="R68" s="54"/>
      <c r="S68" s="56">
        <f t="shared" si="17"/>
        <v>0</v>
      </c>
      <c r="T68" s="56">
        <f t="shared" si="14"/>
        <v>0</v>
      </c>
      <c r="U68" s="56">
        <f t="shared" si="18"/>
        <v>0</v>
      </c>
      <c r="V68" s="56">
        <f t="shared" si="15"/>
        <v>0</v>
      </c>
      <c r="W68" s="64" t="str">
        <f t="shared" si="16"/>
        <v/>
      </c>
      <c r="X68" s="56" t="str">
        <f t="shared" si="19"/>
        <v>T</v>
      </c>
      <c r="Y68" s="20"/>
      <c r="Z68" s="19"/>
      <c r="AA68" s="20"/>
      <c r="AB68" s="19"/>
      <c r="AC68" s="21"/>
      <c r="AJ68" s="22"/>
      <c r="AK68" s="22"/>
      <c r="AL68" s="22"/>
      <c r="AM68" s="22"/>
      <c r="AN68" s="20"/>
      <c r="AO68" s="20"/>
      <c r="AP68" s="20"/>
      <c r="AQ68" s="20"/>
      <c r="AR68" s="20"/>
    </row>
    <row r="69" spans="1:44" s="17" customFormat="1" ht="30.75" customHeight="1" x14ac:dyDescent="0.2">
      <c r="A69" s="150"/>
      <c r="C69" s="63"/>
      <c r="D69" s="66" t="str">
        <f t="shared" si="13"/>
        <v/>
      </c>
      <c r="E69" s="69" t="str">
        <f>IFERROR(VLOOKUP(J69,Causa!$A$2:$F$15,6,0),"")</f>
        <v/>
      </c>
      <c r="F69" s="52"/>
      <c r="G69" s="53"/>
      <c r="H69" s="212"/>
      <c r="I69" s="55"/>
      <c r="J69" s="54"/>
      <c r="K69" s="54"/>
      <c r="L69" s="54"/>
      <c r="M69" s="54"/>
      <c r="N69" s="54"/>
      <c r="O69" s="54"/>
      <c r="P69" s="54"/>
      <c r="Q69" s="55"/>
      <c r="R69" s="54"/>
      <c r="S69" s="56">
        <f t="shared" si="17"/>
        <v>0</v>
      </c>
      <c r="T69" s="56">
        <f t="shared" si="14"/>
        <v>0</v>
      </c>
      <c r="U69" s="56">
        <f t="shared" si="18"/>
        <v>0</v>
      </c>
      <c r="V69" s="56">
        <f t="shared" si="15"/>
        <v>0</v>
      </c>
      <c r="W69" s="64" t="str">
        <f t="shared" si="16"/>
        <v/>
      </c>
      <c r="X69" s="56" t="str">
        <f t="shared" si="19"/>
        <v>T</v>
      </c>
      <c r="Y69" s="20"/>
      <c r="Z69" s="19"/>
      <c r="AA69" s="20"/>
      <c r="AB69" s="19"/>
      <c r="AC69" s="21"/>
      <c r="AJ69" s="22"/>
      <c r="AK69" s="22"/>
      <c r="AL69" s="22"/>
      <c r="AM69" s="22"/>
      <c r="AN69" s="20"/>
      <c r="AO69" s="20"/>
      <c r="AP69" s="20"/>
      <c r="AQ69" s="20"/>
      <c r="AR69" s="20"/>
    </row>
    <row r="70" spans="1:44" s="17" customFormat="1" ht="30.75" customHeight="1" x14ac:dyDescent="0.2">
      <c r="A70" s="150"/>
      <c r="C70" s="63"/>
      <c r="D70" s="66" t="str">
        <f t="shared" si="13"/>
        <v/>
      </c>
      <c r="E70" s="69" t="str">
        <f>IFERROR(VLOOKUP(J70,Causa!$A$2:$F$15,6,0),"")</f>
        <v/>
      </c>
      <c r="F70" s="52"/>
      <c r="G70" s="53"/>
      <c r="H70" s="212"/>
      <c r="I70" s="55"/>
      <c r="J70" s="54"/>
      <c r="K70" s="54"/>
      <c r="L70" s="54"/>
      <c r="M70" s="54"/>
      <c r="N70" s="54"/>
      <c r="O70" s="54"/>
      <c r="P70" s="54"/>
      <c r="Q70" s="55"/>
      <c r="R70" s="54"/>
      <c r="S70" s="56">
        <f t="shared" si="17"/>
        <v>0</v>
      </c>
      <c r="T70" s="56">
        <f t="shared" si="14"/>
        <v>0</v>
      </c>
      <c r="U70" s="56">
        <f t="shared" si="18"/>
        <v>0</v>
      </c>
      <c r="V70" s="56">
        <f t="shared" si="15"/>
        <v>0</v>
      </c>
      <c r="W70" s="64" t="str">
        <f t="shared" si="16"/>
        <v/>
      </c>
      <c r="X70" s="56" t="str">
        <f t="shared" si="19"/>
        <v>T</v>
      </c>
      <c r="Y70" s="20"/>
      <c r="Z70" s="19"/>
      <c r="AA70" s="20"/>
      <c r="AB70" s="19"/>
      <c r="AC70" s="21"/>
      <c r="AJ70" s="22"/>
      <c r="AK70" s="22"/>
      <c r="AL70" s="22"/>
      <c r="AM70" s="22"/>
      <c r="AN70" s="20"/>
      <c r="AO70" s="20"/>
      <c r="AP70" s="20"/>
      <c r="AQ70" s="20"/>
      <c r="AR70" s="20"/>
    </row>
    <row r="71" spans="1:44" s="17" customFormat="1" ht="30.75" customHeight="1" x14ac:dyDescent="0.2">
      <c r="A71" s="150"/>
      <c r="C71" s="63"/>
      <c r="D71" s="66" t="str">
        <f t="shared" si="13"/>
        <v/>
      </c>
      <c r="E71" s="69" t="str">
        <f>IFERROR(VLOOKUP(J71,Causa!$A$2:$F$15,6,0),"")</f>
        <v/>
      </c>
      <c r="F71" s="52"/>
      <c r="G71" s="53"/>
      <c r="H71" s="212"/>
      <c r="I71" s="55"/>
      <c r="J71" s="54"/>
      <c r="K71" s="54"/>
      <c r="L71" s="54"/>
      <c r="M71" s="54"/>
      <c r="N71" s="54"/>
      <c r="O71" s="54"/>
      <c r="P71" s="54"/>
      <c r="Q71" s="55"/>
      <c r="R71" s="54"/>
      <c r="S71" s="56">
        <f t="shared" si="17"/>
        <v>0</v>
      </c>
      <c r="T71" s="56">
        <f t="shared" si="14"/>
        <v>0</v>
      </c>
      <c r="U71" s="56">
        <f t="shared" si="18"/>
        <v>0</v>
      </c>
      <c r="V71" s="56">
        <f t="shared" si="15"/>
        <v>0</v>
      </c>
      <c r="W71" s="64" t="str">
        <f t="shared" si="16"/>
        <v/>
      </c>
      <c r="X71" s="56" t="str">
        <f t="shared" si="19"/>
        <v>T</v>
      </c>
      <c r="Y71" s="20"/>
      <c r="Z71" s="19"/>
      <c r="AA71" s="20"/>
      <c r="AB71" s="19"/>
      <c r="AC71" s="21"/>
      <c r="AJ71" s="22"/>
      <c r="AK71" s="22"/>
      <c r="AL71" s="22"/>
      <c r="AM71" s="22"/>
      <c r="AN71" s="20"/>
      <c r="AO71" s="20"/>
      <c r="AP71" s="20"/>
      <c r="AQ71" s="20"/>
      <c r="AR71" s="20"/>
    </row>
    <row r="72" spans="1:44" s="17" customFormat="1" ht="30.75" customHeight="1" x14ac:dyDescent="0.2">
      <c r="A72" s="150"/>
      <c r="C72" s="63"/>
      <c r="D72" s="66" t="str">
        <f t="shared" si="13"/>
        <v/>
      </c>
      <c r="E72" s="69" t="str">
        <f>IFERROR(VLOOKUP(J72,Causa!$A$2:$F$15,6,0),"")</f>
        <v/>
      </c>
      <c r="F72" s="52"/>
      <c r="G72" s="53"/>
      <c r="H72" s="212"/>
      <c r="I72" s="55"/>
      <c r="J72" s="54"/>
      <c r="K72" s="54"/>
      <c r="L72" s="54"/>
      <c r="M72" s="54"/>
      <c r="N72" s="54"/>
      <c r="O72" s="54"/>
      <c r="P72" s="54"/>
      <c r="Q72" s="55"/>
      <c r="R72" s="54"/>
      <c r="S72" s="56">
        <f t="shared" si="17"/>
        <v>0</v>
      </c>
      <c r="T72" s="56">
        <f t="shared" si="14"/>
        <v>0</v>
      </c>
      <c r="U72" s="56">
        <f t="shared" si="18"/>
        <v>0</v>
      </c>
      <c r="V72" s="56">
        <f t="shared" si="15"/>
        <v>0</v>
      </c>
      <c r="W72" s="64" t="str">
        <f t="shared" si="16"/>
        <v/>
      </c>
      <c r="X72" s="56" t="str">
        <f t="shared" si="19"/>
        <v>T</v>
      </c>
      <c r="Y72" s="20"/>
      <c r="Z72" s="19"/>
      <c r="AA72" s="20"/>
      <c r="AB72" s="19"/>
      <c r="AC72" s="21"/>
      <c r="AJ72" s="22"/>
      <c r="AK72" s="22"/>
      <c r="AL72" s="22"/>
      <c r="AM72" s="22"/>
      <c r="AN72" s="20"/>
      <c r="AO72" s="20"/>
      <c r="AP72" s="20"/>
      <c r="AQ72" s="20"/>
      <c r="AR72" s="20"/>
    </row>
    <row r="73" spans="1:44" s="17" customFormat="1" ht="30.75" customHeight="1" x14ac:dyDescent="0.2">
      <c r="A73" s="150"/>
      <c r="C73" s="63"/>
      <c r="D73" s="66" t="str">
        <f t="shared" si="13"/>
        <v/>
      </c>
      <c r="E73" s="69" t="str">
        <f>IFERROR(VLOOKUP(J73,Causa!$A$2:$F$15,6,0),"")</f>
        <v/>
      </c>
      <c r="F73" s="52"/>
      <c r="G73" s="53"/>
      <c r="H73" s="212"/>
      <c r="I73" s="55"/>
      <c r="J73" s="54"/>
      <c r="K73" s="54"/>
      <c r="L73" s="54"/>
      <c r="M73" s="54"/>
      <c r="N73" s="54"/>
      <c r="O73" s="54"/>
      <c r="P73" s="54"/>
      <c r="Q73" s="55"/>
      <c r="R73" s="54"/>
      <c r="S73" s="56">
        <f t="shared" si="17"/>
        <v>0</v>
      </c>
      <c r="T73" s="56">
        <f t="shared" si="14"/>
        <v>0</v>
      </c>
      <c r="U73" s="56">
        <f t="shared" si="18"/>
        <v>0</v>
      </c>
      <c r="V73" s="56">
        <f t="shared" si="15"/>
        <v>0</v>
      </c>
      <c r="W73" s="64" t="str">
        <f t="shared" si="16"/>
        <v/>
      </c>
      <c r="X73" s="56" t="str">
        <f t="shared" si="19"/>
        <v>T</v>
      </c>
      <c r="Y73" s="20"/>
      <c r="Z73" s="19"/>
      <c r="AA73" s="20"/>
      <c r="AB73" s="19"/>
      <c r="AC73" s="21"/>
      <c r="AJ73" s="22"/>
      <c r="AK73" s="22"/>
      <c r="AL73" s="22"/>
      <c r="AM73" s="22"/>
      <c r="AN73" s="20"/>
      <c r="AO73" s="20"/>
      <c r="AP73" s="20"/>
      <c r="AQ73" s="20"/>
      <c r="AR73" s="20"/>
    </row>
    <row r="74" spans="1:44" s="17" customFormat="1" ht="30.75" customHeight="1" x14ac:dyDescent="0.2">
      <c r="A74" s="150"/>
      <c r="C74" s="63"/>
      <c r="D74" s="66" t="str">
        <f t="shared" si="13"/>
        <v/>
      </c>
      <c r="E74" s="69" t="str">
        <f>IFERROR(VLOOKUP(J74,Causa!$A$2:$F$15,6,0),"")</f>
        <v/>
      </c>
      <c r="F74" s="52"/>
      <c r="G74" s="53"/>
      <c r="H74" s="212"/>
      <c r="I74" s="55"/>
      <c r="J74" s="54"/>
      <c r="K74" s="54"/>
      <c r="L74" s="54"/>
      <c r="M74" s="54"/>
      <c r="N74" s="54"/>
      <c r="O74" s="54"/>
      <c r="P74" s="54"/>
      <c r="Q74" s="55"/>
      <c r="R74" s="54"/>
      <c r="S74" s="56">
        <f t="shared" si="17"/>
        <v>0</v>
      </c>
      <c r="T74" s="56">
        <f t="shared" si="14"/>
        <v>0</v>
      </c>
      <c r="U74" s="56">
        <f t="shared" si="18"/>
        <v>0</v>
      </c>
      <c r="V74" s="56">
        <f t="shared" si="15"/>
        <v>0</v>
      </c>
      <c r="W74" s="64" t="str">
        <f t="shared" si="16"/>
        <v/>
      </c>
      <c r="X74" s="56" t="str">
        <f t="shared" si="19"/>
        <v>T</v>
      </c>
      <c r="Y74" s="20"/>
      <c r="Z74" s="19"/>
      <c r="AA74" s="20"/>
      <c r="AB74" s="19"/>
      <c r="AC74" s="21"/>
      <c r="AJ74" s="22"/>
      <c r="AK74" s="22"/>
      <c r="AL74" s="22"/>
      <c r="AM74" s="22"/>
      <c r="AN74" s="20"/>
      <c r="AO74" s="20"/>
      <c r="AP74" s="20"/>
      <c r="AQ74" s="20"/>
      <c r="AR74" s="20"/>
    </row>
    <row r="75" spans="1:44" s="17" customFormat="1" ht="30.75" customHeight="1" x14ac:dyDescent="0.2">
      <c r="A75" s="150"/>
      <c r="C75" s="63"/>
      <c r="D75" s="66" t="str">
        <f t="shared" si="13"/>
        <v/>
      </c>
      <c r="E75" s="69" t="str">
        <f>IFERROR(VLOOKUP(J75,Causa!$A$2:$F$15,6,0),"")</f>
        <v/>
      </c>
      <c r="F75" s="52"/>
      <c r="G75" s="53"/>
      <c r="H75" s="212"/>
      <c r="I75" s="55"/>
      <c r="J75" s="54"/>
      <c r="K75" s="54"/>
      <c r="L75" s="54"/>
      <c r="M75" s="54"/>
      <c r="N75" s="54"/>
      <c r="O75" s="54"/>
      <c r="P75" s="54"/>
      <c r="Q75" s="55"/>
      <c r="R75" s="54"/>
      <c r="S75" s="56">
        <f t="shared" si="17"/>
        <v>0</v>
      </c>
      <c r="T75" s="56">
        <f t="shared" si="14"/>
        <v>0</v>
      </c>
      <c r="U75" s="56">
        <f t="shared" si="18"/>
        <v>0</v>
      </c>
      <c r="V75" s="56">
        <f t="shared" si="15"/>
        <v>0</v>
      </c>
      <c r="W75" s="64" t="str">
        <f t="shared" si="16"/>
        <v/>
      </c>
      <c r="X75" s="56" t="str">
        <f t="shared" si="19"/>
        <v>T</v>
      </c>
      <c r="Y75" s="20"/>
      <c r="Z75" s="19"/>
      <c r="AA75" s="20"/>
      <c r="AB75" s="19"/>
      <c r="AC75" s="21"/>
      <c r="AJ75" s="22"/>
      <c r="AK75" s="22"/>
      <c r="AL75" s="22"/>
      <c r="AM75" s="22"/>
      <c r="AN75" s="20"/>
      <c r="AO75" s="20"/>
      <c r="AP75" s="20"/>
      <c r="AQ75" s="20"/>
      <c r="AR75" s="20"/>
    </row>
    <row r="76" spans="1:44" s="17" customFormat="1" ht="30.75" customHeight="1" x14ac:dyDescent="0.2">
      <c r="A76" s="150"/>
      <c r="C76" s="63"/>
      <c r="D76" s="66" t="str">
        <f t="shared" si="13"/>
        <v/>
      </c>
      <c r="E76" s="69" t="str">
        <f>IFERROR(VLOOKUP(J76,Causa!$A$2:$F$15,6,0),"")</f>
        <v/>
      </c>
      <c r="F76" s="52"/>
      <c r="G76" s="53"/>
      <c r="H76" s="212"/>
      <c r="I76" s="55"/>
      <c r="J76" s="54"/>
      <c r="K76" s="54"/>
      <c r="L76" s="54"/>
      <c r="M76" s="54"/>
      <c r="N76" s="54"/>
      <c r="O76" s="54"/>
      <c r="P76" s="54"/>
      <c r="Q76" s="55"/>
      <c r="R76" s="54"/>
      <c r="S76" s="56">
        <f t="shared" si="17"/>
        <v>0</v>
      </c>
      <c r="T76" s="56">
        <f t="shared" si="14"/>
        <v>0</v>
      </c>
      <c r="U76" s="56">
        <f t="shared" si="18"/>
        <v>0</v>
      </c>
      <c r="V76" s="56">
        <f t="shared" si="15"/>
        <v>0</v>
      </c>
      <c r="W76" s="64" t="str">
        <f t="shared" si="16"/>
        <v/>
      </c>
      <c r="X76" s="56" t="str">
        <f t="shared" si="19"/>
        <v>T</v>
      </c>
      <c r="Y76" s="20"/>
      <c r="Z76" s="19"/>
      <c r="AA76" s="20"/>
      <c r="AB76" s="19"/>
      <c r="AC76" s="21"/>
      <c r="AJ76" s="22"/>
      <c r="AK76" s="22"/>
      <c r="AL76" s="22"/>
      <c r="AM76" s="22"/>
      <c r="AN76" s="20"/>
      <c r="AO76" s="20"/>
      <c r="AP76" s="20"/>
      <c r="AQ76" s="20"/>
      <c r="AR76" s="20"/>
    </row>
    <row r="77" spans="1:44" s="17" customFormat="1" ht="30.75" customHeight="1" x14ac:dyDescent="0.2">
      <c r="A77" s="150"/>
      <c r="C77" s="63"/>
      <c r="D77" s="66" t="str">
        <f t="shared" si="13"/>
        <v/>
      </c>
      <c r="E77" s="69" t="str">
        <f>IFERROR(VLOOKUP(J77,Causa!$A$2:$F$15,6,0),"")</f>
        <v/>
      </c>
      <c r="F77" s="52"/>
      <c r="G77" s="53"/>
      <c r="H77" s="212"/>
      <c r="I77" s="55"/>
      <c r="J77" s="54"/>
      <c r="K77" s="54"/>
      <c r="L77" s="54"/>
      <c r="M77" s="54"/>
      <c r="N77" s="54"/>
      <c r="O77" s="54"/>
      <c r="P77" s="54"/>
      <c r="Q77" s="55"/>
      <c r="R77" s="54"/>
      <c r="S77" s="56">
        <f t="shared" si="17"/>
        <v>0</v>
      </c>
      <c r="T77" s="56">
        <f t="shared" si="14"/>
        <v>0</v>
      </c>
      <c r="U77" s="56">
        <f t="shared" si="18"/>
        <v>0</v>
      </c>
      <c r="V77" s="56">
        <f t="shared" si="15"/>
        <v>0</v>
      </c>
      <c r="W77" s="64" t="str">
        <f t="shared" si="16"/>
        <v/>
      </c>
      <c r="X77" s="56" t="str">
        <f t="shared" si="19"/>
        <v>T</v>
      </c>
      <c r="Y77" s="20"/>
      <c r="Z77" s="19"/>
      <c r="AA77" s="20"/>
      <c r="AB77" s="19"/>
      <c r="AC77" s="21"/>
      <c r="AJ77" s="22"/>
      <c r="AK77" s="22"/>
      <c r="AL77" s="22"/>
      <c r="AM77" s="22"/>
      <c r="AN77" s="20"/>
      <c r="AO77" s="20"/>
      <c r="AP77" s="20"/>
      <c r="AQ77" s="20"/>
      <c r="AR77" s="20"/>
    </row>
    <row r="78" spans="1:44" s="17" customFormat="1" ht="30.75" customHeight="1" x14ac:dyDescent="0.2">
      <c r="A78" s="150"/>
      <c r="C78" s="63"/>
      <c r="D78" s="66" t="str">
        <f t="shared" si="13"/>
        <v/>
      </c>
      <c r="E78" s="69" t="str">
        <f>IFERROR(VLOOKUP(J78,Causa!$A$2:$F$15,6,0),"")</f>
        <v/>
      </c>
      <c r="F78" s="52"/>
      <c r="G78" s="53"/>
      <c r="H78" s="212"/>
      <c r="I78" s="55"/>
      <c r="J78" s="54"/>
      <c r="K78" s="54"/>
      <c r="L78" s="54"/>
      <c r="M78" s="54"/>
      <c r="N78" s="54"/>
      <c r="O78" s="54"/>
      <c r="P78" s="54"/>
      <c r="Q78" s="55"/>
      <c r="R78" s="54"/>
      <c r="S78" s="56">
        <f t="shared" si="17"/>
        <v>0</v>
      </c>
      <c r="T78" s="56">
        <f t="shared" si="14"/>
        <v>0</v>
      </c>
      <c r="U78" s="56">
        <f t="shared" si="18"/>
        <v>0</v>
      </c>
      <c r="V78" s="56">
        <f t="shared" si="15"/>
        <v>0</v>
      </c>
      <c r="W78" s="64" t="str">
        <f t="shared" si="16"/>
        <v/>
      </c>
      <c r="X78" s="56" t="str">
        <f t="shared" si="19"/>
        <v>T</v>
      </c>
      <c r="Y78" s="20"/>
      <c r="Z78" s="19"/>
      <c r="AA78" s="20"/>
      <c r="AB78" s="19"/>
      <c r="AC78" s="21"/>
      <c r="AJ78" s="22"/>
      <c r="AK78" s="22"/>
      <c r="AL78" s="22"/>
      <c r="AM78" s="22"/>
      <c r="AN78" s="20"/>
      <c r="AO78" s="20"/>
      <c r="AP78" s="20"/>
      <c r="AQ78" s="20"/>
      <c r="AR78" s="20"/>
    </row>
    <row r="79" spans="1:44" s="17" customFormat="1" ht="30.75" customHeight="1" x14ac:dyDescent="0.2">
      <c r="A79" s="150"/>
      <c r="C79" s="63"/>
      <c r="D79" s="66" t="str">
        <f t="shared" si="13"/>
        <v/>
      </c>
      <c r="E79" s="69" t="str">
        <f>IFERROR(VLOOKUP(J79,Causa!$A$2:$F$15,6,0),"")</f>
        <v/>
      </c>
      <c r="F79" s="52"/>
      <c r="G79" s="53"/>
      <c r="H79" s="212"/>
      <c r="I79" s="55"/>
      <c r="J79" s="54"/>
      <c r="K79" s="54"/>
      <c r="L79" s="54"/>
      <c r="M79" s="54"/>
      <c r="N79" s="54"/>
      <c r="O79" s="54"/>
      <c r="P79" s="54"/>
      <c r="Q79" s="55"/>
      <c r="R79" s="54"/>
      <c r="S79" s="56">
        <f t="shared" si="17"/>
        <v>0</v>
      </c>
      <c r="T79" s="56">
        <f t="shared" si="14"/>
        <v>0</v>
      </c>
      <c r="U79" s="56">
        <f t="shared" si="18"/>
        <v>0</v>
      </c>
      <c r="V79" s="56">
        <f t="shared" si="15"/>
        <v>0</v>
      </c>
      <c r="W79" s="64" t="str">
        <f t="shared" si="16"/>
        <v/>
      </c>
      <c r="X79" s="56" t="str">
        <f t="shared" si="19"/>
        <v>T</v>
      </c>
      <c r="Y79" s="20"/>
      <c r="Z79" s="19"/>
      <c r="AA79" s="20"/>
      <c r="AB79" s="19"/>
      <c r="AC79" s="21"/>
      <c r="AJ79" s="22"/>
      <c r="AK79" s="22"/>
      <c r="AL79" s="22"/>
      <c r="AM79" s="22"/>
      <c r="AN79" s="20"/>
      <c r="AO79" s="20"/>
      <c r="AP79" s="20"/>
      <c r="AQ79" s="20"/>
      <c r="AR79" s="20"/>
    </row>
    <row r="80" spans="1:44" s="17" customFormat="1" ht="30.75" customHeight="1" x14ac:dyDescent="0.2">
      <c r="A80" s="150"/>
      <c r="C80" s="63"/>
      <c r="D80" s="66" t="str">
        <f t="shared" si="13"/>
        <v/>
      </c>
      <c r="E80" s="69" t="str">
        <f>IFERROR(VLOOKUP(J80,Causa!$A$2:$F$15,6,0),"")</f>
        <v/>
      </c>
      <c r="F80" s="52"/>
      <c r="G80" s="53"/>
      <c r="H80" s="212"/>
      <c r="I80" s="55"/>
      <c r="J80" s="54"/>
      <c r="K80" s="54"/>
      <c r="L80" s="54"/>
      <c r="M80" s="54"/>
      <c r="N80" s="54"/>
      <c r="O80" s="54"/>
      <c r="P80" s="54"/>
      <c r="Q80" s="55"/>
      <c r="R80" s="54"/>
      <c r="S80" s="56">
        <f t="shared" si="17"/>
        <v>0</v>
      </c>
      <c r="T80" s="56">
        <f t="shared" si="14"/>
        <v>0</v>
      </c>
      <c r="U80" s="56">
        <f t="shared" si="18"/>
        <v>0</v>
      </c>
      <c r="V80" s="56">
        <f t="shared" si="15"/>
        <v>0</v>
      </c>
      <c r="W80" s="64" t="str">
        <f t="shared" si="16"/>
        <v/>
      </c>
      <c r="X80" s="56" t="str">
        <f t="shared" si="19"/>
        <v>T</v>
      </c>
      <c r="Y80" s="20"/>
      <c r="Z80" s="19"/>
      <c r="AA80" s="20"/>
      <c r="AB80" s="19"/>
      <c r="AC80" s="21"/>
      <c r="AJ80" s="22"/>
      <c r="AK80" s="22"/>
      <c r="AL80" s="22"/>
      <c r="AM80" s="22"/>
      <c r="AN80" s="20"/>
      <c r="AO80" s="20"/>
      <c r="AP80" s="20"/>
      <c r="AQ80" s="20"/>
      <c r="AR80" s="20"/>
    </row>
    <row r="81" spans="1:44" s="17" customFormat="1" ht="30.75" customHeight="1" x14ac:dyDescent="0.2">
      <c r="A81" s="150"/>
      <c r="C81" s="63"/>
      <c r="D81" s="66" t="str">
        <f t="shared" si="13"/>
        <v/>
      </c>
      <c r="E81" s="69" t="str">
        <f>IFERROR(VLOOKUP(J81,Causa!$A$2:$F$15,6,0),"")</f>
        <v/>
      </c>
      <c r="F81" s="52"/>
      <c r="G81" s="53"/>
      <c r="H81" s="212"/>
      <c r="I81" s="55"/>
      <c r="J81" s="54"/>
      <c r="K81" s="54"/>
      <c r="L81" s="54"/>
      <c r="M81" s="54"/>
      <c r="N81" s="54"/>
      <c r="O81" s="54"/>
      <c r="P81" s="54"/>
      <c r="Q81" s="55"/>
      <c r="R81" s="54"/>
      <c r="S81" s="56">
        <f t="shared" si="17"/>
        <v>0</v>
      </c>
      <c r="T81" s="56">
        <f t="shared" si="14"/>
        <v>0</v>
      </c>
      <c r="U81" s="56">
        <f t="shared" si="18"/>
        <v>0</v>
      </c>
      <c r="V81" s="56">
        <f t="shared" si="15"/>
        <v>0</v>
      </c>
      <c r="W81" s="64" t="str">
        <f t="shared" si="16"/>
        <v/>
      </c>
      <c r="X81" s="56" t="str">
        <f t="shared" si="19"/>
        <v>T</v>
      </c>
      <c r="Y81" s="20"/>
      <c r="Z81" s="19"/>
      <c r="AA81" s="20"/>
      <c r="AB81" s="19"/>
      <c r="AC81" s="21"/>
      <c r="AJ81" s="22"/>
      <c r="AK81" s="22"/>
      <c r="AL81" s="22"/>
      <c r="AM81" s="22"/>
      <c r="AN81" s="20"/>
      <c r="AO81" s="20"/>
      <c r="AP81" s="20"/>
      <c r="AQ81" s="20"/>
      <c r="AR81" s="20"/>
    </row>
    <row r="82" spans="1:44" s="17" customFormat="1" ht="30.75" customHeight="1" x14ac:dyDescent="0.2">
      <c r="A82" s="150"/>
      <c r="C82" s="63"/>
      <c r="D82" s="66" t="str">
        <f t="shared" si="13"/>
        <v/>
      </c>
      <c r="E82" s="69" t="str">
        <f>IFERROR(VLOOKUP(J82,Causa!$A$2:$F$15,6,0),"")</f>
        <v/>
      </c>
      <c r="F82" s="52"/>
      <c r="G82" s="53"/>
      <c r="H82" s="212"/>
      <c r="I82" s="55"/>
      <c r="J82" s="54"/>
      <c r="K82" s="54"/>
      <c r="L82" s="54"/>
      <c r="M82" s="54"/>
      <c r="N82" s="54"/>
      <c r="O82" s="54"/>
      <c r="P82" s="54"/>
      <c r="Q82" s="55"/>
      <c r="R82" s="54"/>
      <c r="S82" s="56">
        <f t="shared" si="17"/>
        <v>0</v>
      </c>
      <c r="T82" s="56">
        <f t="shared" si="14"/>
        <v>0</v>
      </c>
      <c r="U82" s="56">
        <f t="shared" si="18"/>
        <v>0</v>
      </c>
      <c r="V82" s="56">
        <f t="shared" si="15"/>
        <v>0</v>
      </c>
      <c r="W82" s="64" t="str">
        <f t="shared" si="16"/>
        <v/>
      </c>
      <c r="X82" s="56" t="str">
        <f t="shared" si="19"/>
        <v>T</v>
      </c>
      <c r="Y82" s="20"/>
      <c r="Z82" s="19"/>
      <c r="AA82" s="20"/>
      <c r="AB82" s="19"/>
      <c r="AC82" s="21"/>
      <c r="AJ82" s="22"/>
      <c r="AK82" s="22"/>
      <c r="AL82" s="22"/>
      <c r="AM82" s="22"/>
      <c r="AN82" s="20"/>
      <c r="AO82" s="20"/>
      <c r="AP82" s="20"/>
      <c r="AQ82" s="20"/>
      <c r="AR82" s="20"/>
    </row>
    <row r="83" spans="1:44" s="17" customFormat="1" ht="30.75" customHeight="1" x14ac:dyDescent="0.2">
      <c r="A83" s="150"/>
      <c r="C83" s="63"/>
      <c r="D83" s="66" t="str">
        <f t="shared" si="13"/>
        <v/>
      </c>
      <c r="E83" s="69" t="str">
        <f>IFERROR(VLOOKUP(J83,Causa!$A$2:$F$15,6,0),"")</f>
        <v/>
      </c>
      <c r="F83" s="52"/>
      <c r="G83" s="53"/>
      <c r="H83" s="212"/>
      <c r="I83" s="55"/>
      <c r="J83" s="54"/>
      <c r="K83" s="54"/>
      <c r="L83" s="54"/>
      <c r="M83" s="54"/>
      <c r="N83" s="54"/>
      <c r="O83" s="54"/>
      <c r="P83" s="54"/>
      <c r="Q83" s="55"/>
      <c r="R83" s="54"/>
      <c r="S83" s="56">
        <f t="shared" si="17"/>
        <v>0</v>
      </c>
      <c r="T83" s="56">
        <f t="shared" si="14"/>
        <v>0</v>
      </c>
      <c r="U83" s="56">
        <f t="shared" si="18"/>
        <v>0</v>
      </c>
      <c r="V83" s="56">
        <f t="shared" si="15"/>
        <v>0</v>
      </c>
      <c r="W83" s="64" t="str">
        <f t="shared" si="16"/>
        <v/>
      </c>
      <c r="X83" s="56" t="str">
        <f t="shared" si="19"/>
        <v>T</v>
      </c>
      <c r="Y83" s="20"/>
      <c r="Z83" s="19"/>
      <c r="AA83" s="20"/>
      <c r="AB83" s="19"/>
      <c r="AC83" s="21"/>
      <c r="AJ83" s="22"/>
      <c r="AK83" s="22"/>
      <c r="AL83" s="22"/>
      <c r="AM83" s="22"/>
      <c r="AN83" s="20"/>
      <c r="AO83" s="20"/>
      <c r="AP83" s="20"/>
      <c r="AQ83" s="20"/>
      <c r="AR83" s="20"/>
    </row>
    <row r="84" spans="1:44" s="17" customFormat="1" ht="30.75" customHeight="1" x14ac:dyDescent="0.2">
      <c r="A84" s="150"/>
      <c r="C84" s="63"/>
      <c r="D84" s="66" t="str">
        <f t="shared" si="13"/>
        <v/>
      </c>
      <c r="E84" s="69" t="str">
        <f>IFERROR(VLOOKUP(J84,Causa!$A$2:$F$15,6,0),"")</f>
        <v/>
      </c>
      <c r="F84" s="52"/>
      <c r="G84" s="53"/>
      <c r="H84" s="212"/>
      <c r="I84" s="55"/>
      <c r="J84" s="54"/>
      <c r="K84" s="54"/>
      <c r="L84" s="54"/>
      <c r="M84" s="54"/>
      <c r="N84" s="54"/>
      <c r="O84" s="54"/>
      <c r="P84" s="54"/>
      <c r="Q84" s="55"/>
      <c r="R84" s="54"/>
      <c r="S84" s="56">
        <f t="shared" si="17"/>
        <v>0</v>
      </c>
      <c r="T84" s="56">
        <f t="shared" si="14"/>
        <v>0</v>
      </c>
      <c r="U84" s="56">
        <f t="shared" si="18"/>
        <v>0</v>
      </c>
      <c r="V84" s="56">
        <f t="shared" si="15"/>
        <v>0</v>
      </c>
      <c r="W84" s="64" t="str">
        <f t="shared" si="16"/>
        <v/>
      </c>
      <c r="X84" s="56" t="str">
        <f t="shared" si="19"/>
        <v>T</v>
      </c>
      <c r="Y84" s="20"/>
      <c r="Z84" s="19"/>
      <c r="AA84" s="20"/>
      <c r="AB84" s="19"/>
      <c r="AC84" s="21"/>
      <c r="AJ84" s="22"/>
      <c r="AK84" s="22"/>
      <c r="AL84" s="22"/>
      <c r="AM84" s="22"/>
      <c r="AN84" s="20"/>
      <c r="AO84" s="20"/>
      <c r="AP84" s="20"/>
      <c r="AQ84" s="20"/>
      <c r="AR84" s="20"/>
    </row>
    <row r="85" spans="1:44" s="17" customFormat="1" ht="30.75" customHeight="1" x14ac:dyDescent="0.2">
      <c r="A85" s="150"/>
      <c r="C85" s="63"/>
      <c r="D85" s="66" t="str">
        <f t="shared" si="13"/>
        <v/>
      </c>
      <c r="E85" s="69" t="str">
        <f>IFERROR(VLOOKUP(J85,Causa!$A$2:$F$15,6,0),"")</f>
        <v/>
      </c>
      <c r="F85" s="52"/>
      <c r="G85" s="53"/>
      <c r="H85" s="212"/>
      <c r="I85" s="55"/>
      <c r="J85" s="54"/>
      <c r="K85" s="54"/>
      <c r="L85" s="54"/>
      <c r="M85" s="54"/>
      <c r="N85" s="54"/>
      <c r="O85" s="54"/>
      <c r="P85" s="54"/>
      <c r="Q85" s="55"/>
      <c r="R85" s="54"/>
      <c r="S85" s="56">
        <f t="shared" si="17"/>
        <v>0</v>
      </c>
      <c r="T85" s="56">
        <f t="shared" si="14"/>
        <v>0</v>
      </c>
      <c r="U85" s="56">
        <f t="shared" si="18"/>
        <v>0</v>
      </c>
      <c r="V85" s="56">
        <f t="shared" si="15"/>
        <v>0</v>
      </c>
      <c r="W85" s="64" t="str">
        <f t="shared" si="16"/>
        <v/>
      </c>
      <c r="X85" s="56" t="str">
        <f t="shared" si="19"/>
        <v>T</v>
      </c>
      <c r="Y85" s="20"/>
      <c r="Z85" s="19"/>
      <c r="AA85" s="20"/>
      <c r="AB85" s="19"/>
      <c r="AC85" s="21"/>
      <c r="AJ85" s="22"/>
      <c r="AK85" s="22"/>
      <c r="AL85" s="22"/>
      <c r="AM85" s="22"/>
      <c r="AN85" s="20"/>
      <c r="AO85" s="20"/>
      <c r="AP85" s="20"/>
      <c r="AQ85" s="20"/>
      <c r="AR85" s="20"/>
    </row>
    <row r="86" spans="1:44" s="17" customFormat="1" ht="30.75" customHeight="1" x14ac:dyDescent="0.2">
      <c r="A86" s="150"/>
      <c r="C86" s="63"/>
      <c r="D86" s="66" t="str">
        <f t="shared" si="13"/>
        <v/>
      </c>
      <c r="E86" s="69" t="str">
        <f>IFERROR(VLOOKUP(J86,Causa!$A$2:$F$15,6,0),"")</f>
        <v/>
      </c>
      <c r="F86" s="52"/>
      <c r="G86" s="53"/>
      <c r="H86" s="212"/>
      <c r="I86" s="55"/>
      <c r="J86" s="54"/>
      <c r="K86" s="54"/>
      <c r="L86" s="54"/>
      <c r="M86" s="54"/>
      <c r="N86" s="54"/>
      <c r="O86" s="54"/>
      <c r="P86" s="54"/>
      <c r="Q86" s="55"/>
      <c r="R86" s="54"/>
      <c r="S86" s="56">
        <f t="shared" si="17"/>
        <v>0</v>
      </c>
      <c r="T86" s="56">
        <f t="shared" si="14"/>
        <v>0</v>
      </c>
      <c r="U86" s="56">
        <f t="shared" si="18"/>
        <v>0</v>
      </c>
      <c r="V86" s="56">
        <f t="shared" si="15"/>
        <v>0</v>
      </c>
      <c r="W86" s="64" t="str">
        <f t="shared" si="16"/>
        <v/>
      </c>
      <c r="X86" s="56" t="str">
        <f t="shared" si="19"/>
        <v>T</v>
      </c>
      <c r="Y86" s="20"/>
      <c r="Z86" s="19"/>
      <c r="AA86" s="20"/>
      <c r="AB86" s="19"/>
      <c r="AC86" s="21"/>
      <c r="AJ86" s="22"/>
      <c r="AK86" s="22"/>
      <c r="AL86" s="22"/>
      <c r="AM86" s="22"/>
      <c r="AN86" s="20"/>
      <c r="AO86" s="20"/>
      <c r="AP86" s="20"/>
      <c r="AQ86" s="20"/>
      <c r="AR86" s="20"/>
    </row>
    <row r="87" spans="1:44" s="17" customFormat="1" ht="30.75" customHeight="1" x14ac:dyDescent="0.2">
      <c r="A87" s="150"/>
      <c r="C87" s="63"/>
      <c r="D87" s="66" t="str">
        <f t="shared" si="13"/>
        <v/>
      </c>
      <c r="E87" s="69" t="str">
        <f>IFERROR(VLOOKUP(J87,Causa!$A$2:$F$15,6,0),"")</f>
        <v/>
      </c>
      <c r="F87" s="52"/>
      <c r="G87" s="53"/>
      <c r="H87" s="212"/>
      <c r="I87" s="55"/>
      <c r="J87" s="54"/>
      <c r="K87" s="54"/>
      <c r="L87" s="54"/>
      <c r="M87" s="54"/>
      <c r="N87" s="54"/>
      <c r="O87" s="54"/>
      <c r="P87" s="54"/>
      <c r="Q87" s="55"/>
      <c r="R87" s="54"/>
      <c r="S87" s="56">
        <f t="shared" si="17"/>
        <v>0</v>
      </c>
      <c r="T87" s="56">
        <f t="shared" si="14"/>
        <v>0</v>
      </c>
      <c r="U87" s="56">
        <f t="shared" si="18"/>
        <v>0</v>
      </c>
      <c r="V87" s="56">
        <f t="shared" si="15"/>
        <v>0</v>
      </c>
      <c r="W87" s="64" t="str">
        <f t="shared" si="16"/>
        <v/>
      </c>
      <c r="X87" s="56" t="str">
        <f t="shared" si="19"/>
        <v>T</v>
      </c>
      <c r="Y87" s="20"/>
      <c r="Z87" s="19"/>
      <c r="AA87" s="20"/>
      <c r="AB87" s="19"/>
      <c r="AC87" s="21"/>
      <c r="AJ87" s="22"/>
      <c r="AK87" s="22"/>
      <c r="AL87" s="22"/>
      <c r="AM87" s="22"/>
      <c r="AN87" s="20"/>
      <c r="AO87" s="20"/>
      <c r="AP87" s="20"/>
      <c r="AQ87" s="20"/>
      <c r="AR87" s="20"/>
    </row>
    <row r="88" spans="1:44" s="17" customFormat="1" ht="30.75" customHeight="1" x14ac:dyDescent="0.2">
      <c r="A88" s="150"/>
      <c r="C88" s="63"/>
      <c r="D88" s="66" t="str">
        <f t="shared" si="13"/>
        <v/>
      </c>
      <c r="E88" s="69" t="str">
        <f>IFERROR(VLOOKUP(J88,Causa!$A$2:$F$15,6,0),"")</f>
        <v/>
      </c>
      <c r="F88" s="52"/>
      <c r="G88" s="53"/>
      <c r="H88" s="212"/>
      <c r="I88" s="55"/>
      <c r="J88" s="54"/>
      <c r="K88" s="54"/>
      <c r="L88" s="54"/>
      <c r="M88" s="54"/>
      <c r="N88" s="54"/>
      <c r="O88" s="54"/>
      <c r="P88" s="54"/>
      <c r="Q88" s="55"/>
      <c r="R88" s="54"/>
      <c r="S88" s="56">
        <f t="shared" si="17"/>
        <v>0</v>
      </c>
      <c r="T88" s="56">
        <f t="shared" si="14"/>
        <v>0</v>
      </c>
      <c r="U88" s="56">
        <f t="shared" si="18"/>
        <v>0</v>
      </c>
      <c r="V88" s="56">
        <f t="shared" si="15"/>
        <v>0</v>
      </c>
      <c r="W88" s="64" t="str">
        <f t="shared" si="16"/>
        <v/>
      </c>
      <c r="X88" s="56" t="str">
        <f t="shared" si="19"/>
        <v>T</v>
      </c>
      <c r="Y88" s="20"/>
      <c r="Z88" s="19"/>
      <c r="AA88" s="20"/>
      <c r="AB88" s="19"/>
      <c r="AC88" s="21"/>
      <c r="AJ88" s="22"/>
      <c r="AK88" s="22"/>
      <c r="AL88" s="22"/>
      <c r="AM88" s="22"/>
      <c r="AN88" s="20"/>
      <c r="AO88" s="20"/>
      <c r="AP88" s="20"/>
      <c r="AQ88" s="20"/>
      <c r="AR88" s="20"/>
    </row>
    <row r="89" spans="1:44" s="17" customFormat="1" ht="30.75" customHeight="1" x14ac:dyDescent="0.2">
      <c r="A89" s="150"/>
      <c r="C89" s="63"/>
      <c r="D89" s="66" t="str">
        <f t="shared" si="13"/>
        <v/>
      </c>
      <c r="E89" s="69" t="str">
        <f>IFERROR(VLOOKUP(J89,Causa!$A$2:$F$15,6,0),"")</f>
        <v/>
      </c>
      <c r="F89" s="52"/>
      <c r="G89" s="53"/>
      <c r="H89" s="212"/>
      <c r="I89" s="55"/>
      <c r="J89" s="54"/>
      <c r="K89" s="54"/>
      <c r="L89" s="54"/>
      <c r="M89" s="54"/>
      <c r="N89" s="54"/>
      <c r="O89" s="54"/>
      <c r="P89" s="54"/>
      <c r="Q89" s="55"/>
      <c r="R89" s="54"/>
      <c r="S89" s="56">
        <f t="shared" si="17"/>
        <v>0</v>
      </c>
      <c r="T89" s="56">
        <f t="shared" si="14"/>
        <v>0</v>
      </c>
      <c r="U89" s="56">
        <f t="shared" si="18"/>
        <v>0</v>
      </c>
      <c r="V89" s="56">
        <f t="shared" si="15"/>
        <v>0</v>
      </c>
      <c r="W89" s="64" t="str">
        <f t="shared" si="16"/>
        <v/>
      </c>
      <c r="X89" s="56" t="str">
        <f t="shared" si="19"/>
        <v>T</v>
      </c>
      <c r="Y89" s="20"/>
      <c r="Z89" s="19"/>
      <c r="AA89" s="20"/>
      <c r="AB89" s="19"/>
      <c r="AC89" s="21"/>
      <c r="AJ89" s="22"/>
      <c r="AK89" s="22"/>
      <c r="AL89" s="22"/>
      <c r="AM89" s="22"/>
      <c r="AN89" s="20"/>
      <c r="AO89" s="20"/>
      <c r="AP89" s="20"/>
      <c r="AQ89" s="20"/>
      <c r="AR89" s="20"/>
    </row>
    <row r="90" spans="1:44" s="17" customFormat="1" ht="30.75" customHeight="1" x14ac:dyDescent="0.2">
      <c r="A90" s="150"/>
      <c r="C90" s="63"/>
      <c r="D90" s="66" t="str">
        <f t="shared" si="13"/>
        <v/>
      </c>
      <c r="E90" s="69" t="str">
        <f>IFERROR(VLOOKUP(J90,Causa!$A$2:$F$15,6,0),"")</f>
        <v/>
      </c>
      <c r="F90" s="52"/>
      <c r="G90" s="53"/>
      <c r="H90" s="212"/>
      <c r="I90" s="55"/>
      <c r="J90" s="54"/>
      <c r="K90" s="54"/>
      <c r="L90" s="54"/>
      <c r="M90" s="54"/>
      <c r="N90" s="54"/>
      <c r="O90" s="54"/>
      <c r="P90" s="54"/>
      <c r="Q90" s="55"/>
      <c r="R90" s="54"/>
      <c r="S90" s="56">
        <f t="shared" si="17"/>
        <v>0</v>
      </c>
      <c r="T90" s="56">
        <f t="shared" si="14"/>
        <v>0</v>
      </c>
      <c r="U90" s="56">
        <f t="shared" si="18"/>
        <v>0</v>
      </c>
      <c r="V90" s="56">
        <f t="shared" si="15"/>
        <v>0</v>
      </c>
      <c r="W90" s="64" t="str">
        <f t="shared" si="16"/>
        <v/>
      </c>
      <c r="X90" s="56" t="str">
        <f t="shared" si="19"/>
        <v>T</v>
      </c>
      <c r="Y90" s="20"/>
      <c r="Z90" s="19"/>
      <c r="AA90" s="20"/>
      <c r="AB90" s="19"/>
      <c r="AC90" s="21"/>
      <c r="AJ90" s="22"/>
      <c r="AK90" s="22"/>
      <c r="AL90" s="22"/>
      <c r="AM90" s="22"/>
      <c r="AN90" s="20"/>
      <c r="AO90" s="20"/>
      <c r="AP90" s="20"/>
      <c r="AQ90" s="20"/>
      <c r="AR90" s="20"/>
    </row>
    <row r="91" spans="1:44" s="17" customFormat="1" ht="30.75" customHeight="1" x14ac:dyDescent="0.2">
      <c r="A91" s="150"/>
      <c r="C91" s="63"/>
      <c r="D91" s="66" t="str">
        <f t="shared" si="13"/>
        <v/>
      </c>
      <c r="E91" s="69" t="str">
        <f>IFERROR(VLOOKUP(J91,Causa!$A$2:$F$15,6,0),"")</f>
        <v/>
      </c>
      <c r="F91" s="52"/>
      <c r="G91" s="53"/>
      <c r="H91" s="212"/>
      <c r="I91" s="55"/>
      <c r="J91" s="54"/>
      <c r="K91" s="54"/>
      <c r="L91" s="54"/>
      <c r="M91" s="54"/>
      <c r="N91" s="54"/>
      <c r="O91" s="54"/>
      <c r="P91" s="54"/>
      <c r="Q91" s="55"/>
      <c r="R91" s="54"/>
      <c r="S91" s="56">
        <f t="shared" si="17"/>
        <v>0</v>
      </c>
      <c r="T91" s="56">
        <f t="shared" si="14"/>
        <v>0</v>
      </c>
      <c r="U91" s="56">
        <f t="shared" si="18"/>
        <v>0</v>
      </c>
      <c r="V91" s="56">
        <f t="shared" si="15"/>
        <v>0</v>
      </c>
      <c r="W91" s="64" t="str">
        <f t="shared" si="16"/>
        <v/>
      </c>
      <c r="X91" s="56" t="str">
        <f t="shared" si="19"/>
        <v>T</v>
      </c>
      <c r="Y91" s="20"/>
      <c r="Z91" s="19"/>
      <c r="AA91" s="20"/>
      <c r="AB91" s="19"/>
      <c r="AC91" s="21"/>
      <c r="AJ91" s="22"/>
      <c r="AK91" s="22"/>
      <c r="AL91" s="22"/>
      <c r="AM91" s="22"/>
      <c r="AN91" s="20"/>
      <c r="AO91" s="20"/>
      <c r="AP91" s="20"/>
      <c r="AQ91" s="20"/>
      <c r="AR91" s="20"/>
    </row>
    <row r="92" spans="1:44" s="17" customFormat="1" ht="30.75" customHeight="1" x14ac:dyDescent="0.2">
      <c r="A92" s="150"/>
      <c r="C92" s="63"/>
      <c r="D92" s="66" t="str">
        <f t="shared" si="13"/>
        <v/>
      </c>
      <c r="E92" s="69" t="str">
        <f>IFERROR(VLOOKUP(J92,Causa!$A$2:$F$15,6,0),"")</f>
        <v/>
      </c>
      <c r="F92" s="52"/>
      <c r="G92" s="53"/>
      <c r="H92" s="212"/>
      <c r="I92" s="55"/>
      <c r="J92" s="54"/>
      <c r="K92" s="54"/>
      <c r="L92" s="54"/>
      <c r="M92" s="54"/>
      <c r="N92" s="54"/>
      <c r="O92" s="54"/>
      <c r="P92" s="54"/>
      <c r="Q92" s="55"/>
      <c r="R92" s="54"/>
      <c r="S92" s="56">
        <f t="shared" si="17"/>
        <v>0</v>
      </c>
      <c r="T92" s="56">
        <f t="shared" si="14"/>
        <v>0</v>
      </c>
      <c r="U92" s="56">
        <f t="shared" si="18"/>
        <v>0</v>
      </c>
      <c r="V92" s="56">
        <f t="shared" si="15"/>
        <v>0</v>
      </c>
      <c r="W92" s="64" t="str">
        <f t="shared" si="16"/>
        <v/>
      </c>
      <c r="X92" s="56" t="str">
        <f t="shared" si="19"/>
        <v>T</v>
      </c>
      <c r="Y92" s="20"/>
      <c r="Z92" s="19"/>
      <c r="AA92" s="20"/>
      <c r="AB92" s="19"/>
      <c r="AC92" s="21"/>
      <c r="AJ92" s="22"/>
      <c r="AK92" s="22"/>
      <c r="AL92" s="22"/>
      <c r="AM92" s="22"/>
      <c r="AN92" s="20"/>
      <c r="AO92" s="20"/>
      <c r="AP92" s="20"/>
      <c r="AQ92" s="20"/>
      <c r="AR92" s="20"/>
    </row>
    <row r="93" spans="1:44" s="17" customFormat="1" ht="30.75" customHeight="1" x14ac:dyDescent="0.2">
      <c r="A93" s="150"/>
      <c r="C93" s="63"/>
      <c r="D93" s="66" t="str">
        <f t="shared" si="13"/>
        <v/>
      </c>
      <c r="E93" s="69" t="str">
        <f>IFERROR(VLOOKUP(J93,Causa!$A$2:$F$15,6,0),"")</f>
        <v/>
      </c>
      <c r="F93" s="52"/>
      <c r="G93" s="53"/>
      <c r="H93" s="212"/>
      <c r="I93" s="55"/>
      <c r="J93" s="54"/>
      <c r="K93" s="54"/>
      <c r="L93" s="54"/>
      <c r="M93" s="54"/>
      <c r="N93" s="54"/>
      <c r="O93" s="54"/>
      <c r="P93" s="54"/>
      <c r="Q93" s="55"/>
      <c r="R93" s="54"/>
      <c r="S93" s="56">
        <f t="shared" si="17"/>
        <v>0</v>
      </c>
      <c r="T93" s="56">
        <f t="shared" si="14"/>
        <v>0</v>
      </c>
      <c r="U93" s="56">
        <f t="shared" si="18"/>
        <v>0</v>
      </c>
      <c r="V93" s="56">
        <f t="shared" si="15"/>
        <v>0</v>
      </c>
      <c r="W93" s="64" t="str">
        <f t="shared" si="16"/>
        <v/>
      </c>
      <c r="X93" s="56" t="str">
        <f t="shared" si="19"/>
        <v>T</v>
      </c>
      <c r="Y93" s="20"/>
      <c r="Z93" s="19"/>
      <c r="AA93" s="20"/>
      <c r="AB93" s="19"/>
      <c r="AC93" s="21"/>
      <c r="AJ93" s="22"/>
      <c r="AK93" s="22"/>
      <c r="AL93" s="22"/>
      <c r="AM93" s="22"/>
      <c r="AN93" s="20"/>
      <c r="AO93" s="20"/>
      <c r="AP93" s="20"/>
      <c r="AQ93" s="20"/>
      <c r="AR93" s="20"/>
    </row>
    <row r="94" spans="1:44" s="17" customFormat="1" ht="30.75" customHeight="1" x14ac:dyDescent="0.2">
      <c r="A94" s="150"/>
      <c r="C94" s="63"/>
      <c r="D94" s="66" t="str">
        <f t="shared" si="13"/>
        <v/>
      </c>
      <c r="E94" s="69" t="str">
        <f>IFERROR(VLOOKUP(J94,Causa!$A$2:$F$15,6,0),"")</f>
        <v/>
      </c>
      <c r="F94" s="52"/>
      <c r="G94" s="53"/>
      <c r="H94" s="212"/>
      <c r="I94" s="55"/>
      <c r="J94" s="54"/>
      <c r="K94" s="54"/>
      <c r="L94" s="54"/>
      <c r="M94" s="54"/>
      <c r="N94" s="54"/>
      <c r="O94" s="54"/>
      <c r="P94" s="54"/>
      <c r="Q94" s="55"/>
      <c r="R94" s="54"/>
      <c r="S94" s="56">
        <f t="shared" si="17"/>
        <v>0</v>
      </c>
      <c r="T94" s="56">
        <f t="shared" si="14"/>
        <v>0</v>
      </c>
      <c r="U94" s="56">
        <f t="shared" si="18"/>
        <v>0</v>
      </c>
      <c r="V94" s="56">
        <f t="shared" si="15"/>
        <v>0</v>
      </c>
      <c r="W94" s="64" t="str">
        <f t="shared" si="16"/>
        <v/>
      </c>
      <c r="X94" s="56" t="str">
        <f t="shared" si="19"/>
        <v>T</v>
      </c>
      <c r="Y94" s="20"/>
      <c r="Z94" s="19"/>
      <c r="AA94" s="20"/>
      <c r="AB94" s="19"/>
      <c r="AC94" s="21"/>
      <c r="AJ94" s="22"/>
      <c r="AK94" s="22"/>
      <c r="AL94" s="22"/>
      <c r="AM94" s="22"/>
      <c r="AN94" s="20"/>
      <c r="AO94" s="20"/>
      <c r="AP94" s="20"/>
      <c r="AQ94" s="20"/>
      <c r="AR94" s="20"/>
    </row>
    <row r="95" spans="1:44" s="17" customFormat="1" ht="30.75" customHeight="1" x14ac:dyDescent="0.2">
      <c r="A95" s="150"/>
      <c r="C95" s="63"/>
      <c r="D95" s="66" t="str">
        <f t="shared" si="13"/>
        <v/>
      </c>
      <c r="E95" s="69" t="str">
        <f>IFERROR(VLOOKUP(J95,Causa!$A$2:$F$15,6,0),"")</f>
        <v/>
      </c>
      <c r="F95" s="52"/>
      <c r="G95" s="53"/>
      <c r="H95" s="212"/>
      <c r="I95" s="55"/>
      <c r="J95" s="54"/>
      <c r="K95" s="54"/>
      <c r="L95" s="54"/>
      <c r="M95" s="54"/>
      <c r="N95" s="54"/>
      <c r="O95" s="54"/>
      <c r="P95" s="54"/>
      <c r="Q95" s="55"/>
      <c r="R95" s="54"/>
      <c r="S95" s="56">
        <f t="shared" si="17"/>
        <v>0</v>
      </c>
      <c r="T95" s="56">
        <f t="shared" si="14"/>
        <v>0</v>
      </c>
      <c r="U95" s="56">
        <f t="shared" si="18"/>
        <v>0</v>
      </c>
      <c r="V95" s="56">
        <f t="shared" si="15"/>
        <v>0</v>
      </c>
      <c r="W95" s="64" t="str">
        <f t="shared" si="16"/>
        <v/>
      </c>
      <c r="X95" s="56" t="str">
        <f t="shared" si="19"/>
        <v>T</v>
      </c>
      <c r="Y95" s="20"/>
      <c r="Z95" s="19"/>
      <c r="AA95" s="20"/>
      <c r="AB95" s="19"/>
      <c r="AC95" s="21"/>
      <c r="AJ95" s="22"/>
      <c r="AK95" s="22"/>
      <c r="AL95" s="22"/>
      <c r="AM95" s="22"/>
      <c r="AN95" s="20"/>
      <c r="AO95" s="20"/>
      <c r="AP95" s="20"/>
      <c r="AQ95" s="20"/>
      <c r="AR95" s="20"/>
    </row>
    <row r="96" spans="1:44" s="17" customFormat="1" ht="30.75" customHeight="1" x14ac:dyDescent="0.2">
      <c r="A96" s="150"/>
      <c r="C96" s="63"/>
      <c r="D96" s="66" t="str">
        <f t="shared" si="13"/>
        <v/>
      </c>
      <c r="E96" s="69" t="str">
        <f>IFERROR(VLOOKUP(J96,Causa!$A$2:$F$15,6,0),"")</f>
        <v/>
      </c>
      <c r="F96" s="52"/>
      <c r="G96" s="53"/>
      <c r="H96" s="212"/>
      <c r="I96" s="55"/>
      <c r="J96" s="54"/>
      <c r="K96" s="54"/>
      <c r="L96" s="54"/>
      <c r="M96" s="54"/>
      <c r="N96" s="54"/>
      <c r="O96" s="54"/>
      <c r="P96" s="54"/>
      <c r="Q96" s="55"/>
      <c r="R96" s="54"/>
      <c r="S96" s="56">
        <f t="shared" si="17"/>
        <v>0</v>
      </c>
      <c r="T96" s="56">
        <f t="shared" si="14"/>
        <v>0</v>
      </c>
      <c r="U96" s="56">
        <f t="shared" si="18"/>
        <v>0</v>
      </c>
      <c r="V96" s="56">
        <f t="shared" si="15"/>
        <v>0</v>
      </c>
      <c r="W96" s="64" t="str">
        <f t="shared" si="16"/>
        <v/>
      </c>
      <c r="X96" s="56" t="str">
        <f t="shared" si="19"/>
        <v>T</v>
      </c>
      <c r="Y96" s="20"/>
      <c r="Z96" s="19"/>
      <c r="AA96" s="20"/>
      <c r="AB96" s="19"/>
      <c r="AC96" s="21"/>
      <c r="AJ96" s="22"/>
      <c r="AK96" s="22"/>
      <c r="AL96" s="22"/>
      <c r="AM96" s="22"/>
      <c r="AN96" s="20"/>
      <c r="AO96" s="20"/>
      <c r="AP96" s="20"/>
      <c r="AQ96" s="20"/>
      <c r="AR96" s="20"/>
    </row>
    <row r="97" spans="1:44" s="17" customFormat="1" ht="30.75" customHeight="1" x14ac:dyDescent="0.2">
      <c r="A97" s="150"/>
      <c r="C97" s="63"/>
      <c r="D97" s="66" t="str">
        <f t="shared" si="13"/>
        <v/>
      </c>
      <c r="E97" s="69" t="str">
        <f>IFERROR(VLOOKUP(J97,Causa!$A$2:$F$15,6,0),"")</f>
        <v/>
      </c>
      <c r="F97" s="52"/>
      <c r="G97" s="53"/>
      <c r="H97" s="212"/>
      <c r="I97" s="55"/>
      <c r="J97" s="54"/>
      <c r="K97" s="54"/>
      <c r="L97" s="54"/>
      <c r="M97" s="54"/>
      <c r="N97" s="54"/>
      <c r="O97" s="54"/>
      <c r="P97" s="54"/>
      <c r="Q97" s="55"/>
      <c r="R97" s="54"/>
      <c r="S97" s="56">
        <f t="shared" si="17"/>
        <v>0</v>
      </c>
      <c r="T97" s="56">
        <f t="shared" si="14"/>
        <v>0</v>
      </c>
      <c r="U97" s="56">
        <f t="shared" si="18"/>
        <v>0</v>
      </c>
      <c r="V97" s="56">
        <f t="shared" si="15"/>
        <v>0</v>
      </c>
      <c r="W97" s="64" t="str">
        <f t="shared" si="16"/>
        <v/>
      </c>
      <c r="X97" s="56" t="str">
        <f t="shared" si="19"/>
        <v>T</v>
      </c>
      <c r="Y97" s="20"/>
      <c r="Z97" s="19"/>
      <c r="AA97" s="20"/>
      <c r="AB97" s="19"/>
      <c r="AC97" s="21"/>
      <c r="AJ97" s="22"/>
      <c r="AK97" s="22"/>
      <c r="AL97" s="22"/>
      <c r="AM97" s="22"/>
      <c r="AN97" s="20"/>
      <c r="AO97" s="20"/>
      <c r="AP97" s="20"/>
      <c r="AQ97" s="20"/>
      <c r="AR97" s="20"/>
    </row>
    <row r="98" spans="1:44" s="17" customFormat="1" ht="30.75" customHeight="1" x14ac:dyDescent="0.2">
      <c r="A98" s="150"/>
      <c r="C98" s="63"/>
      <c r="D98" s="66" t="str">
        <f t="shared" si="13"/>
        <v/>
      </c>
      <c r="E98" s="69" t="str">
        <f>IFERROR(VLOOKUP(J98,Causa!$A$2:$F$15,6,0),"")</f>
        <v/>
      </c>
      <c r="F98" s="52"/>
      <c r="G98" s="53"/>
      <c r="H98" s="212"/>
      <c r="I98" s="55"/>
      <c r="J98" s="54"/>
      <c r="K98" s="54"/>
      <c r="L98" s="54"/>
      <c r="M98" s="54"/>
      <c r="N98" s="54"/>
      <c r="O98" s="54"/>
      <c r="P98" s="54"/>
      <c r="Q98" s="55"/>
      <c r="R98" s="54"/>
      <c r="S98" s="56">
        <f t="shared" si="17"/>
        <v>0</v>
      </c>
      <c r="T98" s="56">
        <f t="shared" si="14"/>
        <v>0</v>
      </c>
      <c r="U98" s="56">
        <f t="shared" si="18"/>
        <v>0</v>
      </c>
      <c r="V98" s="56">
        <f t="shared" si="15"/>
        <v>0</v>
      </c>
      <c r="W98" s="64" t="str">
        <f t="shared" si="16"/>
        <v/>
      </c>
      <c r="X98" s="56" t="str">
        <f t="shared" si="19"/>
        <v>T</v>
      </c>
      <c r="Y98" s="20"/>
      <c r="Z98" s="19"/>
      <c r="AA98" s="20"/>
      <c r="AB98" s="19"/>
      <c r="AC98" s="21"/>
      <c r="AJ98" s="22"/>
      <c r="AK98" s="22"/>
      <c r="AL98" s="22"/>
      <c r="AM98" s="22"/>
      <c r="AN98" s="20"/>
      <c r="AO98" s="20"/>
      <c r="AP98" s="20"/>
      <c r="AQ98" s="20"/>
      <c r="AR98" s="20"/>
    </row>
    <row r="99" spans="1:44" s="17" customFormat="1" ht="30.75" customHeight="1" x14ac:dyDescent="0.2">
      <c r="A99" s="150"/>
      <c r="C99" s="63"/>
      <c r="D99" s="66" t="str">
        <f t="shared" ref="D99:D162" si="20">IF(E99="","",IF(E99=1,IF(COUNTA(F99:P99)=9,1,0),IF(J99="OPERACIO",IF(COUNTA(F99:P99)=7,1,0),IF(COUNTA(F99:P99)=7,1,0))))</f>
        <v/>
      </c>
      <c r="E99" s="69" t="str">
        <f>IFERROR(VLOOKUP(J99,Causa!$A$2:$F$15,6,0),"")</f>
        <v/>
      </c>
      <c r="F99" s="52"/>
      <c r="G99" s="53"/>
      <c r="H99" s="212"/>
      <c r="I99" s="55"/>
      <c r="J99" s="54"/>
      <c r="K99" s="54"/>
      <c r="L99" s="54"/>
      <c r="M99" s="54"/>
      <c r="N99" s="54"/>
      <c r="O99" s="54"/>
      <c r="P99" s="54"/>
      <c r="Q99" s="55"/>
      <c r="R99" s="54"/>
      <c r="S99" s="56">
        <f t="shared" si="17"/>
        <v>0</v>
      </c>
      <c r="T99" s="56">
        <f t="shared" ref="T99:T162" si="21">IF(J99="Programa",P99,0)-S99</f>
        <v>0</v>
      </c>
      <c r="U99" s="56">
        <f t="shared" si="18"/>
        <v>0</v>
      </c>
      <c r="V99" s="56">
        <f t="shared" ref="V99:V162" si="22">IF(J99="ELECTRIC",P99,0)+IF(J99="INSTRUME",P99,0)+IF(J99="MECANICA",P99,0)+IF(J99="OPERACIO",P99,0)+IF(J99="AUTOMATI",P99,0)</f>
        <v>0</v>
      </c>
      <c r="W99" s="64" t="str">
        <f t="shared" ref="W99:W162" si="23">IF(F99="","",HOUR(F99))</f>
        <v/>
      </c>
      <c r="X99" s="56" t="str">
        <f t="shared" si="19"/>
        <v>T</v>
      </c>
      <c r="Y99" s="20"/>
      <c r="Z99" s="19"/>
      <c r="AA99" s="20"/>
      <c r="AB99" s="19"/>
      <c r="AC99" s="21"/>
      <c r="AJ99" s="22"/>
      <c r="AK99" s="22"/>
      <c r="AL99" s="22"/>
      <c r="AM99" s="22"/>
      <c r="AN99" s="20"/>
      <c r="AO99" s="20"/>
      <c r="AP99" s="20"/>
      <c r="AQ99" s="20"/>
      <c r="AR99" s="20"/>
    </row>
    <row r="100" spans="1:44" s="17" customFormat="1" ht="30.75" customHeight="1" x14ac:dyDescent="0.2">
      <c r="A100" s="150"/>
      <c r="C100" s="63"/>
      <c r="D100" s="66" t="str">
        <f t="shared" si="20"/>
        <v/>
      </c>
      <c r="E100" s="69" t="str">
        <f>IFERROR(VLOOKUP(J100,Causa!$A$2:$F$15,6,0),"")</f>
        <v/>
      </c>
      <c r="F100" s="52"/>
      <c r="G100" s="53"/>
      <c r="H100" s="212"/>
      <c r="I100" s="55"/>
      <c r="J100" s="54"/>
      <c r="K100" s="54"/>
      <c r="L100" s="54"/>
      <c r="M100" s="54"/>
      <c r="N100" s="54"/>
      <c r="O100" s="54"/>
      <c r="P100" s="54"/>
      <c r="Q100" s="55"/>
      <c r="R100" s="54"/>
      <c r="S100" s="56">
        <f t="shared" ref="S100:S163" si="24">IF(K100="tiempo no programado",P100,0)</f>
        <v>0</v>
      </c>
      <c r="T100" s="56">
        <f t="shared" si="21"/>
        <v>0</v>
      </c>
      <c r="U100" s="56">
        <f t="shared" ref="U100:U163" si="25">IF(J100="CALIDAD",P100,0)+IF(J100="LOGISTIC",P100,0)+IF(J100="REPUESTO",P100,0)+IF(J100="SALAMAQ",P100,0)</f>
        <v>0</v>
      </c>
      <c r="V100" s="56">
        <f t="shared" si="22"/>
        <v>0</v>
      </c>
      <c r="W100" s="64" t="str">
        <f t="shared" si="23"/>
        <v/>
      </c>
      <c r="X100" s="56" t="str">
        <f t="shared" ref="X100:X163" si="26">IF(OR(W100=23,W100&lt;7),"N",IF(AND(W100&gt;=7,W100&lt;15),"M","T"))</f>
        <v>T</v>
      </c>
      <c r="Y100" s="20"/>
      <c r="Z100" s="19"/>
      <c r="AA100" s="20"/>
      <c r="AB100" s="19"/>
      <c r="AC100" s="21"/>
      <c r="AJ100" s="22"/>
      <c r="AK100" s="22"/>
      <c r="AL100" s="22"/>
      <c r="AM100" s="22"/>
      <c r="AN100" s="20"/>
      <c r="AO100" s="20"/>
      <c r="AP100" s="20"/>
      <c r="AQ100" s="20"/>
      <c r="AR100" s="20"/>
    </row>
    <row r="101" spans="1:44" s="17" customFormat="1" ht="30.75" customHeight="1" x14ac:dyDescent="0.2">
      <c r="A101" s="150"/>
      <c r="C101" s="63"/>
      <c r="D101" s="66" t="str">
        <f t="shared" si="20"/>
        <v/>
      </c>
      <c r="E101" s="69" t="str">
        <f>IFERROR(VLOOKUP(J101,Causa!$A$2:$F$15,6,0),"")</f>
        <v/>
      </c>
      <c r="F101" s="52"/>
      <c r="G101" s="53"/>
      <c r="H101" s="212"/>
      <c r="I101" s="55"/>
      <c r="J101" s="54"/>
      <c r="K101" s="54"/>
      <c r="L101" s="54"/>
      <c r="M101" s="54"/>
      <c r="N101" s="54"/>
      <c r="O101" s="54"/>
      <c r="P101" s="54"/>
      <c r="Q101" s="55"/>
      <c r="R101" s="54"/>
      <c r="S101" s="56">
        <f t="shared" si="24"/>
        <v>0</v>
      </c>
      <c r="T101" s="56">
        <f t="shared" si="21"/>
        <v>0</v>
      </c>
      <c r="U101" s="56">
        <f t="shared" si="25"/>
        <v>0</v>
      </c>
      <c r="V101" s="56">
        <f t="shared" si="22"/>
        <v>0</v>
      </c>
      <c r="W101" s="64" t="str">
        <f t="shared" si="23"/>
        <v/>
      </c>
      <c r="X101" s="56" t="str">
        <f t="shared" si="26"/>
        <v>T</v>
      </c>
      <c r="Y101" s="20"/>
      <c r="Z101" s="19"/>
      <c r="AA101" s="20"/>
      <c r="AB101" s="19"/>
      <c r="AC101" s="21"/>
      <c r="AJ101" s="22"/>
      <c r="AK101" s="22"/>
      <c r="AL101" s="22"/>
      <c r="AM101" s="22"/>
      <c r="AN101" s="20"/>
      <c r="AO101" s="20"/>
      <c r="AP101" s="20"/>
      <c r="AQ101" s="20"/>
      <c r="AR101" s="20"/>
    </row>
    <row r="102" spans="1:44" s="17" customFormat="1" ht="30.75" customHeight="1" x14ac:dyDescent="0.2">
      <c r="A102" s="150"/>
      <c r="C102" s="63"/>
      <c r="D102" s="66" t="str">
        <f t="shared" si="20"/>
        <v/>
      </c>
      <c r="E102" s="69" t="str">
        <f>IFERROR(VLOOKUP(J102,Causa!$A$2:$F$15,6,0),"")</f>
        <v/>
      </c>
      <c r="F102" s="52"/>
      <c r="G102" s="53"/>
      <c r="H102" s="212"/>
      <c r="I102" s="55"/>
      <c r="J102" s="54"/>
      <c r="K102" s="54"/>
      <c r="L102" s="54"/>
      <c r="M102" s="54"/>
      <c r="N102" s="54"/>
      <c r="O102" s="54"/>
      <c r="P102" s="54"/>
      <c r="Q102" s="55"/>
      <c r="R102" s="54"/>
      <c r="S102" s="56">
        <f t="shared" si="24"/>
        <v>0</v>
      </c>
      <c r="T102" s="56">
        <f t="shared" si="21"/>
        <v>0</v>
      </c>
      <c r="U102" s="56">
        <f t="shared" si="25"/>
        <v>0</v>
      </c>
      <c r="V102" s="56">
        <f t="shared" si="22"/>
        <v>0</v>
      </c>
      <c r="W102" s="64" t="str">
        <f t="shared" si="23"/>
        <v/>
      </c>
      <c r="X102" s="56" t="str">
        <f t="shared" si="26"/>
        <v>T</v>
      </c>
      <c r="Y102" s="20"/>
      <c r="Z102" s="19"/>
      <c r="AA102" s="20"/>
      <c r="AB102" s="19"/>
      <c r="AC102" s="21"/>
      <c r="AJ102" s="22"/>
      <c r="AK102" s="22"/>
      <c r="AL102" s="22"/>
      <c r="AM102" s="22"/>
      <c r="AN102" s="20"/>
      <c r="AO102" s="20"/>
      <c r="AP102" s="20"/>
      <c r="AQ102" s="20"/>
      <c r="AR102" s="20"/>
    </row>
    <row r="103" spans="1:44" s="17" customFormat="1" ht="30.75" customHeight="1" x14ac:dyDescent="0.2">
      <c r="A103" s="150"/>
      <c r="C103" s="63"/>
      <c r="D103" s="66" t="str">
        <f t="shared" si="20"/>
        <v/>
      </c>
      <c r="E103" s="69" t="str">
        <f>IFERROR(VLOOKUP(J103,Causa!$A$2:$F$15,6,0),"")</f>
        <v/>
      </c>
      <c r="F103" s="52"/>
      <c r="G103" s="53"/>
      <c r="H103" s="212"/>
      <c r="I103" s="55"/>
      <c r="J103" s="54"/>
      <c r="K103" s="54"/>
      <c r="L103" s="54"/>
      <c r="M103" s="54"/>
      <c r="N103" s="54"/>
      <c r="O103" s="54"/>
      <c r="P103" s="54"/>
      <c r="Q103" s="55"/>
      <c r="R103" s="54"/>
      <c r="S103" s="56">
        <f t="shared" si="24"/>
        <v>0</v>
      </c>
      <c r="T103" s="56">
        <f t="shared" si="21"/>
        <v>0</v>
      </c>
      <c r="U103" s="56">
        <f t="shared" si="25"/>
        <v>0</v>
      </c>
      <c r="V103" s="56">
        <f t="shared" si="22"/>
        <v>0</v>
      </c>
      <c r="W103" s="64" t="str">
        <f t="shared" si="23"/>
        <v/>
      </c>
      <c r="X103" s="56" t="str">
        <f t="shared" si="26"/>
        <v>T</v>
      </c>
      <c r="Y103" s="20"/>
      <c r="Z103" s="19"/>
      <c r="AA103" s="20"/>
      <c r="AB103" s="19"/>
      <c r="AC103" s="21"/>
      <c r="AJ103" s="22"/>
      <c r="AK103" s="22"/>
      <c r="AL103" s="22"/>
      <c r="AM103" s="22"/>
      <c r="AN103" s="20"/>
      <c r="AO103" s="20"/>
      <c r="AP103" s="20"/>
      <c r="AQ103" s="20"/>
      <c r="AR103" s="20"/>
    </row>
    <row r="104" spans="1:44" s="17" customFormat="1" ht="30.75" customHeight="1" x14ac:dyDescent="0.2">
      <c r="A104" s="150"/>
      <c r="C104" s="63"/>
      <c r="D104" s="66" t="str">
        <f t="shared" si="20"/>
        <v/>
      </c>
      <c r="E104" s="69" t="str">
        <f>IFERROR(VLOOKUP(J104,Causa!$A$2:$F$15,6,0),"")</f>
        <v/>
      </c>
      <c r="F104" s="52"/>
      <c r="G104" s="53"/>
      <c r="H104" s="212"/>
      <c r="I104" s="55"/>
      <c r="J104" s="54"/>
      <c r="K104" s="54"/>
      <c r="L104" s="54"/>
      <c r="M104" s="54"/>
      <c r="N104" s="54"/>
      <c r="O104" s="54"/>
      <c r="P104" s="54"/>
      <c r="Q104" s="55"/>
      <c r="R104" s="54"/>
      <c r="S104" s="56">
        <f t="shared" si="24"/>
        <v>0</v>
      </c>
      <c r="T104" s="56">
        <f t="shared" si="21"/>
        <v>0</v>
      </c>
      <c r="U104" s="56">
        <f t="shared" si="25"/>
        <v>0</v>
      </c>
      <c r="V104" s="56">
        <f t="shared" si="22"/>
        <v>0</v>
      </c>
      <c r="W104" s="64" t="str">
        <f t="shared" si="23"/>
        <v/>
      </c>
      <c r="X104" s="56" t="str">
        <f t="shared" si="26"/>
        <v>T</v>
      </c>
      <c r="Y104" s="20"/>
      <c r="Z104" s="19"/>
      <c r="AA104" s="20"/>
      <c r="AB104" s="19"/>
      <c r="AC104" s="21"/>
      <c r="AJ104" s="22"/>
      <c r="AK104" s="22"/>
      <c r="AL104" s="22"/>
      <c r="AM104" s="22"/>
      <c r="AN104" s="20"/>
      <c r="AO104" s="20"/>
      <c r="AP104" s="20"/>
      <c r="AQ104" s="20"/>
      <c r="AR104" s="20"/>
    </row>
    <row r="105" spans="1:44" s="17" customFormat="1" ht="30.75" customHeight="1" x14ac:dyDescent="0.2">
      <c r="A105" s="150"/>
      <c r="C105" s="63"/>
      <c r="D105" s="66" t="str">
        <f t="shared" si="20"/>
        <v/>
      </c>
      <c r="E105" s="69" t="str">
        <f>IFERROR(VLOOKUP(J105,Causa!$A$2:$F$15,6,0),"")</f>
        <v/>
      </c>
      <c r="F105" s="52"/>
      <c r="G105" s="53"/>
      <c r="H105" s="212"/>
      <c r="I105" s="55"/>
      <c r="J105" s="54"/>
      <c r="K105" s="54"/>
      <c r="L105" s="54"/>
      <c r="M105" s="54"/>
      <c r="N105" s="54"/>
      <c r="O105" s="54"/>
      <c r="P105" s="54"/>
      <c r="Q105" s="55"/>
      <c r="R105" s="54"/>
      <c r="S105" s="56">
        <f t="shared" si="24"/>
        <v>0</v>
      </c>
      <c r="T105" s="56">
        <f t="shared" si="21"/>
        <v>0</v>
      </c>
      <c r="U105" s="56">
        <f t="shared" si="25"/>
        <v>0</v>
      </c>
      <c r="V105" s="56">
        <f t="shared" si="22"/>
        <v>0</v>
      </c>
      <c r="W105" s="64" t="str">
        <f t="shared" si="23"/>
        <v/>
      </c>
      <c r="X105" s="56" t="str">
        <f t="shared" si="26"/>
        <v>T</v>
      </c>
      <c r="Y105" s="20"/>
      <c r="Z105" s="19"/>
      <c r="AA105" s="20"/>
      <c r="AB105" s="19"/>
      <c r="AC105" s="21"/>
      <c r="AJ105" s="22"/>
      <c r="AK105" s="22"/>
      <c r="AL105" s="22"/>
      <c r="AM105" s="22"/>
      <c r="AN105" s="20"/>
      <c r="AO105" s="20"/>
      <c r="AP105" s="20"/>
      <c r="AQ105" s="20"/>
      <c r="AR105" s="20"/>
    </row>
    <row r="106" spans="1:44" s="17" customFormat="1" ht="30.75" customHeight="1" x14ac:dyDescent="0.2">
      <c r="A106" s="150"/>
      <c r="C106" s="63"/>
      <c r="D106" s="66" t="str">
        <f t="shared" si="20"/>
        <v/>
      </c>
      <c r="E106" s="69" t="str">
        <f>IFERROR(VLOOKUP(J106,Causa!$A$2:$F$15,6,0),"")</f>
        <v/>
      </c>
      <c r="F106" s="52"/>
      <c r="G106" s="53"/>
      <c r="H106" s="212"/>
      <c r="I106" s="55"/>
      <c r="J106" s="54"/>
      <c r="K106" s="54"/>
      <c r="L106" s="54"/>
      <c r="M106" s="54"/>
      <c r="N106" s="54"/>
      <c r="O106" s="54"/>
      <c r="P106" s="54"/>
      <c r="Q106" s="55"/>
      <c r="R106" s="54"/>
      <c r="S106" s="56">
        <f t="shared" si="24"/>
        <v>0</v>
      </c>
      <c r="T106" s="56">
        <f t="shared" si="21"/>
        <v>0</v>
      </c>
      <c r="U106" s="56">
        <f t="shared" si="25"/>
        <v>0</v>
      </c>
      <c r="V106" s="56">
        <f t="shared" si="22"/>
        <v>0</v>
      </c>
      <c r="W106" s="64" t="str">
        <f t="shared" si="23"/>
        <v/>
      </c>
      <c r="X106" s="56" t="str">
        <f t="shared" si="26"/>
        <v>T</v>
      </c>
      <c r="Y106" s="20"/>
      <c r="Z106" s="19"/>
      <c r="AA106" s="20"/>
      <c r="AB106" s="19"/>
      <c r="AC106" s="21"/>
      <c r="AJ106" s="22"/>
      <c r="AK106" s="22"/>
      <c r="AL106" s="22"/>
      <c r="AM106" s="22"/>
      <c r="AN106" s="20"/>
      <c r="AO106" s="20"/>
      <c r="AP106" s="20"/>
      <c r="AQ106" s="20"/>
      <c r="AR106" s="20"/>
    </row>
    <row r="107" spans="1:44" s="17" customFormat="1" ht="30.75" customHeight="1" x14ac:dyDescent="0.2">
      <c r="A107" s="150"/>
      <c r="C107" s="63"/>
      <c r="D107" s="66" t="str">
        <f t="shared" si="20"/>
        <v/>
      </c>
      <c r="E107" s="69" t="str">
        <f>IFERROR(VLOOKUP(J107,Causa!$A$2:$F$15,6,0),"")</f>
        <v/>
      </c>
      <c r="F107" s="52"/>
      <c r="G107" s="53"/>
      <c r="H107" s="212"/>
      <c r="I107" s="55"/>
      <c r="J107" s="54"/>
      <c r="K107" s="54"/>
      <c r="L107" s="54"/>
      <c r="M107" s="54"/>
      <c r="N107" s="54"/>
      <c r="O107" s="54"/>
      <c r="P107" s="54"/>
      <c r="Q107" s="55"/>
      <c r="R107" s="54"/>
      <c r="S107" s="56">
        <f t="shared" si="24"/>
        <v>0</v>
      </c>
      <c r="T107" s="56">
        <f t="shared" si="21"/>
        <v>0</v>
      </c>
      <c r="U107" s="56">
        <f t="shared" si="25"/>
        <v>0</v>
      </c>
      <c r="V107" s="56">
        <f t="shared" si="22"/>
        <v>0</v>
      </c>
      <c r="W107" s="64" t="str">
        <f t="shared" si="23"/>
        <v/>
      </c>
      <c r="X107" s="56" t="str">
        <f t="shared" si="26"/>
        <v>T</v>
      </c>
      <c r="Y107" s="20"/>
      <c r="Z107" s="19"/>
      <c r="AA107" s="20"/>
      <c r="AB107" s="19"/>
      <c r="AC107" s="21"/>
      <c r="AJ107" s="22"/>
      <c r="AK107" s="22"/>
      <c r="AL107" s="22"/>
      <c r="AM107" s="22"/>
      <c r="AN107" s="20"/>
      <c r="AO107" s="20"/>
      <c r="AP107" s="20"/>
      <c r="AQ107" s="20"/>
      <c r="AR107" s="20"/>
    </row>
    <row r="108" spans="1:44" s="17" customFormat="1" ht="30.75" customHeight="1" x14ac:dyDescent="0.2">
      <c r="A108" s="150"/>
      <c r="C108" s="63"/>
      <c r="D108" s="66" t="str">
        <f t="shared" si="20"/>
        <v/>
      </c>
      <c r="E108" s="69" t="str">
        <f>IFERROR(VLOOKUP(J108,Causa!$A$2:$F$15,6,0),"")</f>
        <v/>
      </c>
      <c r="F108" s="52"/>
      <c r="G108" s="53"/>
      <c r="H108" s="212"/>
      <c r="I108" s="55"/>
      <c r="J108" s="54"/>
      <c r="K108" s="54"/>
      <c r="L108" s="54"/>
      <c r="M108" s="54"/>
      <c r="N108" s="54"/>
      <c r="O108" s="54"/>
      <c r="P108" s="54"/>
      <c r="Q108" s="55"/>
      <c r="R108" s="54"/>
      <c r="S108" s="56">
        <f t="shared" si="24"/>
        <v>0</v>
      </c>
      <c r="T108" s="56">
        <f t="shared" si="21"/>
        <v>0</v>
      </c>
      <c r="U108" s="56">
        <f t="shared" si="25"/>
        <v>0</v>
      </c>
      <c r="V108" s="56">
        <f t="shared" si="22"/>
        <v>0</v>
      </c>
      <c r="W108" s="64" t="str">
        <f t="shared" si="23"/>
        <v/>
      </c>
      <c r="X108" s="56" t="str">
        <f t="shared" si="26"/>
        <v>T</v>
      </c>
      <c r="Y108" s="20"/>
      <c r="Z108" s="19"/>
      <c r="AA108" s="20"/>
      <c r="AB108" s="19"/>
      <c r="AC108" s="21"/>
      <c r="AJ108" s="22"/>
      <c r="AK108" s="22"/>
      <c r="AL108" s="22"/>
      <c r="AM108" s="22"/>
      <c r="AN108" s="20"/>
      <c r="AO108" s="20"/>
      <c r="AP108" s="20"/>
      <c r="AQ108" s="20"/>
      <c r="AR108" s="20"/>
    </row>
    <row r="109" spans="1:44" s="17" customFormat="1" ht="30.75" customHeight="1" x14ac:dyDescent="0.2">
      <c r="A109" s="150"/>
      <c r="C109" s="63"/>
      <c r="D109" s="66" t="str">
        <f t="shared" si="20"/>
        <v/>
      </c>
      <c r="E109" s="69" t="str">
        <f>IFERROR(VLOOKUP(J109,Causa!$A$2:$F$15,6,0),"")</f>
        <v/>
      </c>
      <c r="F109" s="52"/>
      <c r="G109" s="53"/>
      <c r="H109" s="212"/>
      <c r="I109" s="55"/>
      <c r="J109" s="54"/>
      <c r="K109" s="54"/>
      <c r="L109" s="54"/>
      <c r="M109" s="54"/>
      <c r="N109" s="54"/>
      <c r="O109" s="54"/>
      <c r="P109" s="54"/>
      <c r="Q109" s="55"/>
      <c r="R109" s="54"/>
      <c r="S109" s="56">
        <f t="shared" si="24"/>
        <v>0</v>
      </c>
      <c r="T109" s="56">
        <f t="shared" si="21"/>
        <v>0</v>
      </c>
      <c r="U109" s="56">
        <f t="shared" si="25"/>
        <v>0</v>
      </c>
      <c r="V109" s="56">
        <f t="shared" si="22"/>
        <v>0</v>
      </c>
      <c r="W109" s="64" t="str">
        <f t="shared" si="23"/>
        <v/>
      </c>
      <c r="X109" s="56" t="str">
        <f t="shared" si="26"/>
        <v>T</v>
      </c>
      <c r="Y109" s="20"/>
      <c r="Z109" s="19"/>
      <c r="AA109" s="20"/>
      <c r="AB109" s="19"/>
      <c r="AC109" s="21"/>
      <c r="AJ109" s="22"/>
      <c r="AK109" s="22"/>
      <c r="AL109" s="22"/>
      <c r="AM109" s="22"/>
      <c r="AN109" s="20"/>
      <c r="AO109" s="20"/>
      <c r="AP109" s="20"/>
      <c r="AQ109" s="20"/>
      <c r="AR109" s="20"/>
    </row>
    <row r="110" spans="1:44" s="17" customFormat="1" ht="30.75" customHeight="1" x14ac:dyDescent="0.2">
      <c r="A110" s="150"/>
      <c r="C110" s="63"/>
      <c r="D110" s="66" t="str">
        <f t="shared" si="20"/>
        <v/>
      </c>
      <c r="E110" s="69" t="str">
        <f>IFERROR(VLOOKUP(J110,Causa!$A$2:$F$15,6,0),"")</f>
        <v/>
      </c>
      <c r="F110" s="52"/>
      <c r="G110" s="53"/>
      <c r="H110" s="212"/>
      <c r="I110" s="55"/>
      <c r="J110" s="54"/>
      <c r="K110" s="54"/>
      <c r="L110" s="54"/>
      <c r="M110" s="54"/>
      <c r="N110" s="54"/>
      <c r="O110" s="54"/>
      <c r="P110" s="54"/>
      <c r="Q110" s="55"/>
      <c r="R110" s="54"/>
      <c r="S110" s="56">
        <f t="shared" si="24"/>
        <v>0</v>
      </c>
      <c r="T110" s="56">
        <f t="shared" si="21"/>
        <v>0</v>
      </c>
      <c r="U110" s="56">
        <f t="shared" si="25"/>
        <v>0</v>
      </c>
      <c r="V110" s="56">
        <f t="shared" si="22"/>
        <v>0</v>
      </c>
      <c r="W110" s="64" t="str">
        <f t="shared" si="23"/>
        <v/>
      </c>
      <c r="X110" s="56" t="str">
        <f t="shared" si="26"/>
        <v>T</v>
      </c>
      <c r="Y110" s="20"/>
      <c r="Z110" s="19"/>
      <c r="AA110" s="20"/>
      <c r="AB110" s="19"/>
      <c r="AC110" s="21"/>
      <c r="AJ110" s="22"/>
      <c r="AK110" s="22"/>
      <c r="AL110" s="22"/>
      <c r="AM110" s="22"/>
      <c r="AN110" s="20"/>
      <c r="AO110" s="20"/>
      <c r="AP110" s="20"/>
      <c r="AQ110" s="20"/>
      <c r="AR110" s="20"/>
    </row>
    <row r="111" spans="1:44" s="17" customFormat="1" ht="30.75" customHeight="1" x14ac:dyDescent="0.2">
      <c r="A111" s="150"/>
      <c r="C111" s="63"/>
      <c r="D111" s="66" t="str">
        <f t="shared" si="20"/>
        <v/>
      </c>
      <c r="E111" s="69" t="str">
        <f>IFERROR(VLOOKUP(J111,Causa!$A$2:$F$15,6,0),"")</f>
        <v/>
      </c>
      <c r="F111" s="52"/>
      <c r="G111" s="53"/>
      <c r="H111" s="212"/>
      <c r="I111" s="55"/>
      <c r="J111" s="54"/>
      <c r="K111" s="54"/>
      <c r="L111" s="54"/>
      <c r="M111" s="54"/>
      <c r="N111" s="54"/>
      <c r="O111" s="54"/>
      <c r="P111" s="54"/>
      <c r="Q111" s="55"/>
      <c r="R111" s="54"/>
      <c r="S111" s="56">
        <f t="shared" si="24"/>
        <v>0</v>
      </c>
      <c r="T111" s="56">
        <f t="shared" si="21"/>
        <v>0</v>
      </c>
      <c r="U111" s="56">
        <f t="shared" si="25"/>
        <v>0</v>
      </c>
      <c r="V111" s="56">
        <f t="shared" si="22"/>
        <v>0</v>
      </c>
      <c r="W111" s="64" t="str">
        <f t="shared" si="23"/>
        <v/>
      </c>
      <c r="X111" s="56" t="str">
        <f t="shared" si="26"/>
        <v>T</v>
      </c>
      <c r="Y111" s="20"/>
      <c r="Z111" s="19"/>
      <c r="AA111" s="20"/>
      <c r="AB111" s="19"/>
      <c r="AC111" s="21"/>
      <c r="AJ111" s="22"/>
      <c r="AK111" s="22"/>
      <c r="AL111" s="22"/>
      <c r="AM111" s="22"/>
      <c r="AN111" s="20"/>
      <c r="AO111" s="20"/>
      <c r="AP111" s="20"/>
      <c r="AQ111" s="20"/>
      <c r="AR111" s="20"/>
    </row>
    <row r="112" spans="1:44" s="17" customFormat="1" ht="30.75" customHeight="1" x14ac:dyDescent="0.2">
      <c r="A112" s="150"/>
      <c r="C112" s="63"/>
      <c r="D112" s="66" t="str">
        <f t="shared" si="20"/>
        <v/>
      </c>
      <c r="E112" s="69" t="str">
        <f>IFERROR(VLOOKUP(J112,Causa!$A$2:$F$15,6,0),"")</f>
        <v/>
      </c>
      <c r="F112" s="52"/>
      <c r="G112" s="53"/>
      <c r="H112" s="212"/>
      <c r="I112" s="55"/>
      <c r="J112" s="54"/>
      <c r="K112" s="54"/>
      <c r="L112" s="54"/>
      <c r="M112" s="54"/>
      <c r="N112" s="54"/>
      <c r="O112" s="54"/>
      <c r="P112" s="54"/>
      <c r="Q112" s="55"/>
      <c r="R112" s="54"/>
      <c r="S112" s="56">
        <f t="shared" si="24"/>
        <v>0</v>
      </c>
      <c r="T112" s="56">
        <f t="shared" si="21"/>
        <v>0</v>
      </c>
      <c r="U112" s="56">
        <f t="shared" si="25"/>
        <v>0</v>
      </c>
      <c r="V112" s="56">
        <f t="shared" si="22"/>
        <v>0</v>
      </c>
      <c r="W112" s="64" t="str">
        <f t="shared" si="23"/>
        <v/>
      </c>
      <c r="X112" s="56" t="str">
        <f t="shared" si="26"/>
        <v>T</v>
      </c>
      <c r="Y112" s="20"/>
      <c r="Z112" s="19"/>
      <c r="AA112" s="20"/>
      <c r="AB112" s="19"/>
      <c r="AC112" s="21"/>
      <c r="AJ112" s="22"/>
      <c r="AK112" s="22"/>
      <c r="AL112" s="22"/>
      <c r="AM112" s="22"/>
      <c r="AN112" s="20"/>
      <c r="AO112" s="20"/>
      <c r="AP112" s="20"/>
      <c r="AQ112" s="20"/>
      <c r="AR112" s="20"/>
    </row>
    <row r="113" spans="1:39" s="91" customFormat="1" ht="13.2" x14ac:dyDescent="0.25">
      <c r="A113" s="151"/>
      <c r="C113" s="63"/>
      <c r="D113" s="66" t="str">
        <f t="shared" si="20"/>
        <v/>
      </c>
      <c r="E113" s="69" t="str">
        <f>IFERROR(VLOOKUP(J113,Causa!$A$2:$F$15,6,0),"")</f>
        <v/>
      </c>
      <c r="F113" s="52"/>
      <c r="G113" s="53"/>
      <c r="H113" s="212"/>
      <c r="I113" s="55"/>
      <c r="J113" s="54"/>
      <c r="K113" s="54"/>
      <c r="L113" s="54"/>
      <c r="M113" s="54"/>
      <c r="N113" s="54"/>
      <c r="O113" s="54"/>
      <c r="P113" s="54"/>
      <c r="Q113" s="55"/>
      <c r="R113" s="54"/>
      <c r="S113" s="56">
        <f t="shared" si="24"/>
        <v>0</v>
      </c>
      <c r="T113" s="56">
        <f t="shared" si="21"/>
        <v>0</v>
      </c>
      <c r="U113" s="56">
        <f t="shared" si="25"/>
        <v>0</v>
      </c>
      <c r="V113" s="56">
        <f t="shared" si="22"/>
        <v>0</v>
      </c>
      <c r="W113" s="64" t="str">
        <f t="shared" si="23"/>
        <v/>
      </c>
      <c r="X113" s="56" t="str">
        <f t="shared" si="26"/>
        <v>T</v>
      </c>
      <c r="Y113" s="251"/>
      <c r="Z113" s="251"/>
      <c r="AB113" s="116"/>
      <c r="AC113" s="117"/>
      <c r="AJ113" s="118"/>
      <c r="AK113" s="118"/>
      <c r="AL113" s="118"/>
      <c r="AM113" s="118"/>
    </row>
    <row r="114" spans="1:39" s="91" customFormat="1" ht="13.2" x14ac:dyDescent="0.25">
      <c r="A114" s="151"/>
      <c r="C114" s="63"/>
      <c r="D114" s="66" t="str">
        <f t="shared" si="20"/>
        <v/>
      </c>
      <c r="E114" s="69" t="str">
        <f>IFERROR(VLOOKUP(J114,Causa!$A$2:$F$15,6,0),"")</f>
        <v/>
      </c>
      <c r="F114" s="52"/>
      <c r="G114" s="53"/>
      <c r="H114" s="212"/>
      <c r="I114" s="55"/>
      <c r="J114" s="54"/>
      <c r="K114" s="54"/>
      <c r="L114" s="54"/>
      <c r="M114" s="54"/>
      <c r="N114" s="54"/>
      <c r="O114" s="54"/>
      <c r="P114" s="54"/>
      <c r="Q114" s="55"/>
      <c r="R114" s="54"/>
      <c r="S114" s="56">
        <f t="shared" si="24"/>
        <v>0</v>
      </c>
      <c r="T114" s="56">
        <f t="shared" si="21"/>
        <v>0</v>
      </c>
      <c r="U114" s="56">
        <f t="shared" si="25"/>
        <v>0</v>
      </c>
      <c r="V114" s="56">
        <f t="shared" si="22"/>
        <v>0</v>
      </c>
      <c r="W114" s="64" t="str">
        <f t="shared" si="23"/>
        <v/>
      </c>
      <c r="X114" s="56" t="str">
        <f t="shared" si="26"/>
        <v>T</v>
      </c>
      <c r="Y114" s="218"/>
      <c r="Z114" s="218"/>
      <c r="AB114" s="116"/>
      <c r="AC114" s="117"/>
      <c r="AJ114" s="118"/>
      <c r="AK114" s="118"/>
      <c r="AL114" s="118"/>
      <c r="AM114" s="118"/>
    </row>
    <row r="115" spans="1:39" ht="21.75" customHeight="1" x14ac:dyDescent="0.25">
      <c r="C115" s="63"/>
      <c r="D115" s="66" t="str">
        <f t="shared" si="20"/>
        <v/>
      </c>
      <c r="E115" s="69" t="str">
        <f>IFERROR(VLOOKUP(J115,Causa!$A$2:$F$15,6,0),"")</f>
        <v/>
      </c>
      <c r="F115" s="52"/>
      <c r="G115" s="53"/>
      <c r="H115" s="212"/>
      <c r="I115" s="55"/>
      <c r="J115" s="54"/>
      <c r="K115" s="54"/>
      <c r="L115" s="54"/>
      <c r="M115" s="54"/>
      <c r="N115" s="54"/>
      <c r="O115" s="54"/>
      <c r="P115" s="54"/>
      <c r="Q115" s="55"/>
      <c r="R115" s="54"/>
      <c r="S115" s="56">
        <f t="shared" si="24"/>
        <v>0</v>
      </c>
      <c r="T115" s="56">
        <f t="shared" si="21"/>
        <v>0</v>
      </c>
      <c r="U115" s="56">
        <f t="shared" si="25"/>
        <v>0</v>
      </c>
      <c r="V115" s="56">
        <f t="shared" si="22"/>
        <v>0</v>
      </c>
      <c r="W115" s="64" t="str">
        <f t="shared" si="23"/>
        <v/>
      </c>
      <c r="X115" s="56" t="str">
        <f t="shared" si="26"/>
        <v>T</v>
      </c>
    </row>
    <row r="116" spans="1:39" ht="21.75" customHeight="1" x14ac:dyDescent="0.25">
      <c r="C116" s="63"/>
      <c r="D116" s="66" t="str">
        <f t="shared" si="20"/>
        <v/>
      </c>
      <c r="E116" s="69" t="str">
        <f>IFERROR(VLOOKUP(J116,Causa!$A$2:$F$15,6,0),"")</f>
        <v/>
      </c>
      <c r="F116" s="52"/>
      <c r="G116" s="53"/>
      <c r="H116" s="212"/>
      <c r="I116" s="55"/>
      <c r="J116" s="54"/>
      <c r="K116" s="54"/>
      <c r="L116" s="54"/>
      <c r="M116" s="54"/>
      <c r="N116" s="54"/>
      <c r="O116" s="54"/>
      <c r="P116" s="54"/>
      <c r="Q116" s="55"/>
      <c r="R116" s="54"/>
      <c r="S116" s="56">
        <f t="shared" si="24"/>
        <v>0</v>
      </c>
      <c r="T116" s="56">
        <f t="shared" si="21"/>
        <v>0</v>
      </c>
      <c r="U116" s="56">
        <f t="shared" si="25"/>
        <v>0</v>
      </c>
      <c r="V116" s="56">
        <f t="shared" si="22"/>
        <v>0</v>
      </c>
      <c r="W116" s="64" t="str">
        <f t="shared" si="23"/>
        <v/>
      </c>
      <c r="X116" s="56" t="str">
        <f t="shared" si="26"/>
        <v>T</v>
      </c>
    </row>
    <row r="117" spans="1:39" ht="21.75" customHeight="1" x14ac:dyDescent="0.25">
      <c r="C117" s="63"/>
      <c r="D117" s="66" t="str">
        <f t="shared" si="20"/>
        <v/>
      </c>
      <c r="E117" s="69" t="str">
        <f>IFERROR(VLOOKUP(J117,Causa!$A$2:$F$15,6,0),"")</f>
        <v/>
      </c>
      <c r="F117" s="52"/>
      <c r="G117" s="53"/>
      <c r="H117" s="212"/>
      <c r="I117" s="55"/>
      <c r="J117" s="54"/>
      <c r="K117" s="54"/>
      <c r="L117" s="54"/>
      <c r="M117" s="54"/>
      <c r="N117" s="54"/>
      <c r="O117" s="54"/>
      <c r="P117" s="54"/>
      <c r="Q117" s="55"/>
      <c r="R117" s="54"/>
      <c r="S117" s="56">
        <f t="shared" si="24"/>
        <v>0</v>
      </c>
      <c r="T117" s="56">
        <f t="shared" si="21"/>
        <v>0</v>
      </c>
      <c r="U117" s="56">
        <f t="shared" si="25"/>
        <v>0</v>
      </c>
      <c r="V117" s="56">
        <f t="shared" si="22"/>
        <v>0</v>
      </c>
      <c r="W117" s="64" t="str">
        <f t="shared" si="23"/>
        <v/>
      </c>
      <c r="X117" s="56" t="str">
        <f t="shared" si="26"/>
        <v>T</v>
      </c>
    </row>
    <row r="118" spans="1:39" ht="21.75" customHeight="1" x14ac:dyDescent="0.25">
      <c r="C118" s="63"/>
      <c r="D118" s="66" t="str">
        <f t="shared" si="20"/>
        <v/>
      </c>
      <c r="E118" s="69" t="str">
        <f>IFERROR(VLOOKUP(J118,Causa!$A$2:$F$15,6,0),"")</f>
        <v/>
      </c>
      <c r="F118" s="52"/>
      <c r="G118" s="53"/>
      <c r="H118" s="212"/>
      <c r="I118" s="55"/>
      <c r="J118" s="54"/>
      <c r="K118" s="54"/>
      <c r="L118" s="54"/>
      <c r="M118" s="54"/>
      <c r="N118" s="54"/>
      <c r="O118" s="54"/>
      <c r="P118" s="54"/>
      <c r="Q118" s="55"/>
      <c r="R118" s="54"/>
      <c r="S118" s="56">
        <f t="shared" si="24"/>
        <v>0</v>
      </c>
      <c r="T118" s="56">
        <f t="shared" si="21"/>
        <v>0</v>
      </c>
      <c r="U118" s="56">
        <f t="shared" si="25"/>
        <v>0</v>
      </c>
      <c r="V118" s="56">
        <f t="shared" si="22"/>
        <v>0</v>
      </c>
      <c r="W118" s="64" t="str">
        <f t="shared" si="23"/>
        <v/>
      </c>
      <c r="X118" s="56" t="str">
        <f t="shared" si="26"/>
        <v>T</v>
      </c>
    </row>
    <row r="119" spans="1:39" ht="21.75" customHeight="1" x14ac:dyDescent="0.25">
      <c r="C119" s="63"/>
      <c r="D119" s="66" t="str">
        <f t="shared" si="20"/>
        <v/>
      </c>
      <c r="E119" s="69" t="str">
        <f>IFERROR(VLOOKUP(J119,Causa!$A$2:$F$15,6,0),"")</f>
        <v/>
      </c>
      <c r="F119" s="52"/>
      <c r="G119" s="53"/>
      <c r="H119" s="212"/>
      <c r="I119" s="55"/>
      <c r="J119" s="54"/>
      <c r="K119" s="54"/>
      <c r="L119" s="54"/>
      <c r="M119" s="54"/>
      <c r="N119" s="54"/>
      <c r="O119" s="54"/>
      <c r="P119" s="54"/>
      <c r="Q119" s="55"/>
      <c r="R119" s="54"/>
      <c r="S119" s="56">
        <f t="shared" si="24"/>
        <v>0</v>
      </c>
      <c r="T119" s="56">
        <f t="shared" si="21"/>
        <v>0</v>
      </c>
      <c r="U119" s="56">
        <f t="shared" si="25"/>
        <v>0</v>
      </c>
      <c r="V119" s="56">
        <f t="shared" si="22"/>
        <v>0</v>
      </c>
      <c r="W119" s="64" t="str">
        <f t="shared" si="23"/>
        <v/>
      </c>
      <c r="X119" s="56" t="str">
        <f t="shared" si="26"/>
        <v>T</v>
      </c>
    </row>
    <row r="120" spans="1:39" ht="21.75" customHeight="1" x14ac:dyDescent="0.25">
      <c r="C120" s="63"/>
      <c r="D120" s="66" t="str">
        <f t="shared" si="20"/>
        <v/>
      </c>
      <c r="E120" s="69" t="str">
        <f>IFERROR(VLOOKUP(J120,Causa!$A$2:$F$15,6,0),"")</f>
        <v/>
      </c>
      <c r="F120" s="52"/>
      <c r="G120" s="53"/>
      <c r="H120" s="212"/>
      <c r="I120" s="55"/>
      <c r="J120" s="54"/>
      <c r="K120" s="54"/>
      <c r="L120" s="54"/>
      <c r="M120" s="54"/>
      <c r="N120" s="54"/>
      <c r="O120" s="54"/>
      <c r="P120" s="54"/>
      <c r="Q120" s="55"/>
      <c r="R120" s="54"/>
      <c r="S120" s="56">
        <f t="shared" si="24"/>
        <v>0</v>
      </c>
      <c r="T120" s="56">
        <f t="shared" si="21"/>
        <v>0</v>
      </c>
      <c r="U120" s="56">
        <f t="shared" si="25"/>
        <v>0</v>
      </c>
      <c r="V120" s="56">
        <f t="shared" si="22"/>
        <v>0</v>
      </c>
      <c r="W120" s="64" t="str">
        <f t="shared" si="23"/>
        <v/>
      </c>
      <c r="X120" s="56" t="str">
        <f t="shared" si="26"/>
        <v>T</v>
      </c>
    </row>
    <row r="121" spans="1:39" ht="21.75" customHeight="1" x14ac:dyDescent="0.25">
      <c r="C121" s="63"/>
      <c r="D121" s="66" t="str">
        <f t="shared" si="20"/>
        <v/>
      </c>
      <c r="E121" s="69" t="str">
        <f>IFERROR(VLOOKUP(J121,Causa!$A$2:$F$15,6,0),"")</f>
        <v/>
      </c>
      <c r="F121" s="52"/>
      <c r="G121" s="53"/>
      <c r="H121" s="212"/>
      <c r="I121" s="55"/>
      <c r="J121" s="54"/>
      <c r="K121" s="54"/>
      <c r="L121" s="54"/>
      <c r="M121" s="54"/>
      <c r="N121" s="54"/>
      <c r="O121" s="54"/>
      <c r="P121" s="54"/>
      <c r="Q121" s="55"/>
      <c r="R121" s="54"/>
      <c r="S121" s="56">
        <f t="shared" si="24"/>
        <v>0</v>
      </c>
      <c r="T121" s="56">
        <f t="shared" si="21"/>
        <v>0</v>
      </c>
      <c r="U121" s="56">
        <f t="shared" si="25"/>
        <v>0</v>
      </c>
      <c r="V121" s="56">
        <f t="shared" si="22"/>
        <v>0</v>
      </c>
      <c r="W121" s="64" t="str">
        <f t="shared" si="23"/>
        <v/>
      </c>
      <c r="X121" s="56" t="str">
        <f t="shared" si="26"/>
        <v>T</v>
      </c>
    </row>
    <row r="122" spans="1:39" ht="21.75" customHeight="1" x14ac:dyDescent="0.25">
      <c r="C122" s="63"/>
      <c r="D122" s="66" t="str">
        <f t="shared" si="20"/>
        <v/>
      </c>
      <c r="E122" s="69" t="str">
        <f>IFERROR(VLOOKUP(J122,Causa!$A$2:$F$15,6,0),"")</f>
        <v/>
      </c>
      <c r="F122" s="52"/>
      <c r="G122" s="53"/>
      <c r="H122" s="212"/>
      <c r="I122" s="55"/>
      <c r="J122" s="54"/>
      <c r="K122" s="54"/>
      <c r="L122" s="54"/>
      <c r="M122" s="54"/>
      <c r="N122" s="54"/>
      <c r="O122" s="54"/>
      <c r="P122" s="54"/>
      <c r="Q122" s="55"/>
      <c r="R122" s="54"/>
      <c r="S122" s="56">
        <f t="shared" si="24"/>
        <v>0</v>
      </c>
      <c r="T122" s="56">
        <f t="shared" si="21"/>
        <v>0</v>
      </c>
      <c r="U122" s="56">
        <f t="shared" si="25"/>
        <v>0</v>
      </c>
      <c r="V122" s="56">
        <f t="shared" si="22"/>
        <v>0</v>
      </c>
      <c r="W122" s="64" t="str">
        <f t="shared" si="23"/>
        <v/>
      </c>
      <c r="X122" s="56" t="str">
        <f t="shared" si="26"/>
        <v>T</v>
      </c>
    </row>
    <row r="123" spans="1:39" ht="21.75" customHeight="1" x14ac:dyDescent="0.25">
      <c r="C123" s="63"/>
      <c r="D123" s="66" t="str">
        <f t="shared" si="20"/>
        <v/>
      </c>
      <c r="E123" s="69" t="str">
        <f>IFERROR(VLOOKUP(J123,Causa!$A$2:$F$15,6,0),"")</f>
        <v/>
      </c>
      <c r="F123" s="52"/>
      <c r="G123" s="53"/>
      <c r="H123" s="212"/>
      <c r="I123" s="55"/>
      <c r="J123" s="54"/>
      <c r="K123" s="54"/>
      <c r="L123" s="54"/>
      <c r="M123" s="54"/>
      <c r="N123" s="54"/>
      <c r="O123" s="54"/>
      <c r="P123" s="54"/>
      <c r="Q123" s="55"/>
      <c r="R123" s="54"/>
      <c r="S123" s="56">
        <f t="shared" si="24"/>
        <v>0</v>
      </c>
      <c r="T123" s="56">
        <f t="shared" si="21"/>
        <v>0</v>
      </c>
      <c r="U123" s="56">
        <f t="shared" si="25"/>
        <v>0</v>
      </c>
      <c r="V123" s="56">
        <f t="shared" si="22"/>
        <v>0</v>
      </c>
      <c r="W123" s="64" t="str">
        <f t="shared" si="23"/>
        <v/>
      </c>
      <c r="X123" s="56" t="str">
        <f t="shared" si="26"/>
        <v>T</v>
      </c>
    </row>
    <row r="124" spans="1:39" ht="21.75" customHeight="1" x14ac:dyDescent="0.25">
      <c r="C124" s="63"/>
      <c r="D124" s="66" t="str">
        <f t="shared" si="20"/>
        <v/>
      </c>
      <c r="E124" s="69" t="str">
        <f>IFERROR(VLOOKUP(J124,Causa!$A$2:$F$15,6,0),"")</f>
        <v/>
      </c>
      <c r="F124" s="52"/>
      <c r="G124" s="53"/>
      <c r="H124" s="212"/>
      <c r="I124" s="55"/>
      <c r="J124" s="54"/>
      <c r="K124" s="54"/>
      <c r="L124" s="54"/>
      <c r="M124" s="54"/>
      <c r="N124" s="54"/>
      <c r="O124" s="54"/>
      <c r="P124" s="54"/>
      <c r="Q124" s="55"/>
      <c r="R124" s="54"/>
      <c r="S124" s="56">
        <f t="shared" si="24"/>
        <v>0</v>
      </c>
      <c r="T124" s="56">
        <f t="shared" si="21"/>
        <v>0</v>
      </c>
      <c r="U124" s="56">
        <f t="shared" si="25"/>
        <v>0</v>
      </c>
      <c r="V124" s="56">
        <f t="shared" si="22"/>
        <v>0</v>
      </c>
      <c r="W124" s="64" t="str">
        <f t="shared" si="23"/>
        <v/>
      </c>
      <c r="X124" s="56" t="str">
        <f t="shared" si="26"/>
        <v>T</v>
      </c>
    </row>
    <row r="125" spans="1:39" ht="21.75" customHeight="1" x14ac:dyDescent="0.25">
      <c r="C125" s="63"/>
      <c r="D125" s="66" t="str">
        <f t="shared" si="20"/>
        <v/>
      </c>
      <c r="E125" s="69" t="str">
        <f>IFERROR(VLOOKUP(J125,Causa!$A$2:$F$15,6,0),"")</f>
        <v/>
      </c>
      <c r="F125" s="52"/>
      <c r="G125" s="53"/>
      <c r="H125" s="212"/>
      <c r="I125" s="55"/>
      <c r="J125" s="54"/>
      <c r="K125" s="54"/>
      <c r="L125" s="54"/>
      <c r="M125" s="54"/>
      <c r="N125" s="54"/>
      <c r="O125" s="54"/>
      <c r="P125" s="54"/>
      <c r="Q125" s="55"/>
      <c r="R125" s="54"/>
      <c r="S125" s="56">
        <f t="shared" si="24"/>
        <v>0</v>
      </c>
      <c r="T125" s="56">
        <f t="shared" si="21"/>
        <v>0</v>
      </c>
      <c r="U125" s="56">
        <f t="shared" si="25"/>
        <v>0</v>
      </c>
      <c r="V125" s="56">
        <f t="shared" si="22"/>
        <v>0</v>
      </c>
      <c r="W125" s="64" t="str">
        <f t="shared" si="23"/>
        <v/>
      </c>
      <c r="X125" s="56" t="str">
        <f t="shared" si="26"/>
        <v>T</v>
      </c>
    </row>
    <row r="126" spans="1:39" ht="21.75" customHeight="1" x14ac:dyDescent="0.25">
      <c r="C126" s="63"/>
      <c r="D126" s="66" t="str">
        <f t="shared" si="20"/>
        <v/>
      </c>
      <c r="E126" s="69" t="str">
        <f>IFERROR(VLOOKUP(J126,Causa!$A$2:$F$15,6,0),"")</f>
        <v/>
      </c>
      <c r="F126" s="52"/>
      <c r="G126" s="53"/>
      <c r="H126" s="212"/>
      <c r="I126" s="55"/>
      <c r="J126" s="54"/>
      <c r="K126" s="54"/>
      <c r="L126" s="54"/>
      <c r="M126" s="54"/>
      <c r="N126" s="54"/>
      <c r="O126" s="54"/>
      <c r="P126" s="54"/>
      <c r="Q126" s="55"/>
      <c r="R126" s="54"/>
      <c r="S126" s="56">
        <f t="shared" si="24"/>
        <v>0</v>
      </c>
      <c r="T126" s="56">
        <f t="shared" si="21"/>
        <v>0</v>
      </c>
      <c r="U126" s="56">
        <f t="shared" si="25"/>
        <v>0</v>
      </c>
      <c r="V126" s="56">
        <f t="shared" si="22"/>
        <v>0</v>
      </c>
      <c r="W126" s="64" t="str">
        <f t="shared" si="23"/>
        <v/>
      </c>
      <c r="X126" s="56" t="str">
        <f t="shared" si="26"/>
        <v>T</v>
      </c>
    </row>
    <row r="127" spans="1:39" ht="21.75" customHeight="1" x14ac:dyDescent="0.25">
      <c r="C127" s="63"/>
      <c r="D127" s="66" t="str">
        <f t="shared" si="20"/>
        <v/>
      </c>
      <c r="E127" s="69" t="str">
        <f>IFERROR(VLOOKUP(J127,Causa!$A$2:$F$15,6,0),"")</f>
        <v/>
      </c>
      <c r="F127" s="52"/>
      <c r="G127" s="53"/>
      <c r="H127" s="212"/>
      <c r="I127" s="55"/>
      <c r="J127" s="54"/>
      <c r="K127" s="54"/>
      <c r="L127" s="54"/>
      <c r="M127" s="54"/>
      <c r="N127" s="54"/>
      <c r="O127" s="54"/>
      <c r="P127" s="54"/>
      <c r="Q127" s="55"/>
      <c r="R127" s="54"/>
      <c r="S127" s="56">
        <f t="shared" si="24"/>
        <v>0</v>
      </c>
      <c r="T127" s="56">
        <f t="shared" si="21"/>
        <v>0</v>
      </c>
      <c r="U127" s="56">
        <f t="shared" si="25"/>
        <v>0</v>
      </c>
      <c r="V127" s="56">
        <f t="shared" si="22"/>
        <v>0</v>
      </c>
      <c r="W127" s="64" t="str">
        <f t="shared" si="23"/>
        <v/>
      </c>
      <c r="X127" s="56" t="str">
        <f t="shared" si="26"/>
        <v>T</v>
      </c>
    </row>
    <row r="128" spans="1:39" ht="21.75" customHeight="1" x14ac:dyDescent="0.25">
      <c r="C128" s="63"/>
      <c r="D128" s="66" t="str">
        <f t="shared" si="20"/>
        <v/>
      </c>
      <c r="E128" s="69" t="str">
        <f>IFERROR(VLOOKUP(J128,Causa!$A$2:$F$15,6,0),"")</f>
        <v/>
      </c>
      <c r="F128" s="52"/>
      <c r="G128" s="53"/>
      <c r="H128" s="212"/>
      <c r="I128" s="55"/>
      <c r="J128" s="54"/>
      <c r="K128" s="54"/>
      <c r="L128" s="54"/>
      <c r="M128" s="54"/>
      <c r="N128" s="54"/>
      <c r="O128" s="54"/>
      <c r="P128" s="54"/>
      <c r="Q128" s="55"/>
      <c r="R128" s="54"/>
      <c r="S128" s="56">
        <f t="shared" si="24"/>
        <v>0</v>
      </c>
      <c r="T128" s="56">
        <f t="shared" si="21"/>
        <v>0</v>
      </c>
      <c r="U128" s="56">
        <f t="shared" si="25"/>
        <v>0</v>
      </c>
      <c r="V128" s="56">
        <f t="shared" si="22"/>
        <v>0</v>
      </c>
      <c r="W128" s="64" t="str">
        <f t="shared" si="23"/>
        <v/>
      </c>
      <c r="X128" s="56" t="str">
        <f t="shared" si="26"/>
        <v>T</v>
      </c>
    </row>
    <row r="129" spans="3:24" ht="21.75" customHeight="1" x14ac:dyDescent="0.25">
      <c r="C129" s="63"/>
      <c r="D129" s="66" t="str">
        <f t="shared" si="20"/>
        <v/>
      </c>
      <c r="E129" s="69" t="str">
        <f>IFERROR(VLOOKUP(J129,Causa!$A$2:$F$15,6,0),"")</f>
        <v/>
      </c>
      <c r="F129" s="52"/>
      <c r="G129" s="53"/>
      <c r="H129" s="212"/>
      <c r="I129" s="55"/>
      <c r="J129" s="54"/>
      <c r="K129" s="54"/>
      <c r="L129" s="54"/>
      <c r="M129" s="54"/>
      <c r="N129" s="54"/>
      <c r="O129" s="54"/>
      <c r="P129" s="54"/>
      <c r="Q129" s="55"/>
      <c r="R129" s="54"/>
      <c r="S129" s="56">
        <f t="shared" si="24"/>
        <v>0</v>
      </c>
      <c r="T129" s="56">
        <f t="shared" si="21"/>
        <v>0</v>
      </c>
      <c r="U129" s="56">
        <f t="shared" si="25"/>
        <v>0</v>
      </c>
      <c r="V129" s="56">
        <f t="shared" si="22"/>
        <v>0</v>
      </c>
      <c r="W129" s="64" t="str">
        <f t="shared" si="23"/>
        <v/>
      </c>
      <c r="X129" s="56" t="str">
        <f t="shared" si="26"/>
        <v>T</v>
      </c>
    </row>
    <row r="130" spans="3:24" ht="21.75" customHeight="1" x14ac:dyDescent="0.25">
      <c r="C130" s="63"/>
      <c r="D130" s="66" t="str">
        <f t="shared" si="20"/>
        <v/>
      </c>
      <c r="E130" s="69" t="str">
        <f>IFERROR(VLOOKUP(J130,Causa!$A$2:$F$15,6,0),"")</f>
        <v/>
      </c>
      <c r="F130" s="52"/>
      <c r="G130" s="53"/>
      <c r="H130" s="212"/>
      <c r="I130" s="55"/>
      <c r="J130" s="54"/>
      <c r="K130" s="54"/>
      <c r="L130" s="54"/>
      <c r="M130" s="54"/>
      <c r="N130" s="54"/>
      <c r="O130" s="54"/>
      <c r="P130" s="54"/>
      <c r="Q130" s="55"/>
      <c r="R130" s="54"/>
      <c r="S130" s="56">
        <f t="shared" si="24"/>
        <v>0</v>
      </c>
      <c r="T130" s="56">
        <f t="shared" si="21"/>
        <v>0</v>
      </c>
      <c r="U130" s="56">
        <f t="shared" si="25"/>
        <v>0</v>
      </c>
      <c r="V130" s="56">
        <f t="shared" si="22"/>
        <v>0</v>
      </c>
      <c r="W130" s="64" t="str">
        <f t="shared" si="23"/>
        <v/>
      </c>
      <c r="X130" s="56" t="str">
        <f t="shared" si="26"/>
        <v>T</v>
      </c>
    </row>
    <row r="131" spans="3:24" ht="21.75" customHeight="1" x14ac:dyDescent="0.25">
      <c r="C131" s="63"/>
      <c r="D131" s="66" t="str">
        <f t="shared" si="20"/>
        <v/>
      </c>
      <c r="E131" s="69" t="str">
        <f>IFERROR(VLOOKUP(J131,Causa!$A$2:$F$15,6,0),"")</f>
        <v/>
      </c>
      <c r="F131" s="52"/>
      <c r="G131" s="53"/>
      <c r="H131" s="212"/>
      <c r="I131" s="55"/>
      <c r="J131" s="54"/>
      <c r="K131" s="54"/>
      <c r="L131" s="54"/>
      <c r="M131" s="54"/>
      <c r="N131" s="54"/>
      <c r="O131" s="54"/>
      <c r="P131" s="54"/>
      <c r="Q131" s="55"/>
      <c r="R131" s="54"/>
      <c r="S131" s="56">
        <f t="shared" si="24"/>
        <v>0</v>
      </c>
      <c r="T131" s="56">
        <f t="shared" si="21"/>
        <v>0</v>
      </c>
      <c r="U131" s="56">
        <f t="shared" si="25"/>
        <v>0</v>
      </c>
      <c r="V131" s="56">
        <f t="shared" si="22"/>
        <v>0</v>
      </c>
      <c r="W131" s="64" t="str">
        <f t="shared" si="23"/>
        <v/>
      </c>
      <c r="X131" s="56" t="str">
        <f t="shared" si="26"/>
        <v>T</v>
      </c>
    </row>
    <row r="132" spans="3:24" ht="21.75" customHeight="1" x14ac:dyDescent="0.25">
      <c r="C132" s="63"/>
      <c r="D132" s="66" t="str">
        <f t="shared" si="20"/>
        <v/>
      </c>
      <c r="E132" s="69" t="str">
        <f>IFERROR(VLOOKUP(J132,Causa!$A$2:$F$15,6,0),"")</f>
        <v/>
      </c>
      <c r="F132" s="52"/>
      <c r="G132" s="53"/>
      <c r="H132" s="212"/>
      <c r="I132" s="55"/>
      <c r="J132" s="54"/>
      <c r="K132" s="54"/>
      <c r="L132" s="54"/>
      <c r="M132" s="54"/>
      <c r="N132" s="54"/>
      <c r="O132" s="54"/>
      <c r="P132" s="54"/>
      <c r="Q132" s="55"/>
      <c r="R132" s="54"/>
      <c r="S132" s="56">
        <f t="shared" si="24"/>
        <v>0</v>
      </c>
      <c r="T132" s="56">
        <f t="shared" si="21"/>
        <v>0</v>
      </c>
      <c r="U132" s="56">
        <f t="shared" si="25"/>
        <v>0</v>
      </c>
      <c r="V132" s="56">
        <f t="shared" si="22"/>
        <v>0</v>
      </c>
      <c r="W132" s="64" t="str">
        <f t="shared" si="23"/>
        <v/>
      </c>
      <c r="X132" s="56" t="str">
        <f t="shared" si="26"/>
        <v>T</v>
      </c>
    </row>
    <row r="133" spans="3:24" ht="21.75" customHeight="1" x14ac:dyDescent="0.25">
      <c r="C133" s="63"/>
      <c r="D133" s="66" t="str">
        <f t="shared" si="20"/>
        <v/>
      </c>
      <c r="E133" s="69" t="str">
        <f>IFERROR(VLOOKUP(J133,Causa!$A$2:$F$15,6,0),"")</f>
        <v/>
      </c>
      <c r="F133" s="52"/>
      <c r="G133" s="53"/>
      <c r="H133" s="212"/>
      <c r="I133" s="55"/>
      <c r="J133" s="54"/>
      <c r="K133" s="54"/>
      <c r="L133" s="54"/>
      <c r="M133" s="54"/>
      <c r="N133" s="54"/>
      <c r="O133" s="54"/>
      <c r="P133" s="54"/>
      <c r="Q133" s="55"/>
      <c r="R133" s="54"/>
      <c r="S133" s="56">
        <f t="shared" si="24"/>
        <v>0</v>
      </c>
      <c r="T133" s="56">
        <f t="shared" si="21"/>
        <v>0</v>
      </c>
      <c r="U133" s="56">
        <f t="shared" si="25"/>
        <v>0</v>
      </c>
      <c r="V133" s="56">
        <f t="shared" si="22"/>
        <v>0</v>
      </c>
      <c r="W133" s="64" t="str">
        <f t="shared" si="23"/>
        <v/>
      </c>
      <c r="X133" s="56" t="str">
        <f t="shared" si="26"/>
        <v>T</v>
      </c>
    </row>
    <row r="134" spans="3:24" ht="21.75" customHeight="1" x14ac:dyDescent="0.25">
      <c r="C134" s="63"/>
      <c r="D134" s="66" t="str">
        <f t="shared" si="20"/>
        <v/>
      </c>
      <c r="E134" s="69" t="str">
        <f>IFERROR(VLOOKUP(J134,Causa!$A$2:$F$15,6,0),"")</f>
        <v/>
      </c>
      <c r="F134" s="52"/>
      <c r="G134" s="53"/>
      <c r="H134" s="212"/>
      <c r="I134" s="55"/>
      <c r="J134" s="54"/>
      <c r="K134" s="54"/>
      <c r="L134" s="54"/>
      <c r="M134" s="54"/>
      <c r="N134" s="54"/>
      <c r="O134" s="54"/>
      <c r="P134" s="54"/>
      <c r="Q134" s="55"/>
      <c r="R134" s="54"/>
      <c r="S134" s="56">
        <f t="shared" si="24"/>
        <v>0</v>
      </c>
      <c r="T134" s="56">
        <f t="shared" si="21"/>
        <v>0</v>
      </c>
      <c r="U134" s="56">
        <f t="shared" si="25"/>
        <v>0</v>
      </c>
      <c r="V134" s="56">
        <f t="shared" si="22"/>
        <v>0</v>
      </c>
      <c r="W134" s="64" t="str">
        <f t="shared" si="23"/>
        <v/>
      </c>
      <c r="X134" s="56" t="str">
        <f t="shared" si="26"/>
        <v>T</v>
      </c>
    </row>
    <row r="135" spans="3:24" ht="21.75" customHeight="1" x14ac:dyDescent="0.25">
      <c r="C135" s="63"/>
      <c r="D135" s="66" t="str">
        <f t="shared" si="20"/>
        <v/>
      </c>
      <c r="E135" s="69" t="str">
        <f>IFERROR(VLOOKUP(J135,Causa!$A$2:$F$15,6,0),"")</f>
        <v/>
      </c>
      <c r="F135" s="52"/>
      <c r="G135" s="53"/>
      <c r="H135" s="212"/>
      <c r="I135" s="55"/>
      <c r="J135" s="54"/>
      <c r="K135" s="54"/>
      <c r="L135" s="54"/>
      <c r="M135" s="54"/>
      <c r="N135" s="54"/>
      <c r="O135" s="54"/>
      <c r="P135" s="54"/>
      <c r="Q135" s="55"/>
      <c r="R135" s="54"/>
      <c r="S135" s="56">
        <f t="shared" si="24"/>
        <v>0</v>
      </c>
      <c r="T135" s="56">
        <f t="shared" si="21"/>
        <v>0</v>
      </c>
      <c r="U135" s="56">
        <f t="shared" si="25"/>
        <v>0</v>
      </c>
      <c r="V135" s="56">
        <f t="shared" si="22"/>
        <v>0</v>
      </c>
      <c r="W135" s="64" t="str">
        <f t="shared" si="23"/>
        <v/>
      </c>
      <c r="X135" s="56" t="str">
        <f t="shared" si="26"/>
        <v>T</v>
      </c>
    </row>
    <row r="136" spans="3:24" ht="21.75" customHeight="1" x14ac:dyDescent="0.25">
      <c r="C136" s="63"/>
      <c r="D136" s="66" t="str">
        <f t="shared" si="20"/>
        <v/>
      </c>
      <c r="E136" s="69" t="str">
        <f>IFERROR(VLOOKUP(J136,Causa!$A$2:$F$15,6,0),"")</f>
        <v/>
      </c>
      <c r="F136" s="52"/>
      <c r="G136" s="53"/>
      <c r="H136" s="212"/>
      <c r="I136" s="55"/>
      <c r="J136" s="54"/>
      <c r="K136" s="54"/>
      <c r="L136" s="54"/>
      <c r="M136" s="54"/>
      <c r="N136" s="54"/>
      <c r="O136" s="54"/>
      <c r="P136" s="54"/>
      <c r="Q136" s="55"/>
      <c r="R136" s="54"/>
      <c r="S136" s="56">
        <f t="shared" si="24"/>
        <v>0</v>
      </c>
      <c r="T136" s="56">
        <f t="shared" si="21"/>
        <v>0</v>
      </c>
      <c r="U136" s="56">
        <f t="shared" si="25"/>
        <v>0</v>
      </c>
      <c r="V136" s="56">
        <f t="shared" si="22"/>
        <v>0</v>
      </c>
      <c r="W136" s="64" t="str">
        <f t="shared" si="23"/>
        <v/>
      </c>
      <c r="X136" s="56" t="str">
        <f t="shared" si="26"/>
        <v>T</v>
      </c>
    </row>
    <row r="137" spans="3:24" ht="21.75" customHeight="1" x14ac:dyDescent="0.25">
      <c r="C137" s="63"/>
      <c r="D137" s="66" t="str">
        <f t="shared" si="20"/>
        <v/>
      </c>
      <c r="E137" s="69" t="str">
        <f>IFERROR(VLOOKUP(J137,Causa!$A$2:$F$15,6,0),"")</f>
        <v/>
      </c>
      <c r="F137" s="52"/>
      <c r="G137" s="53"/>
      <c r="H137" s="212"/>
      <c r="I137" s="55"/>
      <c r="J137" s="54"/>
      <c r="K137" s="54"/>
      <c r="L137" s="54"/>
      <c r="M137" s="54"/>
      <c r="N137" s="54"/>
      <c r="O137" s="54"/>
      <c r="P137" s="54"/>
      <c r="Q137" s="55"/>
      <c r="R137" s="54"/>
      <c r="S137" s="56">
        <f t="shared" si="24"/>
        <v>0</v>
      </c>
      <c r="T137" s="56">
        <f t="shared" si="21"/>
        <v>0</v>
      </c>
      <c r="U137" s="56">
        <f t="shared" si="25"/>
        <v>0</v>
      </c>
      <c r="V137" s="56">
        <f t="shared" si="22"/>
        <v>0</v>
      </c>
      <c r="W137" s="64" t="str">
        <f t="shared" si="23"/>
        <v/>
      </c>
      <c r="X137" s="56" t="str">
        <f t="shared" si="26"/>
        <v>T</v>
      </c>
    </row>
    <row r="138" spans="3:24" ht="21.75" customHeight="1" x14ac:dyDescent="0.25">
      <c r="C138" s="63"/>
      <c r="D138" s="66" t="str">
        <f t="shared" si="20"/>
        <v/>
      </c>
      <c r="E138" s="69" t="str">
        <f>IFERROR(VLOOKUP(J138,Causa!$A$2:$F$15,6,0),"")</f>
        <v/>
      </c>
      <c r="F138" s="52"/>
      <c r="G138" s="53"/>
      <c r="H138" s="212"/>
      <c r="I138" s="55"/>
      <c r="J138" s="54"/>
      <c r="K138" s="54"/>
      <c r="L138" s="54"/>
      <c r="M138" s="54"/>
      <c r="N138" s="54"/>
      <c r="O138" s="54"/>
      <c r="P138" s="54"/>
      <c r="Q138" s="55"/>
      <c r="R138" s="54"/>
      <c r="S138" s="56">
        <f t="shared" si="24"/>
        <v>0</v>
      </c>
      <c r="T138" s="56">
        <f t="shared" si="21"/>
        <v>0</v>
      </c>
      <c r="U138" s="56">
        <f t="shared" si="25"/>
        <v>0</v>
      </c>
      <c r="V138" s="56">
        <f t="shared" si="22"/>
        <v>0</v>
      </c>
      <c r="W138" s="64" t="str">
        <f t="shared" si="23"/>
        <v/>
      </c>
      <c r="X138" s="56" t="str">
        <f t="shared" si="26"/>
        <v>T</v>
      </c>
    </row>
    <row r="139" spans="3:24" ht="21.75" customHeight="1" x14ac:dyDescent="0.25">
      <c r="C139" s="63"/>
      <c r="D139" s="66" t="str">
        <f t="shared" si="20"/>
        <v/>
      </c>
      <c r="E139" s="69" t="str">
        <f>IFERROR(VLOOKUP(J139,Causa!$A$2:$F$15,6,0),"")</f>
        <v/>
      </c>
      <c r="F139" s="52"/>
      <c r="G139" s="53"/>
      <c r="H139" s="212"/>
      <c r="I139" s="55"/>
      <c r="J139" s="54"/>
      <c r="K139" s="54"/>
      <c r="L139" s="54"/>
      <c r="M139" s="54"/>
      <c r="N139" s="54"/>
      <c r="O139" s="54"/>
      <c r="P139" s="54"/>
      <c r="Q139" s="55"/>
      <c r="R139" s="54"/>
      <c r="S139" s="56">
        <f t="shared" si="24"/>
        <v>0</v>
      </c>
      <c r="T139" s="56">
        <f t="shared" si="21"/>
        <v>0</v>
      </c>
      <c r="U139" s="56">
        <f t="shared" si="25"/>
        <v>0</v>
      </c>
      <c r="V139" s="56">
        <f t="shared" si="22"/>
        <v>0</v>
      </c>
      <c r="W139" s="64" t="str">
        <f t="shared" si="23"/>
        <v/>
      </c>
      <c r="X139" s="56" t="str">
        <f t="shared" si="26"/>
        <v>T</v>
      </c>
    </row>
    <row r="140" spans="3:24" ht="21.75" customHeight="1" x14ac:dyDescent="0.25">
      <c r="C140" s="63"/>
      <c r="D140" s="66" t="str">
        <f t="shared" si="20"/>
        <v/>
      </c>
      <c r="E140" s="69" t="str">
        <f>IFERROR(VLOOKUP(J140,Causa!$A$2:$F$15,6,0),"")</f>
        <v/>
      </c>
      <c r="F140" s="52"/>
      <c r="G140" s="53"/>
      <c r="H140" s="212"/>
      <c r="I140" s="55"/>
      <c r="J140" s="54"/>
      <c r="K140" s="54"/>
      <c r="L140" s="54"/>
      <c r="M140" s="54"/>
      <c r="N140" s="54"/>
      <c r="O140" s="54"/>
      <c r="P140" s="54"/>
      <c r="Q140" s="55"/>
      <c r="R140" s="54"/>
      <c r="S140" s="56">
        <f t="shared" si="24"/>
        <v>0</v>
      </c>
      <c r="T140" s="56">
        <f t="shared" si="21"/>
        <v>0</v>
      </c>
      <c r="U140" s="56">
        <f t="shared" si="25"/>
        <v>0</v>
      </c>
      <c r="V140" s="56">
        <f t="shared" si="22"/>
        <v>0</v>
      </c>
      <c r="W140" s="64" t="str">
        <f t="shared" si="23"/>
        <v/>
      </c>
      <c r="X140" s="56" t="str">
        <f t="shared" si="26"/>
        <v>T</v>
      </c>
    </row>
    <row r="141" spans="3:24" ht="21.75" customHeight="1" x14ac:dyDescent="0.25">
      <c r="C141" s="63"/>
      <c r="D141" s="66" t="str">
        <f t="shared" si="20"/>
        <v/>
      </c>
      <c r="E141" s="69" t="str">
        <f>IFERROR(VLOOKUP(J141,Causa!$A$2:$F$15,6,0),"")</f>
        <v/>
      </c>
      <c r="F141" s="52"/>
      <c r="G141" s="53"/>
      <c r="H141" s="212"/>
      <c r="I141" s="55"/>
      <c r="J141" s="54"/>
      <c r="K141" s="54"/>
      <c r="L141" s="54"/>
      <c r="M141" s="54"/>
      <c r="N141" s="54"/>
      <c r="O141" s="54"/>
      <c r="P141" s="54"/>
      <c r="Q141" s="55"/>
      <c r="R141" s="54"/>
      <c r="S141" s="56">
        <f t="shared" si="24"/>
        <v>0</v>
      </c>
      <c r="T141" s="56">
        <f t="shared" si="21"/>
        <v>0</v>
      </c>
      <c r="U141" s="56">
        <f t="shared" si="25"/>
        <v>0</v>
      </c>
      <c r="V141" s="56">
        <f t="shared" si="22"/>
        <v>0</v>
      </c>
      <c r="W141" s="64" t="str">
        <f t="shared" si="23"/>
        <v/>
      </c>
      <c r="X141" s="56" t="str">
        <f t="shared" si="26"/>
        <v>T</v>
      </c>
    </row>
    <row r="142" spans="3:24" ht="21.75" customHeight="1" x14ac:dyDescent="0.25">
      <c r="C142" s="63"/>
      <c r="D142" s="66" t="str">
        <f t="shared" si="20"/>
        <v/>
      </c>
      <c r="E142" s="69" t="str">
        <f>IFERROR(VLOOKUP(J142,Causa!$A$2:$F$15,6,0),"")</f>
        <v/>
      </c>
      <c r="F142" s="52"/>
      <c r="G142" s="53"/>
      <c r="H142" s="212"/>
      <c r="I142" s="55"/>
      <c r="J142" s="54"/>
      <c r="K142" s="54"/>
      <c r="L142" s="54"/>
      <c r="M142" s="54"/>
      <c r="N142" s="54"/>
      <c r="O142" s="54"/>
      <c r="P142" s="54"/>
      <c r="Q142" s="55"/>
      <c r="R142" s="54"/>
      <c r="S142" s="56">
        <f t="shared" si="24"/>
        <v>0</v>
      </c>
      <c r="T142" s="56">
        <f t="shared" si="21"/>
        <v>0</v>
      </c>
      <c r="U142" s="56">
        <f t="shared" si="25"/>
        <v>0</v>
      </c>
      <c r="V142" s="56">
        <f t="shared" si="22"/>
        <v>0</v>
      </c>
      <c r="W142" s="64" t="str">
        <f t="shared" si="23"/>
        <v/>
      </c>
      <c r="X142" s="56" t="str">
        <f t="shared" si="26"/>
        <v>T</v>
      </c>
    </row>
    <row r="143" spans="3:24" ht="21.75" customHeight="1" x14ac:dyDescent="0.25">
      <c r="C143" s="63"/>
      <c r="D143" s="66" t="str">
        <f t="shared" si="20"/>
        <v/>
      </c>
      <c r="E143" s="69" t="str">
        <f>IFERROR(VLOOKUP(J143,Causa!$A$2:$F$15,6,0),"")</f>
        <v/>
      </c>
      <c r="F143" s="52"/>
      <c r="G143" s="53"/>
      <c r="H143" s="212"/>
      <c r="I143" s="55"/>
      <c r="J143" s="54"/>
      <c r="K143" s="54"/>
      <c r="L143" s="54"/>
      <c r="M143" s="54"/>
      <c r="N143" s="54"/>
      <c r="O143" s="54"/>
      <c r="P143" s="54"/>
      <c r="Q143" s="55"/>
      <c r="R143" s="54"/>
      <c r="S143" s="56">
        <f t="shared" si="24"/>
        <v>0</v>
      </c>
      <c r="T143" s="56">
        <f t="shared" si="21"/>
        <v>0</v>
      </c>
      <c r="U143" s="56">
        <f t="shared" si="25"/>
        <v>0</v>
      </c>
      <c r="V143" s="56">
        <f t="shared" si="22"/>
        <v>0</v>
      </c>
      <c r="W143" s="64" t="str">
        <f t="shared" si="23"/>
        <v/>
      </c>
      <c r="X143" s="56" t="str">
        <f t="shared" si="26"/>
        <v>T</v>
      </c>
    </row>
    <row r="144" spans="3:24" ht="21.75" customHeight="1" x14ac:dyDescent="0.25">
      <c r="C144" s="63"/>
      <c r="D144" s="66" t="str">
        <f t="shared" si="20"/>
        <v/>
      </c>
      <c r="E144" s="69" t="str">
        <f>IFERROR(VLOOKUP(J144,Causa!$A$2:$F$15,6,0),"")</f>
        <v/>
      </c>
      <c r="F144" s="52"/>
      <c r="G144" s="53"/>
      <c r="H144" s="212"/>
      <c r="I144" s="55"/>
      <c r="J144" s="54"/>
      <c r="K144" s="54"/>
      <c r="L144" s="54"/>
      <c r="M144" s="54"/>
      <c r="N144" s="54"/>
      <c r="O144" s="54"/>
      <c r="P144" s="54"/>
      <c r="Q144" s="55"/>
      <c r="R144" s="54"/>
      <c r="S144" s="56">
        <f t="shared" si="24"/>
        <v>0</v>
      </c>
      <c r="T144" s="56">
        <f t="shared" si="21"/>
        <v>0</v>
      </c>
      <c r="U144" s="56">
        <f t="shared" si="25"/>
        <v>0</v>
      </c>
      <c r="V144" s="56">
        <f t="shared" si="22"/>
        <v>0</v>
      </c>
      <c r="W144" s="64" t="str">
        <f t="shared" si="23"/>
        <v/>
      </c>
      <c r="X144" s="56" t="str">
        <f t="shared" si="26"/>
        <v>T</v>
      </c>
    </row>
    <row r="145" spans="3:24" ht="21.75" customHeight="1" x14ac:dyDescent="0.25">
      <c r="C145" s="63"/>
      <c r="D145" s="66" t="str">
        <f t="shared" si="20"/>
        <v/>
      </c>
      <c r="E145" s="69" t="str">
        <f>IFERROR(VLOOKUP(J145,Causa!$A$2:$F$15,6,0),"")</f>
        <v/>
      </c>
      <c r="F145" s="52"/>
      <c r="G145" s="53"/>
      <c r="H145" s="212"/>
      <c r="I145" s="55"/>
      <c r="J145" s="54"/>
      <c r="K145" s="54"/>
      <c r="L145" s="54"/>
      <c r="M145" s="54"/>
      <c r="N145" s="54"/>
      <c r="O145" s="54"/>
      <c r="P145" s="54"/>
      <c r="Q145" s="55"/>
      <c r="R145" s="54"/>
      <c r="S145" s="56">
        <f t="shared" si="24"/>
        <v>0</v>
      </c>
      <c r="T145" s="56">
        <f t="shared" si="21"/>
        <v>0</v>
      </c>
      <c r="U145" s="56">
        <f t="shared" si="25"/>
        <v>0</v>
      </c>
      <c r="V145" s="56">
        <f t="shared" si="22"/>
        <v>0</v>
      </c>
      <c r="W145" s="64" t="str">
        <f t="shared" si="23"/>
        <v/>
      </c>
      <c r="X145" s="56" t="str">
        <f t="shared" si="26"/>
        <v>T</v>
      </c>
    </row>
    <row r="146" spans="3:24" ht="21.75" customHeight="1" x14ac:dyDescent="0.25">
      <c r="C146" s="63"/>
      <c r="D146" s="66" t="str">
        <f t="shared" si="20"/>
        <v/>
      </c>
      <c r="E146" s="69" t="str">
        <f>IFERROR(VLOOKUP(J146,Causa!$A$2:$F$15,6,0),"")</f>
        <v/>
      </c>
      <c r="F146" s="52"/>
      <c r="G146" s="53"/>
      <c r="H146" s="212"/>
      <c r="I146" s="55"/>
      <c r="J146" s="54"/>
      <c r="K146" s="54"/>
      <c r="L146" s="54"/>
      <c r="M146" s="54"/>
      <c r="N146" s="54"/>
      <c r="O146" s="54"/>
      <c r="P146" s="54"/>
      <c r="Q146" s="55"/>
      <c r="R146" s="54"/>
      <c r="S146" s="56">
        <f t="shared" si="24"/>
        <v>0</v>
      </c>
      <c r="T146" s="56">
        <f t="shared" si="21"/>
        <v>0</v>
      </c>
      <c r="U146" s="56">
        <f t="shared" si="25"/>
        <v>0</v>
      </c>
      <c r="V146" s="56">
        <f t="shared" si="22"/>
        <v>0</v>
      </c>
      <c r="W146" s="64" t="str">
        <f t="shared" si="23"/>
        <v/>
      </c>
      <c r="X146" s="56" t="str">
        <f t="shared" si="26"/>
        <v>T</v>
      </c>
    </row>
    <row r="147" spans="3:24" ht="21.75" customHeight="1" x14ac:dyDescent="0.25">
      <c r="C147" s="63"/>
      <c r="D147" s="66" t="str">
        <f t="shared" si="20"/>
        <v/>
      </c>
      <c r="E147" s="69" t="str">
        <f>IFERROR(VLOOKUP(J147,Causa!$A$2:$F$15,6,0),"")</f>
        <v/>
      </c>
      <c r="F147" s="52"/>
      <c r="G147" s="53"/>
      <c r="H147" s="212"/>
      <c r="I147" s="55"/>
      <c r="J147" s="54"/>
      <c r="K147" s="54"/>
      <c r="L147" s="54"/>
      <c r="M147" s="54"/>
      <c r="N147" s="54"/>
      <c r="O147" s="54"/>
      <c r="P147" s="54"/>
      <c r="Q147" s="55"/>
      <c r="R147" s="54"/>
      <c r="S147" s="56">
        <f t="shared" si="24"/>
        <v>0</v>
      </c>
      <c r="T147" s="56">
        <f t="shared" si="21"/>
        <v>0</v>
      </c>
      <c r="U147" s="56">
        <f t="shared" si="25"/>
        <v>0</v>
      </c>
      <c r="V147" s="56">
        <f t="shared" si="22"/>
        <v>0</v>
      </c>
      <c r="W147" s="64" t="str">
        <f t="shared" si="23"/>
        <v/>
      </c>
      <c r="X147" s="56" t="str">
        <f t="shared" si="26"/>
        <v>T</v>
      </c>
    </row>
    <row r="148" spans="3:24" ht="21.75" customHeight="1" x14ac:dyDescent="0.25">
      <c r="C148" s="63"/>
      <c r="D148" s="66" t="str">
        <f t="shared" si="20"/>
        <v/>
      </c>
      <c r="E148" s="69" t="str">
        <f>IFERROR(VLOOKUP(J148,Causa!$A$2:$F$15,6,0),"")</f>
        <v/>
      </c>
      <c r="F148" s="52"/>
      <c r="G148" s="53"/>
      <c r="H148" s="212"/>
      <c r="I148" s="55"/>
      <c r="J148" s="54"/>
      <c r="K148" s="54"/>
      <c r="L148" s="54"/>
      <c r="M148" s="54"/>
      <c r="N148" s="54"/>
      <c r="O148" s="54"/>
      <c r="P148" s="54"/>
      <c r="Q148" s="55"/>
      <c r="R148" s="54"/>
      <c r="S148" s="56">
        <f t="shared" si="24"/>
        <v>0</v>
      </c>
      <c r="T148" s="56">
        <f t="shared" si="21"/>
        <v>0</v>
      </c>
      <c r="U148" s="56">
        <f t="shared" si="25"/>
        <v>0</v>
      </c>
      <c r="V148" s="56">
        <f t="shared" si="22"/>
        <v>0</v>
      </c>
      <c r="W148" s="64" t="str">
        <f t="shared" si="23"/>
        <v/>
      </c>
      <c r="X148" s="56" t="str">
        <f t="shared" si="26"/>
        <v>T</v>
      </c>
    </row>
    <row r="149" spans="3:24" ht="21.75" customHeight="1" x14ac:dyDescent="0.25">
      <c r="C149" s="63"/>
      <c r="D149" s="66" t="str">
        <f t="shared" si="20"/>
        <v/>
      </c>
      <c r="E149" s="69" t="str">
        <f>IFERROR(VLOOKUP(J149,Causa!$A$2:$F$15,6,0),"")</f>
        <v/>
      </c>
      <c r="F149" s="52"/>
      <c r="G149" s="53"/>
      <c r="H149" s="212"/>
      <c r="I149" s="55"/>
      <c r="J149" s="54"/>
      <c r="K149" s="54"/>
      <c r="L149" s="54"/>
      <c r="M149" s="54"/>
      <c r="N149" s="54"/>
      <c r="O149" s="54"/>
      <c r="P149" s="54"/>
      <c r="Q149" s="55"/>
      <c r="R149" s="54"/>
      <c r="S149" s="56">
        <f t="shared" si="24"/>
        <v>0</v>
      </c>
      <c r="T149" s="56">
        <f t="shared" si="21"/>
        <v>0</v>
      </c>
      <c r="U149" s="56">
        <f t="shared" si="25"/>
        <v>0</v>
      </c>
      <c r="V149" s="56">
        <f t="shared" si="22"/>
        <v>0</v>
      </c>
      <c r="W149" s="64" t="str">
        <f t="shared" si="23"/>
        <v/>
      </c>
      <c r="X149" s="56" t="str">
        <f t="shared" si="26"/>
        <v>T</v>
      </c>
    </row>
    <row r="150" spans="3:24" ht="21.75" customHeight="1" x14ac:dyDescent="0.25">
      <c r="C150" s="63"/>
      <c r="D150" s="66" t="str">
        <f t="shared" si="20"/>
        <v/>
      </c>
      <c r="E150" s="69" t="str">
        <f>IFERROR(VLOOKUP(J150,Causa!$A$2:$F$15,6,0),"")</f>
        <v/>
      </c>
      <c r="F150" s="52"/>
      <c r="G150" s="53"/>
      <c r="H150" s="212"/>
      <c r="I150" s="55"/>
      <c r="J150" s="54"/>
      <c r="K150" s="54"/>
      <c r="L150" s="54"/>
      <c r="M150" s="54"/>
      <c r="N150" s="54"/>
      <c r="O150" s="54"/>
      <c r="P150" s="54"/>
      <c r="Q150" s="55"/>
      <c r="R150" s="54"/>
      <c r="S150" s="56">
        <f t="shared" si="24"/>
        <v>0</v>
      </c>
      <c r="T150" s="56">
        <f t="shared" si="21"/>
        <v>0</v>
      </c>
      <c r="U150" s="56">
        <f t="shared" si="25"/>
        <v>0</v>
      </c>
      <c r="V150" s="56">
        <f t="shared" si="22"/>
        <v>0</v>
      </c>
      <c r="W150" s="64" t="str">
        <f t="shared" si="23"/>
        <v/>
      </c>
      <c r="X150" s="56" t="str">
        <f t="shared" si="26"/>
        <v>T</v>
      </c>
    </row>
    <row r="151" spans="3:24" ht="21.75" customHeight="1" x14ac:dyDescent="0.25">
      <c r="C151" s="63"/>
      <c r="D151" s="66" t="str">
        <f t="shared" si="20"/>
        <v/>
      </c>
      <c r="E151" s="69" t="str">
        <f>IFERROR(VLOOKUP(J151,Causa!$A$2:$F$15,6,0),"")</f>
        <v/>
      </c>
      <c r="F151" s="52"/>
      <c r="G151" s="53"/>
      <c r="H151" s="212"/>
      <c r="I151" s="55"/>
      <c r="J151" s="54"/>
      <c r="K151" s="54"/>
      <c r="L151" s="54"/>
      <c r="M151" s="54"/>
      <c r="N151" s="54"/>
      <c r="O151" s="54"/>
      <c r="P151" s="54"/>
      <c r="Q151" s="55"/>
      <c r="R151" s="54"/>
      <c r="S151" s="56">
        <f t="shared" si="24"/>
        <v>0</v>
      </c>
      <c r="T151" s="56">
        <f t="shared" si="21"/>
        <v>0</v>
      </c>
      <c r="U151" s="56">
        <f t="shared" si="25"/>
        <v>0</v>
      </c>
      <c r="V151" s="56">
        <f t="shared" si="22"/>
        <v>0</v>
      </c>
      <c r="W151" s="64" t="str">
        <f t="shared" si="23"/>
        <v/>
      </c>
      <c r="X151" s="56" t="str">
        <f t="shared" si="26"/>
        <v>T</v>
      </c>
    </row>
    <row r="152" spans="3:24" ht="21.75" customHeight="1" x14ac:dyDescent="0.25">
      <c r="C152" s="63"/>
      <c r="D152" s="66" t="str">
        <f t="shared" si="20"/>
        <v/>
      </c>
      <c r="E152" s="69" t="str">
        <f>IFERROR(VLOOKUP(J152,Causa!$A$2:$F$15,6,0),"")</f>
        <v/>
      </c>
      <c r="F152" s="52"/>
      <c r="G152" s="53"/>
      <c r="H152" s="212"/>
      <c r="I152" s="55"/>
      <c r="J152" s="54"/>
      <c r="K152" s="54"/>
      <c r="L152" s="54"/>
      <c r="M152" s="54"/>
      <c r="N152" s="54"/>
      <c r="O152" s="54"/>
      <c r="P152" s="54"/>
      <c r="Q152" s="55"/>
      <c r="R152" s="54"/>
      <c r="S152" s="56">
        <f t="shared" si="24"/>
        <v>0</v>
      </c>
      <c r="T152" s="56">
        <f t="shared" si="21"/>
        <v>0</v>
      </c>
      <c r="U152" s="56">
        <f t="shared" si="25"/>
        <v>0</v>
      </c>
      <c r="V152" s="56">
        <f t="shared" si="22"/>
        <v>0</v>
      </c>
      <c r="W152" s="64" t="str">
        <f t="shared" si="23"/>
        <v/>
      </c>
      <c r="X152" s="56" t="str">
        <f t="shared" si="26"/>
        <v>T</v>
      </c>
    </row>
    <row r="153" spans="3:24" ht="21.75" customHeight="1" x14ac:dyDescent="0.25">
      <c r="C153" s="63"/>
      <c r="D153" s="66" t="str">
        <f t="shared" si="20"/>
        <v/>
      </c>
      <c r="E153" s="69" t="str">
        <f>IFERROR(VLOOKUP(J153,Causa!$A$2:$F$15,6,0),"")</f>
        <v/>
      </c>
      <c r="F153" s="52"/>
      <c r="G153" s="53"/>
      <c r="H153" s="212"/>
      <c r="I153" s="55"/>
      <c r="J153" s="54"/>
      <c r="K153" s="54"/>
      <c r="L153" s="54"/>
      <c r="M153" s="54"/>
      <c r="N153" s="54"/>
      <c r="O153" s="54"/>
      <c r="P153" s="54"/>
      <c r="Q153" s="55"/>
      <c r="R153" s="54"/>
      <c r="S153" s="56">
        <f t="shared" si="24"/>
        <v>0</v>
      </c>
      <c r="T153" s="56">
        <f t="shared" si="21"/>
        <v>0</v>
      </c>
      <c r="U153" s="56">
        <f t="shared" si="25"/>
        <v>0</v>
      </c>
      <c r="V153" s="56">
        <f t="shared" si="22"/>
        <v>0</v>
      </c>
      <c r="W153" s="64" t="str">
        <f t="shared" si="23"/>
        <v/>
      </c>
      <c r="X153" s="56" t="str">
        <f t="shared" si="26"/>
        <v>T</v>
      </c>
    </row>
    <row r="154" spans="3:24" ht="21.75" customHeight="1" x14ac:dyDescent="0.25">
      <c r="C154" s="63"/>
      <c r="D154" s="66" t="str">
        <f t="shared" si="20"/>
        <v/>
      </c>
      <c r="E154" s="69" t="str">
        <f>IFERROR(VLOOKUP(J154,Causa!$A$2:$F$15,6,0),"")</f>
        <v/>
      </c>
      <c r="F154" s="52"/>
      <c r="G154" s="53"/>
      <c r="H154" s="212"/>
      <c r="I154" s="55"/>
      <c r="J154" s="54"/>
      <c r="K154" s="54"/>
      <c r="L154" s="54"/>
      <c r="M154" s="54"/>
      <c r="N154" s="54"/>
      <c r="O154" s="54"/>
      <c r="P154" s="54"/>
      <c r="Q154" s="55"/>
      <c r="R154" s="54"/>
      <c r="S154" s="56">
        <f t="shared" si="24"/>
        <v>0</v>
      </c>
      <c r="T154" s="56">
        <f t="shared" si="21"/>
        <v>0</v>
      </c>
      <c r="U154" s="56">
        <f t="shared" si="25"/>
        <v>0</v>
      </c>
      <c r="V154" s="56">
        <f t="shared" si="22"/>
        <v>0</v>
      </c>
      <c r="W154" s="64" t="str">
        <f t="shared" si="23"/>
        <v/>
      </c>
      <c r="X154" s="56" t="str">
        <f t="shared" si="26"/>
        <v>T</v>
      </c>
    </row>
    <row r="155" spans="3:24" ht="21.75" customHeight="1" x14ac:dyDescent="0.25">
      <c r="C155" s="63"/>
      <c r="D155" s="66" t="str">
        <f t="shared" si="20"/>
        <v/>
      </c>
      <c r="E155" s="69" t="str">
        <f>IFERROR(VLOOKUP(J155,Causa!$A$2:$F$15,6,0),"")</f>
        <v/>
      </c>
      <c r="F155" s="52"/>
      <c r="G155" s="53"/>
      <c r="H155" s="212"/>
      <c r="I155" s="55"/>
      <c r="J155" s="54"/>
      <c r="K155" s="54"/>
      <c r="L155" s="54"/>
      <c r="M155" s="54"/>
      <c r="N155" s="54"/>
      <c r="O155" s="54"/>
      <c r="P155" s="54"/>
      <c r="Q155" s="55"/>
      <c r="R155" s="54"/>
      <c r="S155" s="56">
        <f t="shared" si="24"/>
        <v>0</v>
      </c>
      <c r="T155" s="56">
        <f t="shared" si="21"/>
        <v>0</v>
      </c>
      <c r="U155" s="56">
        <f t="shared" si="25"/>
        <v>0</v>
      </c>
      <c r="V155" s="56">
        <f t="shared" si="22"/>
        <v>0</v>
      </c>
      <c r="W155" s="64" t="str">
        <f t="shared" si="23"/>
        <v/>
      </c>
      <c r="X155" s="56" t="str">
        <f t="shared" si="26"/>
        <v>T</v>
      </c>
    </row>
    <row r="156" spans="3:24" ht="21.75" customHeight="1" x14ac:dyDescent="0.25">
      <c r="C156" s="63"/>
      <c r="D156" s="66" t="str">
        <f t="shared" si="20"/>
        <v/>
      </c>
      <c r="E156" s="69" t="str">
        <f>IFERROR(VLOOKUP(J156,Causa!$A$2:$F$15,6,0),"")</f>
        <v/>
      </c>
      <c r="F156" s="52"/>
      <c r="G156" s="53"/>
      <c r="H156" s="212"/>
      <c r="I156" s="55"/>
      <c r="J156" s="54"/>
      <c r="K156" s="54"/>
      <c r="L156" s="54"/>
      <c r="M156" s="54"/>
      <c r="N156" s="54"/>
      <c r="O156" s="54"/>
      <c r="P156" s="54"/>
      <c r="Q156" s="55"/>
      <c r="R156" s="54"/>
      <c r="S156" s="56">
        <f t="shared" si="24"/>
        <v>0</v>
      </c>
      <c r="T156" s="56">
        <f t="shared" si="21"/>
        <v>0</v>
      </c>
      <c r="U156" s="56">
        <f t="shared" si="25"/>
        <v>0</v>
      </c>
      <c r="V156" s="56">
        <f t="shared" si="22"/>
        <v>0</v>
      </c>
      <c r="W156" s="64" t="str">
        <f t="shared" si="23"/>
        <v/>
      </c>
      <c r="X156" s="56" t="str">
        <f t="shared" si="26"/>
        <v>T</v>
      </c>
    </row>
    <row r="157" spans="3:24" ht="21.75" customHeight="1" x14ac:dyDescent="0.25">
      <c r="C157" s="63"/>
      <c r="D157" s="66" t="str">
        <f t="shared" si="20"/>
        <v/>
      </c>
      <c r="E157" s="69" t="str">
        <f>IFERROR(VLOOKUP(J157,Causa!$A$2:$F$15,6,0),"")</f>
        <v/>
      </c>
      <c r="F157" s="52"/>
      <c r="G157" s="53"/>
      <c r="H157" s="212"/>
      <c r="I157" s="55"/>
      <c r="J157" s="54"/>
      <c r="K157" s="54"/>
      <c r="L157" s="54"/>
      <c r="M157" s="54"/>
      <c r="N157" s="54"/>
      <c r="O157" s="54"/>
      <c r="P157" s="54"/>
      <c r="Q157" s="55"/>
      <c r="R157" s="54"/>
      <c r="S157" s="56">
        <f t="shared" si="24"/>
        <v>0</v>
      </c>
      <c r="T157" s="56">
        <f t="shared" si="21"/>
        <v>0</v>
      </c>
      <c r="U157" s="56">
        <f t="shared" si="25"/>
        <v>0</v>
      </c>
      <c r="V157" s="56">
        <f t="shared" si="22"/>
        <v>0</v>
      </c>
      <c r="W157" s="64" t="str">
        <f t="shared" si="23"/>
        <v/>
      </c>
      <c r="X157" s="56" t="str">
        <f t="shared" si="26"/>
        <v>T</v>
      </c>
    </row>
    <row r="158" spans="3:24" ht="21.75" customHeight="1" x14ac:dyDescent="0.25">
      <c r="C158" s="63"/>
      <c r="D158" s="66" t="str">
        <f t="shared" si="20"/>
        <v/>
      </c>
      <c r="E158" s="69" t="str">
        <f>IFERROR(VLOOKUP(J158,Causa!$A$2:$F$15,6,0),"")</f>
        <v/>
      </c>
      <c r="F158" s="52"/>
      <c r="G158" s="53"/>
      <c r="H158" s="212"/>
      <c r="I158" s="55"/>
      <c r="J158" s="54"/>
      <c r="K158" s="54"/>
      <c r="L158" s="54"/>
      <c r="M158" s="54"/>
      <c r="N158" s="54"/>
      <c r="O158" s="54"/>
      <c r="P158" s="54"/>
      <c r="Q158" s="55"/>
      <c r="R158" s="54"/>
      <c r="S158" s="56">
        <f t="shared" si="24"/>
        <v>0</v>
      </c>
      <c r="T158" s="56">
        <f t="shared" si="21"/>
        <v>0</v>
      </c>
      <c r="U158" s="56">
        <f t="shared" si="25"/>
        <v>0</v>
      </c>
      <c r="V158" s="56">
        <f t="shared" si="22"/>
        <v>0</v>
      </c>
      <c r="W158" s="64" t="str">
        <f t="shared" si="23"/>
        <v/>
      </c>
      <c r="X158" s="56" t="str">
        <f t="shared" si="26"/>
        <v>T</v>
      </c>
    </row>
    <row r="159" spans="3:24" ht="21.75" customHeight="1" x14ac:dyDescent="0.25">
      <c r="C159" s="63"/>
      <c r="D159" s="66" t="str">
        <f t="shared" si="20"/>
        <v/>
      </c>
      <c r="E159" s="69" t="str">
        <f>IFERROR(VLOOKUP(J159,Causa!$A$2:$F$15,6,0),"")</f>
        <v/>
      </c>
      <c r="F159" s="52"/>
      <c r="G159" s="53"/>
      <c r="H159" s="212"/>
      <c r="I159" s="55"/>
      <c r="J159" s="54"/>
      <c r="K159" s="54"/>
      <c r="L159" s="54"/>
      <c r="M159" s="54"/>
      <c r="N159" s="54"/>
      <c r="O159" s="54"/>
      <c r="P159" s="54"/>
      <c r="Q159" s="55"/>
      <c r="R159" s="54"/>
      <c r="S159" s="56">
        <f t="shared" si="24"/>
        <v>0</v>
      </c>
      <c r="T159" s="56">
        <f t="shared" si="21"/>
        <v>0</v>
      </c>
      <c r="U159" s="56">
        <f t="shared" si="25"/>
        <v>0</v>
      </c>
      <c r="V159" s="56">
        <f t="shared" si="22"/>
        <v>0</v>
      </c>
      <c r="W159" s="64" t="str">
        <f t="shared" si="23"/>
        <v/>
      </c>
      <c r="X159" s="56" t="str">
        <f t="shared" si="26"/>
        <v>T</v>
      </c>
    </row>
    <row r="160" spans="3:24" ht="21.75" customHeight="1" x14ac:dyDescent="0.25">
      <c r="C160" s="63"/>
      <c r="D160" s="66" t="str">
        <f t="shared" si="20"/>
        <v/>
      </c>
      <c r="E160" s="69" t="str">
        <f>IFERROR(VLOOKUP(J160,Causa!$A$2:$F$15,6,0),"")</f>
        <v/>
      </c>
      <c r="F160" s="52"/>
      <c r="G160" s="53"/>
      <c r="H160" s="212"/>
      <c r="I160" s="55"/>
      <c r="J160" s="54"/>
      <c r="K160" s="54"/>
      <c r="L160" s="54"/>
      <c r="M160" s="54"/>
      <c r="N160" s="54"/>
      <c r="O160" s="54"/>
      <c r="P160" s="54"/>
      <c r="Q160" s="55"/>
      <c r="R160" s="54"/>
      <c r="S160" s="56">
        <f t="shared" si="24"/>
        <v>0</v>
      </c>
      <c r="T160" s="56">
        <f t="shared" si="21"/>
        <v>0</v>
      </c>
      <c r="U160" s="56">
        <f t="shared" si="25"/>
        <v>0</v>
      </c>
      <c r="V160" s="56">
        <f t="shared" si="22"/>
        <v>0</v>
      </c>
      <c r="W160" s="64" t="str">
        <f t="shared" si="23"/>
        <v/>
      </c>
      <c r="X160" s="56" t="str">
        <f t="shared" si="26"/>
        <v>T</v>
      </c>
    </row>
    <row r="161" spans="3:24" ht="21.75" customHeight="1" x14ac:dyDescent="0.25">
      <c r="C161" s="63"/>
      <c r="D161" s="66" t="str">
        <f t="shared" si="20"/>
        <v/>
      </c>
      <c r="E161" s="69" t="str">
        <f>IFERROR(VLOOKUP(J161,Causa!$A$2:$F$15,6,0),"")</f>
        <v/>
      </c>
      <c r="F161" s="52"/>
      <c r="G161" s="53"/>
      <c r="H161" s="212"/>
      <c r="I161" s="55"/>
      <c r="J161" s="54"/>
      <c r="K161" s="54"/>
      <c r="L161" s="54"/>
      <c r="M161" s="54"/>
      <c r="N161" s="54"/>
      <c r="O161" s="54"/>
      <c r="P161" s="54"/>
      <c r="Q161" s="55"/>
      <c r="R161" s="54"/>
      <c r="S161" s="56">
        <f t="shared" si="24"/>
        <v>0</v>
      </c>
      <c r="T161" s="56">
        <f t="shared" si="21"/>
        <v>0</v>
      </c>
      <c r="U161" s="56">
        <f t="shared" si="25"/>
        <v>0</v>
      </c>
      <c r="V161" s="56">
        <f t="shared" si="22"/>
        <v>0</v>
      </c>
      <c r="W161" s="64" t="str">
        <f t="shared" si="23"/>
        <v/>
      </c>
      <c r="X161" s="56" t="str">
        <f t="shared" si="26"/>
        <v>T</v>
      </c>
    </row>
    <row r="162" spans="3:24" ht="21.75" customHeight="1" x14ac:dyDescent="0.25">
      <c r="C162" s="63"/>
      <c r="D162" s="66" t="str">
        <f t="shared" si="20"/>
        <v/>
      </c>
      <c r="E162" s="69" t="str">
        <f>IFERROR(VLOOKUP(J162,Causa!$A$2:$F$15,6,0),"")</f>
        <v/>
      </c>
      <c r="F162" s="52"/>
      <c r="G162" s="53"/>
      <c r="H162" s="212"/>
      <c r="I162" s="55"/>
      <c r="J162" s="54"/>
      <c r="K162" s="54"/>
      <c r="L162" s="54"/>
      <c r="M162" s="54"/>
      <c r="N162" s="54"/>
      <c r="O162" s="54"/>
      <c r="P162" s="54"/>
      <c r="Q162" s="55"/>
      <c r="R162" s="54"/>
      <c r="S162" s="56">
        <f t="shared" si="24"/>
        <v>0</v>
      </c>
      <c r="T162" s="56">
        <f t="shared" si="21"/>
        <v>0</v>
      </c>
      <c r="U162" s="56">
        <f t="shared" si="25"/>
        <v>0</v>
      </c>
      <c r="V162" s="56">
        <f t="shared" si="22"/>
        <v>0</v>
      </c>
      <c r="W162" s="64" t="str">
        <f t="shared" si="23"/>
        <v/>
      </c>
      <c r="X162" s="56" t="str">
        <f t="shared" si="26"/>
        <v>T</v>
      </c>
    </row>
    <row r="163" spans="3:24" ht="21.75" customHeight="1" x14ac:dyDescent="0.25">
      <c r="C163" s="63"/>
      <c r="D163" s="66" t="str">
        <f t="shared" ref="D163:D188" si="27">IF(E163="","",IF(E163=1,IF(COUNTA(F163:P163)=9,1,0),IF(J163="OPERACIO",IF(COUNTA(F163:P163)=7,1,0),IF(COUNTA(F163:P163)=7,1,0))))</f>
        <v/>
      </c>
      <c r="E163" s="69" t="str">
        <f>IFERROR(VLOOKUP(J163,Causa!$A$2:$F$15,6,0),"")</f>
        <v/>
      </c>
      <c r="F163" s="52"/>
      <c r="G163" s="53"/>
      <c r="H163" s="212"/>
      <c r="I163" s="55"/>
      <c r="J163" s="54"/>
      <c r="K163" s="54"/>
      <c r="L163" s="54"/>
      <c r="M163" s="54"/>
      <c r="N163" s="54"/>
      <c r="O163" s="54"/>
      <c r="P163" s="54"/>
      <c r="Q163" s="55"/>
      <c r="R163" s="54"/>
      <c r="S163" s="56">
        <f t="shared" si="24"/>
        <v>0</v>
      </c>
      <c r="T163" s="56">
        <f t="shared" ref="T163:T188" si="28">IF(J163="Programa",P163,0)-S163</f>
        <v>0</v>
      </c>
      <c r="U163" s="56">
        <f t="shared" si="25"/>
        <v>0</v>
      </c>
      <c r="V163" s="56">
        <f t="shared" ref="V163:V188" si="29">IF(J163="ELECTRIC",P163,0)+IF(J163="INSTRUME",P163,0)+IF(J163="MECANICA",P163,0)+IF(J163="OPERACIO",P163,0)+IF(J163="AUTOMATI",P163,0)</f>
        <v>0</v>
      </c>
      <c r="W163" s="64" t="str">
        <f t="shared" ref="W163:W188" si="30">IF(F163="","",HOUR(F163))</f>
        <v/>
      </c>
      <c r="X163" s="56" t="str">
        <f t="shared" si="26"/>
        <v>T</v>
      </c>
    </row>
    <row r="164" spans="3:24" ht="21.75" customHeight="1" x14ac:dyDescent="0.25">
      <c r="C164" s="63"/>
      <c r="D164" s="66" t="str">
        <f t="shared" si="27"/>
        <v/>
      </c>
      <c r="E164" s="69" t="str">
        <f>IFERROR(VLOOKUP(J164,Causa!$A$2:$F$15,6,0),"")</f>
        <v/>
      </c>
      <c r="F164" s="52"/>
      <c r="G164" s="53"/>
      <c r="H164" s="212"/>
      <c r="I164" s="55"/>
      <c r="J164" s="54"/>
      <c r="K164" s="54"/>
      <c r="L164" s="54"/>
      <c r="M164" s="54"/>
      <c r="N164" s="54"/>
      <c r="O164" s="54"/>
      <c r="P164" s="54"/>
      <c r="Q164" s="55"/>
      <c r="R164" s="54"/>
      <c r="S164" s="56">
        <f t="shared" ref="S164:S188" si="31">IF(K164="tiempo no programado",P164,0)</f>
        <v>0</v>
      </c>
      <c r="T164" s="56">
        <f t="shared" si="28"/>
        <v>0</v>
      </c>
      <c r="U164" s="56">
        <f t="shared" ref="U164:U188" si="32">IF(J164="CALIDAD",P164,0)+IF(J164="LOGISTIC",P164,0)+IF(J164="REPUESTO",P164,0)+IF(J164="SALAMAQ",P164,0)</f>
        <v>0</v>
      </c>
      <c r="V164" s="56">
        <f t="shared" si="29"/>
        <v>0</v>
      </c>
      <c r="W164" s="64" t="str">
        <f t="shared" si="30"/>
        <v/>
      </c>
      <c r="X164" s="56" t="str">
        <f t="shared" ref="X164:X188" si="33">IF(OR(W164=23,W164&lt;7),"N",IF(AND(W164&gt;=7,W164&lt;15),"M","T"))</f>
        <v>T</v>
      </c>
    </row>
    <row r="165" spans="3:24" ht="21.75" customHeight="1" x14ac:dyDescent="0.25">
      <c r="C165" s="63"/>
      <c r="D165" s="66" t="str">
        <f t="shared" si="27"/>
        <v/>
      </c>
      <c r="E165" s="69" t="str">
        <f>IFERROR(VLOOKUP(J165,Causa!$A$2:$F$15,6,0),"")</f>
        <v/>
      </c>
      <c r="F165" s="52"/>
      <c r="G165" s="53"/>
      <c r="H165" s="212"/>
      <c r="I165" s="55"/>
      <c r="J165" s="54"/>
      <c r="K165" s="54"/>
      <c r="L165" s="54"/>
      <c r="M165" s="54"/>
      <c r="N165" s="54"/>
      <c r="O165" s="54"/>
      <c r="P165" s="54"/>
      <c r="Q165" s="55"/>
      <c r="R165" s="54"/>
      <c r="S165" s="56">
        <f t="shared" si="31"/>
        <v>0</v>
      </c>
      <c r="T165" s="56">
        <f t="shared" si="28"/>
        <v>0</v>
      </c>
      <c r="U165" s="56">
        <f t="shared" si="32"/>
        <v>0</v>
      </c>
      <c r="V165" s="56">
        <f t="shared" si="29"/>
        <v>0</v>
      </c>
      <c r="W165" s="64" t="str">
        <f t="shared" si="30"/>
        <v/>
      </c>
      <c r="X165" s="56" t="str">
        <f t="shared" si="33"/>
        <v>T</v>
      </c>
    </row>
    <row r="166" spans="3:24" ht="21.75" customHeight="1" x14ac:dyDescent="0.25">
      <c r="C166" s="63"/>
      <c r="D166" s="66" t="str">
        <f t="shared" si="27"/>
        <v/>
      </c>
      <c r="E166" s="69" t="str">
        <f>IFERROR(VLOOKUP(J166,Causa!$A$2:$F$15,6,0),"")</f>
        <v/>
      </c>
      <c r="F166" s="52"/>
      <c r="G166" s="53"/>
      <c r="H166" s="212"/>
      <c r="I166" s="55"/>
      <c r="J166" s="54"/>
      <c r="K166" s="54"/>
      <c r="L166" s="54"/>
      <c r="M166" s="54"/>
      <c r="N166" s="54"/>
      <c r="O166" s="54"/>
      <c r="P166" s="54"/>
      <c r="Q166" s="55"/>
      <c r="R166" s="54"/>
      <c r="S166" s="56">
        <f t="shared" si="31"/>
        <v>0</v>
      </c>
      <c r="T166" s="56">
        <f t="shared" si="28"/>
        <v>0</v>
      </c>
      <c r="U166" s="56">
        <f t="shared" si="32"/>
        <v>0</v>
      </c>
      <c r="V166" s="56">
        <f t="shared" si="29"/>
        <v>0</v>
      </c>
      <c r="W166" s="64" t="str">
        <f t="shared" si="30"/>
        <v/>
      </c>
      <c r="X166" s="56" t="str">
        <f t="shared" si="33"/>
        <v>T</v>
      </c>
    </row>
    <row r="167" spans="3:24" ht="21.75" customHeight="1" x14ac:dyDescent="0.25">
      <c r="C167" s="63"/>
      <c r="D167" s="66" t="str">
        <f t="shared" si="27"/>
        <v/>
      </c>
      <c r="E167" s="69" t="str">
        <f>IFERROR(VLOOKUP(J167,Causa!$A$2:$F$15,6,0),"")</f>
        <v/>
      </c>
      <c r="F167" s="52"/>
      <c r="G167" s="53"/>
      <c r="H167" s="212"/>
      <c r="I167" s="55"/>
      <c r="J167" s="54"/>
      <c r="K167" s="54"/>
      <c r="L167" s="54"/>
      <c r="M167" s="54"/>
      <c r="N167" s="54"/>
      <c r="O167" s="54"/>
      <c r="P167" s="54"/>
      <c r="Q167" s="55"/>
      <c r="R167" s="54"/>
      <c r="S167" s="56">
        <f t="shared" si="31"/>
        <v>0</v>
      </c>
      <c r="T167" s="56">
        <f t="shared" si="28"/>
        <v>0</v>
      </c>
      <c r="U167" s="56">
        <f t="shared" si="32"/>
        <v>0</v>
      </c>
      <c r="V167" s="56">
        <f t="shared" si="29"/>
        <v>0</v>
      </c>
      <c r="W167" s="64" t="str">
        <f t="shared" si="30"/>
        <v/>
      </c>
      <c r="X167" s="56" t="str">
        <f t="shared" si="33"/>
        <v>T</v>
      </c>
    </row>
    <row r="168" spans="3:24" ht="21.75" customHeight="1" x14ac:dyDescent="0.25">
      <c r="C168" s="63"/>
      <c r="D168" s="66" t="str">
        <f t="shared" si="27"/>
        <v/>
      </c>
      <c r="E168" s="69" t="str">
        <f>IFERROR(VLOOKUP(J168,Causa!$A$2:$F$15,6,0),"")</f>
        <v/>
      </c>
      <c r="F168" s="52"/>
      <c r="G168" s="53"/>
      <c r="H168" s="212"/>
      <c r="I168" s="55"/>
      <c r="J168" s="54"/>
      <c r="K168" s="54"/>
      <c r="L168" s="54"/>
      <c r="M168" s="54"/>
      <c r="N168" s="54"/>
      <c r="O168" s="54"/>
      <c r="P168" s="54"/>
      <c r="Q168" s="55"/>
      <c r="R168" s="54"/>
      <c r="S168" s="56">
        <f t="shared" si="31"/>
        <v>0</v>
      </c>
      <c r="T168" s="56">
        <f t="shared" si="28"/>
        <v>0</v>
      </c>
      <c r="U168" s="56">
        <f t="shared" si="32"/>
        <v>0</v>
      </c>
      <c r="V168" s="56">
        <f t="shared" si="29"/>
        <v>0</v>
      </c>
      <c r="W168" s="64" t="str">
        <f t="shared" si="30"/>
        <v/>
      </c>
      <c r="X168" s="56" t="str">
        <f t="shared" si="33"/>
        <v>T</v>
      </c>
    </row>
    <row r="169" spans="3:24" ht="21.75" customHeight="1" x14ac:dyDescent="0.25">
      <c r="C169" s="63"/>
      <c r="D169" s="66" t="str">
        <f t="shared" si="27"/>
        <v/>
      </c>
      <c r="E169" s="69" t="str">
        <f>IFERROR(VLOOKUP(J169,Causa!$A$2:$F$15,6,0),"")</f>
        <v/>
      </c>
      <c r="F169" s="52"/>
      <c r="G169" s="53"/>
      <c r="H169" s="212"/>
      <c r="I169" s="55"/>
      <c r="J169" s="54"/>
      <c r="K169" s="54"/>
      <c r="L169" s="54"/>
      <c r="M169" s="54"/>
      <c r="N169" s="54"/>
      <c r="O169" s="54"/>
      <c r="P169" s="54"/>
      <c r="Q169" s="55"/>
      <c r="R169" s="54"/>
      <c r="S169" s="56">
        <f t="shared" si="31"/>
        <v>0</v>
      </c>
      <c r="T169" s="56">
        <f t="shared" si="28"/>
        <v>0</v>
      </c>
      <c r="U169" s="56">
        <f t="shared" si="32"/>
        <v>0</v>
      </c>
      <c r="V169" s="56">
        <f t="shared" si="29"/>
        <v>0</v>
      </c>
      <c r="W169" s="64" t="str">
        <f t="shared" si="30"/>
        <v/>
      </c>
      <c r="X169" s="56" t="str">
        <f t="shared" si="33"/>
        <v>T</v>
      </c>
    </row>
    <row r="170" spans="3:24" ht="21.75" customHeight="1" x14ac:dyDescent="0.25">
      <c r="C170" s="63"/>
      <c r="D170" s="66" t="str">
        <f t="shared" si="27"/>
        <v/>
      </c>
      <c r="E170" s="69" t="str">
        <f>IFERROR(VLOOKUP(J170,Causa!$A$2:$F$15,6,0),"")</f>
        <v/>
      </c>
      <c r="F170" s="52"/>
      <c r="G170" s="53"/>
      <c r="H170" s="212"/>
      <c r="I170" s="55"/>
      <c r="J170" s="54"/>
      <c r="K170" s="54"/>
      <c r="L170" s="54"/>
      <c r="M170" s="54"/>
      <c r="N170" s="54"/>
      <c r="O170" s="54"/>
      <c r="P170" s="54"/>
      <c r="Q170" s="55"/>
      <c r="R170" s="54"/>
      <c r="S170" s="56">
        <f t="shared" si="31"/>
        <v>0</v>
      </c>
      <c r="T170" s="56">
        <f t="shared" si="28"/>
        <v>0</v>
      </c>
      <c r="U170" s="56">
        <f t="shared" si="32"/>
        <v>0</v>
      </c>
      <c r="V170" s="56">
        <f t="shared" si="29"/>
        <v>0</v>
      </c>
      <c r="W170" s="64" t="str">
        <f t="shared" si="30"/>
        <v/>
      </c>
      <c r="X170" s="56" t="str">
        <f t="shared" si="33"/>
        <v>T</v>
      </c>
    </row>
    <row r="171" spans="3:24" ht="21.75" customHeight="1" x14ac:dyDescent="0.25">
      <c r="C171" s="63"/>
      <c r="D171" s="66" t="str">
        <f t="shared" si="27"/>
        <v/>
      </c>
      <c r="E171" s="69" t="str">
        <f>IFERROR(VLOOKUP(J171,Causa!$A$2:$F$15,6,0),"")</f>
        <v/>
      </c>
      <c r="F171" s="52"/>
      <c r="G171" s="53"/>
      <c r="H171" s="212"/>
      <c r="I171" s="55"/>
      <c r="J171" s="54"/>
      <c r="K171" s="54"/>
      <c r="L171" s="54"/>
      <c r="M171" s="54"/>
      <c r="N171" s="54"/>
      <c r="O171" s="54"/>
      <c r="P171" s="54"/>
      <c r="Q171" s="55"/>
      <c r="R171" s="54"/>
      <c r="S171" s="56">
        <f t="shared" si="31"/>
        <v>0</v>
      </c>
      <c r="T171" s="56">
        <f t="shared" si="28"/>
        <v>0</v>
      </c>
      <c r="U171" s="56">
        <f t="shared" si="32"/>
        <v>0</v>
      </c>
      <c r="V171" s="56">
        <f t="shared" si="29"/>
        <v>0</v>
      </c>
      <c r="W171" s="64" t="str">
        <f t="shared" si="30"/>
        <v/>
      </c>
      <c r="X171" s="56" t="str">
        <f t="shared" si="33"/>
        <v>T</v>
      </c>
    </row>
    <row r="172" spans="3:24" ht="21.75" customHeight="1" x14ac:dyDescent="0.25">
      <c r="C172" s="63"/>
      <c r="D172" s="66" t="str">
        <f t="shared" si="27"/>
        <v/>
      </c>
      <c r="E172" s="69" t="str">
        <f>IFERROR(VLOOKUP(J172,Causa!$A$2:$F$15,6,0),"")</f>
        <v/>
      </c>
      <c r="F172" s="52"/>
      <c r="G172" s="53"/>
      <c r="H172" s="212"/>
      <c r="I172" s="55"/>
      <c r="J172" s="54"/>
      <c r="K172" s="54"/>
      <c r="L172" s="54"/>
      <c r="M172" s="54"/>
      <c r="N172" s="54"/>
      <c r="O172" s="54"/>
      <c r="P172" s="54"/>
      <c r="Q172" s="55"/>
      <c r="R172" s="54"/>
      <c r="S172" s="56">
        <f t="shared" si="31"/>
        <v>0</v>
      </c>
      <c r="T172" s="56">
        <f t="shared" si="28"/>
        <v>0</v>
      </c>
      <c r="U172" s="56">
        <f t="shared" si="32"/>
        <v>0</v>
      </c>
      <c r="V172" s="56">
        <f t="shared" si="29"/>
        <v>0</v>
      </c>
      <c r="W172" s="64" t="str">
        <f t="shared" si="30"/>
        <v/>
      </c>
      <c r="X172" s="56" t="str">
        <f t="shared" si="33"/>
        <v>T</v>
      </c>
    </row>
    <row r="173" spans="3:24" ht="21.75" customHeight="1" x14ac:dyDescent="0.25">
      <c r="C173" s="63"/>
      <c r="D173" s="66" t="str">
        <f t="shared" si="27"/>
        <v/>
      </c>
      <c r="E173" s="69" t="str">
        <f>IFERROR(VLOOKUP(J173,Causa!$A$2:$F$15,6,0),"")</f>
        <v/>
      </c>
      <c r="F173" s="52"/>
      <c r="G173" s="53"/>
      <c r="H173" s="212"/>
      <c r="I173" s="55"/>
      <c r="J173" s="54"/>
      <c r="K173" s="54"/>
      <c r="L173" s="54"/>
      <c r="M173" s="54"/>
      <c r="N173" s="54"/>
      <c r="O173" s="54"/>
      <c r="P173" s="54"/>
      <c r="Q173" s="55"/>
      <c r="R173" s="54"/>
      <c r="S173" s="56">
        <f t="shared" si="31"/>
        <v>0</v>
      </c>
      <c r="T173" s="56">
        <f t="shared" si="28"/>
        <v>0</v>
      </c>
      <c r="U173" s="56">
        <f t="shared" si="32"/>
        <v>0</v>
      </c>
      <c r="V173" s="56">
        <f t="shared" si="29"/>
        <v>0</v>
      </c>
      <c r="W173" s="64" t="str">
        <f t="shared" si="30"/>
        <v/>
      </c>
      <c r="X173" s="56" t="str">
        <f t="shared" si="33"/>
        <v>T</v>
      </c>
    </row>
    <row r="174" spans="3:24" ht="21.75" customHeight="1" x14ac:dyDescent="0.25">
      <c r="C174" s="63"/>
      <c r="D174" s="66" t="str">
        <f t="shared" si="27"/>
        <v/>
      </c>
      <c r="E174" s="69" t="str">
        <f>IFERROR(VLOOKUP(J174,Causa!$A$2:$F$15,6,0),"")</f>
        <v/>
      </c>
      <c r="F174" s="52"/>
      <c r="G174" s="53"/>
      <c r="H174" s="212"/>
      <c r="I174" s="55"/>
      <c r="J174" s="54"/>
      <c r="K174" s="54"/>
      <c r="L174" s="54"/>
      <c r="M174" s="54"/>
      <c r="N174" s="54"/>
      <c r="O174" s="54"/>
      <c r="P174" s="54"/>
      <c r="Q174" s="55"/>
      <c r="R174" s="54"/>
      <c r="S174" s="56">
        <f t="shared" si="31"/>
        <v>0</v>
      </c>
      <c r="T174" s="56">
        <f t="shared" si="28"/>
        <v>0</v>
      </c>
      <c r="U174" s="56">
        <f t="shared" si="32"/>
        <v>0</v>
      </c>
      <c r="V174" s="56">
        <f t="shared" si="29"/>
        <v>0</v>
      </c>
      <c r="W174" s="64" t="str">
        <f t="shared" si="30"/>
        <v/>
      </c>
      <c r="X174" s="56" t="str">
        <f t="shared" si="33"/>
        <v>T</v>
      </c>
    </row>
    <row r="175" spans="3:24" ht="21.75" customHeight="1" x14ac:dyDescent="0.25">
      <c r="C175" s="63"/>
      <c r="D175" s="66" t="str">
        <f t="shared" si="27"/>
        <v/>
      </c>
      <c r="E175" s="69" t="str">
        <f>IFERROR(VLOOKUP(J175,Causa!$A$2:$F$15,6,0),"")</f>
        <v/>
      </c>
      <c r="F175" s="52"/>
      <c r="G175" s="53"/>
      <c r="H175" s="212"/>
      <c r="I175" s="55"/>
      <c r="J175" s="54"/>
      <c r="K175" s="54"/>
      <c r="L175" s="54"/>
      <c r="M175" s="54"/>
      <c r="N175" s="54"/>
      <c r="O175" s="54"/>
      <c r="P175" s="54"/>
      <c r="Q175" s="55"/>
      <c r="R175" s="54"/>
      <c r="S175" s="56">
        <f t="shared" si="31"/>
        <v>0</v>
      </c>
      <c r="T175" s="56">
        <f t="shared" si="28"/>
        <v>0</v>
      </c>
      <c r="U175" s="56">
        <f t="shared" si="32"/>
        <v>0</v>
      </c>
      <c r="V175" s="56">
        <f t="shared" si="29"/>
        <v>0</v>
      </c>
      <c r="W175" s="64" t="str">
        <f t="shared" si="30"/>
        <v/>
      </c>
      <c r="X175" s="56" t="str">
        <f t="shared" si="33"/>
        <v>T</v>
      </c>
    </row>
    <row r="176" spans="3:24" ht="21.75" customHeight="1" x14ac:dyDescent="0.25">
      <c r="C176" s="63"/>
      <c r="D176" s="66" t="str">
        <f t="shared" si="27"/>
        <v/>
      </c>
      <c r="E176" s="69" t="str">
        <f>IFERROR(VLOOKUP(J176,Causa!$A$2:$F$15,6,0),"")</f>
        <v/>
      </c>
      <c r="F176" s="52"/>
      <c r="G176" s="53"/>
      <c r="H176" s="212"/>
      <c r="I176" s="55"/>
      <c r="J176" s="54"/>
      <c r="K176" s="54"/>
      <c r="L176" s="54"/>
      <c r="M176" s="54"/>
      <c r="N176" s="54"/>
      <c r="O176" s="54"/>
      <c r="P176" s="54"/>
      <c r="Q176" s="55"/>
      <c r="R176" s="54"/>
      <c r="S176" s="56">
        <f t="shared" si="31"/>
        <v>0</v>
      </c>
      <c r="T176" s="56">
        <f t="shared" si="28"/>
        <v>0</v>
      </c>
      <c r="U176" s="56">
        <f t="shared" si="32"/>
        <v>0</v>
      </c>
      <c r="V176" s="56">
        <f t="shared" si="29"/>
        <v>0</v>
      </c>
      <c r="W176" s="64" t="str">
        <f t="shared" si="30"/>
        <v/>
      </c>
      <c r="X176" s="56" t="str">
        <f t="shared" si="33"/>
        <v>T</v>
      </c>
    </row>
    <row r="177" spans="3:24" ht="21.75" customHeight="1" x14ac:dyDescent="0.25">
      <c r="C177" s="63"/>
      <c r="D177" s="66" t="str">
        <f t="shared" si="27"/>
        <v/>
      </c>
      <c r="E177" s="69" t="str">
        <f>IFERROR(VLOOKUP(J177,Causa!$A$2:$F$15,6,0),"")</f>
        <v/>
      </c>
      <c r="F177" s="52"/>
      <c r="G177" s="53"/>
      <c r="H177" s="212"/>
      <c r="I177" s="55"/>
      <c r="J177" s="54"/>
      <c r="K177" s="54"/>
      <c r="L177" s="54"/>
      <c r="M177" s="54"/>
      <c r="N177" s="54"/>
      <c r="O177" s="54"/>
      <c r="P177" s="54"/>
      <c r="Q177" s="55"/>
      <c r="R177" s="54"/>
      <c r="S177" s="56">
        <f t="shared" si="31"/>
        <v>0</v>
      </c>
      <c r="T177" s="56">
        <f t="shared" si="28"/>
        <v>0</v>
      </c>
      <c r="U177" s="56">
        <f t="shared" si="32"/>
        <v>0</v>
      </c>
      <c r="V177" s="56">
        <f t="shared" si="29"/>
        <v>0</v>
      </c>
      <c r="W177" s="64" t="str">
        <f t="shared" si="30"/>
        <v/>
      </c>
      <c r="X177" s="56" t="str">
        <f t="shared" si="33"/>
        <v>T</v>
      </c>
    </row>
    <row r="178" spans="3:24" ht="21.75" customHeight="1" x14ac:dyDescent="0.25">
      <c r="C178" s="63"/>
      <c r="D178" s="66" t="str">
        <f t="shared" si="27"/>
        <v/>
      </c>
      <c r="E178" s="69" t="str">
        <f>IFERROR(VLOOKUP(J178,Causa!$A$2:$F$15,6,0),"")</f>
        <v/>
      </c>
      <c r="F178" s="52"/>
      <c r="G178" s="53"/>
      <c r="H178" s="212"/>
      <c r="I178" s="55"/>
      <c r="J178" s="54"/>
      <c r="K178" s="54"/>
      <c r="L178" s="54"/>
      <c r="M178" s="54"/>
      <c r="N178" s="54"/>
      <c r="O178" s="54"/>
      <c r="P178" s="54"/>
      <c r="Q178" s="55"/>
      <c r="R178" s="54"/>
      <c r="S178" s="56">
        <f t="shared" si="31"/>
        <v>0</v>
      </c>
      <c r="T178" s="56">
        <f t="shared" si="28"/>
        <v>0</v>
      </c>
      <c r="U178" s="56">
        <f t="shared" si="32"/>
        <v>0</v>
      </c>
      <c r="V178" s="56">
        <f t="shared" si="29"/>
        <v>0</v>
      </c>
      <c r="W178" s="64" t="str">
        <f t="shared" si="30"/>
        <v/>
      </c>
      <c r="X178" s="56" t="str">
        <f t="shared" si="33"/>
        <v>T</v>
      </c>
    </row>
    <row r="179" spans="3:24" ht="21.75" customHeight="1" x14ac:dyDescent="0.25">
      <c r="C179" s="63"/>
      <c r="D179" s="66" t="str">
        <f t="shared" si="27"/>
        <v/>
      </c>
      <c r="E179" s="69" t="str">
        <f>IFERROR(VLOOKUP(J179,Causa!$A$2:$F$15,6,0),"")</f>
        <v/>
      </c>
      <c r="F179" s="52"/>
      <c r="G179" s="53"/>
      <c r="H179" s="212"/>
      <c r="I179" s="55"/>
      <c r="J179" s="54"/>
      <c r="K179" s="54"/>
      <c r="L179" s="54"/>
      <c r="M179" s="54"/>
      <c r="N179" s="54"/>
      <c r="O179" s="54"/>
      <c r="P179" s="54"/>
      <c r="Q179" s="55"/>
      <c r="R179" s="54"/>
      <c r="S179" s="56">
        <f t="shared" si="31"/>
        <v>0</v>
      </c>
      <c r="T179" s="56">
        <f t="shared" si="28"/>
        <v>0</v>
      </c>
      <c r="U179" s="56">
        <f t="shared" si="32"/>
        <v>0</v>
      </c>
      <c r="V179" s="56">
        <f t="shared" si="29"/>
        <v>0</v>
      </c>
      <c r="W179" s="64" t="str">
        <f t="shared" si="30"/>
        <v/>
      </c>
      <c r="X179" s="56" t="str">
        <f t="shared" si="33"/>
        <v>T</v>
      </c>
    </row>
    <row r="180" spans="3:24" ht="21.75" customHeight="1" x14ac:dyDescent="0.25">
      <c r="C180" s="63"/>
      <c r="D180" s="66" t="str">
        <f t="shared" si="27"/>
        <v/>
      </c>
      <c r="E180" s="69" t="str">
        <f>IFERROR(VLOOKUP(J180,Causa!$A$2:$F$15,6,0),"")</f>
        <v/>
      </c>
      <c r="F180" s="52"/>
      <c r="G180" s="53"/>
      <c r="H180" s="212"/>
      <c r="I180" s="55"/>
      <c r="J180" s="54"/>
      <c r="K180" s="54"/>
      <c r="L180" s="54"/>
      <c r="M180" s="54"/>
      <c r="N180" s="54"/>
      <c r="O180" s="54"/>
      <c r="P180" s="54"/>
      <c r="Q180" s="55"/>
      <c r="R180" s="54"/>
      <c r="S180" s="56">
        <f t="shared" si="31"/>
        <v>0</v>
      </c>
      <c r="T180" s="56">
        <f t="shared" si="28"/>
        <v>0</v>
      </c>
      <c r="U180" s="56">
        <f t="shared" si="32"/>
        <v>0</v>
      </c>
      <c r="V180" s="56">
        <f t="shared" si="29"/>
        <v>0</v>
      </c>
      <c r="W180" s="64" t="str">
        <f t="shared" si="30"/>
        <v/>
      </c>
      <c r="X180" s="56" t="str">
        <f t="shared" si="33"/>
        <v>T</v>
      </c>
    </row>
    <row r="181" spans="3:24" ht="21.75" customHeight="1" x14ac:dyDescent="0.25">
      <c r="C181" s="63"/>
      <c r="D181" s="66" t="str">
        <f t="shared" si="27"/>
        <v/>
      </c>
      <c r="E181" s="69" t="str">
        <f>IFERROR(VLOOKUP(J181,Causa!$A$2:$F$15,6,0),"")</f>
        <v/>
      </c>
      <c r="F181" s="52"/>
      <c r="G181" s="53"/>
      <c r="H181" s="212"/>
      <c r="I181" s="55"/>
      <c r="J181" s="54"/>
      <c r="K181" s="54"/>
      <c r="L181" s="54"/>
      <c r="M181" s="54"/>
      <c r="N181" s="54"/>
      <c r="O181" s="54"/>
      <c r="P181" s="54"/>
      <c r="Q181" s="55"/>
      <c r="R181" s="54"/>
      <c r="S181" s="56">
        <f t="shared" si="31"/>
        <v>0</v>
      </c>
      <c r="T181" s="56">
        <f t="shared" si="28"/>
        <v>0</v>
      </c>
      <c r="U181" s="56">
        <f t="shared" si="32"/>
        <v>0</v>
      </c>
      <c r="V181" s="56">
        <f t="shared" si="29"/>
        <v>0</v>
      </c>
      <c r="W181" s="64" t="str">
        <f t="shared" si="30"/>
        <v/>
      </c>
      <c r="X181" s="56" t="str">
        <f t="shared" si="33"/>
        <v>T</v>
      </c>
    </row>
    <row r="182" spans="3:24" ht="21.75" customHeight="1" x14ac:dyDescent="0.25">
      <c r="C182" s="63"/>
      <c r="D182" s="66" t="str">
        <f t="shared" si="27"/>
        <v/>
      </c>
      <c r="E182" s="69" t="str">
        <f>IFERROR(VLOOKUP(J182,Causa!$A$2:$F$15,6,0),"")</f>
        <v/>
      </c>
      <c r="F182" s="52"/>
      <c r="G182" s="53"/>
      <c r="H182" s="212"/>
      <c r="I182" s="55"/>
      <c r="J182" s="54"/>
      <c r="K182" s="54"/>
      <c r="L182" s="54"/>
      <c r="M182" s="54"/>
      <c r="N182" s="54"/>
      <c r="O182" s="54"/>
      <c r="P182" s="54"/>
      <c r="Q182" s="55"/>
      <c r="R182" s="54"/>
      <c r="S182" s="56">
        <f t="shared" si="31"/>
        <v>0</v>
      </c>
      <c r="T182" s="56">
        <f t="shared" si="28"/>
        <v>0</v>
      </c>
      <c r="U182" s="56">
        <f t="shared" si="32"/>
        <v>0</v>
      </c>
      <c r="V182" s="56">
        <f t="shared" si="29"/>
        <v>0</v>
      </c>
      <c r="W182" s="64" t="str">
        <f t="shared" si="30"/>
        <v/>
      </c>
      <c r="X182" s="56" t="str">
        <f t="shared" si="33"/>
        <v>T</v>
      </c>
    </row>
    <row r="183" spans="3:24" ht="21.75" customHeight="1" x14ac:dyDescent="0.25">
      <c r="C183" s="63"/>
      <c r="D183" s="66" t="str">
        <f t="shared" si="27"/>
        <v/>
      </c>
      <c r="E183" s="69" t="str">
        <f>IFERROR(VLOOKUP(J183,Causa!$A$2:$F$15,6,0),"")</f>
        <v/>
      </c>
      <c r="F183" s="52"/>
      <c r="G183" s="53"/>
      <c r="H183" s="212"/>
      <c r="I183" s="55"/>
      <c r="J183" s="54"/>
      <c r="K183" s="54"/>
      <c r="L183" s="54"/>
      <c r="M183" s="54"/>
      <c r="N183" s="54"/>
      <c r="O183" s="54"/>
      <c r="P183" s="54"/>
      <c r="Q183" s="55"/>
      <c r="R183" s="54"/>
      <c r="S183" s="56">
        <f t="shared" si="31"/>
        <v>0</v>
      </c>
      <c r="T183" s="56">
        <f t="shared" si="28"/>
        <v>0</v>
      </c>
      <c r="U183" s="56">
        <f t="shared" si="32"/>
        <v>0</v>
      </c>
      <c r="V183" s="56">
        <f t="shared" si="29"/>
        <v>0</v>
      </c>
      <c r="W183" s="64" t="str">
        <f t="shared" si="30"/>
        <v/>
      </c>
      <c r="X183" s="56" t="str">
        <f t="shared" si="33"/>
        <v>T</v>
      </c>
    </row>
    <row r="184" spans="3:24" ht="21.75" customHeight="1" x14ac:dyDescent="0.25">
      <c r="C184" s="63"/>
      <c r="D184" s="66" t="str">
        <f t="shared" si="27"/>
        <v/>
      </c>
      <c r="E184" s="69" t="str">
        <f>IFERROR(VLOOKUP(J184,Causa!$A$2:$F$15,6,0),"")</f>
        <v/>
      </c>
      <c r="F184" s="52"/>
      <c r="G184" s="53"/>
      <c r="H184" s="212"/>
      <c r="I184" s="55"/>
      <c r="J184" s="54"/>
      <c r="K184" s="54"/>
      <c r="L184" s="54"/>
      <c r="M184" s="54"/>
      <c r="N184" s="54"/>
      <c r="O184" s="54"/>
      <c r="P184" s="54"/>
      <c r="Q184" s="55"/>
      <c r="R184" s="54"/>
      <c r="S184" s="56">
        <f t="shared" si="31"/>
        <v>0</v>
      </c>
      <c r="T184" s="56">
        <f t="shared" si="28"/>
        <v>0</v>
      </c>
      <c r="U184" s="56">
        <f t="shared" si="32"/>
        <v>0</v>
      </c>
      <c r="V184" s="56">
        <f t="shared" si="29"/>
        <v>0</v>
      </c>
      <c r="W184" s="64" t="str">
        <f t="shared" si="30"/>
        <v/>
      </c>
      <c r="X184" s="56" t="str">
        <f t="shared" si="33"/>
        <v>T</v>
      </c>
    </row>
    <row r="185" spans="3:24" ht="21.75" customHeight="1" x14ac:dyDescent="0.25">
      <c r="C185" s="63"/>
      <c r="D185" s="66" t="str">
        <f t="shared" si="27"/>
        <v/>
      </c>
      <c r="E185" s="69" t="str">
        <f>IFERROR(VLOOKUP(J185,Causa!$A$2:$F$15,6,0),"")</f>
        <v/>
      </c>
      <c r="F185" s="52"/>
      <c r="G185" s="53"/>
      <c r="H185" s="212"/>
      <c r="I185" s="55"/>
      <c r="J185" s="54"/>
      <c r="K185" s="54"/>
      <c r="L185" s="54"/>
      <c r="M185" s="54"/>
      <c r="N185" s="54"/>
      <c r="O185" s="54"/>
      <c r="P185" s="54"/>
      <c r="Q185" s="55"/>
      <c r="R185" s="54"/>
      <c r="S185" s="56">
        <f t="shared" si="31"/>
        <v>0</v>
      </c>
      <c r="T185" s="56">
        <f t="shared" si="28"/>
        <v>0</v>
      </c>
      <c r="U185" s="56">
        <f t="shared" si="32"/>
        <v>0</v>
      </c>
      <c r="V185" s="56">
        <f t="shared" si="29"/>
        <v>0</v>
      </c>
      <c r="W185" s="64" t="str">
        <f t="shared" si="30"/>
        <v/>
      </c>
      <c r="X185" s="56" t="str">
        <f t="shared" si="33"/>
        <v>T</v>
      </c>
    </row>
    <row r="186" spans="3:24" ht="21.75" customHeight="1" x14ac:dyDescent="0.25">
      <c r="C186" s="63"/>
      <c r="D186" s="66" t="str">
        <f t="shared" si="27"/>
        <v/>
      </c>
      <c r="E186" s="69" t="str">
        <f>IFERROR(VLOOKUP(J186,Causa!$A$2:$F$15,6,0),"")</f>
        <v/>
      </c>
      <c r="F186" s="52"/>
      <c r="G186" s="53"/>
      <c r="H186" s="212"/>
      <c r="I186" s="55"/>
      <c r="J186" s="54"/>
      <c r="K186" s="54"/>
      <c r="L186" s="54"/>
      <c r="M186" s="54"/>
      <c r="N186" s="54"/>
      <c r="O186" s="54"/>
      <c r="P186" s="54"/>
      <c r="Q186" s="55"/>
      <c r="R186" s="54"/>
      <c r="S186" s="56">
        <f t="shared" si="31"/>
        <v>0</v>
      </c>
      <c r="T186" s="56">
        <f t="shared" si="28"/>
        <v>0</v>
      </c>
      <c r="U186" s="56">
        <f t="shared" si="32"/>
        <v>0</v>
      </c>
      <c r="V186" s="56">
        <f t="shared" si="29"/>
        <v>0</v>
      </c>
      <c r="W186" s="64" t="str">
        <f t="shared" si="30"/>
        <v/>
      </c>
      <c r="X186" s="56" t="str">
        <f t="shared" si="33"/>
        <v>T</v>
      </c>
    </row>
    <row r="187" spans="3:24" ht="21.75" customHeight="1" x14ac:dyDescent="0.25">
      <c r="C187" s="63"/>
      <c r="D187" s="66" t="str">
        <f t="shared" si="27"/>
        <v/>
      </c>
      <c r="E187" s="69" t="str">
        <f>IFERROR(VLOOKUP(J187,Causa!$A$2:$F$15,6,0),"")</f>
        <v/>
      </c>
      <c r="F187" s="52"/>
      <c r="G187" s="53"/>
      <c r="H187" s="212"/>
      <c r="I187" s="55"/>
      <c r="J187" s="54"/>
      <c r="K187" s="54"/>
      <c r="L187" s="54"/>
      <c r="M187" s="54"/>
      <c r="N187" s="54"/>
      <c r="O187" s="54"/>
      <c r="P187" s="54"/>
      <c r="Q187" s="55"/>
      <c r="R187" s="54"/>
      <c r="S187" s="56">
        <f t="shared" si="31"/>
        <v>0</v>
      </c>
      <c r="T187" s="56">
        <f t="shared" si="28"/>
        <v>0</v>
      </c>
      <c r="U187" s="56">
        <f t="shared" si="32"/>
        <v>0</v>
      </c>
      <c r="V187" s="56">
        <f t="shared" si="29"/>
        <v>0</v>
      </c>
      <c r="W187" s="64" t="str">
        <f t="shared" si="30"/>
        <v/>
      </c>
      <c r="X187" s="56" t="str">
        <f t="shared" si="33"/>
        <v>T</v>
      </c>
    </row>
    <row r="188" spans="3:24" ht="21.75" customHeight="1" x14ac:dyDescent="0.25">
      <c r="C188" s="63"/>
      <c r="D188" s="66" t="str">
        <f t="shared" si="27"/>
        <v/>
      </c>
      <c r="E188" s="69" t="str">
        <f>IFERROR(VLOOKUP(J188,Causa!$A$2:$F$15,6,0),"")</f>
        <v/>
      </c>
      <c r="F188" s="52"/>
      <c r="G188" s="53"/>
      <c r="H188" s="212"/>
      <c r="I188" s="55"/>
      <c r="J188" s="54"/>
      <c r="K188" s="54"/>
      <c r="L188" s="54"/>
      <c r="M188" s="54"/>
      <c r="N188" s="54"/>
      <c r="O188" s="54"/>
      <c r="P188" s="54"/>
      <c r="Q188" s="55"/>
      <c r="R188" s="54"/>
      <c r="S188" s="56">
        <f t="shared" si="31"/>
        <v>0</v>
      </c>
      <c r="T188" s="56">
        <f t="shared" si="28"/>
        <v>0</v>
      </c>
      <c r="U188" s="56">
        <f t="shared" si="32"/>
        <v>0</v>
      </c>
      <c r="V188" s="56">
        <f t="shared" si="29"/>
        <v>0</v>
      </c>
      <c r="W188" s="64" t="str">
        <f t="shared" si="30"/>
        <v/>
      </c>
      <c r="X188" s="56" t="str">
        <f t="shared" si="33"/>
        <v>T</v>
      </c>
    </row>
  </sheetData>
  <mergeCells count="15">
    <mergeCell ref="C33:D33"/>
    <mergeCell ref="T33:W33"/>
    <mergeCell ref="Y113:Z113"/>
    <mergeCell ref="AD7:AD8"/>
    <mergeCell ref="Q8:S8"/>
    <mergeCell ref="T7:Z7"/>
    <mergeCell ref="AA7:AB7"/>
    <mergeCell ref="AC7:AC8"/>
    <mergeCell ref="A9:A15"/>
    <mergeCell ref="R9:S15"/>
    <mergeCell ref="A16:A23"/>
    <mergeCell ref="A24:A31"/>
    <mergeCell ref="G3:L3"/>
    <mergeCell ref="F4:G4"/>
    <mergeCell ref="C7:S7"/>
  </mergeCells>
  <conditionalFormatting sqref="R9:S15">
    <cfRule type="cellIs" priority="42" stopIfTrue="1" operator="equal">
      <formula>0</formula>
    </cfRule>
    <cfRule type="cellIs" dxfId="169" priority="54" stopIfTrue="1" operator="lessThan">
      <formula>0.8477</formula>
    </cfRule>
    <cfRule type="cellIs" dxfId="168" priority="55" stopIfTrue="1" operator="greaterThanOrEqual">
      <formula>0.8477</formula>
    </cfRule>
  </conditionalFormatting>
  <conditionalFormatting sqref="R24">
    <cfRule type="cellIs" dxfId="167" priority="52" stopIfTrue="1" operator="lessThan">
      <formula>0.8477</formula>
    </cfRule>
    <cfRule type="cellIs" dxfId="166" priority="53" stopIfTrue="1" operator="greaterThanOrEqual">
      <formula>0.8477</formula>
    </cfRule>
  </conditionalFormatting>
  <conditionalFormatting sqref="G5">
    <cfRule type="cellIs" priority="45" stopIfTrue="1" operator="equal">
      <formula>0</formula>
    </cfRule>
    <cfRule type="cellIs" dxfId="165" priority="50" stopIfTrue="1" operator="lessThan">
      <formula>0.635</formula>
    </cfRule>
    <cfRule type="cellIs" dxfId="164" priority="51" stopIfTrue="1" operator="greaterThanOrEqual">
      <formula>0.635</formula>
    </cfRule>
  </conditionalFormatting>
  <conditionalFormatting sqref="I5">
    <cfRule type="cellIs" priority="44" stopIfTrue="1" operator="equal">
      <formula>0</formula>
    </cfRule>
    <cfRule type="cellIs" dxfId="163" priority="48" stopIfTrue="1" operator="lessThan">
      <formula>0.8477</formula>
    </cfRule>
    <cfRule type="cellIs" dxfId="162" priority="49" stopIfTrue="1" operator="greaterThanOrEqual">
      <formula>0.8477</formula>
    </cfRule>
  </conditionalFormatting>
  <conditionalFormatting sqref="E5">
    <cfRule type="cellIs" priority="43" stopIfTrue="1" operator="equal">
      <formula>0</formula>
    </cfRule>
    <cfRule type="cellIs" dxfId="161" priority="46" stopIfTrue="1" operator="lessThan">
      <formula>0.8898</formula>
    </cfRule>
    <cfRule type="cellIs" dxfId="160" priority="47" stopIfTrue="1" operator="greaterThanOrEqual">
      <formula>0.8898</formula>
    </cfRule>
  </conditionalFormatting>
  <conditionalFormatting sqref="R24:S30">
    <cfRule type="cellIs" priority="41" stopIfTrue="1" operator="equal">
      <formula>0</formula>
    </cfRule>
  </conditionalFormatting>
  <conditionalFormatting sqref="L9">
    <cfRule type="cellIs" priority="38" stopIfTrue="1" operator="equal">
      <formula>0</formula>
    </cfRule>
    <cfRule type="cellIs" dxfId="159" priority="39" stopIfTrue="1" operator="lessThan">
      <formula>0.635</formula>
    </cfRule>
    <cfRule type="cellIs" dxfId="158" priority="40" stopIfTrue="1" operator="greaterThanOrEqual">
      <formula>0.635</formula>
    </cfRule>
  </conditionalFormatting>
  <conditionalFormatting sqref="O9:P32 M9:M32">
    <cfRule type="cellIs" priority="35" stopIfTrue="1" operator="equal">
      <formula>0</formula>
    </cfRule>
    <cfRule type="cellIs" dxfId="157" priority="36" stopIfTrue="1" operator="lessThan">
      <formula>0.8477</formula>
    </cfRule>
    <cfRule type="cellIs" dxfId="156" priority="37" stopIfTrue="1" operator="greaterThanOrEqual">
      <formula>0.8477</formula>
    </cfRule>
  </conditionalFormatting>
  <conditionalFormatting sqref="L10:L32">
    <cfRule type="cellIs" priority="32" stopIfTrue="1" operator="equal">
      <formula>0</formula>
    </cfRule>
    <cfRule type="cellIs" dxfId="155" priority="33" stopIfTrue="1" operator="lessThan">
      <formula>0.635</formula>
    </cfRule>
    <cfRule type="cellIs" dxfId="154" priority="34" stopIfTrue="1" operator="greaterThanOrEqual">
      <formula>0.635</formula>
    </cfRule>
  </conditionalFormatting>
  <conditionalFormatting sqref="M10:M32">
    <cfRule type="cellIs" priority="29" stopIfTrue="1" operator="equal">
      <formula>0</formula>
    </cfRule>
    <cfRule type="cellIs" dxfId="153" priority="30" stopIfTrue="1" operator="lessThan">
      <formula>0.8477</formula>
    </cfRule>
    <cfRule type="cellIs" dxfId="152" priority="31" stopIfTrue="1" operator="greaterThanOrEqual">
      <formula>0.8477</formula>
    </cfRule>
  </conditionalFormatting>
  <conditionalFormatting sqref="R16">
    <cfRule type="cellIs" priority="26" stopIfTrue="1" operator="equal">
      <formula>0</formula>
    </cfRule>
    <cfRule type="cellIs" dxfId="151" priority="27" stopIfTrue="1" operator="lessThan">
      <formula>0.8477</formula>
    </cfRule>
    <cfRule type="cellIs" dxfId="150" priority="28" stopIfTrue="1" operator="greaterThanOrEqual">
      <formula>0.8477</formula>
    </cfRule>
  </conditionalFormatting>
  <conditionalFormatting sqref="N9">
    <cfRule type="containsText" dxfId="149" priority="24" stopIfTrue="1" operator="containsText" text="Avisar al planner">
      <formula>NOT(ISERROR(SEARCH("Avisar al planner",N9)))</formula>
    </cfRule>
    <cfRule type="containsText" dxfId="148" priority="25" stopIfTrue="1" operator="containsText" text="OK">
      <formula>NOT(ISERROR(SEARCH("OK",N9)))</formula>
    </cfRule>
  </conditionalFormatting>
  <conditionalFormatting sqref="N9:N32">
    <cfRule type="cellIs" dxfId="147" priority="21" stopIfTrue="1" operator="lessThanOrEqual">
      <formula>155</formula>
    </cfRule>
    <cfRule type="cellIs" dxfId="146" priority="22" stopIfTrue="1" operator="between">
      <formula>155</formula>
      <formula>185</formula>
    </cfRule>
    <cfRule type="cellIs" dxfId="145" priority="23" stopIfTrue="1" operator="greaterThanOrEqual">
      <formula>185</formula>
    </cfRule>
  </conditionalFormatting>
  <conditionalFormatting sqref="N10:N32">
    <cfRule type="containsText" dxfId="144" priority="19" stopIfTrue="1" operator="containsText" text="Avisar al planner">
      <formula>NOT(ISERROR(SEARCH("Avisar al planner",N10)))</formula>
    </cfRule>
    <cfRule type="containsText" dxfId="143" priority="20" stopIfTrue="1" operator="containsText" text="OK">
      <formula>NOT(ISERROR(SEARCH("OK",N10)))</formula>
    </cfRule>
  </conditionalFormatting>
  <conditionalFormatting sqref="N10:N32">
    <cfRule type="containsText" dxfId="142" priority="17" stopIfTrue="1" operator="containsText" text="Avisar al planner">
      <formula>NOT(ISERROR(SEARCH("Avisar al planner",N10)))</formula>
    </cfRule>
    <cfRule type="containsText" dxfId="141" priority="18" stopIfTrue="1" operator="containsText" text="OK">
      <formula>NOT(ISERROR(SEARCH("OK",N10)))</formula>
    </cfRule>
  </conditionalFormatting>
  <conditionalFormatting sqref="N10:N32">
    <cfRule type="containsText" dxfId="140" priority="15" stopIfTrue="1" operator="containsText" text="Avisar al planner">
      <formula>NOT(ISERROR(SEARCH("Avisar al planner",N10)))</formula>
    </cfRule>
    <cfRule type="containsText" dxfId="139" priority="16" stopIfTrue="1" operator="containsText" text="OK">
      <formula>NOT(ISERROR(SEARCH("OK",N10)))</formula>
    </cfRule>
  </conditionalFormatting>
  <conditionalFormatting sqref="D35:D188">
    <cfRule type="cellIs" dxfId="138" priority="13" operator="equal">
      <formula>0</formula>
    </cfRule>
    <cfRule type="cellIs" dxfId="137" priority="14" operator="equal">
      <formula>1</formula>
    </cfRule>
  </conditionalFormatting>
  <conditionalFormatting sqref="C9:C32">
    <cfRule type="cellIs" dxfId="136" priority="11" operator="equal">
      <formula>0</formula>
    </cfRule>
    <cfRule type="cellIs" dxfId="135" priority="12" operator="notEqual">
      <formula>0</formula>
    </cfRule>
  </conditionalFormatting>
  <conditionalFormatting sqref="C9:C32">
    <cfRule type="cellIs" priority="10" operator="equal">
      <formula>""""""</formula>
    </cfRule>
  </conditionalFormatting>
  <conditionalFormatting sqref="G6">
    <cfRule type="cellIs" priority="3" stopIfTrue="1" operator="equal">
      <formula>0</formula>
    </cfRule>
    <cfRule type="cellIs" dxfId="134" priority="8" stopIfTrue="1" operator="lessThan">
      <formula>0.635</formula>
    </cfRule>
    <cfRule type="cellIs" dxfId="133" priority="9" stopIfTrue="1" operator="greaterThanOrEqual">
      <formula>0.635</formula>
    </cfRule>
  </conditionalFormatting>
  <conditionalFormatting sqref="I6">
    <cfRule type="cellIs" priority="2" stopIfTrue="1" operator="equal">
      <formula>0</formula>
    </cfRule>
    <cfRule type="cellIs" dxfId="132" priority="6" stopIfTrue="1" operator="lessThan">
      <formula>0.8477</formula>
    </cfRule>
    <cfRule type="cellIs" dxfId="131" priority="7" stopIfTrue="1" operator="greaterThanOrEqual">
      <formula>0.8477</formula>
    </cfRule>
  </conditionalFormatting>
  <conditionalFormatting sqref="E6">
    <cfRule type="cellIs" priority="1" stopIfTrue="1" operator="equal">
      <formula>0</formula>
    </cfRule>
    <cfRule type="cellIs" dxfId="130" priority="4" stopIfTrue="1" operator="lessThan">
      <formula>0.8898</formula>
    </cfRule>
    <cfRule type="cellIs" dxfId="129" priority="5" stopIfTrue="1" operator="greaterThanOrEqual">
      <formula>0.8898</formula>
    </cfRule>
  </conditionalFormatting>
  <dataValidations count="4">
    <dataValidation allowBlank="1" showErrorMessage="1" promptTitle="Numero de Orden" sqref="G9:G32 G35:G188" xr:uid="{035245E5-8901-4BF1-8E6B-309A9DB24179}"/>
    <dataValidation type="time" allowBlank="1" showInputMessage="1" showErrorMessage="1" error="POR FAVOR INGRESE DATOS EN FORMATO DE HORA_x000a_" sqref="F35:F188" xr:uid="{202A5A66-BE4C-4BC9-BB35-C014BC486931}">
      <formula1>0</formula1>
      <formula2>0.999988425925926</formula2>
    </dataValidation>
    <dataValidation type="decimal" allowBlank="1" showInputMessage="1" showErrorMessage="1" error="POR FAVOR INGRESE DATOS EN FORMATO DE NUMEROS_x000a_" promptTitle="Producción Acumulada" prompt="Ingrese la producción Acumulada (contometro Llenadora por hora)" sqref="E9:E32" xr:uid="{90D841DF-B8E1-4D30-AD8A-8B24EA6EB6BE}">
      <formula1>0</formula1>
      <formula2>10000000000</formula2>
    </dataValidation>
    <dataValidation type="list" allowBlank="1" showInputMessage="1" showErrorMessage="1" sqref="AB9:AB32" xr:uid="{5D5C6391-8B8D-46E1-A722-887D8BF5AB94}">
      <formula1>"P,T,A,  "</formula1>
    </dataValidation>
  </dataValidations>
  <pageMargins left="0.75" right="0.75" top="1" bottom="1" header="0" footer="0"/>
  <pageSetup paperSize="9" orientation="portrait" r:id="rId1"/>
  <headerFooter alignWithMargins="0"/>
  <drawing r:id="rId2"/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xr:uid="{17F96598-C9FE-4DA8-8A21-7B1EFEA42B19}">
          <x14:formula1>
            <xm:f>INDIRECT(VLOOKUP(J35,Causa!$A$2:$E$15,5,0))</xm:f>
          </x14:formula1>
          <xm:sqref>K35:K188</xm:sqref>
        </x14:dataValidation>
        <x14:dataValidation type="list" allowBlank="1" showInputMessage="1" showErrorMessage="1" xr:uid="{EA7B16AB-1C1D-43A1-A7A4-11656FC9DC8A}">
          <x14:formula1>
            <xm:f>Causa!$A$97:$A$107</xm:f>
          </x14:formula1>
          <xm:sqref>F4</xm:sqref>
        </x14:dataValidation>
        <x14:dataValidation type="list" allowBlank="1" showInputMessage="1" showErrorMessage="1" promptTitle="Ingreso de Turnos" prompt="PMTURNOA_x000a_PMTURNOB_x000a_PMTURNOC_x000a_PMTURNOD_x000a_" xr:uid="{C1399265-D192-43CC-8E89-00180B933494}">
          <x14:formula1>
            <xm:f>Causa!$A$71:$A$74</xm:f>
          </x14:formula1>
          <xm:sqref>I9:I32</xm:sqref>
        </x14:dataValidation>
        <x14:dataValidation type="list" allowBlank="1" showInputMessage="1" showErrorMessage="1" xr:uid="{D4F98A0C-4CBC-481B-AEE2-A457CEE5BD1B}">
          <x14:formula1>
            <xm:f>Causa!$A$78:$A$81</xm:f>
          </x14:formula1>
          <xm:sqref>J9:J32</xm:sqref>
        </x14:dataValidation>
        <x14:dataValidation type="list" allowBlank="1" showInputMessage="1" showErrorMessage="1" xr:uid="{55F5A9A9-C407-408B-A42F-EF5028AEF06B}">
          <x14:formula1>
            <xm:f>Causa!$A$71:$A$74</xm:f>
          </x14:formula1>
          <xm:sqref>I35:I188</xm:sqref>
        </x14:dataValidation>
        <x14:dataValidation type="list" allowBlank="1" showInputMessage="1" showErrorMessage="1" xr:uid="{3B802475-6898-4C2C-9DF5-541BCA34DDC3}">
          <x14:formula1>
            <xm:f>Causa!$A$2:$A$15</xm:f>
          </x14:formula1>
          <xm:sqref>J35:J188</xm:sqref>
        </x14:dataValidation>
        <x14:dataValidation type="list" allowBlank="1" showInputMessage="1" showErrorMessage="1" xr:uid="{F8428DC2-CDC8-4887-8886-8274F1F46F17}">
          <x14:formula1>
            <xm:f>IF(OR(E35=1,E35=2),Causa!$A$28:$A$61,Causa!$A$28)</xm:f>
          </x14:formula1>
          <xm:sqref>L35:L188</xm:sqref>
        </x14:dataValidation>
        <x14:dataValidation type="list" allowBlank="1" showInputMessage="1" showErrorMessage="1" xr:uid="{1252A814-26E3-457D-9E63-153F67B1B919}">
          <x14:formula1>
            <xm:f>IF(E35=1,INDIRECT(VLOOKUP(N35,Causa!$AA:$AE,5,0)),INDIRECT(VLOOKUP(J35,Causa!$X:$AE,8,0)))</xm:f>
          </x14:formula1>
          <xm:sqref>O35:O188</xm:sqref>
        </x14:dataValidation>
        <x14:dataValidation type="list" allowBlank="1" showInputMessage="1" showErrorMessage="1" xr:uid="{0265FDEF-204F-40B1-BE44-3D508004362D}">
          <x14:formula1>
            <xm:f>INDIRECT(VLOOKUP(M35,Causa!$T$2:$U$16,2,0))</xm:f>
          </x14:formula1>
          <xm:sqref>N35:N188</xm:sqref>
        </x14:dataValidation>
        <x14:dataValidation type="list" allowBlank="1" showInputMessage="1" showErrorMessage="1" xr:uid="{85584FD3-18EB-44B2-A087-7247FD8C53FB}">
          <x14:formula1>
            <xm:f>IF(E35=1,Causa!$T$2:$T$16,Causa!$W$1)</xm:f>
          </x14:formula1>
          <xm:sqref>M35:M188</xm:sqref>
        </x14:dataValidation>
      </x14:dataValidation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FF94D5-CFFD-42D3-A00E-6DB4287E7FF0}">
  <sheetPr codeName="Hoja42"/>
  <dimension ref="A1:AR188"/>
  <sheetViews>
    <sheetView showGridLines="0" topLeftCell="B5" zoomScale="103" zoomScaleNormal="40" workbookViewId="0">
      <selection activeCell="K13" sqref="K13"/>
    </sheetView>
  </sheetViews>
  <sheetFormatPr baseColWidth="10" defaultColWidth="7.77734375" defaultRowHeight="21.75" customHeight="1" x14ac:dyDescent="0.25"/>
  <cols>
    <col min="1" max="1" width="8.77734375" style="148" hidden="1" customWidth="1"/>
    <col min="2" max="2" width="11.21875" style="87" customWidth="1"/>
    <col min="3" max="3" width="8.77734375" style="87" customWidth="1"/>
    <col min="4" max="4" width="13.77734375" style="87" customWidth="1"/>
    <col min="5" max="5" width="10.21875" style="87" customWidth="1"/>
    <col min="6" max="6" width="13.77734375" style="87" customWidth="1"/>
    <col min="7" max="7" width="15.77734375" style="87" customWidth="1"/>
    <col min="8" max="8" width="13.21875" style="87" bestFit="1" customWidth="1"/>
    <col min="9" max="9" width="13.21875" style="87" customWidth="1"/>
    <col min="10" max="10" width="13.77734375" style="87" customWidth="1"/>
    <col min="11" max="11" width="12" style="87" customWidth="1"/>
    <col min="12" max="12" width="22.77734375" style="87" customWidth="1"/>
    <col min="13" max="13" width="18.21875" style="87" customWidth="1"/>
    <col min="14" max="15" width="15.77734375" style="87" customWidth="1"/>
    <col min="16" max="16" width="15.21875" style="87" customWidth="1"/>
    <col min="17" max="17" width="39.77734375" style="87" customWidth="1"/>
    <col min="18" max="18" width="34.21875" style="87" customWidth="1"/>
    <col min="19" max="19" width="16.77734375" style="87" customWidth="1"/>
    <col min="20" max="21" width="13.77734375" style="87" customWidth="1"/>
    <col min="22" max="22" width="17.77734375" style="87" bestFit="1" customWidth="1"/>
    <col min="23" max="24" width="13.77734375" style="87" customWidth="1"/>
    <col min="25" max="25" width="9.21875" style="87" bestFit="1" customWidth="1"/>
    <col min="26" max="26" width="9.44140625" style="87" customWidth="1"/>
    <col min="27" max="27" width="15.21875" style="87" customWidth="1"/>
    <col min="28" max="28" width="20.77734375" style="87" bestFit="1" customWidth="1"/>
    <col min="29" max="29" width="14.77734375" style="87" customWidth="1"/>
    <col min="30" max="30" width="19" style="87" bestFit="1" customWidth="1"/>
    <col min="31" max="31" width="5.21875" style="87" customWidth="1"/>
    <col min="32" max="32" width="21.77734375" style="87" bestFit="1" customWidth="1"/>
    <col min="33" max="33" width="14.21875" style="87" customWidth="1"/>
    <col min="34" max="34" width="18.77734375" style="87" bestFit="1" customWidth="1"/>
    <col min="35" max="41" width="15.77734375" style="87" customWidth="1"/>
    <col min="42" max="42" width="30.5546875" style="87" bestFit="1" customWidth="1"/>
    <col min="43" max="44" width="15.77734375" style="87" customWidth="1"/>
    <col min="45" max="16384" width="7.77734375" style="87"/>
  </cols>
  <sheetData>
    <row r="1" spans="1:44" ht="6.75" hidden="1" customHeight="1" x14ac:dyDescent="0.25">
      <c r="A1" s="147"/>
      <c r="B1" s="89"/>
      <c r="C1" s="89"/>
      <c r="D1" s="89"/>
      <c r="E1" s="89"/>
      <c r="F1" s="89"/>
      <c r="G1" s="89"/>
      <c r="H1" s="89"/>
      <c r="I1" s="89"/>
      <c r="J1" s="89"/>
      <c r="K1" s="89"/>
      <c r="L1" s="89"/>
      <c r="M1" s="195" t="s">
        <v>1770</v>
      </c>
      <c r="N1" s="89"/>
      <c r="O1" s="89"/>
      <c r="P1" s="89"/>
      <c r="Q1" s="89"/>
      <c r="R1" s="89"/>
      <c r="S1" s="89"/>
      <c r="T1" s="89"/>
      <c r="U1" s="89"/>
      <c r="V1" s="89"/>
      <c r="W1" s="89"/>
      <c r="X1" s="89"/>
      <c r="Y1" s="89"/>
      <c r="Z1" s="89"/>
      <c r="AA1" s="89"/>
      <c r="AE1" s="88"/>
    </row>
    <row r="2" spans="1:44" ht="3.75" customHeight="1" thickBot="1" x14ac:dyDescent="0.3">
      <c r="AE2" s="88"/>
    </row>
    <row r="3" spans="1:44" ht="21" customHeight="1" thickBot="1" x14ac:dyDescent="0.45">
      <c r="E3" s="217" t="s">
        <v>0</v>
      </c>
      <c r="F3" s="37"/>
      <c r="G3" s="268" t="s">
        <v>1759</v>
      </c>
      <c r="H3" s="263"/>
      <c r="I3" s="263"/>
      <c r="J3" s="263"/>
      <c r="K3" s="263"/>
      <c r="L3" s="269"/>
      <c r="M3" s="202" t="s">
        <v>1848</v>
      </c>
      <c r="N3" s="202" t="s">
        <v>1849</v>
      </c>
      <c r="O3" s="91"/>
      <c r="P3" s="91"/>
      <c r="Q3" s="91"/>
      <c r="R3" s="91"/>
      <c r="S3" s="39"/>
      <c r="AE3" s="88"/>
    </row>
    <row r="4" spans="1:44" ht="18.75" customHeight="1" thickBot="1" x14ac:dyDescent="0.3">
      <c r="D4" s="90"/>
      <c r="E4" s="217" t="s">
        <v>1762</v>
      </c>
      <c r="F4" s="264"/>
      <c r="G4" s="265"/>
      <c r="H4" s="28">
        <f>IFERROR(VLOOKUP(F4,Causa!$A$97:$B$108,2,0),0)</f>
        <v>0</v>
      </c>
      <c r="I4" s="90"/>
      <c r="J4" s="92"/>
      <c r="K4" s="92"/>
      <c r="L4" s="201" t="s">
        <v>1845</v>
      </c>
      <c r="M4" s="203">
        <f>+SUMIFS(P:P,L:L,$M$1,X:X,"M")</f>
        <v>0</v>
      </c>
      <c r="N4" s="203">
        <f>COUNTIFS(N7:N30,"&gt;180",AA7:AA30,"M")</f>
        <v>0</v>
      </c>
      <c r="O4" s="91"/>
      <c r="P4" s="91"/>
      <c r="Q4" s="90"/>
      <c r="R4" s="94"/>
      <c r="AE4" s="88"/>
    </row>
    <row r="5" spans="1:44" ht="18.75" customHeight="1" x14ac:dyDescent="0.25">
      <c r="D5" s="95" t="s">
        <v>1752</v>
      </c>
      <c r="E5" s="78">
        <f>IFERROR(SUM(T9:T32)/(SUM(Y9:Y32)-SUM(U9:U32)-SUM(V9:V32)-SUM(W9:W32)),0)</f>
        <v>0</v>
      </c>
      <c r="F5" s="95" t="s">
        <v>1751</v>
      </c>
      <c r="G5" s="27">
        <f>IFERROR(SUM(T9:T32)/(SUM(Y9:Y32)-SUM(U9:U32)),0)</f>
        <v>0</v>
      </c>
      <c r="H5" s="95" t="s">
        <v>1753</v>
      </c>
      <c r="I5" s="78">
        <f>IFERROR(SUM(T9:T32)/(SUM(Y9:Y32)-SUM(U9:U32)-SUM(V9:V32)),0)</f>
        <v>0</v>
      </c>
      <c r="J5" s="93"/>
      <c r="K5" s="93"/>
      <c r="L5" s="201" t="s">
        <v>1846</v>
      </c>
      <c r="M5" s="203">
        <f>+SUMIFS(P:P,L:L,$M$1,X:X,"T")</f>
        <v>0</v>
      </c>
      <c r="N5" s="203">
        <f>COUNTIFS(N8:N31,"&gt;180",AA8:AA31,"t")</f>
        <v>0</v>
      </c>
      <c r="O5" s="95"/>
      <c r="P5" s="95"/>
      <c r="T5" s="192" t="s">
        <v>11</v>
      </c>
      <c r="U5" s="192" t="s">
        <v>12</v>
      </c>
      <c r="V5" s="192" t="s">
        <v>13</v>
      </c>
      <c r="W5" s="192" t="s">
        <v>14</v>
      </c>
      <c r="X5" s="192" t="s">
        <v>15</v>
      </c>
      <c r="Y5" s="192" t="s">
        <v>16</v>
      </c>
      <c r="AE5" s="97"/>
      <c r="AF5" s="98"/>
    </row>
    <row r="6" spans="1:44" ht="18.75" customHeight="1" thickBot="1" x14ac:dyDescent="0.3">
      <c r="C6" s="87" t="s">
        <v>1799</v>
      </c>
      <c r="D6" s="95" t="s">
        <v>1752</v>
      </c>
      <c r="E6" s="78">
        <f>IFERROR(SUM(T9:T16)/(SUM(Y9:Y16)-SUM(U9:U16)-SUM(V9:V16)-SUM(W9:W16)),0)</f>
        <v>0</v>
      </c>
      <c r="F6" s="95" t="s">
        <v>1751</v>
      </c>
      <c r="G6" s="27">
        <f>IFERROR(SUM(T9:T16)/(SUM(Y9:Y16)-SUM(U9:U16)),0)</f>
        <v>0</v>
      </c>
      <c r="H6" s="95" t="s">
        <v>1753</v>
      </c>
      <c r="I6" s="78">
        <f>IFERROR(SUM(T9:T16)/(SUM(Y9:Y16)-SUM(U9:U16)-SUM(V9:V16)),0)</f>
        <v>0</v>
      </c>
      <c r="J6" s="99"/>
      <c r="K6" s="99"/>
      <c r="L6" s="201" t="s">
        <v>1847</v>
      </c>
      <c r="M6" s="204">
        <f>+SUMIFS(P:P,L:L,$M$1,X:X,"N")</f>
        <v>0</v>
      </c>
      <c r="N6" s="204">
        <f>COUNTIFS(N9:N32,"&gt;180",AA9:AA32,"n")</f>
        <v>0</v>
      </c>
      <c r="O6" s="99"/>
      <c r="P6" s="99"/>
      <c r="T6" s="191">
        <f>SUM(T9:T32)</f>
        <v>0</v>
      </c>
      <c r="U6" s="191">
        <f t="shared" ref="U6:Y6" si="0">SUM(U9:U32)</f>
        <v>0</v>
      </c>
      <c r="V6" s="191">
        <f t="shared" si="0"/>
        <v>0</v>
      </c>
      <c r="W6" s="191">
        <f t="shared" si="0"/>
        <v>0</v>
      </c>
      <c r="X6" s="191">
        <f t="shared" si="0"/>
        <v>0</v>
      </c>
      <c r="Y6" s="191">
        <f t="shared" si="0"/>
        <v>0</v>
      </c>
      <c r="Z6" s="100"/>
      <c r="AA6" s="119"/>
      <c r="AB6" s="119"/>
      <c r="AC6" s="119"/>
      <c r="AD6" s="96"/>
      <c r="AE6" s="97"/>
      <c r="AF6" s="98"/>
    </row>
    <row r="7" spans="1:44" ht="26.25" customHeight="1" thickBot="1" x14ac:dyDescent="0.3">
      <c r="C7" s="266" t="s">
        <v>1</v>
      </c>
      <c r="D7" s="257"/>
      <c r="E7" s="257"/>
      <c r="F7" s="257"/>
      <c r="G7" s="257"/>
      <c r="H7" s="257"/>
      <c r="I7" s="257"/>
      <c r="J7" s="257"/>
      <c r="K7" s="257"/>
      <c r="L7" s="257"/>
      <c r="M7" s="270"/>
      <c r="N7" s="270"/>
      <c r="O7" s="257"/>
      <c r="P7" s="257"/>
      <c r="Q7" s="257"/>
      <c r="R7" s="257"/>
      <c r="S7" s="267"/>
      <c r="T7" s="256" t="s">
        <v>2</v>
      </c>
      <c r="U7" s="257"/>
      <c r="V7" s="257"/>
      <c r="W7" s="257"/>
      <c r="X7" s="257"/>
      <c r="Y7" s="257"/>
      <c r="Z7" s="258"/>
      <c r="AA7" s="252"/>
      <c r="AB7" s="252"/>
      <c r="AC7" s="252"/>
      <c r="AD7" s="252"/>
      <c r="AE7" s="97"/>
      <c r="AF7" s="98"/>
    </row>
    <row r="8" spans="1:44" s="104" customFormat="1" ht="42" customHeight="1" thickBot="1" x14ac:dyDescent="0.3">
      <c r="A8" s="149"/>
      <c r="B8" s="77" t="s">
        <v>1738</v>
      </c>
      <c r="C8" s="23" t="s">
        <v>1737</v>
      </c>
      <c r="D8" s="132" t="s">
        <v>1742</v>
      </c>
      <c r="E8" s="132" t="s">
        <v>3</v>
      </c>
      <c r="F8" s="132" t="s">
        <v>4</v>
      </c>
      <c r="G8" s="132" t="s">
        <v>6</v>
      </c>
      <c r="H8" s="132" t="s">
        <v>7</v>
      </c>
      <c r="I8" s="132" t="s">
        <v>8</v>
      </c>
      <c r="J8" s="132" t="s">
        <v>5</v>
      </c>
      <c r="K8" s="144" t="s">
        <v>1745</v>
      </c>
      <c r="L8" s="132" t="s">
        <v>9</v>
      </c>
      <c r="M8" s="132" t="s">
        <v>1746</v>
      </c>
      <c r="N8" s="132" t="s">
        <v>119</v>
      </c>
      <c r="O8" s="132" t="s">
        <v>1743</v>
      </c>
      <c r="P8" s="132" t="s">
        <v>1744</v>
      </c>
      <c r="Q8" s="253" t="s">
        <v>10</v>
      </c>
      <c r="R8" s="254"/>
      <c r="S8" s="255"/>
      <c r="T8" s="132" t="s">
        <v>11</v>
      </c>
      <c r="U8" s="132" t="s">
        <v>12</v>
      </c>
      <c r="V8" s="132" t="s">
        <v>13</v>
      </c>
      <c r="W8" s="144" t="s">
        <v>14</v>
      </c>
      <c r="X8" s="144" t="s">
        <v>15</v>
      </c>
      <c r="Y8" s="132" t="s">
        <v>16</v>
      </c>
      <c r="Z8" s="145" t="s">
        <v>4</v>
      </c>
      <c r="AA8" s="101"/>
      <c r="AB8" s="219"/>
      <c r="AC8" s="252"/>
      <c r="AD8" s="252"/>
      <c r="AE8" s="102"/>
      <c r="AF8" s="103"/>
    </row>
    <row r="9" spans="1:44" s="108" customFormat="1" ht="17.25" customHeight="1" x14ac:dyDescent="0.25">
      <c r="A9" s="259" t="s">
        <v>1761</v>
      </c>
      <c r="B9" s="46"/>
      <c r="C9" s="48" t="str">
        <f>IF(D9="","",Y9-60)</f>
        <v/>
      </c>
      <c r="D9" s="40" t="str">
        <f>IFERROR(IF(H9="","",(1-(H9/(VLOOKUP(J9,Causa!$A$78:$B$80,2,0))))*60),"FALTA CALIBRE")</f>
        <v/>
      </c>
      <c r="E9" s="41"/>
      <c r="F9" s="42">
        <v>4.0972222222222222E-2</v>
      </c>
      <c r="G9" s="133"/>
      <c r="H9" s="122" t="str">
        <f>IF(E9="","",E9)</f>
        <v/>
      </c>
      <c r="I9" s="146"/>
      <c r="J9" s="43"/>
      <c r="K9" s="159" t="str">
        <f>IFERROR("Promedio Vol. De 00:00 a 08:00: " &amp; ROUND(AVERAGE(N9:N16),1) &amp; "  - GLY Promedio: " &amp; ROUND(AVERAGE(L9:L16),3)*100,"")</f>
        <v/>
      </c>
      <c r="L9" s="123">
        <f t="shared" ref="L9:L32" si="1">IF(T9=0,0,ROUND((T9/(60-U9)),3))</f>
        <v>0</v>
      </c>
      <c r="M9" s="123">
        <f t="shared" ref="M9:M32" si="2">IF(T9=0,0,ROUND((T9/(60-U9-V9-W9)),3))</f>
        <v>0</v>
      </c>
      <c r="N9" s="44" t="str">
        <f>IF(E9="","",H9/12*VLOOKUP(J9,Causa!$A$78:$C$80,3,0))</f>
        <v/>
      </c>
      <c r="O9" s="44">
        <f t="shared" ref="O9:O32" si="3">+X9</f>
        <v>0</v>
      </c>
      <c r="P9" s="44">
        <f t="shared" ref="P9:P32" si="4">+W9</f>
        <v>0</v>
      </c>
      <c r="Q9" s="160"/>
      <c r="R9" s="262">
        <f>IFERROR(SUM(T9:T15)/(SUM(Y9:Y15)-SUM(U9:U15)-SUM(V9:V15)),0)</f>
        <v>0</v>
      </c>
      <c r="S9" s="262"/>
      <c r="T9" s="161">
        <f>IF(H9="",0,ROUND(H9/VLOOKUP(J9,Causa!$A$78:$B$80,2,0)*60,2))</f>
        <v>0</v>
      </c>
      <c r="U9" s="161">
        <f>SUMIF($W$35:$W$188,Z9,$S$35:$S$188)</f>
        <v>0</v>
      </c>
      <c r="V9" s="161">
        <f>SUMIF($W$35:$W$188,Z9,$T$35:$T$188)</f>
        <v>0</v>
      </c>
      <c r="W9" s="161">
        <f>SUMIF($W$35:$W$188,Z9,$U$35:$U$188)</f>
        <v>0</v>
      </c>
      <c r="X9" s="161">
        <f>SUMIF($W$35:$W$188,Z9,$V$35:$V$188)</f>
        <v>0</v>
      </c>
      <c r="Y9" s="161">
        <f t="shared" ref="Y9:Y32" si="5">SUM(T9:X9)</f>
        <v>0</v>
      </c>
      <c r="Z9" s="162">
        <v>0</v>
      </c>
      <c r="AA9" s="105" t="s">
        <v>517</v>
      </c>
      <c r="AB9" s="106"/>
      <c r="AC9" s="106"/>
      <c r="AD9" s="106"/>
      <c r="AE9" s="107">
        <v>0</v>
      </c>
      <c r="AP9" s="87"/>
      <c r="AQ9" s="87"/>
      <c r="AR9" s="87"/>
    </row>
    <row r="10" spans="1:44" s="108" customFormat="1" ht="17.25" customHeight="1" x14ac:dyDescent="0.25">
      <c r="A10" s="260"/>
      <c r="B10" s="47"/>
      <c r="C10" s="49" t="str">
        <f t="shared" ref="C10:C32" si="6">IF(D10="","",Y10-60)</f>
        <v/>
      </c>
      <c r="D10" s="40" t="str">
        <f>IFERROR(IF(H10="","",(1-(H10/(VLOOKUP(J10,Causa!$A$78:$B$80,2,0))))*60),"FALTA CALIBRE")</f>
        <v/>
      </c>
      <c r="E10" s="41"/>
      <c r="F10" s="42">
        <v>8.2638888888888887E-2</v>
      </c>
      <c r="G10" s="133"/>
      <c r="H10" s="122" t="str">
        <f t="shared" ref="H10:H32" si="7">IF(E10=0,"",(E10-E9))</f>
        <v/>
      </c>
      <c r="I10" s="146"/>
      <c r="J10" s="43"/>
      <c r="K10" s="159"/>
      <c r="L10" s="123">
        <f t="shared" si="1"/>
        <v>0</v>
      </c>
      <c r="M10" s="123">
        <f t="shared" si="2"/>
        <v>0</v>
      </c>
      <c r="N10" s="44" t="str">
        <f>IF(E10="","",H10/12*VLOOKUP(J10,Causa!$A$78:$C$80,3,0))</f>
        <v/>
      </c>
      <c r="O10" s="44">
        <f t="shared" si="3"/>
        <v>0</v>
      </c>
      <c r="P10" s="44">
        <f t="shared" si="4"/>
        <v>0</v>
      </c>
      <c r="Q10" s="160"/>
      <c r="R10" s="262"/>
      <c r="S10" s="262"/>
      <c r="T10" s="161">
        <f>IF(H10="",0,ROUND(H10/VLOOKUP(J10,Causa!$A$78:$B$80,2,0)*60,2))</f>
        <v>0</v>
      </c>
      <c r="U10" s="161">
        <f t="shared" ref="U10:U32" si="8">SUMIF($W$35:$W$188,Z10,$S$35:$S$188)</f>
        <v>0</v>
      </c>
      <c r="V10" s="161">
        <f t="shared" ref="V10:V32" si="9">SUMIF($W$35:$W$188,Z10,$T$35:$T$188)</f>
        <v>0</v>
      </c>
      <c r="W10" s="161">
        <f t="shared" ref="W10:W32" si="10">SUMIF($W$35:$W$188,Z10,$U$35:$U$188)</f>
        <v>0</v>
      </c>
      <c r="X10" s="161">
        <f t="shared" ref="X10:X32" si="11">SUMIF($W$35:$W$188,Z10,$V$35:$V$188)</f>
        <v>0</v>
      </c>
      <c r="Y10" s="161">
        <f t="shared" si="5"/>
        <v>0</v>
      </c>
      <c r="Z10" s="162">
        <v>1</v>
      </c>
      <c r="AA10" s="105" t="s">
        <v>517</v>
      </c>
      <c r="AB10" s="106"/>
      <c r="AC10" s="106"/>
      <c r="AD10" s="106"/>
      <c r="AE10" s="107">
        <f t="shared" ref="AE10:AE32" si="12">+AE9+1</f>
        <v>1</v>
      </c>
      <c r="AP10" s="109"/>
      <c r="AQ10" s="109"/>
      <c r="AR10" s="109"/>
    </row>
    <row r="11" spans="1:44" s="108" customFormat="1" ht="17.25" customHeight="1" x14ac:dyDescent="0.25">
      <c r="A11" s="260"/>
      <c r="B11" s="47"/>
      <c r="C11" s="49" t="str">
        <f t="shared" si="6"/>
        <v/>
      </c>
      <c r="D11" s="40" t="str">
        <f>IFERROR(IF(H11="","",(1-(H11/(VLOOKUP(J11,Causa!$A$78:$B$80,2,0))))*60),"FALTA CALIBRE")</f>
        <v/>
      </c>
      <c r="E11" s="41"/>
      <c r="F11" s="42">
        <v>0.124305555555556</v>
      </c>
      <c r="G11" s="133"/>
      <c r="H11" s="122" t="str">
        <f t="shared" si="7"/>
        <v/>
      </c>
      <c r="I11" s="146"/>
      <c r="J11" s="43"/>
      <c r="K11" s="159"/>
      <c r="L11" s="123">
        <f t="shared" si="1"/>
        <v>0</v>
      </c>
      <c r="M11" s="123">
        <f t="shared" si="2"/>
        <v>0</v>
      </c>
      <c r="N11" s="44" t="str">
        <f>IF(E11="","",H11/12*VLOOKUP(J11,Causa!$A$78:$C$80,3,0))</f>
        <v/>
      </c>
      <c r="O11" s="44">
        <f t="shared" si="3"/>
        <v>0</v>
      </c>
      <c r="P11" s="44">
        <f t="shared" si="4"/>
        <v>0</v>
      </c>
      <c r="Q11" s="160"/>
      <c r="R11" s="262"/>
      <c r="S11" s="262"/>
      <c r="T11" s="161">
        <f>IF(H11="",0,ROUND(H11/VLOOKUP(J11,Causa!$A$78:$B$80,2,0)*60,2))</f>
        <v>0</v>
      </c>
      <c r="U11" s="161">
        <f t="shared" si="8"/>
        <v>0</v>
      </c>
      <c r="V11" s="161">
        <f t="shared" si="9"/>
        <v>0</v>
      </c>
      <c r="W11" s="161">
        <f t="shared" si="10"/>
        <v>0</v>
      </c>
      <c r="X11" s="161">
        <f t="shared" si="11"/>
        <v>0</v>
      </c>
      <c r="Y11" s="161">
        <f t="shared" si="5"/>
        <v>0</v>
      </c>
      <c r="Z11" s="162">
        <v>2</v>
      </c>
      <c r="AA11" s="105" t="s">
        <v>517</v>
      </c>
      <c r="AB11" s="106"/>
      <c r="AC11" s="106"/>
      <c r="AD11" s="106"/>
      <c r="AE11" s="107">
        <f t="shared" si="12"/>
        <v>2</v>
      </c>
      <c r="AP11" s="87"/>
      <c r="AQ11" s="87"/>
      <c r="AR11" s="87"/>
    </row>
    <row r="12" spans="1:44" s="108" customFormat="1" ht="17.25" customHeight="1" x14ac:dyDescent="0.25">
      <c r="A12" s="260"/>
      <c r="B12" s="47"/>
      <c r="C12" s="49" t="str">
        <f t="shared" si="6"/>
        <v/>
      </c>
      <c r="D12" s="40" t="str">
        <f>IFERROR(IF(H12="","",(1-(H12/(VLOOKUP(J12,Causa!$A$78:$B$80,2,0))))*60),"FALTA CALIBRE")</f>
        <v/>
      </c>
      <c r="E12" s="41"/>
      <c r="F12" s="42">
        <v>0.16597222222222199</v>
      </c>
      <c r="G12" s="133"/>
      <c r="H12" s="122" t="str">
        <f t="shared" si="7"/>
        <v/>
      </c>
      <c r="I12" s="146"/>
      <c r="J12" s="43"/>
      <c r="K12" s="159"/>
      <c r="L12" s="123">
        <f t="shared" si="1"/>
        <v>0</v>
      </c>
      <c r="M12" s="123">
        <f t="shared" si="2"/>
        <v>0</v>
      </c>
      <c r="N12" s="44" t="str">
        <f>IF(E12="","",H12/12*VLOOKUP(J12,Causa!$A$78:$C$80,3,0))</f>
        <v/>
      </c>
      <c r="O12" s="44">
        <f t="shared" si="3"/>
        <v>0</v>
      </c>
      <c r="P12" s="44">
        <f t="shared" si="4"/>
        <v>0</v>
      </c>
      <c r="Q12" s="160"/>
      <c r="R12" s="262"/>
      <c r="S12" s="262"/>
      <c r="T12" s="161">
        <f>IF(H12="",0,ROUND(H12/VLOOKUP(J12,Causa!$A$78:$B$80,2,0)*60,2))</f>
        <v>0</v>
      </c>
      <c r="U12" s="161">
        <f t="shared" si="8"/>
        <v>0</v>
      </c>
      <c r="V12" s="161">
        <f t="shared" si="9"/>
        <v>0</v>
      </c>
      <c r="W12" s="161">
        <f t="shared" si="10"/>
        <v>0</v>
      </c>
      <c r="X12" s="161">
        <f t="shared" si="11"/>
        <v>0</v>
      </c>
      <c r="Y12" s="161">
        <f t="shared" si="5"/>
        <v>0</v>
      </c>
      <c r="Z12" s="162">
        <v>3</v>
      </c>
      <c r="AA12" s="105" t="s">
        <v>517</v>
      </c>
      <c r="AB12" s="106"/>
      <c r="AC12" s="106"/>
      <c r="AD12" s="106"/>
      <c r="AE12" s="107">
        <f t="shared" si="12"/>
        <v>3</v>
      </c>
      <c r="AP12" s="87"/>
      <c r="AQ12" s="87"/>
      <c r="AR12" s="87"/>
    </row>
    <row r="13" spans="1:44" s="108" customFormat="1" ht="17.25" customHeight="1" x14ac:dyDescent="0.25">
      <c r="A13" s="260"/>
      <c r="B13" s="47"/>
      <c r="C13" s="49" t="str">
        <f t="shared" si="6"/>
        <v/>
      </c>
      <c r="D13" s="40" t="str">
        <f>IFERROR(IF(H13="","",(1-(H13/(VLOOKUP(J13,Causa!$A$78:$B$80,2,0))))*60),"FALTA CALIBRE")</f>
        <v/>
      </c>
      <c r="E13" s="41"/>
      <c r="F13" s="42">
        <v>0.20763888888888901</v>
      </c>
      <c r="G13" s="133"/>
      <c r="H13" s="122" t="str">
        <f t="shared" si="7"/>
        <v/>
      </c>
      <c r="I13" s="146"/>
      <c r="J13" s="43"/>
      <c r="K13" s="159"/>
      <c r="L13" s="123">
        <f t="shared" si="1"/>
        <v>0</v>
      </c>
      <c r="M13" s="123">
        <f t="shared" si="2"/>
        <v>0</v>
      </c>
      <c r="N13" s="44" t="str">
        <f>IF(E13="","",H13/12*VLOOKUP(J13,Causa!$A$78:$C$80,3,0))</f>
        <v/>
      </c>
      <c r="O13" s="44">
        <f t="shared" si="3"/>
        <v>0</v>
      </c>
      <c r="P13" s="44">
        <f t="shared" si="4"/>
        <v>0</v>
      </c>
      <c r="Q13" s="160"/>
      <c r="R13" s="262"/>
      <c r="S13" s="262"/>
      <c r="T13" s="161">
        <f>IF(H13="",0,ROUND(H13/VLOOKUP(J13,Causa!$A$78:$B$80,2,0)*60,2))</f>
        <v>0</v>
      </c>
      <c r="U13" s="161">
        <f t="shared" si="8"/>
        <v>0</v>
      </c>
      <c r="V13" s="161">
        <f t="shared" si="9"/>
        <v>0</v>
      </c>
      <c r="W13" s="161">
        <f t="shared" si="10"/>
        <v>0</v>
      </c>
      <c r="X13" s="161">
        <f t="shared" si="11"/>
        <v>0</v>
      </c>
      <c r="Y13" s="161">
        <f t="shared" si="5"/>
        <v>0</v>
      </c>
      <c r="Z13" s="162">
        <v>4</v>
      </c>
      <c r="AA13" s="105" t="s">
        <v>517</v>
      </c>
      <c r="AB13" s="106"/>
      <c r="AC13" s="106"/>
      <c r="AD13" s="106"/>
      <c r="AE13" s="107">
        <f t="shared" si="12"/>
        <v>4</v>
      </c>
      <c r="AP13" s="87"/>
      <c r="AQ13" s="87"/>
      <c r="AR13" s="87"/>
    </row>
    <row r="14" spans="1:44" s="108" customFormat="1" ht="17.25" customHeight="1" x14ac:dyDescent="0.25">
      <c r="A14" s="260"/>
      <c r="B14" s="47"/>
      <c r="C14" s="49" t="str">
        <f t="shared" si="6"/>
        <v/>
      </c>
      <c r="D14" s="40" t="str">
        <f>IFERROR(IF(H14="","",(1-(H14/(VLOOKUP(J14,Causa!$A$78:$B$80,2,0))))*60),"FALTA CALIBRE")</f>
        <v/>
      </c>
      <c r="E14" s="41"/>
      <c r="F14" s="42">
        <v>0.249305555555556</v>
      </c>
      <c r="G14" s="133"/>
      <c r="H14" s="122" t="str">
        <f t="shared" si="7"/>
        <v/>
      </c>
      <c r="I14" s="146"/>
      <c r="J14" s="43"/>
      <c r="K14" s="159"/>
      <c r="L14" s="123">
        <f t="shared" si="1"/>
        <v>0</v>
      </c>
      <c r="M14" s="123">
        <f t="shared" si="2"/>
        <v>0</v>
      </c>
      <c r="N14" s="44" t="str">
        <f>IF(E14="","",H14/12*VLOOKUP(J14,Causa!$A$78:$C$80,3,0))</f>
        <v/>
      </c>
      <c r="O14" s="44">
        <f t="shared" si="3"/>
        <v>0</v>
      </c>
      <c r="P14" s="44">
        <f t="shared" si="4"/>
        <v>0</v>
      </c>
      <c r="Q14" s="160"/>
      <c r="R14" s="262"/>
      <c r="S14" s="262"/>
      <c r="T14" s="161">
        <f>IF(H14="",0,ROUND(H14/VLOOKUP(J14,Causa!$A$78:$B$80,2,0)*60,2))</f>
        <v>0</v>
      </c>
      <c r="U14" s="161">
        <f t="shared" si="8"/>
        <v>0</v>
      </c>
      <c r="V14" s="161">
        <f t="shared" si="9"/>
        <v>0</v>
      </c>
      <c r="W14" s="161">
        <f t="shared" si="10"/>
        <v>0</v>
      </c>
      <c r="X14" s="161">
        <f t="shared" si="11"/>
        <v>0</v>
      </c>
      <c r="Y14" s="161">
        <f t="shared" si="5"/>
        <v>0</v>
      </c>
      <c r="Z14" s="162">
        <v>5</v>
      </c>
      <c r="AA14" s="105" t="s">
        <v>517</v>
      </c>
      <c r="AB14" s="106"/>
      <c r="AC14" s="106"/>
      <c r="AD14" s="106"/>
      <c r="AE14" s="107">
        <f t="shared" si="12"/>
        <v>5</v>
      </c>
      <c r="AP14" s="87"/>
      <c r="AQ14" s="87"/>
      <c r="AR14" s="87"/>
    </row>
    <row r="15" spans="1:44" s="108" customFormat="1" ht="17.25" customHeight="1" thickBot="1" x14ac:dyDescent="0.3">
      <c r="A15" s="261"/>
      <c r="B15" s="47"/>
      <c r="C15" s="50" t="str">
        <f t="shared" si="6"/>
        <v/>
      </c>
      <c r="D15" s="40" t="str">
        <f>IFERROR(IF(H15="","",(1-(H15/(VLOOKUP(J15,Causa!$A$78:$B$80,2,0))))*60),"FALTA CALIBRE")</f>
        <v/>
      </c>
      <c r="E15" s="41"/>
      <c r="F15" s="42">
        <v>0.29097222222222202</v>
      </c>
      <c r="G15" s="133"/>
      <c r="H15" s="122" t="str">
        <f t="shared" si="7"/>
        <v/>
      </c>
      <c r="I15" s="146"/>
      <c r="J15" s="43"/>
      <c r="K15" s="159"/>
      <c r="L15" s="123">
        <f t="shared" si="1"/>
        <v>0</v>
      </c>
      <c r="M15" s="123">
        <f t="shared" si="2"/>
        <v>0</v>
      </c>
      <c r="N15" s="44" t="str">
        <f>IF(E15="","",H15/12*VLOOKUP(J15,Causa!$A$78:$C$80,3,0))</f>
        <v/>
      </c>
      <c r="O15" s="44">
        <f t="shared" si="3"/>
        <v>0</v>
      </c>
      <c r="P15" s="44">
        <f t="shared" si="4"/>
        <v>0</v>
      </c>
      <c r="Q15" s="160"/>
      <c r="R15" s="262"/>
      <c r="S15" s="262"/>
      <c r="T15" s="161">
        <f>IF(H15="",0,ROUND(H15/VLOOKUP(J15,Causa!$A$78:$B$80,2,0)*60,2))</f>
        <v>0</v>
      </c>
      <c r="U15" s="161">
        <f t="shared" si="8"/>
        <v>0</v>
      </c>
      <c r="V15" s="161">
        <f t="shared" si="9"/>
        <v>0</v>
      </c>
      <c r="W15" s="161">
        <f t="shared" si="10"/>
        <v>0</v>
      </c>
      <c r="X15" s="161">
        <f t="shared" si="11"/>
        <v>0</v>
      </c>
      <c r="Y15" s="161">
        <f t="shared" si="5"/>
        <v>0</v>
      </c>
      <c r="Z15" s="162">
        <v>6</v>
      </c>
      <c r="AA15" s="105" t="s">
        <v>517</v>
      </c>
      <c r="AB15" s="106"/>
      <c r="AC15" s="106"/>
      <c r="AD15" s="106"/>
      <c r="AE15" s="107">
        <f t="shared" si="12"/>
        <v>6</v>
      </c>
      <c r="AP15" s="87"/>
      <c r="AQ15" s="87"/>
      <c r="AR15" s="87"/>
    </row>
    <row r="16" spans="1:44" s="108" customFormat="1" ht="21" customHeight="1" x14ac:dyDescent="0.25">
      <c r="A16" s="259" t="s">
        <v>1763</v>
      </c>
      <c r="B16" s="47"/>
      <c r="C16" s="48" t="str">
        <f t="shared" si="6"/>
        <v/>
      </c>
      <c r="D16" s="40" t="str">
        <f>IFERROR(IF(H16="","",(1-(H16/(VLOOKUP(J16,Causa!$A$78:$B$80,2,0))))*60),"FALTA CALIBRE")</f>
        <v/>
      </c>
      <c r="E16" s="41"/>
      <c r="F16" s="42">
        <v>0.33263888888888898</v>
      </c>
      <c r="G16" s="133"/>
      <c r="H16" s="122" t="str">
        <f t="shared" si="7"/>
        <v/>
      </c>
      <c r="I16" s="146"/>
      <c r="J16" s="43"/>
      <c r="K16" s="159"/>
      <c r="L16" s="123">
        <f t="shared" si="1"/>
        <v>0</v>
      </c>
      <c r="M16" s="123">
        <f t="shared" si="2"/>
        <v>0</v>
      </c>
      <c r="N16" s="44" t="str">
        <f>IF(E16="","",H16/12*VLOOKUP(J16,Causa!$A$78:$C$80,3,0))</f>
        <v/>
      </c>
      <c r="O16" s="44">
        <f t="shared" si="3"/>
        <v>0</v>
      </c>
      <c r="P16" s="44">
        <f t="shared" si="4"/>
        <v>0</v>
      </c>
      <c r="Q16" s="160"/>
      <c r="R16" s="45">
        <f>IFERROR(SUM(T16:T23)/(SUM(Y16:Y23)-SUM(U16:U23)-SUM(V16:V23)),0)</f>
        <v>0</v>
      </c>
      <c r="S16" s="45"/>
      <c r="T16" s="161">
        <f>IF(H16="",0,ROUND(H16/VLOOKUP(J16,Causa!$A$78:$B$80,2,0)*60,2))</f>
        <v>0</v>
      </c>
      <c r="U16" s="161">
        <f t="shared" si="8"/>
        <v>0</v>
      </c>
      <c r="V16" s="161">
        <f t="shared" si="9"/>
        <v>0</v>
      </c>
      <c r="W16" s="161">
        <f t="shared" si="10"/>
        <v>0</v>
      </c>
      <c r="X16" s="161">
        <f t="shared" si="11"/>
        <v>0</v>
      </c>
      <c r="Y16" s="161">
        <f t="shared" si="5"/>
        <v>0</v>
      </c>
      <c r="Z16" s="162">
        <v>7</v>
      </c>
      <c r="AA16" s="105" t="s">
        <v>515</v>
      </c>
      <c r="AB16" s="106"/>
      <c r="AC16" s="106"/>
      <c r="AD16" s="106"/>
      <c r="AE16" s="107">
        <f t="shared" si="12"/>
        <v>7</v>
      </c>
      <c r="AP16" s="87"/>
      <c r="AQ16" s="87"/>
      <c r="AR16" s="87"/>
    </row>
    <row r="17" spans="1:44" s="108" customFormat="1" ht="24.75" customHeight="1" x14ac:dyDescent="0.25">
      <c r="A17" s="260"/>
      <c r="B17" s="47"/>
      <c r="C17" s="49" t="str">
        <f t="shared" si="6"/>
        <v/>
      </c>
      <c r="D17" s="40" t="str">
        <f>IFERROR(IF(H17="","",(1-(H17/(VLOOKUP(J17,Causa!$A$78:$B$80,2,0))))*60),"FALTA CALIBRE")</f>
        <v/>
      </c>
      <c r="E17" s="41"/>
      <c r="F17" s="42">
        <v>0.374305555555556</v>
      </c>
      <c r="G17" s="133"/>
      <c r="H17" s="122" t="str">
        <f t="shared" si="7"/>
        <v/>
      </c>
      <c r="I17" s="146"/>
      <c r="J17" s="43"/>
      <c r="K17" s="159" t="str">
        <f>IFERROR("Promedio Vol. De 00:00 a 08:00: " &amp; ROUND(AVERAGE(N17:N24),1) &amp; "  - GLY Promedio: " &amp; ROUND(AVERAGE(L17:L24),3)*100,"")</f>
        <v/>
      </c>
      <c r="L17" s="123">
        <f t="shared" si="1"/>
        <v>0</v>
      </c>
      <c r="M17" s="123">
        <f t="shared" si="2"/>
        <v>0</v>
      </c>
      <c r="N17" s="44" t="str">
        <f>IF(E17="","",H17/12*VLOOKUP(J17,Causa!$A$78:$C$80,3,0))</f>
        <v/>
      </c>
      <c r="O17" s="44">
        <f t="shared" si="3"/>
        <v>0</v>
      </c>
      <c r="P17" s="44">
        <f t="shared" si="4"/>
        <v>0</v>
      </c>
      <c r="Q17" s="160"/>
      <c r="R17" s="45"/>
      <c r="S17" s="45"/>
      <c r="T17" s="161">
        <f>IF(H17="",0,ROUND(H17/VLOOKUP(J17,Causa!$A$78:$B$80,2,0)*60,2))</f>
        <v>0</v>
      </c>
      <c r="U17" s="161">
        <f t="shared" si="8"/>
        <v>0</v>
      </c>
      <c r="V17" s="161">
        <f t="shared" si="9"/>
        <v>0</v>
      </c>
      <c r="W17" s="161">
        <f t="shared" si="10"/>
        <v>0</v>
      </c>
      <c r="X17" s="161">
        <f t="shared" si="11"/>
        <v>0</v>
      </c>
      <c r="Y17" s="161">
        <f t="shared" si="5"/>
        <v>0</v>
      </c>
      <c r="Z17" s="162">
        <v>8</v>
      </c>
      <c r="AA17" s="105" t="s">
        <v>515</v>
      </c>
      <c r="AB17" s="106"/>
      <c r="AC17" s="106"/>
      <c r="AD17" s="106"/>
      <c r="AE17" s="107">
        <f t="shared" si="12"/>
        <v>8</v>
      </c>
      <c r="AP17" s="87"/>
      <c r="AQ17" s="87"/>
      <c r="AR17" s="87"/>
    </row>
    <row r="18" spans="1:44" s="108" customFormat="1" ht="24.75" customHeight="1" x14ac:dyDescent="0.25">
      <c r="A18" s="260"/>
      <c r="B18" s="47"/>
      <c r="C18" s="49" t="str">
        <f t="shared" si="6"/>
        <v/>
      </c>
      <c r="D18" s="40" t="str">
        <f>IFERROR(IF(H18="","",(1-(H18/(VLOOKUP(J18,Causa!$A$78:$B$80,2,0))))*60),"FALTA CALIBRE")</f>
        <v/>
      </c>
      <c r="E18" s="41"/>
      <c r="F18" s="42">
        <v>0.41597222222222202</v>
      </c>
      <c r="G18" s="133"/>
      <c r="H18" s="122" t="str">
        <f t="shared" si="7"/>
        <v/>
      </c>
      <c r="I18" s="146"/>
      <c r="J18" s="43"/>
      <c r="K18" s="159"/>
      <c r="L18" s="123">
        <f t="shared" si="1"/>
        <v>0</v>
      </c>
      <c r="M18" s="123">
        <f t="shared" si="2"/>
        <v>0</v>
      </c>
      <c r="N18" s="44" t="str">
        <f>IF(E18="","",H18/12*VLOOKUP(J18,Causa!$A$78:$C$80,3,0))</f>
        <v/>
      </c>
      <c r="O18" s="44">
        <f t="shared" si="3"/>
        <v>0</v>
      </c>
      <c r="P18" s="44">
        <f t="shared" si="4"/>
        <v>0</v>
      </c>
      <c r="Q18" s="160"/>
      <c r="R18" s="45"/>
      <c r="S18" s="45"/>
      <c r="T18" s="161">
        <f>IF(H18="",0,ROUND(H18/VLOOKUP(J18,Causa!$A$78:$B$80,2,0)*60,2))</f>
        <v>0</v>
      </c>
      <c r="U18" s="161">
        <f t="shared" si="8"/>
        <v>0</v>
      </c>
      <c r="V18" s="161">
        <f t="shared" si="9"/>
        <v>0</v>
      </c>
      <c r="W18" s="161">
        <f t="shared" si="10"/>
        <v>0</v>
      </c>
      <c r="X18" s="161">
        <f t="shared" si="11"/>
        <v>0</v>
      </c>
      <c r="Y18" s="161">
        <f t="shared" si="5"/>
        <v>0</v>
      </c>
      <c r="Z18" s="162">
        <v>9</v>
      </c>
      <c r="AA18" s="105" t="s">
        <v>515</v>
      </c>
      <c r="AB18" s="106"/>
      <c r="AC18" s="106"/>
      <c r="AD18" s="106"/>
      <c r="AE18" s="107">
        <f t="shared" si="12"/>
        <v>9</v>
      </c>
      <c r="AP18" s="87"/>
      <c r="AQ18" s="87"/>
      <c r="AR18" s="87"/>
    </row>
    <row r="19" spans="1:44" s="108" customFormat="1" ht="24.75" customHeight="1" x14ac:dyDescent="0.25">
      <c r="A19" s="260"/>
      <c r="B19" s="47"/>
      <c r="C19" s="49" t="str">
        <f t="shared" si="6"/>
        <v/>
      </c>
      <c r="D19" s="40" t="str">
        <f>IFERROR(IF(H19="","",(1-(H19/(VLOOKUP(J19,Causa!$A$78:$B$80,2,0))))*60),"FALTA CALIBRE")</f>
        <v/>
      </c>
      <c r="E19" s="41"/>
      <c r="F19" s="42">
        <v>0.45763888888888898</v>
      </c>
      <c r="G19" s="133"/>
      <c r="H19" s="122" t="str">
        <f t="shared" si="7"/>
        <v/>
      </c>
      <c r="I19" s="146"/>
      <c r="J19" s="43"/>
      <c r="K19" s="159"/>
      <c r="L19" s="123">
        <f t="shared" si="1"/>
        <v>0</v>
      </c>
      <c r="M19" s="123">
        <f t="shared" si="2"/>
        <v>0</v>
      </c>
      <c r="N19" s="44" t="str">
        <f>IF(E19="","",H19/12*VLOOKUP(J19,Causa!$A$78:$C$80,3,0))</f>
        <v/>
      </c>
      <c r="O19" s="44">
        <f t="shared" si="3"/>
        <v>0</v>
      </c>
      <c r="P19" s="44">
        <f t="shared" si="4"/>
        <v>0</v>
      </c>
      <c r="Q19" s="160"/>
      <c r="R19" s="45"/>
      <c r="S19" s="45"/>
      <c r="T19" s="161">
        <f>IF(H19="",0,ROUND(H19/VLOOKUP(J19,Causa!$A$78:$B$80,2,0)*60,2))</f>
        <v>0</v>
      </c>
      <c r="U19" s="161">
        <f t="shared" si="8"/>
        <v>0</v>
      </c>
      <c r="V19" s="161">
        <f t="shared" si="9"/>
        <v>0</v>
      </c>
      <c r="W19" s="161">
        <f t="shared" si="10"/>
        <v>0</v>
      </c>
      <c r="X19" s="161">
        <f t="shared" si="11"/>
        <v>0</v>
      </c>
      <c r="Y19" s="161">
        <f t="shared" si="5"/>
        <v>0</v>
      </c>
      <c r="Z19" s="162">
        <v>10</v>
      </c>
      <c r="AA19" s="105" t="s">
        <v>515</v>
      </c>
      <c r="AB19" s="106"/>
      <c r="AC19" s="106"/>
      <c r="AD19" s="106"/>
      <c r="AE19" s="107">
        <f t="shared" si="12"/>
        <v>10</v>
      </c>
      <c r="AP19" s="87"/>
      <c r="AQ19" s="87"/>
      <c r="AR19" s="87"/>
    </row>
    <row r="20" spans="1:44" s="108" customFormat="1" ht="24.75" customHeight="1" x14ac:dyDescent="0.25">
      <c r="A20" s="260"/>
      <c r="B20" s="47"/>
      <c r="C20" s="49" t="str">
        <f t="shared" si="6"/>
        <v/>
      </c>
      <c r="D20" s="40" t="str">
        <f>IFERROR(IF(H20="","",(1-(H20/(VLOOKUP(J20,Causa!$A$78:$B$80,2,0))))*60),"FALTA CALIBRE")</f>
        <v/>
      </c>
      <c r="E20" s="41"/>
      <c r="F20" s="42">
        <v>0.499305555555556</v>
      </c>
      <c r="G20" s="133"/>
      <c r="H20" s="122" t="str">
        <f t="shared" si="7"/>
        <v/>
      </c>
      <c r="I20" s="146"/>
      <c r="J20" s="43"/>
      <c r="K20" s="159"/>
      <c r="L20" s="123">
        <f t="shared" si="1"/>
        <v>0</v>
      </c>
      <c r="M20" s="123">
        <f t="shared" si="2"/>
        <v>0</v>
      </c>
      <c r="N20" s="44" t="str">
        <f>IF(E20="","",H20/12*VLOOKUP(J20,Causa!$A$78:$C$80,3,0))</f>
        <v/>
      </c>
      <c r="O20" s="44">
        <f t="shared" si="3"/>
        <v>0</v>
      </c>
      <c r="P20" s="44">
        <f t="shared" si="4"/>
        <v>0</v>
      </c>
      <c r="Q20" s="160"/>
      <c r="R20" s="45"/>
      <c r="S20" s="45"/>
      <c r="T20" s="161">
        <f>IF(H20="",0,ROUND(H20/VLOOKUP(J20,Causa!$A$78:$B$80,2,0)*60,2))</f>
        <v>0</v>
      </c>
      <c r="U20" s="161">
        <f t="shared" si="8"/>
        <v>0</v>
      </c>
      <c r="V20" s="161">
        <f t="shared" si="9"/>
        <v>0</v>
      </c>
      <c r="W20" s="161">
        <f t="shared" si="10"/>
        <v>0</v>
      </c>
      <c r="X20" s="161">
        <f t="shared" si="11"/>
        <v>0</v>
      </c>
      <c r="Y20" s="161">
        <f t="shared" si="5"/>
        <v>0</v>
      </c>
      <c r="Z20" s="162">
        <v>11</v>
      </c>
      <c r="AA20" s="105" t="s">
        <v>515</v>
      </c>
      <c r="AB20" s="106"/>
      <c r="AC20" s="106"/>
      <c r="AD20" s="106"/>
      <c r="AE20" s="107">
        <f t="shared" si="12"/>
        <v>11</v>
      </c>
      <c r="AP20" s="87"/>
      <c r="AQ20" s="87"/>
      <c r="AR20" s="87"/>
    </row>
    <row r="21" spans="1:44" s="108" customFormat="1" ht="24.75" customHeight="1" x14ac:dyDescent="0.25">
      <c r="A21" s="260"/>
      <c r="B21" s="47"/>
      <c r="C21" s="49" t="str">
        <f t="shared" si="6"/>
        <v/>
      </c>
      <c r="D21" s="40" t="str">
        <f>IFERROR(IF(H21="","",(1-(H21/(VLOOKUP(J21,Causa!$A$78:$B$80,2,0))))*60),"FALTA CALIBRE")</f>
        <v/>
      </c>
      <c r="E21" s="41"/>
      <c r="F21" s="42">
        <v>0.54097222222222197</v>
      </c>
      <c r="G21" s="133"/>
      <c r="H21" s="122" t="str">
        <f t="shared" si="7"/>
        <v/>
      </c>
      <c r="I21" s="146"/>
      <c r="J21" s="43"/>
      <c r="K21" s="159"/>
      <c r="L21" s="123">
        <f t="shared" si="1"/>
        <v>0</v>
      </c>
      <c r="M21" s="123">
        <f t="shared" si="2"/>
        <v>0</v>
      </c>
      <c r="N21" s="44" t="str">
        <f>IF(E21="","",H21/12*VLOOKUP(J21,Causa!$A$78:$C$80,3,0))</f>
        <v/>
      </c>
      <c r="O21" s="44">
        <f t="shared" si="3"/>
        <v>0</v>
      </c>
      <c r="P21" s="44">
        <f t="shared" si="4"/>
        <v>0</v>
      </c>
      <c r="Q21" s="160"/>
      <c r="R21" s="45"/>
      <c r="S21" s="45"/>
      <c r="T21" s="161">
        <f>IF(H21="",0,ROUND(H21/VLOOKUP(J21,Causa!$A$78:$B$80,2,0)*60,2))</f>
        <v>0</v>
      </c>
      <c r="U21" s="161">
        <f t="shared" si="8"/>
        <v>0</v>
      </c>
      <c r="V21" s="161">
        <f t="shared" si="9"/>
        <v>0</v>
      </c>
      <c r="W21" s="161">
        <f t="shared" si="10"/>
        <v>0</v>
      </c>
      <c r="X21" s="161">
        <f t="shared" si="11"/>
        <v>0</v>
      </c>
      <c r="Y21" s="161">
        <f t="shared" si="5"/>
        <v>0</v>
      </c>
      <c r="Z21" s="162">
        <v>12</v>
      </c>
      <c r="AA21" s="110" t="s">
        <v>515</v>
      </c>
      <c r="AB21" s="106"/>
      <c r="AC21" s="106"/>
      <c r="AD21" s="106"/>
      <c r="AE21" s="107">
        <f t="shared" si="12"/>
        <v>12</v>
      </c>
      <c r="AP21" s="87"/>
      <c r="AQ21" s="87"/>
      <c r="AR21" s="87"/>
    </row>
    <row r="22" spans="1:44" s="108" customFormat="1" ht="24.75" customHeight="1" x14ac:dyDescent="0.25">
      <c r="A22" s="260"/>
      <c r="B22" s="47"/>
      <c r="C22" s="49" t="str">
        <f t="shared" si="6"/>
        <v/>
      </c>
      <c r="D22" s="40" t="str">
        <f>IFERROR(IF(H22="","",(1-(H22/(VLOOKUP(J22,Causa!$A$78:$B$80,2,0))))*60),"FALTA CALIBRE")</f>
        <v/>
      </c>
      <c r="E22" s="41"/>
      <c r="F22" s="42">
        <v>0.58263888888888904</v>
      </c>
      <c r="G22" s="133"/>
      <c r="H22" s="122" t="str">
        <f t="shared" si="7"/>
        <v/>
      </c>
      <c r="I22" s="146"/>
      <c r="J22" s="43"/>
      <c r="K22" s="159"/>
      <c r="L22" s="123">
        <f t="shared" si="1"/>
        <v>0</v>
      </c>
      <c r="M22" s="123">
        <f t="shared" si="2"/>
        <v>0</v>
      </c>
      <c r="N22" s="44" t="str">
        <f>IF(E22="","",H22/12*VLOOKUP(J22,Causa!$A$78:$C$80,3,0))</f>
        <v/>
      </c>
      <c r="O22" s="44">
        <f t="shared" si="3"/>
        <v>0</v>
      </c>
      <c r="P22" s="44">
        <f t="shared" si="4"/>
        <v>0</v>
      </c>
      <c r="Q22" s="160"/>
      <c r="R22" s="45"/>
      <c r="S22" s="45"/>
      <c r="T22" s="161">
        <f>IF(H22="",0,ROUND(H22/VLOOKUP(J22,Causa!$A$78:$B$80,2,0)*60,2))</f>
        <v>0</v>
      </c>
      <c r="U22" s="161">
        <f t="shared" si="8"/>
        <v>0</v>
      </c>
      <c r="V22" s="161">
        <f t="shared" si="9"/>
        <v>0</v>
      </c>
      <c r="W22" s="161">
        <f t="shared" si="10"/>
        <v>0</v>
      </c>
      <c r="X22" s="161">
        <f t="shared" si="11"/>
        <v>0</v>
      </c>
      <c r="Y22" s="161">
        <f t="shared" si="5"/>
        <v>0</v>
      </c>
      <c r="Z22" s="162">
        <v>13</v>
      </c>
      <c r="AA22" s="110" t="s">
        <v>515</v>
      </c>
      <c r="AB22" s="106"/>
      <c r="AC22" s="106"/>
      <c r="AD22" s="106"/>
      <c r="AE22" s="107">
        <f t="shared" si="12"/>
        <v>13</v>
      </c>
      <c r="AP22" s="87"/>
      <c r="AQ22" s="87"/>
      <c r="AR22" s="87"/>
    </row>
    <row r="23" spans="1:44" s="108" customFormat="1" ht="24.75" customHeight="1" thickBot="1" x14ac:dyDescent="0.3">
      <c r="A23" s="261"/>
      <c r="B23" s="47"/>
      <c r="C23" s="50" t="str">
        <f t="shared" si="6"/>
        <v/>
      </c>
      <c r="D23" s="40" t="str">
        <f>IFERROR(IF(H23="","",(1-(H23/(VLOOKUP(J23,Causa!$A$78:$B$80,2,0))))*60),"FALTA CALIBRE")</f>
        <v/>
      </c>
      <c r="E23" s="41"/>
      <c r="F23" s="42">
        <v>0.624305555555556</v>
      </c>
      <c r="G23" s="133"/>
      <c r="H23" s="122" t="str">
        <f t="shared" si="7"/>
        <v/>
      </c>
      <c r="I23" s="146"/>
      <c r="J23" s="43"/>
      <c r="K23" s="159"/>
      <c r="L23" s="123">
        <f t="shared" si="1"/>
        <v>0</v>
      </c>
      <c r="M23" s="123">
        <f t="shared" si="2"/>
        <v>0</v>
      </c>
      <c r="N23" s="44" t="str">
        <f>IF(E23="","",H23/12*VLOOKUP(J23,Causa!$A$78:$C$80,3,0))</f>
        <v/>
      </c>
      <c r="O23" s="44">
        <f t="shared" si="3"/>
        <v>0</v>
      </c>
      <c r="P23" s="44">
        <f t="shared" si="4"/>
        <v>0</v>
      </c>
      <c r="Q23" s="160"/>
      <c r="R23" s="45"/>
      <c r="S23" s="45"/>
      <c r="T23" s="161">
        <f>IF(H23="",0,ROUND(H23/VLOOKUP(J23,Causa!$A$78:$B$80,2,0)*60,2))</f>
        <v>0</v>
      </c>
      <c r="U23" s="161">
        <f t="shared" si="8"/>
        <v>0</v>
      </c>
      <c r="V23" s="161">
        <f t="shared" si="9"/>
        <v>0</v>
      </c>
      <c r="W23" s="161">
        <f t="shared" si="10"/>
        <v>0</v>
      </c>
      <c r="X23" s="161">
        <f t="shared" si="11"/>
        <v>0</v>
      </c>
      <c r="Y23" s="161">
        <f t="shared" si="5"/>
        <v>0</v>
      </c>
      <c r="Z23" s="162">
        <v>14</v>
      </c>
      <c r="AA23" s="110" t="s">
        <v>515</v>
      </c>
      <c r="AB23" s="106"/>
      <c r="AC23" s="106"/>
      <c r="AD23" s="106"/>
      <c r="AE23" s="107">
        <f t="shared" si="12"/>
        <v>14</v>
      </c>
      <c r="AP23" s="87"/>
      <c r="AQ23" s="87"/>
      <c r="AR23" s="87"/>
    </row>
    <row r="24" spans="1:44" s="108" customFormat="1" ht="24.75" customHeight="1" x14ac:dyDescent="0.25">
      <c r="A24" s="259" t="s">
        <v>1764</v>
      </c>
      <c r="B24" s="47"/>
      <c r="C24" s="48" t="str">
        <f t="shared" si="6"/>
        <v/>
      </c>
      <c r="D24" s="40" t="str">
        <f>IFERROR(IF(H24="","",(1-(H24/(VLOOKUP(J24,Causa!$A$78:$B$80,2,0))))*60),"FALTA CALIBRE")</f>
        <v/>
      </c>
      <c r="E24" s="41"/>
      <c r="F24" s="42">
        <v>0.66597222222222197</v>
      </c>
      <c r="G24" s="133"/>
      <c r="H24" s="122" t="str">
        <f t="shared" si="7"/>
        <v/>
      </c>
      <c r="I24" s="146"/>
      <c r="J24" s="43"/>
      <c r="K24" s="159"/>
      <c r="L24" s="123">
        <f t="shared" si="1"/>
        <v>0</v>
      </c>
      <c r="M24" s="123">
        <f t="shared" si="2"/>
        <v>0</v>
      </c>
      <c r="N24" s="44" t="str">
        <f>IF(E24="","",H24/12*VLOOKUP(J24,Causa!$A$78:$C$80,3,0))</f>
        <v/>
      </c>
      <c r="O24" s="44">
        <f t="shared" si="3"/>
        <v>0</v>
      </c>
      <c r="P24" s="44">
        <f t="shared" si="4"/>
        <v>0</v>
      </c>
      <c r="Q24" s="160"/>
      <c r="R24" s="45">
        <f>IFERROR(SUM(T24:T32)/(SUM(Y24:Y32)-SUM(U24:U32)-SUM(V24:V32)),0)</f>
        <v>0</v>
      </c>
      <c r="S24" s="45"/>
      <c r="T24" s="161">
        <f>IF(H24="",0,ROUND(H24/VLOOKUP(J24,Causa!$A$78:$B$80,2,0)*60,2))</f>
        <v>0</v>
      </c>
      <c r="U24" s="161">
        <f t="shared" si="8"/>
        <v>0</v>
      </c>
      <c r="V24" s="161">
        <f t="shared" si="9"/>
        <v>0</v>
      </c>
      <c r="W24" s="161">
        <f t="shared" si="10"/>
        <v>0</v>
      </c>
      <c r="X24" s="161">
        <f t="shared" si="11"/>
        <v>0</v>
      </c>
      <c r="Y24" s="161">
        <f t="shared" si="5"/>
        <v>0</v>
      </c>
      <c r="Z24" s="162">
        <v>15</v>
      </c>
      <c r="AA24" s="110" t="s">
        <v>1850</v>
      </c>
      <c r="AB24" s="106"/>
      <c r="AC24" s="106"/>
      <c r="AD24" s="106"/>
      <c r="AE24" s="107">
        <f t="shared" si="12"/>
        <v>15</v>
      </c>
      <c r="AP24" s="111"/>
      <c r="AQ24" s="111"/>
      <c r="AR24" s="111"/>
    </row>
    <row r="25" spans="1:44" s="108" customFormat="1" ht="24.75" customHeight="1" x14ac:dyDescent="0.25">
      <c r="A25" s="260"/>
      <c r="B25" s="47"/>
      <c r="C25" s="49" t="str">
        <f t="shared" si="6"/>
        <v/>
      </c>
      <c r="D25" s="40" t="str">
        <f>IFERROR(IF(H25="","",(1-(H25/(VLOOKUP(J25,Causa!$A$78:$B$80,2,0))))*60),"FALTA CALIBRE")</f>
        <v/>
      </c>
      <c r="E25" s="41"/>
      <c r="F25" s="42">
        <v>0.70763888888888904</v>
      </c>
      <c r="G25" s="133"/>
      <c r="H25" s="122" t="str">
        <f t="shared" si="7"/>
        <v/>
      </c>
      <c r="I25" s="146"/>
      <c r="J25" s="43"/>
      <c r="K25" s="159" t="str">
        <f>IFERROR("Promedio Vol. De 00:00 a 08:00: " &amp; ROUND(AVERAGE(N25:N32),1) &amp; "  - GLY Promedio: " &amp; ROUND(AVERAGE(L25:L32),3)*100,"")</f>
        <v/>
      </c>
      <c r="L25" s="123">
        <f t="shared" si="1"/>
        <v>0</v>
      </c>
      <c r="M25" s="123">
        <f t="shared" si="2"/>
        <v>0</v>
      </c>
      <c r="N25" s="44" t="str">
        <f>IF(E25="","",H25/12*VLOOKUP(J25,Causa!$A$78:$C$80,3,0))</f>
        <v/>
      </c>
      <c r="O25" s="44">
        <f t="shared" si="3"/>
        <v>0</v>
      </c>
      <c r="P25" s="44">
        <f t="shared" si="4"/>
        <v>0</v>
      </c>
      <c r="Q25" s="160"/>
      <c r="R25" s="45"/>
      <c r="S25" s="45"/>
      <c r="T25" s="161">
        <f>IF(H25="",0,ROUND(H25/VLOOKUP(J25,Causa!$A$78:$B$80,2,0)*60,2))</f>
        <v>0</v>
      </c>
      <c r="U25" s="161">
        <f t="shared" si="8"/>
        <v>0</v>
      </c>
      <c r="V25" s="161">
        <f t="shared" si="9"/>
        <v>0</v>
      </c>
      <c r="W25" s="161">
        <f t="shared" si="10"/>
        <v>0</v>
      </c>
      <c r="X25" s="161">
        <f t="shared" si="11"/>
        <v>0</v>
      </c>
      <c r="Y25" s="161">
        <f t="shared" si="5"/>
        <v>0</v>
      </c>
      <c r="Z25" s="162">
        <v>16</v>
      </c>
      <c r="AA25" s="110" t="s">
        <v>1850</v>
      </c>
      <c r="AB25" s="106"/>
      <c r="AC25" s="106"/>
      <c r="AD25" s="106"/>
      <c r="AE25" s="107">
        <f t="shared" si="12"/>
        <v>16</v>
      </c>
      <c r="AP25" s="91"/>
      <c r="AQ25" s="91"/>
      <c r="AR25" s="91"/>
    </row>
    <row r="26" spans="1:44" s="108" customFormat="1" ht="24.75" customHeight="1" x14ac:dyDescent="0.25">
      <c r="A26" s="260"/>
      <c r="B26" s="47"/>
      <c r="C26" s="49" t="str">
        <f t="shared" si="6"/>
        <v/>
      </c>
      <c r="D26" s="40" t="str">
        <f>IFERROR(IF(H26="","",(1-(H26/(VLOOKUP(J26,Causa!$A$78:$B$80,2,0))))*60),"FALTA CALIBRE")</f>
        <v/>
      </c>
      <c r="E26" s="41"/>
      <c r="F26" s="42">
        <v>0.749305555555556</v>
      </c>
      <c r="G26" s="133"/>
      <c r="H26" s="122" t="str">
        <f t="shared" si="7"/>
        <v/>
      </c>
      <c r="I26" s="146"/>
      <c r="J26" s="43"/>
      <c r="K26" s="159"/>
      <c r="L26" s="123">
        <f t="shared" si="1"/>
        <v>0</v>
      </c>
      <c r="M26" s="123">
        <f t="shared" si="2"/>
        <v>0</v>
      </c>
      <c r="N26" s="44" t="str">
        <f>IF(E26="","",H26/12*VLOOKUP(J26,Causa!$A$78:$C$80,3,0))</f>
        <v/>
      </c>
      <c r="O26" s="44">
        <f t="shared" si="3"/>
        <v>0</v>
      </c>
      <c r="P26" s="44">
        <f t="shared" si="4"/>
        <v>0</v>
      </c>
      <c r="Q26" s="160"/>
      <c r="R26" s="45"/>
      <c r="S26" s="45"/>
      <c r="T26" s="161">
        <f>IF(H26="",0,ROUND(H26/VLOOKUP(J26,Causa!$A$78:$B$80,2,0)*60,2))</f>
        <v>0</v>
      </c>
      <c r="U26" s="161">
        <f t="shared" si="8"/>
        <v>0</v>
      </c>
      <c r="V26" s="161">
        <f t="shared" si="9"/>
        <v>0</v>
      </c>
      <c r="W26" s="161">
        <f t="shared" si="10"/>
        <v>0</v>
      </c>
      <c r="X26" s="161">
        <f t="shared" si="11"/>
        <v>0</v>
      </c>
      <c r="Y26" s="161">
        <f t="shared" si="5"/>
        <v>0</v>
      </c>
      <c r="Z26" s="162">
        <v>17</v>
      </c>
      <c r="AA26" s="110" t="s">
        <v>1850</v>
      </c>
      <c r="AB26" s="106"/>
      <c r="AC26" s="106"/>
      <c r="AD26" s="106"/>
      <c r="AE26" s="107">
        <f t="shared" si="12"/>
        <v>17</v>
      </c>
      <c r="AP26" s="91"/>
      <c r="AQ26" s="91"/>
      <c r="AR26" s="91"/>
    </row>
    <row r="27" spans="1:44" s="108" customFormat="1" ht="24.75" customHeight="1" x14ac:dyDescent="0.25">
      <c r="A27" s="260"/>
      <c r="B27" s="47"/>
      <c r="C27" s="49" t="str">
        <f t="shared" si="6"/>
        <v/>
      </c>
      <c r="D27" s="40" t="str">
        <f>IFERROR(IF(H27="","",(1-(H27/(VLOOKUP(J27,Causa!$A$78:$B$80,2,0))))*60),"FALTA CALIBRE")</f>
        <v/>
      </c>
      <c r="E27" s="41"/>
      <c r="F27" s="42">
        <v>0.79097222222222197</v>
      </c>
      <c r="G27" s="133"/>
      <c r="H27" s="122" t="str">
        <f t="shared" si="7"/>
        <v/>
      </c>
      <c r="I27" s="146"/>
      <c r="J27" s="43"/>
      <c r="K27" s="159"/>
      <c r="L27" s="123">
        <f t="shared" si="1"/>
        <v>0</v>
      </c>
      <c r="M27" s="123">
        <f t="shared" si="2"/>
        <v>0</v>
      </c>
      <c r="N27" s="44" t="str">
        <f>IF(E27="","",H27/12*VLOOKUP(J27,Causa!$A$78:$C$80,3,0))</f>
        <v/>
      </c>
      <c r="O27" s="44">
        <f t="shared" si="3"/>
        <v>0</v>
      </c>
      <c r="P27" s="44">
        <f t="shared" si="4"/>
        <v>0</v>
      </c>
      <c r="Q27" s="160"/>
      <c r="R27" s="45"/>
      <c r="S27" s="45"/>
      <c r="T27" s="161">
        <f>IF(H27="",0,ROUND(H27/VLOOKUP(J27,Causa!$A$78:$B$80,2,0)*60,2))</f>
        <v>0</v>
      </c>
      <c r="U27" s="161">
        <f t="shared" si="8"/>
        <v>0</v>
      </c>
      <c r="V27" s="161">
        <f t="shared" si="9"/>
        <v>0</v>
      </c>
      <c r="W27" s="161">
        <f t="shared" si="10"/>
        <v>0</v>
      </c>
      <c r="X27" s="161">
        <f t="shared" si="11"/>
        <v>0</v>
      </c>
      <c r="Y27" s="161">
        <f t="shared" si="5"/>
        <v>0</v>
      </c>
      <c r="Z27" s="162">
        <v>18</v>
      </c>
      <c r="AA27" s="106" t="s">
        <v>1850</v>
      </c>
      <c r="AB27" s="106"/>
      <c r="AC27" s="106"/>
      <c r="AD27" s="106"/>
      <c r="AE27" s="107">
        <f t="shared" si="12"/>
        <v>18</v>
      </c>
      <c r="AP27" s="91"/>
      <c r="AQ27" s="91"/>
      <c r="AR27" s="91"/>
    </row>
    <row r="28" spans="1:44" s="108" customFormat="1" ht="24.75" customHeight="1" x14ac:dyDescent="0.25">
      <c r="A28" s="260"/>
      <c r="B28" s="47"/>
      <c r="C28" s="49" t="str">
        <f t="shared" si="6"/>
        <v/>
      </c>
      <c r="D28" s="40" t="str">
        <f>IFERROR(IF(H28="","",(1-(H28/(VLOOKUP(J28,Causa!$A$78:$B$80,2,0))))*60),"FALTA CALIBRE")</f>
        <v/>
      </c>
      <c r="E28" s="41"/>
      <c r="F28" s="42">
        <v>0.83263888888888904</v>
      </c>
      <c r="G28" s="133"/>
      <c r="H28" s="122" t="str">
        <f t="shared" si="7"/>
        <v/>
      </c>
      <c r="I28" s="146"/>
      <c r="J28" s="43"/>
      <c r="K28" s="159"/>
      <c r="L28" s="123">
        <f t="shared" si="1"/>
        <v>0</v>
      </c>
      <c r="M28" s="123">
        <f t="shared" si="2"/>
        <v>0</v>
      </c>
      <c r="N28" s="44" t="str">
        <f>IF(E28="","",H28/12*VLOOKUP(J28,Causa!$A$78:$C$80,3,0))</f>
        <v/>
      </c>
      <c r="O28" s="44">
        <f t="shared" si="3"/>
        <v>0</v>
      </c>
      <c r="P28" s="44">
        <f t="shared" si="4"/>
        <v>0</v>
      </c>
      <c r="Q28" s="160"/>
      <c r="R28" s="45"/>
      <c r="S28" s="45"/>
      <c r="T28" s="161">
        <f>IF(H28="",0,ROUND(H28/VLOOKUP(J28,Causa!$A$78:$B$80,2,0)*60,2))</f>
        <v>0</v>
      </c>
      <c r="U28" s="161">
        <f t="shared" si="8"/>
        <v>0</v>
      </c>
      <c r="V28" s="161">
        <f t="shared" si="9"/>
        <v>0</v>
      </c>
      <c r="W28" s="161">
        <f t="shared" si="10"/>
        <v>0</v>
      </c>
      <c r="X28" s="161">
        <f t="shared" si="11"/>
        <v>0</v>
      </c>
      <c r="Y28" s="161">
        <f t="shared" si="5"/>
        <v>0</v>
      </c>
      <c r="Z28" s="162">
        <v>19</v>
      </c>
      <c r="AA28" s="106" t="s">
        <v>1850</v>
      </c>
      <c r="AB28" s="106"/>
      <c r="AC28" s="106"/>
      <c r="AD28" s="106"/>
      <c r="AE28" s="107">
        <f t="shared" si="12"/>
        <v>19</v>
      </c>
      <c r="AP28" s="91"/>
      <c r="AQ28" s="91"/>
      <c r="AR28" s="91"/>
    </row>
    <row r="29" spans="1:44" s="108" customFormat="1" ht="24.75" customHeight="1" x14ac:dyDescent="0.25">
      <c r="A29" s="260"/>
      <c r="B29" s="47"/>
      <c r="C29" s="49" t="str">
        <f t="shared" si="6"/>
        <v/>
      </c>
      <c r="D29" s="40" t="str">
        <f>IFERROR(IF(H29="","",(1-(H29/(VLOOKUP(J29,Causa!$A$78:$B$80,2,0))))*60),"FALTA CALIBRE")</f>
        <v/>
      </c>
      <c r="E29" s="41"/>
      <c r="F29" s="42">
        <v>0.874305555555556</v>
      </c>
      <c r="G29" s="133"/>
      <c r="H29" s="122" t="str">
        <f t="shared" si="7"/>
        <v/>
      </c>
      <c r="I29" s="146"/>
      <c r="J29" s="43"/>
      <c r="K29" s="159"/>
      <c r="L29" s="123">
        <f t="shared" si="1"/>
        <v>0</v>
      </c>
      <c r="M29" s="123">
        <f t="shared" si="2"/>
        <v>0</v>
      </c>
      <c r="N29" s="44" t="str">
        <f>IF(E29="","",H29/12*VLOOKUP(J29,Causa!$A$78:$C$80,3,0))</f>
        <v/>
      </c>
      <c r="O29" s="44">
        <f t="shared" si="3"/>
        <v>0</v>
      </c>
      <c r="P29" s="44">
        <f t="shared" si="4"/>
        <v>0</v>
      </c>
      <c r="Q29" s="160"/>
      <c r="R29" s="45"/>
      <c r="S29" s="45"/>
      <c r="T29" s="161">
        <f>IF(H29="",0,ROUND(H29/VLOOKUP(J29,Causa!$A$78:$B$80,2,0)*60,2))</f>
        <v>0</v>
      </c>
      <c r="U29" s="161">
        <f t="shared" si="8"/>
        <v>0</v>
      </c>
      <c r="V29" s="161">
        <f t="shared" si="9"/>
        <v>0</v>
      </c>
      <c r="W29" s="161">
        <f t="shared" si="10"/>
        <v>0</v>
      </c>
      <c r="X29" s="161">
        <f t="shared" si="11"/>
        <v>0</v>
      </c>
      <c r="Y29" s="161">
        <f t="shared" si="5"/>
        <v>0</v>
      </c>
      <c r="Z29" s="162">
        <v>20</v>
      </c>
      <c r="AA29" s="106" t="s">
        <v>1850</v>
      </c>
      <c r="AB29" s="106"/>
      <c r="AC29" s="106"/>
      <c r="AD29" s="106"/>
      <c r="AE29" s="107">
        <f t="shared" si="12"/>
        <v>20</v>
      </c>
      <c r="AP29" s="91"/>
      <c r="AQ29" s="91"/>
      <c r="AR29" s="91"/>
    </row>
    <row r="30" spans="1:44" s="108" customFormat="1" ht="24.75" customHeight="1" x14ac:dyDescent="0.25">
      <c r="A30" s="260"/>
      <c r="B30" s="47"/>
      <c r="C30" s="49" t="str">
        <f t="shared" si="6"/>
        <v/>
      </c>
      <c r="D30" s="40" t="str">
        <f>IFERROR(IF(H30="","",(1-(H30/(VLOOKUP(J30,Causa!$A$78:$B$80,2,0))))*60),"FALTA CALIBRE")</f>
        <v/>
      </c>
      <c r="E30" s="41"/>
      <c r="F30" s="42">
        <v>0.91597222222222197</v>
      </c>
      <c r="G30" s="133"/>
      <c r="H30" s="122" t="str">
        <f t="shared" si="7"/>
        <v/>
      </c>
      <c r="I30" s="146"/>
      <c r="J30" s="43"/>
      <c r="K30" s="159"/>
      <c r="L30" s="123">
        <f t="shared" si="1"/>
        <v>0</v>
      </c>
      <c r="M30" s="123">
        <f t="shared" si="2"/>
        <v>0</v>
      </c>
      <c r="N30" s="44" t="str">
        <f>IF(E30="","",H30/12*VLOOKUP(J30,Causa!$A$78:$C$80,3,0))</f>
        <v/>
      </c>
      <c r="O30" s="44">
        <f t="shared" si="3"/>
        <v>0</v>
      </c>
      <c r="P30" s="44">
        <f t="shared" si="4"/>
        <v>0</v>
      </c>
      <c r="Q30" s="160"/>
      <c r="R30" s="45"/>
      <c r="S30" s="45"/>
      <c r="T30" s="161">
        <f>IF(H30="",0,ROUND(H30/VLOOKUP(J30,Causa!$A$78:$B$80,2,0)*60,2))</f>
        <v>0</v>
      </c>
      <c r="U30" s="161">
        <f t="shared" si="8"/>
        <v>0</v>
      </c>
      <c r="V30" s="161">
        <f t="shared" si="9"/>
        <v>0</v>
      </c>
      <c r="W30" s="161">
        <f t="shared" si="10"/>
        <v>0</v>
      </c>
      <c r="X30" s="161">
        <f t="shared" si="11"/>
        <v>0</v>
      </c>
      <c r="Y30" s="161">
        <f t="shared" si="5"/>
        <v>0</v>
      </c>
      <c r="Z30" s="162">
        <v>21</v>
      </c>
      <c r="AA30" s="106" t="s">
        <v>1850</v>
      </c>
      <c r="AB30" s="106"/>
      <c r="AC30" s="106"/>
      <c r="AD30" s="106"/>
      <c r="AE30" s="107">
        <f t="shared" si="12"/>
        <v>21</v>
      </c>
      <c r="AP30" s="91"/>
      <c r="AQ30" s="91"/>
      <c r="AR30" s="91"/>
    </row>
    <row r="31" spans="1:44" s="108" customFormat="1" ht="24.75" customHeight="1" thickBot="1" x14ac:dyDescent="0.3">
      <c r="A31" s="261"/>
      <c r="B31" s="47"/>
      <c r="C31" s="50" t="str">
        <f t="shared" si="6"/>
        <v/>
      </c>
      <c r="D31" s="40" t="str">
        <f>IFERROR(IF(H31="","",(1-(H31/(VLOOKUP(J31,Causa!$A$78:$B$80,2,0))))*60),"FALTA CALIBRE")</f>
        <v/>
      </c>
      <c r="E31" s="41"/>
      <c r="F31" s="42">
        <v>0.95763888888888904</v>
      </c>
      <c r="G31" s="133"/>
      <c r="H31" s="122" t="str">
        <f t="shared" si="7"/>
        <v/>
      </c>
      <c r="I31" s="146"/>
      <c r="J31" s="43"/>
      <c r="K31" s="159"/>
      <c r="L31" s="123">
        <f t="shared" si="1"/>
        <v>0</v>
      </c>
      <c r="M31" s="123">
        <f t="shared" si="2"/>
        <v>0</v>
      </c>
      <c r="N31" s="44" t="str">
        <f>IF(E31="","",H31/12*VLOOKUP(J31,Causa!$A$78:$C$80,3,0))</f>
        <v/>
      </c>
      <c r="O31" s="44">
        <f t="shared" si="3"/>
        <v>0</v>
      </c>
      <c r="P31" s="44">
        <f t="shared" si="4"/>
        <v>0</v>
      </c>
      <c r="Q31" s="160"/>
      <c r="R31" s="45"/>
      <c r="S31" s="45"/>
      <c r="T31" s="161">
        <f>IF(H31="",0,ROUND(H31/VLOOKUP(J31,Causa!$A$78:$B$80,2,0)*60,2))</f>
        <v>0</v>
      </c>
      <c r="U31" s="161">
        <f t="shared" si="8"/>
        <v>0</v>
      </c>
      <c r="V31" s="161">
        <f t="shared" si="9"/>
        <v>0</v>
      </c>
      <c r="W31" s="161">
        <f t="shared" si="10"/>
        <v>0</v>
      </c>
      <c r="X31" s="161">
        <f t="shared" si="11"/>
        <v>0</v>
      </c>
      <c r="Y31" s="161">
        <f t="shared" si="5"/>
        <v>0</v>
      </c>
      <c r="Z31" s="162">
        <v>22</v>
      </c>
      <c r="AA31" s="106" t="s">
        <v>1850</v>
      </c>
      <c r="AB31" s="106"/>
      <c r="AC31" s="106"/>
      <c r="AD31" s="106"/>
      <c r="AE31" s="107">
        <f t="shared" si="12"/>
        <v>22</v>
      </c>
      <c r="AP31" s="91"/>
      <c r="AQ31" s="91"/>
      <c r="AR31" s="91"/>
    </row>
    <row r="32" spans="1:44" s="108" customFormat="1" ht="24.75" customHeight="1" thickBot="1" x14ac:dyDescent="0.3">
      <c r="A32" s="51" t="s">
        <v>1795</v>
      </c>
      <c r="B32" s="47"/>
      <c r="C32" s="134" t="str">
        <f t="shared" si="6"/>
        <v/>
      </c>
      <c r="D32" s="135" t="str">
        <f>IFERROR(IF(H32="","",(1-(H32/(VLOOKUP(J32,Causa!$A$78:$B$80,2,0))))*60),"FALTA CALIBRE")</f>
        <v/>
      </c>
      <c r="E32" s="136"/>
      <c r="F32" s="137">
        <v>0.999305555555556</v>
      </c>
      <c r="G32" s="133"/>
      <c r="H32" s="138" t="str">
        <f t="shared" si="7"/>
        <v/>
      </c>
      <c r="I32" s="146"/>
      <c r="J32" s="43"/>
      <c r="K32" s="184"/>
      <c r="L32" s="123">
        <f t="shared" si="1"/>
        <v>0</v>
      </c>
      <c r="M32" s="123">
        <f t="shared" si="2"/>
        <v>0</v>
      </c>
      <c r="N32" s="44" t="str">
        <f>IF(E32="","",H32/12*VLOOKUP(J32,Causa!$A$78:$C$80,3,0))</f>
        <v/>
      </c>
      <c r="O32" s="44">
        <f t="shared" si="3"/>
        <v>0</v>
      </c>
      <c r="P32" s="44">
        <f t="shared" si="4"/>
        <v>0</v>
      </c>
      <c r="Q32" s="160"/>
      <c r="R32" s="45"/>
      <c r="S32" s="45"/>
      <c r="T32" s="161">
        <f>IF(H32="",0,ROUND(H32/VLOOKUP(J32,Causa!$A$78:$B$80,2,0)*60,2))</f>
        <v>0</v>
      </c>
      <c r="U32" s="161">
        <f t="shared" si="8"/>
        <v>0</v>
      </c>
      <c r="V32" s="161">
        <f t="shared" si="9"/>
        <v>0</v>
      </c>
      <c r="W32" s="161">
        <f t="shared" si="10"/>
        <v>0</v>
      </c>
      <c r="X32" s="161">
        <f t="shared" si="11"/>
        <v>0</v>
      </c>
      <c r="Y32" s="161">
        <f t="shared" si="5"/>
        <v>0</v>
      </c>
      <c r="Z32" s="162">
        <v>23</v>
      </c>
      <c r="AA32" s="106" t="s">
        <v>517</v>
      </c>
      <c r="AB32" s="106"/>
      <c r="AC32" s="106"/>
      <c r="AD32" s="106"/>
      <c r="AE32" s="107">
        <f t="shared" si="12"/>
        <v>23</v>
      </c>
      <c r="AP32" s="91"/>
      <c r="AQ32" s="91"/>
      <c r="AR32" s="91"/>
    </row>
    <row r="33" spans="1:44" s="108" customFormat="1" ht="26.25" customHeight="1" thickBot="1" x14ac:dyDescent="0.3">
      <c r="A33" s="152"/>
      <c r="B33" s="139" t="s">
        <v>1750</v>
      </c>
      <c r="C33" s="247">
        <f>+F33+H33+J33</f>
        <v>0</v>
      </c>
      <c r="D33" s="248"/>
      <c r="E33" s="140" t="s">
        <v>1747</v>
      </c>
      <c r="F33" s="141">
        <f>SUM(N9:N15,N32)</f>
        <v>0</v>
      </c>
      <c r="G33" s="140" t="s">
        <v>1748</v>
      </c>
      <c r="H33" s="142">
        <f>SUM(N16:N23)</f>
        <v>0</v>
      </c>
      <c r="I33" s="140" t="s">
        <v>1749</v>
      </c>
      <c r="J33" s="143">
        <f>SUM(N24:N31)</f>
        <v>0</v>
      </c>
      <c r="K33" s="143">
        <f>COUNTIF($M$9:$M$32,"100%")</f>
        <v>0</v>
      </c>
      <c r="L33" s="156"/>
      <c r="M33" s="157"/>
      <c r="N33" s="157"/>
      <c r="O33" s="157"/>
      <c r="P33" s="157"/>
      <c r="Q33" s="157"/>
      <c r="R33" s="157"/>
      <c r="S33" s="158"/>
      <c r="T33" s="249" t="s">
        <v>2</v>
      </c>
      <c r="U33" s="250"/>
      <c r="V33" s="250"/>
      <c r="W33" s="250"/>
      <c r="X33" s="18"/>
      <c r="Y33" s="124"/>
      <c r="Z33" s="124"/>
      <c r="AA33" s="112"/>
      <c r="AB33" s="112"/>
      <c r="AJ33" s="113"/>
      <c r="AK33" s="114"/>
      <c r="AL33" s="114"/>
      <c r="AM33" s="114"/>
      <c r="AN33" s="91"/>
      <c r="AO33" s="91"/>
      <c r="AP33" s="91"/>
      <c r="AQ33" s="91"/>
      <c r="AR33" s="91"/>
    </row>
    <row r="34" spans="1:44" s="108" customFormat="1" ht="35.25" customHeight="1" thickBot="1" x14ac:dyDescent="0.3">
      <c r="A34" s="150"/>
      <c r="C34" s="23" t="s">
        <v>1739</v>
      </c>
      <c r="D34" s="210" t="s">
        <v>1736</v>
      </c>
      <c r="E34" s="210" t="s">
        <v>1740</v>
      </c>
      <c r="F34" s="210" t="s">
        <v>4</v>
      </c>
      <c r="G34" s="210" t="s">
        <v>6</v>
      </c>
      <c r="H34" s="210" t="s">
        <v>7</v>
      </c>
      <c r="I34" s="132" t="s">
        <v>8</v>
      </c>
      <c r="J34" s="132" t="s">
        <v>17</v>
      </c>
      <c r="K34" s="144" t="s">
        <v>18</v>
      </c>
      <c r="L34" s="213" t="s">
        <v>19</v>
      </c>
      <c r="M34" s="214" t="s">
        <v>116</v>
      </c>
      <c r="N34" s="132" t="s">
        <v>117</v>
      </c>
      <c r="O34" s="132" t="s">
        <v>118</v>
      </c>
      <c r="P34" s="132" t="s">
        <v>20</v>
      </c>
      <c r="Q34" s="132" t="s">
        <v>21</v>
      </c>
      <c r="R34" s="215" t="s">
        <v>22</v>
      </c>
      <c r="S34" s="221" t="s">
        <v>12</v>
      </c>
      <c r="T34" s="120" t="s">
        <v>13</v>
      </c>
      <c r="U34" s="220" t="s">
        <v>14</v>
      </c>
      <c r="V34" s="220" t="s">
        <v>15</v>
      </c>
      <c r="W34" s="120" t="s">
        <v>4</v>
      </c>
      <c r="X34" s="120" t="s">
        <v>8</v>
      </c>
      <c r="Y34" s="125"/>
      <c r="Z34" s="126"/>
      <c r="AA34" s="91"/>
      <c r="AB34" s="115"/>
      <c r="AJ34" s="113"/>
      <c r="AK34" s="114"/>
      <c r="AL34" s="114"/>
      <c r="AM34" s="114"/>
      <c r="AN34" s="91"/>
      <c r="AO34" s="91"/>
      <c r="AP34" s="91"/>
      <c r="AQ34" s="91"/>
      <c r="AR34" s="91"/>
    </row>
    <row r="35" spans="1:44" s="17" customFormat="1" ht="20.25" customHeight="1" x14ac:dyDescent="0.2">
      <c r="A35" s="150"/>
      <c r="C35" s="205"/>
      <c r="D35" s="206" t="str">
        <f t="shared" ref="D35:D98" si="13">IF(E35="","",IF(E35=1,IF(COUNTA(F35:P35)=9,1,0),IF(J35="OPERACIO",IF(COUNTA(F35:P35)=7,1,0),IF(COUNTA(F35:P35)=7,1,0))))</f>
        <v/>
      </c>
      <c r="E35" s="207" t="str">
        <f>IFERROR(VLOOKUP(J35,Causa!$A$2:$F$15,6,0),"")</f>
        <v/>
      </c>
      <c r="F35" s="208"/>
      <c r="G35" s="209"/>
      <c r="H35" s="211"/>
      <c r="I35" s="55"/>
      <c r="J35" s="54"/>
      <c r="K35" s="54"/>
      <c r="L35" s="54"/>
      <c r="M35" s="54"/>
      <c r="N35" s="54"/>
      <c r="O35" s="54"/>
      <c r="P35" s="54"/>
      <c r="Q35" s="55"/>
      <c r="R35" s="54"/>
      <c r="S35" s="61">
        <f>IF(K35="tiempo no programado",P35,0)</f>
        <v>0</v>
      </c>
      <c r="T35" s="61">
        <f t="shared" ref="T35:T98" si="14">IF(J35="Programa",P35,0)-S35</f>
        <v>0</v>
      </c>
      <c r="U35" s="61">
        <f>IF(J35="CALIDAD",P35,0)+IF(J35="LOGISTIC",P35,0)+IF(J35="REPUESTO",P35,0)+IF(J35="SALAMAQ",P35,0)+IF(J35="PROCESO",P35,0)</f>
        <v>0</v>
      </c>
      <c r="V35" s="61">
        <f t="shared" ref="V35:V98" si="15">IF(J35="ELECTRIC",P35,0)+IF(J35="INSTRUME",P35,0)+IF(J35="MECANICA",P35,0)+IF(J35="OPERACIO",P35,0)+IF(J35="AUTOMATI",P35,0)</f>
        <v>0</v>
      </c>
      <c r="W35" s="62" t="str">
        <f t="shared" ref="W35:W98" si="16">IF(F35="","",HOUR(F35))</f>
        <v/>
      </c>
      <c r="X35" s="61" t="str">
        <f>IF(OR(W35=23,W35&lt;7),"N",IF(AND(W35&gt;=7,W35&lt;15),"M","T"))</f>
        <v>T</v>
      </c>
      <c r="Y35" s="18"/>
      <c r="Z35" s="19"/>
      <c r="AA35" s="20"/>
      <c r="AB35" s="19"/>
      <c r="AC35" s="21"/>
      <c r="AJ35" s="22"/>
      <c r="AK35" s="22"/>
      <c r="AL35" s="22"/>
      <c r="AM35" s="22"/>
      <c r="AN35" s="20"/>
      <c r="AO35" s="20"/>
      <c r="AP35" s="20"/>
      <c r="AQ35" s="20"/>
      <c r="AR35" s="20"/>
    </row>
    <row r="36" spans="1:44" s="17" customFormat="1" ht="20.25" customHeight="1" x14ac:dyDescent="0.2">
      <c r="A36" s="150"/>
      <c r="C36" s="63"/>
      <c r="D36" s="66" t="str">
        <f t="shared" si="13"/>
        <v/>
      </c>
      <c r="E36" s="69" t="str">
        <f>IFERROR(VLOOKUP(J36,Causa!$A$2:$F$15,6,0),"")</f>
        <v/>
      </c>
      <c r="F36" s="52"/>
      <c r="G36" s="53"/>
      <c r="H36" s="212"/>
      <c r="I36" s="55"/>
      <c r="J36" s="54"/>
      <c r="K36" s="54"/>
      <c r="L36" s="54"/>
      <c r="M36" s="54"/>
      <c r="N36" s="54"/>
      <c r="O36" s="54"/>
      <c r="P36" s="54"/>
      <c r="Q36" s="55"/>
      <c r="R36" s="54"/>
      <c r="S36" s="56">
        <f t="shared" ref="S36:S99" si="17">IF(K36="tiempo no programado",P36,0)</f>
        <v>0</v>
      </c>
      <c r="T36" s="56">
        <f t="shared" si="14"/>
        <v>0</v>
      </c>
      <c r="U36" s="56">
        <f t="shared" ref="U36:U99" si="18">IF(J36="CALIDAD",P36,0)+IF(J36="LOGISTIC",P36,0)+IF(J36="REPUESTO",P36,0)+IF(J36="SALAMAQ",P36,0)</f>
        <v>0</v>
      </c>
      <c r="V36" s="56">
        <f t="shared" si="15"/>
        <v>0</v>
      </c>
      <c r="W36" s="64" t="str">
        <f t="shared" si="16"/>
        <v/>
      </c>
      <c r="X36" s="56" t="str">
        <f t="shared" ref="X36:X99" si="19">IF(OR(W36=23,W36&lt;7),"N",IF(AND(W36&gt;=7,W36&lt;15),"M","T"))</f>
        <v>T</v>
      </c>
      <c r="Y36" s="18"/>
      <c r="Z36" s="19"/>
      <c r="AA36" s="20"/>
      <c r="AB36" s="19"/>
      <c r="AC36" s="21"/>
      <c r="AJ36" s="22"/>
      <c r="AK36" s="22"/>
      <c r="AL36" s="22"/>
      <c r="AM36" s="22"/>
      <c r="AN36" s="20"/>
      <c r="AO36" s="20"/>
      <c r="AP36" s="20"/>
      <c r="AQ36" s="20"/>
      <c r="AR36" s="20"/>
    </row>
    <row r="37" spans="1:44" s="17" customFormat="1" ht="20.25" customHeight="1" x14ac:dyDescent="0.2">
      <c r="A37" s="150"/>
      <c r="C37" s="63"/>
      <c r="D37" s="66" t="str">
        <f t="shared" si="13"/>
        <v/>
      </c>
      <c r="E37" s="69" t="str">
        <f>IFERROR(VLOOKUP(J37,Causa!$A$2:$F$15,6,0),"")</f>
        <v/>
      </c>
      <c r="F37" s="52"/>
      <c r="G37" s="53"/>
      <c r="H37" s="212"/>
      <c r="I37" s="55"/>
      <c r="J37" s="54"/>
      <c r="K37" s="54"/>
      <c r="L37" s="54"/>
      <c r="M37" s="54"/>
      <c r="N37" s="54"/>
      <c r="O37" s="54"/>
      <c r="P37" s="54"/>
      <c r="Q37" s="55"/>
      <c r="R37" s="54"/>
      <c r="S37" s="56">
        <f t="shared" si="17"/>
        <v>0</v>
      </c>
      <c r="T37" s="56">
        <f t="shared" si="14"/>
        <v>0</v>
      </c>
      <c r="U37" s="56">
        <f t="shared" si="18"/>
        <v>0</v>
      </c>
      <c r="V37" s="56">
        <f t="shared" si="15"/>
        <v>0</v>
      </c>
      <c r="W37" s="64" t="str">
        <f t="shared" si="16"/>
        <v/>
      </c>
      <c r="X37" s="56" t="str">
        <f t="shared" si="19"/>
        <v>T</v>
      </c>
      <c r="Y37" s="18"/>
      <c r="Z37" s="19"/>
      <c r="AA37" s="20"/>
      <c r="AB37" s="19"/>
      <c r="AC37" s="21"/>
      <c r="AJ37" s="22"/>
      <c r="AK37" s="22"/>
      <c r="AL37" s="22"/>
      <c r="AM37" s="22"/>
      <c r="AN37" s="20"/>
      <c r="AO37" s="20"/>
      <c r="AP37" s="20"/>
      <c r="AQ37" s="20"/>
      <c r="AR37" s="20"/>
    </row>
    <row r="38" spans="1:44" s="17" customFormat="1" ht="20.25" customHeight="1" x14ac:dyDescent="0.2">
      <c r="A38" s="150"/>
      <c r="C38" s="63"/>
      <c r="D38" s="66" t="str">
        <f t="shared" si="13"/>
        <v/>
      </c>
      <c r="E38" s="69" t="str">
        <f>IFERROR(VLOOKUP(J38,Causa!$A$2:$F$15,6,0),"")</f>
        <v/>
      </c>
      <c r="F38" s="52"/>
      <c r="G38" s="53"/>
      <c r="H38" s="212"/>
      <c r="I38" s="55"/>
      <c r="J38" s="54"/>
      <c r="K38" s="54"/>
      <c r="L38" s="54"/>
      <c r="M38" s="54"/>
      <c r="N38" s="54"/>
      <c r="O38" s="54"/>
      <c r="P38" s="54"/>
      <c r="Q38" s="55"/>
      <c r="R38" s="54"/>
      <c r="S38" s="56">
        <f t="shared" si="17"/>
        <v>0</v>
      </c>
      <c r="T38" s="56">
        <f t="shared" si="14"/>
        <v>0</v>
      </c>
      <c r="U38" s="56">
        <f t="shared" si="18"/>
        <v>0</v>
      </c>
      <c r="V38" s="56">
        <f t="shared" si="15"/>
        <v>0</v>
      </c>
      <c r="W38" s="64" t="str">
        <f t="shared" si="16"/>
        <v/>
      </c>
      <c r="X38" s="56" t="str">
        <f t="shared" si="19"/>
        <v>T</v>
      </c>
      <c r="Y38" s="18"/>
      <c r="Z38" s="19"/>
      <c r="AA38" s="20"/>
      <c r="AB38" s="19"/>
      <c r="AC38" s="21"/>
      <c r="AJ38" s="22"/>
      <c r="AK38" s="22"/>
      <c r="AL38" s="22"/>
      <c r="AM38" s="22"/>
      <c r="AN38" s="20"/>
      <c r="AO38" s="20"/>
      <c r="AP38" s="20"/>
      <c r="AQ38" s="20"/>
      <c r="AR38" s="20"/>
    </row>
    <row r="39" spans="1:44" s="17" customFormat="1" ht="20.25" customHeight="1" x14ac:dyDescent="0.2">
      <c r="A39" s="150"/>
      <c r="C39" s="63"/>
      <c r="D39" s="66" t="str">
        <f t="shared" si="13"/>
        <v/>
      </c>
      <c r="E39" s="69" t="str">
        <f>IFERROR(VLOOKUP(J39,Causa!$A$2:$F$15,6,0),"")</f>
        <v/>
      </c>
      <c r="F39" s="52"/>
      <c r="G39" s="53"/>
      <c r="H39" s="212"/>
      <c r="I39" s="55"/>
      <c r="J39" s="54"/>
      <c r="K39" s="54"/>
      <c r="L39" s="54"/>
      <c r="M39" s="54"/>
      <c r="N39" s="54"/>
      <c r="O39" s="54"/>
      <c r="P39" s="54"/>
      <c r="Q39" s="55"/>
      <c r="R39" s="54"/>
      <c r="S39" s="56">
        <f t="shared" si="17"/>
        <v>0</v>
      </c>
      <c r="T39" s="56">
        <f t="shared" si="14"/>
        <v>0</v>
      </c>
      <c r="U39" s="56">
        <f t="shared" si="18"/>
        <v>0</v>
      </c>
      <c r="V39" s="56">
        <f t="shared" si="15"/>
        <v>0</v>
      </c>
      <c r="W39" s="64" t="str">
        <f t="shared" si="16"/>
        <v/>
      </c>
      <c r="X39" s="56" t="str">
        <f t="shared" si="19"/>
        <v>T</v>
      </c>
      <c r="Y39" s="18"/>
      <c r="Z39" s="19"/>
      <c r="AA39" s="20"/>
      <c r="AB39" s="19"/>
      <c r="AC39" s="21"/>
      <c r="AJ39" s="22"/>
      <c r="AK39" s="22"/>
      <c r="AL39" s="22"/>
      <c r="AM39" s="22"/>
      <c r="AN39" s="20"/>
      <c r="AO39" s="20"/>
      <c r="AP39" s="20"/>
      <c r="AQ39" s="20"/>
      <c r="AR39" s="20"/>
    </row>
    <row r="40" spans="1:44" s="17" customFormat="1" ht="20.25" customHeight="1" x14ac:dyDescent="0.2">
      <c r="A40" s="150"/>
      <c r="C40" s="63"/>
      <c r="D40" s="66" t="str">
        <f t="shared" si="13"/>
        <v/>
      </c>
      <c r="E40" s="69" t="str">
        <f>IFERROR(VLOOKUP(J40,Causa!$A$2:$F$15,6,0),"")</f>
        <v/>
      </c>
      <c r="F40" s="52"/>
      <c r="G40" s="53"/>
      <c r="H40" s="212"/>
      <c r="I40" s="55"/>
      <c r="J40" s="54"/>
      <c r="K40" s="54"/>
      <c r="L40" s="54"/>
      <c r="M40" s="54"/>
      <c r="N40" s="54"/>
      <c r="O40" s="54"/>
      <c r="P40" s="54"/>
      <c r="Q40" s="55"/>
      <c r="R40" s="54"/>
      <c r="S40" s="56">
        <f t="shared" si="17"/>
        <v>0</v>
      </c>
      <c r="T40" s="56">
        <f t="shared" si="14"/>
        <v>0</v>
      </c>
      <c r="U40" s="56">
        <f t="shared" si="18"/>
        <v>0</v>
      </c>
      <c r="V40" s="56">
        <f t="shared" si="15"/>
        <v>0</v>
      </c>
      <c r="W40" s="64" t="str">
        <f t="shared" si="16"/>
        <v/>
      </c>
      <c r="X40" s="56" t="str">
        <f t="shared" si="19"/>
        <v>T</v>
      </c>
      <c r="Y40" s="18"/>
      <c r="Z40" s="19"/>
      <c r="AA40" s="20"/>
      <c r="AB40" s="19"/>
      <c r="AC40" s="21"/>
      <c r="AJ40" s="22"/>
      <c r="AK40" s="22"/>
      <c r="AL40" s="22"/>
      <c r="AM40" s="22"/>
      <c r="AN40" s="20"/>
      <c r="AO40" s="20"/>
      <c r="AP40" s="20"/>
      <c r="AQ40" s="20"/>
      <c r="AR40" s="20"/>
    </row>
    <row r="41" spans="1:44" s="17" customFormat="1" ht="20.25" customHeight="1" x14ac:dyDescent="0.2">
      <c r="A41" s="150"/>
      <c r="C41" s="63"/>
      <c r="D41" s="66" t="str">
        <f t="shared" si="13"/>
        <v/>
      </c>
      <c r="E41" s="69" t="str">
        <f>IFERROR(VLOOKUP(J41,Causa!$A$2:$F$15,6,0),"")</f>
        <v/>
      </c>
      <c r="F41" s="52"/>
      <c r="G41" s="53"/>
      <c r="H41" s="212"/>
      <c r="I41" s="55"/>
      <c r="J41" s="54"/>
      <c r="K41" s="54"/>
      <c r="L41" s="54"/>
      <c r="M41" s="54"/>
      <c r="N41" s="54"/>
      <c r="O41" s="54"/>
      <c r="P41" s="54"/>
      <c r="Q41" s="55"/>
      <c r="R41" s="54"/>
      <c r="S41" s="56">
        <f t="shared" si="17"/>
        <v>0</v>
      </c>
      <c r="T41" s="56">
        <f t="shared" si="14"/>
        <v>0</v>
      </c>
      <c r="U41" s="56">
        <f t="shared" si="18"/>
        <v>0</v>
      </c>
      <c r="V41" s="56">
        <f t="shared" si="15"/>
        <v>0</v>
      </c>
      <c r="W41" s="64" t="str">
        <f t="shared" si="16"/>
        <v/>
      </c>
      <c r="X41" s="56" t="str">
        <f t="shared" si="19"/>
        <v>T</v>
      </c>
      <c r="Y41" s="18"/>
      <c r="Z41" s="19"/>
      <c r="AA41" s="20"/>
      <c r="AB41" s="19"/>
      <c r="AC41" s="21"/>
      <c r="AJ41" s="22"/>
      <c r="AK41" s="22"/>
      <c r="AL41" s="22"/>
      <c r="AM41" s="22"/>
      <c r="AN41" s="20"/>
      <c r="AO41" s="20"/>
      <c r="AP41" s="20"/>
      <c r="AQ41" s="20"/>
      <c r="AR41" s="20"/>
    </row>
    <row r="42" spans="1:44" s="17" customFormat="1" ht="20.25" customHeight="1" x14ac:dyDescent="0.2">
      <c r="A42" s="150"/>
      <c r="C42" s="63"/>
      <c r="D42" s="66" t="str">
        <f t="shared" si="13"/>
        <v/>
      </c>
      <c r="E42" s="69" t="str">
        <f>IFERROR(VLOOKUP(J42,Causa!$A$2:$F$15,6,0),"")</f>
        <v/>
      </c>
      <c r="F42" s="52"/>
      <c r="G42" s="53"/>
      <c r="H42" s="212"/>
      <c r="I42" s="55"/>
      <c r="J42" s="54"/>
      <c r="K42" s="54"/>
      <c r="L42" s="54"/>
      <c r="M42" s="54"/>
      <c r="N42" s="54"/>
      <c r="O42" s="54"/>
      <c r="P42" s="54"/>
      <c r="Q42" s="55"/>
      <c r="R42" s="54"/>
      <c r="S42" s="56">
        <f t="shared" si="17"/>
        <v>0</v>
      </c>
      <c r="T42" s="56">
        <f t="shared" si="14"/>
        <v>0</v>
      </c>
      <c r="U42" s="56">
        <f t="shared" si="18"/>
        <v>0</v>
      </c>
      <c r="V42" s="56">
        <f t="shared" si="15"/>
        <v>0</v>
      </c>
      <c r="W42" s="64" t="str">
        <f t="shared" si="16"/>
        <v/>
      </c>
      <c r="X42" s="56" t="str">
        <f t="shared" si="19"/>
        <v>T</v>
      </c>
      <c r="Y42" s="18"/>
      <c r="Z42" s="19"/>
      <c r="AA42" s="20"/>
      <c r="AB42" s="19"/>
      <c r="AC42" s="21"/>
      <c r="AJ42" s="22"/>
      <c r="AK42" s="22"/>
      <c r="AL42" s="22"/>
      <c r="AM42" s="22"/>
      <c r="AN42" s="20"/>
      <c r="AO42" s="20"/>
      <c r="AP42" s="20"/>
      <c r="AQ42" s="20"/>
      <c r="AR42" s="20"/>
    </row>
    <row r="43" spans="1:44" s="17" customFormat="1" ht="20.25" customHeight="1" x14ac:dyDescent="0.2">
      <c r="A43" s="150"/>
      <c r="C43" s="63"/>
      <c r="D43" s="66" t="str">
        <f t="shared" si="13"/>
        <v/>
      </c>
      <c r="E43" s="69" t="str">
        <f>IFERROR(VLOOKUP(J43,Causa!$A$2:$F$15,6,0),"")</f>
        <v/>
      </c>
      <c r="F43" s="52"/>
      <c r="G43" s="53"/>
      <c r="H43" s="212"/>
      <c r="I43" s="55"/>
      <c r="J43" s="54"/>
      <c r="K43" s="54"/>
      <c r="L43" s="54"/>
      <c r="M43" s="54"/>
      <c r="N43" s="54"/>
      <c r="O43" s="54"/>
      <c r="P43" s="54"/>
      <c r="Q43" s="55"/>
      <c r="R43" s="54"/>
      <c r="S43" s="56">
        <f t="shared" si="17"/>
        <v>0</v>
      </c>
      <c r="T43" s="56">
        <f t="shared" si="14"/>
        <v>0</v>
      </c>
      <c r="U43" s="56">
        <f t="shared" si="18"/>
        <v>0</v>
      </c>
      <c r="V43" s="56">
        <f t="shared" si="15"/>
        <v>0</v>
      </c>
      <c r="W43" s="64" t="str">
        <f t="shared" si="16"/>
        <v/>
      </c>
      <c r="X43" s="56" t="str">
        <f t="shared" si="19"/>
        <v>T</v>
      </c>
      <c r="Y43" s="18"/>
      <c r="Z43" s="19"/>
      <c r="AA43" s="20"/>
      <c r="AB43" s="19"/>
      <c r="AC43" s="21"/>
      <c r="AJ43" s="22"/>
      <c r="AK43" s="22"/>
      <c r="AL43" s="22"/>
      <c r="AM43" s="22"/>
      <c r="AN43" s="20"/>
      <c r="AO43" s="20"/>
      <c r="AP43" s="20"/>
      <c r="AQ43" s="20"/>
      <c r="AR43" s="20"/>
    </row>
    <row r="44" spans="1:44" s="17" customFormat="1" ht="20.25" customHeight="1" x14ac:dyDescent="0.2">
      <c r="A44" s="150"/>
      <c r="C44" s="63"/>
      <c r="D44" s="66" t="str">
        <f t="shared" si="13"/>
        <v/>
      </c>
      <c r="E44" s="69" t="str">
        <f>IFERROR(VLOOKUP(J44,Causa!$A$2:$F$15,6,0),"")</f>
        <v/>
      </c>
      <c r="F44" s="52"/>
      <c r="G44" s="53"/>
      <c r="H44" s="212"/>
      <c r="I44" s="55"/>
      <c r="J44" s="54"/>
      <c r="K44" s="54"/>
      <c r="L44" s="54"/>
      <c r="M44" s="54"/>
      <c r="N44" s="54"/>
      <c r="O44" s="54"/>
      <c r="P44" s="54"/>
      <c r="Q44" s="55"/>
      <c r="R44" s="54"/>
      <c r="S44" s="56">
        <f t="shared" si="17"/>
        <v>0</v>
      </c>
      <c r="T44" s="56">
        <f t="shared" si="14"/>
        <v>0</v>
      </c>
      <c r="U44" s="56">
        <f t="shared" si="18"/>
        <v>0</v>
      </c>
      <c r="V44" s="56">
        <f t="shared" si="15"/>
        <v>0</v>
      </c>
      <c r="W44" s="64" t="str">
        <f t="shared" si="16"/>
        <v/>
      </c>
      <c r="X44" s="56" t="str">
        <f t="shared" si="19"/>
        <v>T</v>
      </c>
      <c r="Y44" s="18"/>
      <c r="Z44" s="19"/>
      <c r="AA44" s="20"/>
      <c r="AB44" s="19"/>
      <c r="AC44" s="21"/>
      <c r="AJ44" s="22"/>
      <c r="AK44" s="22"/>
      <c r="AL44" s="22"/>
      <c r="AM44" s="22"/>
      <c r="AN44" s="20"/>
      <c r="AO44" s="20"/>
      <c r="AP44" s="20"/>
      <c r="AQ44" s="20"/>
      <c r="AR44" s="20"/>
    </row>
    <row r="45" spans="1:44" s="17" customFormat="1" ht="20.25" customHeight="1" x14ac:dyDescent="0.2">
      <c r="A45" s="150"/>
      <c r="C45" s="63"/>
      <c r="D45" s="66" t="str">
        <f t="shared" si="13"/>
        <v/>
      </c>
      <c r="E45" s="69" t="str">
        <f>IFERROR(VLOOKUP(J45,Causa!$A$2:$F$15,6,0),"")</f>
        <v/>
      </c>
      <c r="F45" s="52"/>
      <c r="G45" s="53"/>
      <c r="H45" s="212"/>
      <c r="I45" s="55"/>
      <c r="J45" s="54"/>
      <c r="K45" s="54"/>
      <c r="L45" s="54"/>
      <c r="M45" s="54"/>
      <c r="N45" s="54"/>
      <c r="O45" s="54"/>
      <c r="P45" s="54"/>
      <c r="Q45" s="55"/>
      <c r="R45" s="54"/>
      <c r="S45" s="56">
        <f t="shared" si="17"/>
        <v>0</v>
      </c>
      <c r="T45" s="56">
        <f t="shared" si="14"/>
        <v>0</v>
      </c>
      <c r="U45" s="56">
        <f t="shared" si="18"/>
        <v>0</v>
      </c>
      <c r="V45" s="56">
        <f t="shared" si="15"/>
        <v>0</v>
      </c>
      <c r="W45" s="64" t="str">
        <f t="shared" si="16"/>
        <v/>
      </c>
      <c r="X45" s="56" t="str">
        <f t="shared" si="19"/>
        <v>T</v>
      </c>
      <c r="Y45" s="18"/>
      <c r="Z45" s="19"/>
      <c r="AA45" s="20"/>
      <c r="AB45" s="19"/>
      <c r="AC45" s="21"/>
      <c r="AJ45" s="22"/>
      <c r="AK45" s="22"/>
      <c r="AL45" s="22"/>
      <c r="AM45" s="22"/>
      <c r="AN45" s="20"/>
      <c r="AO45" s="20"/>
      <c r="AP45" s="20"/>
      <c r="AQ45" s="20"/>
      <c r="AR45" s="20"/>
    </row>
    <row r="46" spans="1:44" s="17" customFormat="1" ht="20.25" customHeight="1" x14ac:dyDescent="0.2">
      <c r="A46" s="150"/>
      <c r="C46" s="63"/>
      <c r="D46" s="66" t="str">
        <f t="shared" si="13"/>
        <v/>
      </c>
      <c r="E46" s="69" t="str">
        <f>IFERROR(VLOOKUP(J46,Causa!$A$2:$F$15,6,0),"")</f>
        <v/>
      </c>
      <c r="F46" s="52"/>
      <c r="G46" s="53"/>
      <c r="H46" s="212"/>
      <c r="I46" s="55"/>
      <c r="J46" s="54"/>
      <c r="K46" s="54"/>
      <c r="L46" s="54"/>
      <c r="M46" s="54"/>
      <c r="N46" s="54"/>
      <c r="O46" s="54"/>
      <c r="P46" s="54"/>
      <c r="Q46" s="55"/>
      <c r="R46" s="54"/>
      <c r="S46" s="56">
        <f t="shared" si="17"/>
        <v>0</v>
      </c>
      <c r="T46" s="56">
        <f t="shared" si="14"/>
        <v>0</v>
      </c>
      <c r="U46" s="56">
        <f t="shared" si="18"/>
        <v>0</v>
      </c>
      <c r="V46" s="56">
        <f t="shared" si="15"/>
        <v>0</v>
      </c>
      <c r="W46" s="64" t="str">
        <f t="shared" si="16"/>
        <v/>
      </c>
      <c r="X46" s="56" t="str">
        <f t="shared" si="19"/>
        <v>T</v>
      </c>
      <c r="Y46" s="18"/>
      <c r="Z46" s="19"/>
      <c r="AA46" s="20"/>
      <c r="AB46" s="19"/>
      <c r="AC46" s="21"/>
      <c r="AJ46" s="22"/>
      <c r="AK46" s="22"/>
      <c r="AL46" s="22"/>
      <c r="AM46" s="22"/>
      <c r="AN46" s="20"/>
      <c r="AO46" s="20"/>
      <c r="AP46" s="20"/>
      <c r="AQ46" s="20"/>
      <c r="AR46" s="20"/>
    </row>
    <row r="47" spans="1:44" s="17" customFormat="1" ht="20.25" customHeight="1" x14ac:dyDescent="0.2">
      <c r="A47" s="150"/>
      <c r="C47" s="63"/>
      <c r="D47" s="66" t="str">
        <f t="shared" si="13"/>
        <v/>
      </c>
      <c r="E47" s="69" t="str">
        <f>IFERROR(VLOOKUP(J47,Causa!$A$2:$F$15,6,0),"")</f>
        <v/>
      </c>
      <c r="F47" s="52"/>
      <c r="G47" s="53"/>
      <c r="H47" s="212"/>
      <c r="I47" s="55"/>
      <c r="J47" s="54"/>
      <c r="K47" s="54"/>
      <c r="L47" s="54"/>
      <c r="M47" s="54"/>
      <c r="N47" s="54"/>
      <c r="O47" s="54"/>
      <c r="P47" s="54"/>
      <c r="Q47" s="55"/>
      <c r="R47" s="54"/>
      <c r="S47" s="56">
        <f t="shared" si="17"/>
        <v>0</v>
      </c>
      <c r="T47" s="56">
        <f t="shared" si="14"/>
        <v>0</v>
      </c>
      <c r="U47" s="56">
        <f t="shared" si="18"/>
        <v>0</v>
      </c>
      <c r="V47" s="56">
        <f t="shared" si="15"/>
        <v>0</v>
      </c>
      <c r="W47" s="64" t="str">
        <f t="shared" si="16"/>
        <v/>
      </c>
      <c r="X47" s="56" t="str">
        <f t="shared" si="19"/>
        <v>T</v>
      </c>
      <c r="Y47" s="18"/>
      <c r="Z47" s="19"/>
      <c r="AA47" s="20"/>
      <c r="AB47" s="19"/>
      <c r="AC47" s="21"/>
      <c r="AJ47" s="22"/>
      <c r="AK47" s="22"/>
      <c r="AL47" s="22"/>
      <c r="AM47" s="22"/>
      <c r="AN47" s="20"/>
      <c r="AO47" s="20"/>
      <c r="AP47" s="20"/>
      <c r="AQ47" s="20"/>
      <c r="AR47" s="20"/>
    </row>
    <row r="48" spans="1:44" s="17" customFormat="1" ht="20.25" customHeight="1" x14ac:dyDescent="0.2">
      <c r="A48" s="150"/>
      <c r="C48" s="63"/>
      <c r="D48" s="66" t="str">
        <f t="shared" si="13"/>
        <v/>
      </c>
      <c r="E48" s="69" t="str">
        <f>IFERROR(VLOOKUP(J48,Causa!$A$2:$F$15,6,0),"")</f>
        <v/>
      </c>
      <c r="F48" s="52"/>
      <c r="G48" s="53"/>
      <c r="H48" s="212"/>
      <c r="I48" s="55"/>
      <c r="J48" s="54"/>
      <c r="K48" s="54"/>
      <c r="L48" s="54"/>
      <c r="M48" s="54"/>
      <c r="N48" s="54"/>
      <c r="O48" s="54"/>
      <c r="P48" s="54"/>
      <c r="Q48" s="55"/>
      <c r="R48" s="54"/>
      <c r="S48" s="56">
        <f t="shared" si="17"/>
        <v>0</v>
      </c>
      <c r="T48" s="56">
        <f t="shared" si="14"/>
        <v>0</v>
      </c>
      <c r="U48" s="56">
        <f t="shared" si="18"/>
        <v>0</v>
      </c>
      <c r="V48" s="56">
        <f t="shared" si="15"/>
        <v>0</v>
      </c>
      <c r="W48" s="64" t="str">
        <f t="shared" si="16"/>
        <v/>
      </c>
      <c r="X48" s="56" t="str">
        <f t="shared" si="19"/>
        <v>T</v>
      </c>
      <c r="Y48" s="18"/>
      <c r="Z48" s="19"/>
      <c r="AA48" s="20"/>
      <c r="AB48" s="19"/>
      <c r="AC48" s="21"/>
      <c r="AJ48" s="22"/>
      <c r="AK48" s="22"/>
      <c r="AL48" s="22"/>
      <c r="AM48" s="22"/>
      <c r="AN48" s="20"/>
      <c r="AO48" s="20"/>
      <c r="AP48" s="20"/>
      <c r="AQ48" s="20"/>
      <c r="AR48" s="20"/>
    </row>
    <row r="49" spans="1:44" s="17" customFormat="1" ht="20.25" customHeight="1" x14ac:dyDescent="0.2">
      <c r="A49" s="150"/>
      <c r="C49" s="63"/>
      <c r="D49" s="66" t="str">
        <f t="shared" si="13"/>
        <v/>
      </c>
      <c r="E49" s="69" t="str">
        <f>IFERROR(VLOOKUP(J49,Causa!$A$2:$F$15,6,0),"")</f>
        <v/>
      </c>
      <c r="F49" s="52"/>
      <c r="G49" s="53"/>
      <c r="H49" s="212"/>
      <c r="I49" s="55"/>
      <c r="J49" s="54"/>
      <c r="K49" s="54"/>
      <c r="L49" s="54"/>
      <c r="M49" s="54"/>
      <c r="N49" s="54"/>
      <c r="O49" s="54"/>
      <c r="P49" s="54"/>
      <c r="Q49" s="55"/>
      <c r="R49" s="54"/>
      <c r="S49" s="56">
        <f t="shared" si="17"/>
        <v>0</v>
      </c>
      <c r="T49" s="56">
        <f t="shared" si="14"/>
        <v>0</v>
      </c>
      <c r="U49" s="56">
        <f t="shared" si="18"/>
        <v>0</v>
      </c>
      <c r="V49" s="56">
        <f t="shared" si="15"/>
        <v>0</v>
      </c>
      <c r="W49" s="64" t="str">
        <f t="shared" si="16"/>
        <v/>
      </c>
      <c r="X49" s="56" t="str">
        <f t="shared" si="19"/>
        <v>T</v>
      </c>
      <c r="Y49" s="18"/>
      <c r="Z49" s="19"/>
      <c r="AA49" s="20"/>
      <c r="AB49" s="19"/>
      <c r="AC49" s="21"/>
      <c r="AJ49" s="22"/>
      <c r="AK49" s="22"/>
      <c r="AL49" s="22"/>
      <c r="AM49" s="22"/>
      <c r="AN49" s="20"/>
      <c r="AO49" s="20"/>
      <c r="AP49" s="20"/>
      <c r="AQ49" s="20"/>
      <c r="AR49" s="20"/>
    </row>
    <row r="50" spans="1:44" s="17" customFormat="1" ht="20.25" customHeight="1" x14ac:dyDescent="0.2">
      <c r="A50" s="150"/>
      <c r="C50" s="63"/>
      <c r="D50" s="66" t="str">
        <f t="shared" si="13"/>
        <v/>
      </c>
      <c r="E50" s="69" t="str">
        <f>IFERROR(VLOOKUP(J50,Causa!$A$2:$F$15,6,0),"")</f>
        <v/>
      </c>
      <c r="F50" s="52"/>
      <c r="G50" s="53"/>
      <c r="H50" s="212"/>
      <c r="I50" s="55"/>
      <c r="J50" s="54"/>
      <c r="K50" s="54"/>
      <c r="L50" s="54"/>
      <c r="M50" s="54"/>
      <c r="N50" s="54"/>
      <c r="O50" s="54"/>
      <c r="P50" s="54"/>
      <c r="Q50" s="55"/>
      <c r="R50" s="54"/>
      <c r="S50" s="56">
        <f t="shared" si="17"/>
        <v>0</v>
      </c>
      <c r="T50" s="56">
        <f t="shared" si="14"/>
        <v>0</v>
      </c>
      <c r="U50" s="56">
        <f t="shared" si="18"/>
        <v>0</v>
      </c>
      <c r="V50" s="56">
        <f t="shared" si="15"/>
        <v>0</v>
      </c>
      <c r="W50" s="64" t="str">
        <f t="shared" si="16"/>
        <v/>
      </c>
      <c r="X50" s="56" t="str">
        <f t="shared" si="19"/>
        <v>T</v>
      </c>
      <c r="Y50" s="20"/>
      <c r="Z50" s="19"/>
      <c r="AA50" s="20"/>
      <c r="AB50" s="19"/>
      <c r="AC50" s="21"/>
      <c r="AJ50" s="22"/>
      <c r="AK50" s="22"/>
      <c r="AL50" s="22"/>
      <c r="AM50" s="22"/>
      <c r="AN50" s="20"/>
      <c r="AO50" s="20"/>
      <c r="AP50" s="20"/>
      <c r="AQ50" s="20"/>
      <c r="AR50" s="20"/>
    </row>
    <row r="51" spans="1:44" s="17" customFormat="1" ht="20.25" customHeight="1" x14ac:dyDescent="0.2">
      <c r="A51" s="150"/>
      <c r="C51" s="63"/>
      <c r="D51" s="66" t="str">
        <f t="shared" si="13"/>
        <v/>
      </c>
      <c r="E51" s="69" t="str">
        <f>IFERROR(VLOOKUP(J51,Causa!$A$2:$F$15,6,0),"")</f>
        <v/>
      </c>
      <c r="F51" s="52"/>
      <c r="G51" s="53"/>
      <c r="H51" s="212"/>
      <c r="I51" s="55"/>
      <c r="J51" s="54"/>
      <c r="K51" s="54"/>
      <c r="L51" s="54"/>
      <c r="M51" s="54"/>
      <c r="N51" s="54"/>
      <c r="O51" s="54"/>
      <c r="P51" s="54"/>
      <c r="Q51" s="55"/>
      <c r="R51" s="54"/>
      <c r="S51" s="56">
        <f t="shared" si="17"/>
        <v>0</v>
      </c>
      <c r="T51" s="56">
        <f t="shared" si="14"/>
        <v>0</v>
      </c>
      <c r="U51" s="56">
        <f t="shared" si="18"/>
        <v>0</v>
      </c>
      <c r="V51" s="56">
        <f t="shared" si="15"/>
        <v>0</v>
      </c>
      <c r="W51" s="64" t="str">
        <f t="shared" si="16"/>
        <v/>
      </c>
      <c r="X51" s="56" t="str">
        <f t="shared" si="19"/>
        <v>T</v>
      </c>
      <c r="Y51" s="20"/>
      <c r="Z51" s="19"/>
      <c r="AA51" s="20"/>
      <c r="AB51" s="19"/>
      <c r="AC51" s="21"/>
      <c r="AJ51" s="22"/>
      <c r="AK51" s="22"/>
      <c r="AL51" s="22"/>
      <c r="AM51" s="22"/>
      <c r="AN51" s="20"/>
      <c r="AO51" s="20"/>
      <c r="AP51" s="20"/>
      <c r="AQ51" s="20"/>
      <c r="AR51" s="20"/>
    </row>
    <row r="52" spans="1:44" s="17" customFormat="1" ht="20.25" customHeight="1" x14ac:dyDescent="0.2">
      <c r="A52" s="150"/>
      <c r="C52" s="63"/>
      <c r="D52" s="66" t="str">
        <f t="shared" si="13"/>
        <v/>
      </c>
      <c r="E52" s="69" t="str">
        <f>IFERROR(VLOOKUP(J52,Causa!$A$2:$F$15,6,0),"")</f>
        <v/>
      </c>
      <c r="F52" s="52"/>
      <c r="G52" s="53"/>
      <c r="H52" s="212"/>
      <c r="I52" s="55"/>
      <c r="J52" s="54"/>
      <c r="K52" s="54"/>
      <c r="L52" s="54"/>
      <c r="M52" s="54"/>
      <c r="N52" s="54"/>
      <c r="O52" s="54"/>
      <c r="P52" s="54"/>
      <c r="Q52" s="55"/>
      <c r="R52" s="54"/>
      <c r="S52" s="56">
        <f t="shared" si="17"/>
        <v>0</v>
      </c>
      <c r="T52" s="56">
        <f t="shared" si="14"/>
        <v>0</v>
      </c>
      <c r="U52" s="56">
        <f t="shared" si="18"/>
        <v>0</v>
      </c>
      <c r="V52" s="56">
        <f t="shared" si="15"/>
        <v>0</v>
      </c>
      <c r="W52" s="64" t="str">
        <f t="shared" si="16"/>
        <v/>
      </c>
      <c r="X52" s="56" t="str">
        <f t="shared" si="19"/>
        <v>T</v>
      </c>
      <c r="Y52" s="20"/>
      <c r="Z52" s="19"/>
      <c r="AA52" s="20"/>
      <c r="AB52" s="19"/>
      <c r="AC52" s="21"/>
      <c r="AJ52" s="22"/>
      <c r="AK52" s="22"/>
      <c r="AL52" s="22"/>
      <c r="AM52" s="22"/>
      <c r="AN52" s="20"/>
      <c r="AO52" s="20"/>
      <c r="AP52" s="20"/>
      <c r="AQ52" s="20"/>
      <c r="AR52" s="20"/>
    </row>
    <row r="53" spans="1:44" s="17" customFormat="1" ht="20.25" customHeight="1" x14ac:dyDescent="0.2">
      <c r="A53" s="150"/>
      <c r="C53" s="63"/>
      <c r="D53" s="66" t="str">
        <f t="shared" si="13"/>
        <v/>
      </c>
      <c r="E53" s="69" t="str">
        <f>IFERROR(VLOOKUP(J53,Causa!$A$2:$F$15,6,0),"")</f>
        <v/>
      </c>
      <c r="F53" s="52"/>
      <c r="G53" s="53"/>
      <c r="H53" s="212"/>
      <c r="I53" s="55"/>
      <c r="J53" s="54"/>
      <c r="K53" s="54"/>
      <c r="L53" s="54"/>
      <c r="M53" s="54"/>
      <c r="N53" s="54"/>
      <c r="O53" s="54"/>
      <c r="P53" s="54"/>
      <c r="Q53" s="55"/>
      <c r="R53" s="54"/>
      <c r="S53" s="56">
        <f t="shared" si="17"/>
        <v>0</v>
      </c>
      <c r="T53" s="56">
        <f t="shared" si="14"/>
        <v>0</v>
      </c>
      <c r="U53" s="56">
        <f t="shared" si="18"/>
        <v>0</v>
      </c>
      <c r="V53" s="56">
        <f t="shared" si="15"/>
        <v>0</v>
      </c>
      <c r="W53" s="64" t="str">
        <f t="shared" si="16"/>
        <v/>
      </c>
      <c r="X53" s="56" t="str">
        <f t="shared" si="19"/>
        <v>T</v>
      </c>
      <c r="Y53" s="20"/>
      <c r="Z53" s="19"/>
      <c r="AA53" s="20"/>
      <c r="AB53" s="19"/>
      <c r="AC53" s="21"/>
      <c r="AJ53" s="22"/>
      <c r="AK53" s="22"/>
      <c r="AL53" s="22"/>
      <c r="AM53" s="22"/>
      <c r="AN53" s="20"/>
      <c r="AO53" s="20"/>
      <c r="AP53" s="20"/>
      <c r="AQ53" s="20"/>
      <c r="AR53" s="20"/>
    </row>
    <row r="54" spans="1:44" s="17" customFormat="1" ht="20.25" customHeight="1" x14ac:dyDescent="0.2">
      <c r="A54" s="150"/>
      <c r="C54" s="63"/>
      <c r="D54" s="66" t="str">
        <f t="shared" si="13"/>
        <v/>
      </c>
      <c r="E54" s="69" t="str">
        <f>IFERROR(VLOOKUP(J54,Causa!$A$2:$F$15,6,0),"")</f>
        <v/>
      </c>
      <c r="F54" s="52"/>
      <c r="G54" s="53"/>
      <c r="H54" s="212"/>
      <c r="I54" s="55"/>
      <c r="J54" s="54"/>
      <c r="K54" s="54"/>
      <c r="L54" s="54"/>
      <c r="M54" s="54"/>
      <c r="N54" s="54"/>
      <c r="O54" s="54"/>
      <c r="P54" s="54"/>
      <c r="Q54" s="55"/>
      <c r="R54" s="54"/>
      <c r="S54" s="56">
        <f t="shared" si="17"/>
        <v>0</v>
      </c>
      <c r="T54" s="56">
        <f t="shared" si="14"/>
        <v>0</v>
      </c>
      <c r="U54" s="56">
        <f t="shared" si="18"/>
        <v>0</v>
      </c>
      <c r="V54" s="56">
        <f t="shared" si="15"/>
        <v>0</v>
      </c>
      <c r="W54" s="64" t="str">
        <f t="shared" si="16"/>
        <v/>
      </c>
      <c r="X54" s="56" t="str">
        <f t="shared" si="19"/>
        <v>T</v>
      </c>
      <c r="Y54" s="20"/>
      <c r="Z54" s="19"/>
      <c r="AA54" s="20"/>
      <c r="AB54" s="19"/>
      <c r="AC54" s="21"/>
      <c r="AJ54" s="22"/>
      <c r="AK54" s="22"/>
      <c r="AL54" s="22"/>
      <c r="AM54" s="22"/>
      <c r="AN54" s="20"/>
      <c r="AO54" s="20"/>
      <c r="AP54" s="20"/>
      <c r="AQ54" s="20"/>
      <c r="AR54" s="20"/>
    </row>
    <row r="55" spans="1:44" s="17" customFormat="1" ht="20.25" customHeight="1" x14ac:dyDescent="0.2">
      <c r="A55" s="150"/>
      <c r="C55" s="63"/>
      <c r="D55" s="66" t="str">
        <f t="shared" si="13"/>
        <v/>
      </c>
      <c r="E55" s="69" t="str">
        <f>IFERROR(VLOOKUP(J55,Causa!$A$2:$F$15,6,0),"")</f>
        <v/>
      </c>
      <c r="F55" s="52"/>
      <c r="G55" s="53"/>
      <c r="H55" s="212"/>
      <c r="I55" s="55"/>
      <c r="J55" s="54"/>
      <c r="K55" s="54"/>
      <c r="L55" s="54"/>
      <c r="M55" s="54"/>
      <c r="N55" s="54"/>
      <c r="O55" s="54"/>
      <c r="P55" s="54"/>
      <c r="Q55" s="55"/>
      <c r="R55" s="54"/>
      <c r="S55" s="56">
        <f t="shared" si="17"/>
        <v>0</v>
      </c>
      <c r="T55" s="56">
        <f t="shared" si="14"/>
        <v>0</v>
      </c>
      <c r="U55" s="56">
        <f t="shared" si="18"/>
        <v>0</v>
      </c>
      <c r="V55" s="56">
        <f t="shared" si="15"/>
        <v>0</v>
      </c>
      <c r="W55" s="64" t="str">
        <f t="shared" si="16"/>
        <v/>
      </c>
      <c r="X55" s="56" t="str">
        <f t="shared" si="19"/>
        <v>T</v>
      </c>
      <c r="Y55" s="20"/>
      <c r="Z55" s="19"/>
      <c r="AA55" s="20"/>
      <c r="AB55" s="19"/>
      <c r="AC55" s="21"/>
      <c r="AJ55" s="22"/>
      <c r="AK55" s="22"/>
      <c r="AL55" s="22"/>
      <c r="AM55" s="22"/>
      <c r="AN55" s="20"/>
      <c r="AO55" s="20"/>
      <c r="AP55" s="20"/>
      <c r="AQ55" s="20"/>
      <c r="AR55" s="20"/>
    </row>
    <row r="56" spans="1:44" s="17" customFormat="1" ht="20.25" customHeight="1" x14ac:dyDescent="0.2">
      <c r="A56" s="150"/>
      <c r="C56" s="63"/>
      <c r="D56" s="66" t="str">
        <f t="shared" si="13"/>
        <v/>
      </c>
      <c r="E56" s="69" t="str">
        <f>IFERROR(VLOOKUP(J56,Causa!$A$2:$F$15,6,0),"")</f>
        <v/>
      </c>
      <c r="F56" s="52"/>
      <c r="G56" s="53"/>
      <c r="H56" s="212"/>
      <c r="I56" s="55"/>
      <c r="J56" s="54"/>
      <c r="K56" s="54"/>
      <c r="L56" s="54"/>
      <c r="M56" s="54"/>
      <c r="N56" s="54"/>
      <c r="O56" s="54"/>
      <c r="P56" s="54"/>
      <c r="Q56" s="55"/>
      <c r="R56" s="54"/>
      <c r="S56" s="56">
        <f t="shared" si="17"/>
        <v>0</v>
      </c>
      <c r="T56" s="56">
        <f t="shared" si="14"/>
        <v>0</v>
      </c>
      <c r="U56" s="56">
        <f t="shared" si="18"/>
        <v>0</v>
      </c>
      <c r="V56" s="56">
        <f t="shared" si="15"/>
        <v>0</v>
      </c>
      <c r="W56" s="64" t="str">
        <f t="shared" si="16"/>
        <v/>
      </c>
      <c r="X56" s="56" t="str">
        <f t="shared" si="19"/>
        <v>T</v>
      </c>
      <c r="Y56" s="20"/>
      <c r="Z56" s="19"/>
      <c r="AA56" s="20"/>
      <c r="AB56" s="19"/>
      <c r="AC56" s="21"/>
      <c r="AJ56" s="22"/>
      <c r="AK56" s="22"/>
      <c r="AL56" s="22"/>
      <c r="AM56" s="22"/>
      <c r="AN56" s="20"/>
      <c r="AO56" s="20"/>
      <c r="AP56" s="20"/>
      <c r="AQ56" s="20"/>
      <c r="AR56" s="20"/>
    </row>
    <row r="57" spans="1:44" s="17" customFormat="1" ht="20.25" customHeight="1" x14ac:dyDescent="0.2">
      <c r="A57" s="150"/>
      <c r="C57" s="63"/>
      <c r="D57" s="66" t="str">
        <f t="shared" si="13"/>
        <v/>
      </c>
      <c r="E57" s="69" t="str">
        <f>IFERROR(VLOOKUP(J57,Causa!$A$2:$F$15,6,0),"")</f>
        <v/>
      </c>
      <c r="F57" s="52"/>
      <c r="G57" s="53"/>
      <c r="H57" s="212"/>
      <c r="I57" s="55"/>
      <c r="J57" s="54"/>
      <c r="K57" s="54"/>
      <c r="L57" s="54"/>
      <c r="M57" s="54"/>
      <c r="N57" s="54"/>
      <c r="O57" s="54"/>
      <c r="P57" s="54"/>
      <c r="Q57" s="55"/>
      <c r="R57" s="54"/>
      <c r="S57" s="56">
        <f t="shared" si="17"/>
        <v>0</v>
      </c>
      <c r="T57" s="56">
        <f t="shared" si="14"/>
        <v>0</v>
      </c>
      <c r="U57" s="56">
        <f t="shared" si="18"/>
        <v>0</v>
      </c>
      <c r="V57" s="56">
        <f t="shared" si="15"/>
        <v>0</v>
      </c>
      <c r="W57" s="64" t="str">
        <f t="shared" si="16"/>
        <v/>
      </c>
      <c r="X57" s="56" t="str">
        <f t="shared" si="19"/>
        <v>T</v>
      </c>
      <c r="Y57" s="20"/>
      <c r="Z57" s="19"/>
      <c r="AA57" s="20"/>
      <c r="AB57" s="19"/>
      <c r="AC57" s="21"/>
      <c r="AJ57" s="22"/>
      <c r="AK57" s="22"/>
      <c r="AL57" s="22"/>
      <c r="AM57" s="22"/>
      <c r="AN57" s="20"/>
      <c r="AO57" s="20"/>
      <c r="AP57" s="20"/>
      <c r="AQ57" s="20"/>
      <c r="AR57" s="20"/>
    </row>
    <row r="58" spans="1:44" s="17" customFormat="1" ht="20.25" customHeight="1" x14ac:dyDescent="0.2">
      <c r="A58" s="150"/>
      <c r="C58" s="63"/>
      <c r="D58" s="66" t="str">
        <f t="shared" si="13"/>
        <v/>
      </c>
      <c r="E58" s="69" t="str">
        <f>IFERROR(VLOOKUP(J58,Causa!$A$2:$F$15,6,0),"")</f>
        <v/>
      </c>
      <c r="F58" s="52"/>
      <c r="G58" s="53"/>
      <c r="H58" s="212"/>
      <c r="I58" s="55"/>
      <c r="J58" s="54"/>
      <c r="K58" s="54"/>
      <c r="L58" s="54"/>
      <c r="M58" s="54"/>
      <c r="N58" s="54"/>
      <c r="O58" s="54"/>
      <c r="P58" s="54"/>
      <c r="Q58" s="55"/>
      <c r="R58" s="54"/>
      <c r="S58" s="56">
        <f t="shared" si="17"/>
        <v>0</v>
      </c>
      <c r="T58" s="56">
        <f t="shared" si="14"/>
        <v>0</v>
      </c>
      <c r="U58" s="56">
        <f t="shared" si="18"/>
        <v>0</v>
      </c>
      <c r="V58" s="56">
        <f t="shared" si="15"/>
        <v>0</v>
      </c>
      <c r="W58" s="64" t="str">
        <f t="shared" si="16"/>
        <v/>
      </c>
      <c r="X58" s="56" t="str">
        <f t="shared" si="19"/>
        <v>T</v>
      </c>
      <c r="Y58" s="20"/>
      <c r="Z58" s="19"/>
      <c r="AA58" s="20"/>
      <c r="AB58" s="19"/>
      <c r="AC58" s="21"/>
      <c r="AJ58" s="22"/>
      <c r="AK58" s="22"/>
      <c r="AL58" s="22"/>
      <c r="AM58" s="22"/>
      <c r="AN58" s="20"/>
      <c r="AO58" s="20"/>
      <c r="AP58" s="20"/>
      <c r="AQ58" s="20"/>
      <c r="AR58" s="20"/>
    </row>
    <row r="59" spans="1:44" s="17" customFormat="1" ht="20.25" customHeight="1" x14ac:dyDescent="0.2">
      <c r="A59" s="150"/>
      <c r="C59" s="63"/>
      <c r="D59" s="66" t="str">
        <f t="shared" si="13"/>
        <v/>
      </c>
      <c r="E59" s="69" t="str">
        <f>IFERROR(VLOOKUP(J59,Causa!$A$2:$F$15,6,0),"")</f>
        <v/>
      </c>
      <c r="F59" s="52"/>
      <c r="G59" s="53"/>
      <c r="H59" s="212"/>
      <c r="I59" s="55"/>
      <c r="J59" s="54"/>
      <c r="K59" s="54"/>
      <c r="L59" s="54"/>
      <c r="M59" s="54"/>
      <c r="N59" s="54"/>
      <c r="O59" s="54"/>
      <c r="P59" s="54"/>
      <c r="Q59" s="55"/>
      <c r="R59" s="54"/>
      <c r="S59" s="56">
        <f t="shared" si="17"/>
        <v>0</v>
      </c>
      <c r="T59" s="56">
        <f t="shared" si="14"/>
        <v>0</v>
      </c>
      <c r="U59" s="56">
        <f t="shared" si="18"/>
        <v>0</v>
      </c>
      <c r="V59" s="56">
        <f t="shared" si="15"/>
        <v>0</v>
      </c>
      <c r="W59" s="64" t="str">
        <f t="shared" si="16"/>
        <v/>
      </c>
      <c r="X59" s="56" t="str">
        <f t="shared" si="19"/>
        <v>T</v>
      </c>
      <c r="Y59" s="20"/>
      <c r="Z59" s="19"/>
      <c r="AA59" s="20"/>
      <c r="AB59" s="19"/>
      <c r="AC59" s="21"/>
      <c r="AJ59" s="22"/>
      <c r="AK59" s="22"/>
      <c r="AL59" s="22"/>
      <c r="AM59" s="22"/>
      <c r="AN59" s="20"/>
      <c r="AO59" s="20"/>
      <c r="AP59" s="20"/>
      <c r="AQ59" s="20"/>
      <c r="AR59" s="20"/>
    </row>
    <row r="60" spans="1:44" s="17" customFormat="1" ht="20.25" customHeight="1" x14ac:dyDescent="0.2">
      <c r="A60" s="150"/>
      <c r="C60" s="63"/>
      <c r="D60" s="66" t="str">
        <f t="shared" si="13"/>
        <v/>
      </c>
      <c r="E60" s="69" t="str">
        <f>IFERROR(VLOOKUP(J60,Causa!$A$2:$F$15,6,0),"")</f>
        <v/>
      </c>
      <c r="F60" s="52"/>
      <c r="G60" s="53"/>
      <c r="H60" s="212"/>
      <c r="I60" s="55"/>
      <c r="J60" s="54"/>
      <c r="K60" s="54"/>
      <c r="L60" s="54"/>
      <c r="M60" s="54"/>
      <c r="N60" s="54"/>
      <c r="O60" s="54"/>
      <c r="P60" s="54"/>
      <c r="Q60" s="55"/>
      <c r="R60" s="54"/>
      <c r="S60" s="56">
        <f t="shared" si="17"/>
        <v>0</v>
      </c>
      <c r="T60" s="56">
        <f t="shared" si="14"/>
        <v>0</v>
      </c>
      <c r="U60" s="56">
        <f t="shared" si="18"/>
        <v>0</v>
      </c>
      <c r="V60" s="56">
        <f t="shared" si="15"/>
        <v>0</v>
      </c>
      <c r="W60" s="64" t="str">
        <f t="shared" si="16"/>
        <v/>
      </c>
      <c r="X60" s="56" t="str">
        <f t="shared" si="19"/>
        <v>T</v>
      </c>
      <c r="Y60" s="20"/>
      <c r="Z60" s="19"/>
      <c r="AA60" s="20"/>
      <c r="AB60" s="19"/>
      <c r="AC60" s="21"/>
      <c r="AJ60" s="22"/>
      <c r="AK60" s="22"/>
      <c r="AL60" s="22"/>
      <c r="AM60" s="22"/>
      <c r="AN60" s="20"/>
      <c r="AO60" s="20"/>
      <c r="AP60" s="20"/>
      <c r="AQ60" s="20"/>
      <c r="AR60" s="20"/>
    </row>
    <row r="61" spans="1:44" s="17" customFormat="1" ht="30.75" customHeight="1" x14ac:dyDescent="0.2">
      <c r="A61" s="150"/>
      <c r="C61" s="63"/>
      <c r="D61" s="66" t="str">
        <f t="shared" si="13"/>
        <v/>
      </c>
      <c r="E61" s="69" t="str">
        <f>IFERROR(VLOOKUP(J61,Causa!$A$2:$F$15,6,0),"")</f>
        <v/>
      </c>
      <c r="F61" s="52"/>
      <c r="G61" s="53"/>
      <c r="H61" s="212"/>
      <c r="I61" s="55"/>
      <c r="J61" s="54"/>
      <c r="K61" s="54"/>
      <c r="L61" s="54"/>
      <c r="M61" s="54"/>
      <c r="N61" s="54"/>
      <c r="O61" s="54"/>
      <c r="P61" s="54"/>
      <c r="Q61" s="55"/>
      <c r="R61" s="54"/>
      <c r="S61" s="56">
        <f t="shared" si="17"/>
        <v>0</v>
      </c>
      <c r="T61" s="56">
        <f t="shared" si="14"/>
        <v>0</v>
      </c>
      <c r="U61" s="56">
        <f t="shared" si="18"/>
        <v>0</v>
      </c>
      <c r="V61" s="56">
        <f t="shared" si="15"/>
        <v>0</v>
      </c>
      <c r="W61" s="64" t="str">
        <f t="shared" si="16"/>
        <v/>
      </c>
      <c r="X61" s="56" t="str">
        <f t="shared" si="19"/>
        <v>T</v>
      </c>
      <c r="Y61" s="20"/>
      <c r="Z61" s="19"/>
      <c r="AA61" s="20"/>
      <c r="AB61" s="19"/>
      <c r="AC61" s="21"/>
      <c r="AJ61" s="22"/>
      <c r="AK61" s="22"/>
      <c r="AL61" s="22"/>
      <c r="AM61" s="22"/>
      <c r="AN61" s="20"/>
      <c r="AO61" s="20"/>
      <c r="AP61" s="20"/>
      <c r="AQ61" s="20"/>
      <c r="AR61" s="20"/>
    </row>
    <row r="62" spans="1:44" s="17" customFormat="1" ht="30.75" customHeight="1" x14ac:dyDescent="0.2">
      <c r="A62" s="150"/>
      <c r="C62" s="63"/>
      <c r="D62" s="66" t="str">
        <f t="shared" si="13"/>
        <v/>
      </c>
      <c r="E62" s="69" t="str">
        <f>IFERROR(VLOOKUP(J62,Causa!$A$2:$F$15,6,0),"")</f>
        <v/>
      </c>
      <c r="F62" s="52"/>
      <c r="G62" s="53"/>
      <c r="H62" s="212"/>
      <c r="I62" s="55"/>
      <c r="J62" s="54"/>
      <c r="K62" s="54"/>
      <c r="L62" s="54"/>
      <c r="M62" s="54"/>
      <c r="N62" s="54"/>
      <c r="O62" s="54"/>
      <c r="P62" s="54"/>
      <c r="Q62" s="55"/>
      <c r="R62" s="54"/>
      <c r="S62" s="56">
        <f t="shared" si="17"/>
        <v>0</v>
      </c>
      <c r="T62" s="56">
        <f t="shared" si="14"/>
        <v>0</v>
      </c>
      <c r="U62" s="56">
        <f t="shared" si="18"/>
        <v>0</v>
      </c>
      <c r="V62" s="56">
        <f t="shared" si="15"/>
        <v>0</v>
      </c>
      <c r="W62" s="64" t="str">
        <f t="shared" si="16"/>
        <v/>
      </c>
      <c r="X62" s="56" t="str">
        <f t="shared" si="19"/>
        <v>T</v>
      </c>
      <c r="Y62" s="20"/>
      <c r="Z62" s="19"/>
      <c r="AA62" s="20"/>
      <c r="AB62" s="19"/>
      <c r="AC62" s="21"/>
      <c r="AJ62" s="22"/>
      <c r="AK62" s="22"/>
      <c r="AL62" s="22"/>
      <c r="AM62" s="22"/>
      <c r="AN62" s="20"/>
      <c r="AO62" s="20"/>
      <c r="AP62" s="20"/>
      <c r="AQ62" s="20"/>
      <c r="AR62" s="20"/>
    </row>
    <row r="63" spans="1:44" s="17" customFormat="1" ht="30.75" customHeight="1" x14ac:dyDescent="0.2">
      <c r="A63" s="150"/>
      <c r="C63" s="63"/>
      <c r="D63" s="66" t="str">
        <f t="shared" si="13"/>
        <v/>
      </c>
      <c r="E63" s="69" t="str">
        <f>IFERROR(VLOOKUP(J63,Causa!$A$2:$F$15,6,0),"")</f>
        <v/>
      </c>
      <c r="F63" s="52"/>
      <c r="G63" s="53"/>
      <c r="H63" s="212"/>
      <c r="I63" s="55"/>
      <c r="J63" s="54"/>
      <c r="K63" s="54"/>
      <c r="L63" s="54"/>
      <c r="M63" s="54"/>
      <c r="N63" s="54"/>
      <c r="O63" s="54"/>
      <c r="P63" s="54"/>
      <c r="Q63" s="55"/>
      <c r="R63" s="54"/>
      <c r="S63" s="56">
        <f t="shared" si="17"/>
        <v>0</v>
      </c>
      <c r="T63" s="56">
        <f t="shared" si="14"/>
        <v>0</v>
      </c>
      <c r="U63" s="56">
        <f t="shared" si="18"/>
        <v>0</v>
      </c>
      <c r="V63" s="56">
        <f t="shared" si="15"/>
        <v>0</v>
      </c>
      <c r="W63" s="64" t="str">
        <f t="shared" si="16"/>
        <v/>
      </c>
      <c r="X63" s="56" t="str">
        <f t="shared" si="19"/>
        <v>T</v>
      </c>
      <c r="Y63" s="20"/>
      <c r="Z63" s="19"/>
      <c r="AA63" s="20"/>
      <c r="AB63" s="19"/>
      <c r="AC63" s="21"/>
      <c r="AJ63" s="22"/>
      <c r="AK63" s="22"/>
      <c r="AL63" s="22"/>
      <c r="AM63" s="22"/>
      <c r="AN63" s="20"/>
      <c r="AO63" s="20"/>
      <c r="AP63" s="20"/>
      <c r="AQ63" s="20"/>
      <c r="AR63" s="20"/>
    </row>
    <row r="64" spans="1:44" s="17" customFormat="1" ht="30.75" customHeight="1" x14ac:dyDescent="0.2">
      <c r="A64" s="150"/>
      <c r="C64" s="63"/>
      <c r="D64" s="66" t="str">
        <f t="shared" si="13"/>
        <v/>
      </c>
      <c r="E64" s="69" t="str">
        <f>IFERROR(VLOOKUP(J64,Causa!$A$2:$F$15,6,0),"")</f>
        <v/>
      </c>
      <c r="F64" s="52"/>
      <c r="G64" s="53"/>
      <c r="H64" s="212"/>
      <c r="I64" s="55"/>
      <c r="J64" s="54"/>
      <c r="K64" s="54"/>
      <c r="L64" s="54"/>
      <c r="M64" s="54"/>
      <c r="N64" s="54"/>
      <c r="O64" s="54"/>
      <c r="P64" s="54"/>
      <c r="Q64" s="55"/>
      <c r="R64" s="54"/>
      <c r="S64" s="56">
        <f t="shared" si="17"/>
        <v>0</v>
      </c>
      <c r="T64" s="56">
        <f t="shared" si="14"/>
        <v>0</v>
      </c>
      <c r="U64" s="56">
        <f t="shared" si="18"/>
        <v>0</v>
      </c>
      <c r="V64" s="56">
        <f t="shared" si="15"/>
        <v>0</v>
      </c>
      <c r="W64" s="64" t="str">
        <f t="shared" si="16"/>
        <v/>
      </c>
      <c r="X64" s="56" t="str">
        <f t="shared" si="19"/>
        <v>T</v>
      </c>
      <c r="Y64" s="20"/>
      <c r="Z64" s="19"/>
      <c r="AA64" s="20"/>
      <c r="AB64" s="19"/>
      <c r="AC64" s="21"/>
      <c r="AJ64" s="22"/>
      <c r="AK64" s="22"/>
      <c r="AL64" s="22"/>
      <c r="AM64" s="22"/>
      <c r="AN64" s="20"/>
      <c r="AO64" s="20"/>
      <c r="AP64" s="20"/>
      <c r="AQ64" s="20"/>
      <c r="AR64" s="20"/>
    </row>
    <row r="65" spans="1:44" s="17" customFormat="1" ht="30.75" customHeight="1" x14ac:dyDescent="0.2">
      <c r="A65" s="150"/>
      <c r="C65" s="63"/>
      <c r="D65" s="66" t="str">
        <f t="shared" si="13"/>
        <v/>
      </c>
      <c r="E65" s="69" t="str">
        <f>IFERROR(VLOOKUP(J65,Causa!$A$2:$F$15,6,0),"")</f>
        <v/>
      </c>
      <c r="F65" s="52"/>
      <c r="G65" s="53"/>
      <c r="H65" s="212"/>
      <c r="I65" s="55"/>
      <c r="J65" s="54"/>
      <c r="K65" s="54"/>
      <c r="L65" s="54"/>
      <c r="M65" s="54"/>
      <c r="N65" s="54"/>
      <c r="O65" s="54"/>
      <c r="P65" s="54"/>
      <c r="Q65" s="55"/>
      <c r="R65" s="54"/>
      <c r="S65" s="56">
        <f t="shared" si="17"/>
        <v>0</v>
      </c>
      <c r="T65" s="56">
        <f t="shared" si="14"/>
        <v>0</v>
      </c>
      <c r="U65" s="56">
        <f t="shared" si="18"/>
        <v>0</v>
      </c>
      <c r="V65" s="56">
        <f t="shared" si="15"/>
        <v>0</v>
      </c>
      <c r="W65" s="64" t="str">
        <f t="shared" si="16"/>
        <v/>
      </c>
      <c r="X65" s="56" t="str">
        <f t="shared" si="19"/>
        <v>T</v>
      </c>
      <c r="Y65" s="20"/>
      <c r="Z65" s="19"/>
      <c r="AA65" s="20"/>
      <c r="AB65" s="19"/>
      <c r="AC65" s="21"/>
      <c r="AJ65" s="22"/>
      <c r="AK65" s="22"/>
      <c r="AL65" s="22"/>
      <c r="AM65" s="22"/>
      <c r="AN65" s="20"/>
      <c r="AO65" s="20"/>
      <c r="AP65" s="20"/>
      <c r="AQ65" s="20"/>
      <c r="AR65" s="20"/>
    </row>
    <row r="66" spans="1:44" s="17" customFormat="1" ht="30.75" customHeight="1" x14ac:dyDescent="0.2">
      <c r="A66" s="150"/>
      <c r="C66" s="63"/>
      <c r="D66" s="66" t="str">
        <f t="shared" si="13"/>
        <v/>
      </c>
      <c r="E66" s="69" t="str">
        <f>IFERROR(VLOOKUP(J66,Causa!$A$2:$F$15,6,0),"")</f>
        <v/>
      </c>
      <c r="F66" s="52"/>
      <c r="G66" s="53"/>
      <c r="H66" s="212"/>
      <c r="I66" s="55"/>
      <c r="J66" s="54"/>
      <c r="K66" s="54"/>
      <c r="L66" s="54"/>
      <c r="M66" s="54"/>
      <c r="N66" s="54"/>
      <c r="O66" s="54"/>
      <c r="P66" s="54"/>
      <c r="Q66" s="55"/>
      <c r="R66" s="54"/>
      <c r="S66" s="56">
        <f t="shared" si="17"/>
        <v>0</v>
      </c>
      <c r="T66" s="56">
        <f t="shared" si="14"/>
        <v>0</v>
      </c>
      <c r="U66" s="56">
        <f t="shared" si="18"/>
        <v>0</v>
      </c>
      <c r="V66" s="56">
        <f t="shared" si="15"/>
        <v>0</v>
      </c>
      <c r="W66" s="64" t="str">
        <f t="shared" si="16"/>
        <v/>
      </c>
      <c r="X66" s="56" t="str">
        <f t="shared" si="19"/>
        <v>T</v>
      </c>
      <c r="Y66" s="20"/>
      <c r="Z66" s="19"/>
      <c r="AA66" s="20"/>
      <c r="AB66" s="19"/>
      <c r="AC66" s="21"/>
      <c r="AJ66" s="22"/>
      <c r="AK66" s="22"/>
      <c r="AL66" s="22"/>
      <c r="AM66" s="22"/>
      <c r="AN66" s="20"/>
      <c r="AO66" s="20"/>
      <c r="AP66" s="20"/>
      <c r="AQ66" s="20"/>
      <c r="AR66" s="20"/>
    </row>
    <row r="67" spans="1:44" s="17" customFormat="1" ht="30.75" customHeight="1" x14ac:dyDescent="0.2">
      <c r="A67" s="150"/>
      <c r="C67" s="63"/>
      <c r="D67" s="66" t="str">
        <f t="shared" si="13"/>
        <v/>
      </c>
      <c r="E67" s="69" t="str">
        <f>IFERROR(VLOOKUP(J67,Causa!$A$2:$F$15,6,0),"")</f>
        <v/>
      </c>
      <c r="F67" s="52"/>
      <c r="G67" s="53"/>
      <c r="H67" s="212"/>
      <c r="I67" s="55"/>
      <c r="J67" s="54"/>
      <c r="K67" s="54"/>
      <c r="L67" s="54"/>
      <c r="M67" s="54"/>
      <c r="N67" s="54"/>
      <c r="O67" s="54"/>
      <c r="P67" s="54"/>
      <c r="Q67" s="55"/>
      <c r="R67" s="54"/>
      <c r="S67" s="56">
        <f t="shared" si="17"/>
        <v>0</v>
      </c>
      <c r="T67" s="56">
        <f t="shared" si="14"/>
        <v>0</v>
      </c>
      <c r="U67" s="56">
        <f t="shared" si="18"/>
        <v>0</v>
      </c>
      <c r="V67" s="56">
        <f t="shared" si="15"/>
        <v>0</v>
      </c>
      <c r="W67" s="64" t="str">
        <f t="shared" si="16"/>
        <v/>
      </c>
      <c r="X67" s="56" t="str">
        <f t="shared" si="19"/>
        <v>T</v>
      </c>
      <c r="Y67" s="20"/>
      <c r="Z67" s="19"/>
      <c r="AA67" s="20"/>
      <c r="AB67" s="19"/>
      <c r="AC67" s="21"/>
      <c r="AJ67" s="22"/>
      <c r="AK67" s="22"/>
      <c r="AL67" s="22"/>
      <c r="AM67" s="22"/>
      <c r="AN67" s="20"/>
      <c r="AO67" s="20"/>
      <c r="AP67" s="20"/>
      <c r="AQ67" s="20"/>
      <c r="AR67" s="20"/>
    </row>
    <row r="68" spans="1:44" s="17" customFormat="1" ht="30.75" customHeight="1" x14ac:dyDescent="0.2">
      <c r="A68" s="150"/>
      <c r="C68" s="63"/>
      <c r="D68" s="66" t="str">
        <f t="shared" si="13"/>
        <v/>
      </c>
      <c r="E68" s="69" t="str">
        <f>IFERROR(VLOOKUP(J68,Causa!$A$2:$F$15,6,0),"")</f>
        <v/>
      </c>
      <c r="F68" s="52"/>
      <c r="G68" s="53"/>
      <c r="H68" s="212"/>
      <c r="I68" s="55"/>
      <c r="J68" s="54"/>
      <c r="K68" s="54"/>
      <c r="L68" s="54"/>
      <c r="M68" s="54"/>
      <c r="N68" s="54"/>
      <c r="O68" s="54"/>
      <c r="P68" s="54"/>
      <c r="Q68" s="55"/>
      <c r="R68" s="54"/>
      <c r="S68" s="56">
        <f t="shared" si="17"/>
        <v>0</v>
      </c>
      <c r="T68" s="56">
        <f t="shared" si="14"/>
        <v>0</v>
      </c>
      <c r="U68" s="56">
        <f t="shared" si="18"/>
        <v>0</v>
      </c>
      <c r="V68" s="56">
        <f t="shared" si="15"/>
        <v>0</v>
      </c>
      <c r="W68" s="64" t="str">
        <f t="shared" si="16"/>
        <v/>
      </c>
      <c r="X68" s="56" t="str">
        <f t="shared" si="19"/>
        <v>T</v>
      </c>
      <c r="Y68" s="20"/>
      <c r="Z68" s="19"/>
      <c r="AA68" s="20"/>
      <c r="AB68" s="19"/>
      <c r="AC68" s="21"/>
      <c r="AJ68" s="22"/>
      <c r="AK68" s="22"/>
      <c r="AL68" s="22"/>
      <c r="AM68" s="22"/>
      <c r="AN68" s="20"/>
      <c r="AO68" s="20"/>
      <c r="AP68" s="20"/>
      <c r="AQ68" s="20"/>
      <c r="AR68" s="20"/>
    </row>
    <row r="69" spans="1:44" s="17" customFormat="1" ht="30.75" customHeight="1" x14ac:dyDescent="0.2">
      <c r="A69" s="150"/>
      <c r="C69" s="63"/>
      <c r="D69" s="66" t="str">
        <f t="shared" si="13"/>
        <v/>
      </c>
      <c r="E69" s="69" t="str">
        <f>IFERROR(VLOOKUP(J69,Causa!$A$2:$F$15,6,0),"")</f>
        <v/>
      </c>
      <c r="F69" s="52"/>
      <c r="G69" s="53"/>
      <c r="H69" s="212"/>
      <c r="I69" s="55"/>
      <c r="J69" s="54"/>
      <c r="K69" s="54"/>
      <c r="L69" s="54"/>
      <c r="M69" s="54"/>
      <c r="N69" s="54"/>
      <c r="O69" s="54"/>
      <c r="P69" s="54"/>
      <c r="Q69" s="55"/>
      <c r="R69" s="54"/>
      <c r="S69" s="56">
        <f t="shared" si="17"/>
        <v>0</v>
      </c>
      <c r="T69" s="56">
        <f t="shared" si="14"/>
        <v>0</v>
      </c>
      <c r="U69" s="56">
        <f t="shared" si="18"/>
        <v>0</v>
      </c>
      <c r="V69" s="56">
        <f t="shared" si="15"/>
        <v>0</v>
      </c>
      <c r="W69" s="64" t="str">
        <f t="shared" si="16"/>
        <v/>
      </c>
      <c r="X69" s="56" t="str">
        <f t="shared" si="19"/>
        <v>T</v>
      </c>
      <c r="Y69" s="20"/>
      <c r="Z69" s="19"/>
      <c r="AA69" s="20"/>
      <c r="AB69" s="19"/>
      <c r="AC69" s="21"/>
      <c r="AJ69" s="22"/>
      <c r="AK69" s="22"/>
      <c r="AL69" s="22"/>
      <c r="AM69" s="22"/>
      <c r="AN69" s="20"/>
      <c r="AO69" s="20"/>
      <c r="AP69" s="20"/>
      <c r="AQ69" s="20"/>
      <c r="AR69" s="20"/>
    </row>
    <row r="70" spans="1:44" s="17" customFormat="1" ht="30.75" customHeight="1" x14ac:dyDescent="0.2">
      <c r="A70" s="150"/>
      <c r="C70" s="63"/>
      <c r="D70" s="66" t="str">
        <f t="shared" si="13"/>
        <v/>
      </c>
      <c r="E70" s="69" t="str">
        <f>IFERROR(VLOOKUP(J70,Causa!$A$2:$F$15,6,0),"")</f>
        <v/>
      </c>
      <c r="F70" s="52"/>
      <c r="G70" s="53"/>
      <c r="H70" s="212"/>
      <c r="I70" s="55"/>
      <c r="J70" s="54"/>
      <c r="K70" s="54"/>
      <c r="L70" s="54"/>
      <c r="M70" s="54"/>
      <c r="N70" s="54"/>
      <c r="O70" s="54"/>
      <c r="P70" s="54"/>
      <c r="Q70" s="55"/>
      <c r="R70" s="54"/>
      <c r="S70" s="56">
        <f t="shared" si="17"/>
        <v>0</v>
      </c>
      <c r="T70" s="56">
        <f t="shared" si="14"/>
        <v>0</v>
      </c>
      <c r="U70" s="56">
        <f t="shared" si="18"/>
        <v>0</v>
      </c>
      <c r="V70" s="56">
        <f t="shared" si="15"/>
        <v>0</v>
      </c>
      <c r="W70" s="64" t="str">
        <f t="shared" si="16"/>
        <v/>
      </c>
      <c r="X70" s="56" t="str">
        <f t="shared" si="19"/>
        <v>T</v>
      </c>
      <c r="Y70" s="20"/>
      <c r="Z70" s="19"/>
      <c r="AA70" s="20"/>
      <c r="AB70" s="19"/>
      <c r="AC70" s="21"/>
      <c r="AJ70" s="22"/>
      <c r="AK70" s="22"/>
      <c r="AL70" s="22"/>
      <c r="AM70" s="22"/>
      <c r="AN70" s="20"/>
      <c r="AO70" s="20"/>
      <c r="AP70" s="20"/>
      <c r="AQ70" s="20"/>
      <c r="AR70" s="20"/>
    </row>
    <row r="71" spans="1:44" s="17" customFormat="1" ht="30.75" customHeight="1" x14ac:dyDescent="0.2">
      <c r="A71" s="150"/>
      <c r="C71" s="63"/>
      <c r="D71" s="66" t="str">
        <f t="shared" si="13"/>
        <v/>
      </c>
      <c r="E71" s="69" t="str">
        <f>IFERROR(VLOOKUP(J71,Causa!$A$2:$F$15,6,0),"")</f>
        <v/>
      </c>
      <c r="F71" s="52"/>
      <c r="G71" s="53"/>
      <c r="H71" s="212"/>
      <c r="I71" s="55"/>
      <c r="J71" s="54"/>
      <c r="K71" s="54"/>
      <c r="L71" s="54"/>
      <c r="M71" s="54"/>
      <c r="N71" s="54"/>
      <c r="O71" s="54"/>
      <c r="P71" s="54"/>
      <c r="Q71" s="55"/>
      <c r="R71" s="54"/>
      <c r="S71" s="56">
        <f t="shared" si="17"/>
        <v>0</v>
      </c>
      <c r="T71" s="56">
        <f t="shared" si="14"/>
        <v>0</v>
      </c>
      <c r="U71" s="56">
        <f t="shared" si="18"/>
        <v>0</v>
      </c>
      <c r="V71" s="56">
        <f t="shared" si="15"/>
        <v>0</v>
      </c>
      <c r="W71" s="64" t="str">
        <f t="shared" si="16"/>
        <v/>
      </c>
      <c r="X71" s="56" t="str">
        <f t="shared" si="19"/>
        <v>T</v>
      </c>
      <c r="Y71" s="20"/>
      <c r="Z71" s="19"/>
      <c r="AA71" s="20"/>
      <c r="AB71" s="19"/>
      <c r="AC71" s="21"/>
      <c r="AJ71" s="22"/>
      <c r="AK71" s="22"/>
      <c r="AL71" s="22"/>
      <c r="AM71" s="22"/>
      <c r="AN71" s="20"/>
      <c r="AO71" s="20"/>
      <c r="AP71" s="20"/>
      <c r="AQ71" s="20"/>
      <c r="AR71" s="20"/>
    </row>
    <row r="72" spans="1:44" s="17" customFormat="1" ht="30.75" customHeight="1" x14ac:dyDescent="0.2">
      <c r="A72" s="150"/>
      <c r="C72" s="63"/>
      <c r="D72" s="66" t="str">
        <f t="shared" si="13"/>
        <v/>
      </c>
      <c r="E72" s="69" t="str">
        <f>IFERROR(VLOOKUP(J72,Causa!$A$2:$F$15,6,0),"")</f>
        <v/>
      </c>
      <c r="F72" s="52"/>
      <c r="G72" s="53"/>
      <c r="H72" s="212"/>
      <c r="I72" s="55"/>
      <c r="J72" s="54"/>
      <c r="K72" s="54"/>
      <c r="L72" s="54"/>
      <c r="M72" s="54"/>
      <c r="N72" s="54"/>
      <c r="O72" s="54"/>
      <c r="P72" s="54"/>
      <c r="Q72" s="55"/>
      <c r="R72" s="54"/>
      <c r="S72" s="56">
        <f t="shared" si="17"/>
        <v>0</v>
      </c>
      <c r="T72" s="56">
        <f t="shared" si="14"/>
        <v>0</v>
      </c>
      <c r="U72" s="56">
        <f t="shared" si="18"/>
        <v>0</v>
      </c>
      <c r="V72" s="56">
        <f t="shared" si="15"/>
        <v>0</v>
      </c>
      <c r="W72" s="64" t="str">
        <f t="shared" si="16"/>
        <v/>
      </c>
      <c r="X72" s="56" t="str">
        <f t="shared" si="19"/>
        <v>T</v>
      </c>
      <c r="Y72" s="20"/>
      <c r="Z72" s="19"/>
      <c r="AA72" s="20"/>
      <c r="AB72" s="19"/>
      <c r="AC72" s="21"/>
      <c r="AJ72" s="22"/>
      <c r="AK72" s="22"/>
      <c r="AL72" s="22"/>
      <c r="AM72" s="22"/>
      <c r="AN72" s="20"/>
      <c r="AO72" s="20"/>
      <c r="AP72" s="20"/>
      <c r="AQ72" s="20"/>
      <c r="AR72" s="20"/>
    </row>
    <row r="73" spans="1:44" s="17" customFormat="1" ht="30.75" customHeight="1" x14ac:dyDescent="0.2">
      <c r="A73" s="150"/>
      <c r="C73" s="63"/>
      <c r="D73" s="66" t="str">
        <f t="shared" si="13"/>
        <v/>
      </c>
      <c r="E73" s="69" t="str">
        <f>IFERROR(VLOOKUP(J73,Causa!$A$2:$F$15,6,0),"")</f>
        <v/>
      </c>
      <c r="F73" s="52"/>
      <c r="G73" s="53"/>
      <c r="H73" s="212"/>
      <c r="I73" s="55"/>
      <c r="J73" s="54"/>
      <c r="K73" s="54"/>
      <c r="L73" s="54"/>
      <c r="M73" s="54"/>
      <c r="N73" s="54"/>
      <c r="O73" s="54"/>
      <c r="P73" s="54"/>
      <c r="Q73" s="55"/>
      <c r="R73" s="54"/>
      <c r="S73" s="56">
        <f t="shared" si="17"/>
        <v>0</v>
      </c>
      <c r="T73" s="56">
        <f t="shared" si="14"/>
        <v>0</v>
      </c>
      <c r="U73" s="56">
        <f t="shared" si="18"/>
        <v>0</v>
      </c>
      <c r="V73" s="56">
        <f t="shared" si="15"/>
        <v>0</v>
      </c>
      <c r="W73" s="64" t="str">
        <f t="shared" si="16"/>
        <v/>
      </c>
      <c r="X73" s="56" t="str">
        <f t="shared" si="19"/>
        <v>T</v>
      </c>
      <c r="Y73" s="20"/>
      <c r="Z73" s="19"/>
      <c r="AA73" s="20"/>
      <c r="AB73" s="19"/>
      <c r="AC73" s="21"/>
      <c r="AJ73" s="22"/>
      <c r="AK73" s="22"/>
      <c r="AL73" s="22"/>
      <c r="AM73" s="22"/>
      <c r="AN73" s="20"/>
      <c r="AO73" s="20"/>
      <c r="AP73" s="20"/>
      <c r="AQ73" s="20"/>
      <c r="AR73" s="20"/>
    </row>
    <row r="74" spans="1:44" s="17" customFormat="1" ht="30.75" customHeight="1" x14ac:dyDescent="0.2">
      <c r="A74" s="150"/>
      <c r="C74" s="63"/>
      <c r="D74" s="66" t="str">
        <f t="shared" si="13"/>
        <v/>
      </c>
      <c r="E74" s="69" t="str">
        <f>IFERROR(VLOOKUP(J74,Causa!$A$2:$F$15,6,0),"")</f>
        <v/>
      </c>
      <c r="F74" s="52"/>
      <c r="G74" s="53"/>
      <c r="H74" s="212"/>
      <c r="I74" s="55"/>
      <c r="J74" s="54"/>
      <c r="K74" s="54"/>
      <c r="L74" s="54"/>
      <c r="M74" s="54"/>
      <c r="N74" s="54"/>
      <c r="O74" s="54"/>
      <c r="P74" s="54"/>
      <c r="Q74" s="55"/>
      <c r="R74" s="54"/>
      <c r="S74" s="56">
        <f t="shared" si="17"/>
        <v>0</v>
      </c>
      <c r="T74" s="56">
        <f t="shared" si="14"/>
        <v>0</v>
      </c>
      <c r="U74" s="56">
        <f t="shared" si="18"/>
        <v>0</v>
      </c>
      <c r="V74" s="56">
        <f t="shared" si="15"/>
        <v>0</v>
      </c>
      <c r="W74" s="64" t="str">
        <f t="shared" si="16"/>
        <v/>
      </c>
      <c r="X74" s="56" t="str">
        <f t="shared" si="19"/>
        <v>T</v>
      </c>
      <c r="Y74" s="20"/>
      <c r="Z74" s="19"/>
      <c r="AA74" s="20"/>
      <c r="AB74" s="19"/>
      <c r="AC74" s="21"/>
      <c r="AJ74" s="22"/>
      <c r="AK74" s="22"/>
      <c r="AL74" s="22"/>
      <c r="AM74" s="22"/>
      <c r="AN74" s="20"/>
      <c r="AO74" s="20"/>
      <c r="AP74" s="20"/>
      <c r="AQ74" s="20"/>
      <c r="AR74" s="20"/>
    </row>
    <row r="75" spans="1:44" s="17" customFormat="1" ht="30.75" customHeight="1" x14ac:dyDescent="0.2">
      <c r="A75" s="150"/>
      <c r="C75" s="63"/>
      <c r="D75" s="66" t="str">
        <f t="shared" si="13"/>
        <v/>
      </c>
      <c r="E75" s="69" t="str">
        <f>IFERROR(VLOOKUP(J75,Causa!$A$2:$F$15,6,0),"")</f>
        <v/>
      </c>
      <c r="F75" s="52"/>
      <c r="G75" s="53"/>
      <c r="H75" s="212"/>
      <c r="I75" s="55"/>
      <c r="J75" s="54"/>
      <c r="K75" s="54"/>
      <c r="L75" s="54"/>
      <c r="M75" s="54"/>
      <c r="N75" s="54"/>
      <c r="O75" s="54"/>
      <c r="P75" s="54"/>
      <c r="Q75" s="55"/>
      <c r="R75" s="54"/>
      <c r="S75" s="56">
        <f t="shared" si="17"/>
        <v>0</v>
      </c>
      <c r="T75" s="56">
        <f t="shared" si="14"/>
        <v>0</v>
      </c>
      <c r="U75" s="56">
        <f t="shared" si="18"/>
        <v>0</v>
      </c>
      <c r="V75" s="56">
        <f t="shared" si="15"/>
        <v>0</v>
      </c>
      <c r="W75" s="64" t="str">
        <f t="shared" si="16"/>
        <v/>
      </c>
      <c r="X75" s="56" t="str">
        <f t="shared" si="19"/>
        <v>T</v>
      </c>
      <c r="Y75" s="20"/>
      <c r="Z75" s="19"/>
      <c r="AA75" s="20"/>
      <c r="AB75" s="19"/>
      <c r="AC75" s="21"/>
      <c r="AJ75" s="22"/>
      <c r="AK75" s="22"/>
      <c r="AL75" s="22"/>
      <c r="AM75" s="22"/>
      <c r="AN75" s="20"/>
      <c r="AO75" s="20"/>
      <c r="AP75" s="20"/>
      <c r="AQ75" s="20"/>
      <c r="AR75" s="20"/>
    </row>
    <row r="76" spans="1:44" s="17" customFormat="1" ht="30.75" customHeight="1" x14ac:dyDescent="0.2">
      <c r="A76" s="150"/>
      <c r="C76" s="63"/>
      <c r="D76" s="66" t="str">
        <f t="shared" si="13"/>
        <v/>
      </c>
      <c r="E76" s="69" t="str">
        <f>IFERROR(VLOOKUP(J76,Causa!$A$2:$F$15,6,0),"")</f>
        <v/>
      </c>
      <c r="F76" s="52"/>
      <c r="G76" s="53"/>
      <c r="H76" s="212"/>
      <c r="I76" s="55"/>
      <c r="J76" s="54"/>
      <c r="K76" s="54"/>
      <c r="L76" s="54"/>
      <c r="M76" s="54"/>
      <c r="N76" s="54"/>
      <c r="O76" s="54"/>
      <c r="P76" s="54"/>
      <c r="Q76" s="55"/>
      <c r="R76" s="54"/>
      <c r="S76" s="56">
        <f t="shared" si="17"/>
        <v>0</v>
      </c>
      <c r="T76" s="56">
        <f t="shared" si="14"/>
        <v>0</v>
      </c>
      <c r="U76" s="56">
        <f t="shared" si="18"/>
        <v>0</v>
      </c>
      <c r="V76" s="56">
        <f t="shared" si="15"/>
        <v>0</v>
      </c>
      <c r="W76" s="64" t="str">
        <f t="shared" si="16"/>
        <v/>
      </c>
      <c r="X76" s="56" t="str">
        <f t="shared" si="19"/>
        <v>T</v>
      </c>
      <c r="Y76" s="20"/>
      <c r="Z76" s="19"/>
      <c r="AA76" s="20"/>
      <c r="AB76" s="19"/>
      <c r="AC76" s="21"/>
      <c r="AJ76" s="22"/>
      <c r="AK76" s="22"/>
      <c r="AL76" s="22"/>
      <c r="AM76" s="22"/>
      <c r="AN76" s="20"/>
      <c r="AO76" s="20"/>
      <c r="AP76" s="20"/>
      <c r="AQ76" s="20"/>
      <c r="AR76" s="20"/>
    </row>
    <row r="77" spans="1:44" s="17" customFormat="1" ht="30.75" customHeight="1" x14ac:dyDescent="0.2">
      <c r="A77" s="150"/>
      <c r="C77" s="63"/>
      <c r="D77" s="66" t="str">
        <f t="shared" si="13"/>
        <v/>
      </c>
      <c r="E77" s="69" t="str">
        <f>IFERROR(VLOOKUP(J77,Causa!$A$2:$F$15,6,0),"")</f>
        <v/>
      </c>
      <c r="F77" s="52"/>
      <c r="G77" s="53"/>
      <c r="H77" s="212"/>
      <c r="I77" s="55"/>
      <c r="J77" s="54"/>
      <c r="K77" s="54"/>
      <c r="L77" s="54"/>
      <c r="M77" s="54"/>
      <c r="N77" s="54"/>
      <c r="O77" s="54"/>
      <c r="P77" s="54"/>
      <c r="Q77" s="55"/>
      <c r="R77" s="54"/>
      <c r="S77" s="56">
        <f t="shared" si="17"/>
        <v>0</v>
      </c>
      <c r="T77" s="56">
        <f t="shared" si="14"/>
        <v>0</v>
      </c>
      <c r="U77" s="56">
        <f t="shared" si="18"/>
        <v>0</v>
      </c>
      <c r="V77" s="56">
        <f t="shared" si="15"/>
        <v>0</v>
      </c>
      <c r="W77" s="64" t="str">
        <f t="shared" si="16"/>
        <v/>
      </c>
      <c r="X77" s="56" t="str">
        <f t="shared" si="19"/>
        <v>T</v>
      </c>
      <c r="Y77" s="20"/>
      <c r="Z77" s="19"/>
      <c r="AA77" s="20"/>
      <c r="AB77" s="19"/>
      <c r="AC77" s="21"/>
      <c r="AJ77" s="22"/>
      <c r="AK77" s="22"/>
      <c r="AL77" s="22"/>
      <c r="AM77" s="22"/>
      <c r="AN77" s="20"/>
      <c r="AO77" s="20"/>
      <c r="AP77" s="20"/>
      <c r="AQ77" s="20"/>
      <c r="AR77" s="20"/>
    </row>
    <row r="78" spans="1:44" s="17" customFormat="1" ht="30.75" customHeight="1" x14ac:dyDescent="0.2">
      <c r="A78" s="150"/>
      <c r="C78" s="63"/>
      <c r="D78" s="66" t="str">
        <f t="shared" si="13"/>
        <v/>
      </c>
      <c r="E78" s="69" t="str">
        <f>IFERROR(VLOOKUP(J78,Causa!$A$2:$F$15,6,0),"")</f>
        <v/>
      </c>
      <c r="F78" s="52"/>
      <c r="G78" s="53"/>
      <c r="H78" s="212"/>
      <c r="I78" s="55"/>
      <c r="J78" s="54"/>
      <c r="K78" s="54"/>
      <c r="L78" s="54"/>
      <c r="M78" s="54"/>
      <c r="N78" s="54"/>
      <c r="O78" s="54"/>
      <c r="P78" s="54"/>
      <c r="Q78" s="55"/>
      <c r="R78" s="54"/>
      <c r="S78" s="56">
        <f t="shared" si="17"/>
        <v>0</v>
      </c>
      <c r="T78" s="56">
        <f t="shared" si="14"/>
        <v>0</v>
      </c>
      <c r="U78" s="56">
        <f t="shared" si="18"/>
        <v>0</v>
      </c>
      <c r="V78" s="56">
        <f t="shared" si="15"/>
        <v>0</v>
      </c>
      <c r="W78" s="64" t="str">
        <f t="shared" si="16"/>
        <v/>
      </c>
      <c r="X78" s="56" t="str">
        <f t="shared" si="19"/>
        <v>T</v>
      </c>
      <c r="Y78" s="20"/>
      <c r="Z78" s="19"/>
      <c r="AA78" s="20"/>
      <c r="AB78" s="19"/>
      <c r="AC78" s="21"/>
      <c r="AJ78" s="22"/>
      <c r="AK78" s="22"/>
      <c r="AL78" s="22"/>
      <c r="AM78" s="22"/>
      <c r="AN78" s="20"/>
      <c r="AO78" s="20"/>
      <c r="AP78" s="20"/>
      <c r="AQ78" s="20"/>
      <c r="AR78" s="20"/>
    </row>
    <row r="79" spans="1:44" s="17" customFormat="1" ht="30.75" customHeight="1" x14ac:dyDescent="0.2">
      <c r="A79" s="150"/>
      <c r="C79" s="63"/>
      <c r="D79" s="66" t="str">
        <f t="shared" si="13"/>
        <v/>
      </c>
      <c r="E79" s="69" t="str">
        <f>IFERROR(VLOOKUP(J79,Causa!$A$2:$F$15,6,0),"")</f>
        <v/>
      </c>
      <c r="F79" s="52"/>
      <c r="G79" s="53"/>
      <c r="H79" s="212"/>
      <c r="I79" s="55"/>
      <c r="J79" s="54"/>
      <c r="K79" s="54"/>
      <c r="L79" s="54"/>
      <c r="M79" s="54"/>
      <c r="N79" s="54"/>
      <c r="O79" s="54"/>
      <c r="P79" s="54"/>
      <c r="Q79" s="55"/>
      <c r="R79" s="54"/>
      <c r="S79" s="56">
        <f t="shared" si="17"/>
        <v>0</v>
      </c>
      <c r="T79" s="56">
        <f t="shared" si="14"/>
        <v>0</v>
      </c>
      <c r="U79" s="56">
        <f t="shared" si="18"/>
        <v>0</v>
      </c>
      <c r="V79" s="56">
        <f t="shared" si="15"/>
        <v>0</v>
      </c>
      <c r="W79" s="64" t="str">
        <f t="shared" si="16"/>
        <v/>
      </c>
      <c r="X79" s="56" t="str">
        <f t="shared" si="19"/>
        <v>T</v>
      </c>
      <c r="Y79" s="20"/>
      <c r="Z79" s="19"/>
      <c r="AA79" s="20"/>
      <c r="AB79" s="19"/>
      <c r="AC79" s="21"/>
      <c r="AJ79" s="22"/>
      <c r="AK79" s="22"/>
      <c r="AL79" s="22"/>
      <c r="AM79" s="22"/>
      <c r="AN79" s="20"/>
      <c r="AO79" s="20"/>
      <c r="AP79" s="20"/>
      <c r="AQ79" s="20"/>
      <c r="AR79" s="20"/>
    </row>
    <row r="80" spans="1:44" s="17" customFormat="1" ht="30.75" customHeight="1" x14ac:dyDescent="0.2">
      <c r="A80" s="150"/>
      <c r="C80" s="63"/>
      <c r="D80" s="66" t="str">
        <f t="shared" si="13"/>
        <v/>
      </c>
      <c r="E80" s="69" t="str">
        <f>IFERROR(VLOOKUP(J80,Causa!$A$2:$F$15,6,0),"")</f>
        <v/>
      </c>
      <c r="F80" s="52"/>
      <c r="G80" s="53"/>
      <c r="H80" s="212"/>
      <c r="I80" s="55"/>
      <c r="J80" s="54"/>
      <c r="K80" s="54"/>
      <c r="L80" s="54"/>
      <c r="M80" s="54"/>
      <c r="N80" s="54"/>
      <c r="O80" s="54"/>
      <c r="P80" s="54"/>
      <c r="Q80" s="55"/>
      <c r="R80" s="54"/>
      <c r="S80" s="56">
        <f t="shared" si="17"/>
        <v>0</v>
      </c>
      <c r="T80" s="56">
        <f t="shared" si="14"/>
        <v>0</v>
      </c>
      <c r="U80" s="56">
        <f t="shared" si="18"/>
        <v>0</v>
      </c>
      <c r="V80" s="56">
        <f t="shared" si="15"/>
        <v>0</v>
      </c>
      <c r="W80" s="64" t="str">
        <f t="shared" si="16"/>
        <v/>
      </c>
      <c r="X80" s="56" t="str">
        <f t="shared" si="19"/>
        <v>T</v>
      </c>
      <c r="Y80" s="20"/>
      <c r="Z80" s="19"/>
      <c r="AA80" s="20"/>
      <c r="AB80" s="19"/>
      <c r="AC80" s="21"/>
      <c r="AJ80" s="22"/>
      <c r="AK80" s="22"/>
      <c r="AL80" s="22"/>
      <c r="AM80" s="22"/>
      <c r="AN80" s="20"/>
      <c r="AO80" s="20"/>
      <c r="AP80" s="20"/>
      <c r="AQ80" s="20"/>
      <c r="AR80" s="20"/>
    </row>
    <row r="81" spans="1:44" s="17" customFormat="1" ht="30.75" customHeight="1" x14ac:dyDescent="0.2">
      <c r="A81" s="150"/>
      <c r="C81" s="63"/>
      <c r="D81" s="66" t="str">
        <f t="shared" si="13"/>
        <v/>
      </c>
      <c r="E81" s="69" t="str">
        <f>IFERROR(VLOOKUP(J81,Causa!$A$2:$F$15,6,0),"")</f>
        <v/>
      </c>
      <c r="F81" s="52"/>
      <c r="G81" s="53"/>
      <c r="H81" s="212"/>
      <c r="I81" s="55"/>
      <c r="J81" s="54"/>
      <c r="K81" s="54"/>
      <c r="L81" s="54"/>
      <c r="M81" s="54"/>
      <c r="N81" s="54"/>
      <c r="O81" s="54"/>
      <c r="P81" s="54"/>
      <c r="Q81" s="55"/>
      <c r="R81" s="54"/>
      <c r="S81" s="56">
        <f t="shared" si="17"/>
        <v>0</v>
      </c>
      <c r="T81" s="56">
        <f t="shared" si="14"/>
        <v>0</v>
      </c>
      <c r="U81" s="56">
        <f t="shared" si="18"/>
        <v>0</v>
      </c>
      <c r="V81" s="56">
        <f t="shared" si="15"/>
        <v>0</v>
      </c>
      <c r="W81" s="64" t="str">
        <f t="shared" si="16"/>
        <v/>
      </c>
      <c r="X81" s="56" t="str">
        <f t="shared" si="19"/>
        <v>T</v>
      </c>
      <c r="Y81" s="20"/>
      <c r="Z81" s="19"/>
      <c r="AA81" s="20"/>
      <c r="AB81" s="19"/>
      <c r="AC81" s="21"/>
      <c r="AJ81" s="22"/>
      <c r="AK81" s="22"/>
      <c r="AL81" s="22"/>
      <c r="AM81" s="22"/>
      <c r="AN81" s="20"/>
      <c r="AO81" s="20"/>
      <c r="AP81" s="20"/>
      <c r="AQ81" s="20"/>
      <c r="AR81" s="20"/>
    </row>
    <row r="82" spans="1:44" s="17" customFormat="1" ht="30.75" customHeight="1" x14ac:dyDescent="0.2">
      <c r="A82" s="150"/>
      <c r="C82" s="63"/>
      <c r="D82" s="66" t="str">
        <f t="shared" si="13"/>
        <v/>
      </c>
      <c r="E82" s="69" t="str">
        <f>IFERROR(VLOOKUP(J82,Causa!$A$2:$F$15,6,0),"")</f>
        <v/>
      </c>
      <c r="F82" s="52"/>
      <c r="G82" s="53"/>
      <c r="H82" s="212"/>
      <c r="I82" s="55"/>
      <c r="J82" s="54"/>
      <c r="K82" s="54"/>
      <c r="L82" s="54"/>
      <c r="M82" s="54"/>
      <c r="N82" s="54"/>
      <c r="O82" s="54"/>
      <c r="P82" s="54"/>
      <c r="Q82" s="55"/>
      <c r="R82" s="54"/>
      <c r="S82" s="56">
        <f t="shared" si="17"/>
        <v>0</v>
      </c>
      <c r="T82" s="56">
        <f t="shared" si="14"/>
        <v>0</v>
      </c>
      <c r="U82" s="56">
        <f t="shared" si="18"/>
        <v>0</v>
      </c>
      <c r="V82" s="56">
        <f t="shared" si="15"/>
        <v>0</v>
      </c>
      <c r="W82" s="64" t="str">
        <f t="shared" si="16"/>
        <v/>
      </c>
      <c r="X82" s="56" t="str">
        <f t="shared" si="19"/>
        <v>T</v>
      </c>
      <c r="Y82" s="20"/>
      <c r="Z82" s="19"/>
      <c r="AA82" s="20"/>
      <c r="AB82" s="19"/>
      <c r="AC82" s="21"/>
      <c r="AJ82" s="22"/>
      <c r="AK82" s="22"/>
      <c r="AL82" s="22"/>
      <c r="AM82" s="22"/>
      <c r="AN82" s="20"/>
      <c r="AO82" s="20"/>
      <c r="AP82" s="20"/>
      <c r="AQ82" s="20"/>
      <c r="AR82" s="20"/>
    </row>
    <row r="83" spans="1:44" s="17" customFormat="1" ht="30.75" customHeight="1" x14ac:dyDescent="0.2">
      <c r="A83" s="150"/>
      <c r="C83" s="63"/>
      <c r="D83" s="66" t="str">
        <f t="shared" si="13"/>
        <v/>
      </c>
      <c r="E83" s="69" t="str">
        <f>IFERROR(VLOOKUP(J83,Causa!$A$2:$F$15,6,0),"")</f>
        <v/>
      </c>
      <c r="F83" s="52"/>
      <c r="G83" s="53"/>
      <c r="H83" s="212"/>
      <c r="I83" s="55"/>
      <c r="J83" s="54"/>
      <c r="K83" s="54"/>
      <c r="L83" s="54"/>
      <c r="M83" s="54"/>
      <c r="N83" s="54"/>
      <c r="O83" s="54"/>
      <c r="P83" s="54"/>
      <c r="Q83" s="55"/>
      <c r="R83" s="54"/>
      <c r="S83" s="56">
        <f t="shared" si="17"/>
        <v>0</v>
      </c>
      <c r="T83" s="56">
        <f t="shared" si="14"/>
        <v>0</v>
      </c>
      <c r="U83" s="56">
        <f t="shared" si="18"/>
        <v>0</v>
      </c>
      <c r="V83" s="56">
        <f t="shared" si="15"/>
        <v>0</v>
      </c>
      <c r="W83" s="64" t="str">
        <f t="shared" si="16"/>
        <v/>
      </c>
      <c r="X83" s="56" t="str">
        <f t="shared" si="19"/>
        <v>T</v>
      </c>
      <c r="Y83" s="20"/>
      <c r="Z83" s="19"/>
      <c r="AA83" s="20"/>
      <c r="AB83" s="19"/>
      <c r="AC83" s="21"/>
      <c r="AJ83" s="22"/>
      <c r="AK83" s="22"/>
      <c r="AL83" s="22"/>
      <c r="AM83" s="22"/>
      <c r="AN83" s="20"/>
      <c r="AO83" s="20"/>
      <c r="AP83" s="20"/>
      <c r="AQ83" s="20"/>
      <c r="AR83" s="20"/>
    </row>
    <row r="84" spans="1:44" s="17" customFormat="1" ht="30.75" customHeight="1" x14ac:dyDescent="0.2">
      <c r="A84" s="150"/>
      <c r="C84" s="63"/>
      <c r="D84" s="66" t="str">
        <f t="shared" si="13"/>
        <v/>
      </c>
      <c r="E84" s="69" t="str">
        <f>IFERROR(VLOOKUP(J84,Causa!$A$2:$F$15,6,0),"")</f>
        <v/>
      </c>
      <c r="F84" s="52"/>
      <c r="G84" s="53"/>
      <c r="H84" s="212"/>
      <c r="I84" s="55"/>
      <c r="J84" s="54"/>
      <c r="K84" s="54"/>
      <c r="L84" s="54"/>
      <c r="M84" s="54"/>
      <c r="N84" s="54"/>
      <c r="O84" s="54"/>
      <c r="P84" s="54"/>
      <c r="Q84" s="55"/>
      <c r="R84" s="54"/>
      <c r="S84" s="56">
        <f t="shared" si="17"/>
        <v>0</v>
      </c>
      <c r="T84" s="56">
        <f t="shared" si="14"/>
        <v>0</v>
      </c>
      <c r="U84" s="56">
        <f t="shared" si="18"/>
        <v>0</v>
      </c>
      <c r="V84" s="56">
        <f t="shared" si="15"/>
        <v>0</v>
      </c>
      <c r="W84" s="64" t="str">
        <f t="shared" si="16"/>
        <v/>
      </c>
      <c r="X84" s="56" t="str">
        <f t="shared" si="19"/>
        <v>T</v>
      </c>
      <c r="Y84" s="20"/>
      <c r="Z84" s="19"/>
      <c r="AA84" s="20"/>
      <c r="AB84" s="19"/>
      <c r="AC84" s="21"/>
      <c r="AJ84" s="22"/>
      <c r="AK84" s="22"/>
      <c r="AL84" s="22"/>
      <c r="AM84" s="22"/>
      <c r="AN84" s="20"/>
      <c r="AO84" s="20"/>
      <c r="AP84" s="20"/>
      <c r="AQ84" s="20"/>
      <c r="AR84" s="20"/>
    </row>
    <row r="85" spans="1:44" s="17" customFormat="1" ht="30.75" customHeight="1" x14ac:dyDescent="0.2">
      <c r="A85" s="150"/>
      <c r="C85" s="63"/>
      <c r="D85" s="66" t="str">
        <f t="shared" si="13"/>
        <v/>
      </c>
      <c r="E85" s="69" t="str">
        <f>IFERROR(VLOOKUP(J85,Causa!$A$2:$F$15,6,0),"")</f>
        <v/>
      </c>
      <c r="F85" s="52"/>
      <c r="G85" s="53"/>
      <c r="H85" s="212"/>
      <c r="I85" s="55"/>
      <c r="J85" s="54"/>
      <c r="K85" s="54"/>
      <c r="L85" s="54"/>
      <c r="M85" s="54"/>
      <c r="N85" s="54"/>
      <c r="O85" s="54"/>
      <c r="P85" s="54"/>
      <c r="Q85" s="55"/>
      <c r="R85" s="54"/>
      <c r="S85" s="56">
        <f t="shared" si="17"/>
        <v>0</v>
      </c>
      <c r="T85" s="56">
        <f t="shared" si="14"/>
        <v>0</v>
      </c>
      <c r="U85" s="56">
        <f t="shared" si="18"/>
        <v>0</v>
      </c>
      <c r="V85" s="56">
        <f t="shared" si="15"/>
        <v>0</v>
      </c>
      <c r="W85" s="64" t="str">
        <f t="shared" si="16"/>
        <v/>
      </c>
      <c r="X85" s="56" t="str">
        <f t="shared" si="19"/>
        <v>T</v>
      </c>
      <c r="Y85" s="20"/>
      <c r="Z85" s="19"/>
      <c r="AA85" s="20"/>
      <c r="AB85" s="19"/>
      <c r="AC85" s="21"/>
      <c r="AJ85" s="22"/>
      <c r="AK85" s="22"/>
      <c r="AL85" s="22"/>
      <c r="AM85" s="22"/>
      <c r="AN85" s="20"/>
      <c r="AO85" s="20"/>
      <c r="AP85" s="20"/>
      <c r="AQ85" s="20"/>
      <c r="AR85" s="20"/>
    </row>
    <row r="86" spans="1:44" s="17" customFormat="1" ht="30.75" customHeight="1" x14ac:dyDescent="0.2">
      <c r="A86" s="150"/>
      <c r="C86" s="63"/>
      <c r="D86" s="66" t="str">
        <f t="shared" si="13"/>
        <v/>
      </c>
      <c r="E86" s="69" t="str">
        <f>IFERROR(VLOOKUP(J86,Causa!$A$2:$F$15,6,0),"")</f>
        <v/>
      </c>
      <c r="F86" s="52"/>
      <c r="G86" s="53"/>
      <c r="H86" s="212"/>
      <c r="I86" s="55"/>
      <c r="J86" s="54"/>
      <c r="K86" s="54"/>
      <c r="L86" s="54"/>
      <c r="M86" s="54"/>
      <c r="N86" s="54"/>
      <c r="O86" s="54"/>
      <c r="P86" s="54"/>
      <c r="Q86" s="55"/>
      <c r="R86" s="54"/>
      <c r="S86" s="56">
        <f t="shared" si="17"/>
        <v>0</v>
      </c>
      <c r="T86" s="56">
        <f t="shared" si="14"/>
        <v>0</v>
      </c>
      <c r="U86" s="56">
        <f t="shared" si="18"/>
        <v>0</v>
      </c>
      <c r="V86" s="56">
        <f t="shared" si="15"/>
        <v>0</v>
      </c>
      <c r="W86" s="64" t="str">
        <f t="shared" si="16"/>
        <v/>
      </c>
      <c r="X86" s="56" t="str">
        <f t="shared" si="19"/>
        <v>T</v>
      </c>
      <c r="Y86" s="20"/>
      <c r="Z86" s="19"/>
      <c r="AA86" s="20"/>
      <c r="AB86" s="19"/>
      <c r="AC86" s="21"/>
      <c r="AJ86" s="22"/>
      <c r="AK86" s="22"/>
      <c r="AL86" s="22"/>
      <c r="AM86" s="22"/>
      <c r="AN86" s="20"/>
      <c r="AO86" s="20"/>
      <c r="AP86" s="20"/>
      <c r="AQ86" s="20"/>
      <c r="AR86" s="20"/>
    </row>
    <row r="87" spans="1:44" s="17" customFormat="1" ht="30.75" customHeight="1" x14ac:dyDescent="0.2">
      <c r="A87" s="150"/>
      <c r="C87" s="63"/>
      <c r="D87" s="66" t="str">
        <f t="shared" si="13"/>
        <v/>
      </c>
      <c r="E87" s="69" t="str">
        <f>IFERROR(VLOOKUP(J87,Causa!$A$2:$F$15,6,0),"")</f>
        <v/>
      </c>
      <c r="F87" s="52"/>
      <c r="G87" s="53"/>
      <c r="H87" s="212"/>
      <c r="I87" s="55"/>
      <c r="J87" s="54"/>
      <c r="K87" s="54"/>
      <c r="L87" s="54"/>
      <c r="M87" s="54"/>
      <c r="N87" s="54"/>
      <c r="O87" s="54"/>
      <c r="P87" s="54"/>
      <c r="Q87" s="55"/>
      <c r="R87" s="54"/>
      <c r="S87" s="56">
        <f t="shared" si="17"/>
        <v>0</v>
      </c>
      <c r="T87" s="56">
        <f t="shared" si="14"/>
        <v>0</v>
      </c>
      <c r="U87" s="56">
        <f t="shared" si="18"/>
        <v>0</v>
      </c>
      <c r="V87" s="56">
        <f t="shared" si="15"/>
        <v>0</v>
      </c>
      <c r="W87" s="64" t="str">
        <f t="shared" si="16"/>
        <v/>
      </c>
      <c r="X87" s="56" t="str">
        <f t="shared" si="19"/>
        <v>T</v>
      </c>
      <c r="Y87" s="20"/>
      <c r="Z87" s="19"/>
      <c r="AA87" s="20"/>
      <c r="AB87" s="19"/>
      <c r="AC87" s="21"/>
      <c r="AJ87" s="22"/>
      <c r="AK87" s="22"/>
      <c r="AL87" s="22"/>
      <c r="AM87" s="22"/>
      <c r="AN87" s="20"/>
      <c r="AO87" s="20"/>
      <c r="AP87" s="20"/>
      <c r="AQ87" s="20"/>
      <c r="AR87" s="20"/>
    </row>
    <row r="88" spans="1:44" s="17" customFormat="1" ht="30.75" customHeight="1" x14ac:dyDescent="0.2">
      <c r="A88" s="150"/>
      <c r="C88" s="63"/>
      <c r="D88" s="66" t="str">
        <f t="shared" si="13"/>
        <v/>
      </c>
      <c r="E88" s="69" t="str">
        <f>IFERROR(VLOOKUP(J88,Causa!$A$2:$F$15,6,0),"")</f>
        <v/>
      </c>
      <c r="F88" s="52"/>
      <c r="G88" s="53"/>
      <c r="H88" s="212"/>
      <c r="I88" s="55"/>
      <c r="J88" s="54"/>
      <c r="K88" s="54"/>
      <c r="L88" s="54"/>
      <c r="M88" s="54"/>
      <c r="N88" s="54"/>
      <c r="O88" s="54"/>
      <c r="P88" s="54"/>
      <c r="Q88" s="55"/>
      <c r="R88" s="54"/>
      <c r="S88" s="56">
        <f t="shared" si="17"/>
        <v>0</v>
      </c>
      <c r="T88" s="56">
        <f t="shared" si="14"/>
        <v>0</v>
      </c>
      <c r="U88" s="56">
        <f t="shared" si="18"/>
        <v>0</v>
      </c>
      <c r="V88" s="56">
        <f t="shared" si="15"/>
        <v>0</v>
      </c>
      <c r="W88" s="64" t="str">
        <f t="shared" si="16"/>
        <v/>
      </c>
      <c r="X88" s="56" t="str">
        <f t="shared" si="19"/>
        <v>T</v>
      </c>
      <c r="Y88" s="20"/>
      <c r="Z88" s="19"/>
      <c r="AA88" s="20"/>
      <c r="AB88" s="19"/>
      <c r="AC88" s="21"/>
      <c r="AJ88" s="22"/>
      <c r="AK88" s="22"/>
      <c r="AL88" s="22"/>
      <c r="AM88" s="22"/>
      <c r="AN88" s="20"/>
      <c r="AO88" s="20"/>
      <c r="AP88" s="20"/>
      <c r="AQ88" s="20"/>
      <c r="AR88" s="20"/>
    </row>
    <row r="89" spans="1:44" s="17" customFormat="1" ht="30.75" customHeight="1" x14ac:dyDescent="0.2">
      <c r="A89" s="150"/>
      <c r="C89" s="63"/>
      <c r="D89" s="66" t="str">
        <f t="shared" si="13"/>
        <v/>
      </c>
      <c r="E89" s="69" t="str">
        <f>IFERROR(VLOOKUP(J89,Causa!$A$2:$F$15,6,0),"")</f>
        <v/>
      </c>
      <c r="F89" s="52"/>
      <c r="G89" s="53"/>
      <c r="H89" s="212"/>
      <c r="I89" s="55"/>
      <c r="J89" s="54"/>
      <c r="K89" s="54"/>
      <c r="L89" s="54"/>
      <c r="M89" s="54"/>
      <c r="N89" s="54"/>
      <c r="O89" s="54"/>
      <c r="P89" s="54"/>
      <c r="Q89" s="55"/>
      <c r="R89" s="54"/>
      <c r="S89" s="56">
        <f t="shared" si="17"/>
        <v>0</v>
      </c>
      <c r="T89" s="56">
        <f t="shared" si="14"/>
        <v>0</v>
      </c>
      <c r="U89" s="56">
        <f t="shared" si="18"/>
        <v>0</v>
      </c>
      <c r="V89" s="56">
        <f t="shared" si="15"/>
        <v>0</v>
      </c>
      <c r="W89" s="64" t="str">
        <f t="shared" si="16"/>
        <v/>
      </c>
      <c r="X89" s="56" t="str">
        <f t="shared" si="19"/>
        <v>T</v>
      </c>
      <c r="Y89" s="20"/>
      <c r="Z89" s="19"/>
      <c r="AA89" s="20"/>
      <c r="AB89" s="19"/>
      <c r="AC89" s="21"/>
      <c r="AJ89" s="22"/>
      <c r="AK89" s="22"/>
      <c r="AL89" s="22"/>
      <c r="AM89" s="22"/>
      <c r="AN89" s="20"/>
      <c r="AO89" s="20"/>
      <c r="AP89" s="20"/>
      <c r="AQ89" s="20"/>
      <c r="AR89" s="20"/>
    </row>
    <row r="90" spans="1:44" s="17" customFormat="1" ht="30.75" customHeight="1" x14ac:dyDescent="0.2">
      <c r="A90" s="150"/>
      <c r="C90" s="63"/>
      <c r="D90" s="66" t="str">
        <f t="shared" si="13"/>
        <v/>
      </c>
      <c r="E90" s="69" t="str">
        <f>IFERROR(VLOOKUP(J90,Causa!$A$2:$F$15,6,0),"")</f>
        <v/>
      </c>
      <c r="F90" s="52"/>
      <c r="G90" s="53"/>
      <c r="H90" s="212"/>
      <c r="I90" s="55"/>
      <c r="J90" s="54"/>
      <c r="K90" s="54"/>
      <c r="L90" s="54"/>
      <c r="M90" s="54"/>
      <c r="N90" s="54"/>
      <c r="O90" s="54"/>
      <c r="P90" s="54"/>
      <c r="Q90" s="55"/>
      <c r="R90" s="54"/>
      <c r="S90" s="56">
        <f t="shared" si="17"/>
        <v>0</v>
      </c>
      <c r="T90" s="56">
        <f t="shared" si="14"/>
        <v>0</v>
      </c>
      <c r="U90" s="56">
        <f t="shared" si="18"/>
        <v>0</v>
      </c>
      <c r="V90" s="56">
        <f t="shared" si="15"/>
        <v>0</v>
      </c>
      <c r="W90" s="64" t="str">
        <f t="shared" si="16"/>
        <v/>
      </c>
      <c r="X90" s="56" t="str">
        <f t="shared" si="19"/>
        <v>T</v>
      </c>
      <c r="Y90" s="20"/>
      <c r="Z90" s="19"/>
      <c r="AA90" s="20"/>
      <c r="AB90" s="19"/>
      <c r="AC90" s="21"/>
      <c r="AJ90" s="22"/>
      <c r="AK90" s="22"/>
      <c r="AL90" s="22"/>
      <c r="AM90" s="22"/>
      <c r="AN90" s="20"/>
      <c r="AO90" s="20"/>
      <c r="AP90" s="20"/>
      <c r="AQ90" s="20"/>
      <c r="AR90" s="20"/>
    </row>
    <row r="91" spans="1:44" s="17" customFormat="1" ht="30.75" customHeight="1" x14ac:dyDescent="0.2">
      <c r="A91" s="150"/>
      <c r="C91" s="63"/>
      <c r="D91" s="66" t="str">
        <f t="shared" si="13"/>
        <v/>
      </c>
      <c r="E91" s="69" t="str">
        <f>IFERROR(VLOOKUP(J91,Causa!$A$2:$F$15,6,0),"")</f>
        <v/>
      </c>
      <c r="F91" s="52"/>
      <c r="G91" s="53"/>
      <c r="H91" s="212"/>
      <c r="I91" s="55"/>
      <c r="J91" s="54"/>
      <c r="K91" s="54"/>
      <c r="L91" s="54"/>
      <c r="M91" s="54"/>
      <c r="N91" s="54"/>
      <c r="O91" s="54"/>
      <c r="P91" s="54"/>
      <c r="Q91" s="55"/>
      <c r="R91" s="54"/>
      <c r="S91" s="56">
        <f t="shared" si="17"/>
        <v>0</v>
      </c>
      <c r="T91" s="56">
        <f t="shared" si="14"/>
        <v>0</v>
      </c>
      <c r="U91" s="56">
        <f t="shared" si="18"/>
        <v>0</v>
      </c>
      <c r="V91" s="56">
        <f t="shared" si="15"/>
        <v>0</v>
      </c>
      <c r="W91" s="64" t="str">
        <f t="shared" si="16"/>
        <v/>
      </c>
      <c r="X91" s="56" t="str">
        <f t="shared" si="19"/>
        <v>T</v>
      </c>
      <c r="Y91" s="20"/>
      <c r="Z91" s="19"/>
      <c r="AA91" s="20"/>
      <c r="AB91" s="19"/>
      <c r="AC91" s="21"/>
      <c r="AJ91" s="22"/>
      <c r="AK91" s="22"/>
      <c r="AL91" s="22"/>
      <c r="AM91" s="22"/>
      <c r="AN91" s="20"/>
      <c r="AO91" s="20"/>
      <c r="AP91" s="20"/>
      <c r="AQ91" s="20"/>
      <c r="AR91" s="20"/>
    </row>
    <row r="92" spans="1:44" s="17" customFormat="1" ht="30.75" customHeight="1" x14ac:dyDescent="0.2">
      <c r="A92" s="150"/>
      <c r="C92" s="63"/>
      <c r="D92" s="66" t="str">
        <f t="shared" si="13"/>
        <v/>
      </c>
      <c r="E92" s="69" t="str">
        <f>IFERROR(VLOOKUP(J92,Causa!$A$2:$F$15,6,0),"")</f>
        <v/>
      </c>
      <c r="F92" s="52"/>
      <c r="G92" s="53"/>
      <c r="H92" s="212"/>
      <c r="I92" s="55"/>
      <c r="J92" s="54"/>
      <c r="K92" s="54"/>
      <c r="L92" s="54"/>
      <c r="M92" s="54"/>
      <c r="N92" s="54"/>
      <c r="O92" s="54"/>
      <c r="P92" s="54"/>
      <c r="Q92" s="55"/>
      <c r="R92" s="54"/>
      <c r="S92" s="56">
        <f t="shared" si="17"/>
        <v>0</v>
      </c>
      <c r="T92" s="56">
        <f t="shared" si="14"/>
        <v>0</v>
      </c>
      <c r="U92" s="56">
        <f t="shared" si="18"/>
        <v>0</v>
      </c>
      <c r="V92" s="56">
        <f t="shared" si="15"/>
        <v>0</v>
      </c>
      <c r="W92" s="64" t="str">
        <f t="shared" si="16"/>
        <v/>
      </c>
      <c r="X92" s="56" t="str">
        <f t="shared" si="19"/>
        <v>T</v>
      </c>
      <c r="Y92" s="20"/>
      <c r="Z92" s="19"/>
      <c r="AA92" s="20"/>
      <c r="AB92" s="19"/>
      <c r="AC92" s="21"/>
      <c r="AJ92" s="22"/>
      <c r="AK92" s="22"/>
      <c r="AL92" s="22"/>
      <c r="AM92" s="22"/>
      <c r="AN92" s="20"/>
      <c r="AO92" s="20"/>
      <c r="AP92" s="20"/>
      <c r="AQ92" s="20"/>
      <c r="AR92" s="20"/>
    </row>
    <row r="93" spans="1:44" s="17" customFormat="1" ht="30.75" customHeight="1" x14ac:dyDescent="0.2">
      <c r="A93" s="150"/>
      <c r="C93" s="63"/>
      <c r="D93" s="66" t="str">
        <f t="shared" si="13"/>
        <v/>
      </c>
      <c r="E93" s="69" t="str">
        <f>IFERROR(VLOOKUP(J93,Causa!$A$2:$F$15,6,0),"")</f>
        <v/>
      </c>
      <c r="F93" s="52"/>
      <c r="G93" s="53"/>
      <c r="H93" s="212"/>
      <c r="I93" s="55"/>
      <c r="J93" s="54"/>
      <c r="K93" s="54"/>
      <c r="L93" s="54"/>
      <c r="M93" s="54"/>
      <c r="N93" s="54"/>
      <c r="O93" s="54"/>
      <c r="P93" s="54"/>
      <c r="Q93" s="55"/>
      <c r="R93" s="54"/>
      <c r="S93" s="56">
        <f t="shared" si="17"/>
        <v>0</v>
      </c>
      <c r="T93" s="56">
        <f t="shared" si="14"/>
        <v>0</v>
      </c>
      <c r="U93" s="56">
        <f t="shared" si="18"/>
        <v>0</v>
      </c>
      <c r="V93" s="56">
        <f t="shared" si="15"/>
        <v>0</v>
      </c>
      <c r="W93" s="64" t="str">
        <f t="shared" si="16"/>
        <v/>
      </c>
      <c r="X93" s="56" t="str">
        <f t="shared" si="19"/>
        <v>T</v>
      </c>
      <c r="Y93" s="20"/>
      <c r="Z93" s="19"/>
      <c r="AA93" s="20"/>
      <c r="AB93" s="19"/>
      <c r="AC93" s="21"/>
      <c r="AJ93" s="22"/>
      <c r="AK93" s="22"/>
      <c r="AL93" s="22"/>
      <c r="AM93" s="22"/>
      <c r="AN93" s="20"/>
      <c r="AO93" s="20"/>
      <c r="AP93" s="20"/>
      <c r="AQ93" s="20"/>
      <c r="AR93" s="20"/>
    </row>
    <row r="94" spans="1:44" s="17" customFormat="1" ht="30.75" customHeight="1" x14ac:dyDescent="0.2">
      <c r="A94" s="150"/>
      <c r="C94" s="63"/>
      <c r="D94" s="66" t="str">
        <f t="shared" si="13"/>
        <v/>
      </c>
      <c r="E94" s="69" t="str">
        <f>IFERROR(VLOOKUP(J94,Causa!$A$2:$F$15,6,0),"")</f>
        <v/>
      </c>
      <c r="F94" s="52"/>
      <c r="G94" s="53"/>
      <c r="H94" s="212"/>
      <c r="I94" s="55"/>
      <c r="J94" s="54"/>
      <c r="K94" s="54"/>
      <c r="L94" s="54"/>
      <c r="M94" s="54"/>
      <c r="N94" s="54"/>
      <c r="O94" s="54"/>
      <c r="P94" s="54"/>
      <c r="Q94" s="55"/>
      <c r="R94" s="54"/>
      <c r="S94" s="56">
        <f t="shared" si="17"/>
        <v>0</v>
      </c>
      <c r="T94" s="56">
        <f t="shared" si="14"/>
        <v>0</v>
      </c>
      <c r="U94" s="56">
        <f t="shared" si="18"/>
        <v>0</v>
      </c>
      <c r="V94" s="56">
        <f t="shared" si="15"/>
        <v>0</v>
      </c>
      <c r="W94" s="64" t="str">
        <f t="shared" si="16"/>
        <v/>
      </c>
      <c r="X94" s="56" t="str">
        <f t="shared" si="19"/>
        <v>T</v>
      </c>
      <c r="Y94" s="20"/>
      <c r="Z94" s="19"/>
      <c r="AA94" s="20"/>
      <c r="AB94" s="19"/>
      <c r="AC94" s="21"/>
      <c r="AJ94" s="22"/>
      <c r="AK94" s="22"/>
      <c r="AL94" s="22"/>
      <c r="AM94" s="22"/>
      <c r="AN94" s="20"/>
      <c r="AO94" s="20"/>
      <c r="AP94" s="20"/>
      <c r="AQ94" s="20"/>
      <c r="AR94" s="20"/>
    </row>
    <row r="95" spans="1:44" s="17" customFormat="1" ht="30.75" customHeight="1" x14ac:dyDescent="0.2">
      <c r="A95" s="150"/>
      <c r="C95" s="63"/>
      <c r="D95" s="66" t="str">
        <f t="shared" si="13"/>
        <v/>
      </c>
      <c r="E95" s="69" t="str">
        <f>IFERROR(VLOOKUP(J95,Causa!$A$2:$F$15,6,0),"")</f>
        <v/>
      </c>
      <c r="F95" s="52"/>
      <c r="G95" s="53"/>
      <c r="H95" s="212"/>
      <c r="I95" s="55"/>
      <c r="J95" s="54"/>
      <c r="K95" s="54"/>
      <c r="L95" s="54"/>
      <c r="M95" s="54"/>
      <c r="N95" s="54"/>
      <c r="O95" s="54"/>
      <c r="P95" s="54"/>
      <c r="Q95" s="55"/>
      <c r="R95" s="54"/>
      <c r="S95" s="56">
        <f t="shared" si="17"/>
        <v>0</v>
      </c>
      <c r="T95" s="56">
        <f t="shared" si="14"/>
        <v>0</v>
      </c>
      <c r="U95" s="56">
        <f t="shared" si="18"/>
        <v>0</v>
      </c>
      <c r="V95" s="56">
        <f t="shared" si="15"/>
        <v>0</v>
      </c>
      <c r="W95" s="64" t="str">
        <f t="shared" si="16"/>
        <v/>
      </c>
      <c r="X95" s="56" t="str">
        <f t="shared" si="19"/>
        <v>T</v>
      </c>
      <c r="Y95" s="20"/>
      <c r="Z95" s="19"/>
      <c r="AA95" s="20"/>
      <c r="AB95" s="19"/>
      <c r="AC95" s="21"/>
      <c r="AJ95" s="22"/>
      <c r="AK95" s="22"/>
      <c r="AL95" s="22"/>
      <c r="AM95" s="22"/>
      <c r="AN95" s="20"/>
      <c r="AO95" s="20"/>
      <c r="AP95" s="20"/>
      <c r="AQ95" s="20"/>
      <c r="AR95" s="20"/>
    </row>
    <row r="96" spans="1:44" s="17" customFormat="1" ht="30.75" customHeight="1" x14ac:dyDescent="0.2">
      <c r="A96" s="150"/>
      <c r="C96" s="63"/>
      <c r="D96" s="66" t="str">
        <f t="shared" si="13"/>
        <v/>
      </c>
      <c r="E96" s="69" t="str">
        <f>IFERROR(VLOOKUP(J96,Causa!$A$2:$F$15,6,0),"")</f>
        <v/>
      </c>
      <c r="F96" s="52"/>
      <c r="G96" s="53"/>
      <c r="H96" s="212"/>
      <c r="I96" s="55"/>
      <c r="J96" s="54"/>
      <c r="K96" s="54"/>
      <c r="L96" s="54"/>
      <c r="M96" s="54"/>
      <c r="N96" s="54"/>
      <c r="O96" s="54"/>
      <c r="P96" s="54"/>
      <c r="Q96" s="55"/>
      <c r="R96" s="54"/>
      <c r="S96" s="56">
        <f t="shared" si="17"/>
        <v>0</v>
      </c>
      <c r="T96" s="56">
        <f t="shared" si="14"/>
        <v>0</v>
      </c>
      <c r="U96" s="56">
        <f t="shared" si="18"/>
        <v>0</v>
      </c>
      <c r="V96" s="56">
        <f t="shared" si="15"/>
        <v>0</v>
      </c>
      <c r="W96" s="64" t="str">
        <f t="shared" si="16"/>
        <v/>
      </c>
      <c r="X96" s="56" t="str">
        <f t="shared" si="19"/>
        <v>T</v>
      </c>
      <c r="Y96" s="20"/>
      <c r="Z96" s="19"/>
      <c r="AA96" s="20"/>
      <c r="AB96" s="19"/>
      <c r="AC96" s="21"/>
      <c r="AJ96" s="22"/>
      <c r="AK96" s="22"/>
      <c r="AL96" s="22"/>
      <c r="AM96" s="22"/>
      <c r="AN96" s="20"/>
      <c r="AO96" s="20"/>
      <c r="AP96" s="20"/>
      <c r="AQ96" s="20"/>
      <c r="AR96" s="20"/>
    </row>
    <row r="97" spans="1:44" s="17" customFormat="1" ht="30.75" customHeight="1" x14ac:dyDescent="0.2">
      <c r="A97" s="150"/>
      <c r="C97" s="63"/>
      <c r="D97" s="66" t="str">
        <f t="shared" si="13"/>
        <v/>
      </c>
      <c r="E97" s="69" t="str">
        <f>IFERROR(VLOOKUP(J97,Causa!$A$2:$F$15,6,0),"")</f>
        <v/>
      </c>
      <c r="F97" s="52"/>
      <c r="G97" s="53"/>
      <c r="H97" s="212"/>
      <c r="I97" s="55"/>
      <c r="J97" s="54"/>
      <c r="K97" s="54"/>
      <c r="L97" s="54"/>
      <c r="M97" s="54"/>
      <c r="N97" s="54"/>
      <c r="O97" s="54"/>
      <c r="P97" s="54"/>
      <c r="Q97" s="55"/>
      <c r="R97" s="54"/>
      <c r="S97" s="56">
        <f t="shared" si="17"/>
        <v>0</v>
      </c>
      <c r="T97" s="56">
        <f t="shared" si="14"/>
        <v>0</v>
      </c>
      <c r="U97" s="56">
        <f t="shared" si="18"/>
        <v>0</v>
      </c>
      <c r="V97" s="56">
        <f t="shared" si="15"/>
        <v>0</v>
      </c>
      <c r="W97" s="64" t="str">
        <f t="shared" si="16"/>
        <v/>
      </c>
      <c r="X97" s="56" t="str">
        <f t="shared" si="19"/>
        <v>T</v>
      </c>
      <c r="Y97" s="20"/>
      <c r="Z97" s="19"/>
      <c r="AA97" s="20"/>
      <c r="AB97" s="19"/>
      <c r="AC97" s="21"/>
      <c r="AJ97" s="22"/>
      <c r="AK97" s="22"/>
      <c r="AL97" s="22"/>
      <c r="AM97" s="22"/>
      <c r="AN97" s="20"/>
      <c r="AO97" s="20"/>
      <c r="AP97" s="20"/>
      <c r="AQ97" s="20"/>
      <c r="AR97" s="20"/>
    </row>
    <row r="98" spans="1:44" s="17" customFormat="1" ht="30.75" customHeight="1" x14ac:dyDescent="0.2">
      <c r="A98" s="150"/>
      <c r="C98" s="63"/>
      <c r="D98" s="66" t="str">
        <f t="shared" si="13"/>
        <v/>
      </c>
      <c r="E98" s="69" t="str">
        <f>IFERROR(VLOOKUP(J98,Causa!$A$2:$F$15,6,0),"")</f>
        <v/>
      </c>
      <c r="F98" s="52"/>
      <c r="G98" s="53"/>
      <c r="H98" s="212"/>
      <c r="I98" s="55"/>
      <c r="J98" s="54"/>
      <c r="K98" s="54"/>
      <c r="L98" s="54"/>
      <c r="M98" s="54"/>
      <c r="N98" s="54"/>
      <c r="O98" s="54"/>
      <c r="P98" s="54"/>
      <c r="Q98" s="55"/>
      <c r="R98" s="54"/>
      <c r="S98" s="56">
        <f t="shared" si="17"/>
        <v>0</v>
      </c>
      <c r="T98" s="56">
        <f t="shared" si="14"/>
        <v>0</v>
      </c>
      <c r="U98" s="56">
        <f t="shared" si="18"/>
        <v>0</v>
      </c>
      <c r="V98" s="56">
        <f t="shared" si="15"/>
        <v>0</v>
      </c>
      <c r="W98" s="64" t="str">
        <f t="shared" si="16"/>
        <v/>
      </c>
      <c r="X98" s="56" t="str">
        <f t="shared" si="19"/>
        <v>T</v>
      </c>
      <c r="Y98" s="20"/>
      <c r="Z98" s="19"/>
      <c r="AA98" s="20"/>
      <c r="AB98" s="19"/>
      <c r="AC98" s="21"/>
      <c r="AJ98" s="22"/>
      <c r="AK98" s="22"/>
      <c r="AL98" s="22"/>
      <c r="AM98" s="22"/>
      <c r="AN98" s="20"/>
      <c r="AO98" s="20"/>
      <c r="AP98" s="20"/>
      <c r="AQ98" s="20"/>
      <c r="AR98" s="20"/>
    </row>
    <row r="99" spans="1:44" s="17" customFormat="1" ht="30.75" customHeight="1" x14ac:dyDescent="0.2">
      <c r="A99" s="150"/>
      <c r="C99" s="63"/>
      <c r="D99" s="66" t="str">
        <f t="shared" ref="D99:D162" si="20">IF(E99="","",IF(E99=1,IF(COUNTA(F99:P99)=9,1,0),IF(J99="OPERACIO",IF(COUNTA(F99:P99)=7,1,0),IF(COUNTA(F99:P99)=7,1,0))))</f>
        <v/>
      </c>
      <c r="E99" s="69" t="str">
        <f>IFERROR(VLOOKUP(J99,Causa!$A$2:$F$15,6,0),"")</f>
        <v/>
      </c>
      <c r="F99" s="52"/>
      <c r="G99" s="53"/>
      <c r="H99" s="212"/>
      <c r="I99" s="55"/>
      <c r="J99" s="54"/>
      <c r="K99" s="54"/>
      <c r="L99" s="54"/>
      <c r="M99" s="54"/>
      <c r="N99" s="54"/>
      <c r="O99" s="54"/>
      <c r="P99" s="54"/>
      <c r="Q99" s="55"/>
      <c r="R99" s="54"/>
      <c r="S99" s="56">
        <f t="shared" si="17"/>
        <v>0</v>
      </c>
      <c r="T99" s="56">
        <f t="shared" ref="T99:T162" si="21">IF(J99="Programa",P99,0)-S99</f>
        <v>0</v>
      </c>
      <c r="U99" s="56">
        <f t="shared" si="18"/>
        <v>0</v>
      </c>
      <c r="V99" s="56">
        <f t="shared" ref="V99:V162" si="22">IF(J99="ELECTRIC",P99,0)+IF(J99="INSTRUME",P99,0)+IF(J99="MECANICA",P99,0)+IF(J99="OPERACIO",P99,0)+IF(J99="AUTOMATI",P99,0)</f>
        <v>0</v>
      </c>
      <c r="W99" s="64" t="str">
        <f t="shared" ref="W99:W162" si="23">IF(F99="","",HOUR(F99))</f>
        <v/>
      </c>
      <c r="X99" s="56" t="str">
        <f t="shared" si="19"/>
        <v>T</v>
      </c>
      <c r="Y99" s="20"/>
      <c r="Z99" s="19"/>
      <c r="AA99" s="20"/>
      <c r="AB99" s="19"/>
      <c r="AC99" s="21"/>
      <c r="AJ99" s="22"/>
      <c r="AK99" s="22"/>
      <c r="AL99" s="22"/>
      <c r="AM99" s="22"/>
      <c r="AN99" s="20"/>
      <c r="AO99" s="20"/>
      <c r="AP99" s="20"/>
      <c r="AQ99" s="20"/>
      <c r="AR99" s="20"/>
    </row>
    <row r="100" spans="1:44" s="17" customFormat="1" ht="30.75" customHeight="1" x14ac:dyDescent="0.2">
      <c r="A100" s="150"/>
      <c r="C100" s="63"/>
      <c r="D100" s="66" t="str">
        <f t="shared" si="20"/>
        <v/>
      </c>
      <c r="E100" s="69" t="str">
        <f>IFERROR(VLOOKUP(J100,Causa!$A$2:$F$15,6,0),"")</f>
        <v/>
      </c>
      <c r="F100" s="52"/>
      <c r="G100" s="53"/>
      <c r="H100" s="212"/>
      <c r="I100" s="55"/>
      <c r="J100" s="54"/>
      <c r="K100" s="54"/>
      <c r="L100" s="54"/>
      <c r="M100" s="54"/>
      <c r="N100" s="54"/>
      <c r="O100" s="54"/>
      <c r="P100" s="54"/>
      <c r="Q100" s="55"/>
      <c r="R100" s="54"/>
      <c r="S100" s="56">
        <f t="shared" ref="S100:S163" si="24">IF(K100="tiempo no programado",P100,0)</f>
        <v>0</v>
      </c>
      <c r="T100" s="56">
        <f t="shared" si="21"/>
        <v>0</v>
      </c>
      <c r="U100" s="56">
        <f t="shared" ref="U100:U163" si="25">IF(J100="CALIDAD",P100,0)+IF(J100="LOGISTIC",P100,0)+IF(J100="REPUESTO",P100,0)+IF(J100="SALAMAQ",P100,0)</f>
        <v>0</v>
      </c>
      <c r="V100" s="56">
        <f t="shared" si="22"/>
        <v>0</v>
      </c>
      <c r="W100" s="64" t="str">
        <f t="shared" si="23"/>
        <v/>
      </c>
      <c r="X100" s="56" t="str">
        <f t="shared" ref="X100:X163" si="26">IF(OR(W100=23,W100&lt;7),"N",IF(AND(W100&gt;=7,W100&lt;15),"M","T"))</f>
        <v>T</v>
      </c>
      <c r="Y100" s="20"/>
      <c r="Z100" s="19"/>
      <c r="AA100" s="20"/>
      <c r="AB100" s="19"/>
      <c r="AC100" s="21"/>
      <c r="AJ100" s="22"/>
      <c r="AK100" s="22"/>
      <c r="AL100" s="22"/>
      <c r="AM100" s="22"/>
      <c r="AN100" s="20"/>
      <c r="AO100" s="20"/>
      <c r="AP100" s="20"/>
      <c r="AQ100" s="20"/>
      <c r="AR100" s="20"/>
    </row>
    <row r="101" spans="1:44" s="17" customFormat="1" ht="30.75" customHeight="1" x14ac:dyDescent="0.2">
      <c r="A101" s="150"/>
      <c r="C101" s="63"/>
      <c r="D101" s="66" t="str">
        <f t="shared" si="20"/>
        <v/>
      </c>
      <c r="E101" s="69" t="str">
        <f>IFERROR(VLOOKUP(J101,Causa!$A$2:$F$15,6,0),"")</f>
        <v/>
      </c>
      <c r="F101" s="52"/>
      <c r="G101" s="53"/>
      <c r="H101" s="212"/>
      <c r="I101" s="55"/>
      <c r="J101" s="54"/>
      <c r="K101" s="54"/>
      <c r="L101" s="54"/>
      <c r="M101" s="54"/>
      <c r="N101" s="54"/>
      <c r="O101" s="54"/>
      <c r="P101" s="54"/>
      <c r="Q101" s="55"/>
      <c r="R101" s="54"/>
      <c r="S101" s="56">
        <f t="shared" si="24"/>
        <v>0</v>
      </c>
      <c r="T101" s="56">
        <f t="shared" si="21"/>
        <v>0</v>
      </c>
      <c r="U101" s="56">
        <f t="shared" si="25"/>
        <v>0</v>
      </c>
      <c r="V101" s="56">
        <f t="shared" si="22"/>
        <v>0</v>
      </c>
      <c r="W101" s="64" t="str">
        <f t="shared" si="23"/>
        <v/>
      </c>
      <c r="X101" s="56" t="str">
        <f t="shared" si="26"/>
        <v>T</v>
      </c>
      <c r="Y101" s="20"/>
      <c r="Z101" s="19"/>
      <c r="AA101" s="20"/>
      <c r="AB101" s="19"/>
      <c r="AC101" s="21"/>
      <c r="AJ101" s="22"/>
      <c r="AK101" s="22"/>
      <c r="AL101" s="22"/>
      <c r="AM101" s="22"/>
      <c r="AN101" s="20"/>
      <c r="AO101" s="20"/>
      <c r="AP101" s="20"/>
      <c r="AQ101" s="20"/>
      <c r="AR101" s="20"/>
    </row>
    <row r="102" spans="1:44" s="17" customFormat="1" ht="30.75" customHeight="1" x14ac:dyDescent="0.2">
      <c r="A102" s="150"/>
      <c r="C102" s="63"/>
      <c r="D102" s="66" t="str">
        <f t="shared" si="20"/>
        <v/>
      </c>
      <c r="E102" s="69" t="str">
        <f>IFERROR(VLOOKUP(J102,Causa!$A$2:$F$15,6,0),"")</f>
        <v/>
      </c>
      <c r="F102" s="52"/>
      <c r="G102" s="53"/>
      <c r="H102" s="212"/>
      <c r="I102" s="55"/>
      <c r="J102" s="54"/>
      <c r="K102" s="54"/>
      <c r="L102" s="54"/>
      <c r="M102" s="54"/>
      <c r="N102" s="54"/>
      <c r="O102" s="54"/>
      <c r="P102" s="54"/>
      <c r="Q102" s="55"/>
      <c r="R102" s="54"/>
      <c r="S102" s="56">
        <f t="shared" si="24"/>
        <v>0</v>
      </c>
      <c r="T102" s="56">
        <f t="shared" si="21"/>
        <v>0</v>
      </c>
      <c r="U102" s="56">
        <f t="shared" si="25"/>
        <v>0</v>
      </c>
      <c r="V102" s="56">
        <f t="shared" si="22"/>
        <v>0</v>
      </c>
      <c r="W102" s="64" t="str">
        <f t="shared" si="23"/>
        <v/>
      </c>
      <c r="X102" s="56" t="str">
        <f t="shared" si="26"/>
        <v>T</v>
      </c>
      <c r="Y102" s="20"/>
      <c r="Z102" s="19"/>
      <c r="AA102" s="20"/>
      <c r="AB102" s="19"/>
      <c r="AC102" s="21"/>
      <c r="AJ102" s="22"/>
      <c r="AK102" s="22"/>
      <c r="AL102" s="22"/>
      <c r="AM102" s="22"/>
      <c r="AN102" s="20"/>
      <c r="AO102" s="20"/>
      <c r="AP102" s="20"/>
      <c r="AQ102" s="20"/>
      <c r="AR102" s="20"/>
    </row>
    <row r="103" spans="1:44" s="17" customFormat="1" ht="30.75" customHeight="1" x14ac:dyDescent="0.2">
      <c r="A103" s="150"/>
      <c r="C103" s="63"/>
      <c r="D103" s="66" t="str">
        <f t="shared" si="20"/>
        <v/>
      </c>
      <c r="E103" s="69" t="str">
        <f>IFERROR(VLOOKUP(J103,Causa!$A$2:$F$15,6,0),"")</f>
        <v/>
      </c>
      <c r="F103" s="52"/>
      <c r="G103" s="53"/>
      <c r="H103" s="212"/>
      <c r="I103" s="55"/>
      <c r="J103" s="54"/>
      <c r="K103" s="54"/>
      <c r="L103" s="54"/>
      <c r="M103" s="54"/>
      <c r="N103" s="54"/>
      <c r="O103" s="54"/>
      <c r="P103" s="54"/>
      <c r="Q103" s="55"/>
      <c r="R103" s="54"/>
      <c r="S103" s="56">
        <f t="shared" si="24"/>
        <v>0</v>
      </c>
      <c r="T103" s="56">
        <f t="shared" si="21"/>
        <v>0</v>
      </c>
      <c r="U103" s="56">
        <f t="shared" si="25"/>
        <v>0</v>
      </c>
      <c r="V103" s="56">
        <f t="shared" si="22"/>
        <v>0</v>
      </c>
      <c r="W103" s="64" t="str">
        <f t="shared" si="23"/>
        <v/>
      </c>
      <c r="X103" s="56" t="str">
        <f t="shared" si="26"/>
        <v>T</v>
      </c>
      <c r="Y103" s="20"/>
      <c r="Z103" s="19"/>
      <c r="AA103" s="20"/>
      <c r="AB103" s="19"/>
      <c r="AC103" s="21"/>
      <c r="AJ103" s="22"/>
      <c r="AK103" s="22"/>
      <c r="AL103" s="22"/>
      <c r="AM103" s="22"/>
      <c r="AN103" s="20"/>
      <c r="AO103" s="20"/>
      <c r="AP103" s="20"/>
      <c r="AQ103" s="20"/>
      <c r="AR103" s="20"/>
    </row>
    <row r="104" spans="1:44" s="17" customFormat="1" ht="30.75" customHeight="1" x14ac:dyDescent="0.2">
      <c r="A104" s="150"/>
      <c r="C104" s="63"/>
      <c r="D104" s="66" t="str">
        <f t="shared" si="20"/>
        <v/>
      </c>
      <c r="E104" s="69" t="str">
        <f>IFERROR(VLOOKUP(J104,Causa!$A$2:$F$15,6,0),"")</f>
        <v/>
      </c>
      <c r="F104" s="52"/>
      <c r="G104" s="53"/>
      <c r="H104" s="212"/>
      <c r="I104" s="55"/>
      <c r="J104" s="54"/>
      <c r="K104" s="54"/>
      <c r="L104" s="54"/>
      <c r="M104" s="54"/>
      <c r="N104" s="54"/>
      <c r="O104" s="54"/>
      <c r="P104" s="54"/>
      <c r="Q104" s="55"/>
      <c r="R104" s="54"/>
      <c r="S104" s="56">
        <f t="shared" si="24"/>
        <v>0</v>
      </c>
      <c r="T104" s="56">
        <f t="shared" si="21"/>
        <v>0</v>
      </c>
      <c r="U104" s="56">
        <f t="shared" si="25"/>
        <v>0</v>
      </c>
      <c r="V104" s="56">
        <f t="shared" si="22"/>
        <v>0</v>
      </c>
      <c r="W104" s="64" t="str">
        <f t="shared" si="23"/>
        <v/>
      </c>
      <c r="X104" s="56" t="str">
        <f t="shared" si="26"/>
        <v>T</v>
      </c>
      <c r="Y104" s="20"/>
      <c r="Z104" s="19"/>
      <c r="AA104" s="20"/>
      <c r="AB104" s="19"/>
      <c r="AC104" s="21"/>
      <c r="AJ104" s="22"/>
      <c r="AK104" s="22"/>
      <c r="AL104" s="22"/>
      <c r="AM104" s="22"/>
      <c r="AN104" s="20"/>
      <c r="AO104" s="20"/>
      <c r="AP104" s="20"/>
      <c r="AQ104" s="20"/>
      <c r="AR104" s="20"/>
    </row>
    <row r="105" spans="1:44" s="17" customFormat="1" ht="30.75" customHeight="1" x14ac:dyDescent="0.2">
      <c r="A105" s="150"/>
      <c r="C105" s="63"/>
      <c r="D105" s="66" t="str">
        <f t="shared" si="20"/>
        <v/>
      </c>
      <c r="E105" s="69" t="str">
        <f>IFERROR(VLOOKUP(J105,Causa!$A$2:$F$15,6,0),"")</f>
        <v/>
      </c>
      <c r="F105" s="52"/>
      <c r="G105" s="53"/>
      <c r="H105" s="212"/>
      <c r="I105" s="55"/>
      <c r="J105" s="54"/>
      <c r="K105" s="54"/>
      <c r="L105" s="54"/>
      <c r="M105" s="54"/>
      <c r="N105" s="54"/>
      <c r="O105" s="54"/>
      <c r="P105" s="54"/>
      <c r="Q105" s="55"/>
      <c r="R105" s="54"/>
      <c r="S105" s="56">
        <f t="shared" si="24"/>
        <v>0</v>
      </c>
      <c r="T105" s="56">
        <f t="shared" si="21"/>
        <v>0</v>
      </c>
      <c r="U105" s="56">
        <f t="shared" si="25"/>
        <v>0</v>
      </c>
      <c r="V105" s="56">
        <f t="shared" si="22"/>
        <v>0</v>
      </c>
      <c r="W105" s="64" t="str">
        <f t="shared" si="23"/>
        <v/>
      </c>
      <c r="X105" s="56" t="str">
        <f t="shared" si="26"/>
        <v>T</v>
      </c>
      <c r="Y105" s="20"/>
      <c r="Z105" s="19"/>
      <c r="AA105" s="20"/>
      <c r="AB105" s="19"/>
      <c r="AC105" s="21"/>
      <c r="AJ105" s="22"/>
      <c r="AK105" s="22"/>
      <c r="AL105" s="22"/>
      <c r="AM105" s="22"/>
      <c r="AN105" s="20"/>
      <c r="AO105" s="20"/>
      <c r="AP105" s="20"/>
      <c r="AQ105" s="20"/>
      <c r="AR105" s="20"/>
    </row>
    <row r="106" spans="1:44" s="17" customFormat="1" ht="30.75" customHeight="1" x14ac:dyDescent="0.2">
      <c r="A106" s="150"/>
      <c r="C106" s="63"/>
      <c r="D106" s="66" t="str">
        <f t="shared" si="20"/>
        <v/>
      </c>
      <c r="E106" s="69" t="str">
        <f>IFERROR(VLOOKUP(J106,Causa!$A$2:$F$15,6,0),"")</f>
        <v/>
      </c>
      <c r="F106" s="52"/>
      <c r="G106" s="53"/>
      <c r="H106" s="212"/>
      <c r="I106" s="55"/>
      <c r="J106" s="54"/>
      <c r="K106" s="54"/>
      <c r="L106" s="54"/>
      <c r="M106" s="54"/>
      <c r="N106" s="54"/>
      <c r="O106" s="54"/>
      <c r="P106" s="54"/>
      <c r="Q106" s="55"/>
      <c r="R106" s="54"/>
      <c r="S106" s="56">
        <f t="shared" si="24"/>
        <v>0</v>
      </c>
      <c r="T106" s="56">
        <f t="shared" si="21"/>
        <v>0</v>
      </c>
      <c r="U106" s="56">
        <f t="shared" si="25"/>
        <v>0</v>
      </c>
      <c r="V106" s="56">
        <f t="shared" si="22"/>
        <v>0</v>
      </c>
      <c r="W106" s="64" t="str">
        <f t="shared" si="23"/>
        <v/>
      </c>
      <c r="X106" s="56" t="str">
        <f t="shared" si="26"/>
        <v>T</v>
      </c>
      <c r="Y106" s="20"/>
      <c r="Z106" s="19"/>
      <c r="AA106" s="20"/>
      <c r="AB106" s="19"/>
      <c r="AC106" s="21"/>
      <c r="AJ106" s="22"/>
      <c r="AK106" s="22"/>
      <c r="AL106" s="22"/>
      <c r="AM106" s="22"/>
      <c r="AN106" s="20"/>
      <c r="AO106" s="20"/>
      <c r="AP106" s="20"/>
      <c r="AQ106" s="20"/>
      <c r="AR106" s="20"/>
    </row>
    <row r="107" spans="1:44" s="17" customFormat="1" ht="30.75" customHeight="1" x14ac:dyDescent="0.2">
      <c r="A107" s="150"/>
      <c r="C107" s="63"/>
      <c r="D107" s="66" t="str">
        <f t="shared" si="20"/>
        <v/>
      </c>
      <c r="E107" s="69" t="str">
        <f>IFERROR(VLOOKUP(J107,Causa!$A$2:$F$15,6,0),"")</f>
        <v/>
      </c>
      <c r="F107" s="52"/>
      <c r="G107" s="53"/>
      <c r="H107" s="212"/>
      <c r="I107" s="55"/>
      <c r="J107" s="54"/>
      <c r="K107" s="54"/>
      <c r="L107" s="54"/>
      <c r="M107" s="54"/>
      <c r="N107" s="54"/>
      <c r="O107" s="54"/>
      <c r="P107" s="54"/>
      <c r="Q107" s="55"/>
      <c r="R107" s="54"/>
      <c r="S107" s="56">
        <f t="shared" si="24"/>
        <v>0</v>
      </c>
      <c r="T107" s="56">
        <f t="shared" si="21"/>
        <v>0</v>
      </c>
      <c r="U107" s="56">
        <f t="shared" si="25"/>
        <v>0</v>
      </c>
      <c r="V107" s="56">
        <f t="shared" si="22"/>
        <v>0</v>
      </c>
      <c r="W107" s="64" t="str">
        <f t="shared" si="23"/>
        <v/>
      </c>
      <c r="X107" s="56" t="str">
        <f t="shared" si="26"/>
        <v>T</v>
      </c>
      <c r="Y107" s="20"/>
      <c r="Z107" s="19"/>
      <c r="AA107" s="20"/>
      <c r="AB107" s="19"/>
      <c r="AC107" s="21"/>
      <c r="AJ107" s="22"/>
      <c r="AK107" s="22"/>
      <c r="AL107" s="22"/>
      <c r="AM107" s="22"/>
      <c r="AN107" s="20"/>
      <c r="AO107" s="20"/>
      <c r="AP107" s="20"/>
      <c r="AQ107" s="20"/>
      <c r="AR107" s="20"/>
    </row>
    <row r="108" spans="1:44" s="17" customFormat="1" ht="30.75" customHeight="1" x14ac:dyDescent="0.2">
      <c r="A108" s="150"/>
      <c r="C108" s="63"/>
      <c r="D108" s="66" t="str">
        <f t="shared" si="20"/>
        <v/>
      </c>
      <c r="E108" s="69" t="str">
        <f>IFERROR(VLOOKUP(J108,Causa!$A$2:$F$15,6,0),"")</f>
        <v/>
      </c>
      <c r="F108" s="52"/>
      <c r="G108" s="53"/>
      <c r="H108" s="212"/>
      <c r="I108" s="55"/>
      <c r="J108" s="54"/>
      <c r="K108" s="54"/>
      <c r="L108" s="54"/>
      <c r="M108" s="54"/>
      <c r="N108" s="54"/>
      <c r="O108" s="54"/>
      <c r="P108" s="54"/>
      <c r="Q108" s="55"/>
      <c r="R108" s="54"/>
      <c r="S108" s="56">
        <f t="shared" si="24"/>
        <v>0</v>
      </c>
      <c r="T108" s="56">
        <f t="shared" si="21"/>
        <v>0</v>
      </c>
      <c r="U108" s="56">
        <f t="shared" si="25"/>
        <v>0</v>
      </c>
      <c r="V108" s="56">
        <f t="shared" si="22"/>
        <v>0</v>
      </c>
      <c r="W108" s="64" t="str">
        <f t="shared" si="23"/>
        <v/>
      </c>
      <c r="X108" s="56" t="str">
        <f t="shared" si="26"/>
        <v>T</v>
      </c>
      <c r="Y108" s="20"/>
      <c r="Z108" s="19"/>
      <c r="AA108" s="20"/>
      <c r="AB108" s="19"/>
      <c r="AC108" s="21"/>
      <c r="AJ108" s="22"/>
      <c r="AK108" s="22"/>
      <c r="AL108" s="22"/>
      <c r="AM108" s="22"/>
      <c r="AN108" s="20"/>
      <c r="AO108" s="20"/>
      <c r="AP108" s="20"/>
      <c r="AQ108" s="20"/>
      <c r="AR108" s="20"/>
    </row>
    <row r="109" spans="1:44" s="17" customFormat="1" ht="30.75" customHeight="1" x14ac:dyDescent="0.2">
      <c r="A109" s="150"/>
      <c r="C109" s="63"/>
      <c r="D109" s="66" t="str">
        <f t="shared" si="20"/>
        <v/>
      </c>
      <c r="E109" s="69" t="str">
        <f>IFERROR(VLOOKUP(J109,Causa!$A$2:$F$15,6,0),"")</f>
        <v/>
      </c>
      <c r="F109" s="52"/>
      <c r="G109" s="53"/>
      <c r="H109" s="212"/>
      <c r="I109" s="55"/>
      <c r="J109" s="54"/>
      <c r="K109" s="54"/>
      <c r="L109" s="54"/>
      <c r="M109" s="54"/>
      <c r="N109" s="54"/>
      <c r="O109" s="54"/>
      <c r="P109" s="54"/>
      <c r="Q109" s="55"/>
      <c r="R109" s="54"/>
      <c r="S109" s="56">
        <f t="shared" si="24"/>
        <v>0</v>
      </c>
      <c r="T109" s="56">
        <f t="shared" si="21"/>
        <v>0</v>
      </c>
      <c r="U109" s="56">
        <f t="shared" si="25"/>
        <v>0</v>
      </c>
      <c r="V109" s="56">
        <f t="shared" si="22"/>
        <v>0</v>
      </c>
      <c r="W109" s="64" t="str">
        <f t="shared" si="23"/>
        <v/>
      </c>
      <c r="X109" s="56" t="str">
        <f t="shared" si="26"/>
        <v>T</v>
      </c>
      <c r="Y109" s="20"/>
      <c r="Z109" s="19"/>
      <c r="AA109" s="20"/>
      <c r="AB109" s="19"/>
      <c r="AC109" s="21"/>
      <c r="AJ109" s="22"/>
      <c r="AK109" s="22"/>
      <c r="AL109" s="22"/>
      <c r="AM109" s="22"/>
      <c r="AN109" s="20"/>
      <c r="AO109" s="20"/>
      <c r="AP109" s="20"/>
      <c r="AQ109" s="20"/>
      <c r="AR109" s="20"/>
    </row>
    <row r="110" spans="1:44" s="17" customFormat="1" ht="30.75" customHeight="1" x14ac:dyDescent="0.2">
      <c r="A110" s="150"/>
      <c r="C110" s="63"/>
      <c r="D110" s="66" t="str">
        <f t="shared" si="20"/>
        <v/>
      </c>
      <c r="E110" s="69" t="str">
        <f>IFERROR(VLOOKUP(J110,Causa!$A$2:$F$15,6,0),"")</f>
        <v/>
      </c>
      <c r="F110" s="52"/>
      <c r="G110" s="53"/>
      <c r="H110" s="212"/>
      <c r="I110" s="55"/>
      <c r="J110" s="54"/>
      <c r="K110" s="54"/>
      <c r="L110" s="54"/>
      <c r="M110" s="54"/>
      <c r="N110" s="54"/>
      <c r="O110" s="54"/>
      <c r="P110" s="54"/>
      <c r="Q110" s="55"/>
      <c r="R110" s="54"/>
      <c r="S110" s="56">
        <f t="shared" si="24"/>
        <v>0</v>
      </c>
      <c r="T110" s="56">
        <f t="shared" si="21"/>
        <v>0</v>
      </c>
      <c r="U110" s="56">
        <f t="shared" si="25"/>
        <v>0</v>
      </c>
      <c r="V110" s="56">
        <f t="shared" si="22"/>
        <v>0</v>
      </c>
      <c r="W110" s="64" t="str">
        <f t="shared" si="23"/>
        <v/>
      </c>
      <c r="X110" s="56" t="str">
        <f t="shared" si="26"/>
        <v>T</v>
      </c>
      <c r="Y110" s="20"/>
      <c r="Z110" s="19"/>
      <c r="AA110" s="20"/>
      <c r="AB110" s="19"/>
      <c r="AC110" s="21"/>
      <c r="AJ110" s="22"/>
      <c r="AK110" s="22"/>
      <c r="AL110" s="22"/>
      <c r="AM110" s="22"/>
      <c r="AN110" s="20"/>
      <c r="AO110" s="20"/>
      <c r="AP110" s="20"/>
      <c r="AQ110" s="20"/>
      <c r="AR110" s="20"/>
    </row>
    <row r="111" spans="1:44" s="17" customFormat="1" ht="30.75" customHeight="1" x14ac:dyDescent="0.2">
      <c r="A111" s="150"/>
      <c r="C111" s="63"/>
      <c r="D111" s="66" t="str">
        <f t="shared" si="20"/>
        <v/>
      </c>
      <c r="E111" s="69" t="str">
        <f>IFERROR(VLOOKUP(J111,Causa!$A$2:$F$15,6,0),"")</f>
        <v/>
      </c>
      <c r="F111" s="52"/>
      <c r="G111" s="53"/>
      <c r="H111" s="212"/>
      <c r="I111" s="55"/>
      <c r="J111" s="54"/>
      <c r="K111" s="54"/>
      <c r="L111" s="54"/>
      <c r="M111" s="54"/>
      <c r="N111" s="54"/>
      <c r="O111" s="54"/>
      <c r="P111" s="54"/>
      <c r="Q111" s="55"/>
      <c r="R111" s="54"/>
      <c r="S111" s="56">
        <f t="shared" si="24"/>
        <v>0</v>
      </c>
      <c r="T111" s="56">
        <f t="shared" si="21"/>
        <v>0</v>
      </c>
      <c r="U111" s="56">
        <f t="shared" si="25"/>
        <v>0</v>
      </c>
      <c r="V111" s="56">
        <f t="shared" si="22"/>
        <v>0</v>
      </c>
      <c r="W111" s="64" t="str">
        <f t="shared" si="23"/>
        <v/>
      </c>
      <c r="X111" s="56" t="str">
        <f t="shared" si="26"/>
        <v>T</v>
      </c>
      <c r="Y111" s="20"/>
      <c r="Z111" s="19"/>
      <c r="AA111" s="20"/>
      <c r="AB111" s="19"/>
      <c r="AC111" s="21"/>
      <c r="AJ111" s="22"/>
      <c r="AK111" s="22"/>
      <c r="AL111" s="22"/>
      <c r="AM111" s="22"/>
      <c r="AN111" s="20"/>
      <c r="AO111" s="20"/>
      <c r="AP111" s="20"/>
      <c r="AQ111" s="20"/>
      <c r="AR111" s="20"/>
    </row>
    <row r="112" spans="1:44" s="17" customFormat="1" ht="30.75" customHeight="1" x14ac:dyDescent="0.2">
      <c r="A112" s="150"/>
      <c r="C112" s="63"/>
      <c r="D112" s="66" t="str">
        <f t="shared" si="20"/>
        <v/>
      </c>
      <c r="E112" s="69" t="str">
        <f>IFERROR(VLOOKUP(J112,Causa!$A$2:$F$15,6,0),"")</f>
        <v/>
      </c>
      <c r="F112" s="52"/>
      <c r="G112" s="53"/>
      <c r="H112" s="212"/>
      <c r="I112" s="55"/>
      <c r="J112" s="54"/>
      <c r="K112" s="54"/>
      <c r="L112" s="54"/>
      <c r="M112" s="54"/>
      <c r="N112" s="54"/>
      <c r="O112" s="54"/>
      <c r="P112" s="54"/>
      <c r="Q112" s="55"/>
      <c r="R112" s="54"/>
      <c r="S112" s="56">
        <f t="shared" si="24"/>
        <v>0</v>
      </c>
      <c r="T112" s="56">
        <f t="shared" si="21"/>
        <v>0</v>
      </c>
      <c r="U112" s="56">
        <f t="shared" si="25"/>
        <v>0</v>
      </c>
      <c r="V112" s="56">
        <f t="shared" si="22"/>
        <v>0</v>
      </c>
      <c r="W112" s="64" t="str">
        <f t="shared" si="23"/>
        <v/>
      </c>
      <c r="X112" s="56" t="str">
        <f t="shared" si="26"/>
        <v>T</v>
      </c>
      <c r="Y112" s="20"/>
      <c r="Z112" s="19"/>
      <c r="AA112" s="20"/>
      <c r="AB112" s="19"/>
      <c r="AC112" s="21"/>
      <c r="AJ112" s="22"/>
      <c r="AK112" s="22"/>
      <c r="AL112" s="22"/>
      <c r="AM112" s="22"/>
      <c r="AN112" s="20"/>
      <c r="AO112" s="20"/>
      <c r="AP112" s="20"/>
      <c r="AQ112" s="20"/>
      <c r="AR112" s="20"/>
    </row>
    <row r="113" spans="1:39" s="91" customFormat="1" ht="13.2" x14ac:dyDescent="0.25">
      <c r="A113" s="151"/>
      <c r="C113" s="63"/>
      <c r="D113" s="66" t="str">
        <f t="shared" si="20"/>
        <v/>
      </c>
      <c r="E113" s="69" t="str">
        <f>IFERROR(VLOOKUP(J113,Causa!$A$2:$F$15,6,0),"")</f>
        <v/>
      </c>
      <c r="F113" s="52"/>
      <c r="G113" s="53"/>
      <c r="H113" s="212"/>
      <c r="I113" s="55"/>
      <c r="J113" s="54"/>
      <c r="K113" s="54"/>
      <c r="L113" s="54"/>
      <c r="M113" s="54"/>
      <c r="N113" s="54"/>
      <c r="O113" s="54"/>
      <c r="P113" s="54"/>
      <c r="Q113" s="55"/>
      <c r="R113" s="54"/>
      <c r="S113" s="56">
        <f t="shared" si="24"/>
        <v>0</v>
      </c>
      <c r="T113" s="56">
        <f t="shared" si="21"/>
        <v>0</v>
      </c>
      <c r="U113" s="56">
        <f t="shared" si="25"/>
        <v>0</v>
      </c>
      <c r="V113" s="56">
        <f t="shared" si="22"/>
        <v>0</v>
      </c>
      <c r="W113" s="64" t="str">
        <f t="shared" si="23"/>
        <v/>
      </c>
      <c r="X113" s="56" t="str">
        <f t="shared" si="26"/>
        <v>T</v>
      </c>
      <c r="Y113" s="251"/>
      <c r="Z113" s="251"/>
      <c r="AB113" s="116"/>
      <c r="AC113" s="117"/>
      <c r="AJ113" s="118"/>
      <c r="AK113" s="118"/>
      <c r="AL113" s="118"/>
      <c r="AM113" s="118"/>
    </row>
    <row r="114" spans="1:39" s="91" customFormat="1" ht="13.2" x14ac:dyDescent="0.25">
      <c r="A114" s="151"/>
      <c r="C114" s="63"/>
      <c r="D114" s="66" t="str">
        <f t="shared" si="20"/>
        <v/>
      </c>
      <c r="E114" s="69" t="str">
        <f>IFERROR(VLOOKUP(J114,Causa!$A$2:$F$15,6,0),"")</f>
        <v/>
      </c>
      <c r="F114" s="52"/>
      <c r="G114" s="53"/>
      <c r="H114" s="212"/>
      <c r="I114" s="55"/>
      <c r="J114" s="54"/>
      <c r="K114" s="54"/>
      <c r="L114" s="54"/>
      <c r="M114" s="54"/>
      <c r="N114" s="54"/>
      <c r="O114" s="54"/>
      <c r="P114" s="54"/>
      <c r="Q114" s="55"/>
      <c r="R114" s="54"/>
      <c r="S114" s="56">
        <f t="shared" si="24"/>
        <v>0</v>
      </c>
      <c r="T114" s="56">
        <f t="shared" si="21"/>
        <v>0</v>
      </c>
      <c r="U114" s="56">
        <f t="shared" si="25"/>
        <v>0</v>
      </c>
      <c r="V114" s="56">
        <f t="shared" si="22"/>
        <v>0</v>
      </c>
      <c r="W114" s="64" t="str">
        <f t="shared" si="23"/>
        <v/>
      </c>
      <c r="X114" s="56" t="str">
        <f t="shared" si="26"/>
        <v>T</v>
      </c>
      <c r="Y114" s="218"/>
      <c r="Z114" s="218"/>
      <c r="AB114" s="116"/>
      <c r="AC114" s="117"/>
      <c r="AJ114" s="118"/>
      <c r="AK114" s="118"/>
      <c r="AL114" s="118"/>
      <c r="AM114" s="118"/>
    </row>
    <row r="115" spans="1:39" ht="21.75" customHeight="1" x14ac:dyDescent="0.25">
      <c r="C115" s="63"/>
      <c r="D115" s="66" t="str">
        <f t="shared" si="20"/>
        <v/>
      </c>
      <c r="E115" s="69" t="str">
        <f>IFERROR(VLOOKUP(J115,Causa!$A$2:$F$15,6,0),"")</f>
        <v/>
      </c>
      <c r="F115" s="52"/>
      <c r="G115" s="53"/>
      <c r="H115" s="212"/>
      <c r="I115" s="55"/>
      <c r="J115" s="54"/>
      <c r="K115" s="54"/>
      <c r="L115" s="54"/>
      <c r="M115" s="54"/>
      <c r="N115" s="54"/>
      <c r="O115" s="54"/>
      <c r="P115" s="54"/>
      <c r="Q115" s="55"/>
      <c r="R115" s="54"/>
      <c r="S115" s="56">
        <f t="shared" si="24"/>
        <v>0</v>
      </c>
      <c r="T115" s="56">
        <f t="shared" si="21"/>
        <v>0</v>
      </c>
      <c r="U115" s="56">
        <f t="shared" si="25"/>
        <v>0</v>
      </c>
      <c r="V115" s="56">
        <f t="shared" si="22"/>
        <v>0</v>
      </c>
      <c r="W115" s="64" t="str">
        <f t="shared" si="23"/>
        <v/>
      </c>
      <c r="X115" s="56" t="str">
        <f t="shared" si="26"/>
        <v>T</v>
      </c>
    </row>
    <row r="116" spans="1:39" ht="21.75" customHeight="1" x14ac:dyDescent="0.25">
      <c r="C116" s="63"/>
      <c r="D116" s="66" t="str">
        <f t="shared" si="20"/>
        <v/>
      </c>
      <c r="E116" s="69" t="str">
        <f>IFERROR(VLOOKUP(J116,Causa!$A$2:$F$15,6,0),"")</f>
        <v/>
      </c>
      <c r="F116" s="52"/>
      <c r="G116" s="53"/>
      <c r="H116" s="212"/>
      <c r="I116" s="55"/>
      <c r="J116" s="54"/>
      <c r="K116" s="54"/>
      <c r="L116" s="54"/>
      <c r="M116" s="54"/>
      <c r="N116" s="54"/>
      <c r="O116" s="54"/>
      <c r="P116" s="54"/>
      <c r="Q116" s="55"/>
      <c r="R116" s="54"/>
      <c r="S116" s="56">
        <f t="shared" si="24"/>
        <v>0</v>
      </c>
      <c r="T116" s="56">
        <f t="shared" si="21"/>
        <v>0</v>
      </c>
      <c r="U116" s="56">
        <f t="shared" si="25"/>
        <v>0</v>
      </c>
      <c r="V116" s="56">
        <f t="shared" si="22"/>
        <v>0</v>
      </c>
      <c r="W116" s="64" t="str">
        <f t="shared" si="23"/>
        <v/>
      </c>
      <c r="X116" s="56" t="str">
        <f t="shared" si="26"/>
        <v>T</v>
      </c>
    </row>
    <row r="117" spans="1:39" ht="21.75" customHeight="1" x14ac:dyDescent="0.25">
      <c r="C117" s="63"/>
      <c r="D117" s="66" t="str">
        <f t="shared" si="20"/>
        <v/>
      </c>
      <c r="E117" s="69" t="str">
        <f>IFERROR(VLOOKUP(J117,Causa!$A$2:$F$15,6,0),"")</f>
        <v/>
      </c>
      <c r="F117" s="52"/>
      <c r="G117" s="53"/>
      <c r="H117" s="212"/>
      <c r="I117" s="55"/>
      <c r="J117" s="54"/>
      <c r="K117" s="54"/>
      <c r="L117" s="54"/>
      <c r="M117" s="54"/>
      <c r="N117" s="54"/>
      <c r="O117" s="54"/>
      <c r="P117" s="54"/>
      <c r="Q117" s="55"/>
      <c r="R117" s="54"/>
      <c r="S117" s="56">
        <f t="shared" si="24"/>
        <v>0</v>
      </c>
      <c r="T117" s="56">
        <f t="shared" si="21"/>
        <v>0</v>
      </c>
      <c r="U117" s="56">
        <f t="shared" si="25"/>
        <v>0</v>
      </c>
      <c r="V117" s="56">
        <f t="shared" si="22"/>
        <v>0</v>
      </c>
      <c r="W117" s="64" t="str">
        <f t="shared" si="23"/>
        <v/>
      </c>
      <c r="X117" s="56" t="str">
        <f t="shared" si="26"/>
        <v>T</v>
      </c>
    </row>
    <row r="118" spans="1:39" ht="21.75" customHeight="1" x14ac:dyDescent="0.25">
      <c r="C118" s="63"/>
      <c r="D118" s="66" t="str">
        <f t="shared" si="20"/>
        <v/>
      </c>
      <c r="E118" s="69" t="str">
        <f>IFERROR(VLOOKUP(J118,Causa!$A$2:$F$15,6,0),"")</f>
        <v/>
      </c>
      <c r="F118" s="52"/>
      <c r="G118" s="53"/>
      <c r="H118" s="212"/>
      <c r="I118" s="55"/>
      <c r="J118" s="54"/>
      <c r="K118" s="54"/>
      <c r="L118" s="54"/>
      <c r="M118" s="54"/>
      <c r="N118" s="54"/>
      <c r="O118" s="54"/>
      <c r="P118" s="54"/>
      <c r="Q118" s="55"/>
      <c r="R118" s="54"/>
      <c r="S118" s="56">
        <f t="shared" si="24"/>
        <v>0</v>
      </c>
      <c r="T118" s="56">
        <f t="shared" si="21"/>
        <v>0</v>
      </c>
      <c r="U118" s="56">
        <f t="shared" si="25"/>
        <v>0</v>
      </c>
      <c r="V118" s="56">
        <f t="shared" si="22"/>
        <v>0</v>
      </c>
      <c r="W118" s="64" t="str">
        <f t="shared" si="23"/>
        <v/>
      </c>
      <c r="X118" s="56" t="str">
        <f t="shared" si="26"/>
        <v>T</v>
      </c>
    </row>
    <row r="119" spans="1:39" ht="21.75" customHeight="1" x14ac:dyDescent="0.25">
      <c r="C119" s="63"/>
      <c r="D119" s="66" t="str">
        <f t="shared" si="20"/>
        <v/>
      </c>
      <c r="E119" s="69" t="str">
        <f>IFERROR(VLOOKUP(J119,Causa!$A$2:$F$15,6,0),"")</f>
        <v/>
      </c>
      <c r="F119" s="52"/>
      <c r="G119" s="53"/>
      <c r="H119" s="212"/>
      <c r="I119" s="55"/>
      <c r="J119" s="54"/>
      <c r="K119" s="54"/>
      <c r="L119" s="54"/>
      <c r="M119" s="54"/>
      <c r="N119" s="54"/>
      <c r="O119" s="54"/>
      <c r="P119" s="54"/>
      <c r="Q119" s="55"/>
      <c r="R119" s="54"/>
      <c r="S119" s="56">
        <f t="shared" si="24"/>
        <v>0</v>
      </c>
      <c r="T119" s="56">
        <f t="shared" si="21"/>
        <v>0</v>
      </c>
      <c r="U119" s="56">
        <f t="shared" si="25"/>
        <v>0</v>
      </c>
      <c r="V119" s="56">
        <f t="shared" si="22"/>
        <v>0</v>
      </c>
      <c r="W119" s="64" t="str">
        <f t="shared" si="23"/>
        <v/>
      </c>
      <c r="X119" s="56" t="str">
        <f t="shared" si="26"/>
        <v>T</v>
      </c>
    </row>
    <row r="120" spans="1:39" ht="21.75" customHeight="1" x14ac:dyDescent="0.25">
      <c r="C120" s="63"/>
      <c r="D120" s="66" t="str">
        <f t="shared" si="20"/>
        <v/>
      </c>
      <c r="E120" s="69" t="str">
        <f>IFERROR(VLOOKUP(J120,Causa!$A$2:$F$15,6,0),"")</f>
        <v/>
      </c>
      <c r="F120" s="52"/>
      <c r="G120" s="53"/>
      <c r="H120" s="212"/>
      <c r="I120" s="55"/>
      <c r="J120" s="54"/>
      <c r="K120" s="54"/>
      <c r="L120" s="54"/>
      <c r="M120" s="54"/>
      <c r="N120" s="54"/>
      <c r="O120" s="54"/>
      <c r="P120" s="54"/>
      <c r="Q120" s="55"/>
      <c r="R120" s="54"/>
      <c r="S120" s="56">
        <f t="shared" si="24"/>
        <v>0</v>
      </c>
      <c r="T120" s="56">
        <f t="shared" si="21"/>
        <v>0</v>
      </c>
      <c r="U120" s="56">
        <f t="shared" si="25"/>
        <v>0</v>
      </c>
      <c r="V120" s="56">
        <f t="shared" si="22"/>
        <v>0</v>
      </c>
      <c r="W120" s="64" t="str">
        <f t="shared" si="23"/>
        <v/>
      </c>
      <c r="X120" s="56" t="str">
        <f t="shared" si="26"/>
        <v>T</v>
      </c>
    </row>
    <row r="121" spans="1:39" ht="21.75" customHeight="1" x14ac:dyDescent="0.25">
      <c r="C121" s="63"/>
      <c r="D121" s="66" t="str">
        <f t="shared" si="20"/>
        <v/>
      </c>
      <c r="E121" s="69" t="str">
        <f>IFERROR(VLOOKUP(J121,Causa!$A$2:$F$15,6,0),"")</f>
        <v/>
      </c>
      <c r="F121" s="52"/>
      <c r="G121" s="53"/>
      <c r="H121" s="212"/>
      <c r="I121" s="55"/>
      <c r="J121" s="54"/>
      <c r="K121" s="54"/>
      <c r="L121" s="54"/>
      <c r="M121" s="54"/>
      <c r="N121" s="54"/>
      <c r="O121" s="54"/>
      <c r="P121" s="54"/>
      <c r="Q121" s="55"/>
      <c r="R121" s="54"/>
      <c r="S121" s="56">
        <f t="shared" si="24"/>
        <v>0</v>
      </c>
      <c r="T121" s="56">
        <f t="shared" si="21"/>
        <v>0</v>
      </c>
      <c r="U121" s="56">
        <f t="shared" si="25"/>
        <v>0</v>
      </c>
      <c r="V121" s="56">
        <f t="shared" si="22"/>
        <v>0</v>
      </c>
      <c r="W121" s="64" t="str">
        <f t="shared" si="23"/>
        <v/>
      </c>
      <c r="X121" s="56" t="str">
        <f t="shared" si="26"/>
        <v>T</v>
      </c>
    </row>
    <row r="122" spans="1:39" ht="21.75" customHeight="1" x14ac:dyDescent="0.25">
      <c r="C122" s="63"/>
      <c r="D122" s="66" t="str">
        <f t="shared" si="20"/>
        <v/>
      </c>
      <c r="E122" s="69" t="str">
        <f>IFERROR(VLOOKUP(J122,Causa!$A$2:$F$15,6,0),"")</f>
        <v/>
      </c>
      <c r="F122" s="52"/>
      <c r="G122" s="53"/>
      <c r="H122" s="212"/>
      <c r="I122" s="55"/>
      <c r="J122" s="54"/>
      <c r="K122" s="54"/>
      <c r="L122" s="54"/>
      <c r="M122" s="54"/>
      <c r="N122" s="54"/>
      <c r="O122" s="54"/>
      <c r="P122" s="54"/>
      <c r="Q122" s="55"/>
      <c r="R122" s="54"/>
      <c r="S122" s="56">
        <f t="shared" si="24"/>
        <v>0</v>
      </c>
      <c r="T122" s="56">
        <f t="shared" si="21"/>
        <v>0</v>
      </c>
      <c r="U122" s="56">
        <f t="shared" si="25"/>
        <v>0</v>
      </c>
      <c r="V122" s="56">
        <f t="shared" si="22"/>
        <v>0</v>
      </c>
      <c r="W122" s="64" t="str">
        <f t="shared" si="23"/>
        <v/>
      </c>
      <c r="X122" s="56" t="str">
        <f t="shared" si="26"/>
        <v>T</v>
      </c>
    </row>
    <row r="123" spans="1:39" ht="21.75" customHeight="1" x14ac:dyDescent="0.25">
      <c r="C123" s="63"/>
      <c r="D123" s="66" t="str">
        <f t="shared" si="20"/>
        <v/>
      </c>
      <c r="E123" s="69" t="str">
        <f>IFERROR(VLOOKUP(J123,Causa!$A$2:$F$15,6,0),"")</f>
        <v/>
      </c>
      <c r="F123" s="52"/>
      <c r="G123" s="53"/>
      <c r="H123" s="212"/>
      <c r="I123" s="55"/>
      <c r="J123" s="54"/>
      <c r="K123" s="54"/>
      <c r="L123" s="54"/>
      <c r="M123" s="54"/>
      <c r="N123" s="54"/>
      <c r="O123" s="54"/>
      <c r="P123" s="54"/>
      <c r="Q123" s="55"/>
      <c r="R123" s="54"/>
      <c r="S123" s="56">
        <f t="shared" si="24"/>
        <v>0</v>
      </c>
      <c r="T123" s="56">
        <f t="shared" si="21"/>
        <v>0</v>
      </c>
      <c r="U123" s="56">
        <f t="shared" si="25"/>
        <v>0</v>
      </c>
      <c r="V123" s="56">
        <f t="shared" si="22"/>
        <v>0</v>
      </c>
      <c r="W123" s="64" t="str">
        <f t="shared" si="23"/>
        <v/>
      </c>
      <c r="X123" s="56" t="str">
        <f t="shared" si="26"/>
        <v>T</v>
      </c>
    </row>
    <row r="124" spans="1:39" ht="21.75" customHeight="1" x14ac:dyDescent="0.25">
      <c r="C124" s="63"/>
      <c r="D124" s="66" t="str">
        <f t="shared" si="20"/>
        <v/>
      </c>
      <c r="E124" s="69" t="str">
        <f>IFERROR(VLOOKUP(J124,Causa!$A$2:$F$15,6,0),"")</f>
        <v/>
      </c>
      <c r="F124" s="52"/>
      <c r="G124" s="53"/>
      <c r="H124" s="212"/>
      <c r="I124" s="55"/>
      <c r="J124" s="54"/>
      <c r="K124" s="54"/>
      <c r="L124" s="54"/>
      <c r="M124" s="54"/>
      <c r="N124" s="54"/>
      <c r="O124" s="54"/>
      <c r="P124" s="54"/>
      <c r="Q124" s="55"/>
      <c r="R124" s="54"/>
      <c r="S124" s="56">
        <f t="shared" si="24"/>
        <v>0</v>
      </c>
      <c r="T124" s="56">
        <f t="shared" si="21"/>
        <v>0</v>
      </c>
      <c r="U124" s="56">
        <f t="shared" si="25"/>
        <v>0</v>
      </c>
      <c r="V124" s="56">
        <f t="shared" si="22"/>
        <v>0</v>
      </c>
      <c r="W124" s="64" t="str">
        <f t="shared" si="23"/>
        <v/>
      </c>
      <c r="X124" s="56" t="str">
        <f t="shared" si="26"/>
        <v>T</v>
      </c>
    </row>
    <row r="125" spans="1:39" ht="21.75" customHeight="1" x14ac:dyDescent="0.25">
      <c r="C125" s="63"/>
      <c r="D125" s="66" t="str">
        <f t="shared" si="20"/>
        <v/>
      </c>
      <c r="E125" s="69" t="str">
        <f>IFERROR(VLOOKUP(J125,Causa!$A$2:$F$15,6,0),"")</f>
        <v/>
      </c>
      <c r="F125" s="52"/>
      <c r="G125" s="53"/>
      <c r="H125" s="212"/>
      <c r="I125" s="55"/>
      <c r="J125" s="54"/>
      <c r="K125" s="54"/>
      <c r="L125" s="54"/>
      <c r="M125" s="54"/>
      <c r="N125" s="54"/>
      <c r="O125" s="54"/>
      <c r="P125" s="54"/>
      <c r="Q125" s="55"/>
      <c r="R125" s="54"/>
      <c r="S125" s="56">
        <f t="shared" si="24"/>
        <v>0</v>
      </c>
      <c r="T125" s="56">
        <f t="shared" si="21"/>
        <v>0</v>
      </c>
      <c r="U125" s="56">
        <f t="shared" si="25"/>
        <v>0</v>
      </c>
      <c r="V125" s="56">
        <f t="shared" si="22"/>
        <v>0</v>
      </c>
      <c r="W125" s="64" t="str">
        <f t="shared" si="23"/>
        <v/>
      </c>
      <c r="X125" s="56" t="str">
        <f t="shared" si="26"/>
        <v>T</v>
      </c>
    </row>
    <row r="126" spans="1:39" ht="21.75" customHeight="1" x14ac:dyDescent="0.25">
      <c r="C126" s="63"/>
      <c r="D126" s="66" t="str">
        <f t="shared" si="20"/>
        <v/>
      </c>
      <c r="E126" s="69" t="str">
        <f>IFERROR(VLOOKUP(J126,Causa!$A$2:$F$15,6,0),"")</f>
        <v/>
      </c>
      <c r="F126" s="52"/>
      <c r="G126" s="53"/>
      <c r="H126" s="212"/>
      <c r="I126" s="55"/>
      <c r="J126" s="54"/>
      <c r="K126" s="54"/>
      <c r="L126" s="54"/>
      <c r="M126" s="54"/>
      <c r="N126" s="54"/>
      <c r="O126" s="54"/>
      <c r="P126" s="54"/>
      <c r="Q126" s="55"/>
      <c r="R126" s="54"/>
      <c r="S126" s="56">
        <f t="shared" si="24"/>
        <v>0</v>
      </c>
      <c r="T126" s="56">
        <f t="shared" si="21"/>
        <v>0</v>
      </c>
      <c r="U126" s="56">
        <f t="shared" si="25"/>
        <v>0</v>
      </c>
      <c r="V126" s="56">
        <f t="shared" si="22"/>
        <v>0</v>
      </c>
      <c r="W126" s="64" t="str">
        <f t="shared" si="23"/>
        <v/>
      </c>
      <c r="X126" s="56" t="str">
        <f t="shared" si="26"/>
        <v>T</v>
      </c>
    </row>
    <row r="127" spans="1:39" ht="21.75" customHeight="1" x14ac:dyDescent="0.25">
      <c r="C127" s="63"/>
      <c r="D127" s="66" t="str">
        <f t="shared" si="20"/>
        <v/>
      </c>
      <c r="E127" s="69" t="str">
        <f>IFERROR(VLOOKUP(J127,Causa!$A$2:$F$15,6,0),"")</f>
        <v/>
      </c>
      <c r="F127" s="52"/>
      <c r="G127" s="53"/>
      <c r="H127" s="212"/>
      <c r="I127" s="55"/>
      <c r="J127" s="54"/>
      <c r="K127" s="54"/>
      <c r="L127" s="54"/>
      <c r="M127" s="54"/>
      <c r="N127" s="54"/>
      <c r="O127" s="54"/>
      <c r="P127" s="54"/>
      <c r="Q127" s="55"/>
      <c r="R127" s="54"/>
      <c r="S127" s="56">
        <f t="shared" si="24"/>
        <v>0</v>
      </c>
      <c r="T127" s="56">
        <f t="shared" si="21"/>
        <v>0</v>
      </c>
      <c r="U127" s="56">
        <f t="shared" si="25"/>
        <v>0</v>
      </c>
      <c r="V127" s="56">
        <f t="shared" si="22"/>
        <v>0</v>
      </c>
      <c r="W127" s="64" t="str">
        <f t="shared" si="23"/>
        <v/>
      </c>
      <c r="X127" s="56" t="str">
        <f t="shared" si="26"/>
        <v>T</v>
      </c>
    </row>
    <row r="128" spans="1:39" ht="21.75" customHeight="1" x14ac:dyDescent="0.25">
      <c r="C128" s="63"/>
      <c r="D128" s="66" t="str">
        <f t="shared" si="20"/>
        <v/>
      </c>
      <c r="E128" s="69" t="str">
        <f>IFERROR(VLOOKUP(J128,Causa!$A$2:$F$15,6,0),"")</f>
        <v/>
      </c>
      <c r="F128" s="52"/>
      <c r="G128" s="53"/>
      <c r="H128" s="212"/>
      <c r="I128" s="55"/>
      <c r="J128" s="54"/>
      <c r="K128" s="54"/>
      <c r="L128" s="54"/>
      <c r="M128" s="54"/>
      <c r="N128" s="54"/>
      <c r="O128" s="54"/>
      <c r="P128" s="54"/>
      <c r="Q128" s="55"/>
      <c r="R128" s="54"/>
      <c r="S128" s="56">
        <f t="shared" si="24"/>
        <v>0</v>
      </c>
      <c r="T128" s="56">
        <f t="shared" si="21"/>
        <v>0</v>
      </c>
      <c r="U128" s="56">
        <f t="shared" si="25"/>
        <v>0</v>
      </c>
      <c r="V128" s="56">
        <f t="shared" si="22"/>
        <v>0</v>
      </c>
      <c r="W128" s="64" t="str">
        <f t="shared" si="23"/>
        <v/>
      </c>
      <c r="X128" s="56" t="str">
        <f t="shared" si="26"/>
        <v>T</v>
      </c>
    </row>
    <row r="129" spans="3:24" ht="21.75" customHeight="1" x14ac:dyDescent="0.25">
      <c r="C129" s="63"/>
      <c r="D129" s="66" t="str">
        <f t="shared" si="20"/>
        <v/>
      </c>
      <c r="E129" s="69" t="str">
        <f>IFERROR(VLOOKUP(J129,Causa!$A$2:$F$15,6,0),"")</f>
        <v/>
      </c>
      <c r="F129" s="52"/>
      <c r="G129" s="53"/>
      <c r="H129" s="212"/>
      <c r="I129" s="55"/>
      <c r="J129" s="54"/>
      <c r="K129" s="54"/>
      <c r="L129" s="54"/>
      <c r="M129" s="54"/>
      <c r="N129" s="54"/>
      <c r="O129" s="54"/>
      <c r="P129" s="54"/>
      <c r="Q129" s="55"/>
      <c r="R129" s="54"/>
      <c r="S129" s="56">
        <f t="shared" si="24"/>
        <v>0</v>
      </c>
      <c r="T129" s="56">
        <f t="shared" si="21"/>
        <v>0</v>
      </c>
      <c r="U129" s="56">
        <f t="shared" si="25"/>
        <v>0</v>
      </c>
      <c r="V129" s="56">
        <f t="shared" si="22"/>
        <v>0</v>
      </c>
      <c r="W129" s="64" t="str">
        <f t="shared" si="23"/>
        <v/>
      </c>
      <c r="X129" s="56" t="str">
        <f t="shared" si="26"/>
        <v>T</v>
      </c>
    </row>
    <row r="130" spans="3:24" ht="21.75" customHeight="1" x14ac:dyDescent="0.25">
      <c r="C130" s="63"/>
      <c r="D130" s="66" t="str">
        <f t="shared" si="20"/>
        <v/>
      </c>
      <c r="E130" s="69" t="str">
        <f>IFERROR(VLOOKUP(J130,Causa!$A$2:$F$15,6,0),"")</f>
        <v/>
      </c>
      <c r="F130" s="52"/>
      <c r="G130" s="53"/>
      <c r="H130" s="212"/>
      <c r="I130" s="55"/>
      <c r="J130" s="54"/>
      <c r="K130" s="54"/>
      <c r="L130" s="54"/>
      <c r="M130" s="54"/>
      <c r="N130" s="54"/>
      <c r="O130" s="54"/>
      <c r="P130" s="54"/>
      <c r="Q130" s="55"/>
      <c r="R130" s="54"/>
      <c r="S130" s="56">
        <f t="shared" si="24"/>
        <v>0</v>
      </c>
      <c r="T130" s="56">
        <f t="shared" si="21"/>
        <v>0</v>
      </c>
      <c r="U130" s="56">
        <f t="shared" si="25"/>
        <v>0</v>
      </c>
      <c r="V130" s="56">
        <f t="shared" si="22"/>
        <v>0</v>
      </c>
      <c r="W130" s="64" t="str">
        <f t="shared" si="23"/>
        <v/>
      </c>
      <c r="X130" s="56" t="str">
        <f t="shared" si="26"/>
        <v>T</v>
      </c>
    </row>
    <row r="131" spans="3:24" ht="21.75" customHeight="1" x14ac:dyDescent="0.25">
      <c r="C131" s="63"/>
      <c r="D131" s="66" t="str">
        <f t="shared" si="20"/>
        <v/>
      </c>
      <c r="E131" s="69" t="str">
        <f>IFERROR(VLOOKUP(J131,Causa!$A$2:$F$15,6,0),"")</f>
        <v/>
      </c>
      <c r="F131" s="52"/>
      <c r="G131" s="53"/>
      <c r="H131" s="212"/>
      <c r="I131" s="55"/>
      <c r="J131" s="54"/>
      <c r="K131" s="54"/>
      <c r="L131" s="54"/>
      <c r="M131" s="54"/>
      <c r="N131" s="54"/>
      <c r="O131" s="54"/>
      <c r="P131" s="54"/>
      <c r="Q131" s="55"/>
      <c r="R131" s="54"/>
      <c r="S131" s="56">
        <f t="shared" si="24"/>
        <v>0</v>
      </c>
      <c r="T131" s="56">
        <f t="shared" si="21"/>
        <v>0</v>
      </c>
      <c r="U131" s="56">
        <f t="shared" si="25"/>
        <v>0</v>
      </c>
      <c r="V131" s="56">
        <f t="shared" si="22"/>
        <v>0</v>
      </c>
      <c r="W131" s="64" t="str">
        <f t="shared" si="23"/>
        <v/>
      </c>
      <c r="X131" s="56" t="str">
        <f t="shared" si="26"/>
        <v>T</v>
      </c>
    </row>
    <row r="132" spans="3:24" ht="21.75" customHeight="1" x14ac:dyDescent="0.25">
      <c r="C132" s="63"/>
      <c r="D132" s="66" t="str">
        <f t="shared" si="20"/>
        <v/>
      </c>
      <c r="E132" s="69" t="str">
        <f>IFERROR(VLOOKUP(J132,Causa!$A$2:$F$15,6,0),"")</f>
        <v/>
      </c>
      <c r="F132" s="52"/>
      <c r="G132" s="53"/>
      <c r="H132" s="212"/>
      <c r="I132" s="55"/>
      <c r="J132" s="54"/>
      <c r="K132" s="54"/>
      <c r="L132" s="54"/>
      <c r="M132" s="54"/>
      <c r="N132" s="54"/>
      <c r="O132" s="54"/>
      <c r="P132" s="54"/>
      <c r="Q132" s="55"/>
      <c r="R132" s="54"/>
      <c r="S132" s="56">
        <f t="shared" si="24"/>
        <v>0</v>
      </c>
      <c r="T132" s="56">
        <f t="shared" si="21"/>
        <v>0</v>
      </c>
      <c r="U132" s="56">
        <f t="shared" si="25"/>
        <v>0</v>
      </c>
      <c r="V132" s="56">
        <f t="shared" si="22"/>
        <v>0</v>
      </c>
      <c r="W132" s="64" t="str">
        <f t="shared" si="23"/>
        <v/>
      </c>
      <c r="X132" s="56" t="str">
        <f t="shared" si="26"/>
        <v>T</v>
      </c>
    </row>
    <row r="133" spans="3:24" ht="21.75" customHeight="1" x14ac:dyDescent="0.25">
      <c r="C133" s="63"/>
      <c r="D133" s="66" t="str">
        <f t="shared" si="20"/>
        <v/>
      </c>
      <c r="E133" s="69" t="str">
        <f>IFERROR(VLOOKUP(J133,Causa!$A$2:$F$15,6,0),"")</f>
        <v/>
      </c>
      <c r="F133" s="52"/>
      <c r="G133" s="53"/>
      <c r="H133" s="212"/>
      <c r="I133" s="55"/>
      <c r="J133" s="54"/>
      <c r="K133" s="54"/>
      <c r="L133" s="54"/>
      <c r="M133" s="54"/>
      <c r="N133" s="54"/>
      <c r="O133" s="54"/>
      <c r="P133" s="54"/>
      <c r="Q133" s="55"/>
      <c r="R133" s="54"/>
      <c r="S133" s="56">
        <f t="shared" si="24"/>
        <v>0</v>
      </c>
      <c r="T133" s="56">
        <f t="shared" si="21"/>
        <v>0</v>
      </c>
      <c r="U133" s="56">
        <f t="shared" si="25"/>
        <v>0</v>
      </c>
      <c r="V133" s="56">
        <f t="shared" si="22"/>
        <v>0</v>
      </c>
      <c r="W133" s="64" t="str">
        <f t="shared" si="23"/>
        <v/>
      </c>
      <c r="X133" s="56" t="str">
        <f t="shared" si="26"/>
        <v>T</v>
      </c>
    </row>
    <row r="134" spans="3:24" ht="21.75" customHeight="1" x14ac:dyDescent="0.25">
      <c r="C134" s="63"/>
      <c r="D134" s="66" t="str">
        <f t="shared" si="20"/>
        <v/>
      </c>
      <c r="E134" s="69" t="str">
        <f>IFERROR(VLOOKUP(J134,Causa!$A$2:$F$15,6,0),"")</f>
        <v/>
      </c>
      <c r="F134" s="52"/>
      <c r="G134" s="53"/>
      <c r="H134" s="212"/>
      <c r="I134" s="55"/>
      <c r="J134" s="54"/>
      <c r="K134" s="54"/>
      <c r="L134" s="54"/>
      <c r="M134" s="54"/>
      <c r="N134" s="54"/>
      <c r="O134" s="54"/>
      <c r="P134" s="54"/>
      <c r="Q134" s="55"/>
      <c r="R134" s="54"/>
      <c r="S134" s="56">
        <f t="shared" si="24"/>
        <v>0</v>
      </c>
      <c r="T134" s="56">
        <f t="shared" si="21"/>
        <v>0</v>
      </c>
      <c r="U134" s="56">
        <f t="shared" si="25"/>
        <v>0</v>
      </c>
      <c r="V134" s="56">
        <f t="shared" si="22"/>
        <v>0</v>
      </c>
      <c r="W134" s="64" t="str">
        <f t="shared" si="23"/>
        <v/>
      </c>
      <c r="X134" s="56" t="str">
        <f t="shared" si="26"/>
        <v>T</v>
      </c>
    </row>
    <row r="135" spans="3:24" ht="21.75" customHeight="1" x14ac:dyDescent="0.25">
      <c r="C135" s="63"/>
      <c r="D135" s="66" t="str">
        <f t="shared" si="20"/>
        <v/>
      </c>
      <c r="E135" s="69" t="str">
        <f>IFERROR(VLOOKUP(J135,Causa!$A$2:$F$15,6,0),"")</f>
        <v/>
      </c>
      <c r="F135" s="52"/>
      <c r="G135" s="53"/>
      <c r="H135" s="212"/>
      <c r="I135" s="55"/>
      <c r="J135" s="54"/>
      <c r="K135" s="54"/>
      <c r="L135" s="54"/>
      <c r="M135" s="54"/>
      <c r="N135" s="54"/>
      <c r="O135" s="54"/>
      <c r="P135" s="54"/>
      <c r="Q135" s="55"/>
      <c r="R135" s="54"/>
      <c r="S135" s="56">
        <f t="shared" si="24"/>
        <v>0</v>
      </c>
      <c r="T135" s="56">
        <f t="shared" si="21"/>
        <v>0</v>
      </c>
      <c r="U135" s="56">
        <f t="shared" si="25"/>
        <v>0</v>
      </c>
      <c r="V135" s="56">
        <f t="shared" si="22"/>
        <v>0</v>
      </c>
      <c r="W135" s="64" t="str">
        <f t="shared" si="23"/>
        <v/>
      </c>
      <c r="X135" s="56" t="str">
        <f t="shared" si="26"/>
        <v>T</v>
      </c>
    </row>
    <row r="136" spans="3:24" ht="21.75" customHeight="1" x14ac:dyDescent="0.25">
      <c r="C136" s="63"/>
      <c r="D136" s="66" t="str">
        <f t="shared" si="20"/>
        <v/>
      </c>
      <c r="E136" s="69" t="str">
        <f>IFERROR(VLOOKUP(J136,Causa!$A$2:$F$15,6,0),"")</f>
        <v/>
      </c>
      <c r="F136" s="52"/>
      <c r="G136" s="53"/>
      <c r="H136" s="212"/>
      <c r="I136" s="55"/>
      <c r="J136" s="54"/>
      <c r="K136" s="54"/>
      <c r="L136" s="54"/>
      <c r="M136" s="54"/>
      <c r="N136" s="54"/>
      <c r="O136" s="54"/>
      <c r="P136" s="54"/>
      <c r="Q136" s="55"/>
      <c r="R136" s="54"/>
      <c r="S136" s="56">
        <f t="shared" si="24"/>
        <v>0</v>
      </c>
      <c r="T136" s="56">
        <f t="shared" si="21"/>
        <v>0</v>
      </c>
      <c r="U136" s="56">
        <f t="shared" si="25"/>
        <v>0</v>
      </c>
      <c r="V136" s="56">
        <f t="shared" si="22"/>
        <v>0</v>
      </c>
      <c r="W136" s="64" t="str">
        <f t="shared" si="23"/>
        <v/>
      </c>
      <c r="X136" s="56" t="str">
        <f t="shared" si="26"/>
        <v>T</v>
      </c>
    </row>
    <row r="137" spans="3:24" ht="21.75" customHeight="1" x14ac:dyDescent="0.25">
      <c r="C137" s="63"/>
      <c r="D137" s="66" t="str">
        <f t="shared" si="20"/>
        <v/>
      </c>
      <c r="E137" s="69" t="str">
        <f>IFERROR(VLOOKUP(J137,Causa!$A$2:$F$15,6,0),"")</f>
        <v/>
      </c>
      <c r="F137" s="52"/>
      <c r="G137" s="53"/>
      <c r="H137" s="212"/>
      <c r="I137" s="55"/>
      <c r="J137" s="54"/>
      <c r="K137" s="54"/>
      <c r="L137" s="54"/>
      <c r="M137" s="54"/>
      <c r="N137" s="54"/>
      <c r="O137" s="54"/>
      <c r="P137" s="54"/>
      <c r="Q137" s="55"/>
      <c r="R137" s="54"/>
      <c r="S137" s="56">
        <f t="shared" si="24"/>
        <v>0</v>
      </c>
      <c r="T137" s="56">
        <f t="shared" si="21"/>
        <v>0</v>
      </c>
      <c r="U137" s="56">
        <f t="shared" si="25"/>
        <v>0</v>
      </c>
      <c r="V137" s="56">
        <f t="shared" si="22"/>
        <v>0</v>
      </c>
      <c r="W137" s="64" t="str">
        <f t="shared" si="23"/>
        <v/>
      </c>
      <c r="X137" s="56" t="str">
        <f t="shared" si="26"/>
        <v>T</v>
      </c>
    </row>
    <row r="138" spans="3:24" ht="21.75" customHeight="1" x14ac:dyDescent="0.25">
      <c r="C138" s="63"/>
      <c r="D138" s="66" t="str">
        <f t="shared" si="20"/>
        <v/>
      </c>
      <c r="E138" s="69" t="str">
        <f>IFERROR(VLOOKUP(J138,Causa!$A$2:$F$15,6,0),"")</f>
        <v/>
      </c>
      <c r="F138" s="52"/>
      <c r="G138" s="53"/>
      <c r="H138" s="212"/>
      <c r="I138" s="55"/>
      <c r="J138" s="54"/>
      <c r="K138" s="54"/>
      <c r="L138" s="54"/>
      <c r="M138" s="54"/>
      <c r="N138" s="54"/>
      <c r="O138" s="54"/>
      <c r="P138" s="54"/>
      <c r="Q138" s="55"/>
      <c r="R138" s="54"/>
      <c r="S138" s="56">
        <f t="shared" si="24"/>
        <v>0</v>
      </c>
      <c r="T138" s="56">
        <f t="shared" si="21"/>
        <v>0</v>
      </c>
      <c r="U138" s="56">
        <f t="shared" si="25"/>
        <v>0</v>
      </c>
      <c r="V138" s="56">
        <f t="shared" si="22"/>
        <v>0</v>
      </c>
      <c r="W138" s="64" t="str">
        <f t="shared" si="23"/>
        <v/>
      </c>
      <c r="X138" s="56" t="str">
        <f t="shared" si="26"/>
        <v>T</v>
      </c>
    </row>
    <row r="139" spans="3:24" ht="21.75" customHeight="1" x14ac:dyDescent="0.25">
      <c r="C139" s="63"/>
      <c r="D139" s="66" t="str">
        <f t="shared" si="20"/>
        <v/>
      </c>
      <c r="E139" s="69" t="str">
        <f>IFERROR(VLOOKUP(J139,Causa!$A$2:$F$15,6,0),"")</f>
        <v/>
      </c>
      <c r="F139" s="52"/>
      <c r="G139" s="53"/>
      <c r="H139" s="212"/>
      <c r="I139" s="55"/>
      <c r="J139" s="54"/>
      <c r="K139" s="54"/>
      <c r="L139" s="54"/>
      <c r="M139" s="54"/>
      <c r="N139" s="54"/>
      <c r="O139" s="54"/>
      <c r="P139" s="54"/>
      <c r="Q139" s="55"/>
      <c r="R139" s="54"/>
      <c r="S139" s="56">
        <f t="shared" si="24"/>
        <v>0</v>
      </c>
      <c r="T139" s="56">
        <f t="shared" si="21"/>
        <v>0</v>
      </c>
      <c r="U139" s="56">
        <f t="shared" si="25"/>
        <v>0</v>
      </c>
      <c r="V139" s="56">
        <f t="shared" si="22"/>
        <v>0</v>
      </c>
      <c r="W139" s="64" t="str">
        <f t="shared" si="23"/>
        <v/>
      </c>
      <c r="X139" s="56" t="str">
        <f t="shared" si="26"/>
        <v>T</v>
      </c>
    </row>
    <row r="140" spans="3:24" ht="21.75" customHeight="1" x14ac:dyDescent="0.25">
      <c r="C140" s="63"/>
      <c r="D140" s="66" t="str">
        <f t="shared" si="20"/>
        <v/>
      </c>
      <c r="E140" s="69" t="str">
        <f>IFERROR(VLOOKUP(J140,Causa!$A$2:$F$15,6,0),"")</f>
        <v/>
      </c>
      <c r="F140" s="52"/>
      <c r="G140" s="53"/>
      <c r="H140" s="212"/>
      <c r="I140" s="55"/>
      <c r="J140" s="54"/>
      <c r="K140" s="54"/>
      <c r="L140" s="54"/>
      <c r="M140" s="54"/>
      <c r="N140" s="54"/>
      <c r="O140" s="54"/>
      <c r="P140" s="54"/>
      <c r="Q140" s="55"/>
      <c r="R140" s="54"/>
      <c r="S140" s="56">
        <f t="shared" si="24"/>
        <v>0</v>
      </c>
      <c r="T140" s="56">
        <f t="shared" si="21"/>
        <v>0</v>
      </c>
      <c r="U140" s="56">
        <f t="shared" si="25"/>
        <v>0</v>
      </c>
      <c r="V140" s="56">
        <f t="shared" si="22"/>
        <v>0</v>
      </c>
      <c r="W140" s="64" t="str">
        <f t="shared" si="23"/>
        <v/>
      </c>
      <c r="X140" s="56" t="str">
        <f t="shared" si="26"/>
        <v>T</v>
      </c>
    </row>
    <row r="141" spans="3:24" ht="21.75" customHeight="1" x14ac:dyDescent="0.25">
      <c r="C141" s="63"/>
      <c r="D141" s="66" t="str">
        <f t="shared" si="20"/>
        <v/>
      </c>
      <c r="E141" s="69" t="str">
        <f>IFERROR(VLOOKUP(J141,Causa!$A$2:$F$15,6,0),"")</f>
        <v/>
      </c>
      <c r="F141" s="52"/>
      <c r="G141" s="53"/>
      <c r="H141" s="212"/>
      <c r="I141" s="55"/>
      <c r="J141" s="54"/>
      <c r="K141" s="54"/>
      <c r="L141" s="54"/>
      <c r="M141" s="54"/>
      <c r="N141" s="54"/>
      <c r="O141" s="54"/>
      <c r="P141" s="54"/>
      <c r="Q141" s="55"/>
      <c r="R141" s="54"/>
      <c r="S141" s="56">
        <f t="shared" si="24"/>
        <v>0</v>
      </c>
      <c r="T141" s="56">
        <f t="shared" si="21"/>
        <v>0</v>
      </c>
      <c r="U141" s="56">
        <f t="shared" si="25"/>
        <v>0</v>
      </c>
      <c r="V141" s="56">
        <f t="shared" si="22"/>
        <v>0</v>
      </c>
      <c r="W141" s="64" t="str">
        <f t="shared" si="23"/>
        <v/>
      </c>
      <c r="X141" s="56" t="str">
        <f t="shared" si="26"/>
        <v>T</v>
      </c>
    </row>
    <row r="142" spans="3:24" ht="21.75" customHeight="1" x14ac:dyDescent="0.25">
      <c r="C142" s="63"/>
      <c r="D142" s="66" t="str">
        <f t="shared" si="20"/>
        <v/>
      </c>
      <c r="E142" s="69" t="str">
        <f>IFERROR(VLOOKUP(J142,Causa!$A$2:$F$15,6,0),"")</f>
        <v/>
      </c>
      <c r="F142" s="52"/>
      <c r="G142" s="53"/>
      <c r="H142" s="212"/>
      <c r="I142" s="55"/>
      <c r="J142" s="54"/>
      <c r="K142" s="54"/>
      <c r="L142" s="54"/>
      <c r="M142" s="54"/>
      <c r="N142" s="54"/>
      <c r="O142" s="54"/>
      <c r="P142" s="54"/>
      <c r="Q142" s="55"/>
      <c r="R142" s="54"/>
      <c r="S142" s="56">
        <f t="shared" si="24"/>
        <v>0</v>
      </c>
      <c r="T142" s="56">
        <f t="shared" si="21"/>
        <v>0</v>
      </c>
      <c r="U142" s="56">
        <f t="shared" si="25"/>
        <v>0</v>
      </c>
      <c r="V142" s="56">
        <f t="shared" si="22"/>
        <v>0</v>
      </c>
      <c r="W142" s="64" t="str">
        <f t="shared" si="23"/>
        <v/>
      </c>
      <c r="X142" s="56" t="str">
        <f t="shared" si="26"/>
        <v>T</v>
      </c>
    </row>
    <row r="143" spans="3:24" ht="21.75" customHeight="1" x14ac:dyDescent="0.25">
      <c r="C143" s="63"/>
      <c r="D143" s="66" t="str">
        <f t="shared" si="20"/>
        <v/>
      </c>
      <c r="E143" s="69" t="str">
        <f>IFERROR(VLOOKUP(J143,Causa!$A$2:$F$15,6,0),"")</f>
        <v/>
      </c>
      <c r="F143" s="52"/>
      <c r="G143" s="53"/>
      <c r="H143" s="212"/>
      <c r="I143" s="55"/>
      <c r="J143" s="54"/>
      <c r="K143" s="54"/>
      <c r="L143" s="54"/>
      <c r="M143" s="54"/>
      <c r="N143" s="54"/>
      <c r="O143" s="54"/>
      <c r="P143" s="54"/>
      <c r="Q143" s="55"/>
      <c r="R143" s="54"/>
      <c r="S143" s="56">
        <f t="shared" si="24"/>
        <v>0</v>
      </c>
      <c r="T143" s="56">
        <f t="shared" si="21"/>
        <v>0</v>
      </c>
      <c r="U143" s="56">
        <f t="shared" si="25"/>
        <v>0</v>
      </c>
      <c r="V143" s="56">
        <f t="shared" si="22"/>
        <v>0</v>
      </c>
      <c r="W143" s="64" t="str">
        <f t="shared" si="23"/>
        <v/>
      </c>
      <c r="X143" s="56" t="str">
        <f t="shared" si="26"/>
        <v>T</v>
      </c>
    </row>
    <row r="144" spans="3:24" ht="21.75" customHeight="1" x14ac:dyDescent="0.25">
      <c r="C144" s="63"/>
      <c r="D144" s="66" t="str">
        <f t="shared" si="20"/>
        <v/>
      </c>
      <c r="E144" s="69" t="str">
        <f>IFERROR(VLOOKUP(J144,Causa!$A$2:$F$15,6,0),"")</f>
        <v/>
      </c>
      <c r="F144" s="52"/>
      <c r="G144" s="53"/>
      <c r="H144" s="212"/>
      <c r="I144" s="55"/>
      <c r="J144" s="54"/>
      <c r="K144" s="54"/>
      <c r="L144" s="54"/>
      <c r="M144" s="54"/>
      <c r="N144" s="54"/>
      <c r="O144" s="54"/>
      <c r="P144" s="54"/>
      <c r="Q144" s="55"/>
      <c r="R144" s="54"/>
      <c r="S144" s="56">
        <f t="shared" si="24"/>
        <v>0</v>
      </c>
      <c r="T144" s="56">
        <f t="shared" si="21"/>
        <v>0</v>
      </c>
      <c r="U144" s="56">
        <f t="shared" si="25"/>
        <v>0</v>
      </c>
      <c r="V144" s="56">
        <f t="shared" si="22"/>
        <v>0</v>
      </c>
      <c r="W144" s="64" t="str">
        <f t="shared" si="23"/>
        <v/>
      </c>
      <c r="X144" s="56" t="str">
        <f t="shared" si="26"/>
        <v>T</v>
      </c>
    </row>
    <row r="145" spans="3:24" ht="21.75" customHeight="1" x14ac:dyDescent="0.25">
      <c r="C145" s="63"/>
      <c r="D145" s="66" t="str">
        <f t="shared" si="20"/>
        <v/>
      </c>
      <c r="E145" s="69" t="str">
        <f>IFERROR(VLOOKUP(J145,Causa!$A$2:$F$15,6,0),"")</f>
        <v/>
      </c>
      <c r="F145" s="52"/>
      <c r="G145" s="53"/>
      <c r="H145" s="212"/>
      <c r="I145" s="55"/>
      <c r="J145" s="54"/>
      <c r="K145" s="54"/>
      <c r="L145" s="54"/>
      <c r="M145" s="54"/>
      <c r="N145" s="54"/>
      <c r="O145" s="54"/>
      <c r="P145" s="54"/>
      <c r="Q145" s="55"/>
      <c r="R145" s="54"/>
      <c r="S145" s="56">
        <f t="shared" si="24"/>
        <v>0</v>
      </c>
      <c r="T145" s="56">
        <f t="shared" si="21"/>
        <v>0</v>
      </c>
      <c r="U145" s="56">
        <f t="shared" si="25"/>
        <v>0</v>
      </c>
      <c r="V145" s="56">
        <f t="shared" si="22"/>
        <v>0</v>
      </c>
      <c r="W145" s="64" t="str">
        <f t="shared" si="23"/>
        <v/>
      </c>
      <c r="X145" s="56" t="str">
        <f t="shared" si="26"/>
        <v>T</v>
      </c>
    </row>
    <row r="146" spans="3:24" ht="21.75" customHeight="1" x14ac:dyDescent="0.25">
      <c r="C146" s="63"/>
      <c r="D146" s="66" t="str">
        <f t="shared" si="20"/>
        <v/>
      </c>
      <c r="E146" s="69" t="str">
        <f>IFERROR(VLOOKUP(J146,Causa!$A$2:$F$15,6,0),"")</f>
        <v/>
      </c>
      <c r="F146" s="52"/>
      <c r="G146" s="53"/>
      <c r="H146" s="212"/>
      <c r="I146" s="55"/>
      <c r="J146" s="54"/>
      <c r="K146" s="54"/>
      <c r="L146" s="54"/>
      <c r="M146" s="54"/>
      <c r="N146" s="54"/>
      <c r="O146" s="54"/>
      <c r="P146" s="54"/>
      <c r="Q146" s="55"/>
      <c r="R146" s="54"/>
      <c r="S146" s="56">
        <f t="shared" si="24"/>
        <v>0</v>
      </c>
      <c r="T146" s="56">
        <f t="shared" si="21"/>
        <v>0</v>
      </c>
      <c r="U146" s="56">
        <f t="shared" si="25"/>
        <v>0</v>
      </c>
      <c r="V146" s="56">
        <f t="shared" si="22"/>
        <v>0</v>
      </c>
      <c r="W146" s="64" t="str">
        <f t="shared" si="23"/>
        <v/>
      </c>
      <c r="X146" s="56" t="str">
        <f t="shared" si="26"/>
        <v>T</v>
      </c>
    </row>
    <row r="147" spans="3:24" ht="21.75" customHeight="1" x14ac:dyDescent="0.25">
      <c r="C147" s="63"/>
      <c r="D147" s="66" t="str">
        <f t="shared" si="20"/>
        <v/>
      </c>
      <c r="E147" s="69" t="str">
        <f>IFERROR(VLOOKUP(J147,Causa!$A$2:$F$15,6,0),"")</f>
        <v/>
      </c>
      <c r="F147" s="52"/>
      <c r="G147" s="53"/>
      <c r="H147" s="212"/>
      <c r="I147" s="55"/>
      <c r="J147" s="54"/>
      <c r="K147" s="54"/>
      <c r="L147" s="54"/>
      <c r="M147" s="54"/>
      <c r="N147" s="54"/>
      <c r="O147" s="54"/>
      <c r="P147" s="54"/>
      <c r="Q147" s="55"/>
      <c r="R147" s="54"/>
      <c r="S147" s="56">
        <f t="shared" si="24"/>
        <v>0</v>
      </c>
      <c r="T147" s="56">
        <f t="shared" si="21"/>
        <v>0</v>
      </c>
      <c r="U147" s="56">
        <f t="shared" si="25"/>
        <v>0</v>
      </c>
      <c r="V147" s="56">
        <f t="shared" si="22"/>
        <v>0</v>
      </c>
      <c r="W147" s="64" t="str">
        <f t="shared" si="23"/>
        <v/>
      </c>
      <c r="X147" s="56" t="str">
        <f t="shared" si="26"/>
        <v>T</v>
      </c>
    </row>
    <row r="148" spans="3:24" ht="21.75" customHeight="1" x14ac:dyDescent="0.25">
      <c r="C148" s="63"/>
      <c r="D148" s="66" t="str">
        <f t="shared" si="20"/>
        <v/>
      </c>
      <c r="E148" s="69" t="str">
        <f>IFERROR(VLOOKUP(J148,Causa!$A$2:$F$15,6,0),"")</f>
        <v/>
      </c>
      <c r="F148" s="52"/>
      <c r="G148" s="53"/>
      <c r="H148" s="212"/>
      <c r="I148" s="55"/>
      <c r="J148" s="54"/>
      <c r="K148" s="54"/>
      <c r="L148" s="54"/>
      <c r="M148" s="54"/>
      <c r="N148" s="54"/>
      <c r="O148" s="54"/>
      <c r="P148" s="54"/>
      <c r="Q148" s="55"/>
      <c r="R148" s="54"/>
      <c r="S148" s="56">
        <f t="shared" si="24"/>
        <v>0</v>
      </c>
      <c r="T148" s="56">
        <f t="shared" si="21"/>
        <v>0</v>
      </c>
      <c r="U148" s="56">
        <f t="shared" si="25"/>
        <v>0</v>
      </c>
      <c r="V148" s="56">
        <f t="shared" si="22"/>
        <v>0</v>
      </c>
      <c r="W148" s="64" t="str">
        <f t="shared" si="23"/>
        <v/>
      </c>
      <c r="X148" s="56" t="str">
        <f t="shared" si="26"/>
        <v>T</v>
      </c>
    </row>
    <row r="149" spans="3:24" ht="21.75" customHeight="1" x14ac:dyDescent="0.25">
      <c r="C149" s="63"/>
      <c r="D149" s="66" t="str">
        <f t="shared" si="20"/>
        <v/>
      </c>
      <c r="E149" s="69" t="str">
        <f>IFERROR(VLOOKUP(J149,Causa!$A$2:$F$15,6,0),"")</f>
        <v/>
      </c>
      <c r="F149" s="52"/>
      <c r="G149" s="53"/>
      <c r="H149" s="212"/>
      <c r="I149" s="55"/>
      <c r="J149" s="54"/>
      <c r="K149" s="54"/>
      <c r="L149" s="54"/>
      <c r="M149" s="54"/>
      <c r="N149" s="54"/>
      <c r="O149" s="54"/>
      <c r="P149" s="54"/>
      <c r="Q149" s="55"/>
      <c r="R149" s="54"/>
      <c r="S149" s="56">
        <f t="shared" si="24"/>
        <v>0</v>
      </c>
      <c r="T149" s="56">
        <f t="shared" si="21"/>
        <v>0</v>
      </c>
      <c r="U149" s="56">
        <f t="shared" si="25"/>
        <v>0</v>
      </c>
      <c r="V149" s="56">
        <f t="shared" si="22"/>
        <v>0</v>
      </c>
      <c r="W149" s="64" t="str">
        <f t="shared" si="23"/>
        <v/>
      </c>
      <c r="X149" s="56" t="str">
        <f t="shared" si="26"/>
        <v>T</v>
      </c>
    </row>
    <row r="150" spans="3:24" ht="21.75" customHeight="1" x14ac:dyDescent="0.25">
      <c r="C150" s="63"/>
      <c r="D150" s="66" t="str">
        <f t="shared" si="20"/>
        <v/>
      </c>
      <c r="E150" s="69" t="str">
        <f>IFERROR(VLOOKUP(J150,Causa!$A$2:$F$15,6,0),"")</f>
        <v/>
      </c>
      <c r="F150" s="52"/>
      <c r="G150" s="53"/>
      <c r="H150" s="212"/>
      <c r="I150" s="55"/>
      <c r="J150" s="54"/>
      <c r="K150" s="54"/>
      <c r="L150" s="54"/>
      <c r="M150" s="54"/>
      <c r="N150" s="54"/>
      <c r="O150" s="54"/>
      <c r="P150" s="54"/>
      <c r="Q150" s="55"/>
      <c r="R150" s="54"/>
      <c r="S150" s="56">
        <f t="shared" si="24"/>
        <v>0</v>
      </c>
      <c r="T150" s="56">
        <f t="shared" si="21"/>
        <v>0</v>
      </c>
      <c r="U150" s="56">
        <f t="shared" si="25"/>
        <v>0</v>
      </c>
      <c r="V150" s="56">
        <f t="shared" si="22"/>
        <v>0</v>
      </c>
      <c r="W150" s="64" t="str">
        <f t="shared" si="23"/>
        <v/>
      </c>
      <c r="X150" s="56" t="str">
        <f t="shared" si="26"/>
        <v>T</v>
      </c>
    </row>
    <row r="151" spans="3:24" ht="21.75" customHeight="1" x14ac:dyDescent="0.25">
      <c r="C151" s="63"/>
      <c r="D151" s="66" t="str">
        <f t="shared" si="20"/>
        <v/>
      </c>
      <c r="E151" s="69" t="str">
        <f>IFERROR(VLOOKUP(J151,Causa!$A$2:$F$15,6,0),"")</f>
        <v/>
      </c>
      <c r="F151" s="52"/>
      <c r="G151" s="53"/>
      <c r="H151" s="212"/>
      <c r="I151" s="55"/>
      <c r="J151" s="54"/>
      <c r="K151" s="54"/>
      <c r="L151" s="54"/>
      <c r="M151" s="54"/>
      <c r="N151" s="54"/>
      <c r="O151" s="54"/>
      <c r="P151" s="54"/>
      <c r="Q151" s="55"/>
      <c r="R151" s="54"/>
      <c r="S151" s="56">
        <f t="shared" si="24"/>
        <v>0</v>
      </c>
      <c r="T151" s="56">
        <f t="shared" si="21"/>
        <v>0</v>
      </c>
      <c r="U151" s="56">
        <f t="shared" si="25"/>
        <v>0</v>
      </c>
      <c r="V151" s="56">
        <f t="shared" si="22"/>
        <v>0</v>
      </c>
      <c r="W151" s="64" t="str">
        <f t="shared" si="23"/>
        <v/>
      </c>
      <c r="X151" s="56" t="str">
        <f t="shared" si="26"/>
        <v>T</v>
      </c>
    </row>
    <row r="152" spans="3:24" ht="21.75" customHeight="1" x14ac:dyDescent="0.25">
      <c r="C152" s="63"/>
      <c r="D152" s="66" t="str">
        <f t="shared" si="20"/>
        <v/>
      </c>
      <c r="E152" s="69" t="str">
        <f>IFERROR(VLOOKUP(J152,Causa!$A$2:$F$15,6,0),"")</f>
        <v/>
      </c>
      <c r="F152" s="52"/>
      <c r="G152" s="53"/>
      <c r="H152" s="212"/>
      <c r="I152" s="55"/>
      <c r="J152" s="54"/>
      <c r="K152" s="54"/>
      <c r="L152" s="54"/>
      <c r="M152" s="54"/>
      <c r="N152" s="54"/>
      <c r="O152" s="54"/>
      <c r="P152" s="54"/>
      <c r="Q152" s="55"/>
      <c r="R152" s="54"/>
      <c r="S152" s="56">
        <f t="shared" si="24"/>
        <v>0</v>
      </c>
      <c r="T152" s="56">
        <f t="shared" si="21"/>
        <v>0</v>
      </c>
      <c r="U152" s="56">
        <f t="shared" si="25"/>
        <v>0</v>
      </c>
      <c r="V152" s="56">
        <f t="shared" si="22"/>
        <v>0</v>
      </c>
      <c r="W152" s="64" t="str">
        <f t="shared" si="23"/>
        <v/>
      </c>
      <c r="X152" s="56" t="str">
        <f t="shared" si="26"/>
        <v>T</v>
      </c>
    </row>
    <row r="153" spans="3:24" ht="21.75" customHeight="1" x14ac:dyDescent="0.25">
      <c r="C153" s="63"/>
      <c r="D153" s="66" t="str">
        <f t="shared" si="20"/>
        <v/>
      </c>
      <c r="E153" s="69" t="str">
        <f>IFERROR(VLOOKUP(J153,Causa!$A$2:$F$15,6,0),"")</f>
        <v/>
      </c>
      <c r="F153" s="52"/>
      <c r="G153" s="53"/>
      <c r="H153" s="212"/>
      <c r="I153" s="55"/>
      <c r="J153" s="54"/>
      <c r="K153" s="54"/>
      <c r="L153" s="54"/>
      <c r="M153" s="54"/>
      <c r="N153" s="54"/>
      <c r="O153" s="54"/>
      <c r="P153" s="54"/>
      <c r="Q153" s="55"/>
      <c r="R153" s="54"/>
      <c r="S153" s="56">
        <f t="shared" si="24"/>
        <v>0</v>
      </c>
      <c r="T153" s="56">
        <f t="shared" si="21"/>
        <v>0</v>
      </c>
      <c r="U153" s="56">
        <f t="shared" si="25"/>
        <v>0</v>
      </c>
      <c r="V153" s="56">
        <f t="shared" si="22"/>
        <v>0</v>
      </c>
      <c r="W153" s="64" t="str">
        <f t="shared" si="23"/>
        <v/>
      </c>
      <c r="X153" s="56" t="str">
        <f t="shared" si="26"/>
        <v>T</v>
      </c>
    </row>
    <row r="154" spans="3:24" ht="21.75" customHeight="1" x14ac:dyDescent="0.25">
      <c r="C154" s="63"/>
      <c r="D154" s="66" t="str">
        <f t="shared" si="20"/>
        <v/>
      </c>
      <c r="E154" s="69" t="str">
        <f>IFERROR(VLOOKUP(J154,Causa!$A$2:$F$15,6,0),"")</f>
        <v/>
      </c>
      <c r="F154" s="52"/>
      <c r="G154" s="53"/>
      <c r="H154" s="212"/>
      <c r="I154" s="55"/>
      <c r="J154" s="54"/>
      <c r="K154" s="54"/>
      <c r="L154" s="54"/>
      <c r="M154" s="54"/>
      <c r="N154" s="54"/>
      <c r="O154" s="54"/>
      <c r="P154" s="54"/>
      <c r="Q154" s="55"/>
      <c r="R154" s="54"/>
      <c r="S154" s="56">
        <f t="shared" si="24"/>
        <v>0</v>
      </c>
      <c r="T154" s="56">
        <f t="shared" si="21"/>
        <v>0</v>
      </c>
      <c r="U154" s="56">
        <f t="shared" si="25"/>
        <v>0</v>
      </c>
      <c r="V154" s="56">
        <f t="shared" si="22"/>
        <v>0</v>
      </c>
      <c r="W154" s="64" t="str">
        <f t="shared" si="23"/>
        <v/>
      </c>
      <c r="X154" s="56" t="str">
        <f t="shared" si="26"/>
        <v>T</v>
      </c>
    </row>
    <row r="155" spans="3:24" ht="21.75" customHeight="1" x14ac:dyDescent="0.25">
      <c r="C155" s="63"/>
      <c r="D155" s="66" t="str">
        <f t="shared" si="20"/>
        <v/>
      </c>
      <c r="E155" s="69" t="str">
        <f>IFERROR(VLOOKUP(J155,Causa!$A$2:$F$15,6,0),"")</f>
        <v/>
      </c>
      <c r="F155" s="52"/>
      <c r="G155" s="53"/>
      <c r="H155" s="212"/>
      <c r="I155" s="55"/>
      <c r="J155" s="54"/>
      <c r="K155" s="54"/>
      <c r="L155" s="54"/>
      <c r="M155" s="54"/>
      <c r="N155" s="54"/>
      <c r="O155" s="54"/>
      <c r="P155" s="54"/>
      <c r="Q155" s="55"/>
      <c r="R155" s="54"/>
      <c r="S155" s="56">
        <f t="shared" si="24"/>
        <v>0</v>
      </c>
      <c r="T155" s="56">
        <f t="shared" si="21"/>
        <v>0</v>
      </c>
      <c r="U155" s="56">
        <f t="shared" si="25"/>
        <v>0</v>
      </c>
      <c r="V155" s="56">
        <f t="shared" si="22"/>
        <v>0</v>
      </c>
      <c r="W155" s="64" t="str">
        <f t="shared" si="23"/>
        <v/>
      </c>
      <c r="X155" s="56" t="str">
        <f t="shared" si="26"/>
        <v>T</v>
      </c>
    </row>
    <row r="156" spans="3:24" ht="21.75" customHeight="1" x14ac:dyDescent="0.25">
      <c r="C156" s="63"/>
      <c r="D156" s="66" t="str">
        <f t="shared" si="20"/>
        <v/>
      </c>
      <c r="E156" s="69" t="str">
        <f>IFERROR(VLOOKUP(J156,Causa!$A$2:$F$15,6,0),"")</f>
        <v/>
      </c>
      <c r="F156" s="52"/>
      <c r="G156" s="53"/>
      <c r="H156" s="212"/>
      <c r="I156" s="55"/>
      <c r="J156" s="54"/>
      <c r="K156" s="54"/>
      <c r="L156" s="54"/>
      <c r="M156" s="54"/>
      <c r="N156" s="54"/>
      <c r="O156" s="54"/>
      <c r="P156" s="54"/>
      <c r="Q156" s="55"/>
      <c r="R156" s="54"/>
      <c r="S156" s="56">
        <f t="shared" si="24"/>
        <v>0</v>
      </c>
      <c r="T156" s="56">
        <f t="shared" si="21"/>
        <v>0</v>
      </c>
      <c r="U156" s="56">
        <f t="shared" si="25"/>
        <v>0</v>
      </c>
      <c r="V156" s="56">
        <f t="shared" si="22"/>
        <v>0</v>
      </c>
      <c r="W156" s="64" t="str">
        <f t="shared" si="23"/>
        <v/>
      </c>
      <c r="X156" s="56" t="str">
        <f t="shared" si="26"/>
        <v>T</v>
      </c>
    </row>
    <row r="157" spans="3:24" ht="21.75" customHeight="1" x14ac:dyDescent="0.25">
      <c r="C157" s="63"/>
      <c r="D157" s="66" t="str">
        <f t="shared" si="20"/>
        <v/>
      </c>
      <c r="E157" s="69" t="str">
        <f>IFERROR(VLOOKUP(J157,Causa!$A$2:$F$15,6,0),"")</f>
        <v/>
      </c>
      <c r="F157" s="52"/>
      <c r="G157" s="53"/>
      <c r="H157" s="212"/>
      <c r="I157" s="55"/>
      <c r="J157" s="54"/>
      <c r="K157" s="54"/>
      <c r="L157" s="54"/>
      <c r="M157" s="54"/>
      <c r="N157" s="54"/>
      <c r="O157" s="54"/>
      <c r="P157" s="54"/>
      <c r="Q157" s="55"/>
      <c r="R157" s="54"/>
      <c r="S157" s="56">
        <f t="shared" si="24"/>
        <v>0</v>
      </c>
      <c r="T157" s="56">
        <f t="shared" si="21"/>
        <v>0</v>
      </c>
      <c r="U157" s="56">
        <f t="shared" si="25"/>
        <v>0</v>
      </c>
      <c r="V157" s="56">
        <f t="shared" si="22"/>
        <v>0</v>
      </c>
      <c r="W157" s="64" t="str">
        <f t="shared" si="23"/>
        <v/>
      </c>
      <c r="X157" s="56" t="str">
        <f t="shared" si="26"/>
        <v>T</v>
      </c>
    </row>
    <row r="158" spans="3:24" ht="21.75" customHeight="1" x14ac:dyDescent="0.25">
      <c r="C158" s="63"/>
      <c r="D158" s="66" t="str">
        <f t="shared" si="20"/>
        <v/>
      </c>
      <c r="E158" s="69" t="str">
        <f>IFERROR(VLOOKUP(J158,Causa!$A$2:$F$15,6,0),"")</f>
        <v/>
      </c>
      <c r="F158" s="52"/>
      <c r="G158" s="53"/>
      <c r="H158" s="212"/>
      <c r="I158" s="55"/>
      <c r="J158" s="54"/>
      <c r="K158" s="54"/>
      <c r="L158" s="54"/>
      <c r="M158" s="54"/>
      <c r="N158" s="54"/>
      <c r="O158" s="54"/>
      <c r="P158" s="54"/>
      <c r="Q158" s="55"/>
      <c r="R158" s="54"/>
      <c r="S158" s="56">
        <f t="shared" si="24"/>
        <v>0</v>
      </c>
      <c r="T158" s="56">
        <f t="shared" si="21"/>
        <v>0</v>
      </c>
      <c r="U158" s="56">
        <f t="shared" si="25"/>
        <v>0</v>
      </c>
      <c r="V158" s="56">
        <f t="shared" si="22"/>
        <v>0</v>
      </c>
      <c r="W158" s="64" t="str">
        <f t="shared" si="23"/>
        <v/>
      </c>
      <c r="X158" s="56" t="str">
        <f t="shared" si="26"/>
        <v>T</v>
      </c>
    </row>
    <row r="159" spans="3:24" ht="21.75" customHeight="1" x14ac:dyDescent="0.25">
      <c r="C159" s="63"/>
      <c r="D159" s="66" t="str">
        <f t="shared" si="20"/>
        <v/>
      </c>
      <c r="E159" s="69" t="str">
        <f>IFERROR(VLOOKUP(J159,Causa!$A$2:$F$15,6,0),"")</f>
        <v/>
      </c>
      <c r="F159" s="52"/>
      <c r="G159" s="53"/>
      <c r="H159" s="212"/>
      <c r="I159" s="55"/>
      <c r="J159" s="54"/>
      <c r="K159" s="54"/>
      <c r="L159" s="54"/>
      <c r="M159" s="54"/>
      <c r="N159" s="54"/>
      <c r="O159" s="54"/>
      <c r="P159" s="54"/>
      <c r="Q159" s="55"/>
      <c r="R159" s="54"/>
      <c r="S159" s="56">
        <f t="shared" si="24"/>
        <v>0</v>
      </c>
      <c r="T159" s="56">
        <f t="shared" si="21"/>
        <v>0</v>
      </c>
      <c r="U159" s="56">
        <f t="shared" si="25"/>
        <v>0</v>
      </c>
      <c r="V159" s="56">
        <f t="shared" si="22"/>
        <v>0</v>
      </c>
      <c r="W159" s="64" t="str">
        <f t="shared" si="23"/>
        <v/>
      </c>
      <c r="X159" s="56" t="str">
        <f t="shared" si="26"/>
        <v>T</v>
      </c>
    </row>
    <row r="160" spans="3:24" ht="21.75" customHeight="1" x14ac:dyDescent="0.25">
      <c r="C160" s="63"/>
      <c r="D160" s="66" t="str">
        <f t="shared" si="20"/>
        <v/>
      </c>
      <c r="E160" s="69" t="str">
        <f>IFERROR(VLOOKUP(J160,Causa!$A$2:$F$15,6,0),"")</f>
        <v/>
      </c>
      <c r="F160" s="52"/>
      <c r="G160" s="53"/>
      <c r="H160" s="212"/>
      <c r="I160" s="55"/>
      <c r="J160" s="54"/>
      <c r="K160" s="54"/>
      <c r="L160" s="54"/>
      <c r="M160" s="54"/>
      <c r="N160" s="54"/>
      <c r="O160" s="54"/>
      <c r="P160" s="54"/>
      <c r="Q160" s="55"/>
      <c r="R160" s="54"/>
      <c r="S160" s="56">
        <f t="shared" si="24"/>
        <v>0</v>
      </c>
      <c r="T160" s="56">
        <f t="shared" si="21"/>
        <v>0</v>
      </c>
      <c r="U160" s="56">
        <f t="shared" si="25"/>
        <v>0</v>
      </c>
      <c r="V160" s="56">
        <f t="shared" si="22"/>
        <v>0</v>
      </c>
      <c r="W160" s="64" t="str">
        <f t="shared" si="23"/>
        <v/>
      </c>
      <c r="X160" s="56" t="str">
        <f t="shared" si="26"/>
        <v>T</v>
      </c>
    </row>
    <row r="161" spans="3:24" ht="21.75" customHeight="1" x14ac:dyDescent="0.25">
      <c r="C161" s="63"/>
      <c r="D161" s="66" t="str">
        <f t="shared" si="20"/>
        <v/>
      </c>
      <c r="E161" s="69" t="str">
        <f>IFERROR(VLOOKUP(J161,Causa!$A$2:$F$15,6,0),"")</f>
        <v/>
      </c>
      <c r="F161" s="52"/>
      <c r="G161" s="53"/>
      <c r="H161" s="212"/>
      <c r="I161" s="55"/>
      <c r="J161" s="54"/>
      <c r="K161" s="54"/>
      <c r="L161" s="54"/>
      <c r="M161" s="54"/>
      <c r="N161" s="54"/>
      <c r="O161" s="54"/>
      <c r="P161" s="54"/>
      <c r="Q161" s="55"/>
      <c r="R161" s="54"/>
      <c r="S161" s="56">
        <f t="shared" si="24"/>
        <v>0</v>
      </c>
      <c r="T161" s="56">
        <f t="shared" si="21"/>
        <v>0</v>
      </c>
      <c r="U161" s="56">
        <f t="shared" si="25"/>
        <v>0</v>
      </c>
      <c r="V161" s="56">
        <f t="shared" si="22"/>
        <v>0</v>
      </c>
      <c r="W161" s="64" t="str">
        <f t="shared" si="23"/>
        <v/>
      </c>
      <c r="X161" s="56" t="str">
        <f t="shared" si="26"/>
        <v>T</v>
      </c>
    </row>
    <row r="162" spans="3:24" ht="21.75" customHeight="1" x14ac:dyDescent="0.25">
      <c r="C162" s="63"/>
      <c r="D162" s="66" t="str">
        <f t="shared" si="20"/>
        <v/>
      </c>
      <c r="E162" s="69" t="str">
        <f>IFERROR(VLOOKUP(J162,Causa!$A$2:$F$15,6,0),"")</f>
        <v/>
      </c>
      <c r="F162" s="52"/>
      <c r="G162" s="53"/>
      <c r="H162" s="212"/>
      <c r="I162" s="55"/>
      <c r="J162" s="54"/>
      <c r="K162" s="54"/>
      <c r="L162" s="54"/>
      <c r="M162" s="54"/>
      <c r="N162" s="54"/>
      <c r="O162" s="54"/>
      <c r="P162" s="54"/>
      <c r="Q162" s="55"/>
      <c r="R162" s="54"/>
      <c r="S162" s="56">
        <f t="shared" si="24"/>
        <v>0</v>
      </c>
      <c r="T162" s="56">
        <f t="shared" si="21"/>
        <v>0</v>
      </c>
      <c r="U162" s="56">
        <f t="shared" si="25"/>
        <v>0</v>
      </c>
      <c r="V162" s="56">
        <f t="shared" si="22"/>
        <v>0</v>
      </c>
      <c r="W162" s="64" t="str">
        <f t="shared" si="23"/>
        <v/>
      </c>
      <c r="X162" s="56" t="str">
        <f t="shared" si="26"/>
        <v>T</v>
      </c>
    </row>
    <row r="163" spans="3:24" ht="21.75" customHeight="1" x14ac:dyDescent="0.25">
      <c r="C163" s="63"/>
      <c r="D163" s="66" t="str">
        <f t="shared" ref="D163:D188" si="27">IF(E163="","",IF(E163=1,IF(COUNTA(F163:P163)=9,1,0),IF(J163="OPERACIO",IF(COUNTA(F163:P163)=7,1,0),IF(COUNTA(F163:P163)=7,1,0))))</f>
        <v/>
      </c>
      <c r="E163" s="69" t="str">
        <f>IFERROR(VLOOKUP(J163,Causa!$A$2:$F$15,6,0),"")</f>
        <v/>
      </c>
      <c r="F163" s="52"/>
      <c r="G163" s="53"/>
      <c r="H163" s="212"/>
      <c r="I163" s="55"/>
      <c r="J163" s="54"/>
      <c r="K163" s="54"/>
      <c r="L163" s="54"/>
      <c r="M163" s="54"/>
      <c r="N163" s="54"/>
      <c r="O163" s="54"/>
      <c r="P163" s="54"/>
      <c r="Q163" s="55"/>
      <c r="R163" s="54"/>
      <c r="S163" s="56">
        <f t="shared" si="24"/>
        <v>0</v>
      </c>
      <c r="T163" s="56">
        <f t="shared" ref="T163:T188" si="28">IF(J163="Programa",P163,0)-S163</f>
        <v>0</v>
      </c>
      <c r="U163" s="56">
        <f t="shared" si="25"/>
        <v>0</v>
      </c>
      <c r="V163" s="56">
        <f t="shared" ref="V163:V188" si="29">IF(J163="ELECTRIC",P163,0)+IF(J163="INSTRUME",P163,0)+IF(J163="MECANICA",P163,0)+IF(J163="OPERACIO",P163,0)+IF(J163="AUTOMATI",P163,0)</f>
        <v>0</v>
      </c>
      <c r="W163" s="64" t="str">
        <f t="shared" ref="W163:W188" si="30">IF(F163="","",HOUR(F163))</f>
        <v/>
      </c>
      <c r="X163" s="56" t="str">
        <f t="shared" si="26"/>
        <v>T</v>
      </c>
    </row>
    <row r="164" spans="3:24" ht="21.75" customHeight="1" x14ac:dyDescent="0.25">
      <c r="C164" s="63"/>
      <c r="D164" s="66" t="str">
        <f t="shared" si="27"/>
        <v/>
      </c>
      <c r="E164" s="69" t="str">
        <f>IFERROR(VLOOKUP(J164,Causa!$A$2:$F$15,6,0),"")</f>
        <v/>
      </c>
      <c r="F164" s="52"/>
      <c r="G164" s="53"/>
      <c r="H164" s="212"/>
      <c r="I164" s="55"/>
      <c r="J164" s="54"/>
      <c r="K164" s="54"/>
      <c r="L164" s="54"/>
      <c r="M164" s="54"/>
      <c r="N164" s="54"/>
      <c r="O164" s="54"/>
      <c r="P164" s="54"/>
      <c r="Q164" s="55"/>
      <c r="R164" s="54"/>
      <c r="S164" s="56">
        <f t="shared" ref="S164:S188" si="31">IF(K164="tiempo no programado",P164,0)</f>
        <v>0</v>
      </c>
      <c r="T164" s="56">
        <f t="shared" si="28"/>
        <v>0</v>
      </c>
      <c r="U164" s="56">
        <f t="shared" ref="U164:U188" si="32">IF(J164="CALIDAD",P164,0)+IF(J164="LOGISTIC",P164,0)+IF(J164="REPUESTO",P164,0)+IF(J164="SALAMAQ",P164,0)</f>
        <v>0</v>
      </c>
      <c r="V164" s="56">
        <f t="shared" si="29"/>
        <v>0</v>
      </c>
      <c r="W164" s="64" t="str">
        <f t="shared" si="30"/>
        <v/>
      </c>
      <c r="X164" s="56" t="str">
        <f t="shared" ref="X164:X188" si="33">IF(OR(W164=23,W164&lt;7),"N",IF(AND(W164&gt;=7,W164&lt;15),"M","T"))</f>
        <v>T</v>
      </c>
    </row>
    <row r="165" spans="3:24" ht="21.75" customHeight="1" x14ac:dyDescent="0.25">
      <c r="C165" s="63"/>
      <c r="D165" s="66" t="str">
        <f t="shared" si="27"/>
        <v/>
      </c>
      <c r="E165" s="69" t="str">
        <f>IFERROR(VLOOKUP(J165,Causa!$A$2:$F$15,6,0),"")</f>
        <v/>
      </c>
      <c r="F165" s="52"/>
      <c r="G165" s="53"/>
      <c r="H165" s="212"/>
      <c r="I165" s="55"/>
      <c r="J165" s="54"/>
      <c r="K165" s="54"/>
      <c r="L165" s="54"/>
      <c r="M165" s="54"/>
      <c r="N165" s="54"/>
      <c r="O165" s="54"/>
      <c r="P165" s="54"/>
      <c r="Q165" s="55"/>
      <c r="R165" s="54"/>
      <c r="S165" s="56">
        <f t="shared" si="31"/>
        <v>0</v>
      </c>
      <c r="T165" s="56">
        <f t="shared" si="28"/>
        <v>0</v>
      </c>
      <c r="U165" s="56">
        <f t="shared" si="32"/>
        <v>0</v>
      </c>
      <c r="V165" s="56">
        <f t="shared" si="29"/>
        <v>0</v>
      </c>
      <c r="W165" s="64" t="str">
        <f t="shared" si="30"/>
        <v/>
      </c>
      <c r="X165" s="56" t="str">
        <f t="shared" si="33"/>
        <v>T</v>
      </c>
    </row>
    <row r="166" spans="3:24" ht="21.75" customHeight="1" x14ac:dyDescent="0.25">
      <c r="C166" s="63"/>
      <c r="D166" s="66" t="str">
        <f t="shared" si="27"/>
        <v/>
      </c>
      <c r="E166" s="69" t="str">
        <f>IFERROR(VLOOKUP(J166,Causa!$A$2:$F$15,6,0),"")</f>
        <v/>
      </c>
      <c r="F166" s="52"/>
      <c r="G166" s="53"/>
      <c r="H166" s="212"/>
      <c r="I166" s="55"/>
      <c r="J166" s="54"/>
      <c r="K166" s="54"/>
      <c r="L166" s="54"/>
      <c r="M166" s="54"/>
      <c r="N166" s="54"/>
      <c r="O166" s="54"/>
      <c r="P166" s="54"/>
      <c r="Q166" s="55"/>
      <c r="R166" s="54"/>
      <c r="S166" s="56">
        <f t="shared" si="31"/>
        <v>0</v>
      </c>
      <c r="T166" s="56">
        <f t="shared" si="28"/>
        <v>0</v>
      </c>
      <c r="U166" s="56">
        <f t="shared" si="32"/>
        <v>0</v>
      </c>
      <c r="V166" s="56">
        <f t="shared" si="29"/>
        <v>0</v>
      </c>
      <c r="W166" s="64" t="str">
        <f t="shared" si="30"/>
        <v/>
      </c>
      <c r="X166" s="56" t="str">
        <f t="shared" si="33"/>
        <v>T</v>
      </c>
    </row>
    <row r="167" spans="3:24" ht="21.75" customHeight="1" x14ac:dyDescent="0.25">
      <c r="C167" s="63"/>
      <c r="D167" s="66" t="str">
        <f t="shared" si="27"/>
        <v/>
      </c>
      <c r="E167" s="69" t="str">
        <f>IFERROR(VLOOKUP(J167,Causa!$A$2:$F$15,6,0),"")</f>
        <v/>
      </c>
      <c r="F167" s="52"/>
      <c r="G167" s="53"/>
      <c r="H167" s="212"/>
      <c r="I167" s="55"/>
      <c r="J167" s="54"/>
      <c r="K167" s="54"/>
      <c r="L167" s="54"/>
      <c r="M167" s="54"/>
      <c r="N167" s="54"/>
      <c r="O167" s="54"/>
      <c r="P167" s="54"/>
      <c r="Q167" s="55"/>
      <c r="R167" s="54"/>
      <c r="S167" s="56">
        <f t="shared" si="31"/>
        <v>0</v>
      </c>
      <c r="T167" s="56">
        <f t="shared" si="28"/>
        <v>0</v>
      </c>
      <c r="U167" s="56">
        <f t="shared" si="32"/>
        <v>0</v>
      </c>
      <c r="V167" s="56">
        <f t="shared" si="29"/>
        <v>0</v>
      </c>
      <c r="W167" s="64" t="str">
        <f t="shared" si="30"/>
        <v/>
      </c>
      <c r="X167" s="56" t="str">
        <f t="shared" si="33"/>
        <v>T</v>
      </c>
    </row>
    <row r="168" spans="3:24" ht="21.75" customHeight="1" x14ac:dyDescent="0.25">
      <c r="C168" s="63"/>
      <c r="D168" s="66" t="str">
        <f t="shared" si="27"/>
        <v/>
      </c>
      <c r="E168" s="69" t="str">
        <f>IFERROR(VLOOKUP(J168,Causa!$A$2:$F$15,6,0),"")</f>
        <v/>
      </c>
      <c r="F168" s="52"/>
      <c r="G168" s="53"/>
      <c r="H168" s="212"/>
      <c r="I168" s="55"/>
      <c r="J168" s="54"/>
      <c r="K168" s="54"/>
      <c r="L168" s="54"/>
      <c r="M168" s="54"/>
      <c r="N168" s="54"/>
      <c r="O168" s="54"/>
      <c r="P168" s="54"/>
      <c r="Q168" s="55"/>
      <c r="R168" s="54"/>
      <c r="S168" s="56">
        <f t="shared" si="31"/>
        <v>0</v>
      </c>
      <c r="T168" s="56">
        <f t="shared" si="28"/>
        <v>0</v>
      </c>
      <c r="U168" s="56">
        <f t="shared" si="32"/>
        <v>0</v>
      </c>
      <c r="V168" s="56">
        <f t="shared" si="29"/>
        <v>0</v>
      </c>
      <c r="W168" s="64" t="str">
        <f t="shared" si="30"/>
        <v/>
      </c>
      <c r="X168" s="56" t="str">
        <f t="shared" si="33"/>
        <v>T</v>
      </c>
    </row>
    <row r="169" spans="3:24" ht="21.75" customHeight="1" x14ac:dyDescent="0.25">
      <c r="C169" s="63"/>
      <c r="D169" s="66" t="str">
        <f t="shared" si="27"/>
        <v/>
      </c>
      <c r="E169" s="69" t="str">
        <f>IFERROR(VLOOKUP(J169,Causa!$A$2:$F$15,6,0),"")</f>
        <v/>
      </c>
      <c r="F169" s="52"/>
      <c r="G169" s="53"/>
      <c r="H169" s="212"/>
      <c r="I169" s="55"/>
      <c r="J169" s="54"/>
      <c r="K169" s="54"/>
      <c r="L169" s="54"/>
      <c r="M169" s="54"/>
      <c r="N169" s="54"/>
      <c r="O169" s="54"/>
      <c r="P169" s="54"/>
      <c r="Q169" s="55"/>
      <c r="R169" s="54"/>
      <c r="S169" s="56">
        <f t="shared" si="31"/>
        <v>0</v>
      </c>
      <c r="T169" s="56">
        <f t="shared" si="28"/>
        <v>0</v>
      </c>
      <c r="U169" s="56">
        <f t="shared" si="32"/>
        <v>0</v>
      </c>
      <c r="V169" s="56">
        <f t="shared" si="29"/>
        <v>0</v>
      </c>
      <c r="W169" s="64" t="str">
        <f t="shared" si="30"/>
        <v/>
      </c>
      <c r="X169" s="56" t="str">
        <f t="shared" si="33"/>
        <v>T</v>
      </c>
    </row>
    <row r="170" spans="3:24" ht="21.75" customHeight="1" x14ac:dyDescent="0.25">
      <c r="C170" s="63"/>
      <c r="D170" s="66" t="str">
        <f t="shared" si="27"/>
        <v/>
      </c>
      <c r="E170" s="69" t="str">
        <f>IFERROR(VLOOKUP(J170,Causa!$A$2:$F$15,6,0),"")</f>
        <v/>
      </c>
      <c r="F170" s="52"/>
      <c r="G170" s="53"/>
      <c r="H170" s="212"/>
      <c r="I170" s="55"/>
      <c r="J170" s="54"/>
      <c r="K170" s="54"/>
      <c r="L170" s="54"/>
      <c r="M170" s="54"/>
      <c r="N170" s="54"/>
      <c r="O170" s="54"/>
      <c r="P170" s="54"/>
      <c r="Q170" s="55"/>
      <c r="R170" s="54"/>
      <c r="S170" s="56">
        <f t="shared" si="31"/>
        <v>0</v>
      </c>
      <c r="T170" s="56">
        <f t="shared" si="28"/>
        <v>0</v>
      </c>
      <c r="U170" s="56">
        <f t="shared" si="32"/>
        <v>0</v>
      </c>
      <c r="V170" s="56">
        <f t="shared" si="29"/>
        <v>0</v>
      </c>
      <c r="W170" s="64" t="str">
        <f t="shared" si="30"/>
        <v/>
      </c>
      <c r="X170" s="56" t="str">
        <f t="shared" si="33"/>
        <v>T</v>
      </c>
    </row>
    <row r="171" spans="3:24" ht="21.75" customHeight="1" x14ac:dyDescent="0.25">
      <c r="C171" s="63"/>
      <c r="D171" s="66" t="str">
        <f t="shared" si="27"/>
        <v/>
      </c>
      <c r="E171" s="69" t="str">
        <f>IFERROR(VLOOKUP(J171,Causa!$A$2:$F$15,6,0),"")</f>
        <v/>
      </c>
      <c r="F171" s="52"/>
      <c r="G171" s="53"/>
      <c r="H171" s="212"/>
      <c r="I171" s="55"/>
      <c r="J171" s="54"/>
      <c r="K171" s="54"/>
      <c r="L171" s="54"/>
      <c r="M171" s="54"/>
      <c r="N171" s="54"/>
      <c r="O171" s="54"/>
      <c r="P171" s="54"/>
      <c r="Q171" s="55"/>
      <c r="R171" s="54"/>
      <c r="S171" s="56">
        <f t="shared" si="31"/>
        <v>0</v>
      </c>
      <c r="T171" s="56">
        <f t="shared" si="28"/>
        <v>0</v>
      </c>
      <c r="U171" s="56">
        <f t="shared" si="32"/>
        <v>0</v>
      </c>
      <c r="V171" s="56">
        <f t="shared" si="29"/>
        <v>0</v>
      </c>
      <c r="W171" s="64" t="str">
        <f t="shared" si="30"/>
        <v/>
      </c>
      <c r="X171" s="56" t="str">
        <f t="shared" si="33"/>
        <v>T</v>
      </c>
    </row>
    <row r="172" spans="3:24" ht="21.75" customHeight="1" x14ac:dyDescent="0.25">
      <c r="C172" s="63"/>
      <c r="D172" s="66" t="str">
        <f t="shared" si="27"/>
        <v/>
      </c>
      <c r="E172" s="69" t="str">
        <f>IFERROR(VLOOKUP(J172,Causa!$A$2:$F$15,6,0),"")</f>
        <v/>
      </c>
      <c r="F172" s="52"/>
      <c r="G172" s="53"/>
      <c r="H172" s="212"/>
      <c r="I172" s="55"/>
      <c r="J172" s="54"/>
      <c r="K172" s="54"/>
      <c r="L172" s="54"/>
      <c r="M172" s="54"/>
      <c r="N172" s="54"/>
      <c r="O172" s="54"/>
      <c r="P172" s="54"/>
      <c r="Q172" s="55"/>
      <c r="R172" s="54"/>
      <c r="S172" s="56">
        <f t="shared" si="31"/>
        <v>0</v>
      </c>
      <c r="T172" s="56">
        <f t="shared" si="28"/>
        <v>0</v>
      </c>
      <c r="U172" s="56">
        <f t="shared" si="32"/>
        <v>0</v>
      </c>
      <c r="V172" s="56">
        <f t="shared" si="29"/>
        <v>0</v>
      </c>
      <c r="W172" s="64" t="str">
        <f t="shared" si="30"/>
        <v/>
      </c>
      <c r="X172" s="56" t="str">
        <f t="shared" si="33"/>
        <v>T</v>
      </c>
    </row>
    <row r="173" spans="3:24" ht="21.75" customHeight="1" x14ac:dyDescent="0.25">
      <c r="C173" s="63"/>
      <c r="D173" s="66" t="str">
        <f t="shared" si="27"/>
        <v/>
      </c>
      <c r="E173" s="69" t="str">
        <f>IFERROR(VLOOKUP(J173,Causa!$A$2:$F$15,6,0),"")</f>
        <v/>
      </c>
      <c r="F173" s="52"/>
      <c r="G173" s="53"/>
      <c r="H173" s="212"/>
      <c r="I173" s="55"/>
      <c r="J173" s="54"/>
      <c r="K173" s="54"/>
      <c r="L173" s="54"/>
      <c r="M173" s="54"/>
      <c r="N173" s="54"/>
      <c r="O173" s="54"/>
      <c r="P173" s="54"/>
      <c r="Q173" s="55"/>
      <c r="R173" s="54"/>
      <c r="S173" s="56">
        <f t="shared" si="31"/>
        <v>0</v>
      </c>
      <c r="T173" s="56">
        <f t="shared" si="28"/>
        <v>0</v>
      </c>
      <c r="U173" s="56">
        <f t="shared" si="32"/>
        <v>0</v>
      </c>
      <c r="V173" s="56">
        <f t="shared" si="29"/>
        <v>0</v>
      </c>
      <c r="W173" s="64" t="str">
        <f t="shared" si="30"/>
        <v/>
      </c>
      <c r="X173" s="56" t="str">
        <f t="shared" si="33"/>
        <v>T</v>
      </c>
    </row>
    <row r="174" spans="3:24" ht="21.75" customHeight="1" x14ac:dyDescent="0.25">
      <c r="C174" s="63"/>
      <c r="D174" s="66" t="str">
        <f t="shared" si="27"/>
        <v/>
      </c>
      <c r="E174" s="69" t="str">
        <f>IFERROR(VLOOKUP(J174,Causa!$A$2:$F$15,6,0),"")</f>
        <v/>
      </c>
      <c r="F174" s="52"/>
      <c r="G174" s="53"/>
      <c r="H174" s="212"/>
      <c r="I174" s="55"/>
      <c r="J174" s="54"/>
      <c r="K174" s="54"/>
      <c r="L174" s="54"/>
      <c r="M174" s="54"/>
      <c r="N174" s="54"/>
      <c r="O174" s="54"/>
      <c r="P174" s="54"/>
      <c r="Q174" s="55"/>
      <c r="R174" s="54"/>
      <c r="S174" s="56">
        <f t="shared" si="31"/>
        <v>0</v>
      </c>
      <c r="T174" s="56">
        <f t="shared" si="28"/>
        <v>0</v>
      </c>
      <c r="U174" s="56">
        <f t="shared" si="32"/>
        <v>0</v>
      </c>
      <c r="V174" s="56">
        <f t="shared" si="29"/>
        <v>0</v>
      </c>
      <c r="W174" s="64" t="str">
        <f t="shared" si="30"/>
        <v/>
      </c>
      <c r="X174" s="56" t="str">
        <f t="shared" si="33"/>
        <v>T</v>
      </c>
    </row>
    <row r="175" spans="3:24" ht="21.75" customHeight="1" x14ac:dyDescent="0.25">
      <c r="C175" s="63"/>
      <c r="D175" s="66" t="str">
        <f t="shared" si="27"/>
        <v/>
      </c>
      <c r="E175" s="69" t="str">
        <f>IFERROR(VLOOKUP(J175,Causa!$A$2:$F$15,6,0),"")</f>
        <v/>
      </c>
      <c r="F175" s="52"/>
      <c r="G175" s="53"/>
      <c r="H175" s="212"/>
      <c r="I175" s="55"/>
      <c r="J175" s="54"/>
      <c r="K175" s="54"/>
      <c r="L175" s="54"/>
      <c r="M175" s="54"/>
      <c r="N175" s="54"/>
      <c r="O175" s="54"/>
      <c r="P175" s="54"/>
      <c r="Q175" s="55"/>
      <c r="R175" s="54"/>
      <c r="S175" s="56">
        <f t="shared" si="31"/>
        <v>0</v>
      </c>
      <c r="T175" s="56">
        <f t="shared" si="28"/>
        <v>0</v>
      </c>
      <c r="U175" s="56">
        <f t="shared" si="32"/>
        <v>0</v>
      </c>
      <c r="V175" s="56">
        <f t="shared" si="29"/>
        <v>0</v>
      </c>
      <c r="W175" s="64" t="str">
        <f t="shared" si="30"/>
        <v/>
      </c>
      <c r="X175" s="56" t="str">
        <f t="shared" si="33"/>
        <v>T</v>
      </c>
    </row>
    <row r="176" spans="3:24" ht="21.75" customHeight="1" x14ac:dyDescent="0.25">
      <c r="C176" s="63"/>
      <c r="D176" s="66" t="str">
        <f t="shared" si="27"/>
        <v/>
      </c>
      <c r="E176" s="69" t="str">
        <f>IFERROR(VLOOKUP(J176,Causa!$A$2:$F$15,6,0),"")</f>
        <v/>
      </c>
      <c r="F176" s="52"/>
      <c r="G176" s="53"/>
      <c r="H176" s="212"/>
      <c r="I176" s="55"/>
      <c r="J176" s="54"/>
      <c r="K176" s="54"/>
      <c r="L176" s="54"/>
      <c r="M176" s="54"/>
      <c r="N176" s="54"/>
      <c r="O176" s="54"/>
      <c r="P176" s="54"/>
      <c r="Q176" s="55"/>
      <c r="R176" s="54"/>
      <c r="S176" s="56">
        <f t="shared" si="31"/>
        <v>0</v>
      </c>
      <c r="T176" s="56">
        <f t="shared" si="28"/>
        <v>0</v>
      </c>
      <c r="U176" s="56">
        <f t="shared" si="32"/>
        <v>0</v>
      </c>
      <c r="V176" s="56">
        <f t="shared" si="29"/>
        <v>0</v>
      </c>
      <c r="W176" s="64" t="str">
        <f t="shared" si="30"/>
        <v/>
      </c>
      <c r="X176" s="56" t="str">
        <f t="shared" si="33"/>
        <v>T</v>
      </c>
    </row>
    <row r="177" spans="3:24" ht="21.75" customHeight="1" x14ac:dyDescent="0.25">
      <c r="C177" s="63"/>
      <c r="D177" s="66" t="str">
        <f t="shared" si="27"/>
        <v/>
      </c>
      <c r="E177" s="69" t="str">
        <f>IFERROR(VLOOKUP(J177,Causa!$A$2:$F$15,6,0),"")</f>
        <v/>
      </c>
      <c r="F177" s="52"/>
      <c r="G177" s="53"/>
      <c r="H177" s="212"/>
      <c r="I177" s="55"/>
      <c r="J177" s="54"/>
      <c r="K177" s="54"/>
      <c r="L177" s="54"/>
      <c r="M177" s="54"/>
      <c r="N177" s="54"/>
      <c r="O177" s="54"/>
      <c r="P177" s="54"/>
      <c r="Q177" s="55"/>
      <c r="R177" s="54"/>
      <c r="S177" s="56">
        <f t="shared" si="31"/>
        <v>0</v>
      </c>
      <c r="T177" s="56">
        <f t="shared" si="28"/>
        <v>0</v>
      </c>
      <c r="U177" s="56">
        <f t="shared" si="32"/>
        <v>0</v>
      </c>
      <c r="V177" s="56">
        <f t="shared" si="29"/>
        <v>0</v>
      </c>
      <c r="W177" s="64" t="str">
        <f t="shared" si="30"/>
        <v/>
      </c>
      <c r="X177" s="56" t="str">
        <f t="shared" si="33"/>
        <v>T</v>
      </c>
    </row>
    <row r="178" spans="3:24" ht="21.75" customHeight="1" x14ac:dyDescent="0.25">
      <c r="C178" s="63"/>
      <c r="D178" s="66" t="str">
        <f t="shared" si="27"/>
        <v/>
      </c>
      <c r="E178" s="69" t="str">
        <f>IFERROR(VLOOKUP(J178,Causa!$A$2:$F$15,6,0),"")</f>
        <v/>
      </c>
      <c r="F178" s="52"/>
      <c r="G178" s="53"/>
      <c r="H178" s="212"/>
      <c r="I178" s="55"/>
      <c r="J178" s="54"/>
      <c r="K178" s="54"/>
      <c r="L178" s="54"/>
      <c r="M178" s="54"/>
      <c r="N178" s="54"/>
      <c r="O178" s="54"/>
      <c r="P178" s="54"/>
      <c r="Q178" s="55"/>
      <c r="R178" s="54"/>
      <c r="S178" s="56">
        <f t="shared" si="31"/>
        <v>0</v>
      </c>
      <c r="T178" s="56">
        <f t="shared" si="28"/>
        <v>0</v>
      </c>
      <c r="U178" s="56">
        <f t="shared" si="32"/>
        <v>0</v>
      </c>
      <c r="V178" s="56">
        <f t="shared" si="29"/>
        <v>0</v>
      </c>
      <c r="W178" s="64" t="str">
        <f t="shared" si="30"/>
        <v/>
      </c>
      <c r="X178" s="56" t="str">
        <f t="shared" si="33"/>
        <v>T</v>
      </c>
    </row>
    <row r="179" spans="3:24" ht="21.75" customHeight="1" x14ac:dyDescent="0.25">
      <c r="C179" s="63"/>
      <c r="D179" s="66" t="str">
        <f t="shared" si="27"/>
        <v/>
      </c>
      <c r="E179" s="69" t="str">
        <f>IFERROR(VLOOKUP(J179,Causa!$A$2:$F$15,6,0),"")</f>
        <v/>
      </c>
      <c r="F179" s="52"/>
      <c r="G179" s="53"/>
      <c r="H179" s="212"/>
      <c r="I179" s="55"/>
      <c r="J179" s="54"/>
      <c r="K179" s="54"/>
      <c r="L179" s="54"/>
      <c r="M179" s="54"/>
      <c r="N179" s="54"/>
      <c r="O179" s="54"/>
      <c r="P179" s="54"/>
      <c r="Q179" s="55"/>
      <c r="R179" s="54"/>
      <c r="S179" s="56">
        <f t="shared" si="31"/>
        <v>0</v>
      </c>
      <c r="T179" s="56">
        <f t="shared" si="28"/>
        <v>0</v>
      </c>
      <c r="U179" s="56">
        <f t="shared" si="32"/>
        <v>0</v>
      </c>
      <c r="V179" s="56">
        <f t="shared" si="29"/>
        <v>0</v>
      </c>
      <c r="W179" s="64" t="str">
        <f t="shared" si="30"/>
        <v/>
      </c>
      <c r="X179" s="56" t="str">
        <f t="shared" si="33"/>
        <v>T</v>
      </c>
    </row>
    <row r="180" spans="3:24" ht="21.75" customHeight="1" x14ac:dyDescent="0.25">
      <c r="C180" s="63"/>
      <c r="D180" s="66" t="str">
        <f t="shared" si="27"/>
        <v/>
      </c>
      <c r="E180" s="69" t="str">
        <f>IFERROR(VLOOKUP(J180,Causa!$A$2:$F$15,6,0),"")</f>
        <v/>
      </c>
      <c r="F180" s="52"/>
      <c r="G180" s="53"/>
      <c r="H180" s="212"/>
      <c r="I180" s="55"/>
      <c r="J180" s="54"/>
      <c r="K180" s="54"/>
      <c r="L180" s="54"/>
      <c r="M180" s="54"/>
      <c r="N180" s="54"/>
      <c r="O180" s="54"/>
      <c r="P180" s="54"/>
      <c r="Q180" s="55"/>
      <c r="R180" s="54"/>
      <c r="S180" s="56">
        <f t="shared" si="31"/>
        <v>0</v>
      </c>
      <c r="T180" s="56">
        <f t="shared" si="28"/>
        <v>0</v>
      </c>
      <c r="U180" s="56">
        <f t="shared" si="32"/>
        <v>0</v>
      </c>
      <c r="V180" s="56">
        <f t="shared" si="29"/>
        <v>0</v>
      </c>
      <c r="W180" s="64" t="str">
        <f t="shared" si="30"/>
        <v/>
      </c>
      <c r="X180" s="56" t="str">
        <f t="shared" si="33"/>
        <v>T</v>
      </c>
    </row>
    <row r="181" spans="3:24" ht="21.75" customHeight="1" x14ac:dyDescent="0.25">
      <c r="C181" s="63"/>
      <c r="D181" s="66" t="str">
        <f t="shared" si="27"/>
        <v/>
      </c>
      <c r="E181" s="69" t="str">
        <f>IFERROR(VLOOKUP(J181,Causa!$A$2:$F$15,6,0),"")</f>
        <v/>
      </c>
      <c r="F181" s="52"/>
      <c r="G181" s="53"/>
      <c r="H181" s="212"/>
      <c r="I181" s="55"/>
      <c r="J181" s="54"/>
      <c r="K181" s="54"/>
      <c r="L181" s="54"/>
      <c r="M181" s="54"/>
      <c r="N181" s="54"/>
      <c r="O181" s="54"/>
      <c r="P181" s="54"/>
      <c r="Q181" s="55"/>
      <c r="R181" s="54"/>
      <c r="S181" s="56">
        <f t="shared" si="31"/>
        <v>0</v>
      </c>
      <c r="T181" s="56">
        <f t="shared" si="28"/>
        <v>0</v>
      </c>
      <c r="U181" s="56">
        <f t="shared" si="32"/>
        <v>0</v>
      </c>
      <c r="V181" s="56">
        <f t="shared" si="29"/>
        <v>0</v>
      </c>
      <c r="W181" s="64" t="str">
        <f t="shared" si="30"/>
        <v/>
      </c>
      <c r="X181" s="56" t="str">
        <f t="shared" si="33"/>
        <v>T</v>
      </c>
    </row>
    <row r="182" spans="3:24" ht="21.75" customHeight="1" x14ac:dyDescent="0.25">
      <c r="C182" s="63"/>
      <c r="D182" s="66" t="str">
        <f t="shared" si="27"/>
        <v/>
      </c>
      <c r="E182" s="69" t="str">
        <f>IFERROR(VLOOKUP(J182,Causa!$A$2:$F$15,6,0),"")</f>
        <v/>
      </c>
      <c r="F182" s="52"/>
      <c r="G182" s="53"/>
      <c r="H182" s="212"/>
      <c r="I182" s="55"/>
      <c r="J182" s="54"/>
      <c r="K182" s="54"/>
      <c r="L182" s="54"/>
      <c r="M182" s="54"/>
      <c r="N182" s="54"/>
      <c r="O182" s="54"/>
      <c r="P182" s="54"/>
      <c r="Q182" s="55"/>
      <c r="R182" s="54"/>
      <c r="S182" s="56">
        <f t="shared" si="31"/>
        <v>0</v>
      </c>
      <c r="T182" s="56">
        <f t="shared" si="28"/>
        <v>0</v>
      </c>
      <c r="U182" s="56">
        <f t="shared" si="32"/>
        <v>0</v>
      </c>
      <c r="V182" s="56">
        <f t="shared" si="29"/>
        <v>0</v>
      </c>
      <c r="W182" s="64" t="str">
        <f t="shared" si="30"/>
        <v/>
      </c>
      <c r="X182" s="56" t="str">
        <f t="shared" si="33"/>
        <v>T</v>
      </c>
    </row>
    <row r="183" spans="3:24" ht="21.75" customHeight="1" x14ac:dyDescent="0.25">
      <c r="C183" s="63"/>
      <c r="D183" s="66" t="str">
        <f t="shared" si="27"/>
        <v/>
      </c>
      <c r="E183" s="69" t="str">
        <f>IFERROR(VLOOKUP(J183,Causa!$A$2:$F$15,6,0),"")</f>
        <v/>
      </c>
      <c r="F183" s="52"/>
      <c r="G183" s="53"/>
      <c r="H183" s="212"/>
      <c r="I183" s="55"/>
      <c r="J183" s="54"/>
      <c r="K183" s="54"/>
      <c r="L183" s="54"/>
      <c r="M183" s="54"/>
      <c r="N183" s="54"/>
      <c r="O183" s="54"/>
      <c r="P183" s="54"/>
      <c r="Q183" s="55"/>
      <c r="R183" s="54"/>
      <c r="S183" s="56">
        <f t="shared" si="31"/>
        <v>0</v>
      </c>
      <c r="T183" s="56">
        <f t="shared" si="28"/>
        <v>0</v>
      </c>
      <c r="U183" s="56">
        <f t="shared" si="32"/>
        <v>0</v>
      </c>
      <c r="V183" s="56">
        <f t="shared" si="29"/>
        <v>0</v>
      </c>
      <c r="W183" s="64" t="str">
        <f t="shared" si="30"/>
        <v/>
      </c>
      <c r="X183" s="56" t="str">
        <f t="shared" si="33"/>
        <v>T</v>
      </c>
    </row>
    <row r="184" spans="3:24" ht="21.75" customHeight="1" x14ac:dyDescent="0.25">
      <c r="C184" s="63"/>
      <c r="D184" s="66" t="str">
        <f t="shared" si="27"/>
        <v/>
      </c>
      <c r="E184" s="69" t="str">
        <f>IFERROR(VLOOKUP(J184,Causa!$A$2:$F$15,6,0),"")</f>
        <v/>
      </c>
      <c r="F184" s="52"/>
      <c r="G184" s="53"/>
      <c r="H184" s="212"/>
      <c r="I184" s="55"/>
      <c r="J184" s="54"/>
      <c r="K184" s="54"/>
      <c r="L184" s="54"/>
      <c r="M184" s="54"/>
      <c r="N184" s="54"/>
      <c r="O184" s="54"/>
      <c r="P184" s="54"/>
      <c r="Q184" s="55"/>
      <c r="R184" s="54"/>
      <c r="S184" s="56">
        <f t="shared" si="31"/>
        <v>0</v>
      </c>
      <c r="T184" s="56">
        <f t="shared" si="28"/>
        <v>0</v>
      </c>
      <c r="U184" s="56">
        <f t="shared" si="32"/>
        <v>0</v>
      </c>
      <c r="V184" s="56">
        <f t="shared" si="29"/>
        <v>0</v>
      </c>
      <c r="W184" s="64" t="str">
        <f t="shared" si="30"/>
        <v/>
      </c>
      <c r="X184" s="56" t="str">
        <f t="shared" si="33"/>
        <v>T</v>
      </c>
    </row>
    <row r="185" spans="3:24" ht="21.75" customHeight="1" x14ac:dyDescent="0.25">
      <c r="C185" s="63"/>
      <c r="D185" s="66" t="str">
        <f t="shared" si="27"/>
        <v/>
      </c>
      <c r="E185" s="69" t="str">
        <f>IFERROR(VLOOKUP(J185,Causa!$A$2:$F$15,6,0),"")</f>
        <v/>
      </c>
      <c r="F185" s="52"/>
      <c r="G185" s="53"/>
      <c r="H185" s="212"/>
      <c r="I185" s="55"/>
      <c r="J185" s="54"/>
      <c r="K185" s="54"/>
      <c r="L185" s="54"/>
      <c r="M185" s="54"/>
      <c r="N185" s="54"/>
      <c r="O185" s="54"/>
      <c r="P185" s="54"/>
      <c r="Q185" s="55"/>
      <c r="R185" s="54"/>
      <c r="S185" s="56">
        <f t="shared" si="31"/>
        <v>0</v>
      </c>
      <c r="T185" s="56">
        <f t="shared" si="28"/>
        <v>0</v>
      </c>
      <c r="U185" s="56">
        <f t="shared" si="32"/>
        <v>0</v>
      </c>
      <c r="V185" s="56">
        <f t="shared" si="29"/>
        <v>0</v>
      </c>
      <c r="W185" s="64" t="str">
        <f t="shared" si="30"/>
        <v/>
      </c>
      <c r="X185" s="56" t="str">
        <f t="shared" si="33"/>
        <v>T</v>
      </c>
    </row>
    <row r="186" spans="3:24" ht="21.75" customHeight="1" x14ac:dyDescent="0.25">
      <c r="C186" s="63"/>
      <c r="D186" s="66" t="str">
        <f t="shared" si="27"/>
        <v/>
      </c>
      <c r="E186" s="69" t="str">
        <f>IFERROR(VLOOKUP(J186,Causa!$A$2:$F$15,6,0),"")</f>
        <v/>
      </c>
      <c r="F186" s="52"/>
      <c r="G186" s="53"/>
      <c r="H186" s="212"/>
      <c r="I186" s="55"/>
      <c r="J186" s="54"/>
      <c r="K186" s="54"/>
      <c r="L186" s="54"/>
      <c r="M186" s="54"/>
      <c r="N186" s="54"/>
      <c r="O186" s="54"/>
      <c r="P186" s="54"/>
      <c r="Q186" s="55"/>
      <c r="R186" s="54"/>
      <c r="S186" s="56">
        <f t="shared" si="31"/>
        <v>0</v>
      </c>
      <c r="T186" s="56">
        <f t="shared" si="28"/>
        <v>0</v>
      </c>
      <c r="U186" s="56">
        <f t="shared" si="32"/>
        <v>0</v>
      </c>
      <c r="V186" s="56">
        <f t="shared" si="29"/>
        <v>0</v>
      </c>
      <c r="W186" s="64" t="str">
        <f t="shared" si="30"/>
        <v/>
      </c>
      <c r="X186" s="56" t="str">
        <f t="shared" si="33"/>
        <v>T</v>
      </c>
    </row>
    <row r="187" spans="3:24" ht="21.75" customHeight="1" x14ac:dyDescent="0.25">
      <c r="C187" s="63"/>
      <c r="D187" s="66" t="str">
        <f t="shared" si="27"/>
        <v/>
      </c>
      <c r="E187" s="69" t="str">
        <f>IFERROR(VLOOKUP(J187,Causa!$A$2:$F$15,6,0),"")</f>
        <v/>
      </c>
      <c r="F187" s="52"/>
      <c r="G187" s="53"/>
      <c r="H187" s="212"/>
      <c r="I187" s="55"/>
      <c r="J187" s="54"/>
      <c r="K187" s="54"/>
      <c r="L187" s="54"/>
      <c r="M187" s="54"/>
      <c r="N187" s="54"/>
      <c r="O187" s="54"/>
      <c r="P187" s="54"/>
      <c r="Q187" s="55"/>
      <c r="R187" s="54"/>
      <c r="S187" s="56">
        <f t="shared" si="31"/>
        <v>0</v>
      </c>
      <c r="T187" s="56">
        <f t="shared" si="28"/>
        <v>0</v>
      </c>
      <c r="U187" s="56">
        <f t="shared" si="32"/>
        <v>0</v>
      </c>
      <c r="V187" s="56">
        <f t="shared" si="29"/>
        <v>0</v>
      </c>
      <c r="W187" s="64" t="str">
        <f t="shared" si="30"/>
        <v/>
      </c>
      <c r="X187" s="56" t="str">
        <f t="shared" si="33"/>
        <v>T</v>
      </c>
    </row>
    <row r="188" spans="3:24" ht="21.75" customHeight="1" x14ac:dyDescent="0.25">
      <c r="C188" s="63"/>
      <c r="D188" s="66" t="str">
        <f t="shared" si="27"/>
        <v/>
      </c>
      <c r="E188" s="69" t="str">
        <f>IFERROR(VLOOKUP(J188,Causa!$A$2:$F$15,6,0),"")</f>
        <v/>
      </c>
      <c r="F188" s="52"/>
      <c r="G188" s="53"/>
      <c r="H188" s="212"/>
      <c r="I188" s="55"/>
      <c r="J188" s="54"/>
      <c r="K188" s="54"/>
      <c r="L188" s="54"/>
      <c r="M188" s="54"/>
      <c r="N188" s="54"/>
      <c r="O188" s="54"/>
      <c r="P188" s="54"/>
      <c r="Q188" s="55"/>
      <c r="R188" s="54"/>
      <c r="S188" s="56">
        <f t="shared" si="31"/>
        <v>0</v>
      </c>
      <c r="T188" s="56">
        <f t="shared" si="28"/>
        <v>0</v>
      </c>
      <c r="U188" s="56">
        <f t="shared" si="32"/>
        <v>0</v>
      </c>
      <c r="V188" s="56">
        <f t="shared" si="29"/>
        <v>0</v>
      </c>
      <c r="W188" s="64" t="str">
        <f t="shared" si="30"/>
        <v/>
      </c>
      <c r="X188" s="56" t="str">
        <f t="shared" si="33"/>
        <v>T</v>
      </c>
    </row>
  </sheetData>
  <mergeCells count="15">
    <mergeCell ref="C33:D33"/>
    <mergeCell ref="T33:W33"/>
    <mergeCell ref="Y113:Z113"/>
    <mergeCell ref="AD7:AD8"/>
    <mergeCell ref="Q8:S8"/>
    <mergeCell ref="T7:Z7"/>
    <mergeCell ref="AA7:AB7"/>
    <mergeCell ref="AC7:AC8"/>
    <mergeCell ref="A9:A15"/>
    <mergeCell ref="R9:S15"/>
    <mergeCell ref="A16:A23"/>
    <mergeCell ref="A24:A31"/>
    <mergeCell ref="G3:L3"/>
    <mergeCell ref="F4:G4"/>
    <mergeCell ref="C7:S7"/>
  </mergeCells>
  <conditionalFormatting sqref="R9:S15">
    <cfRule type="cellIs" priority="42" stopIfTrue="1" operator="equal">
      <formula>0</formula>
    </cfRule>
    <cfRule type="cellIs" dxfId="128" priority="54" stopIfTrue="1" operator="lessThan">
      <formula>0.8477</formula>
    </cfRule>
    <cfRule type="cellIs" dxfId="127" priority="55" stopIfTrue="1" operator="greaterThanOrEqual">
      <formula>0.8477</formula>
    </cfRule>
  </conditionalFormatting>
  <conditionalFormatting sqref="R24">
    <cfRule type="cellIs" dxfId="126" priority="52" stopIfTrue="1" operator="lessThan">
      <formula>0.8477</formula>
    </cfRule>
    <cfRule type="cellIs" dxfId="125" priority="53" stopIfTrue="1" operator="greaterThanOrEqual">
      <formula>0.8477</formula>
    </cfRule>
  </conditionalFormatting>
  <conditionalFormatting sqref="G5">
    <cfRule type="cellIs" priority="45" stopIfTrue="1" operator="equal">
      <formula>0</formula>
    </cfRule>
    <cfRule type="cellIs" dxfId="124" priority="50" stopIfTrue="1" operator="lessThan">
      <formula>0.635</formula>
    </cfRule>
    <cfRule type="cellIs" dxfId="123" priority="51" stopIfTrue="1" operator="greaterThanOrEqual">
      <formula>0.635</formula>
    </cfRule>
  </conditionalFormatting>
  <conditionalFormatting sqref="I5">
    <cfRule type="cellIs" priority="44" stopIfTrue="1" operator="equal">
      <formula>0</formula>
    </cfRule>
    <cfRule type="cellIs" dxfId="122" priority="48" stopIfTrue="1" operator="lessThan">
      <formula>0.8477</formula>
    </cfRule>
    <cfRule type="cellIs" dxfId="121" priority="49" stopIfTrue="1" operator="greaterThanOrEqual">
      <formula>0.8477</formula>
    </cfRule>
  </conditionalFormatting>
  <conditionalFormatting sqref="E5">
    <cfRule type="cellIs" priority="43" stopIfTrue="1" operator="equal">
      <formula>0</formula>
    </cfRule>
    <cfRule type="cellIs" dxfId="120" priority="46" stopIfTrue="1" operator="lessThan">
      <formula>0.8898</formula>
    </cfRule>
    <cfRule type="cellIs" dxfId="119" priority="47" stopIfTrue="1" operator="greaterThanOrEqual">
      <formula>0.8898</formula>
    </cfRule>
  </conditionalFormatting>
  <conditionalFormatting sqref="R24:S30">
    <cfRule type="cellIs" priority="41" stopIfTrue="1" operator="equal">
      <formula>0</formula>
    </cfRule>
  </conditionalFormatting>
  <conditionalFormatting sqref="L9">
    <cfRule type="cellIs" priority="38" stopIfTrue="1" operator="equal">
      <formula>0</formula>
    </cfRule>
    <cfRule type="cellIs" dxfId="118" priority="39" stopIfTrue="1" operator="lessThan">
      <formula>0.635</formula>
    </cfRule>
    <cfRule type="cellIs" dxfId="117" priority="40" stopIfTrue="1" operator="greaterThanOrEqual">
      <formula>0.635</formula>
    </cfRule>
  </conditionalFormatting>
  <conditionalFormatting sqref="O9:P32 M9:M32">
    <cfRule type="cellIs" priority="35" stopIfTrue="1" operator="equal">
      <formula>0</formula>
    </cfRule>
    <cfRule type="cellIs" dxfId="116" priority="36" stopIfTrue="1" operator="lessThan">
      <formula>0.8477</formula>
    </cfRule>
    <cfRule type="cellIs" dxfId="115" priority="37" stopIfTrue="1" operator="greaterThanOrEqual">
      <formula>0.8477</formula>
    </cfRule>
  </conditionalFormatting>
  <conditionalFormatting sqref="L10:L32">
    <cfRule type="cellIs" priority="32" stopIfTrue="1" operator="equal">
      <formula>0</formula>
    </cfRule>
    <cfRule type="cellIs" dxfId="114" priority="33" stopIfTrue="1" operator="lessThan">
      <formula>0.635</formula>
    </cfRule>
    <cfRule type="cellIs" dxfId="113" priority="34" stopIfTrue="1" operator="greaterThanOrEqual">
      <formula>0.635</formula>
    </cfRule>
  </conditionalFormatting>
  <conditionalFormatting sqref="M10:M32">
    <cfRule type="cellIs" priority="29" stopIfTrue="1" operator="equal">
      <formula>0</formula>
    </cfRule>
    <cfRule type="cellIs" dxfId="112" priority="30" stopIfTrue="1" operator="lessThan">
      <formula>0.8477</formula>
    </cfRule>
    <cfRule type="cellIs" dxfId="111" priority="31" stopIfTrue="1" operator="greaterThanOrEqual">
      <formula>0.8477</formula>
    </cfRule>
  </conditionalFormatting>
  <conditionalFormatting sqref="R16">
    <cfRule type="cellIs" priority="26" stopIfTrue="1" operator="equal">
      <formula>0</formula>
    </cfRule>
    <cfRule type="cellIs" dxfId="110" priority="27" stopIfTrue="1" operator="lessThan">
      <formula>0.8477</formula>
    </cfRule>
    <cfRule type="cellIs" dxfId="109" priority="28" stopIfTrue="1" operator="greaterThanOrEqual">
      <formula>0.8477</formula>
    </cfRule>
  </conditionalFormatting>
  <conditionalFormatting sqref="N9">
    <cfRule type="containsText" dxfId="108" priority="24" stopIfTrue="1" operator="containsText" text="Avisar al planner">
      <formula>NOT(ISERROR(SEARCH("Avisar al planner",N9)))</formula>
    </cfRule>
    <cfRule type="containsText" dxfId="107" priority="25" stopIfTrue="1" operator="containsText" text="OK">
      <formula>NOT(ISERROR(SEARCH("OK",N9)))</formula>
    </cfRule>
  </conditionalFormatting>
  <conditionalFormatting sqref="N9:N32">
    <cfRule type="cellIs" dxfId="106" priority="21" stopIfTrue="1" operator="lessThanOrEqual">
      <formula>155</formula>
    </cfRule>
    <cfRule type="cellIs" dxfId="105" priority="22" stopIfTrue="1" operator="between">
      <formula>155</formula>
      <formula>185</formula>
    </cfRule>
    <cfRule type="cellIs" dxfId="104" priority="23" stopIfTrue="1" operator="greaterThanOrEqual">
      <formula>185</formula>
    </cfRule>
  </conditionalFormatting>
  <conditionalFormatting sqref="N10:N32">
    <cfRule type="containsText" dxfId="103" priority="19" stopIfTrue="1" operator="containsText" text="Avisar al planner">
      <formula>NOT(ISERROR(SEARCH("Avisar al planner",N10)))</formula>
    </cfRule>
    <cfRule type="containsText" dxfId="102" priority="20" stopIfTrue="1" operator="containsText" text="OK">
      <formula>NOT(ISERROR(SEARCH("OK",N10)))</formula>
    </cfRule>
  </conditionalFormatting>
  <conditionalFormatting sqref="N10:N32">
    <cfRule type="containsText" dxfId="101" priority="17" stopIfTrue="1" operator="containsText" text="Avisar al planner">
      <formula>NOT(ISERROR(SEARCH("Avisar al planner",N10)))</formula>
    </cfRule>
    <cfRule type="containsText" dxfId="100" priority="18" stopIfTrue="1" operator="containsText" text="OK">
      <formula>NOT(ISERROR(SEARCH("OK",N10)))</formula>
    </cfRule>
  </conditionalFormatting>
  <conditionalFormatting sqref="N10:N32">
    <cfRule type="containsText" dxfId="99" priority="15" stopIfTrue="1" operator="containsText" text="Avisar al planner">
      <formula>NOT(ISERROR(SEARCH("Avisar al planner",N10)))</formula>
    </cfRule>
    <cfRule type="containsText" dxfId="98" priority="16" stopIfTrue="1" operator="containsText" text="OK">
      <formula>NOT(ISERROR(SEARCH("OK",N10)))</formula>
    </cfRule>
  </conditionalFormatting>
  <conditionalFormatting sqref="D35:D188">
    <cfRule type="cellIs" dxfId="97" priority="13" operator="equal">
      <formula>0</formula>
    </cfRule>
    <cfRule type="cellIs" dxfId="96" priority="14" operator="equal">
      <formula>1</formula>
    </cfRule>
  </conditionalFormatting>
  <conditionalFormatting sqref="C9:C32">
    <cfRule type="cellIs" dxfId="95" priority="11" operator="equal">
      <formula>0</formula>
    </cfRule>
    <cfRule type="cellIs" dxfId="94" priority="12" operator="notEqual">
      <formula>0</formula>
    </cfRule>
  </conditionalFormatting>
  <conditionalFormatting sqref="C9:C32">
    <cfRule type="cellIs" priority="10" operator="equal">
      <formula>""""""</formula>
    </cfRule>
  </conditionalFormatting>
  <conditionalFormatting sqref="G6">
    <cfRule type="cellIs" priority="3" stopIfTrue="1" operator="equal">
      <formula>0</formula>
    </cfRule>
    <cfRule type="cellIs" dxfId="93" priority="8" stopIfTrue="1" operator="lessThan">
      <formula>0.635</formula>
    </cfRule>
    <cfRule type="cellIs" dxfId="92" priority="9" stopIfTrue="1" operator="greaterThanOrEqual">
      <formula>0.635</formula>
    </cfRule>
  </conditionalFormatting>
  <conditionalFormatting sqref="I6">
    <cfRule type="cellIs" priority="2" stopIfTrue="1" operator="equal">
      <formula>0</formula>
    </cfRule>
    <cfRule type="cellIs" dxfId="91" priority="6" stopIfTrue="1" operator="lessThan">
      <formula>0.8477</formula>
    </cfRule>
    <cfRule type="cellIs" dxfId="90" priority="7" stopIfTrue="1" operator="greaterThanOrEqual">
      <formula>0.8477</formula>
    </cfRule>
  </conditionalFormatting>
  <conditionalFormatting sqref="E6">
    <cfRule type="cellIs" priority="1" stopIfTrue="1" operator="equal">
      <formula>0</formula>
    </cfRule>
    <cfRule type="cellIs" dxfId="89" priority="4" stopIfTrue="1" operator="lessThan">
      <formula>0.8898</formula>
    </cfRule>
    <cfRule type="cellIs" dxfId="88" priority="5" stopIfTrue="1" operator="greaterThanOrEqual">
      <formula>0.8898</formula>
    </cfRule>
  </conditionalFormatting>
  <dataValidations count="4">
    <dataValidation allowBlank="1" showErrorMessage="1" promptTitle="Numero de Orden" sqref="G9:G32 G35:G188" xr:uid="{31D4CC8E-5038-4A86-9701-35CA5907B981}"/>
    <dataValidation type="time" allowBlank="1" showInputMessage="1" showErrorMessage="1" error="POR FAVOR INGRESE DATOS EN FORMATO DE HORA_x000a_" sqref="F35:F188" xr:uid="{04E2FB95-1336-4D9B-BB82-6CA04E9F30E3}">
      <formula1>0</formula1>
      <formula2>0.999988425925926</formula2>
    </dataValidation>
    <dataValidation type="decimal" allowBlank="1" showInputMessage="1" showErrorMessage="1" error="POR FAVOR INGRESE DATOS EN FORMATO DE NUMEROS_x000a_" promptTitle="Producción Acumulada" prompt="Ingrese la producción Acumulada (contometro Llenadora por hora)" sqref="E9:E32" xr:uid="{4183614B-44C3-466E-B950-87B84036108B}">
      <formula1>0</formula1>
      <formula2>10000000000</formula2>
    </dataValidation>
    <dataValidation type="list" allowBlank="1" showInputMessage="1" showErrorMessage="1" sqref="AB9:AB32" xr:uid="{A6989018-9EE1-4B84-8121-BC6909B881C0}">
      <formula1>"P,T,A,  "</formula1>
    </dataValidation>
  </dataValidations>
  <pageMargins left="0.75" right="0.75" top="1" bottom="1" header="0" footer="0"/>
  <pageSetup paperSize="9" orientation="portrait" r:id="rId1"/>
  <headerFooter alignWithMargins="0"/>
  <drawing r:id="rId2"/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xr:uid="{28400481-D4C4-49BE-A9B5-DE578A2B6BB1}">
          <x14:formula1>
            <xm:f>INDIRECT(VLOOKUP(J35,Causa!$A$2:$E$15,5,0))</xm:f>
          </x14:formula1>
          <xm:sqref>K35:K188</xm:sqref>
        </x14:dataValidation>
        <x14:dataValidation type="list" allowBlank="1" showInputMessage="1" showErrorMessage="1" xr:uid="{9E3E2C88-7479-41E5-B434-B354C9BDF8F5}">
          <x14:formula1>
            <xm:f>Causa!$A$97:$A$107</xm:f>
          </x14:formula1>
          <xm:sqref>F4</xm:sqref>
        </x14:dataValidation>
        <x14:dataValidation type="list" allowBlank="1" showInputMessage="1" showErrorMessage="1" promptTitle="Ingreso de Turnos" prompt="PMTURNOA_x000a_PMTURNOB_x000a_PMTURNOC_x000a_PMTURNOD_x000a_" xr:uid="{3BC91434-881B-47A5-908B-19D8F7D2BF5D}">
          <x14:formula1>
            <xm:f>Causa!$A$71:$A$74</xm:f>
          </x14:formula1>
          <xm:sqref>I9:I32</xm:sqref>
        </x14:dataValidation>
        <x14:dataValidation type="list" allowBlank="1" showInputMessage="1" showErrorMessage="1" xr:uid="{47C532BC-6EFC-40DD-AA33-472AD04D8336}">
          <x14:formula1>
            <xm:f>Causa!$A$78:$A$81</xm:f>
          </x14:formula1>
          <xm:sqref>J9:J32</xm:sqref>
        </x14:dataValidation>
        <x14:dataValidation type="list" allowBlank="1" showInputMessage="1" showErrorMessage="1" xr:uid="{1FDCC38D-7D12-4E0F-81F8-0C02E8A9D82B}">
          <x14:formula1>
            <xm:f>Causa!$A$71:$A$74</xm:f>
          </x14:formula1>
          <xm:sqref>I35:I188</xm:sqref>
        </x14:dataValidation>
        <x14:dataValidation type="list" allowBlank="1" showInputMessage="1" showErrorMessage="1" xr:uid="{8A0DDB58-55C6-4A7B-A58F-E88E85412FC1}">
          <x14:formula1>
            <xm:f>Causa!$A$2:$A$15</xm:f>
          </x14:formula1>
          <xm:sqref>J35:J188</xm:sqref>
        </x14:dataValidation>
        <x14:dataValidation type="list" allowBlank="1" showInputMessage="1" showErrorMessage="1" xr:uid="{2E1BF0DD-CDE9-49D8-8165-4BD7CF4773CC}">
          <x14:formula1>
            <xm:f>IF(OR(E35=1,E35=2),Causa!$A$28:$A$61,Causa!$A$28)</xm:f>
          </x14:formula1>
          <xm:sqref>L35:L188</xm:sqref>
        </x14:dataValidation>
        <x14:dataValidation type="list" allowBlank="1" showInputMessage="1" showErrorMessage="1" xr:uid="{B09BF441-9CAE-42DF-84AE-8AF2D05F03DB}">
          <x14:formula1>
            <xm:f>IF(E35=1,INDIRECT(VLOOKUP(N35,Causa!$AA:$AE,5,0)),INDIRECT(VLOOKUP(J35,Causa!$X:$AE,8,0)))</xm:f>
          </x14:formula1>
          <xm:sqref>O35:O188</xm:sqref>
        </x14:dataValidation>
        <x14:dataValidation type="list" allowBlank="1" showInputMessage="1" showErrorMessage="1" xr:uid="{6EBD6FB6-C3C3-4111-8347-7BF0D3842469}">
          <x14:formula1>
            <xm:f>INDIRECT(VLOOKUP(M35,Causa!$T$2:$U$16,2,0))</xm:f>
          </x14:formula1>
          <xm:sqref>N35:N188</xm:sqref>
        </x14:dataValidation>
        <x14:dataValidation type="list" allowBlank="1" showInputMessage="1" showErrorMessage="1" xr:uid="{5927C30D-22C8-48C2-8FAA-E4A5213B212F}">
          <x14:formula1>
            <xm:f>IF(E35=1,Causa!$T$2:$T$16,Causa!$W$1)</xm:f>
          </x14:formula1>
          <xm:sqref>M35:M188</xm:sqref>
        </x14:dataValidation>
      </x14:dataValidation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4F2EEC-BB56-4572-BFAE-CBE36028ED3F}">
  <sheetPr codeName="Hoja41"/>
  <dimension ref="A1:AR188"/>
  <sheetViews>
    <sheetView showGridLines="0" topLeftCell="B2" zoomScale="103" zoomScaleNormal="40" workbookViewId="0">
      <selection activeCell="K13" sqref="K13"/>
    </sheetView>
  </sheetViews>
  <sheetFormatPr baseColWidth="10" defaultColWidth="7.77734375" defaultRowHeight="21.75" customHeight="1" x14ac:dyDescent="0.25"/>
  <cols>
    <col min="1" max="1" width="8.77734375" style="148" hidden="1" customWidth="1"/>
    <col min="2" max="2" width="11.21875" style="87" customWidth="1"/>
    <col min="3" max="3" width="8.77734375" style="87" customWidth="1"/>
    <col min="4" max="4" width="13.77734375" style="87" customWidth="1"/>
    <col min="5" max="5" width="10.21875" style="87" customWidth="1"/>
    <col min="6" max="6" width="13.77734375" style="87" customWidth="1"/>
    <col min="7" max="7" width="15.77734375" style="87" customWidth="1"/>
    <col min="8" max="8" width="13.21875" style="87" bestFit="1" customWidth="1"/>
    <col min="9" max="9" width="13.21875" style="87" customWidth="1"/>
    <col min="10" max="10" width="13.77734375" style="87" customWidth="1"/>
    <col min="11" max="11" width="12" style="87" customWidth="1"/>
    <col min="12" max="12" width="22.77734375" style="87" customWidth="1"/>
    <col min="13" max="13" width="18.21875" style="87" customWidth="1"/>
    <col min="14" max="15" width="15.77734375" style="87" customWidth="1"/>
    <col min="16" max="16" width="15.21875" style="87" customWidth="1"/>
    <col min="17" max="17" width="39.77734375" style="87" customWidth="1"/>
    <col min="18" max="18" width="34.21875" style="87" customWidth="1"/>
    <col min="19" max="19" width="16.77734375" style="87" customWidth="1"/>
    <col min="20" max="21" width="13.77734375" style="87" customWidth="1"/>
    <col min="22" max="22" width="17.77734375" style="87" bestFit="1" customWidth="1"/>
    <col min="23" max="24" width="13.77734375" style="87" customWidth="1"/>
    <col min="25" max="25" width="9.21875" style="87" bestFit="1" customWidth="1"/>
    <col min="26" max="26" width="9.44140625" style="87" customWidth="1"/>
    <col min="27" max="27" width="15.21875" style="87" customWidth="1"/>
    <col min="28" max="28" width="20.77734375" style="87" bestFit="1" customWidth="1"/>
    <col min="29" max="29" width="14.77734375" style="87" customWidth="1"/>
    <col min="30" max="30" width="19" style="87" bestFit="1" customWidth="1"/>
    <col min="31" max="31" width="5.21875" style="87" customWidth="1"/>
    <col min="32" max="32" width="21.77734375" style="87" bestFit="1" customWidth="1"/>
    <col min="33" max="33" width="14.21875" style="87" customWidth="1"/>
    <col min="34" max="34" width="18.77734375" style="87" bestFit="1" customWidth="1"/>
    <col min="35" max="41" width="15.77734375" style="87" customWidth="1"/>
    <col min="42" max="42" width="30.5546875" style="87" bestFit="1" customWidth="1"/>
    <col min="43" max="44" width="15.77734375" style="87" customWidth="1"/>
    <col min="45" max="16384" width="7.77734375" style="87"/>
  </cols>
  <sheetData>
    <row r="1" spans="1:44" ht="6.75" hidden="1" customHeight="1" x14ac:dyDescent="0.25">
      <c r="A1" s="147"/>
      <c r="B1" s="89"/>
      <c r="C1" s="89"/>
      <c r="D1" s="89"/>
      <c r="E1" s="89"/>
      <c r="F1" s="89"/>
      <c r="G1" s="89"/>
      <c r="H1" s="89"/>
      <c r="I1" s="89"/>
      <c r="J1" s="89"/>
      <c r="K1" s="89"/>
      <c r="L1" s="89"/>
      <c r="M1" s="195" t="s">
        <v>1770</v>
      </c>
      <c r="N1" s="89"/>
      <c r="O1" s="89"/>
      <c r="P1" s="89"/>
      <c r="Q1" s="89"/>
      <c r="R1" s="89"/>
      <c r="S1" s="89"/>
      <c r="T1" s="89"/>
      <c r="U1" s="89"/>
      <c r="V1" s="89"/>
      <c r="W1" s="89"/>
      <c r="X1" s="89"/>
      <c r="Y1" s="89"/>
      <c r="Z1" s="89"/>
      <c r="AA1" s="89"/>
      <c r="AE1" s="88"/>
    </row>
    <row r="2" spans="1:44" ht="3.75" customHeight="1" thickBot="1" x14ac:dyDescent="0.3">
      <c r="AE2" s="88"/>
    </row>
    <row r="3" spans="1:44" ht="21" customHeight="1" thickBot="1" x14ac:dyDescent="0.45">
      <c r="E3" s="217" t="s">
        <v>0</v>
      </c>
      <c r="F3" s="37"/>
      <c r="G3" s="268" t="s">
        <v>1759</v>
      </c>
      <c r="H3" s="263"/>
      <c r="I3" s="263"/>
      <c r="J3" s="263"/>
      <c r="K3" s="263"/>
      <c r="L3" s="269"/>
      <c r="M3" s="202" t="s">
        <v>1848</v>
      </c>
      <c r="N3" s="202" t="s">
        <v>1849</v>
      </c>
      <c r="O3" s="91"/>
      <c r="P3" s="91"/>
      <c r="Q3" s="91"/>
      <c r="R3" s="91"/>
      <c r="S3" s="39"/>
      <c r="AE3" s="88"/>
    </row>
    <row r="4" spans="1:44" ht="18.75" customHeight="1" thickBot="1" x14ac:dyDescent="0.3">
      <c r="D4" s="90"/>
      <c r="E4" s="217" t="s">
        <v>1762</v>
      </c>
      <c r="F4" s="264"/>
      <c r="G4" s="265"/>
      <c r="H4" s="28">
        <f>IFERROR(VLOOKUP(F4,Causa!$A$97:$B$108,2,0),0)</f>
        <v>0</v>
      </c>
      <c r="I4" s="90"/>
      <c r="J4" s="92"/>
      <c r="K4" s="92"/>
      <c r="L4" s="201" t="s">
        <v>1845</v>
      </c>
      <c r="M4" s="203">
        <f>+SUMIFS(P:P,L:L,$M$1,X:X,"M")</f>
        <v>0</v>
      </c>
      <c r="N4" s="203">
        <f>COUNTIFS(N7:N30,"&gt;180",AA7:AA30,"M")</f>
        <v>0</v>
      </c>
      <c r="O4" s="91"/>
      <c r="P4" s="91"/>
      <c r="Q4" s="90"/>
      <c r="R4" s="94"/>
      <c r="AE4" s="88"/>
    </row>
    <row r="5" spans="1:44" ht="18.75" customHeight="1" x14ac:dyDescent="0.25">
      <c r="D5" s="95" t="s">
        <v>1752</v>
      </c>
      <c r="E5" s="78">
        <f>IFERROR(SUM(T9:T32)/(SUM(Y9:Y32)-SUM(U9:U32)-SUM(V9:V32)-SUM(W9:W32)),0)</f>
        <v>0</v>
      </c>
      <c r="F5" s="95" t="s">
        <v>1751</v>
      </c>
      <c r="G5" s="27">
        <f>IFERROR(SUM(T9:T32)/(SUM(Y9:Y32)-SUM(U9:U32)),0)</f>
        <v>0</v>
      </c>
      <c r="H5" s="95" t="s">
        <v>1753</v>
      </c>
      <c r="I5" s="78">
        <f>IFERROR(SUM(T9:T32)/(SUM(Y9:Y32)-SUM(U9:U32)-SUM(V9:V32)),0)</f>
        <v>0</v>
      </c>
      <c r="J5" s="93"/>
      <c r="K5" s="93"/>
      <c r="L5" s="201" t="s">
        <v>1846</v>
      </c>
      <c r="M5" s="203">
        <f>+SUMIFS(P:P,L:L,$M$1,X:X,"T")</f>
        <v>0</v>
      </c>
      <c r="N5" s="203">
        <f>COUNTIFS(N8:N31,"&gt;180",AA8:AA31,"t")</f>
        <v>0</v>
      </c>
      <c r="O5" s="95"/>
      <c r="P5" s="95"/>
      <c r="T5" s="192" t="s">
        <v>11</v>
      </c>
      <c r="U5" s="192" t="s">
        <v>12</v>
      </c>
      <c r="V5" s="192" t="s">
        <v>13</v>
      </c>
      <c r="W5" s="192" t="s">
        <v>14</v>
      </c>
      <c r="X5" s="192" t="s">
        <v>15</v>
      </c>
      <c r="Y5" s="192" t="s">
        <v>16</v>
      </c>
      <c r="AE5" s="97"/>
      <c r="AF5" s="98"/>
    </row>
    <row r="6" spans="1:44" ht="18.75" customHeight="1" thickBot="1" x14ac:dyDescent="0.3">
      <c r="C6" s="87" t="s">
        <v>1799</v>
      </c>
      <c r="D6" s="95" t="s">
        <v>1752</v>
      </c>
      <c r="E6" s="78">
        <f>IFERROR(SUM(T9:T16)/(SUM(Y9:Y16)-SUM(U9:U16)-SUM(V9:V16)-SUM(W9:W16)),0)</f>
        <v>0</v>
      </c>
      <c r="F6" s="95" t="s">
        <v>1751</v>
      </c>
      <c r="G6" s="27">
        <f>IFERROR(SUM(T9:T16)/(SUM(Y9:Y16)-SUM(U9:U16)),0)</f>
        <v>0</v>
      </c>
      <c r="H6" s="95" t="s">
        <v>1753</v>
      </c>
      <c r="I6" s="78">
        <f>IFERROR(SUM(T9:T16)/(SUM(Y9:Y16)-SUM(U9:U16)-SUM(V9:V16)),0)</f>
        <v>0</v>
      </c>
      <c r="J6" s="99"/>
      <c r="K6" s="99"/>
      <c r="L6" s="201" t="s">
        <v>1847</v>
      </c>
      <c r="M6" s="204">
        <f>+SUMIFS(P:P,L:L,$M$1,X:X,"N")</f>
        <v>0</v>
      </c>
      <c r="N6" s="204">
        <f>COUNTIFS(N9:N32,"&gt;180",AA9:AA32,"n")</f>
        <v>0</v>
      </c>
      <c r="O6" s="99"/>
      <c r="P6" s="99"/>
      <c r="T6" s="191">
        <f>SUM(T9:T32)</f>
        <v>0</v>
      </c>
      <c r="U6" s="191">
        <f t="shared" ref="U6:Y6" si="0">SUM(U9:U32)</f>
        <v>0</v>
      </c>
      <c r="V6" s="191">
        <f t="shared" si="0"/>
        <v>0</v>
      </c>
      <c r="W6" s="191">
        <f t="shared" si="0"/>
        <v>0</v>
      </c>
      <c r="X6" s="191">
        <f t="shared" si="0"/>
        <v>0</v>
      </c>
      <c r="Y6" s="191">
        <f t="shared" si="0"/>
        <v>0</v>
      </c>
      <c r="Z6" s="100"/>
      <c r="AA6" s="119"/>
      <c r="AB6" s="119"/>
      <c r="AC6" s="119"/>
      <c r="AD6" s="96"/>
      <c r="AE6" s="97"/>
      <c r="AF6" s="98"/>
    </row>
    <row r="7" spans="1:44" ht="26.25" customHeight="1" thickBot="1" x14ac:dyDescent="0.3">
      <c r="C7" s="266" t="s">
        <v>1</v>
      </c>
      <c r="D7" s="257"/>
      <c r="E7" s="257"/>
      <c r="F7" s="257"/>
      <c r="G7" s="257"/>
      <c r="H7" s="257"/>
      <c r="I7" s="257"/>
      <c r="J7" s="257"/>
      <c r="K7" s="257"/>
      <c r="L7" s="257"/>
      <c r="M7" s="270"/>
      <c r="N7" s="270"/>
      <c r="O7" s="257"/>
      <c r="P7" s="257"/>
      <c r="Q7" s="257"/>
      <c r="R7" s="257"/>
      <c r="S7" s="267"/>
      <c r="T7" s="256" t="s">
        <v>2</v>
      </c>
      <c r="U7" s="257"/>
      <c r="V7" s="257"/>
      <c r="W7" s="257"/>
      <c r="X7" s="257"/>
      <c r="Y7" s="257"/>
      <c r="Z7" s="258"/>
      <c r="AA7" s="252"/>
      <c r="AB7" s="252"/>
      <c r="AC7" s="252"/>
      <c r="AD7" s="252"/>
      <c r="AE7" s="97"/>
      <c r="AF7" s="98"/>
    </row>
    <row r="8" spans="1:44" s="104" customFormat="1" ht="42" customHeight="1" thickBot="1" x14ac:dyDescent="0.3">
      <c r="A8" s="149"/>
      <c r="B8" s="77" t="s">
        <v>1738</v>
      </c>
      <c r="C8" s="23" t="s">
        <v>1737</v>
      </c>
      <c r="D8" s="132" t="s">
        <v>1742</v>
      </c>
      <c r="E8" s="132" t="s">
        <v>3</v>
      </c>
      <c r="F8" s="132" t="s">
        <v>4</v>
      </c>
      <c r="G8" s="132" t="s">
        <v>6</v>
      </c>
      <c r="H8" s="132" t="s">
        <v>7</v>
      </c>
      <c r="I8" s="132" t="s">
        <v>8</v>
      </c>
      <c r="J8" s="132" t="s">
        <v>5</v>
      </c>
      <c r="K8" s="144" t="s">
        <v>1745</v>
      </c>
      <c r="L8" s="132" t="s">
        <v>9</v>
      </c>
      <c r="M8" s="132" t="s">
        <v>1746</v>
      </c>
      <c r="N8" s="132" t="s">
        <v>119</v>
      </c>
      <c r="O8" s="132" t="s">
        <v>1743</v>
      </c>
      <c r="P8" s="132" t="s">
        <v>1744</v>
      </c>
      <c r="Q8" s="253" t="s">
        <v>10</v>
      </c>
      <c r="R8" s="254"/>
      <c r="S8" s="255"/>
      <c r="T8" s="132" t="s">
        <v>11</v>
      </c>
      <c r="U8" s="132" t="s">
        <v>12</v>
      </c>
      <c r="V8" s="132" t="s">
        <v>13</v>
      </c>
      <c r="W8" s="144" t="s">
        <v>14</v>
      </c>
      <c r="X8" s="144" t="s">
        <v>15</v>
      </c>
      <c r="Y8" s="132" t="s">
        <v>16</v>
      </c>
      <c r="Z8" s="145" t="s">
        <v>4</v>
      </c>
      <c r="AA8" s="101"/>
      <c r="AB8" s="219"/>
      <c r="AC8" s="252"/>
      <c r="AD8" s="252"/>
      <c r="AE8" s="102"/>
      <c r="AF8" s="103"/>
    </row>
    <row r="9" spans="1:44" s="108" customFormat="1" ht="17.25" customHeight="1" x14ac:dyDescent="0.25">
      <c r="A9" s="259" t="s">
        <v>1761</v>
      </c>
      <c r="B9" s="46"/>
      <c r="C9" s="48" t="str">
        <f>IF(D9="","",Y9-60)</f>
        <v/>
      </c>
      <c r="D9" s="40" t="str">
        <f>IFERROR(IF(H9="","",(1-(H9/(VLOOKUP(J9,Causa!$A$78:$B$80,2,0))))*60),"FALTA CALIBRE")</f>
        <v/>
      </c>
      <c r="E9" s="41"/>
      <c r="F9" s="42">
        <v>4.0972222222222222E-2</v>
      </c>
      <c r="G9" s="133"/>
      <c r="H9" s="122" t="str">
        <f>IF(E9="","",E9)</f>
        <v/>
      </c>
      <c r="I9" s="146"/>
      <c r="J9" s="43"/>
      <c r="K9" s="159" t="str">
        <f>IFERROR("Promedio Vol. De 00:00 a 08:00: " &amp; ROUND(AVERAGE(N9:N16),1) &amp; "  - GLY Promedio: " &amp; ROUND(AVERAGE(L9:L16),3)*100,"")</f>
        <v/>
      </c>
      <c r="L9" s="123">
        <f t="shared" ref="L9:L32" si="1">IF(T9=0,0,ROUND((T9/(60-U9)),3))</f>
        <v>0</v>
      </c>
      <c r="M9" s="123">
        <f t="shared" ref="M9:M32" si="2">IF(T9=0,0,ROUND((T9/(60-U9-V9-W9)),3))</f>
        <v>0</v>
      </c>
      <c r="N9" s="44" t="str">
        <f>IF(E9="","",H9/12*VLOOKUP(J9,Causa!$A$78:$C$80,3,0))</f>
        <v/>
      </c>
      <c r="O9" s="44">
        <f t="shared" ref="O9:O32" si="3">+X9</f>
        <v>0</v>
      </c>
      <c r="P9" s="44">
        <f t="shared" ref="P9:P32" si="4">+W9</f>
        <v>0</v>
      </c>
      <c r="Q9" s="160"/>
      <c r="R9" s="262">
        <f>IFERROR(SUM(T9:T15)/(SUM(Y9:Y15)-SUM(U9:U15)-SUM(V9:V15)),0)</f>
        <v>0</v>
      </c>
      <c r="S9" s="262"/>
      <c r="T9" s="161">
        <f>IF(H9="",0,ROUND(H9/VLOOKUP(J9,Causa!$A$78:$B$80,2,0)*60,2))</f>
        <v>0</v>
      </c>
      <c r="U9" s="161">
        <f>SUMIF($W$35:$W$188,Z9,$S$35:$S$188)</f>
        <v>0</v>
      </c>
      <c r="V9" s="161">
        <f>SUMIF($W$35:$W$188,Z9,$T$35:$T$188)</f>
        <v>0</v>
      </c>
      <c r="W9" s="161">
        <f>SUMIF($W$35:$W$188,Z9,$U$35:$U$188)</f>
        <v>0</v>
      </c>
      <c r="X9" s="161">
        <f>SUMIF($W$35:$W$188,Z9,$V$35:$V$188)</f>
        <v>0</v>
      </c>
      <c r="Y9" s="161">
        <f t="shared" ref="Y9:Y32" si="5">SUM(T9:X9)</f>
        <v>0</v>
      </c>
      <c r="Z9" s="162">
        <v>0</v>
      </c>
      <c r="AA9" s="105" t="s">
        <v>517</v>
      </c>
      <c r="AB9" s="106"/>
      <c r="AC9" s="106"/>
      <c r="AD9" s="106"/>
      <c r="AE9" s="107">
        <v>0</v>
      </c>
      <c r="AP9" s="87"/>
      <c r="AQ9" s="87"/>
      <c r="AR9" s="87"/>
    </row>
    <row r="10" spans="1:44" s="108" customFormat="1" ht="17.25" customHeight="1" x14ac:dyDescent="0.25">
      <c r="A10" s="260"/>
      <c r="B10" s="47"/>
      <c r="C10" s="49" t="str">
        <f t="shared" ref="C10:C32" si="6">IF(D10="","",Y10-60)</f>
        <v/>
      </c>
      <c r="D10" s="40" t="str">
        <f>IFERROR(IF(H10="","",(1-(H10/(VLOOKUP(J10,Causa!$A$78:$B$80,2,0))))*60),"FALTA CALIBRE")</f>
        <v/>
      </c>
      <c r="E10" s="41"/>
      <c r="F10" s="42">
        <v>8.2638888888888887E-2</v>
      </c>
      <c r="G10" s="133"/>
      <c r="H10" s="122" t="str">
        <f t="shared" ref="H10:H32" si="7">IF(E10=0,"",(E10-E9))</f>
        <v/>
      </c>
      <c r="I10" s="146"/>
      <c r="J10" s="43"/>
      <c r="K10" s="159"/>
      <c r="L10" s="123">
        <f t="shared" si="1"/>
        <v>0</v>
      </c>
      <c r="M10" s="123">
        <f t="shared" si="2"/>
        <v>0</v>
      </c>
      <c r="N10" s="44" t="str">
        <f>IF(E10="","",H10/12*VLOOKUP(J10,Causa!$A$78:$C$80,3,0))</f>
        <v/>
      </c>
      <c r="O10" s="44">
        <f t="shared" si="3"/>
        <v>0</v>
      </c>
      <c r="P10" s="44">
        <f t="shared" si="4"/>
        <v>0</v>
      </c>
      <c r="Q10" s="160"/>
      <c r="R10" s="262"/>
      <c r="S10" s="262"/>
      <c r="T10" s="161">
        <f>IF(H10="",0,ROUND(H10/VLOOKUP(J10,Causa!$A$78:$B$80,2,0)*60,2))</f>
        <v>0</v>
      </c>
      <c r="U10" s="161">
        <f t="shared" ref="U10:U32" si="8">SUMIF($W$35:$W$188,Z10,$S$35:$S$188)</f>
        <v>0</v>
      </c>
      <c r="V10" s="161">
        <f t="shared" ref="V10:V32" si="9">SUMIF($W$35:$W$188,Z10,$T$35:$T$188)</f>
        <v>0</v>
      </c>
      <c r="W10" s="161">
        <f t="shared" ref="W10:W32" si="10">SUMIF($W$35:$W$188,Z10,$U$35:$U$188)</f>
        <v>0</v>
      </c>
      <c r="X10" s="161">
        <f t="shared" ref="X10:X32" si="11">SUMIF($W$35:$W$188,Z10,$V$35:$V$188)</f>
        <v>0</v>
      </c>
      <c r="Y10" s="161">
        <f t="shared" si="5"/>
        <v>0</v>
      </c>
      <c r="Z10" s="162">
        <v>1</v>
      </c>
      <c r="AA10" s="105" t="s">
        <v>517</v>
      </c>
      <c r="AB10" s="106"/>
      <c r="AC10" s="106"/>
      <c r="AD10" s="106"/>
      <c r="AE10" s="107">
        <f t="shared" ref="AE10:AE32" si="12">+AE9+1</f>
        <v>1</v>
      </c>
      <c r="AP10" s="109"/>
      <c r="AQ10" s="109"/>
      <c r="AR10" s="109"/>
    </row>
    <row r="11" spans="1:44" s="108" customFormat="1" ht="17.25" customHeight="1" x14ac:dyDescent="0.25">
      <c r="A11" s="260"/>
      <c r="B11" s="47"/>
      <c r="C11" s="49" t="str">
        <f t="shared" si="6"/>
        <v/>
      </c>
      <c r="D11" s="40" t="str">
        <f>IFERROR(IF(H11="","",(1-(H11/(VLOOKUP(J11,Causa!$A$78:$B$80,2,0))))*60),"FALTA CALIBRE")</f>
        <v/>
      </c>
      <c r="E11" s="41"/>
      <c r="F11" s="42">
        <v>0.124305555555556</v>
      </c>
      <c r="G11" s="133"/>
      <c r="H11" s="122" t="str">
        <f t="shared" si="7"/>
        <v/>
      </c>
      <c r="I11" s="146"/>
      <c r="J11" s="43"/>
      <c r="K11" s="159"/>
      <c r="L11" s="123">
        <f t="shared" si="1"/>
        <v>0</v>
      </c>
      <c r="M11" s="123">
        <f t="shared" si="2"/>
        <v>0</v>
      </c>
      <c r="N11" s="44" t="str">
        <f>IF(E11="","",H11/12*VLOOKUP(J11,Causa!$A$78:$C$80,3,0))</f>
        <v/>
      </c>
      <c r="O11" s="44">
        <f t="shared" si="3"/>
        <v>0</v>
      </c>
      <c r="P11" s="44">
        <f t="shared" si="4"/>
        <v>0</v>
      </c>
      <c r="Q11" s="160"/>
      <c r="R11" s="262"/>
      <c r="S11" s="262"/>
      <c r="T11" s="161">
        <f>IF(H11="",0,ROUND(H11/VLOOKUP(J11,Causa!$A$78:$B$80,2,0)*60,2))</f>
        <v>0</v>
      </c>
      <c r="U11" s="161">
        <f t="shared" si="8"/>
        <v>0</v>
      </c>
      <c r="V11" s="161">
        <f t="shared" si="9"/>
        <v>0</v>
      </c>
      <c r="W11" s="161">
        <f t="shared" si="10"/>
        <v>0</v>
      </c>
      <c r="X11" s="161">
        <f t="shared" si="11"/>
        <v>0</v>
      </c>
      <c r="Y11" s="161">
        <f t="shared" si="5"/>
        <v>0</v>
      </c>
      <c r="Z11" s="162">
        <v>2</v>
      </c>
      <c r="AA11" s="105" t="s">
        <v>517</v>
      </c>
      <c r="AB11" s="106"/>
      <c r="AC11" s="106"/>
      <c r="AD11" s="106"/>
      <c r="AE11" s="107">
        <f t="shared" si="12"/>
        <v>2</v>
      </c>
      <c r="AP11" s="87"/>
      <c r="AQ11" s="87"/>
      <c r="AR11" s="87"/>
    </row>
    <row r="12" spans="1:44" s="108" customFormat="1" ht="17.25" customHeight="1" x14ac:dyDescent="0.25">
      <c r="A12" s="260"/>
      <c r="B12" s="47"/>
      <c r="C12" s="49" t="str">
        <f t="shared" si="6"/>
        <v/>
      </c>
      <c r="D12" s="40" t="str">
        <f>IFERROR(IF(H12="","",(1-(H12/(VLOOKUP(J12,Causa!$A$78:$B$80,2,0))))*60),"FALTA CALIBRE")</f>
        <v/>
      </c>
      <c r="E12" s="41"/>
      <c r="F12" s="42">
        <v>0.16597222222222199</v>
      </c>
      <c r="G12" s="133"/>
      <c r="H12" s="122" t="str">
        <f t="shared" si="7"/>
        <v/>
      </c>
      <c r="I12" s="146"/>
      <c r="J12" s="43"/>
      <c r="K12" s="159"/>
      <c r="L12" s="123">
        <f t="shared" si="1"/>
        <v>0</v>
      </c>
      <c r="M12" s="123">
        <f t="shared" si="2"/>
        <v>0</v>
      </c>
      <c r="N12" s="44" t="str">
        <f>IF(E12="","",H12/12*VLOOKUP(J12,Causa!$A$78:$C$80,3,0))</f>
        <v/>
      </c>
      <c r="O12" s="44">
        <f t="shared" si="3"/>
        <v>0</v>
      </c>
      <c r="P12" s="44">
        <f t="shared" si="4"/>
        <v>0</v>
      </c>
      <c r="Q12" s="160"/>
      <c r="R12" s="262"/>
      <c r="S12" s="262"/>
      <c r="T12" s="161">
        <f>IF(H12="",0,ROUND(H12/VLOOKUP(J12,Causa!$A$78:$B$80,2,0)*60,2))</f>
        <v>0</v>
      </c>
      <c r="U12" s="161">
        <f t="shared" si="8"/>
        <v>0</v>
      </c>
      <c r="V12" s="161">
        <f t="shared" si="9"/>
        <v>0</v>
      </c>
      <c r="W12" s="161">
        <f t="shared" si="10"/>
        <v>0</v>
      </c>
      <c r="X12" s="161">
        <f t="shared" si="11"/>
        <v>0</v>
      </c>
      <c r="Y12" s="161">
        <f t="shared" si="5"/>
        <v>0</v>
      </c>
      <c r="Z12" s="162">
        <v>3</v>
      </c>
      <c r="AA12" s="105" t="s">
        <v>517</v>
      </c>
      <c r="AB12" s="106"/>
      <c r="AC12" s="106"/>
      <c r="AD12" s="106"/>
      <c r="AE12" s="107">
        <f t="shared" si="12"/>
        <v>3</v>
      </c>
      <c r="AP12" s="87"/>
      <c r="AQ12" s="87"/>
      <c r="AR12" s="87"/>
    </row>
    <row r="13" spans="1:44" s="108" customFormat="1" ht="17.25" customHeight="1" x14ac:dyDescent="0.25">
      <c r="A13" s="260"/>
      <c r="B13" s="47"/>
      <c r="C13" s="49" t="str">
        <f t="shared" si="6"/>
        <v/>
      </c>
      <c r="D13" s="40" t="str">
        <f>IFERROR(IF(H13="","",(1-(H13/(VLOOKUP(J13,Causa!$A$78:$B$80,2,0))))*60),"FALTA CALIBRE")</f>
        <v/>
      </c>
      <c r="E13" s="41"/>
      <c r="F13" s="42">
        <v>0.20763888888888901</v>
      </c>
      <c r="G13" s="133"/>
      <c r="H13" s="122" t="str">
        <f t="shared" si="7"/>
        <v/>
      </c>
      <c r="I13" s="146"/>
      <c r="J13" s="43"/>
      <c r="K13" s="159"/>
      <c r="L13" s="123">
        <f t="shared" si="1"/>
        <v>0</v>
      </c>
      <c r="M13" s="123">
        <f t="shared" si="2"/>
        <v>0</v>
      </c>
      <c r="N13" s="44" t="str">
        <f>IF(E13="","",H13/12*VLOOKUP(J13,Causa!$A$78:$C$80,3,0))</f>
        <v/>
      </c>
      <c r="O13" s="44">
        <f t="shared" si="3"/>
        <v>0</v>
      </c>
      <c r="P13" s="44">
        <f t="shared" si="4"/>
        <v>0</v>
      </c>
      <c r="Q13" s="160"/>
      <c r="R13" s="262"/>
      <c r="S13" s="262"/>
      <c r="T13" s="161">
        <f>IF(H13="",0,ROUND(H13/VLOOKUP(J13,Causa!$A$78:$B$80,2,0)*60,2))</f>
        <v>0</v>
      </c>
      <c r="U13" s="161">
        <f t="shared" si="8"/>
        <v>0</v>
      </c>
      <c r="V13" s="161">
        <f t="shared" si="9"/>
        <v>0</v>
      </c>
      <c r="W13" s="161">
        <f t="shared" si="10"/>
        <v>0</v>
      </c>
      <c r="X13" s="161">
        <f t="shared" si="11"/>
        <v>0</v>
      </c>
      <c r="Y13" s="161">
        <f t="shared" si="5"/>
        <v>0</v>
      </c>
      <c r="Z13" s="162">
        <v>4</v>
      </c>
      <c r="AA13" s="105" t="s">
        <v>517</v>
      </c>
      <c r="AB13" s="106"/>
      <c r="AC13" s="106"/>
      <c r="AD13" s="106"/>
      <c r="AE13" s="107">
        <f t="shared" si="12"/>
        <v>4</v>
      </c>
      <c r="AP13" s="87"/>
      <c r="AQ13" s="87"/>
      <c r="AR13" s="87"/>
    </row>
    <row r="14" spans="1:44" s="108" customFormat="1" ht="17.25" customHeight="1" x14ac:dyDescent="0.25">
      <c r="A14" s="260"/>
      <c r="B14" s="47"/>
      <c r="C14" s="49" t="str">
        <f t="shared" si="6"/>
        <v/>
      </c>
      <c r="D14" s="40" t="str">
        <f>IFERROR(IF(H14="","",(1-(H14/(VLOOKUP(J14,Causa!$A$78:$B$80,2,0))))*60),"FALTA CALIBRE")</f>
        <v/>
      </c>
      <c r="E14" s="41"/>
      <c r="F14" s="42">
        <v>0.249305555555556</v>
      </c>
      <c r="G14" s="133"/>
      <c r="H14" s="122" t="str">
        <f t="shared" si="7"/>
        <v/>
      </c>
      <c r="I14" s="146"/>
      <c r="J14" s="43"/>
      <c r="K14" s="159"/>
      <c r="L14" s="123">
        <f t="shared" si="1"/>
        <v>0</v>
      </c>
      <c r="M14" s="123">
        <f t="shared" si="2"/>
        <v>0</v>
      </c>
      <c r="N14" s="44" t="str">
        <f>IF(E14="","",H14/12*VLOOKUP(J14,Causa!$A$78:$C$80,3,0))</f>
        <v/>
      </c>
      <c r="O14" s="44">
        <f t="shared" si="3"/>
        <v>0</v>
      </c>
      <c r="P14" s="44">
        <f t="shared" si="4"/>
        <v>0</v>
      </c>
      <c r="Q14" s="160"/>
      <c r="R14" s="262"/>
      <c r="S14" s="262"/>
      <c r="T14" s="161">
        <f>IF(H14="",0,ROUND(H14/VLOOKUP(J14,Causa!$A$78:$B$80,2,0)*60,2))</f>
        <v>0</v>
      </c>
      <c r="U14" s="161">
        <f t="shared" si="8"/>
        <v>0</v>
      </c>
      <c r="V14" s="161">
        <f t="shared" si="9"/>
        <v>0</v>
      </c>
      <c r="W14" s="161">
        <f t="shared" si="10"/>
        <v>0</v>
      </c>
      <c r="X14" s="161">
        <f t="shared" si="11"/>
        <v>0</v>
      </c>
      <c r="Y14" s="161">
        <f t="shared" si="5"/>
        <v>0</v>
      </c>
      <c r="Z14" s="162">
        <v>5</v>
      </c>
      <c r="AA14" s="105" t="s">
        <v>517</v>
      </c>
      <c r="AB14" s="106"/>
      <c r="AC14" s="106"/>
      <c r="AD14" s="106"/>
      <c r="AE14" s="107">
        <f t="shared" si="12"/>
        <v>5</v>
      </c>
      <c r="AP14" s="87"/>
      <c r="AQ14" s="87"/>
      <c r="AR14" s="87"/>
    </row>
    <row r="15" spans="1:44" s="108" customFormat="1" ht="17.25" customHeight="1" thickBot="1" x14ac:dyDescent="0.3">
      <c r="A15" s="261"/>
      <c r="B15" s="47"/>
      <c r="C15" s="50" t="str">
        <f t="shared" si="6"/>
        <v/>
      </c>
      <c r="D15" s="40" t="str">
        <f>IFERROR(IF(H15="","",(1-(H15/(VLOOKUP(J15,Causa!$A$78:$B$80,2,0))))*60),"FALTA CALIBRE")</f>
        <v/>
      </c>
      <c r="E15" s="41"/>
      <c r="F15" s="42">
        <v>0.29097222222222202</v>
      </c>
      <c r="G15" s="133"/>
      <c r="H15" s="122" t="str">
        <f t="shared" si="7"/>
        <v/>
      </c>
      <c r="I15" s="146"/>
      <c r="J15" s="43"/>
      <c r="K15" s="159"/>
      <c r="L15" s="123">
        <f t="shared" si="1"/>
        <v>0</v>
      </c>
      <c r="M15" s="123">
        <f t="shared" si="2"/>
        <v>0</v>
      </c>
      <c r="N15" s="44" t="str">
        <f>IF(E15="","",H15/12*VLOOKUP(J15,Causa!$A$78:$C$80,3,0))</f>
        <v/>
      </c>
      <c r="O15" s="44">
        <f t="shared" si="3"/>
        <v>0</v>
      </c>
      <c r="P15" s="44">
        <f t="shared" si="4"/>
        <v>0</v>
      </c>
      <c r="Q15" s="160"/>
      <c r="R15" s="262"/>
      <c r="S15" s="262"/>
      <c r="T15" s="161">
        <f>IF(H15="",0,ROUND(H15/VLOOKUP(J15,Causa!$A$78:$B$80,2,0)*60,2))</f>
        <v>0</v>
      </c>
      <c r="U15" s="161">
        <f t="shared" si="8"/>
        <v>0</v>
      </c>
      <c r="V15" s="161">
        <f t="shared" si="9"/>
        <v>0</v>
      </c>
      <c r="W15" s="161">
        <f t="shared" si="10"/>
        <v>0</v>
      </c>
      <c r="X15" s="161">
        <f t="shared" si="11"/>
        <v>0</v>
      </c>
      <c r="Y15" s="161">
        <f t="shared" si="5"/>
        <v>0</v>
      </c>
      <c r="Z15" s="162">
        <v>6</v>
      </c>
      <c r="AA15" s="105" t="s">
        <v>517</v>
      </c>
      <c r="AB15" s="106"/>
      <c r="AC15" s="106"/>
      <c r="AD15" s="106"/>
      <c r="AE15" s="107">
        <f t="shared" si="12"/>
        <v>6</v>
      </c>
      <c r="AP15" s="87"/>
      <c r="AQ15" s="87"/>
      <c r="AR15" s="87"/>
    </row>
    <row r="16" spans="1:44" s="108" customFormat="1" ht="21" customHeight="1" x14ac:dyDescent="0.25">
      <c r="A16" s="259" t="s">
        <v>1763</v>
      </c>
      <c r="B16" s="47"/>
      <c r="C16" s="48" t="str">
        <f t="shared" si="6"/>
        <v/>
      </c>
      <c r="D16" s="40" t="str">
        <f>IFERROR(IF(H16="","",(1-(H16/(VLOOKUP(J16,Causa!$A$78:$B$80,2,0))))*60),"FALTA CALIBRE")</f>
        <v/>
      </c>
      <c r="E16" s="41"/>
      <c r="F16" s="42">
        <v>0.33263888888888898</v>
      </c>
      <c r="G16" s="133"/>
      <c r="H16" s="122" t="str">
        <f t="shared" si="7"/>
        <v/>
      </c>
      <c r="I16" s="146"/>
      <c r="J16" s="43"/>
      <c r="K16" s="159"/>
      <c r="L16" s="123">
        <f t="shared" si="1"/>
        <v>0</v>
      </c>
      <c r="M16" s="123">
        <f t="shared" si="2"/>
        <v>0</v>
      </c>
      <c r="N16" s="44" t="str">
        <f>IF(E16="","",H16/12*VLOOKUP(J16,Causa!$A$78:$C$80,3,0))</f>
        <v/>
      </c>
      <c r="O16" s="44">
        <f t="shared" si="3"/>
        <v>0</v>
      </c>
      <c r="P16" s="44">
        <f t="shared" si="4"/>
        <v>0</v>
      </c>
      <c r="Q16" s="160"/>
      <c r="R16" s="45">
        <f>IFERROR(SUM(T16:T23)/(SUM(Y16:Y23)-SUM(U16:U23)-SUM(V16:V23)),0)</f>
        <v>0</v>
      </c>
      <c r="S16" s="45"/>
      <c r="T16" s="161">
        <f>IF(H16="",0,ROUND(H16/VLOOKUP(J16,Causa!$A$78:$B$80,2,0)*60,2))</f>
        <v>0</v>
      </c>
      <c r="U16" s="161">
        <f t="shared" si="8"/>
        <v>0</v>
      </c>
      <c r="V16" s="161">
        <f t="shared" si="9"/>
        <v>0</v>
      </c>
      <c r="W16" s="161">
        <f t="shared" si="10"/>
        <v>0</v>
      </c>
      <c r="X16" s="161">
        <f t="shared" si="11"/>
        <v>0</v>
      </c>
      <c r="Y16" s="161">
        <f t="shared" si="5"/>
        <v>0</v>
      </c>
      <c r="Z16" s="162">
        <v>7</v>
      </c>
      <c r="AA16" s="105" t="s">
        <v>515</v>
      </c>
      <c r="AB16" s="106"/>
      <c r="AC16" s="106"/>
      <c r="AD16" s="106"/>
      <c r="AE16" s="107">
        <f t="shared" si="12"/>
        <v>7</v>
      </c>
      <c r="AP16" s="87"/>
      <c r="AQ16" s="87"/>
      <c r="AR16" s="87"/>
    </row>
    <row r="17" spans="1:44" s="108" customFormat="1" ht="24.75" customHeight="1" x14ac:dyDescent="0.25">
      <c r="A17" s="260"/>
      <c r="B17" s="47"/>
      <c r="C17" s="49" t="str">
        <f t="shared" si="6"/>
        <v/>
      </c>
      <c r="D17" s="40" t="str">
        <f>IFERROR(IF(H17="","",(1-(H17/(VLOOKUP(J17,Causa!$A$78:$B$80,2,0))))*60),"FALTA CALIBRE")</f>
        <v/>
      </c>
      <c r="E17" s="41"/>
      <c r="F17" s="42">
        <v>0.374305555555556</v>
      </c>
      <c r="G17" s="133"/>
      <c r="H17" s="122" t="str">
        <f t="shared" si="7"/>
        <v/>
      </c>
      <c r="I17" s="146"/>
      <c r="J17" s="43"/>
      <c r="K17" s="159" t="str">
        <f>IFERROR("Promedio Vol. De 00:00 a 08:00: " &amp; ROUND(AVERAGE(N17:N24),1) &amp; "  - GLY Promedio: " &amp; ROUND(AVERAGE(L17:L24),3)*100,"")</f>
        <v/>
      </c>
      <c r="L17" s="123">
        <f t="shared" si="1"/>
        <v>0</v>
      </c>
      <c r="M17" s="123">
        <f t="shared" si="2"/>
        <v>0</v>
      </c>
      <c r="N17" s="44" t="str">
        <f>IF(E17="","",H17/12*VLOOKUP(J17,Causa!$A$78:$C$80,3,0))</f>
        <v/>
      </c>
      <c r="O17" s="44">
        <f t="shared" si="3"/>
        <v>0</v>
      </c>
      <c r="P17" s="44">
        <f t="shared" si="4"/>
        <v>0</v>
      </c>
      <c r="Q17" s="160"/>
      <c r="R17" s="45"/>
      <c r="S17" s="45"/>
      <c r="T17" s="161">
        <f>IF(H17="",0,ROUND(H17/VLOOKUP(J17,Causa!$A$78:$B$80,2,0)*60,2))</f>
        <v>0</v>
      </c>
      <c r="U17" s="161">
        <f t="shared" si="8"/>
        <v>0</v>
      </c>
      <c r="V17" s="161">
        <f t="shared" si="9"/>
        <v>0</v>
      </c>
      <c r="W17" s="161">
        <f t="shared" si="10"/>
        <v>0</v>
      </c>
      <c r="X17" s="161">
        <f t="shared" si="11"/>
        <v>0</v>
      </c>
      <c r="Y17" s="161">
        <f t="shared" si="5"/>
        <v>0</v>
      </c>
      <c r="Z17" s="162">
        <v>8</v>
      </c>
      <c r="AA17" s="105" t="s">
        <v>515</v>
      </c>
      <c r="AB17" s="106"/>
      <c r="AC17" s="106"/>
      <c r="AD17" s="106"/>
      <c r="AE17" s="107">
        <f t="shared" si="12"/>
        <v>8</v>
      </c>
      <c r="AP17" s="87"/>
      <c r="AQ17" s="87"/>
      <c r="AR17" s="87"/>
    </row>
    <row r="18" spans="1:44" s="108" customFormat="1" ht="24.75" customHeight="1" x14ac:dyDescent="0.25">
      <c r="A18" s="260"/>
      <c r="B18" s="47"/>
      <c r="C18" s="49" t="str">
        <f t="shared" si="6"/>
        <v/>
      </c>
      <c r="D18" s="40" t="str">
        <f>IFERROR(IF(H18="","",(1-(H18/(VLOOKUP(J18,Causa!$A$78:$B$80,2,0))))*60),"FALTA CALIBRE")</f>
        <v/>
      </c>
      <c r="E18" s="41"/>
      <c r="F18" s="42">
        <v>0.41597222222222202</v>
      </c>
      <c r="G18" s="133"/>
      <c r="H18" s="122" t="str">
        <f t="shared" si="7"/>
        <v/>
      </c>
      <c r="I18" s="146"/>
      <c r="J18" s="43"/>
      <c r="K18" s="159"/>
      <c r="L18" s="123">
        <f t="shared" si="1"/>
        <v>0</v>
      </c>
      <c r="M18" s="123">
        <f t="shared" si="2"/>
        <v>0</v>
      </c>
      <c r="N18" s="44" t="str">
        <f>IF(E18="","",H18/12*VLOOKUP(J18,Causa!$A$78:$C$80,3,0))</f>
        <v/>
      </c>
      <c r="O18" s="44">
        <f t="shared" si="3"/>
        <v>0</v>
      </c>
      <c r="P18" s="44">
        <f t="shared" si="4"/>
        <v>0</v>
      </c>
      <c r="Q18" s="160"/>
      <c r="R18" s="45"/>
      <c r="S18" s="45"/>
      <c r="T18" s="161">
        <f>IF(H18="",0,ROUND(H18/VLOOKUP(J18,Causa!$A$78:$B$80,2,0)*60,2))</f>
        <v>0</v>
      </c>
      <c r="U18" s="161">
        <f t="shared" si="8"/>
        <v>0</v>
      </c>
      <c r="V18" s="161">
        <f t="shared" si="9"/>
        <v>0</v>
      </c>
      <c r="W18" s="161">
        <f t="shared" si="10"/>
        <v>0</v>
      </c>
      <c r="X18" s="161">
        <f t="shared" si="11"/>
        <v>0</v>
      </c>
      <c r="Y18" s="161">
        <f t="shared" si="5"/>
        <v>0</v>
      </c>
      <c r="Z18" s="162">
        <v>9</v>
      </c>
      <c r="AA18" s="105" t="s">
        <v>515</v>
      </c>
      <c r="AB18" s="106"/>
      <c r="AC18" s="106"/>
      <c r="AD18" s="106"/>
      <c r="AE18" s="107">
        <f t="shared" si="12"/>
        <v>9</v>
      </c>
      <c r="AP18" s="87"/>
      <c r="AQ18" s="87"/>
      <c r="AR18" s="87"/>
    </row>
    <row r="19" spans="1:44" s="108" customFormat="1" ht="24.75" customHeight="1" x14ac:dyDescent="0.25">
      <c r="A19" s="260"/>
      <c r="B19" s="47"/>
      <c r="C19" s="49" t="str">
        <f t="shared" si="6"/>
        <v/>
      </c>
      <c r="D19" s="40" t="str">
        <f>IFERROR(IF(H19="","",(1-(H19/(VLOOKUP(J19,Causa!$A$78:$B$80,2,0))))*60),"FALTA CALIBRE")</f>
        <v/>
      </c>
      <c r="E19" s="41"/>
      <c r="F19" s="42">
        <v>0.45763888888888898</v>
      </c>
      <c r="G19" s="133"/>
      <c r="H19" s="122" t="str">
        <f t="shared" si="7"/>
        <v/>
      </c>
      <c r="I19" s="146"/>
      <c r="J19" s="43"/>
      <c r="K19" s="159"/>
      <c r="L19" s="123">
        <f t="shared" si="1"/>
        <v>0</v>
      </c>
      <c r="M19" s="123">
        <f t="shared" si="2"/>
        <v>0</v>
      </c>
      <c r="N19" s="44" t="str">
        <f>IF(E19="","",H19/12*VLOOKUP(J19,Causa!$A$78:$C$80,3,0))</f>
        <v/>
      </c>
      <c r="O19" s="44">
        <f t="shared" si="3"/>
        <v>0</v>
      </c>
      <c r="P19" s="44">
        <f t="shared" si="4"/>
        <v>0</v>
      </c>
      <c r="Q19" s="160"/>
      <c r="R19" s="45"/>
      <c r="S19" s="45"/>
      <c r="T19" s="161">
        <f>IF(H19="",0,ROUND(H19/VLOOKUP(J19,Causa!$A$78:$B$80,2,0)*60,2))</f>
        <v>0</v>
      </c>
      <c r="U19" s="161">
        <f t="shared" si="8"/>
        <v>0</v>
      </c>
      <c r="V19" s="161">
        <f t="shared" si="9"/>
        <v>0</v>
      </c>
      <c r="W19" s="161">
        <f t="shared" si="10"/>
        <v>0</v>
      </c>
      <c r="X19" s="161">
        <f t="shared" si="11"/>
        <v>0</v>
      </c>
      <c r="Y19" s="161">
        <f t="shared" si="5"/>
        <v>0</v>
      </c>
      <c r="Z19" s="162">
        <v>10</v>
      </c>
      <c r="AA19" s="105" t="s">
        <v>515</v>
      </c>
      <c r="AB19" s="106"/>
      <c r="AC19" s="106"/>
      <c r="AD19" s="106"/>
      <c r="AE19" s="107">
        <f t="shared" si="12"/>
        <v>10</v>
      </c>
      <c r="AP19" s="87"/>
      <c r="AQ19" s="87"/>
      <c r="AR19" s="87"/>
    </row>
    <row r="20" spans="1:44" s="108" customFormat="1" ht="24.75" customHeight="1" x14ac:dyDescent="0.25">
      <c r="A20" s="260"/>
      <c r="B20" s="47"/>
      <c r="C20" s="49" t="str">
        <f t="shared" si="6"/>
        <v/>
      </c>
      <c r="D20" s="40" t="str">
        <f>IFERROR(IF(H20="","",(1-(H20/(VLOOKUP(J20,Causa!$A$78:$B$80,2,0))))*60),"FALTA CALIBRE")</f>
        <v/>
      </c>
      <c r="E20" s="41"/>
      <c r="F20" s="42">
        <v>0.499305555555556</v>
      </c>
      <c r="G20" s="133"/>
      <c r="H20" s="122" t="str">
        <f t="shared" si="7"/>
        <v/>
      </c>
      <c r="I20" s="146"/>
      <c r="J20" s="43"/>
      <c r="K20" s="159"/>
      <c r="L20" s="123">
        <f t="shared" si="1"/>
        <v>0</v>
      </c>
      <c r="M20" s="123">
        <f t="shared" si="2"/>
        <v>0</v>
      </c>
      <c r="N20" s="44" t="str">
        <f>IF(E20="","",H20/12*VLOOKUP(J20,Causa!$A$78:$C$80,3,0))</f>
        <v/>
      </c>
      <c r="O20" s="44">
        <f t="shared" si="3"/>
        <v>0</v>
      </c>
      <c r="P20" s="44">
        <f t="shared" si="4"/>
        <v>0</v>
      </c>
      <c r="Q20" s="160"/>
      <c r="R20" s="45"/>
      <c r="S20" s="45"/>
      <c r="T20" s="161">
        <f>IF(H20="",0,ROUND(H20/VLOOKUP(J20,Causa!$A$78:$B$80,2,0)*60,2))</f>
        <v>0</v>
      </c>
      <c r="U20" s="161">
        <f t="shared" si="8"/>
        <v>0</v>
      </c>
      <c r="V20" s="161">
        <f t="shared" si="9"/>
        <v>0</v>
      </c>
      <c r="W20" s="161">
        <f t="shared" si="10"/>
        <v>0</v>
      </c>
      <c r="X20" s="161">
        <f t="shared" si="11"/>
        <v>0</v>
      </c>
      <c r="Y20" s="161">
        <f t="shared" si="5"/>
        <v>0</v>
      </c>
      <c r="Z20" s="162">
        <v>11</v>
      </c>
      <c r="AA20" s="105" t="s">
        <v>515</v>
      </c>
      <c r="AB20" s="106"/>
      <c r="AC20" s="106"/>
      <c r="AD20" s="106"/>
      <c r="AE20" s="107">
        <f t="shared" si="12"/>
        <v>11</v>
      </c>
      <c r="AP20" s="87"/>
      <c r="AQ20" s="87"/>
      <c r="AR20" s="87"/>
    </row>
    <row r="21" spans="1:44" s="108" customFormat="1" ht="24.75" customHeight="1" x14ac:dyDescent="0.25">
      <c r="A21" s="260"/>
      <c r="B21" s="47"/>
      <c r="C21" s="49" t="str">
        <f t="shared" si="6"/>
        <v/>
      </c>
      <c r="D21" s="40" t="str">
        <f>IFERROR(IF(H21="","",(1-(H21/(VLOOKUP(J21,Causa!$A$78:$B$80,2,0))))*60),"FALTA CALIBRE")</f>
        <v/>
      </c>
      <c r="E21" s="41"/>
      <c r="F21" s="42">
        <v>0.54097222222222197</v>
      </c>
      <c r="G21" s="133"/>
      <c r="H21" s="122" t="str">
        <f t="shared" si="7"/>
        <v/>
      </c>
      <c r="I21" s="146"/>
      <c r="J21" s="43"/>
      <c r="K21" s="159"/>
      <c r="L21" s="123">
        <f t="shared" si="1"/>
        <v>0</v>
      </c>
      <c r="M21" s="123">
        <f t="shared" si="2"/>
        <v>0</v>
      </c>
      <c r="N21" s="44" t="str">
        <f>IF(E21="","",H21/12*VLOOKUP(J21,Causa!$A$78:$C$80,3,0))</f>
        <v/>
      </c>
      <c r="O21" s="44">
        <f t="shared" si="3"/>
        <v>0</v>
      </c>
      <c r="P21" s="44">
        <f t="shared" si="4"/>
        <v>0</v>
      </c>
      <c r="Q21" s="160"/>
      <c r="R21" s="45"/>
      <c r="S21" s="45"/>
      <c r="T21" s="161">
        <f>IF(H21="",0,ROUND(H21/VLOOKUP(J21,Causa!$A$78:$B$80,2,0)*60,2))</f>
        <v>0</v>
      </c>
      <c r="U21" s="161">
        <f t="shared" si="8"/>
        <v>0</v>
      </c>
      <c r="V21" s="161">
        <f t="shared" si="9"/>
        <v>0</v>
      </c>
      <c r="W21" s="161">
        <f t="shared" si="10"/>
        <v>0</v>
      </c>
      <c r="X21" s="161">
        <f t="shared" si="11"/>
        <v>0</v>
      </c>
      <c r="Y21" s="161">
        <f t="shared" si="5"/>
        <v>0</v>
      </c>
      <c r="Z21" s="162">
        <v>12</v>
      </c>
      <c r="AA21" s="110" t="s">
        <v>515</v>
      </c>
      <c r="AB21" s="106"/>
      <c r="AC21" s="106"/>
      <c r="AD21" s="106"/>
      <c r="AE21" s="107">
        <f t="shared" si="12"/>
        <v>12</v>
      </c>
      <c r="AP21" s="87"/>
      <c r="AQ21" s="87"/>
      <c r="AR21" s="87"/>
    </row>
    <row r="22" spans="1:44" s="108" customFormat="1" ht="24.75" customHeight="1" x14ac:dyDescent="0.25">
      <c r="A22" s="260"/>
      <c r="B22" s="47"/>
      <c r="C22" s="49" t="str">
        <f t="shared" si="6"/>
        <v/>
      </c>
      <c r="D22" s="40" t="str">
        <f>IFERROR(IF(H22="","",(1-(H22/(VLOOKUP(J22,Causa!$A$78:$B$80,2,0))))*60),"FALTA CALIBRE")</f>
        <v/>
      </c>
      <c r="E22" s="41"/>
      <c r="F22" s="42">
        <v>0.58263888888888904</v>
      </c>
      <c r="G22" s="133"/>
      <c r="H22" s="122" t="str">
        <f t="shared" si="7"/>
        <v/>
      </c>
      <c r="I22" s="146"/>
      <c r="J22" s="43"/>
      <c r="K22" s="159"/>
      <c r="L22" s="123">
        <f t="shared" si="1"/>
        <v>0</v>
      </c>
      <c r="M22" s="123">
        <f t="shared" si="2"/>
        <v>0</v>
      </c>
      <c r="N22" s="44" t="str">
        <f>IF(E22="","",H22/12*VLOOKUP(J22,Causa!$A$78:$C$80,3,0))</f>
        <v/>
      </c>
      <c r="O22" s="44">
        <f t="shared" si="3"/>
        <v>0</v>
      </c>
      <c r="P22" s="44">
        <f t="shared" si="4"/>
        <v>0</v>
      </c>
      <c r="Q22" s="160"/>
      <c r="R22" s="45"/>
      <c r="S22" s="45"/>
      <c r="T22" s="161">
        <f>IF(H22="",0,ROUND(H22/VLOOKUP(J22,Causa!$A$78:$B$80,2,0)*60,2))</f>
        <v>0</v>
      </c>
      <c r="U22" s="161">
        <f t="shared" si="8"/>
        <v>0</v>
      </c>
      <c r="V22" s="161">
        <f t="shared" si="9"/>
        <v>0</v>
      </c>
      <c r="W22" s="161">
        <f t="shared" si="10"/>
        <v>0</v>
      </c>
      <c r="X22" s="161">
        <f t="shared" si="11"/>
        <v>0</v>
      </c>
      <c r="Y22" s="161">
        <f t="shared" si="5"/>
        <v>0</v>
      </c>
      <c r="Z22" s="162">
        <v>13</v>
      </c>
      <c r="AA22" s="110" t="s">
        <v>515</v>
      </c>
      <c r="AB22" s="106"/>
      <c r="AC22" s="106"/>
      <c r="AD22" s="106"/>
      <c r="AE22" s="107">
        <f t="shared" si="12"/>
        <v>13</v>
      </c>
      <c r="AP22" s="87"/>
      <c r="AQ22" s="87"/>
      <c r="AR22" s="87"/>
    </row>
    <row r="23" spans="1:44" s="108" customFormat="1" ht="24.75" customHeight="1" thickBot="1" x14ac:dyDescent="0.3">
      <c r="A23" s="261"/>
      <c r="B23" s="47"/>
      <c r="C23" s="50" t="str">
        <f t="shared" si="6"/>
        <v/>
      </c>
      <c r="D23" s="40" t="str">
        <f>IFERROR(IF(H23="","",(1-(H23/(VLOOKUP(J23,Causa!$A$78:$B$80,2,0))))*60),"FALTA CALIBRE")</f>
        <v/>
      </c>
      <c r="E23" s="41"/>
      <c r="F23" s="42">
        <v>0.624305555555556</v>
      </c>
      <c r="G23" s="133"/>
      <c r="H23" s="122" t="str">
        <f t="shared" si="7"/>
        <v/>
      </c>
      <c r="I23" s="146"/>
      <c r="J23" s="43"/>
      <c r="K23" s="159"/>
      <c r="L23" s="123">
        <f t="shared" si="1"/>
        <v>0</v>
      </c>
      <c r="M23" s="123">
        <f t="shared" si="2"/>
        <v>0</v>
      </c>
      <c r="N23" s="44" t="str">
        <f>IF(E23="","",H23/12*VLOOKUP(J23,Causa!$A$78:$C$80,3,0))</f>
        <v/>
      </c>
      <c r="O23" s="44">
        <f t="shared" si="3"/>
        <v>0</v>
      </c>
      <c r="P23" s="44">
        <f t="shared" si="4"/>
        <v>0</v>
      </c>
      <c r="Q23" s="160"/>
      <c r="R23" s="45"/>
      <c r="S23" s="45"/>
      <c r="T23" s="161">
        <f>IF(H23="",0,ROUND(H23/VLOOKUP(J23,Causa!$A$78:$B$80,2,0)*60,2))</f>
        <v>0</v>
      </c>
      <c r="U23" s="161">
        <f t="shared" si="8"/>
        <v>0</v>
      </c>
      <c r="V23" s="161">
        <f t="shared" si="9"/>
        <v>0</v>
      </c>
      <c r="W23" s="161">
        <f t="shared" si="10"/>
        <v>0</v>
      </c>
      <c r="X23" s="161">
        <f t="shared" si="11"/>
        <v>0</v>
      </c>
      <c r="Y23" s="161">
        <f t="shared" si="5"/>
        <v>0</v>
      </c>
      <c r="Z23" s="162">
        <v>14</v>
      </c>
      <c r="AA23" s="110" t="s">
        <v>515</v>
      </c>
      <c r="AB23" s="106"/>
      <c r="AC23" s="106"/>
      <c r="AD23" s="106"/>
      <c r="AE23" s="107">
        <f t="shared" si="12"/>
        <v>14</v>
      </c>
      <c r="AP23" s="87"/>
      <c r="AQ23" s="87"/>
      <c r="AR23" s="87"/>
    </row>
    <row r="24" spans="1:44" s="108" customFormat="1" ht="24.75" customHeight="1" x14ac:dyDescent="0.25">
      <c r="A24" s="259" t="s">
        <v>1764</v>
      </c>
      <c r="B24" s="47"/>
      <c r="C24" s="48" t="str">
        <f t="shared" si="6"/>
        <v/>
      </c>
      <c r="D24" s="40" t="str">
        <f>IFERROR(IF(H24="","",(1-(H24/(VLOOKUP(J24,Causa!$A$78:$B$80,2,0))))*60),"FALTA CALIBRE")</f>
        <v/>
      </c>
      <c r="E24" s="41"/>
      <c r="F24" s="42">
        <v>0.66597222222222197</v>
      </c>
      <c r="G24" s="133"/>
      <c r="H24" s="122" t="str">
        <f t="shared" si="7"/>
        <v/>
      </c>
      <c r="I24" s="146"/>
      <c r="J24" s="43"/>
      <c r="K24" s="159"/>
      <c r="L24" s="123">
        <f t="shared" si="1"/>
        <v>0</v>
      </c>
      <c r="M24" s="123">
        <f t="shared" si="2"/>
        <v>0</v>
      </c>
      <c r="N24" s="44" t="str">
        <f>IF(E24="","",H24/12*VLOOKUP(J24,Causa!$A$78:$C$80,3,0))</f>
        <v/>
      </c>
      <c r="O24" s="44">
        <f t="shared" si="3"/>
        <v>0</v>
      </c>
      <c r="P24" s="44">
        <f t="shared" si="4"/>
        <v>0</v>
      </c>
      <c r="Q24" s="160"/>
      <c r="R24" s="45">
        <f>IFERROR(SUM(T24:T32)/(SUM(Y24:Y32)-SUM(U24:U32)-SUM(V24:V32)),0)</f>
        <v>0</v>
      </c>
      <c r="S24" s="45"/>
      <c r="T24" s="161">
        <f>IF(H24="",0,ROUND(H24/VLOOKUP(J24,Causa!$A$78:$B$80,2,0)*60,2))</f>
        <v>0</v>
      </c>
      <c r="U24" s="161">
        <f t="shared" si="8"/>
        <v>0</v>
      </c>
      <c r="V24" s="161">
        <f t="shared" si="9"/>
        <v>0</v>
      </c>
      <c r="W24" s="161">
        <f t="shared" si="10"/>
        <v>0</v>
      </c>
      <c r="X24" s="161">
        <f t="shared" si="11"/>
        <v>0</v>
      </c>
      <c r="Y24" s="161">
        <f t="shared" si="5"/>
        <v>0</v>
      </c>
      <c r="Z24" s="162">
        <v>15</v>
      </c>
      <c r="AA24" s="110" t="s">
        <v>1850</v>
      </c>
      <c r="AB24" s="106"/>
      <c r="AC24" s="106"/>
      <c r="AD24" s="106"/>
      <c r="AE24" s="107">
        <f t="shared" si="12"/>
        <v>15</v>
      </c>
      <c r="AP24" s="111"/>
      <c r="AQ24" s="111"/>
      <c r="AR24" s="111"/>
    </row>
    <row r="25" spans="1:44" s="108" customFormat="1" ht="24.75" customHeight="1" x14ac:dyDescent="0.25">
      <c r="A25" s="260"/>
      <c r="B25" s="47"/>
      <c r="C25" s="49" t="str">
        <f t="shared" si="6"/>
        <v/>
      </c>
      <c r="D25" s="40" t="str">
        <f>IFERROR(IF(H25="","",(1-(H25/(VLOOKUP(J25,Causa!$A$78:$B$80,2,0))))*60),"FALTA CALIBRE")</f>
        <v/>
      </c>
      <c r="E25" s="41"/>
      <c r="F25" s="42">
        <v>0.70763888888888904</v>
      </c>
      <c r="G25" s="133"/>
      <c r="H25" s="122" t="str">
        <f t="shared" si="7"/>
        <v/>
      </c>
      <c r="I25" s="146"/>
      <c r="J25" s="43"/>
      <c r="K25" s="159" t="str">
        <f>IFERROR("Promedio Vol. De 00:00 a 08:00: " &amp; ROUND(AVERAGE(N25:N32),1) &amp; "  - GLY Promedio: " &amp; ROUND(AVERAGE(L25:L32),3)*100,"")</f>
        <v/>
      </c>
      <c r="L25" s="123">
        <f t="shared" si="1"/>
        <v>0</v>
      </c>
      <c r="M25" s="123">
        <f t="shared" si="2"/>
        <v>0</v>
      </c>
      <c r="N25" s="44" t="str">
        <f>IF(E25="","",H25/12*VLOOKUP(J25,Causa!$A$78:$C$80,3,0))</f>
        <v/>
      </c>
      <c r="O25" s="44">
        <f t="shared" si="3"/>
        <v>0</v>
      </c>
      <c r="P25" s="44">
        <f t="shared" si="4"/>
        <v>0</v>
      </c>
      <c r="Q25" s="160"/>
      <c r="R25" s="45"/>
      <c r="S25" s="45"/>
      <c r="T25" s="161">
        <f>IF(H25="",0,ROUND(H25/VLOOKUP(J25,Causa!$A$78:$B$80,2,0)*60,2))</f>
        <v>0</v>
      </c>
      <c r="U25" s="161">
        <f t="shared" si="8"/>
        <v>0</v>
      </c>
      <c r="V25" s="161">
        <f t="shared" si="9"/>
        <v>0</v>
      </c>
      <c r="W25" s="161">
        <f t="shared" si="10"/>
        <v>0</v>
      </c>
      <c r="X25" s="161">
        <f t="shared" si="11"/>
        <v>0</v>
      </c>
      <c r="Y25" s="161">
        <f t="shared" si="5"/>
        <v>0</v>
      </c>
      <c r="Z25" s="162">
        <v>16</v>
      </c>
      <c r="AA25" s="110" t="s">
        <v>1850</v>
      </c>
      <c r="AB25" s="106"/>
      <c r="AC25" s="106"/>
      <c r="AD25" s="106"/>
      <c r="AE25" s="107">
        <f t="shared" si="12"/>
        <v>16</v>
      </c>
      <c r="AP25" s="91"/>
      <c r="AQ25" s="91"/>
      <c r="AR25" s="91"/>
    </row>
    <row r="26" spans="1:44" s="108" customFormat="1" ht="24.75" customHeight="1" x14ac:dyDescent="0.25">
      <c r="A26" s="260"/>
      <c r="B26" s="47"/>
      <c r="C26" s="49" t="str">
        <f t="shared" si="6"/>
        <v/>
      </c>
      <c r="D26" s="40" t="str">
        <f>IFERROR(IF(H26="","",(1-(H26/(VLOOKUP(J26,Causa!$A$78:$B$80,2,0))))*60),"FALTA CALIBRE")</f>
        <v/>
      </c>
      <c r="E26" s="41"/>
      <c r="F26" s="42">
        <v>0.749305555555556</v>
      </c>
      <c r="G26" s="133"/>
      <c r="H26" s="122" t="str">
        <f t="shared" si="7"/>
        <v/>
      </c>
      <c r="I26" s="146"/>
      <c r="J26" s="43"/>
      <c r="K26" s="159"/>
      <c r="L26" s="123">
        <f t="shared" si="1"/>
        <v>0</v>
      </c>
      <c r="M26" s="123">
        <f t="shared" si="2"/>
        <v>0</v>
      </c>
      <c r="N26" s="44" t="str">
        <f>IF(E26="","",H26/12*VLOOKUP(J26,Causa!$A$78:$C$80,3,0))</f>
        <v/>
      </c>
      <c r="O26" s="44">
        <f t="shared" si="3"/>
        <v>0</v>
      </c>
      <c r="P26" s="44">
        <f t="shared" si="4"/>
        <v>0</v>
      </c>
      <c r="Q26" s="160"/>
      <c r="R26" s="45"/>
      <c r="S26" s="45"/>
      <c r="T26" s="161">
        <f>IF(H26="",0,ROUND(H26/VLOOKUP(J26,Causa!$A$78:$B$80,2,0)*60,2))</f>
        <v>0</v>
      </c>
      <c r="U26" s="161">
        <f t="shared" si="8"/>
        <v>0</v>
      </c>
      <c r="V26" s="161">
        <f t="shared" si="9"/>
        <v>0</v>
      </c>
      <c r="W26" s="161">
        <f t="shared" si="10"/>
        <v>0</v>
      </c>
      <c r="X26" s="161">
        <f t="shared" si="11"/>
        <v>0</v>
      </c>
      <c r="Y26" s="161">
        <f t="shared" si="5"/>
        <v>0</v>
      </c>
      <c r="Z26" s="162">
        <v>17</v>
      </c>
      <c r="AA26" s="110" t="s">
        <v>1850</v>
      </c>
      <c r="AB26" s="106"/>
      <c r="AC26" s="106"/>
      <c r="AD26" s="106"/>
      <c r="AE26" s="107">
        <f t="shared" si="12"/>
        <v>17</v>
      </c>
      <c r="AP26" s="91"/>
      <c r="AQ26" s="91"/>
      <c r="AR26" s="91"/>
    </row>
    <row r="27" spans="1:44" s="108" customFormat="1" ht="24.75" customHeight="1" x14ac:dyDescent="0.25">
      <c r="A27" s="260"/>
      <c r="B27" s="47"/>
      <c r="C27" s="49" t="str">
        <f t="shared" si="6"/>
        <v/>
      </c>
      <c r="D27" s="40" t="str">
        <f>IFERROR(IF(H27="","",(1-(H27/(VLOOKUP(J27,Causa!$A$78:$B$80,2,0))))*60),"FALTA CALIBRE")</f>
        <v/>
      </c>
      <c r="E27" s="41"/>
      <c r="F27" s="42">
        <v>0.79097222222222197</v>
      </c>
      <c r="G27" s="133"/>
      <c r="H27" s="122" t="str">
        <f t="shared" si="7"/>
        <v/>
      </c>
      <c r="I27" s="146"/>
      <c r="J27" s="43"/>
      <c r="K27" s="159"/>
      <c r="L27" s="123">
        <f t="shared" si="1"/>
        <v>0</v>
      </c>
      <c r="M27" s="123">
        <f t="shared" si="2"/>
        <v>0</v>
      </c>
      <c r="N27" s="44" t="str">
        <f>IF(E27="","",H27/12*VLOOKUP(J27,Causa!$A$78:$C$80,3,0))</f>
        <v/>
      </c>
      <c r="O27" s="44">
        <f t="shared" si="3"/>
        <v>0</v>
      </c>
      <c r="P27" s="44">
        <f t="shared" si="4"/>
        <v>0</v>
      </c>
      <c r="Q27" s="160"/>
      <c r="R27" s="45"/>
      <c r="S27" s="45"/>
      <c r="T27" s="161">
        <f>IF(H27="",0,ROUND(H27/VLOOKUP(J27,Causa!$A$78:$B$80,2,0)*60,2))</f>
        <v>0</v>
      </c>
      <c r="U27" s="161">
        <f t="shared" si="8"/>
        <v>0</v>
      </c>
      <c r="V27" s="161">
        <f t="shared" si="9"/>
        <v>0</v>
      </c>
      <c r="W27" s="161">
        <f t="shared" si="10"/>
        <v>0</v>
      </c>
      <c r="X27" s="161">
        <f t="shared" si="11"/>
        <v>0</v>
      </c>
      <c r="Y27" s="161">
        <f t="shared" si="5"/>
        <v>0</v>
      </c>
      <c r="Z27" s="162">
        <v>18</v>
      </c>
      <c r="AA27" s="106" t="s">
        <v>1850</v>
      </c>
      <c r="AB27" s="106"/>
      <c r="AC27" s="106"/>
      <c r="AD27" s="106"/>
      <c r="AE27" s="107">
        <f t="shared" si="12"/>
        <v>18</v>
      </c>
      <c r="AP27" s="91"/>
      <c r="AQ27" s="91"/>
      <c r="AR27" s="91"/>
    </row>
    <row r="28" spans="1:44" s="108" customFormat="1" ht="24.75" customHeight="1" x14ac:dyDescent="0.25">
      <c r="A28" s="260"/>
      <c r="B28" s="47"/>
      <c r="C28" s="49" t="str">
        <f t="shared" si="6"/>
        <v/>
      </c>
      <c r="D28" s="40" t="str">
        <f>IFERROR(IF(H28="","",(1-(H28/(VLOOKUP(J28,Causa!$A$78:$B$80,2,0))))*60),"FALTA CALIBRE")</f>
        <v/>
      </c>
      <c r="E28" s="41"/>
      <c r="F28" s="42">
        <v>0.83263888888888904</v>
      </c>
      <c r="G28" s="133"/>
      <c r="H28" s="122" t="str">
        <f t="shared" si="7"/>
        <v/>
      </c>
      <c r="I28" s="146"/>
      <c r="J28" s="43"/>
      <c r="K28" s="159"/>
      <c r="L28" s="123">
        <f t="shared" si="1"/>
        <v>0</v>
      </c>
      <c r="M28" s="123">
        <f t="shared" si="2"/>
        <v>0</v>
      </c>
      <c r="N28" s="44" t="str">
        <f>IF(E28="","",H28/12*VLOOKUP(J28,Causa!$A$78:$C$80,3,0))</f>
        <v/>
      </c>
      <c r="O28" s="44">
        <f t="shared" si="3"/>
        <v>0</v>
      </c>
      <c r="P28" s="44">
        <f t="shared" si="4"/>
        <v>0</v>
      </c>
      <c r="Q28" s="160"/>
      <c r="R28" s="45"/>
      <c r="S28" s="45"/>
      <c r="T28" s="161">
        <f>IF(H28="",0,ROUND(H28/VLOOKUP(J28,Causa!$A$78:$B$80,2,0)*60,2))</f>
        <v>0</v>
      </c>
      <c r="U28" s="161">
        <f t="shared" si="8"/>
        <v>0</v>
      </c>
      <c r="V28" s="161">
        <f t="shared" si="9"/>
        <v>0</v>
      </c>
      <c r="W28" s="161">
        <f t="shared" si="10"/>
        <v>0</v>
      </c>
      <c r="X28" s="161">
        <f t="shared" si="11"/>
        <v>0</v>
      </c>
      <c r="Y28" s="161">
        <f t="shared" si="5"/>
        <v>0</v>
      </c>
      <c r="Z28" s="162">
        <v>19</v>
      </c>
      <c r="AA28" s="106" t="s">
        <v>1850</v>
      </c>
      <c r="AB28" s="106"/>
      <c r="AC28" s="106"/>
      <c r="AD28" s="106"/>
      <c r="AE28" s="107">
        <f t="shared" si="12"/>
        <v>19</v>
      </c>
      <c r="AP28" s="91"/>
      <c r="AQ28" s="91"/>
      <c r="AR28" s="91"/>
    </row>
    <row r="29" spans="1:44" s="108" customFormat="1" ht="24.75" customHeight="1" x14ac:dyDescent="0.25">
      <c r="A29" s="260"/>
      <c r="B29" s="47"/>
      <c r="C29" s="49" t="str">
        <f t="shared" si="6"/>
        <v/>
      </c>
      <c r="D29" s="40" t="str">
        <f>IFERROR(IF(H29="","",(1-(H29/(VLOOKUP(J29,Causa!$A$78:$B$80,2,0))))*60),"FALTA CALIBRE")</f>
        <v/>
      </c>
      <c r="E29" s="41"/>
      <c r="F29" s="42">
        <v>0.874305555555556</v>
      </c>
      <c r="G29" s="133"/>
      <c r="H29" s="122" t="str">
        <f t="shared" si="7"/>
        <v/>
      </c>
      <c r="I29" s="146"/>
      <c r="J29" s="43"/>
      <c r="K29" s="159"/>
      <c r="L29" s="123">
        <f t="shared" si="1"/>
        <v>0</v>
      </c>
      <c r="M29" s="123">
        <f t="shared" si="2"/>
        <v>0</v>
      </c>
      <c r="N29" s="44" t="str">
        <f>IF(E29="","",H29/12*VLOOKUP(J29,Causa!$A$78:$C$80,3,0))</f>
        <v/>
      </c>
      <c r="O29" s="44">
        <f t="shared" si="3"/>
        <v>0</v>
      </c>
      <c r="P29" s="44">
        <f t="shared" si="4"/>
        <v>0</v>
      </c>
      <c r="Q29" s="160"/>
      <c r="R29" s="45"/>
      <c r="S29" s="45"/>
      <c r="T29" s="161">
        <f>IF(H29="",0,ROUND(H29/VLOOKUP(J29,Causa!$A$78:$B$80,2,0)*60,2))</f>
        <v>0</v>
      </c>
      <c r="U29" s="161">
        <f t="shared" si="8"/>
        <v>0</v>
      </c>
      <c r="V29" s="161">
        <f t="shared" si="9"/>
        <v>0</v>
      </c>
      <c r="W29" s="161">
        <f t="shared" si="10"/>
        <v>0</v>
      </c>
      <c r="X29" s="161">
        <f t="shared" si="11"/>
        <v>0</v>
      </c>
      <c r="Y29" s="161">
        <f t="shared" si="5"/>
        <v>0</v>
      </c>
      <c r="Z29" s="162">
        <v>20</v>
      </c>
      <c r="AA29" s="106" t="s">
        <v>1850</v>
      </c>
      <c r="AB29" s="106"/>
      <c r="AC29" s="106"/>
      <c r="AD29" s="106"/>
      <c r="AE29" s="107">
        <f t="shared" si="12"/>
        <v>20</v>
      </c>
      <c r="AP29" s="91"/>
      <c r="AQ29" s="91"/>
      <c r="AR29" s="91"/>
    </row>
    <row r="30" spans="1:44" s="108" customFormat="1" ht="24.75" customHeight="1" x14ac:dyDescent="0.25">
      <c r="A30" s="260"/>
      <c r="B30" s="47"/>
      <c r="C30" s="49" t="str">
        <f t="shared" si="6"/>
        <v/>
      </c>
      <c r="D30" s="40" t="str">
        <f>IFERROR(IF(H30="","",(1-(H30/(VLOOKUP(J30,Causa!$A$78:$B$80,2,0))))*60),"FALTA CALIBRE")</f>
        <v/>
      </c>
      <c r="E30" s="41"/>
      <c r="F30" s="42">
        <v>0.91597222222222197</v>
      </c>
      <c r="G30" s="133"/>
      <c r="H30" s="122" t="str">
        <f t="shared" si="7"/>
        <v/>
      </c>
      <c r="I30" s="146"/>
      <c r="J30" s="43"/>
      <c r="K30" s="159"/>
      <c r="L30" s="123">
        <f t="shared" si="1"/>
        <v>0</v>
      </c>
      <c r="M30" s="123">
        <f t="shared" si="2"/>
        <v>0</v>
      </c>
      <c r="N30" s="44" t="str">
        <f>IF(E30="","",H30/12*VLOOKUP(J30,Causa!$A$78:$C$80,3,0))</f>
        <v/>
      </c>
      <c r="O30" s="44">
        <f t="shared" si="3"/>
        <v>0</v>
      </c>
      <c r="P30" s="44">
        <f t="shared" si="4"/>
        <v>0</v>
      </c>
      <c r="Q30" s="160"/>
      <c r="R30" s="45"/>
      <c r="S30" s="45"/>
      <c r="T30" s="161">
        <f>IF(H30="",0,ROUND(H30/VLOOKUP(J30,Causa!$A$78:$B$80,2,0)*60,2))</f>
        <v>0</v>
      </c>
      <c r="U30" s="161">
        <f t="shared" si="8"/>
        <v>0</v>
      </c>
      <c r="V30" s="161">
        <f t="shared" si="9"/>
        <v>0</v>
      </c>
      <c r="W30" s="161">
        <f t="shared" si="10"/>
        <v>0</v>
      </c>
      <c r="X30" s="161">
        <f t="shared" si="11"/>
        <v>0</v>
      </c>
      <c r="Y30" s="161">
        <f t="shared" si="5"/>
        <v>0</v>
      </c>
      <c r="Z30" s="162">
        <v>21</v>
      </c>
      <c r="AA30" s="106" t="s">
        <v>1850</v>
      </c>
      <c r="AB30" s="106"/>
      <c r="AC30" s="106"/>
      <c r="AD30" s="106"/>
      <c r="AE30" s="107">
        <f t="shared" si="12"/>
        <v>21</v>
      </c>
      <c r="AP30" s="91"/>
      <c r="AQ30" s="91"/>
      <c r="AR30" s="91"/>
    </row>
    <row r="31" spans="1:44" s="108" customFormat="1" ht="24.75" customHeight="1" thickBot="1" x14ac:dyDescent="0.3">
      <c r="A31" s="261"/>
      <c r="B31" s="47"/>
      <c r="C31" s="50" t="str">
        <f t="shared" si="6"/>
        <v/>
      </c>
      <c r="D31" s="40" t="str">
        <f>IFERROR(IF(H31="","",(1-(H31/(VLOOKUP(J31,Causa!$A$78:$B$80,2,0))))*60),"FALTA CALIBRE")</f>
        <v/>
      </c>
      <c r="E31" s="41"/>
      <c r="F31" s="42">
        <v>0.95763888888888904</v>
      </c>
      <c r="G31" s="133"/>
      <c r="H31" s="122" t="str">
        <f t="shared" si="7"/>
        <v/>
      </c>
      <c r="I31" s="146"/>
      <c r="J31" s="43"/>
      <c r="K31" s="159"/>
      <c r="L31" s="123">
        <f t="shared" si="1"/>
        <v>0</v>
      </c>
      <c r="M31" s="123">
        <f t="shared" si="2"/>
        <v>0</v>
      </c>
      <c r="N31" s="44" t="str">
        <f>IF(E31="","",H31/12*VLOOKUP(J31,Causa!$A$78:$C$80,3,0))</f>
        <v/>
      </c>
      <c r="O31" s="44">
        <f t="shared" si="3"/>
        <v>0</v>
      </c>
      <c r="P31" s="44">
        <f t="shared" si="4"/>
        <v>0</v>
      </c>
      <c r="Q31" s="160"/>
      <c r="R31" s="45"/>
      <c r="S31" s="45"/>
      <c r="T31" s="161">
        <f>IF(H31="",0,ROUND(H31/VLOOKUP(J31,Causa!$A$78:$B$80,2,0)*60,2))</f>
        <v>0</v>
      </c>
      <c r="U31" s="161">
        <f t="shared" si="8"/>
        <v>0</v>
      </c>
      <c r="V31" s="161">
        <f t="shared" si="9"/>
        <v>0</v>
      </c>
      <c r="W31" s="161">
        <f t="shared" si="10"/>
        <v>0</v>
      </c>
      <c r="X31" s="161">
        <f t="shared" si="11"/>
        <v>0</v>
      </c>
      <c r="Y31" s="161">
        <f t="shared" si="5"/>
        <v>0</v>
      </c>
      <c r="Z31" s="162">
        <v>22</v>
      </c>
      <c r="AA31" s="106" t="s">
        <v>1850</v>
      </c>
      <c r="AB31" s="106"/>
      <c r="AC31" s="106"/>
      <c r="AD31" s="106"/>
      <c r="AE31" s="107">
        <f t="shared" si="12"/>
        <v>22</v>
      </c>
      <c r="AP31" s="91"/>
      <c r="AQ31" s="91"/>
      <c r="AR31" s="91"/>
    </row>
    <row r="32" spans="1:44" s="108" customFormat="1" ht="24.75" customHeight="1" thickBot="1" x14ac:dyDescent="0.3">
      <c r="A32" s="51" t="s">
        <v>1795</v>
      </c>
      <c r="B32" s="47"/>
      <c r="C32" s="134" t="str">
        <f t="shared" si="6"/>
        <v/>
      </c>
      <c r="D32" s="135" t="str">
        <f>IFERROR(IF(H32="","",(1-(H32/(VLOOKUP(J32,Causa!$A$78:$B$80,2,0))))*60),"FALTA CALIBRE")</f>
        <v/>
      </c>
      <c r="E32" s="136"/>
      <c r="F32" s="137">
        <v>0.999305555555556</v>
      </c>
      <c r="G32" s="133"/>
      <c r="H32" s="138" t="str">
        <f t="shared" si="7"/>
        <v/>
      </c>
      <c r="I32" s="146"/>
      <c r="J32" s="43"/>
      <c r="K32" s="184"/>
      <c r="L32" s="123">
        <f t="shared" si="1"/>
        <v>0</v>
      </c>
      <c r="M32" s="123">
        <f t="shared" si="2"/>
        <v>0</v>
      </c>
      <c r="N32" s="44" t="str">
        <f>IF(E32="","",H32/12*VLOOKUP(J32,Causa!$A$78:$C$80,3,0))</f>
        <v/>
      </c>
      <c r="O32" s="44">
        <f t="shared" si="3"/>
        <v>0</v>
      </c>
      <c r="P32" s="44">
        <f t="shared" si="4"/>
        <v>0</v>
      </c>
      <c r="Q32" s="160"/>
      <c r="R32" s="45"/>
      <c r="S32" s="45"/>
      <c r="T32" s="161">
        <f>IF(H32="",0,ROUND(H32/VLOOKUP(J32,Causa!$A$78:$B$80,2,0)*60,2))</f>
        <v>0</v>
      </c>
      <c r="U32" s="161">
        <f t="shared" si="8"/>
        <v>0</v>
      </c>
      <c r="V32" s="161">
        <f t="shared" si="9"/>
        <v>0</v>
      </c>
      <c r="W32" s="161">
        <f t="shared" si="10"/>
        <v>0</v>
      </c>
      <c r="X32" s="161">
        <f t="shared" si="11"/>
        <v>0</v>
      </c>
      <c r="Y32" s="161">
        <f t="shared" si="5"/>
        <v>0</v>
      </c>
      <c r="Z32" s="162">
        <v>23</v>
      </c>
      <c r="AA32" s="106" t="s">
        <v>517</v>
      </c>
      <c r="AB32" s="106"/>
      <c r="AC32" s="106"/>
      <c r="AD32" s="106"/>
      <c r="AE32" s="107">
        <f t="shared" si="12"/>
        <v>23</v>
      </c>
      <c r="AP32" s="91"/>
      <c r="AQ32" s="91"/>
      <c r="AR32" s="91"/>
    </row>
    <row r="33" spans="1:44" s="108" customFormat="1" ht="26.25" customHeight="1" thickBot="1" x14ac:dyDescent="0.3">
      <c r="A33" s="152"/>
      <c r="B33" s="139" t="s">
        <v>1750</v>
      </c>
      <c r="C33" s="247">
        <f>+F33+H33+J33</f>
        <v>0</v>
      </c>
      <c r="D33" s="248"/>
      <c r="E33" s="140" t="s">
        <v>1747</v>
      </c>
      <c r="F33" s="141">
        <f>SUM(N9:N15,N32)</f>
        <v>0</v>
      </c>
      <c r="G33" s="140" t="s">
        <v>1748</v>
      </c>
      <c r="H33" s="142">
        <f>SUM(N16:N23)</f>
        <v>0</v>
      </c>
      <c r="I33" s="140" t="s">
        <v>1749</v>
      </c>
      <c r="J33" s="143">
        <f>SUM(N24:N31)</f>
        <v>0</v>
      </c>
      <c r="K33" s="143">
        <f>COUNTIF($M$9:$M$32,"100%")</f>
        <v>0</v>
      </c>
      <c r="L33" s="156"/>
      <c r="M33" s="157"/>
      <c r="N33" s="157"/>
      <c r="O33" s="157"/>
      <c r="P33" s="157"/>
      <c r="Q33" s="157"/>
      <c r="R33" s="157"/>
      <c r="S33" s="158"/>
      <c r="T33" s="249" t="s">
        <v>2</v>
      </c>
      <c r="U33" s="250"/>
      <c r="V33" s="250"/>
      <c r="W33" s="250"/>
      <c r="X33" s="18"/>
      <c r="Y33" s="124"/>
      <c r="Z33" s="124"/>
      <c r="AA33" s="112"/>
      <c r="AB33" s="112"/>
      <c r="AJ33" s="113"/>
      <c r="AK33" s="114"/>
      <c r="AL33" s="114"/>
      <c r="AM33" s="114"/>
      <c r="AN33" s="91"/>
      <c r="AO33" s="91"/>
      <c r="AP33" s="91"/>
      <c r="AQ33" s="91"/>
      <c r="AR33" s="91"/>
    </row>
    <row r="34" spans="1:44" s="108" customFormat="1" ht="35.25" customHeight="1" thickBot="1" x14ac:dyDescent="0.3">
      <c r="A34" s="150"/>
      <c r="C34" s="23" t="s">
        <v>1739</v>
      </c>
      <c r="D34" s="210" t="s">
        <v>1736</v>
      </c>
      <c r="E34" s="210" t="s">
        <v>1740</v>
      </c>
      <c r="F34" s="210" t="s">
        <v>4</v>
      </c>
      <c r="G34" s="210" t="s">
        <v>6</v>
      </c>
      <c r="H34" s="210" t="s">
        <v>7</v>
      </c>
      <c r="I34" s="132" t="s">
        <v>8</v>
      </c>
      <c r="J34" s="132" t="s">
        <v>17</v>
      </c>
      <c r="K34" s="144" t="s">
        <v>18</v>
      </c>
      <c r="L34" s="213" t="s">
        <v>19</v>
      </c>
      <c r="M34" s="214" t="s">
        <v>116</v>
      </c>
      <c r="N34" s="132" t="s">
        <v>117</v>
      </c>
      <c r="O34" s="132" t="s">
        <v>118</v>
      </c>
      <c r="P34" s="132" t="s">
        <v>20</v>
      </c>
      <c r="Q34" s="132" t="s">
        <v>21</v>
      </c>
      <c r="R34" s="215" t="s">
        <v>22</v>
      </c>
      <c r="S34" s="221" t="s">
        <v>12</v>
      </c>
      <c r="T34" s="120" t="s">
        <v>13</v>
      </c>
      <c r="U34" s="220" t="s">
        <v>14</v>
      </c>
      <c r="V34" s="220" t="s">
        <v>15</v>
      </c>
      <c r="W34" s="120" t="s">
        <v>4</v>
      </c>
      <c r="X34" s="120" t="s">
        <v>8</v>
      </c>
      <c r="Y34" s="125"/>
      <c r="Z34" s="126"/>
      <c r="AA34" s="91"/>
      <c r="AB34" s="115"/>
      <c r="AJ34" s="113"/>
      <c r="AK34" s="114"/>
      <c r="AL34" s="114"/>
      <c r="AM34" s="114"/>
      <c r="AN34" s="91"/>
      <c r="AO34" s="91"/>
      <c r="AP34" s="91"/>
      <c r="AQ34" s="91"/>
      <c r="AR34" s="91"/>
    </row>
    <row r="35" spans="1:44" s="17" customFormat="1" ht="20.25" customHeight="1" x14ac:dyDescent="0.2">
      <c r="A35" s="150"/>
      <c r="C35" s="205"/>
      <c r="D35" s="206" t="str">
        <f t="shared" ref="D35:D98" si="13">IF(E35="","",IF(E35=1,IF(COUNTA(F35:P35)=9,1,0),IF(J35="OPERACIO",IF(COUNTA(F35:P35)=7,1,0),IF(COUNTA(F35:P35)=7,1,0))))</f>
        <v/>
      </c>
      <c r="E35" s="207" t="str">
        <f>IFERROR(VLOOKUP(J35,Causa!$A$2:$F$15,6,0),"")</f>
        <v/>
      </c>
      <c r="F35" s="208"/>
      <c r="G35" s="209"/>
      <c r="H35" s="211"/>
      <c r="I35" s="55"/>
      <c r="J35" s="54"/>
      <c r="K35" s="54"/>
      <c r="L35" s="54"/>
      <c r="M35" s="54"/>
      <c r="N35" s="54"/>
      <c r="O35" s="54"/>
      <c r="P35" s="54"/>
      <c r="Q35" s="55"/>
      <c r="R35" s="54"/>
      <c r="S35" s="61">
        <f>IF(K35="tiempo no programado",P35,0)</f>
        <v>0</v>
      </c>
      <c r="T35" s="61">
        <f t="shared" ref="T35:T98" si="14">IF(J35="Programa",P35,0)-S35</f>
        <v>0</v>
      </c>
      <c r="U35" s="61">
        <f>IF(J35="CALIDAD",P35,0)+IF(J35="LOGISTIC",P35,0)+IF(J35="REPUESTO",P35,0)+IF(J35="SALAMAQ",P35,0)+IF(J35="PROCESO",P35,0)</f>
        <v>0</v>
      </c>
      <c r="V35" s="61">
        <f t="shared" ref="V35:V98" si="15">IF(J35="ELECTRIC",P35,0)+IF(J35="INSTRUME",P35,0)+IF(J35="MECANICA",P35,0)+IF(J35="OPERACIO",P35,0)+IF(J35="AUTOMATI",P35,0)</f>
        <v>0</v>
      </c>
      <c r="W35" s="62" t="str">
        <f t="shared" ref="W35:W98" si="16">IF(F35="","",HOUR(F35))</f>
        <v/>
      </c>
      <c r="X35" s="61" t="str">
        <f>IF(OR(W35=23,W35&lt;7),"N",IF(AND(W35&gt;=7,W35&lt;15),"M","T"))</f>
        <v>T</v>
      </c>
      <c r="Y35" s="18"/>
      <c r="Z35" s="19"/>
      <c r="AA35" s="20"/>
      <c r="AB35" s="19"/>
      <c r="AC35" s="21"/>
      <c r="AJ35" s="22"/>
      <c r="AK35" s="22"/>
      <c r="AL35" s="22"/>
      <c r="AM35" s="22"/>
      <c r="AN35" s="20"/>
      <c r="AO35" s="20"/>
      <c r="AP35" s="20"/>
      <c r="AQ35" s="20"/>
      <c r="AR35" s="20"/>
    </row>
    <row r="36" spans="1:44" s="17" customFormat="1" ht="20.25" customHeight="1" x14ac:dyDescent="0.2">
      <c r="A36" s="150"/>
      <c r="C36" s="63"/>
      <c r="D36" s="66" t="str">
        <f t="shared" si="13"/>
        <v/>
      </c>
      <c r="E36" s="69" t="str">
        <f>IFERROR(VLOOKUP(J36,Causa!$A$2:$F$15,6,0),"")</f>
        <v/>
      </c>
      <c r="F36" s="52"/>
      <c r="G36" s="53"/>
      <c r="H36" s="212"/>
      <c r="I36" s="55"/>
      <c r="J36" s="54"/>
      <c r="K36" s="54"/>
      <c r="L36" s="54"/>
      <c r="M36" s="54"/>
      <c r="N36" s="54"/>
      <c r="O36" s="54"/>
      <c r="P36" s="54"/>
      <c r="Q36" s="55"/>
      <c r="R36" s="54"/>
      <c r="S36" s="56">
        <f t="shared" ref="S36:S99" si="17">IF(K36="tiempo no programado",P36,0)</f>
        <v>0</v>
      </c>
      <c r="T36" s="56">
        <f t="shared" si="14"/>
        <v>0</v>
      </c>
      <c r="U36" s="56">
        <f t="shared" ref="U36:U99" si="18">IF(J36="CALIDAD",P36,0)+IF(J36="LOGISTIC",P36,0)+IF(J36="REPUESTO",P36,0)+IF(J36="SALAMAQ",P36,0)</f>
        <v>0</v>
      </c>
      <c r="V36" s="56">
        <f t="shared" si="15"/>
        <v>0</v>
      </c>
      <c r="W36" s="64" t="str">
        <f t="shared" si="16"/>
        <v/>
      </c>
      <c r="X36" s="56" t="str">
        <f t="shared" ref="X36:X99" si="19">IF(OR(W36=23,W36&lt;7),"N",IF(AND(W36&gt;=7,W36&lt;15),"M","T"))</f>
        <v>T</v>
      </c>
      <c r="Y36" s="18"/>
      <c r="Z36" s="19"/>
      <c r="AA36" s="20"/>
      <c r="AB36" s="19"/>
      <c r="AC36" s="21"/>
      <c r="AJ36" s="22"/>
      <c r="AK36" s="22"/>
      <c r="AL36" s="22"/>
      <c r="AM36" s="22"/>
      <c r="AN36" s="20"/>
      <c r="AO36" s="20"/>
      <c r="AP36" s="20"/>
      <c r="AQ36" s="20"/>
      <c r="AR36" s="20"/>
    </row>
    <row r="37" spans="1:44" s="17" customFormat="1" ht="20.25" customHeight="1" x14ac:dyDescent="0.2">
      <c r="A37" s="150"/>
      <c r="C37" s="63"/>
      <c r="D37" s="66" t="str">
        <f t="shared" si="13"/>
        <v/>
      </c>
      <c r="E37" s="69" t="str">
        <f>IFERROR(VLOOKUP(J37,Causa!$A$2:$F$15,6,0),"")</f>
        <v/>
      </c>
      <c r="F37" s="52"/>
      <c r="G37" s="53"/>
      <c r="H37" s="212"/>
      <c r="I37" s="55"/>
      <c r="J37" s="54"/>
      <c r="K37" s="54"/>
      <c r="L37" s="54"/>
      <c r="M37" s="54"/>
      <c r="N37" s="54"/>
      <c r="O37" s="54"/>
      <c r="P37" s="54"/>
      <c r="Q37" s="55"/>
      <c r="R37" s="54"/>
      <c r="S37" s="56">
        <f t="shared" si="17"/>
        <v>0</v>
      </c>
      <c r="T37" s="56">
        <f t="shared" si="14"/>
        <v>0</v>
      </c>
      <c r="U37" s="56">
        <f t="shared" si="18"/>
        <v>0</v>
      </c>
      <c r="V37" s="56">
        <f t="shared" si="15"/>
        <v>0</v>
      </c>
      <c r="W37" s="64" t="str">
        <f t="shared" si="16"/>
        <v/>
      </c>
      <c r="X37" s="56" t="str">
        <f t="shared" si="19"/>
        <v>T</v>
      </c>
      <c r="Y37" s="18"/>
      <c r="Z37" s="19"/>
      <c r="AA37" s="20"/>
      <c r="AB37" s="19"/>
      <c r="AC37" s="21"/>
      <c r="AJ37" s="22"/>
      <c r="AK37" s="22"/>
      <c r="AL37" s="22"/>
      <c r="AM37" s="22"/>
      <c r="AN37" s="20"/>
      <c r="AO37" s="20"/>
      <c r="AP37" s="20"/>
      <c r="AQ37" s="20"/>
      <c r="AR37" s="20"/>
    </row>
    <row r="38" spans="1:44" s="17" customFormat="1" ht="20.25" customHeight="1" x14ac:dyDescent="0.2">
      <c r="A38" s="150"/>
      <c r="C38" s="63"/>
      <c r="D38" s="66" t="str">
        <f t="shared" si="13"/>
        <v/>
      </c>
      <c r="E38" s="69" t="str">
        <f>IFERROR(VLOOKUP(J38,Causa!$A$2:$F$15,6,0),"")</f>
        <v/>
      </c>
      <c r="F38" s="52"/>
      <c r="G38" s="53"/>
      <c r="H38" s="212"/>
      <c r="I38" s="55"/>
      <c r="J38" s="54"/>
      <c r="K38" s="54"/>
      <c r="L38" s="54"/>
      <c r="M38" s="54"/>
      <c r="N38" s="54"/>
      <c r="O38" s="54"/>
      <c r="P38" s="54"/>
      <c r="Q38" s="55"/>
      <c r="R38" s="54"/>
      <c r="S38" s="56">
        <f t="shared" si="17"/>
        <v>0</v>
      </c>
      <c r="T38" s="56">
        <f t="shared" si="14"/>
        <v>0</v>
      </c>
      <c r="U38" s="56">
        <f t="shared" si="18"/>
        <v>0</v>
      </c>
      <c r="V38" s="56">
        <f t="shared" si="15"/>
        <v>0</v>
      </c>
      <c r="W38" s="64" t="str">
        <f t="shared" si="16"/>
        <v/>
      </c>
      <c r="X38" s="56" t="str">
        <f t="shared" si="19"/>
        <v>T</v>
      </c>
      <c r="Y38" s="18"/>
      <c r="Z38" s="19"/>
      <c r="AA38" s="20"/>
      <c r="AB38" s="19"/>
      <c r="AC38" s="21"/>
      <c r="AJ38" s="22"/>
      <c r="AK38" s="22"/>
      <c r="AL38" s="22"/>
      <c r="AM38" s="22"/>
      <c r="AN38" s="20"/>
      <c r="AO38" s="20"/>
      <c r="AP38" s="20"/>
      <c r="AQ38" s="20"/>
      <c r="AR38" s="20"/>
    </row>
    <row r="39" spans="1:44" s="17" customFormat="1" ht="20.25" customHeight="1" x14ac:dyDescent="0.2">
      <c r="A39" s="150"/>
      <c r="C39" s="63"/>
      <c r="D39" s="66" t="str">
        <f t="shared" si="13"/>
        <v/>
      </c>
      <c r="E39" s="69" t="str">
        <f>IFERROR(VLOOKUP(J39,Causa!$A$2:$F$15,6,0),"")</f>
        <v/>
      </c>
      <c r="F39" s="52"/>
      <c r="G39" s="53"/>
      <c r="H39" s="212"/>
      <c r="I39" s="55"/>
      <c r="J39" s="54"/>
      <c r="K39" s="54"/>
      <c r="L39" s="54"/>
      <c r="M39" s="54"/>
      <c r="N39" s="54"/>
      <c r="O39" s="54"/>
      <c r="P39" s="54"/>
      <c r="Q39" s="55"/>
      <c r="R39" s="54"/>
      <c r="S39" s="56">
        <f t="shared" si="17"/>
        <v>0</v>
      </c>
      <c r="T39" s="56">
        <f t="shared" si="14"/>
        <v>0</v>
      </c>
      <c r="U39" s="56">
        <f t="shared" si="18"/>
        <v>0</v>
      </c>
      <c r="V39" s="56">
        <f t="shared" si="15"/>
        <v>0</v>
      </c>
      <c r="W39" s="64" t="str">
        <f t="shared" si="16"/>
        <v/>
      </c>
      <c r="X39" s="56" t="str">
        <f t="shared" si="19"/>
        <v>T</v>
      </c>
      <c r="Y39" s="18"/>
      <c r="Z39" s="19"/>
      <c r="AA39" s="20"/>
      <c r="AB39" s="19"/>
      <c r="AC39" s="21"/>
      <c r="AJ39" s="22"/>
      <c r="AK39" s="22"/>
      <c r="AL39" s="22"/>
      <c r="AM39" s="22"/>
      <c r="AN39" s="20"/>
      <c r="AO39" s="20"/>
      <c r="AP39" s="20"/>
      <c r="AQ39" s="20"/>
      <c r="AR39" s="20"/>
    </row>
    <row r="40" spans="1:44" s="17" customFormat="1" ht="20.25" customHeight="1" x14ac:dyDescent="0.2">
      <c r="A40" s="150"/>
      <c r="C40" s="63"/>
      <c r="D40" s="66" t="str">
        <f t="shared" si="13"/>
        <v/>
      </c>
      <c r="E40" s="69" t="str">
        <f>IFERROR(VLOOKUP(J40,Causa!$A$2:$F$15,6,0),"")</f>
        <v/>
      </c>
      <c r="F40" s="52"/>
      <c r="G40" s="53"/>
      <c r="H40" s="212"/>
      <c r="I40" s="55"/>
      <c r="J40" s="54"/>
      <c r="K40" s="54"/>
      <c r="L40" s="54"/>
      <c r="M40" s="54"/>
      <c r="N40" s="54"/>
      <c r="O40" s="54"/>
      <c r="P40" s="54"/>
      <c r="Q40" s="55"/>
      <c r="R40" s="54"/>
      <c r="S40" s="56">
        <f t="shared" si="17"/>
        <v>0</v>
      </c>
      <c r="T40" s="56">
        <f t="shared" si="14"/>
        <v>0</v>
      </c>
      <c r="U40" s="56">
        <f t="shared" si="18"/>
        <v>0</v>
      </c>
      <c r="V40" s="56">
        <f t="shared" si="15"/>
        <v>0</v>
      </c>
      <c r="W40" s="64" t="str">
        <f t="shared" si="16"/>
        <v/>
      </c>
      <c r="X40" s="56" t="str">
        <f t="shared" si="19"/>
        <v>T</v>
      </c>
      <c r="Y40" s="18"/>
      <c r="Z40" s="19"/>
      <c r="AA40" s="20"/>
      <c r="AB40" s="19"/>
      <c r="AC40" s="21"/>
      <c r="AJ40" s="22"/>
      <c r="AK40" s="22"/>
      <c r="AL40" s="22"/>
      <c r="AM40" s="22"/>
      <c r="AN40" s="20"/>
      <c r="AO40" s="20"/>
      <c r="AP40" s="20"/>
      <c r="AQ40" s="20"/>
      <c r="AR40" s="20"/>
    </row>
    <row r="41" spans="1:44" s="17" customFormat="1" ht="20.25" customHeight="1" x14ac:dyDescent="0.2">
      <c r="A41" s="150"/>
      <c r="C41" s="63"/>
      <c r="D41" s="66" t="str">
        <f t="shared" si="13"/>
        <v/>
      </c>
      <c r="E41" s="69" t="str">
        <f>IFERROR(VLOOKUP(J41,Causa!$A$2:$F$15,6,0),"")</f>
        <v/>
      </c>
      <c r="F41" s="52"/>
      <c r="G41" s="53"/>
      <c r="H41" s="212"/>
      <c r="I41" s="55"/>
      <c r="J41" s="54"/>
      <c r="K41" s="54"/>
      <c r="L41" s="54"/>
      <c r="M41" s="54"/>
      <c r="N41" s="54"/>
      <c r="O41" s="54"/>
      <c r="P41" s="54"/>
      <c r="Q41" s="55"/>
      <c r="R41" s="54"/>
      <c r="S41" s="56">
        <f t="shared" si="17"/>
        <v>0</v>
      </c>
      <c r="T41" s="56">
        <f t="shared" si="14"/>
        <v>0</v>
      </c>
      <c r="U41" s="56">
        <f t="shared" si="18"/>
        <v>0</v>
      </c>
      <c r="V41" s="56">
        <f t="shared" si="15"/>
        <v>0</v>
      </c>
      <c r="W41" s="64" t="str">
        <f t="shared" si="16"/>
        <v/>
      </c>
      <c r="X41" s="56" t="str">
        <f t="shared" si="19"/>
        <v>T</v>
      </c>
      <c r="Y41" s="18"/>
      <c r="Z41" s="19"/>
      <c r="AA41" s="20"/>
      <c r="AB41" s="19"/>
      <c r="AC41" s="21"/>
      <c r="AJ41" s="22"/>
      <c r="AK41" s="22"/>
      <c r="AL41" s="22"/>
      <c r="AM41" s="22"/>
      <c r="AN41" s="20"/>
      <c r="AO41" s="20"/>
      <c r="AP41" s="20"/>
      <c r="AQ41" s="20"/>
      <c r="AR41" s="20"/>
    </row>
    <row r="42" spans="1:44" s="17" customFormat="1" ht="20.25" customHeight="1" x14ac:dyDescent="0.2">
      <c r="A42" s="150"/>
      <c r="C42" s="63"/>
      <c r="D42" s="66" t="str">
        <f t="shared" si="13"/>
        <v/>
      </c>
      <c r="E42" s="69" t="str">
        <f>IFERROR(VLOOKUP(J42,Causa!$A$2:$F$15,6,0),"")</f>
        <v/>
      </c>
      <c r="F42" s="52"/>
      <c r="G42" s="53"/>
      <c r="H42" s="212"/>
      <c r="I42" s="55"/>
      <c r="J42" s="54"/>
      <c r="K42" s="54"/>
      <c r="L42" s="54"/>
      <c r="M42" s="54"/>
      <c r="N42" s="54"/>
      <c r="O42" s="54"/>
      <c r="P42" s="54"/>
      <c r="Q42" s="55"/>
      <c r="R42" s="54"/>
      <c r="S42" s="56">
        <f t="shared" si="17"/>
        <v>0</v>
      </c>
      <c r="T42" s="56">
        <f t="shared" si="14"/>
        <v>0</v>
      </c>
      <c r="U42" s="56">
        <f t="shared" si="18"/>
        <v>0</v>
      </c>
      <c r="V42" s="56">
        <f t="shared" si="15"/>
        <v>0</v>
      </c>
      <c r="W42" s="64" t="str">
        <f t="shared" si="16"/>
        <v/>
      </c>
      <c r="X42" s="56" t="str">
        <f t="shared" si="19"/>
        <v>T</v>
      </c>
      <c r="Y42" s="18"/>
      <c r="Z42" s="19"/>
      <c r="AA42" s="20"/>
      <c r="AB42" s="19"/>
      <c r="AC42" s="21"/>
      <c r="AJ42" s="22"/>
      <c r="AK42" s="22"/>
      <c r="AL42" s="22"/>
      <c r="AM42" s="22"/>
      <c r="AN42" s="20"/>
      <c r="AO42" s="20"/>
      <c r="AP42" s="20"/>
      <c r="AQ42" s="20"/>
      <c r="AR42" s="20"/>
    </row>
    <row r="43" spans="1:44" s="17" customFormat="1" ht="20.25" customHeight="1" x14ac:dyDescent="0.2">
      <c r="A43" s="150"/>
      <c r="C43" s="63"/>
      <c r="D43" s="66" t="str">
        <f t="shared" si="13"/>
        <v/>
      </c>
      <c r="E43" s="69" t="str">
        <f>IFERROR(VLOOKUP(J43,Causa!$A$2:$F$15,6,0),"")</f>
        <v/>
      </c>
      <c r="F43" s="52"/>
      <c r="G43" s="53"/>
      <c r="H43" s="212"/>
      <c r="I43" s="55"/>
      <c r="J43" s="54"/>
      <c r="K43" s="54"/>
      <c r="L43" s="54"/>
      <c r="M43" s="54"/>
      <c r="N43" s="54"/>
      <c r="O43" s="54"/>
      <c r="P43" s="54"/>
      <c r="Q43" s="55"/>
      <c r="R43" s="54"/>
      <c r="S43" s="56">
        <f t="shared" si="17"/>
        <v>0</v>
      </c>
      <c r="T43" s="56">
        <f t="shared" si="14"/>
        <v>0</v>
      </c>
      <c r="U43" s="56">
        <f t="shared" si="18"/>
        <v>0</v>
      </c>
      <c r="V43" s="56">
        <f t="shared" si="15"/>
        <v>0</v>
      </c>
      <c r="W43" s="64" t="str">
        <f t="shared" si="16"/>
        <v/>
      </c>
      <c r="X43" s="56" t="str">
        <f t="shared" si="19"/>
        <v>T</v>
      </c>
      <c r="Y43" s="18"/>
      <c r="Z43" s="19"/>
      <c r="AA43" s="20"/>
      <c r="AB43" s="19"/>
      <c r="AC43" s="21"/>
      <c r="AJ43" s="22"/>
      <c r="AK43" s="22"/>
      <c r="AL43" s="22"/>
      <c r="AM43" s="22"/>
      <c r="AN43" s="20"/>
      <c r="AO43" s="20"/>
      <c r="AP43" s="20"/>
      <c r="AQ43" s="20"/>
      <c r="AR43" s="20"/>
    </row>
    <row r="44" spans="1:44" s="17" customFormat="1" ht="20.25" customHeight="1" x14ac:dyDescent="0.2">
      <c r="A44" s="150"/>
      <c r="C44" s="63"/>
      <c r="D44" s="66" t="str">
        <f t="shared" si="13"/>
        <v/>
      </c>
      <c r="E44" s="69" t="str">
        <f>IFERROR(VLOOKUP(J44,Causa!$A$2:$F$15,6,0),"")</f>
        <v/>
      </c>
      <c r="F44" s="52"/>
      <c r="G44" s="53"/>
      <c r="H44" s="212"/>
      <c r="I44" s="55"/>
      <c r="J44" s="54"/>
      <c r="K44" s="54"/>
      <c r="L44" s="54"/>
      <c r="M44" s="54"/>
      <c r="N44" s="54"/>
      <c r="O44" s="54"/>
      <c r="P44" s="54"/>
      <c r="Q44" s="55"/>
      <c r="R44" s="54"/>
      <c r="S44" s="56">
        <f t="shared" si="17"/>
        <v>0</v>
      </c>
      <c r="T44" s="56">
        <f t="shared" si="14"/>
        <v>0</v>
      </c>
      <c r="U44" s="56">
        <f t="shared" si="18"/>
        <v>0</v>
      </c>
      <c r="V44" s="56">
        <f t="shared" si="15"/>
        <v>0</v>
      </c>
      <c r="W44" s="64" t="str">
        <f t="shared" si="16"/>
        <v/>
      </c>
      <c r="X44" s="56" t="str">
        <f t="shared" si="19"/>
        <v>T</v>
      </c>
      <c r="Y44" s="18"/>
      <c r="Z44" s="19"/>
      <c r="AA44" s="20"/>
      <c r="AB44" s="19"/>
      <c r="AC44" s="21"/>
      <c r="AJ44" s="22"/>
      <c r="AK44" s="22"/>
      <c r="AL44" s="22"/>
      <c r="AM44" s="22"/>
      <c r="AN44" s="20"/>
      <c r="AO44" s="20"/>
      <c r="AP44" s="20"/>
      <c r="AQ44" s="20"/>
      <c r="AR44" s="20"/>
    </row>
    <row r="45" spans="1:44" s="17" customFormat="1" ht="20.25" customHeight="1" x14ac:dyDescent="0.2">
      <c r="A45" s="150"/>
      <c r="C45" s="63"/>
      <c r="D45" s="66" t="str">
        <f t="shared" si="13"/>
        <v/>
      </c>
      <c r="E45" s="69" t="str">
        <f>IFERROR(VLOOKUP(J45,Causa!$A$2:$F$15,6,0),"")</f>
        <v/>
      </c>
      <c r="F45" s="52"/>
      <c r="G45" s="53"/>
      <c r="H45" s="212"/>
      <c r="I45" s="55"/>
      <c r="J45" s="54"/>
      <c r="K45" s="54"/>
      <c r="L45" s="54"/>
      <c r="M45" s="54"/>
      <c r="N45" s="54"/>
      <c r="O45" s="54"/>
      <c r="P45" s="54"/>
      <c r="Q45" s="55"/>
      <c r="R45" s="54"/>
      <c r="S45" s="56">
        <f t="shared" si="17"/>
        <v>0</v>
      </c>
      <c r="T45" s="56">
        <f t="shared" si="14"/>
        <v>0</v>
      </c>
      <c r="U45" s="56">
        <f t="shared" si="18"/>
        <v>0</v>
      </c>
      <c r="V45" s="56">
        <f t="shared" si="15"/>
        <v>0</v>
      </c>
      <c r="W45" s="64" t="str">
        <f t="shared" si="16"/>
        <v/>
      </c>
      <c r="X45" s="56" t="str">
        <f t="shared" si="19"/>
        <v>T</v>
      </c>
      <c r="Y45" s="18"/>
      <c r="Z45" s="19"/>
      <c r="AA45" s="20"/>
      <c r="AB45" s="19"/>
      <c r="AC45" s="21"/>
      <c r="AJ45" s="22"/>
      <c r="AK45" s="22"/>
      <c r="AL45" s="22"/>
      <c r="AM45" s="22"/>
      <c r="AN45" s="20"/>
      <c r="AO45" s="20"/>
      <c r="AP45" s="20"/>
      <c r="AQ45" s="20"/>
      <c r="AR45" s="20"/>
    </row>
    <row r="46" spans="1:44" s="17" customFormat="1" ht="20.25" customHeight="1" x14ac:dyDescent="0.2">
      <c r="A46" s="150"/>
      <c r="C46" s="63"/>
      <c r="D46" s="66" t="str">
        <f t="shared" si="13"/>
        <v/>
      </c>
      <c r="E46" s="69" t="str">
        <f>IFERROR(VLOOKUP(J46,Causa!$A$2:$F$15,6,0),"")</f>
        <v/>
      </c>
      <c r="F46" s="52"/>
      <c r="G46" s="53"/>
      <c r="H46" s="212"/>
      <c r="I46" s="55"/>
      <c r="J46" s="54"/>
      <c r="K46" s="54"/>
      <c r="L46" s="54"/>
      <c r="M46" s="54"/>
      <c r="N46" s="54"/>
      <c r="O46" s="54"/>
      <c r="P46" s="54"/>
      <c r="Q46" s="55"/>
      <c r="R46" s="54"/>
      <c r="S46" s="56">
        <f t="shared" si="17"/>
        <v>0</v>
      </c>
      <c r="T46" s="56">
        <f t="shared" si="14"/>
        <v>0</v>
      </c>
      <c r="U46" s="56">
        <f t="shared" si="18"/>
        <v>0</v>
      </c>
      <c r="V46" s="56">
        <f t="shared" si="15"/>
        <v>0</v>
      </c>
      <c r="W46" s="64" t="str">
        <f t="shared" si="16"/>
        <v/>
      </c>
      <c r="X46" s="56" t="str">
        <f t="shared" si="19"/>
        <v>T</v>
      </c>
      <c r="Y46" s="18"/>
      <c r="Z46" s="19"/>
      <c r="AA46" s="20"/>
      <c r="AB46" s="19"/>
      <c r="AC46" s="21"/>
      <c r="AJ46" s="22"/>
      <c r="AK46" s="22"/>
      <c r="AL46" s="22"/>
      <c r="AM46" s="22"/>
      <c r="AN46" s="20"/>
      <c r="AO46" s="20"/>
      <c r="AP46" s="20"/>
      <c r="AQ46" s="20"/>
      <c r="AR46" s="20"/>
    </row>
    <row r="47" spans="1:44" s="17" customFormat="1" ht="20.25" customHeight="1" x14ac:dyDescent="0.2">
      <c r="A47" s="150"/>
      <c r="C47" s="63"/>
      <c r="D47" s="66" t="str">
        <f t="shared" si="13"/>
        <v/>
      </c>
      <c r="E47" s="69" t="str">
        <f>IFERROR(VLOOKUP(J47,Causa!$A$2:$F$15,6,0),"")</f>
        <v/>
      </c>
      <c r="F47" s="52"/>
      <c r="G47" s="53"/>
      <c r="H47" s="212"/>
      <c r="I47" s="55"/>
      <c r="J47" s="54"/>
      <c r="K47" s="54"/>
      <c r="L47" s="54"/>
      <c r="M47" s="54"/>
      <c r="N47" s="54"/>
      <c r="O47" s="54"/>
      <c r="P47" s="54"/>
      <c r="Q47" s="55"/>
      <c r="R47" s="54"/>
      <c r="S47" s="56">
        <f t="shared" si="17"/>
        <v>0</v>
      </c>
      <c r="T47" s="56">
        <f t="shared" si="14"/>
        <v>0</v>
      </c>
      <c r="U47" s="56">
        <f t="shared" si="18"/>
        <v>0</v>
      </c>
      <c r="V47" s="56">
        <f t="shared" si="15"/>
        <v>0</v>
      </c>
      <c r="W47" s="64" t="str">
        <f t="shared" si="16"/>
        <v/>
      </c>
      <c r="X47" s="56" t="str">
        <f t="shared" si="19"/>
        <v>T</v>
      </c>
      <c r="Y47" s="18"/>
      <c r="Z47" s="19"/>
      <c r="AA47" s="20"/>
      <c r="AB47" s="19"/>
      <c r="AC47" s="21"/>
      <c r="AJ47" s="22"/>
      <c r="AK47" s="22"/>
      <c r="AL47" s="22"/>
      <c r="AM47" s="22"/>
      <c r="AN47" s="20"/>
      <c r="AO47" s="20"/>
      <c r="AP47" s="20"/>
      <c r="AQ47" s="20"/>
      <c r="AR47" s="20"/>
    </row>
    <row r="48" spans="1:44" s="17" customFormat="1" ht="20.25" customHeight="1" x14ac:dyDescent="0.2">
      <c r="A48" s="150"/>
      <c r="C48" s="63"/>
      <c r="D48" s="66" t="str">
        <f t="shared" si="13"/>
        <v/>
      </c>
      <c r="E48" s="69" t="str">
        <f>IFERROR(VLOOKUP(J48,Causa!$A$2:$F$15,6,0),"")</f>
        <v/>
      </c>
      <c r="F48" s="52"/>
      <c r="G48" s="53"/>
      <c r="H48" s="212"/>
      <c r="I48" s="55"/>
      <c r="J48" s="54"/>
      <c r="K48" s="54"/>
      <c r="L48" s="54"/>
      <c r="M48" s="54"/>
      <c r="N48" s="54"/>
      <c r="O48" s="54"/>
      <c r="P48" s="54"/>
      <c r="Q48" s="55"/>
      <c r="R48" s="54"/>
      <c r="S48" s="56">
        <f t="shared" si="17"/>
        <v>0</v>
      </c>
      <c r="T48" s="56">
        <f t="shared" si="14"/>
        <v>0</v>
      </c>
      <c r="U48" s="56">
        <f t="shared" si="18"/>
        <v>0</v>
      </c>
      <c r="V48" s="56">
        <f t="shared" si="15"/>
        <v>0</v>
      </c>
      <c r="W48" s="64" t="str">
        <f t="shared" si="16"/>
        <v/>
      </c>
      <c r="X48" s="56" t="str">
        <f t="shared" si="19"/>
        <v>T</v>
      </c>
      <c r="Y48" s="18"/>
      <c r="Z48" s="19"/>
      <c r="AA48" s="20"/>
      <c r="AB48" s="19"/>
      <c r="AC48" s="21"/>
      <c r="AJ48" s="22"/>
      <c r="AK48" s="22"/>
      <c r="AL48" s="22"/>
      <c r="AM48" s="22"/>
      <c r="AN48" s="20"/>
      <c r="AO48" s="20"/>
      <c r="AP48" s="20"/>
      <c r="AQ48" s="20"/>
      <c r="AR48" s="20"/>
    </row>
    <row r="49" spans="1:44" s="17" customFormat="1" ht="20.25" customHeight="1" x14ac:dyDescent="0.2">
      <c r="A49" s="150"/>
      <c r="C49" s="63"/>
      <c r="D49" s="66" t="str">
        <f t="shared" si="13"/>
        <v/>
      </c>
      <c r="E49" s="69" t="str">
        <f>IFERROR(VLOOKUP(J49,Causa!$A$2:$F$15,6,0),"")</f>
        <v/>
      </c>
      <c r="F49" s="52"/>
      <c r="G49" s="53"/>
      <c r="H49" s="212"/>
      <c r="I49" s="55"/>
      <c r="J49" s="54"/>
      <c r="K49" s="54"/>
      <c r="L49" s="54"/>
      <c r="M49" s="54"/>
      <c r="N49" s="54"/>
      <c r="O49" s="54"/>
      <c r="P49" s="54"/>
      <c r="Q49" s="55"/>
      <c r="R49" s="54"/>
      <c r="S49" s="56">
        <f t="shared" si="17"/>
        <v>0</v>
      </c>
      <c r="T49" s="56">
        <f t="shared" si="14"/>
        <v>0</v>
      </c>
      <c r="U49" s="56">
        <f t="shared" si="18"/>
        <v>0</v>
      </c>
      <c r="V49" s="56">
        <f t="shared" si="15"/>
        <v>0</v>
      </c>
      <c r="W49" s="64" t="str">
        <f t="shared" si="16"/>
        <v/>
      </c>
      <c r="X49" s="56" t="str">
        <f t="shared" si="19"/>
        <v>T</v>
      </c>
      <c r="Y49" s="18"/>
      <c r="Z49" s="19"/>
      <c r="AA49" s="20"/>
      <c r="AB49" s="19"/>
      <c r="AC49" s="21"/>
      <c r="AJ49" s="22"/>
      <c r="AK49" s="22"/>
      <c r="AL49" s="22"/>
      <c r="AM49" s="22"/>
      <c r="AN49" s="20"/>
      <c r="AO49" s="20"/>
      <c r="AP49" s="20"/>
      <c r="AQ49" s="20"/>
      <c r="AR49" s="20"/>
    </row>
    <row r="50" spans="1:44" s="17" customFormat="1" ht="20.25" customHeight="1" x14ac:dyDescent="0.2">
      <c r="A50" s="150"/>
      <c r="C50" s="63"/>
      <c r="D50" s="66" t="str">
        <f t="shared" si="13"/>
        <v/>
      </c>
      <c r="E50" s="69" t="str">
        <f>IFERROR(VLOOKUP(J50,Causa!$A$2:$F$15,6,0),"")</f>
        <v/>
      </c>
      <c r="F50" s="52"/>
      <c r="G50" s="53"/>
      <c r="H50" s="212"/>
      <c r="I50" s="55"/>
      <c r="J50" s="54"/>
      <c r="K50" s="54"/>
      <c r="L50" s="54"/>
      <c r="M50" s="54"/>
      <c r="N50" s="54"/>
      <c r="O50" s="54"/>
      <c r="P50" s="54"/>
      <c r="Q50" s="55"/>
      <c r="R50" s="54"/>
      <c r="S50" s="56">
        <f t="shared" si="17"/>
        <v>0</v>
      </c>
      <c r="T50" s="56">
        <f t="shared" si="14"/>
        <v>0</v>
      </c>
      <c r="U50" s="56">
        <f t="shared" si="18"/>
        <v>0</v>
      </c>
      <c r="V50" s="56">
        <f t="shared" si="15"/>
        <v>0</v>
      </c>
      <c r="W50" s="64" t="str">
        <f t="shared" si="16"/>
        <v/>
      </c>
      <c r="X50" s="56" t="str">
        <f t="shared" si="19"/>
        <v>T</v>
      </c>
      <c r="Y50" s="20"/>
      <c r="Z50" s="19"/>
      <c r="AA50" s="20"/>
      <c r="AB50" s="19"/>
      <c r="AC50" s="21"/>
      <c r="AJ50" s="22"/>
      <c r="AK50" s="22"/>
      <c r="AL50" s="22"/>
      <c r="AM50" s="22"/>
      <c r="AN50" s="20"/>
      <c r="AO50" s="20"/>
      <c r="AP50" s="20"/>
      <c r="AQ50" s="20"/>
      <c r="AR50" s="20"/>
    </row>
    <row r="51" spans="1:44" s="17" customFormat="1" ht="20.25" customHeight="1" x14ac:dyDescent="0.2">
      <c r="A51" s="150"/>
      <c r="C51" s="63"/>
      <c r="D51" s="66" t="str">
        <f t="shared" si="13"/>
        <v/>
      </c>
      <c r="E51" s="69" t="str">
        <f>IFERROR(VLOOKUP(J51,Causa!$A$2:$F$15,6,0),"")</f>
        <v/>
      </c>
      <c r="F51" s="52"/>
      <c r="G51" s="53"/>
      <c r="H51" s="212"/>
      <c r="I51" s="55"/>
      <c r="J51" s="54"/>
      <c r="K51" s="54"/>
      <c r="L51" s="54"/>
      <c r="M51" s="54"/>
      <c r="N51" s="54"/>
      <c r="O51" s="54"/>
      <c r="P51" s="54"/>
      <c r="Q51" s="55"/>
      <c r="R51" s="54"/>
      <c r="S51" s="56">
        <f t="shared" si="17"/>
        <v>0</v>
      </c>
      <c r="T51" s="56">
        <f t="shared" si="14"/>
        <v>0</v>
      </c>
      <c r="U51" s="56">
        <f t="shared" si="18"/>
        <v>0</v>
      </c>
      <c r="V51" s="56">
        <f t="shared" si="15"/>
        <v>0</v>
      </c>
      <c r="W51" s="64" t="str">
        <f t="shared" si="16"/>
        <v/>
      </c>
      <c r="X51" s="56" t="str">
        <f t="shared" si="19"/>
        <v>T</v>
      </c>
      <c r="Y51" s="20"/>
      <c r="Z51" s="19"/>
      <c r="AA51" s="20"/>
      <c r="AB51" s="19"/>
      <c r="AC51" s="21"/>
      <c r="AJ51" s="22"/>
      <c r="AK51" s="22"/>
      <c r="AL51" s="22"/>
      <c r="AM51" s="22"/>
      <c r="AN51" s="20"/>
      <c r="AO51" s="20"/>
      <c r="AP51" s="20"/>
      <c r="AQ51" s="20"/>
      <c r="AR51" s="20"/>
    </row>
    <row r="52" spans="1:44" s="17" customFormat="1" ht="20.25" customHeight="1" x14ac:dyDescent="0.2">
      <c r="A52" s="150"/>
      <c r="C52" s="63"/>
      <c r="D52" s="66" t="str">
        <f t="shared" si="13"/>
        <v/>
      </c>
      <c r="E52" s="69" t="str">
        <f>IFERROR(VLOOKUP(J52,Causa!$A$2:$F$15,6,0),"")</f>
        <v/>
      </c>
      <c r="F52" s="52"/>
      <c r="G52" s="53"/>
      <c r="H52" s="212"/>
      <c r="I52" s="55"/>
      <c r="J52" s="54"/>
      <c r="K52" s="54"/>
      <c r="L52" s="54"/>
      <c r="M52" s="54"/>
      <c r="N52" s="54"/>
      <c r="O52" s="54"/>
      <c r="P52" s="54"/>
      <c r="Q52" s="55"/>
      <c r="R52" s="54"/>
      <c r="S52" s="56">
        <f t="shared" si="17"/>
        <v>0</v>
      </c>
      <c r="T52" s="56">
        <f t="shared" si="14"/>
        <v>0</v>
      </c>
      <c r="U52" s="56">
        <f t="shared" si="18"/>
        <v>0</v>
      </c>
      <c r="V52" s="56">
        <f t="shared" si="15"/>
        <v>0</v>
      </c>
      <c r="W52" s="64" t="str">
        <f t="shared" si="16"/>
        <v/>
      </c>
      <c r="X52" s="56" t="str">
        <f t="shared" si="19"/>
        <v>T</v>
      </c>
      <c r="Y52" s="20"/>
      <c r="Z52" s="19"/>
      <c r="AA52" s="20"/>
      <c r="AB52" s="19"/>
      <c r="AC52" s="21"/>
      <c r="AJ52" s="22"/>
      <c r="AK52" s="22"/>
      <c r="AL52" s="22"/>
      <c r="AM52" s="22"/>
      <c r="AN52" s="20"/>
      <c r="AO52" s="20"/>
      <c r="AP52" s="20"/>
      <c r="AQ52" s="20"/>
      <c r="AR52" s="20"/>
    </row>
    <row r="53" spans="1:44" s="17" customFormat="1" ht="20.25" customHeight="1" x14ac:dyDescent="0.2">
      <c r="A53" s="150"/>
      <c r="C53" s="63"/>
      <c r="D53" s="66" t="str">
        <f t="shared" si="13"/>
        <v/>
      </c>
      <c r="E53" s="69" t="str">
        <f>IFERROR(VLOOKUP(J53,Causa!$A$2:$F$15,6,0),"")</f>
        <v/>
      </c>
      <c r="F53" s="52"/>
      <c r="G53" s="53"/>
      <c r="H53" s="212"/>
      <c r="I53" s="55"/>
      <c r="J53" s="54"/>
      <c r="K53" s="54"/>
      <c r="L53" s="54"/>
      <c r="M53" s="54"/>
      <c r="N53" s="54"/>
      <c r="O53" s="54"/>
      <c r="P53" s="54"/>
      <c r="Q53" s="55"/>
      <c r="R53" s="54"/>
      <c r="S53" s="56">
        <f t="shared" si="17"/>
        <v>0</v>
      </c>
      <c r="T53" s="56">
        <f t="shared" si="14"/>
        <v>0</v>
      </c>
      <c r="U53" s="56">
        <f t="shared" si="18"/>
        <v>0</v>
      </c>
      <c r="V53" s="56">
        <f t="shared" si="15"/>
        <v>0</v>
      </c>
      <c r="W53" s="64" t="str">
        <f t="shared" si="16"/>
        <v/>
      </c>
      <c r="X53" s="56" t="str">
        <f t="shared" si="19"/>
        <v>T</v>
      </c>
      <c r="Y53" s="20"/>
      <c r="Z53" s="19"/>
      <c r="AA53" s="20"/>
      <c r="AB53" s="19"/>
      <c r="AC53" s="21"/>
      <c r="AJ53" s="22"/>
      <c r="AK53" s="22"/>
      <c r="AL53" s="22"/>
      <c r="AM53" s="22"/>
      <c r="AN53" s="20"/>
      <c r="AO53" s="20"/>
      <c r="AP53" s="20"/>
      <c r="AQ53" s="20"/>
      <c r="AR53" s="20"/>
    </row>
    <row r="54" spans="1:44" s="17" customFormat="1" ht="20.25" customHeight="1" x14ac:dyDescent="0.2">
      <c r="A54" s="150"/>
      <c r="C54" s="63"/>
      <c r="D54" s="66" t="str">
        <f t="shared" si="13"/>
        <v/>
      </c>
      <c r="E54" s="69" t="str">
        <f>IFERROR(VLOOKUP(J54,Causa!$A$2:$F$15,6,0),"")</f>
        <v/>
      </c>
      <c r="F54" s="52"/>
      <c r="G54" s="53"/>
      <c r="H54" s="212"/>
      <c r="I54" s="55"/>
      <c r="J54" s="54"/>
      <c r="K54" s="54"/>
      <c r="L54" s="54"/>
      <c r="M54" s="54"/>
      <c r="N54" s="54"/>
      <c r="O54" s="54"/>
      <c r="P54" s="54"/>
      <c r="Q54" s="55"/>
      <c r="R54" s="54"/>
      <c r="S54" s="56">
        <f t="shared" si="17"/>
        <v>0</v>
      </c>
      <c r="T54" s="56">
        <f t="shared" si="14"/>
        <v>0</v>
      </c>
      <c r="U54" s="56">
        <f t="shared" si="18"/>
        <v>0</v>
      </c>
      <c r="V54" s="56">
        <f t="shared" si="15"/>
        <v>0</v>
      </c>
      <c r="W54" s="64" t="str">
        <f t="shared" si="16"/>
        <v/>
      </c>
      <c r="X54" s="56" t="str">
        <f t="shared" si="19"/>
        <v>T</v>
      </c>
      <c r="Y54" s="20"/>
      <c r="Z54" s="19"/>
      <c r="AA54" s="20"/>
      <c r="AB54" s="19"/>
      <c r="AC54" s="21"/>
      <c r="AJ54" s="22"/>
      <c r="AK54" s="22"/>
      <c r="AL54" s="22"/>
      <c r="AM54" s="22"/>
      <c r="AN54" s="20"/>
      <c r="AO54" s="20"/>
      <c r="AP54" s="20"/>
      <c r="AQ54" s="20"/>
      <c r="AR54" s="20"/>
    </row>
    <row r="55" spans="1:44" s="17" customFormat="1" ht="20.25" customHeight="1" x14ac:dyDescent="0.2">
      <c r="A55" s="150"/>
      <c r="C55" s="63"/>
      <c r="D55" s="66" t="str">
        <f t="shared" si="13"/>
        <v/>
      </c>
      <c r="E55" s="69" t="str">
        <f>IFERROR(VLOOKUP(J55,Causa!$A$2:$F$15,6,0),"")</f>
        <v/>
      </c>
      <c r="F55" s="52"/>
      <c r="G55" s="53"/>
      <c r="H55" s="212"/>
      <c r="I55" s="55"/>
      <c r="J55" s="54"/>
      <c r="K55" s="54"/>
      <c r="L55" s="54"/>
      <c r="M55" s="54"/>
      <c r="N55" s="54"/>
      <c r="O55" s="54"/>
      <c r="P55" s="54"/>
      <c r="Q55" s="55"/>
      <c r="R55" s="54"/>
      <c r="S55" s="56">
        <f t="shared" si="17"/>
        <v>0</v>
      </c>
      <c r="T55" s="56">
        <f t="shared" si="14"/>
        <v>0</v>
      </c>
      <c r="U55" s="56">
        <f t="shared" si="18"/>
        <v>0</v>
      </c>
      <c r="V55" s="56">
        <f t="shared" si="15"/>
        <v>0</v>
      </c>
      <c r="W55" s="64" t="str">
        <f t="shared" si="16"/>
        <v/>
      </c>
      <c r="X55" s="56" t="str">
        <f t="shared" si="19"/>
        <v>T</v>
      </c>
      <c r="Y55" s="20"/>
      <c r="Z55" s="19"/>
      <c r="AA55" s="20"/>
      <c r="AB55" s="19"/>
      <c r="AC55" s="21"/>
      <c r="AJ55" s="22"/>
      <c r="AK55" s="22"/>
      <c r="AL55" s="22"/>
      <c r="AM55" s="22"/>
      <c r="AN55" s="20"/>
      <c r="AO55" s="20"/>
      <c r="AP55" s="20"/>
      <c r="AQ55" s="20"/>
      <c r="AR55" s="20"/>
    </row>
    <row r="56" spans="1:44" s="17" customFormat="1" ht="20.25" customHeight="1" x14ac:dyDescent="0.2">
      <c r="A56" s="150"/>
      <c r="C56" s="63"/>
      <c r="D56" s="66" t="str">
        <f t="shared" si="13"/>
        <v/>
      </c>
      <c r="E56" s="69" t="str">
        <f>IFERROR(VLOOKUP(J56,Causa!$A$2:$F$15,6,0),"")</f>
        <v/>
      </c>
      <c r="F56" s="52"/>
      <c r="G56" s="53"/>
      <c r="H56" s="212"/>
      <c r="I56" s="55"/>
      <c r="J56" s="54"/>
      <c r="K56" s="54"/>
      <c r="L56" s="54"/>
      <c r="M56" s="54"/>
      <c r="N56" s="54"/>
      <c r="O56" s="54"/>
      <c r="P56" s="54"/>
      <c r="Q56" s="55"/>
      <c r="R56" s="54"/>
      <c r="S56" s="56">
        <f t="shared" si="17"/>
        <v>0</v>
      </c>
      <c r="T56" s="56">
        <f t="shared" si="14"/>
        <v>0</v>
      </c>
      <c r="U56" s="56">
        <f t="shared" si="18"/>
        <v>0</v>
      </c>
      <c r="V56" s="56">
        <f t="shared" si="15"/>
        <v>0</v>
      </c>
      <c r="W56" s="64" t="str">
        <f t="shared" si="16"/>
        <v/>
      </c>
      <c r="X56" s="56" t="str">
        <f t="shared" si="19"/>
        <v>T</v>
      </c>
      <c r="Y56" s="20"/>
      <c r="Z56" s="19"/>
      <c r="AA56" s="20"/>
      <c r="AB56" s="19"/>
      <c r="AC56" s="21"/>
      <c r="AJ56" s="22"/>
      <c r="AK56" s="22"/>
      <c r="AL56" s="22"/>
      <c r="AM56" s="22"/>
      <c r="AN56" s="20"/>
      <c r="AO56" s="20"/>
      <c r="AP56" s="20"/>
      <c r="AQ56" s="20"/>
      <c r="AR56" s="20"/>
    </row>
    <row r="57" spans="1:44" s="17" customFormat="1" ht="20.25" customHeight="1" x14ac:dyDescent="0.2">
      <c r="A57" s="150"/>
      <c r="C57" s="63"/>
      <c r="D57" s="66" t="str">
        <f t="shared" si="13"/>
        <v/>
      </c>
      <c r="E57" s="69" t="str">
        <f>IFERROR(VLOOKUP(J57,Causa!$A$2:$F$15,6,0),"")</f>
        <v/>
      </c>
      <c r="F57" s="52"/>
      <c r="G57" s="53"/>
      <c r="H57" s="212"/>
      <c r="I57" s="55"/>
      <c r="J57" s="54"/>
      <c r="K57" s="54"/>
      <c r="L57" s="54"/>
      <c r="M57" s="54"/>
      <c r="N57" s="54"/>
      <c r="O57" s="54"/>
      <c r="P57" s="54"/>
      <c r="Q57" s="55"/>
      <c r="R57" s="54"/>
      <c r="S57" s="56">
        <f t="shared" si="17"/>
        <v>0</v>
      </c>
      <c r="T57" s="56">
        <f t="shared" si="14"/>
        <v>0</v>
      </c>
      <c r="U57" s="56">
        <f t="shared" si="18"/>
        <v>0</v>
      </c>
      <c r="V57" s="56">
        <f t="shared" si="15"/>
        <v>0</v>
      </c>
      <c r="W57" s="64" t="str">
        <f t="shared" si="16"/>
        <v/>
      </c>
      <c r="X57" s="56" t="str">
        <f t="shared" si="19"/>
        <v>T</v>
      </c>
      <c r="Y57" s="20"/>
      <c r="Z57" s="19"/>
      <c r="AA57" s="20"/>
      <c r="AB57" s="19"/>
      <c r="AC57" s="21"/>
      <c r="AJ57" s="22"/>
      <c r="AK57" s="22"/>
      <c r="AL57" s="22"/>
      <c r="AM57" s="22"/>
      <c r="AN57" s="20"/>
      <c r="AO57" s="20"/>
      <c r="AP57" s="20"/>
      <c r="AQ57" s="20"/>
      <c r="AR57" s="20"/>
    </row>
    <row r="58" spans="1:44" s="17" customFormat="1" ht="20.25" customHeight="1" x14ac:dyDescent="0.2">
      <c r="A58" s="150"/>
      <c r="C58" s="63"/>
      <c r="D58" s="66" t="str">
        <f t="shared" si="13"/>
        <v/>
      </c>
      <c r="E58" s="69" t="str">
        <f>IFERROR(VLOOKUP(J58,Causa!$A$2:$F$15,6,0),"")</f>
        <v/>
      </c>
      <c r="F58" s="52"/>
      <c r="G58" s="53"/>
      <c r="H58" s="212"/>
      <c r="I58" s="55"/>
      <c r="J58" s="54"/>
      <c r="K58" s="54"/>
      <c r="L58" s="54"/>
      <c r="M58" s="54"/>
      <c r="N58" s="54"/>
      <c r="O58" s="54"/>
      <c r="P58" s="54"/>
      <c r="Q58" s="55"/>
      <c r="R58" s="54"/>
      <c r="S58" s="56">
        <f t="shared" si="17"/>
        <v>0</v>
      </c>
      <c r="T58" s="56">
        <f t="shared" si="14"/>
        <v>0</v>
      </c>
      <c r="U58" s="56">
        <f t="shared" si="18"/>
        <v>0</v>
      </c>
      <c r="V58" s="56">
        <f t="shared" si="15"/>
        <v>0</v>
      </c>
      <c r="W58" s="64" t="str">
        <f t="shared" si="16"/>
        <v/>
      </c>
      <c r="X58" s="56" t="str">
        <f t="shared" si="19"/>
        <v>T</v>
      </c>
      <c r="Y58" s="20"/>
      <c r="Z58" s="19"/>
      <c r="AA58" s="20"/>
      <c r="AB58" s="19"/>
      <c r="AC58" s="21"/>
      <c r="AJ58" s="22"/>
      <c r="AK58" s="22"/>
      <c r="AL58" s="22"/>
      <c r="AM58" s="22"/>
      <c r="AN58" s="20"/>
      <c r="AO58" s="20"/>
      <c r="AP58" s="20"/>
      <c r="AQ58" s="20"/>
      <c r="AR58" s="20"/>
    </row>
    <row r="59" spans="1:44" s="17" customFormat="1" ht="20.25" customHeight="1" x14ac:dyDescent="0.2">
      <c r="A59" s="150"/>
      <c r="C59" s="63"/>
      <c r="D59" s="66" t="str">
        <f t="shared" si="13"/>
        <v/>
      </c>
      <c r="E59" s="69" t="str">
        <f>IFERROR(VLOOKUP(J59,Causa!$A$2:$F$15,6,0),"")</f>
        <v/>
      </c>
      <c r="F59" s="52"/>
      <c r="G59" s="53"/>
      <c r="H59" s="212"/>
      <c r="I59" s="55"/>
      <c r="J59" s="54"/>
      <c r="K59" s="54"/>
      <c r="L59" s="54"/>
      <c r="M59" s="54"/>
      <c r="N59" s="54"/>
      <c r="O59" s="54"/>
      <c r="P59" s="54"/>
      <c r="Q59" s="55"/>
      <c r="R59" s="54"/>
      <c r="S59" s="56">
        <f t="shared" si="17"/>
        <v>0</v>
      </c>
      <c r="T59" s="56">
        <f t="shared" si="14"/>
        <v>0</v>
      </c>
      <c r="U59" s="56">
        <f t="shared" si="18"/>
        <v>0</v>
      </c>
      <c r="V59" s="56">
        <f t="shared" si="15"/>
        <v>0</v>
      </c>
      <c r="W59" s="64" t="str">
        <f t="shared" si="16"/>
        <v/>
      </c>
      <c r="X59" s="56" t="str">
        <f t="shared" si="19"/>
        <v>T</v>
      </c>
      <c r="Y59" s="20"/>
      <c r="Z59" s="19"/>
      <c r="AA59" s="20"/>
      <c r="AB59" s="19"/>
      <c r="AC59" s="21"/>
      <c r="AJ59" s="22"/>
      <c r="AK59" s="22"/>
      <c r="AL59" s="22"/>
      <c r="AM59" s="22"/>
      <c r="AN59" s="20"/>
      <c r="AO59" s="20"/>
      <c r="AP59" s="20"/>
      <c r="AQ59" s="20"/>
      <c r="AR59" s="20"/>
    </row>
    <row r="60" spans="1:44" s="17" customFormat="1" ht="20.25" customHeight="1" x14ac:dyDescent="0.2">
      <c r="A60" s="150"/>
      <c r="C60" s="63"/>
      <c r="D60" s="66" t="str">
        <f t="shared" si="13"/>
        <v/>
      </c>
      <c r="E60" s="69" t="str">
        <f>IFERROR(VLOOKUP(J60,Causa!$A$2:$F$15,6,0),"")</f>
        <v/>
      </c>
      <c r="F60" s="52"/>
      <c r="G60" s="53"/>
      <c r="H60" s="212"/>
      <c r="I60" s="55"/>
      <c r="J60" s="54"/>
      <c r="K60" s="54"/>
      <c r="L60" s="54"/>
      <c r="M60" s="54"/>
      <c r="N60" s="54"/>
      <c r="O60" s="54"/>
      <c r="P60" s="54"/>
      <c r="Q60" s="55"/>
      <c r="R60" s="54"/>
      <c r="S60" s="56">
        <f t="shared" si="17"/>
        <v>0</v>
      </c>
      <c r="T60" s="56">
        <f t="shared" si="14"/>
        <v>0</v>
      </c>
      <c r="U60" s="56">
        <f t="shared" si="18"/>
        <v>0</v>
      </c>
      <c r="V60" s="56">
        <f t="shared" si="15"/>
        <v>0</v>
      </c>
      <c r="W60" s="64" t="str">
        <f t="shared" si="16"/>
        <v/>
      </c>
      <c r="X60" s="56" t="str">
        <f t="shared" si="19"/>
        <v>T</v>
      </c>
      <c r="Y60" s="20"/>
      <c r="Z60" s="19"/>
      <c r="AA60" s="20"/>
      <c r="AB60" s="19"/>
      <c r="AC60" s="21"/>
      <c r="AJ60" s="22"/>
      <c r="AK60" s="22"/>
      <c r="AL60" s="22"/>
      <c r="AM60" s="22"/>
      <c r="AN60" s="20"/>
      <c r="AO60" s="20"/>
      <c r="AP60" s="20"/>
      <c r="AQ60" s="20"/>
      <c r="AR60" s="20"/>
    </row>
    <row r="61" spans="1:44" s="17" customFormat="1" ht="30.75" customHeight="1" x14ac:dyDescent="0.2">
      <c r="A61" s="150"/>
      <c r="C61" s="63"/>
      <c r="D61" s="66" t="str">
        <f t="shared" si="13"/>
        <v/>
      </c>
      <c r="E61" s="69" t="str">
        <f>IFERROR(VLOOKUP(J61,Causa!$A$2:$F$15,6,0),"")</f>
        <v/>
      </c>
      <c r="F61" s="52"/>
      <c r="G61" s="53"/>
      <c r="H61" s="212"/>
      <c r="I61" s="55"/>
      <c r="J61" s="54"/>
      <c r="K61" s="54"/>
      <c r="L61" s="54"/>
      <c r="M61" s="54"/>
      <c r="N61" s="54"/>
      <c r="O61" s="54"/>
      <c r="P61" s="54"/>
      <c r="Q61" s="55"/>
      <c r="R61" s="54"/>
      <c r="S61" s="56">
        <f t="shared" si="17"/>
        <v>0</v>
      </c>
      <c r="T61" s="56">
        <f t="shared" si="14"/>
        <v>0</v>
      </c>
      <c r="U61" s="56">
        <f t="shared" si="18"/>
        <v>0</v>
      </c>
      <c r="V61" s="56">
        <f t="shared" si="15"/>
        <v>0</v>
      </c>
      <c r="W61" s="64" t="str">
        <f t="shared" si="16"/>
        <v/>
      </c>
      <c r="X61" s="56" t="str">
        <f t="shared" si="19"/>
        <v>T</v>
      </c>
      <c r="Y61" s="20"/>
      <c r="Z61" s="19"/>
      <c r="AA61" s="20"/>
      <c r="AB61" s="19"/>
      <c r="AC61" s="21"/>
      <c r="AJ61" s="22"/>
      <c r="AK61" s="22"/>
      <c r="AL61" s="22"/>
      <c r="AM61" s="22"/>
      <c r="AN61" s="20"/>
      <c r="AO61" s="20"/>
      <c r="AP61" s="20"/>
      <c r="AQ61" s="20"/>
      <c r="AR61" s="20"/>
    </row>
    <row r="62" spans="1:44" s="17" customFormat="1" ht="30.75" customHeight="1" x14ac:dyDescent="0.2">
      <c r="A62" s="150"/>
      <c r="C62" s="63"/>
      <c r="D62" s="66" t="str">
        <f t="shared" si="13"/>
        <v/>
      </c>
      <c r="E62" s="69" t="str">
        <f>IFERROR(VLOOKUP(J62,Causa!$A$2:$F$15,6,0),"")</f>
        <v/>
      </c>
      <c r="F62" s="52"/>
      <c r="G62" s="53"/>
      <c r="H62" s="212"/>
      <c r="I62" s="55"/>
      <c r="J62" s="54"/>
      <c r="K62" s="54"/>
      <c r="L62" s="54"/>
      <c r="M62" s="54"/>
      <c r="N62" s="54"/>
      <c r="O62" s="54"/>
      <c r="P62" s="54"/>
      <c r="Q62" s="55"/>
      <c r="R62" s="54"/>
      <c r="S62" s="56">
        <f t="shared" si="17"/>
        <v>0</v>
      </c>
      <c r="T62" s="56">
        <f t="shared" si="14"/>
        <v>0</v>
      </c>
      <c r="U62" s="56">
        <f t="shared" si="18"/>
        <v>0</v>
      </c>
      <c r="V62" s="56">
        <f t="shared" si="15"/>
        <v>0</v>
      </c>
      <c r="W62" s="64" t="str">
        <f t="shared" si="16"/>
        <v/>
      </c>
      <c r="X62" s="56" t="str">
        <f t="shared" si="19"/>
        <v>T</v>
      </c>
      <c r="Y62" s="20"/>
      <c r="Z62" s="19"/>
      <c r="AA62" s="20"/>
      <c r="AB62" s="19"/>
      <c r="AC62" s="21"/>
      <c r="AJ62" s="22"/>
      <c r="AK62" s="22"/>
      <c r="AL62" s="22"/>
      <c r="AM62" s="22"/>
      <c r="AN62" s="20"/>
      <c r="AO62" s="20"/>
      <c r="AP62" s="20"/>
      <c r="AQ62" s="20"/>
      <c r="AR62" s="20"/>
    </row>
    <row r="63" spans="1:44" s="17" customFormat="1" ht="30.75" customHeight="1" x14ac:dyDescent="0.2">
      <c r="A63" s="150"/>
      <c r="C63" s="63"/>
      <c r="D63" s="66" t="str">
        <f t="shared" si="13"/>
        <v/>
      </c>
      <c r="E63" s="69" t="str">
        <f>IFERROR(VLOOKUP(J63,Causa!$A$2:$F$15,6,0),"")</f>
        <v/>
      </c>
      <c r="F63" s="52"/>
      <c r="G63" s="53"/>
      <c r="H63" s="212"/>
      <c r="I63" s="55"/>
      <c r="J63" s="54"/>
      <c r="K63" s="54"/>
      <c r="L63" s="54"/>
      <c r="M63" s="54"/>
      <c r="N63" s="54"/>
      <c r="O63" s="54"/>
      <c r="P63" s="54"/>
      <c r="Q63" s="55"/>
      <c r="R63" s="54"/>
      <c r="S63" s="56">
        <f t="shared" si="17"/>
        <v>0</v>
      </c>
      <c r="T63" s="56">
        <f t="shared" si="14"/>
        <v>0</v>
      </c>
      <c r="U63" s="56">
        <f t="shared" si="18"/>
        <v>0</v>
      </c>
      <c r="V63" s="56">
        <f t="shared" si="15"/>
        <v>0</v>
      </c>
      <c r="W63" s="64" t="str">
        <f t="shared" si="16"/>
        <v/>
      </c>
      <c r="X63" s="56" t="str">
        <f t="shared" si="19"/>
        <v>T</v>
      </c>
      <c r="Y63" s="20"/>
      <c r="Z63" s="19"/>
      <c r="AA63" s="20"/>
      <c r="AB63" s="19"/>
      <c r="AC63" s="21"/>
      <c r="AJ63" s="22"/>
      <c r="AK63" s="22"/>
      <c r="AL63" s="22"/>
      <c r="AM63" s="22"/>
      <c r="AN63" s="20"/>
      <c r="AO63" s="20"/>
      <c r="AP63" s="20"/>
      <c r="AQ63" s="20"/>
      <c r="AR63" s="20"/>
    </row>
    <row r="64" spans="1:44" s="17" customFormat="1" ht="30.75" customHeight="1" x14ac:dyDescent="0.2">
      <c r="A64" s="150"/>
      <c r="C64" s="63"/>
      <c r="D64" s="66" t="str">
        <f t="shared" si="13"/>
        <v/>
      </c>
      <c r="E64" s="69" t="str">
        <f>IFERROR(VLOOKUP(J64,Causa!$A$2:$F$15,6,0),"")</f>
        <v/>
      </c>
      <c r="F64" s="52"/>
      <c r="G64" s="53"/>
      <c r="H64" s="212"/>
      <c r="I64" s="55"/>
      <c r="J64" s="54"/>
      <c r="K64" s="54"/>
      <c r="L64" s="54"/>
      <c r="M64" s="54"/>
      <c r="N64" s="54"/>
      <c r="O64" s="54"/>
      <c r="P64" s="54"/>
      <c r="Q64" s="55"/>
      <c r="R64" s="54"/>
      <c r="S64" s="56">
        <f t="shared" si="17"/>
        <v>0</v>
      </c>
      <c r="T64" s="56">
        <f t="shared" si="14"/>
        <v>0</v>
      </c>
      <c r="U64" s="56">
        <f t="shared" si="18"/>
        <v>0</v>
      </c>
      <c r="V64" s="56">
        <f t="shared" si="15"/>
        <v>0</v>
      </c>
      <c r="W64" s="64" t="str">
        <f t="shared" si="16"/>
        <v/>
      </c>
      <c r="X64" s="56" t="str">
        <f t="shared" si="19"/>
        <v>T</v>
      </c>
      <c r="Y64" s="20"/>
      <c r="Z64" s="19"/>
      <c r="AA64" s="20"/>
      <c r="AB64" s="19"/>
      <c r="AC64" s="21"/>
      <c r="AJ64" s="22"/>
      <c r="AK64" s="22"/>
      <c r="AL64" s="22"/>
      <c r="AM64" s="22"/>
      <c r="AN64" s="20"/>
      <c r="AO64" s="20"/>
      <c r="AP64" s="20"/>
      <c r="AQ64" s="20"/>
      <c r="AR64" s="20"/>
    </row>
    <row r="65" spans="1:44" s="17" customFormat="1" ht="30.75" customHeight="1" x14ac:dyDescent="0.2">
      <c r="A65" s="150"/>
      <c r="C65" s="63"/>
      <c r="D65" s="66" t="str">
        <f t="shared" si="13"/>
        <v/>
      </c>
      <c r="E65" s="69" t="str">
        <f>IFERROR(VLOOKUP(J65,Causa!$A$2:$F$15,6,0),"")</f>
        <v/>
      </c>
      <c r="F65" s="52"/>
      <c r="G65" s="53"/>
      <c r="H65" s="212"/>
      <c r="I65" s="55"/>
      <c r="J65" s="54"/>
      <c r="K65" s="54"/>
      <c r="L65" s="54"/>
      <c r="M65" s="54"/>
      <c r="N65" s="54"/>
      <c r="O65" s="54"/>
      <c r="P65" s="54"/>
      <c r="Q65" s="55"/>
      <c r="R65" s="54"/>
      <c r="S65" s="56">
        <f t="shared" si="17"/>
        <v>0</v>
      </c>
      <c r="T65" s="56">
        <f t="shared" si="14"/>
        <v>0</v>
      </c>
      <c r="U65" s="56">
        <f t="shared" si="18"/>
        <v>0</v>
      </c>
      <c r="V65" s="56">
        <f t="shared" si="15"/>
        <v>0</v>
      </c>
      <c r="W65" s="64" t="str">
        <f t="shared" si="16"/>
        <v/>
      </c>
      <c r="X65" s="56" t="str">
        <f t="shared" si="19"/>
        <v>T</v>
      </c>
      <c r="Y65" s="20"/>
      <c r="Z65" s="19"/>
      <c r="AA65" s="20"/>
      <c r="AB65" s="19"/>
      <c r="AC65" s="21"/>
      <c r="AJ65" s="22"/>
      <c r="AK65" s="22"/>
      <c r="AL65" s="22"/>
      <c r="AM65" s="22"/>
      <c r="AN65" s="20"/>
      <c r="AO65" s="20"/>
      <c r="AP65" s="20"/>
      <c r="AQ65" s="20"/>
      <c r="AR65" s="20"/>
    </row>
    <row r="66" spans="1:44" s="17" customFormat="1" ht="30.75" customHeight="1" x14ac:dyDescent="0.2">
      <c r="A66" s="150"/>
      <c r="C66" s="63"/>
      <c r="D66" s="66" t="str">
        <f t="shared" si="13"/>
        <v/>
      </c>
      <c r="E66" s="69" t="str">
        <f>IFERROR(VLOOKUP(J66,Causa!$A$2:$F$15,6,0),"")</f>
        <v/>
      </c>
      <c r="F66" s="52"/>
      <c r="G66" s="53"/>
      <c r="H66" s="212"/>
      <c r="I66" s="55"/>
      <c r="J66" s="54"/>
      <c r="K66" s="54"/>
      <c r="L66" s="54"/>
      <c r="M66" s="54"/>
      <c r="N66" s="54"/>
      <c r="O66" s="54"/>
      <c r="P66" s="54"/>
      <c r="Q66" s="55"/>
      <c r="R66" s="54"/>
      <c r="S66" s="56">
        <f t="shared" si="17"/>
        <v>0</v>
      </c>
      <c r="T66" s="56">
        <f t="shared" si="14"/>
        <v>0</v>
      </c>
      <c r="U66" s="56">
        <f t="shared" si="18"/>
        <v>0</v>
      </c>
      <c r="V66" s="56">
        <f t="shared" si="15"/>
        <v>0</v>
      </c>
      <c r="W66" s="64" t="str">
        <f t="shared" si="16"/>
        <v/>
      </c>
      <c r="X66" s="56" t="str">
        <f t="shared" si="19"/>
        <v>T</v>
      </c>
      <c r="Y66" s="20"/>
      <c r="Z66" s="19"/>
      <c r="AA66" s="20"/>
      <c r="AB66" s="19"/>
      <c r="AC66" s="21"/>
      <c r="AJ66" s="22"/>
      <c r="AK66" s="22"/>
      <c r="AL66" s="22"/>
      <c r="AM66" s="22"/>
      <c r="AN66" s="20"/>
      <c r="AO66" s="20"/>
      <c r="AP66" s="20"/>
      <c r="AQ66" s="20"/>
      <c r="AR66" s="20"/>
    </row>
    <row r="67" spans="1:44" s="17" customFormat="1" ht="30.75" customHeight="1" x14ac:dyDescent="0.2">
      <c r="A67" s="150"/>
      <c r="C67" s="63"/>
      <c r="D67" s="66" t="str">
        <f t="shared" si="13"/>
        <v/>
      </c>
      <c r="E67" s="69" t="str">
        <f>IFERROR(VLOOKUP(J67,Causa!$A$2:$F$15,6,0),"")</f>
        <v/>
      </c>
      <c r="F67" s="52"/>
      <c r="G67" s="53"/>
      <c r="H67" s="212"/>
      <c r="I67" s="55"/>
      <c r="J67" s="54"/>
      <c r="K67" s="54"/>
      <c r="L67" s="54"/>
      <c r="M67" s="54"/>
      <c r="N67" s="54"/>
      <c r="O67" s="54"/>
      <c r="P67" s="54"/>
      <c r="Q67" s="55"/>
      <c r="R67" s="54"/>
      <c r="S67" s="56">
        <f t="shared" si="17"/>
        <v>0</v>
      </c>
      <c r="T67" s="56">
        <f t="shared" si="14"/>
        <v>0</v>
      </c>
      <c r="U67" s="56">
        <f t="shared" si="18"/>
        <v>0</v>
      </c>
      <c r="V67" s="56">
        <f t="shared" si="15"/>
        <v>0</v>
      </c>
      <c r="W67" s="64" t="str">
        <f t="shared" si="16"/>
        <v/>
      </c>
      <c r="X67" s="56" t="str">
        <f t="shared" si="19"/>
        <v>T</v>
      </c>
      <c r="Y67" s="20"/>
      <c r="Z67" s="19"/>
      <c r="AA67" s="20"/>
      <c r="AB67" s="19"/>
      <c r="AC67" s="21"/>
      <c r="AJ67" s="22"/>
      <c r="AK67" s="22"/>
      <c r="AL67" s="22"/>
      <c r="AM67" s="22"/>
      <c r="AN67" s="20"/>
      <c r="AO67" s="20"/>
      <c r="AP67" s="20"/>
      <c r="AQ67" s="20"/>
      <c r="AR67" s="20"/>
    </row>
    <row r="68" spans="1:44" s="17" customFormat="1" ht="30.75" customHeight="1" x14ac:dyDescent="0.2">
      <c r="A68" s="150"/>
      <c r="C68" s="63"/>
      <c r="D68" s="66" t="str">
        <f t="shared" si="13"/>
        <v/>
      </c>
      <c r="E68" s="69" t="str">
        <f>IFERROR(VLOOKUP(J68,Causa!$A$2:$F$15,6,0),"")</f>
        <v/>
      </c>
      <c r="F68" s="52"/>
      <c r="G68" s="53"/>
      <c r="H68" s="212"/>
      <c r="I68" s="55"/>
      <c r="J68" s="54"/>
      <c r="K68" s="54"/>
      <c r="L68" s="54"/>
      <c r="M68" s="54"/>
      <c r="N68" s="54"/>
      <c r="O68" s="54"/>
      <c r="P68" s="54"/>
      <c r="Q68" s="55"/>
      <c r="R68" s="54"/>
      <c r="S68" s="56">
        <f t="shared" si="17"/>
        <v>0</v>
      </c>
      <c r="T68" s="56">
        <f t="shared" si="14"/>
        <v>0</v>
      </c>
      <c r="U68" s="56">
        <f t="shared" si="18"/>
        <v>0</v>
      </c>
      <c r="V68" s="56">
        <f t="shared" si="15"/>
        <v>0</v>
      </c>
      <c r="W68" s="64" t="str">
        <f t="shared" si="16"/>
        <v/>
      </c>
      <c r="X68" s="56" t="str">
        <f t="shared" si="19"/>
        <v>T</v>
      </c>
      <c r="Y68" s="20"/>
      <c r="Z68" s="19"/>
      <c r="AA68" s="20"/>
      <c r="AB68" s="19"/>
      <c r="AC68" s="21"/>
      <c r="AJ68" s="22"/>
      <c r="AK68" s="22"/>
      <c r="AL68" s="22"/>
      <c r="AM68" s="22"/>
      <c r="AN68" s="20"/>
      <c r="AO68" s="20"/>
      <c r="AP68" s="20"/>
      <c r="AQ68" s="20"/>
      <c r="AR68" s="20"/>
    </row>
    <row r="69" spans="1:44" s="17" customFormat="1" ht="30.75" customHeight="1" x14ac:dyDescent="0.2">
      <c r="A69" s="150"/>
      <c r="C69" s="63"/>
      <c r="D69" s="66" t="str">
        <f t="shared" si="13"/>
        <v/>
      </c>
      <c r="E69" s="69" t="str">
        <f>IFERROR(VLOOKUP(J69,Causa!$A$2:$F$15,6,0),"")</f>
        <v/>
      </c>
      <c r="F69" s="52"/>
      <c r="G69" s="53"/>
      <c r="H69" s="212"/>
      <c r="I69" s="55"/>
      <c r="J69" s="54"/>
      <c r="K69" s="54"/>
      <c r="L69" s="54"/>
      <c r="M69" s="54"/>
      <c r="N69" s="54"/>
      <c r="O69" s="54"/>
      <c r="P69" s="54"/>
      <c r="Q69" s="55"/>
      <c r="R69" s="54"/>
      <c r="S69" s="56">
        <f t="shared" si="17"/>
        <v>0</v>
      </c>
      <c r="T69" s="56">
        <f t="shared" si="14"/>
        <v>0</v>
      </c>
      <c r="U69" s="56">
        <f t="shared" si="18"/>
        <v>0</v>
      </c>
      <c r="V69" s="56">
        <f t="shared" si="15"/>
        <v>0</v>
      </c>
      <c r="W69" s="64" t="str">
        <f t="shared" si="16"/>
        <v/>
      </c>
      <c r="X69" s="56" t="str">
        <f t="shared" si="19"/>
        <v>T</v>
      </c>
      <c r="Y69" s="20"/>
      <c r="Z69" s="19"/>
      <c r="AA69" s="20"/>
      <c r="AB69" s="19"/>
      <c r="AC69" s="21"/>
      <c r="AJ69" s="22"/>
      <c r="AK69" s="22"/>
      <c r="AL69" s="22"/>
      <c r="AM69" s="22"/>
      <c r="AN69" s="20"/>
      <c r="AO69" s="20"/>
      <c r="AP69" s="20"/>
      <c r="AQ69" s="20"/>
      <c r="AR69" s="20"/>
    </row>
    <row r="70" spans="1:44" s="17" customFormat="1" ht="30.75" customHeight="1" x14ac:dyDescent="0.2">
      <c r="A70" s="150"/>
      <c r="C70" s="63"/>
      <c r="D70" s="66" t="str">
        <f t="shared" si="13"/>
        <v/>
      </c>
      <c r="E70" s="69" t="str">
        <f>IFERROR(VLOOKUP(J70,Causa!$A$2:$F$15,6,0),"")</f>
        <v/>
      </c>
      <c r="F70" s="52"/>
      <c r="G70" s="53"/>
      <c r="H70" s="212"/>
      <c r="I70" s="55"/>
      <c r="J70" s="54"/>
      <c r="K70" s="54"/>
      <c r="L70" s="54"/>
      <c r="M70" s="54"/>
      <c r="N70" s="54"/>
      <c r="O70" s="54"/>
      <c r="P70" s="54"/>
      <c r="Q70" s="55"/>
      <c r="R70" s="54"/>
      <c r="S70" s="56">
        <f t="shared" si="17"/>
        <v>0</v>
      </c>
      <c r="T70" s="56">
        <f t="shared" si="14"/>
        <v>0</v>
      </c>
      <c r="U70" s="56">
        <f t="shared" si="18"/>
        <v>0</v>
      </c>
      <c r="V70" s="56">
        <f t="shared" si="15"/>
        <v>0</v>
      </c>
      <c r="W70" s="64" t="str">
        <f t="shared" si="16"/>
        <v/>
      </c>
      <c r="X70" s="56" t="str">
        <f t="shared" si="19"/>
        <v>T</v>
      </c>
      <c r="Y70" s="20"/>
      <c r="Z70" s="19"/>
      <c r="AA70" s="20"/>
      <c r="AB70" s="19"/>
      <c r="AC70" s="21"/>
      <c r="AJ70" s="22"/>
      <c r="AK70" s="22"/>
      <c r="AL70" s="22"/>
      <c r="AM70" s="22"/>
      <c r="AN70" s="20"/>
      <c r="AO70" s="20"/>
      <c r="AP70" s="20"/>
      <c r="AQ70" s="20"/>
      <c r="AR70" s="20"/>
    </row>
    <row r="71" spans="1:44" s="17" customFormat="1" ht="30.75" customHeight="1" x14ac:dyDescent="0.2">
      <c r="A71" s="150"/>
      <c r="C71" s="63"/>
      <c r="D71" s="66" t="str">
        <f t="shared" si="13"/>
        <v/>
      </c>
      <c r="E71" s="69" t="str">
        <f>IFERROR(VLOOKUP(J71,Causa!$A$2:$F$15,6,0),"")</f>
        <v/>
      </c>
      <c r="F71" s="52"/>
      <c r="G71" s="53"/>
      <c r="H71" s="212"/>
      <c r="I71" s="55"/>
      <c r="J71" s="54"/>
      <c r="K71" s="54"/>
      <c r="L71" s="54"/>
      <c r="M71" s="54"/>
      <c r="N71" s="54"/>
      <c r="O71" s="54"/>
      <c r="P71" s="54"/>
      <c r="Q71" s="55"/>
      <c r="R71" s="54"/>
      <c r="S71" s="56">
        <f t="shared" si="17"/>
        <v>0</v>
      </c>
      <c r="T71" s="56">
        <f t="shared" si="14"/>
        <v>0</v>
      </c>
      <c r="U71" s="56">
        <f t="shared" si="18"/>
        <v>0</v>
      </c>
      <c r="V71" s="56">
        <f t="shared" si="15"/>
        <v>0</v>
      </c>
      <c r="W71" s="64" t="str">
        <f t="shared" si="16"/>
        <v/>
      </c>
      <c r="X71" s="56" t="str">
        <f t="shared" si="19"/>
        <v>T</v>
      </c>
      <c r="Y71" s="20"/>
      <c r="Z71" s="19"/>
      <c r="AA71" s="20"/>
      <c r="AB71" s="19"/>
      <c r="AC71" s="21"/>
      <c r="AJ71" s="22"/>
      <c r="AK71" s="22"/>
      <c r="AL71" s="22"/>
      <c r="AM71" s="22"/>
      <c r="AN71" s="20"/>
      <c r="AO71" s="20"/>
      <c r="AP71" s="20"/>
      <c r="AQ71" s="20"/>
      <c r="AR71" s="20"/>
    </row>
    <row r="72" spans="1:44" s="17" customFormat="1" ht="30.75" customHeight="1" x14ac:dyDescent="0.2">
      <c r="A72" s="150"/>
      <c r="C72" s="63"/>
      <c r="D72" s="66" t="str">
        <f t="shared" si="13"/>
        <v/>
      </c>
      <c r="E72" s="69" t="str">
        <f>IFERROR(VLOOKUP(J72,Causa!$A$2:$F$15,6,0),"")</f>
        <v/>
      </c>
      <c r="F72" s="52"/>
      <c r="G72" s="53"/>
      <c r="H72" s="212"/>
      <c r="I72" s="55"/>
      <c r="J72" s="54"/>
      <c r="K72" s="54"/>
      <c r="L72" s="54"/>
      <c r="M72" s="54"/>
      <c r="N72" s="54"/>
      <c r="O72" s="54"/>
      <c r="P72" s="54"/>
      <c r="Q72" s="55"/>
      <c r="R72" s="54"/>
      <c r="S72" s="56">
        <f t="shared" si="17"/>
        <v>0</v>
      </c>
      <c r="T72" s="56">
        <f t="shared" si="14"/>
        <v>0</v>
      </c>
      <c r="U72" s="56">
        <f t="shared" si="18"/>
        <v>0</v>
      </c>
      <c r="V72" s="56">
        <f t="shared" si="15"/>
        <v>0</v>
      </c>
      <c r="W72" s="64" t="str">
        <f t="shared" si="16"/>
        <v/>
      </c>
      <c r="X72" s="56" t="str">
        <f t="shared" si="19"/>
        <v>T</v>
      </c>
      <c r="Y72" s="20"/>
      <c r="Z72" s="19"/>
      <c r="AA72" s="20"/>
      <c r="AB72" s="19"/>
      <c r="AC72" s="21"/>
      <c r="AJ72" s="22"/>
      <c r="AK72" s="22"/>
      <c r="AL72" s="22"/>
      <c r="AM72" s="22"/>
      <c r="AN72" s="20"/>
      <c r="AO72" s="20"/>
      <c r="AP72" s="20"/>
      <c r="AQ72" s="20"/>
      <c r="AR72" s="20"/>
    </row>
    <row r="73" spans="1:44" s="17" customFormat="1" ht="30.75" customHeight="1" x14ac:dyDescent="0.2">
      <c r="A73" s="150"/>
      <c r="C73" s="63"/>
      <c r="D73" s="66" t="str">
        <f t="shared" si="13"/>
        <v/>
      </c>
      <c r="E73" s="69" t="str">
        <f>IFERROR(VLOOKUP(J73,Causa!$A$2:$F$15,6,0),"")</f>
        <v/>
      </c>
      <c r="F73" s="52"/>
      <c r="G73" s="53"/>
      <c r="H73" s="212"/>
      <c r="I73" s="55"/>
      <c r="J73" s="54"/>
      <c r="K73" s="54"/>
      <c r="L73" s="54"/>
      <c r="M73" s="54"/>
      <c r="N73" s="54"/>
      <c r="O73" s="54"/>
      <c r="P73" s="54"/>
      <c r="Q73" s="55"/>
      <c r="R73" s="54"/>
      <c r="S73" s="56">
        <f t="shared" si="17"/>
        <v>0</v>
      </c>
      <c r="T73" s="56">
        <f t="shared" si="14"/>
        <v>0</v>
      </c>
      <c r="U73" s="56">
        <f t="shared" si="18"/>
        <v>0</v>
      </c>
      <c r="V73" s="56">
        <f t="shared" si="15"/>
        <v>0</v>
      </c>
      <c r="W73" s="64" t="str">
        <f t="shared" si="16"/>
        <v/>
      </c>
      <c r="X73" s="56" t="str">
        <f t="shared" si="19"/>
        <v>T</v>
      </c>
      <c r="Y73" s="20"/>
      <c r="Z73" s="19"/>
      <c r="AA73" s="20"/>
      <c r="AB73" s="19"/>
      <c r="AC73" s="21"/>
      <c r="AJ73" s="22"/>
      <c r="AK73" s="22"/>
      <c r="AL73" s="22"/>
      <c r="AM73" s="22"/>
      <c r="AN73" s="20"/>
      <c r="AO73" s="20"/>
      <c r="AP73" s="20"/>
      <c r="AQ73" s="20"/>
      <c r="AR73" s="20"/>
    </row>
    <row r="74" spans="1:44" s="17" customFormat="1" ht="30.75" customHeight="1" x14ac:dyDescent="0.2">
      <c r="A74" s="150"/>
      <c r="C74" s="63"/>
      <c r="D74" s="66" t="str">
        <f t="shared" si="13"/>
        <v/>
      </c>
      <c r="E74" s="69" t="str">
        <f>IFERROR(VLOOKUP(J74,Causa!$A$2:$F$15,6,0),"")</f>
        <v/>
      </c>
      <c r="F74" s="52"/>
      <c r="G74" s="53"/>
      <c r="H74" s="212"/>
      <c r="I74" s="55"/>
      <c r="J74" s="54"/>
      <c r="K74" s="54"/>
      <c r="L74" s="54"/>
      <c r="M74" s="54"/>
      <c r="N74" s="54"/>
      <c r="O74" s="54"/>
      <c r="P74" s="54"/>
      <c r="Q74" s="55"/>
      <c r="R74" s="54"/>
      <c r="S74" s="56">
        <f t="shared" si="17"/>
        <v>0</v>
      </c>
      <c r="T74" s="56">
        <f t="shared" si="14"/>
        <v>0</v>
      </c>
      <c r="U74" s="56">
        <f t="shared" si="18"/>
        <v>0</v>
      </c>
      <c r="V74" s="56">
        <f t="shared" si="15"/>
        <v>0</v>
      </c>
      <c r="W74" s="64" t="str">
        <f t="shared" si="16"/>
        <v/>
      </c>
      <c r="X74" s="56" t="str">
        <f t="shared" si="19"/>
        <v>T</v>
      </c>
      <c r="Y74" s="20"/>
      <c r="Z74" s="19"/>
      <c r="AA74" s="20"/>
      <c r="AB74" s="19"/>
      <c r="AC74" s="21"/>
      <c r="AJ74" s="22"/>
      <c r="AK74" s="22"/>
      <c r="AL74" s="22"/>
      <c r="AM74" s="22"/>
      <c r="AN74" s="20"/>
      <c r="AO74" s="20"/>
      <c r="AP74" s="20"/>
      <c r="AQ74" s="20"/>
      <c r="AR74" s="20"/>
    </row>
    <row r="75" spans="1:44" s="17" customFormat="1" ht="30.75" customHeight="1" x14ac:dyDescent="0.2">
      <c r="A75" s="150"/>
      <c r="C75" s="63"/>
      <c r="D75" s="66" t="str">
        <f t="shared" si="13"/>
        <v/>
      </c>
      <c r="E75" s="69" t="str">
        <f>IFERROR(VLOOKUP(J75,Causa!$A$2:$F$15,6,0),"")</f>
        <v/>
      </c>
      <c r="F75" s="52"/>
      <c r="G75" s="53"/>
      <c r="H75" s="212"/>
      <c r="I75" s="55"/>
      <c r="J75" s="54"/>
      <c r="K75" s="54"/>
      <c r="L75" s="54"/>
      <c r="M75" s="54"/>
      <c r="N75" s="54"/>
      <c r="O75" s="54"/>
      <c r="P75" s="54"/>
      <c r="Q75" s="55"/>
      <c r="R75" s="54"/>
      <c r="S75" s="56">
        <f t="shared" si="17"/>
        <v>0</v>
      </c>
      <c r="T75" s="56">
        <f t="shared" si="14"/>
        <v>0</v>
      </c>
      <c r="U75" s="56">
        <f t="shared" si="18"/>
        <v>0</v>
      </c>
      <c r="V75" s="56">
        <f t="shared" si="15"/>
        <v>0</v>
      </c>
      <c r="W75" s="64" t="str">
        <f t="shared" si="16"/>
        <v/>
      </c>
      <c r="X75" s="56" t="str">
        <f t="shared" si="19"/>
        <v>T</v>
      </c>
      <c r="Y75" s="20"/>
      <c r="Z75" s="19"/>
      <c r="AA75" s="20"/>
      <c r="AB75" s="19"/>
      <c r="AC75" s="21"/>
      <c r="AJ75" s="22"/>
      <c r="AK75" s="22"/>
      <c r="AL75" s="22"/>
      <c r="AM75" s="22"/>
      <c r="AN75" s="20"/>
      <c r="AO75" s="20"/>
      <c r="AP75" s="20"/>
      <c r="AQ75" s="20"/>
      <c r="AR75" s="20"/>
    </row>
    <row r="76" spans="1:44" s="17" customFormat="1" ht="30.75" customHeight="1" x14ac:dyDescent="0.2">
      <c r="A76" s="150"/>
      <c r="C76" s="63"/>
      <c r="D76" s="66" t="str">
        <f t="shared" si="13"/>
        <v/>
      </c>
      <c r="E76" s="69" t="str">
        <f>IFERROR(VLOOKUP(J76,Causa!$A$2:$F$15,6,0),"")</f>
        <v/>
      </c>
      <c r="F76" s="52"/>
      <c r="G76" s="53"/>
      <c r="H76" s="212"/>
      <c r="I76" s="55"/>
      <c r="J76" s="54"/>
      <c r="K76" s="54"/>
      <c r="L76" s="54"/>
      <c r="M76" s="54"/>
      <c r="N76" s="54"/>
      <c r="O76" s="54"/>
      <c r="P76" s="54"/>
      <c r="Q76" s="55"/>
      <c r="R76" s="54"/>
      <c r="S76" s="56">
        <f t="shared" si="17"/>
        <v>0</v>
      </c>
      <c r="T76" s="56">
        <f t="shared" si="14"/>
        <v>0</v>
      </c>
      <c r="U76" s="56">
        <f t="shared" si="18"/>
        <v>0</v>
      </c>
      <c r="V76" s="56">
        <f t="shared" si="15"/>
        <v>0</v>
      </c>
      <c r="W76" s="64" t="str">
        <f t="shared" si="16"/>
        <v/>
      </c>
      <c r="X76" s="56" t="str">
        <f t="shared" si="19"/>
        <v>T</v>
      </c>
      <c r="Y76" s="20"/>
      <c r="Z76" s="19"/>
      <c r="AA76" s="20"/>
      <c r="AB76" s="19"/>
      <c r="AC76" s="21"/>
      <c r="AJ76" s="22"/>
      <c r="AK76" s="22"/>
      <c r="AL76" s="22"/>
      <c r="AM76" s="22"/>
      <c r="AN76" s="20"/>
      <c r="AO76" s="20"/>
      <c r="AP76" s="20"/>
      <c r="AQ76" s="20"/>
      <c r="AR76" s="20"/>
    </row>
    <row r="77" spans="1:44" s="17" customFormat="1" ht="30.75" customHeight="1" x14ac:dyDescent="0.2">
      <c r="A77" s="150"/>
      <c r="C77" s="63"/>
      <c r="D77" s="66" t="str">
        <f t="shared" si="13"/>
        <v/>
      </c>
      <c r="E77" s="69" t="str">
        <f>IFERROR(VLOOKUP(J77,Causa!$A$2:$F$15,6,0),"")</f>
        <v/>
      </c>
      <c r="F77" s="52"/>
      <c r="G77" s="53"/>
      <c r="H77" s="212"/>
      <c r="I77" s="55"/>
      <c r="J77" s="54"/>
      <c r="K77" s="54"/>
      <c r="L77" s="54"/>
      <c r="M77" s="54"/>
      <c r="N77" s="54"/>
      <c r="O77" s="54"/>
      <c r="P77" s="54"/>
      <c r="Q77" s="55"/>
      <c r="R77" s="54"/>
      <c r="S77" s="56">
        <f t="shared" si="17"/>
        <v>0</v>
      </c>
      <c r="T77" s="56">
        <f t="shared" si="14"/>
        <v>0</v>
      </c>
      <c r="U77" s="56">
        <f t="shared" si="18"/>
        <v>0</v>
      </c>
      <c r="V77" s="56">
        <f t="shared" si="15"/>
        <v>0</v>
      </c>
      <c r="W77" s="64" t="str">
        <f t="shared" si="16"/>
        <v/>
      </c>
      <c r="X77" s="56" t="str">
        <f t="shared" si="19"/>
        <v>T</v>
      </c>
      <c r="Y77" s="20"/>
      <c r="Z77" s="19"/>
      <c r="AA77" s="20"/>
      <c r="AB77" s="19"/>
      <c r="AC77" s="21"/>
      <c r="AJ77" s="22"/>
      <c r="AK77" s="22"/>
      <c r="AL77" s="22"/>
      <c r="AM77" s="22"/>
      <c r="AN77" s="20"/>
      <c r="AO77" s="20"/>
      <c r="AP77" s="20"/>
      <c r="AQ77" s="20"/>
      <c r="AR77" s="20"/>
    </row>
    <row r="78" spans="1:44" s="17" customFormat="1" ht="30.75" customHeight="1" x14ac:dyDescent="0.2">
      <c r="A78" s="150"/>
      <c r="C78" s="63"/>
      <c r="D78" s="66" t="str">
        <f t="shared" si="13"/>
        <v/>
      </c>
      <c r="E78" s="69" t="str">
        <f>IFERROR(VLOOKUP(J78,Causa!$A$2:$F$15,6,0),"")</f>
        <v/>
      </c>
      <c r="F78" s="52"/>
      <c r="G78" s="53"/>
      <c r="H78" s="212"/>
      <c r="I78" s="55"/>
      <c r="J78" s="54"/>
      <c r="K78" s="54"/>
      <c r="L78" s="54"/>
      <c r="M78" s="54"/>
      <c r="N78" s="54"/>
      <c r="O78" s="54"/>
      <c r="P78" s="54"/>
      <c r="Q78" s="55"/>
      <c r="R78" s="54"/>
      <c r="S78" s="56">
        <f t="shared" si="17"/>
        <v>0</v>
      </c>
      <c r="T78" s="56">
        <f t="shared" si="14"/>
        <v>0</v>
      </c>
      <c r="U78" s="56">
        <f t="shared" si="18"/>
        <v>0</v>
      </c>
      <c r="V78" s="56">
        <f t="shared" si="15"/>
        <v>0</v>
      </c>
      <c r="W78" s="64" t="str">
        <f t="shared" si="16"/>
        <v/>
      </c>
      <c r="X78" s="56" t="str">
        <f t="shared" si="19"/>
        <v>T</v>
      </c>
      <c r="Y78" s="20"/>
      <c r="Z78" s="19"/>
      <c r="AA78" s="20"/>
      <c r="AB78" s="19"/>
      <c r="AC78" s="21"/>
      <c r="AJ78" s="22"/>
      <c r="AK78" s="22"/>
      <c r="AL78" s="22"/>
      <c r="AM78" s="22"/>
      <c r="AN78" s="20"/>
      <c r="AO78" s="20"/>
      <c r="AP78" s="20"/>
      <c r="AQ78" s="20"/>
      <c r="AR78" s="20"/>
    </row>
    <row r="79" spans="1:44" s="17" customFormat="1" ht="30.75" customHeight="1" x14ac:dyDescent="0.2">
      <c r="A79" s="150"/>
      <c r="C79" s="63"/>
      <c r="D79" s="66" t="str">
        <f t="shared" si="13"/>
        <v/>
      </c>
      <c r="E79" s="69" t="str">
        <f>IFERROR(VLOOKUP(J79,Causa!$A$2:$F$15,6,0),"")</f>
        <v/>
      </c>
      <c r="F79" s="52"/>
      <c r="G79" s="53"/>
      <c r="H79" s="212"/>
      <c r="I79" s="55"/>
      <c r="J79" s="54"/>
      <c r="K79" s="54"/>
      <c r="L79" s="54"/>
      <c r="M79" s="54"/>
      <c r="N79" s="54"/>
      <c r="O79" s="54"/>
      <c r="P79" s="54"/>
      <c r="Q79" s="55"/>
      <c r="R79" s="54"/>
      <c r="S79" s="56">
        <f t="shared" si="17"/>
        <v>0</v>
      </c>
      <c r="T79" s="56">
        <f t="shared" si="14"/>
        <v>0</v>
      </c>
      <c r="U79" s="56">
        <f t="shared" si="18"/>
        <v>0</v>
      </c>
      <c r="V79" s="56">
        <f t="shared" si="15"/>
        <v>0</v>
      </c>
      <c r="W79" s="64" t="str">
        <f t="shared" si="16"/>
        <v/>
      </c>
      <c r="X79" s="56" t="str">
        <f t="shared" si="19"/>
        <v>T</v>
      </c>
      <c r="Y79" s="20"/>
      <c r="Z79" s="19"/>
      <c r="AA79" s="20"/>
      <c r="AB79" s="19"/>
      <c r="AC79" s="21"/>
      <c r="AJ79" s="22"/>
      <c r="AK79" s="22"/>
      <c r="AL79" s="22"/>
      <c r="AM79" s="22"/>
      <c r="AN79" s="20"/>
      <c r="AO79" s="20"/>
      <c r="AP79" s="20"/>
      <c r="AQ79" s="20"/>
      <c r="AR79" s="20"/>
    </row>
    <row r="80" spans="1:44" s="17" customFormat="1" ht="30.75" customHeight="1" x14ac:dyDescent="0.2">
      <c r="A80" s="150"/>
      <c r="C80" s="63"/>
      <c r="D80" s="66" t="str">
        <f t="shared" si="13"/>
        <v/>
      </c>
      <c r="E80" s="69" t="str">
        <f>IFERROR(VLOOKUP(J80,Causa!$A$2:$F$15,6,0),"")</f>
        <v/>
      </c>
      <c r="F80" s="52"/>
      <c r="G80" s="53"/>
      <c r="H80" s="212"/>
      <c r="I80" s="55"/>
      <c r="J80" s="54"/>
      <c r="K80" s="54"/>
      <c r="L80" s="54"/>
      <c r="M80" s="54"/>
      <c r="N80" s="54"/>
      <c r="O80" s="54"/>
      <c r="P80" s="54"/>
      <c r="Q80" s="55"/>
      <c r="R80" s="54"/>
      <c r="S80" s="56">
        <f t="shared" si="17"/>
        <v>0</v>
      </c>
      <c r="T80" s="56">
        <f t="shared" si="14"/>
        <v>0</v>
      </c>
      <c r="U80" s="56">
        <f t="shared" si="18"/>
        <v>0</v>
      </c>
      <c r="V80" s="56">
        <f t="shared" si="15"/>
        <v>0</v>
      </c>
      <c r="W80" s="64" t="str">
        <f t="shared" si="16"/>
        <v/>
      </c>
      <c r="X80" s="56" t="str">
        <f t="shared" si="19"/>
        <v>T</v>
      </c>
      <c r="Y80" s="20"/>
      <c r="Z80" s="19"/>
      <c r="AA80" s="20"/>
      <c r="AB80" s="19"/>
      <c r="AC80" s="21"/>
      <c r="AJ80" s="22"/>
      <c r="AK80" s="22"/>
      <c r="AL80" s="22"/>
      <c r="AM80" s="22"/>
      <c r="AN80" s="20"/>
      <c r="AO80" s="20"/>
      <c r="AP80" s="20"/>
      <c r="AQ80" s="20"/>
      <c r="AR80" s="20"/>
    </row>
    <row r="81" spans="1:44" s="17" customFormat="1" ht="30.75" customHeight="1" x14ac:dyDescent="0.2">
      <c r="A81" s="150"/>
      <c r="C81" s="63"/>
      <c r="D81" s="66" t="str">
        <f t="shared" si="13"/>
        <v/>
      </c>
      <c r="E81" s="69" t="str">
        <f>IFERROR(VLOOKUP(J81,Causa!$A$2:$F$15,6,0),"")</f>
        <v/>
      </c>
      <c r="F81" s="52"/>
      <c r="G81" s="53"/>
      <c r="H81" s="212"/>
      <c r="I81" s="55"/>
      <c r="J81" s="54"/>
      <c r="K81" s="54"/>
      <c r="L81" s="54"/>
      <c r="M81" s="54"/>
      <c r="N81" s="54"/>
      <c r="O81" s="54"/>
      <c r="P81" s="54"/>
      <c r="Q81" s="55"/>
      <c r="R81" s="54"/>
      <c r="S81" s="56">
        <f t="shared" si="17"/>
        <v>0</v>
      </c>
      <c r="T81" s="56">
        <f t="shared" si="14"/>
        <v>0</v>
      </c>
      <c r="U81" s="56">
        <f t="shared" si="18"/>
        <v>0</v>
      </c>
      <c r="V81" s="56">
        <f t="shared" si="15"/>
        <v>0</v>
      </c>
      <c r="W81" s="64" t="str">
        <f t="shared" si="16"/>
        <v/>
      </c>
      <c r="X81" s="56" t="str">
        <f t="shared" si="19"/>
        <v>T</v>
      </c>
      <c r="Y81" s="20"/>
      <c r="Z81" s="19"/>
      <c r="AA81" s="20"/>
      <c r="AB81" s="19"/>
      <c r="AC81" s="21"/>
      <c r="AJ81" s="22"/>
      <c r="AK81" s="22"/>
      <c r="AL81" s="22"/>
      <c r="AM81" s="22"/>
      <c r="AN81" s="20"/>
      <c r="AO81" s="20"/>
      <c r="AP81" s="20"/>
      <c r="AQ81" s="20"/>
      <c r="AR81" s="20"/>
    </row>
    <row r="82" spans="1:44" s="17" customFormat="1" ht="30.75" customHeight="1" x14ac:dyDescent="0.2">
      <c r="A82" s="150"/>
      <c r="C82" s="63"/>
      <c r="D82" s="66" t="str">
        <f t="shared" si="13"/>
        <v/>
      </c>
      <c r="E82" s="69" t="str">
        <f>IFERROR(VLOOKUP(J82,Causa!$A$2:$F$15,6,0),"")</f>
        <v/>
      </c>
      <c r="F82" s="52"/>
      <c r="G82" s="53"/>
      <c r="H82" s="212"/>
      <c r="I82" s="55"/>
      <c r="J82" s="54"/>
      <c r="K82" s="54"/>
      <c r="L82" s="54"/>
      <c r="M82" s="54"/>
      <c r="N82" s="54"/>
      <c r="O82" s="54"/>
      <c r="P82" s="54"/>
      <c r="Q82" s="55"/>
      <c r="R82" s="54"/>
      <c r="S82" s="56">
        <f t="shared" si="17"/>
        <v>0</v>
      </c>
      <c r="T82" s="56">
        <f t="shared" si="14"/>
        <v>0</v>
      </c>
      <c r="U82" s="56">
        <f t="shared" si="18"/>
        <v>0</v>
      </c>
      <c r="V82" s="56">
        <f t="shared" si="15"/>
        <v>0</v>
      </c>
      <c r="W82" s="64" t="str">
        <f t="shared" si="16"/>
        <v/>
      </c>
      <c r="X82" s="56" t="str">
        <f t="shared" si="19"/>
        <v>T</v>
      </c>
      <c r="Y82" s="20"/>
      <c r="Z82" s="19"/>
      <c r="AA82" s="20"/>
      <c r="AB82" s="19"/>
      <c r="AC82" s="21"/>
      <c r="AJ82" s="22"/>
      <c r="AK82" s="22"/>
      <c r="AL82" s="22"/>
      <c r="AM82" s="22"/>
      <c r="AN82" s="20"/>
      <c r="AO82" s="20"/>
      <c r="AP82" s="20"/>
      <c r="AQ82" s="20"/>
      <c r="AR82" s="20"/>
    </row>
    <row r="83" spans="1:44" s="17" customFormat="1" ht="30.75" customHeight="1" x14ac:dyDescent="0.2">
      <c r="A83" s="150"/>
      <c r="C83" s="63"/>
      <c r="D83" s="66" t="str">
        <f t="shared" si="13"/>
        <v/>
      </c>
      <c r="E83" s="69" t="str">
        <f>IFERROR(VLOOKUP(J83,Causa!$A$2:$F$15,6,0),"")</f>
        <v/>
      </c>
      <c r="F83" s="52"/>
      <c r="G83" s="53"/>
      <c r="H83" s="212"/>
      <c r="I83" s="55"/>
      <c r="J83" s="54"/>
      <c r="K83" s="54"/>
      <c r="L83" s="54"/>
      <c r="M83" s="54"/>
      <c r="N83" s="54"/>
      <c r="O83" s="54"/>
      <c r="P83" s="54"/>
      <c r="Q83" s="55"/>
      <c r="R83" s="54"/>
      <c r="S83" s="56">
        <f t="shared" si="17"/>
        <v>0</v>
      </c>
      <c r="T83" s="56">
        <f t="shared" si="14"/>
        <v>0</v>
      </c>
      <c r="U83" s="56">
        <f t="shared" si="18"/>
        <v>0</v>
      </c>
      <c r="V83" s="56">
        <f t="shared" si="15"/>
        <v>0</v>
      </c>
      <c r="W83" s="64" t="str">
        <f t="shared" si="16"/>
        <v/>
      </c>
      <c r="X83" s="56" t="str">
        <f t="shared" si="19"/>
        <v>T</v>
      </c>
      <c r="Y83" s="20"/>
      <c r="Z83" s="19"/>
      <c r="AA83" s="20"/>
      <c r="AB83" s="19"/>
      <c r="AC83" s="21"/>
      <c r="AJ83" s="22"/>
      <c r="AK83" s="22"/>
      <c r="AL83" s="22"/>
      <c r="AM83" s="22"/>
      <c r="AN83" s="20"/>
      <c r="AO83" s="20"/>
      <c r="AP83" s="20"/>
      <c r="AQ83" s="20"/>
      <c r="AR83" s="20"/>
    </row>
    <row r="84" spans="1:44" s="17" customFormat="1" ht="30.75" customHeight="1" x14ac:dyDescent="0.2">
      <c r="A84" s="150"/>
      <c r="C84" s="63"/>
      <c r="D84" s="66" t="str">
        <f t="shared" si="13"/>
        <v/>
      </c>
      <c r="E84" s="69" t="str">
        <f>IFERROR(VLOOKUP(J84,Causa!$A$2:$F$15,6,0),"")</f>
        <v/>
      </c>
      <c r="F84" s="52"/>
      <c r="G84" s="53"/>
      <c r="H84" s="212"/>
      <c r="I84" s="55"/>
      <c r="J84" s="54"/>
      <c r="K84" s="54"/>
      <c r="L84" s="54"/>
      <c r="M84" s="54"/>
      <c r="N84" s="54"/>
      <c r="O84" s="54"/>
      <c r="P84" s="54"/>
      <c r="Q84" s="55"/>
      <c r="R84" s="54"/>
      <c r="S84" s="56">
        <f t="shared" si="17"/>
        <v>0</v>
      </c>
      <c r="T84" s="56">
        <f t="shared" si="14"/>
        <v>0</v>
      </c>
      <c r="U84" s="56">
        <f t="shared" si="18"/>
        <v>0</v>
      </c>
      <c r="V84" s="56">
        <f t="shared" si="15"/>
        <v>0</v>
      </c>
      <c r="W84" s="64" t="str">
        <f t="shared" si="16"/>
        <v/>
      </c>
      <c r="X84" s="56" t="str">
        <f t="shared" si="19"/>
        <v>T</v>
      </c>
      <c r="Y84" s="20"/>
      <c r="Z84" s="19"/>
      <c r="AA84" s="20"/>
      <c r="AB84" s="19"/>
      <c r="AC84" s="21"/>
      <c r="AJ84" s="22"/>
      <c r="AK84" s="22"/>
      <c r="AL84" s="22"/>
      <c r="AM84" s="22"/>
      <c r="AN84" s="20"/>
      <c r="AO84" s="20"/>
      <c r="AP84" s="20"/>
      <c r="AQ84" s="20"/>
      <c r="AR84" s="20"/>
    </row>
    <row r="85" spans="1:44" s="17" customFormat="1" ht="30.75" customHeight="1" x14ac:dyDescent="0.2">
      <c r="A85" s="150"/>
      <c r="C85" s="63"/>
      <c r="D85" s="66" t="str">
        <f t="shared" si="13"/>
        <v/>
      </c>
      <c r="E85" s="69" t="str">
        <f>IFERROR(VLOOKUP(J85,Causa!$A$2:$F$15,6,0),"")</f>
        <v/>
      </c>
      <c r="F85" s="52"/>
      <c r="G85" s="53"/>
      <c r="H85" s="212"/>
      <c r="I85" s="55"/>
      <c r="J85" s="54"/>
      <c r="K85" s="54"/>
      <c r="L85" s="54"/>
      <c r="M85" s="54"/>
      <c r="N85" s="54"/>
      <c r="O85" s="54"/>
      <c r="P85" s="54"/>
      <c r="Q85" s="55"/>
      <c r="R85" s="54"/>
      <c r="S85" s="56">
        <f t="shared" si="17"/>
        <v>0</v>
      </c>
      <c r="T85" s="56">
        <f t="shared" si="14"/>
        <v>0</v>
      </c>
      <c r="U85" s="56">
        <f t="shared" si="18"/>
        <v>0</v>
      </c>
      <c r="V85" s="56">
        <f t="shared" si="15"/>
        <v>0</v>
      </c>
      <c r="W85" s="64" t="str">
        <f t="shared" si="16"/>
        <v/>
      </c>
      <c r="X85" s="56" t="str">
        <f t="shared" si="19"/>
        <v>T</v>
      </c>
      <c r="Y85" s="20"/>
      <c r="Z85" s="19"/>
      <c r="AA85" s="20"/>
      <c r="AB85" s="19"/>
      <c r="AC85" s="21"/>
      <c r="AJ85" s="22"/>
      <c r="AK85" s="22"/>
      <c r="AL85" s="22"/>
      <c r="AM85" s="22"/>
      <c r="AN85" s="20"/>
      <c r="AO85" s="20"/>
      <c r="AP85" s="20"/>
      <c r="AQ85" s="20"/>
      <c r="AR85" s="20"/>
    </row>
    <row r="86" spans="1:44" s="17" customFormat="1" ht="30.75" customHeight="1" x14ac:dyDescent="0.2">
      <c r="A86" s="150"/>
      <c r="C86" s="63"/>
      <c r="D86" s="66" t="str">
        <f t="shared" si="13"/>
        <v/>
      </c>
      <c r="E86" s="69" t="str">
        <f>IFERROR(VLOOKUP(J86,Causa!$A$2:$F$15,6,0),"")</f>
        <v/>
      </c>
      <c r="F86" s="52"/>
      <c r="G86" s="53"/>
      <c r="H86" s="212"/>
      <c r="I86" s="55"/>
      <c r="J86" s="54"/>
      <c r="K86" s="54"/>
      <c r="L86" s="54"/>
      <c r="M86" s="54"/>
      <c r="N86" s="54"/>
      <c r="O86" s="54"/>
      <c r="P86" s="54"/>
      <c r="Q86" s="55"/>
      <c r="R86" s="54"/>
      <c r="S86" s="56">
        <f t="shared" si="17"/>
        <v>0</v>
      </c>
      <c r="T86" s="56">
        <f t="shared" si="14"/>
        <v>0</v>
      </c>
      <c r="U86" s="56">
        <f t="shared" si="18"/>
        <v>0</v>
      </c>
      <c r="V86" s="56">
        <f t="shared" si="15"/>
        <v>0</v>
      </c>
      <c r="W86" s="64" t="str">
        <f t="shared" si="16"/>
        <v/>
      </c>
      <c r="X86" s="56" t="str">
        <f t="shared" si="19"/>
        <v>T</v>
      </c>
      <c r="Y86" s="20"/>
      <c r="Z86" s="19"/>
      <c r="AA86" s="20"/>
      <c r="AB86" s="19"/>
      <c r="AC86" s="21"/>
      <c r="AJ86" s="22"/>
      <c r="AK86" s="22"/>
      <c r="AL86" s="22"/>
      <c r="AM86" s="22"/>
      <c r="AN86" s="20"/>
      <c r="AO86" s="20"/>
      <c r="AP86" s="20"/>
      <c r="AQ86" s="20"/>
      <c r="AR86" s="20"/>
    </row>
    <row r="87" spans="1:44" s="17" customFormat="1" ht="30.75" customHeight="1" x14ac:dyDescent="0.2">
      <c r="A87" s="150"/>
      <c r="C87" s="63"/>
      <c r="D87" s="66" t="str">
        <f t="shared" si="13"/>
        <v/>
      </c>
      <c r="E87" s="69" t="str">
        <f>IFERROR(VLOOKUP(J87,Causa!$A$2:$F$15,6,0),"")</f>
        <v/>
      </c>
      <c r="F87" s="52"/>
      <c r="G87" s="53"/>
      <c r="H87" s="212"/>
      <c r="I87" s="55"/>
      <c r="J87" s="54"/>
      <c r="K87" s="54"/>
      <c r="L87" s="54"/>
      <c r="M87" s="54"/>
      <c r="N87" s="54"/>
      <c r="O87" s="54"/>
      <c r="P87" s="54"/>
      <c r="Q87" s="55"/>
      <c r="R87" s="54"/>
      <c r="S87" s="56">
        <f t="shared" si="17"/>
        <v>0</v>
      </c>
      <c r="T87" s="56">
        <f t="shared" si="14"/>
        <v>0</v>
      </c>
      <c r="U87" s="56">
        <f t="shared" si="18"/>
        <v>0</v>
      </c>
      <c r="V87" s="56">
        <f t="shared" si="15"/>
        <v>0</v>
      </c>
      <c r="W87" s="64" t="str">
        <f t="shared" si="16"/>
        <v/>
      </c>
      <c r="X87" s="56" t="str">
        <f t="shared" si="19"/>
        <v>T</v>
      </c>
      <c r="Y87" s="20"/>
      <c r="Z87" s="19"/>
      <c r="AA87" s="20"/>
      <c r="AB87" s="19"/>
      <c r="AC87" s="21"/>
      <c r="AJ87" s="22"/>
      <c r="AK87" s="22"/>
      <c r="AL87" s="22"/>
      <c r="AM87" s="22"/>
      <c r="AN87" s="20"/>
      <c r="AO87" s="20"/>
      <c r="AP87" s="20"/>
      <c r="AQ87" s="20"/>
      <c r="AR87" s="20"/>
    </row>
    <row r="88" spans="1:44" s="17" customFormat="1" ht="30.75" customHeight="1" x14ac:dyDescent="0.2">
      <c r="A88" s="150"/>
      <c r="C88" s="63"/>
      <c r="D88" s="66" t="str">
        <f t="shared" si="13"/>
        <v/>
      </c>
      <c r="E88" s="69" t="str">
        <f>IFERROR(VLOOKUP(J88,Causa!$A$2:$F$15,6,0),"")</f>
        <v/>
      </c>
      <c r="F88" s="52"/>
      <c r="G88" s="53"/>
      <c r="H88" s="212"/>
      <c r="I88" s="55"/>
      <c r="J88" s="54"/>
      <c r="K88" s="54"/>
      <c r="L88" s="54"/>
      <c r="M88" s="54"/>
      <c r="N88" s="54"/>
      <c r="O88" s="54"/>
      <c r="P88" s="54"/>
      <c r="Q88" s="55"/>
      <c r="R88" s="54"/>
      <c r="S88" s="56">
        <f t="shared" si="17"/>
        <v>0</v>
      </c>
      <c r="T88" s="56">
        <f t="shared" si="14"/>
        <v>0</v>
      </c>
      <c r="U88" s="56">
        <f t="shared" si="18"/>
        <v>0</v>
      </c>
      <c r="V88" s="56">
        <f t="shared" si="15"/>
        <v>0</v>
      </c>
      <c r="W88" s="64" t="str">
        <f t="shared" si="16"/>
        <v/>
      </c>
      <c r="X88" s="56" t="str">
        <f t="shared" si="19"/>
        <v>T</v>
      </c>
      <c r="Y88" s="20"/>
      <c r="Z88" s="19"/>
      <c r="AA88" s="20"/>
      <c r="AB88" s="19"/>
      <c r="AC88" s="21"/>
      <c r="AJ88" s="22"/>
      <c r="AK88" s="22"/>
      <c r="AL88" s="22"/>
      <c r="AM88" s="22"/>
      <c r="AN88" s="20"/>
      <c r="AO88" s="20"/>
      <c r="AP88" s="20"/>
      <c r="AQ88" s="20"/>
      <c r="AR88" s="20"/>
    </row>
    <row r="89" spans="1:44" s="17" customFormat="1" ht="30.75" customHeight="1" x14ac:dyDescent="0.2">
      <c r="A89" s="150"/>
      <c r="C89" s="63"/>
      <c r="D89" s="66" t="str">
        <f t="shared" si="13"/>
        <v/>
      </c>
      <c r="E89" s="69" t="str">
        <f>IFERROR(VLOOKUP(J89,Causa!$A$2:$F$15,6,0),"")</f>
        <v/>
      </c>
      <c r="F89" s="52"/>
      <c r="G89" s="53"/>
      <c r="H89" s="212"/>
      <c r="I89" s="55"/>
      <c r="J89" s="54"/>
      <c r="K89" s="54"/>
      <c r="L89" s="54"/>
      <c r="M89" s="54"/>
      <c r="N89" s="54"/>
      <c r="O89" s="54"/>
      <c r="P89" s="54"/>
      <c r="Q89" s="55"/>
      <c r="R89" s="54"/>
      <c r="S89" s="56">
        <f t="shared" si="17"/>
        <v>0</v>
      </c>
      <c r="T89" s="56">
        <f t="shared" si="14"/>
        <v>0</v>
      </c>
      <c r="U89" s="56">
        <f t="shared" si="18"/>
        <v>0</v>
      </c>
      <c r="V89" s="56">
        <f t="shared" si="15"/>
        <v>0</v>
      </c>
      <c r="W89" s="64" t="str">
        <f t="shared" si="16"/>
        <v/>
      </c>
      <c r="X89" s="56" t="str">
        <f t="shared" si="19"/>
        <v>T</v>
      </c>
      <c r="Y89" s="20"/>
      <c r="Z89" s="19"/>
      <c r="AA89" s="20"/>
      <c r="AB89" s="19"/>
      <c r="AC89" s="21"/>
      <c r="AJ89" s="22"/>
      <c r="AK89" s="22"/>
      <c r="AL89" s="22"/>
      <c r="AM89" s="22"/>
      <c r="AN89" s="20"/>
      <c r="AO89" s="20"/>
      <c r="AP89" s="20"/>
      <c r="AQ89" s="20"/>
      <c r="AR89" s="20"/>
    </row>
    <row r="90" spans="1:44" s="17" customFormat="1" ht="30.75" customHeight="1" x14ac:dyDescent="0.2">
      <c r="A90" s="150"/>
      <c r="C90" s="63"/>
      <c r="D90" s="66" t="str">
        <f t="shared" si="13"/>
        <v/>
      </c>
      <c r="E90" s="69" t="str">
        <f>IFERROR(VLOOKUP(J90,Causa!$A$2:$F$15,6,0),"")</f>
        <v/>
      </c>
      <c r="F90" s="52"/>
      <c r="G90" s="53"/>
      <c r="H90" s="212"/>
      <c r="I90" s="55"/>
      <c r="J90" s="54"/>
      <c r="K90" s="54"/>
      <c r="L90" s="54"/>
      <c r="M90" s="54"/>
      <c r="N90" s="54"/>
      <c r="O90" s="54"/>
      <c r="P90" s="54"/>
      <c r="Q90" s="55"/>
      <c r="R90" s="54"/>
      <c r="S90" s="56">
        <f t="shared" si="17"/>
        <v>0</v>
      </c>
      <c r="T90" s="56">
        <f t="shared" si="14"/>
        <v>0</v>
      </c>
      <c r="U90" s="56">
        <f t="shared" si="18"/>
        <v>0</v>
      </c>
      <c r="V90" s="56">
        <f t="shared" si="15"/>
        <v>0</v>
      </c>
      <c r="W90" s="64" t="str">
        <f t="shared" si="16"/>
        <v/>
      </c>
      <c r="X90" s="56" t="str">
        <f t="shared" si="19"/>
        <v>T</v>
      </c>
      <c r="Y90" s="20"/>
      <c r="Z90" s="19"/>
      <c r="AA90" s="20"/>
      <c r="AB90" s="19"/>
      <c r="AC90" s="21"/>
      <c r="AJ90" s="22"/>
      <c r="AK90" s="22"/>
      <c r="AL90" s="22"/>
      <c r="AM90" s="22"/>
      <c r="AN90" s="20"/>
      <c r="AO90" s="20"/>
      <c r="AP90" s="20"/>
      <c r="AQ90" s="20"/>
      <c r="AR90" s="20"/>
    </row>
    <row r="91" spans="1:44" s="17" customFormat="1" ht="30.75" customHeight="1" x14ac:dyDescent="0.2">
      <c r="A91" s="150"/>
      <c r="C91" s="63"/>
      <c r="D91" s="66" t="str">
        <f t="shared" si="13"/>
        <v/>
      </c>
      <c r="E91" s="69" t="str">
        <f>IFERROR(VLOOKUP(J91,Causa!$A$2:$F$15,6,0),"")</f>
        <v/>
      </c>
      <c r="F91" s="52"/>
      <c r="G91" s="53"/>
      <c r="H91" s="212"/>
      <c r="I91" s="55"/>
      <c r="J91" s="54"/>
      <c r="K91" s="54"/>
      <c r="L91" s="54"/>
      <c r="M91" s="54"/>
      <c r="N91" s="54"/>
      <c r="O91" s="54"/>
      <c r="P91" s="54"/>
      <c r="Q91" s="55"/>
      <c r="R91" s="54"/>
      <c r="S91" s="56">
        <f t="shared" si="17"/>
        <v>0</v>
      </c>
      <c r="T91" s="56">
        <f t="shared" si="14"/>
        <v>0</v>
      </c>
      <c r="U91" s="56">
        <f t="shared" si="18"/>
        <v>0</v>
      </c>
      <c r="V91" s="56">
        <f t="shared" si="15"/>
        <v>0</v>
      </c>
      <c r="W91" s="64" t="str">
        <f t="shared" si="16"/>
        <v/>
      </c>
      <c r="X91" s="56" t="str">
        <f t="shared" si="19"/>
        <v>T</v>
      </c>
      <c r="Y91" s="20"/>
      <c r="Z91" s="19"/>
      <c r="AA91" s="20"/>
      <c r="AB91" s="19"/>
      <c r="AC91" s="21"/>
      <c r="AJ91" s="22"/>
      <c r="AK91" s="22"/>
      <c r="AL91" s="22"/>
      <c r="AM91" s="22"/>
      <c r="AN91" s="20"/>
      <c r="AO91" s="20"/>
      <c r="AP91" s="20"/>
      <c r="AQ91" s="20"/>
      <c r="AR91" s="20"/>
    </row>
    <row r="92" spans="1:44" s="17" customFormat="1" ht="30.75" customHeight="1" x14ac:dyDescent="0.2">
      <c r="A92" s="150"/>
      <c r="C92" s="63"/>
      <c r="D92" s="66" t="str">
        <f t="shared" si="13"/>
        <v/>
      </c>
      <c r="E92" s="69" t="str">
        <f>IFERROR(VLOOKUP(J92,Causa!$A$2:$F$15,6,0),"")</f>
        <v/>
      </c>
      <c r="F92" s="52"/>
      <c r="G92" s="53"/>
      <c r="H92" s="212"/>
      <c r="I92" s="55"/>
      <c r="J92" s="54"/>
      <c r="K92" s="54"/>
      <c r="L92" s="54"/>
      <c r="M92" s="54"/>
      <c r="N92" s="54"/>
      <c r="O92" s="54"/>
      <c r="P92" s="54"/>
      <c r="Q92" s="55"/>
      <c r="R92" s="54"/>
      <c r="S92" s="56">
        <f t="shared" si="17"/>
        <v>0</v>
      </c>
      <c r="T92" s="56">
        <f t="shared" si="14"/>
        <v>0</v>
      </c>
      <c r="U92" s="56">
        <f t="shared" si="18"/>
        <v>0</v>
      </c>
      <c r="V92" s="56">
        <f t="shared" si="15"/>
        <v>0</v>
      </c>
      <c r="W92" s="64" t="str">
        <f t="shared" si="16"/>
        <v/>
      </c>
      <c r="X92" s="56" t="str">
        <f t="shared" si="19"/>
        <v>T</v>
      </c>
      <c r="Y92" s="20"/>
      <c r="Z92" s="19"/>
      <c r="AA92" s="20"/>
      <c r="AB92" s="19"/>
      <c r="AC92" s="21"/>
      <c r="AJ92" s="22"/>
      <c r="AK92" s="22"/>
      <c r="AL92" s="22"/>
      <c r="AM92" s="22"/>
      <c r="AN92" s="20"/>
      <c r="AO92" s="20"/>
      <c r="AP92" s="20"/>
      <c r="AQ92" s="20"/>
      <c r="AR92" s="20"/>
    </row>
    <row r="93" spans="1:44" s="17" customFormat="1" ht="30.75" customHeight="1" x14ac:dyDescent="0.2">
      <c r="A93" s="150"/>
      <c r="C93" s="63"/>
      <c r="D93" s="66" t="str">
        <f t="shared" si="13"/>
        <v/>
      </c>
      <c r="E93" s="69" t="str">
        <f>IFERROR(VLOOKUP(J93,Causa!$A$2:$F$15,6,0),"")</f>
        <v/>
      </c>
      <c r="F93" s="52"/>
      <c r="G93" s="53"/>
      <c r="H93" s="212"/>
      <c r="I93" s="55"/>
      <c r="J93" s="54"/>
      <c r="K93" s="54"/>
      <c r="L93" s="54"/>
      <c r="M93" s="54"/>
      <c r="N93" s="54"/>
      <c r="O93" s="54"/>
      <c r="P93" s="54"/>
      <c r="Q93" s="55"/>
      <c r="R93" s="54"/>
      <c r="S93" s="56">
        <f t="shared" si="17"/>
        <v>0</v>
      </c>
      <c r="T93" s="56">
        <f t="shared" si="14"/>
        <v>0</v>
      </c>
      <c r="U93" s="56">
        <f t="shared" si="18"/>
        <v>0</v>
      </c>
      <c r="V93" s="56">
        <f t="shared" si="15"/>
        <v>0</v>
      </c>
      <c r="W93" s="64" t="str">
        <f t="shared" si="16"/>
        <v/>
      </c>
      <c r="X93" s="56" t="str">
        <f t="shared" si="19"/>
        <v>T</v>
      </c>
      <c r="Y93" s="20"/>
      <c r="Z93" s="19"/>
      <c r="AA93" s="20"/>
      <c r="AB93" s="19"/>
      <c r="AC93" s="21"/>
      <c r="AJ93" s="22"/>
      <c r="AK93" s="22"/>
      <c r="AL93" s="22"/>
      <c r="AM93" s="22"/>
      <c r="AN93" s="20"/>
      <c r="AO93" s="20"/>
      <c r="AP93" s="20"/>
      <c r="AQ93" s="20"/>
      <c r="AR93" s="20"/>
    </row>
    <row r="94" spans="1:44" s="17" customFormat="1" ht="30.75" customHeight="1" x14ac:dyDescent="0.2">
      <c r="A94" s="150"/>
      <c r="C94" s="63"/>
      <c r="D94" s="66" t="str">
        <f t="shared" si="13"/>
        <v/>
      </c>
      <c r="E94" s="69" t="str">
        <f>IFERROR(VLOOKUP(J94,Causa!$A$2:$F$15,6,0),"")</f>
        <v/>
      </c>
      <c r="F94" s="52"/>
      <c r="G94" s="53"/>
      <c r="H94" s="212"/>
      <c r="I94" s="55"/>
      <c r="J94" s="54"/>
      <c r="K94" s="54"/>
      <c r="L94" s="54"/>
      <c r="M94" s="54"/>
      <c r="N94" s="54"/>
      <c r="O94" s="54"/>
      <c r="P94" s="54"/>
      <c r="Q94" s="55"/>
      <c r="R94" s="54"/>
      <c r="S94" s="56">
        <f t="shared" si="17"/>
        <v>0</v>
      </c>
      <c r="T94" s="56">
        <f t="shared" si="14"/>
        <v>0</v>
      </c>
      <c r="U94" s="56">
        <f t="shared" si="18"/>
        <v>0</v>
      </c>
      <c r="V94" s="56">
        <f t="shared" si="15"/>
        <v>0</v>
      </c>
      <c r="W94" s="64" t="str">
        <f t="shared" si="16"/>
        <v/>
      </c>
      <c r="X94" s="56" t="str">
        <f t="shared" si="19"/>
        <v>T</v>
      </c>
      <c r="Y94" s="20"/>
      <c r="Z94" s="19"/>
      <c r="AA94" s="20"/>
      <c r="AB94" s="19"/>
      <c r="AC94" s="21"/>
      <c r="AJ94" s="22"/>
      <c r="AK94" s="22"/>
      <c r="AL94" s="22"/>
      <c r="AM94" s="22"/>
      <c r="AN94" s="20"/>
      <c r="AO94" s="20"/>
      <c r="AP94" s="20"/>
      <c r="AQ94" s="20"/>
      <c r="AR94" s="20"/>
    </row>
    <row r="95" spans="1:44" s="17" customFormat="1" ht="30.75" customHeight="1" x14ac:dyDescent="0.2">
      <c r="A95" s="150"/>
      <c r="C95" s="63"/>
      <c r="D95" s="66" t="str">
        <f t="shared" si="13"/>
        <v/>
      </c>
      <c r="E95" s="69" t="str">
        <f>IFERROR(VLOOKUP(J95,Causa!$A$2:$F$15,6,0),"")</f>
        <v/>
      </c>
      <c r="F95" s="52"/>
      <c r="G95" s="53"/>
      <c r="H95" s="212"/>
      <c r="I95" s="55"/>
      <c r="J95" s="54"/>
      <c r="K95" s="54"/>
      <c r="L95" s="54"/>
      <c r="M95" s="54"/>
      <c r="N95" s="54"/>
      <c r="O95" s="54"/>
      <c r="P95" s="54"/>
      <c r="Q95" s="55"/>
      <c r="R95" s="54"/>
      <c r="S95" s="56">
        <f t="shared" si="17"/>
        <v>0</v>
      </c>
      <c r="T95" s="56">
        <f t="shared" si="14"/>
        <v>0</v>
      </c>
      <c r="U95" s="56">
        <f t="shared" si="18"/>
        <v>0</v>
      </c>
      <c r="V95" s="56">
        <f t="shared" si="15"/>
        <v>0</v>
      </c>
      <c r="W95" s="64" t="str">
        <f t="shared" si="16"/>
        <v/>
      </c>
      <c r="X95" s="56" t="str">
        <f t="shared" si="19"/>
        <v>T</v>
      </c>
      <c r="Y95" s="20"/>
      <c r="Z95" s="19"/>
      <c r="AA95" s="20"/>
      <c r="AB95" s="19"/>
      <c r="AC95" s="21"/>
      <c r="AJ95" s="22"/>
      <c r="AK95" s="22"/>
      <c r="AL95" s="22"/>
      <c r="AM95" s="22"/>
      <c r="AN95" s="20"/>
      <c r="AO95" s="20"/>
      <c r="AP95" s="20"/>
      <c r="AQ95" s="20"/>
      <c r="AR95" s="20"/>
    </row>
    <row r="96" spans="1:44" s="17" customFormat="1" ht="30.75" customHeight="1" x14ac:dyDescent="0.2">
      <c r="A96" s="150"/>
      <c r="C96" s="63"/>
      <c r="D96" s="66" t="str">
        <f t="shared" si="13"/>
        <v/>
      </c>
      <c r="E96" s="69" t="str">
        <f>IFERROR(VLOOKUP(J96,Causa!$A$2:$F$15,6,0),"")</f>
        <v/>
      </c>
      <c r="F96" s="52"/>
      <c r="G96" s="53"/>
      <c r="H96" s="212"/>
      <c r="I96" s="55"/>
      <c r="J96" s="54"/>
      <c r="K96" s="54"/>
      <c r="L96" s="54"/>
      <c r="M96" s="54"/>
      <c r="N96" s="54"/>
      <c r="O96" s="54"/>
      <c r="P96" s="54"/>
      <c r="Q96" s="55"/>
      <c r="R96" s="54"/>
      <c r="S96" s="56">
        <f t="shared" si="17"/>
        <v>0</v>
      </c>
      <c r="T96" s="56">
        <f t="shared" si="14"/>
        <v>0</v>
      </c>
      <c r="U96" s="56">
        <f t="shared" si="18"/>
        <v>0</v>
      </c>
      <c r="V96" s="56">
        <f t="shared" si="15"/>
        <v>0</v>
      </c>
      <c r="W96" s="64" t="str">
        <f t="shared" si="16"/>
        <v/>
      </c>
      <c r="X96" s="56" t="str">
        <f t="shared" si="19"/>
        <v>T</v>
      </c>
      <c r="Y96" s="20"/>
      <c r="Z96" s="19"/>
      <c r="AA96" s="20"/>
      <c r="AB96" s="19"/>
      <c r="AC96" s="21"/>
      <c r="AJ96" s="22"/>
      <c r="AK96" s="22"/>
      <c r="AL96" s="22"/>
      <c r="AM96" s="22"/>
      <c r="AN96" s="20"/>
      <c r="AO96" s="20"/>
      <c r="AP96" s="20"/>
      <c r="AQ96" s="20"/>
      <c r="AR96" s="20"/>
    </row>
    <row r="97" spans="1:44" s="17" customFormat="1" ht="30.75" customHeight="1" x14ac:dyDescent="0.2">
      <c r="A97" s="150"/>
      <c r="C97" s="63"/>
      <c r="D97" s="66" t="str">
        <f t="shared" si="13"/>
        <v/>
      </c>
      <c r="E97" s="69" t="str">
        <f>IFERROR(VLOOKUP(J97,Causa!$A$2:$F$15,6,0),"")</f>
        <v/>
      </c>
      <c r="F97" s="52"/>
      <c r="G97" s="53"/>
      <c r="H97" s="212"/>
      <c r="I97" s="55"/>
      <c r="J97" s="54"/>
      <c r="K97" s="54"/>
      <c r="L97" s="54"/>
      <c r="M97" s="54"/>
      <c r="N97" s="54"/>
      <c r="O97" s="54"/>
      <c r="P97" s="54"/>
      <c r="Q97" s="55"/>
      <c r="R97" s="54"/>
      <c r="S97" s="56">
        <f t="shared" si="17"/>
        <v>0</v>
      </c>
      <c r="T97" s="56">
        <f t="shared" si="14"/>
        <v>0</v>
      </c>
      <c r="U97" s="56">
        <f t="shared" si="18"/>
        <v>0</v>
      </c>
      <c r="V97" s="56">
        <f t="shared" si="15"/>
        <v>0</v>
      </c>
      <c r="W97" s="64" t="str">
        <f t="shared" si="16"/>
        <v/>
      </c>
      <c r="X97" s="56" t="str">
        <f t="shared" si="19"/>
        <v>T</v>
      </c>
      <c r="Y97" s="20"/>
      <c r="Z97" s="19"/>
      <c r="AA97" s="20"/>
      <c r="AB97" s="19"/>
      <c r="AC97" s="21"/>
      <c r="AJ97" s="22"/>
      <c r="AK97" s="22"/>
      <c r="AL97" s="22"/>
      <c r="AM97" s="22"/>
      <c r="AN97" s="20"/>
      <c r="AO97" s="20"/>
      <c r="AP97" s="20"/>
      <c r="AQ97" s="20"/>
      <c r="AR97" s="20"/>
    </row>
    <row r="98" spans="1:44" s="17" customFormat="1" ht="30.75" customHeight="1" x14ac:dyDescent="0.2">
      <c r="A98" s="150"/>
      <c r="C98" s="63"/>
      <c r="D98" s="66" t="str">
        <f t="shared" si="13"/>
        <v/>
      </c>
      <c r="E98" s="69" t="str">
        <f>IFERROR(VLOOKUP(J98,Causa!$A$2:$F$15,6,0),"")</f>
        <v/>
      </c>
      <c r="F98" s="52"/>
      <c r="G98" s="53"/>
      <c r="H98" s="212"/>
      <c r="I98" s="55"/>
      <c r="J98" s="54"/>
      <c r="K98" s="54"/>
      <c r="L98" s="54"/>
      <c r="M98" s="54"/>
      <c r="N98" s="54"/>
      <c r="O98" s="54"/>
      <c r="P98" s="54"/>
      <c r="Q98" s="55"/>
      <c r="R98" s="54"/>
      <c r="S98" s="56">
        <f t="shared" si="17"/>
        <v>0</v>
      </c>
      <c r="T98" s="56">
        <f t="shared" si="14"/>
        <v>0</v>
      </c>
      <c r="U98" s="56">
        <f t="shared" si="18"/>
        <v>0</v>
      </c>
      <c r="V98" s="56">
        <f t="shared" si="15"/>
        <v>0</v>
      </c>
      <c r="W98" s="64" t="str">
        <f t="shared" si="16"/>
        <v/>
      </c>
      <c r="X98" s="56" t="str">
        <f t="shared" si="19"/>
        <v>T</v>
      </c>
      <c r="Y98" s="20"/>
      <c r="Z98" s="19"/>
      <c r="AA98" s="20"/>
      <c r="AB98" s="19"/>
      <c r="AC98" s="21"/>
      <c r="AJ98" s="22"/>
      <c r="AK98" s="22"/>
      <c r="AL98" s="22"/>
      <c r="AM98" s="22"/>
      <c r="AN98" s="20"/>
      <c r="AO98" s="20"/>
      <c r="AP98" s="20"/>
      <c r="AQ98" s="20"/>
      <c r="AR98" s="20"/>
    </row>
    <row r="99" spans="1:44" s="17" customFormat="1" ht="30.75" customHeight="1" x14ac:dyDescent="0.2">
      <c r="A99" s="150"/>
      <c r="C99" s="63"/>
      <c r="D99" s="66" t="str">
        <f t="shared" ref="D99:D162" si="20">IF(E99="","",IF(E99=1,IF(COUNTA(F99:P99)=9,1,0),IF(J99="OPERACIO",IF(COUNTA(F99:P99)=7,1,0),IF(COUNTA(F99:P99)=7,1,0))))</f>
        <v/>
      </c>
      <c r="E99" s="69" t="str">
        <f>IFERROR(VLOOKUP(J99,Causa!$A$2:$F$15,6,0),"")</f>
        <v/>
      </c>
      <c r="F99" s="52"/>
      <c r="G99" s="53"/>
      <c r="H99" s="212"/>
      <c r="I99" s="55"/>
      <c r="J99" s="54"/>
      <c r="K99" s="54"/>
      <c r="L99" s="54"/>
      <c r="M99" s="54"/>
      <c r="N99" s="54"/>
      <c r="O99" s="54"/>
      <c r="P99" s="54"/>
      <c r="Q99" s="55"/>
      <c r="R99" s="54"/>
      <c r="S99" s="56">
        <f t="shared" si="17"/>
        <v>0</v>
      </c>
      <c r="T99" s="56">
        <f t="shared" ref="T99:T162" si="21">IF(J99="Programa",P99,0)-S99</f>
        <v>0</v>
      </c>
      <c r="U99" s="56">
        <f t="shared" si="18"/>
        <v>0</v>
      </c>
      <c r="V99" s="56">
        <f t="shared" ref="V99:V162" si="22">IF(J99="ELECTRIC",P99,0)+IF(J99="INSTRUME",P99,0)+IF(J99="MECANICA",P99,0)+IF(J99="OPERACIO",P99,0)+IF(J99="AUTOMATI",P99,0)</f>
        <v>0</v>
      </c>
      <c r="W99" s="64" t="str">
        <f t="shared" ref="W99:W162" si="23">IF(F99="","",HOUR(F99))</f>
        <v/>
      </c>
      <c r="X99" s="56" t="str">
        <f t="shared" si="19"/>
        <v>T</v>
      </c>
      <c r="Y99" s="20"/>
      <c r="Z99" s="19"/>
      <c r="AA99" s="20"/>
      <c r="AB99" s="19"/>
      <c r="AC99" s="21"/>
      <c r="AJ99" s="22"/>
      <c r="AK99" s="22"/>
      <c r="AL99" s="22"/>
      <c r="AM99" s="22"/>
      <c r="AN99" s="20"/>
      <c r="AO99" s="20"/>
      <c r="AP99" s="20"/>
      <c r="AQ99" s="20"/>
      <c r="AR99" s="20"/>
    </row>
    <row r="100" spans="1:44" s="17" customFormat="1" ht="30.75" customHeight="1" x14ac:dyDescent="0.2">
      <c r="A100" s="150"/>
      <c r="C100" s="63"/>
      <c r="D100" s="66" t="str">
        <f t="shared" si="20"/>
        <v/>
      </c>
      <c r="E100" s="69" t="str">
        <f>IFERROR(VLOOKUP(J100,Causa!$A$2:$F$15,6,0),"")</f>
        <v/>
      </c>
      <c r="F100" s="52"/>
      <c r="G100" s="53"/>
      <c r="H100" s="212"/>
      <c r="I100" s="55"/>
      <c r="J100" s="54"/>
      <c r="K100" s="54"/>
      <c r="L100" s="54"/>
      <c r="M100" s="54"/>
      <c r="N100" s="54"/>
      <c r="O100" s="54"/>
      <c r="P100" s="54"/>
      <c r="Q100" s="55"/>
      <c r="R100" s="54"/>
      <c r="S100" s="56">
        <f t="shared" ref="S100:S163" si="24">IF(K100="tiempo no programado",P100,0)</f>
        <v>0</v>
      </c>
      <c r="T100" s="56">
        <f t="shared" si="21"/>
        <v>0</v>
      </c>
      <c r="U100" s="56">
        <f t="shared" ref="U100:U163" si="25">IF(J100="CALIDAD",P100,0)+IF(J100="LOGISTIC",P100,0)+IF(J100="REPUESTO",P100,0)+IF(J100="SALAMAQ",P100,0)</f>
        <v>0</v>
      </c>
      <c r="V100" s="56">
        <f t="shared" si="22"/>
        <v>0</v>
      </c>
      <c r="W100" s="64" t="str">
        <f t="shared" si="23"/>
        <v/>
      </c>
      <c r="X100" s="56" t="str">
        <f t="shared" ref="X100:X163" si="26">IF(OR(W100=23,W100&lt;7),"N",IF(AND(W100&gt;=7,W100&lt;15),"M","T"))</f>
        <v>T</v>
      </c>
      <c r="Y100" s="20"/>
      <c r="Z100" s="19"/>
      <c r="AA100" s="20"/>
      <c r="AB100" s="19"/>
      <c r="AC100" s="21"/>
      <c r="AJ100" s="22"/>
      <c r="AK100" s="22"/>
      <c r="AL100" s="22"/>
      <c r="AM100" s="22"/>
      <c r="AN100" s="20"/>
      <c r="AO100" s="20"/>
      <c r="AP100" s="20"/>
      <c r="AQ100" s="20"/>
      <c r="AR100" s="20"/>
    </row>
    <row r="101" spans="1:44" s="17" customFormat="1" ht="30.75" customHeight="1" x14ac:dyDescent="0.2">
      <c r="A101" s="150"/>
      <c r="C101" s="63"/>
      <c r="D101" s="66" t="str">
        <f t="shared" si="20"/>
        <v/>
      </c>
      <c r="E101" s="69" t="str">
        <f>IFERROR(VLOOKUP(J101,Causa!$A$2:$F$15,6,0),"")</f>
        <v/>
      </c>
      <c r="F101" s="52"/>
      <c r="G101" s="53"/>
      <c r="H101" s="212"/>
      <c r="I101" s="55"/>
      <c r="J101" s="54"/>
      <c r="K101" s="54"/>
      <c r="L101" s="54"/>
      <c r="M101" s="54"/>
      <c r="N101" s="54"/>
      <c r="O101" s="54"/>
      <c r="P101" s="54"/>
      <c r="Q101" s="55"/>
      <c r="R101" s="54"/>
      <c r="S101" s="56">
        <f t="shared" si="24"/>
        <v>0</v>
      </c>
      <c r="T101" s="56">
        <f t="shared" si="21"/>
        <v>0</v>
      </c>
      <c r="U101" s="56">
        <f t="shared" si="25"/>
        <v>0</v>
      </c>
      <c r="V101" s="56">
        <f t="shared" si="22"/>
        <v>0</v>
      </c>
      <c r="W101" s="64" t="str">
        <f t="shared" si="23"/>
        <v/>
      </c>
      <c r="X101" s="56" t="str">
        <f t="shared" si="26"/>
        <v>T</v>
      </c>
      <c r="Y101" s="20"/>
      <c r="Z101" s="19"/>
      <c r="AA101" s="20"/>
      <c r="AB101" s="19"/>
      <c r="AC101" s="21"/>
      <c r="AJ101" s="22"/>
      <c r="AK101" s="22"/>
      <c r="AL101" s="22"/>
      <c r="AM101" s="22"/>
      <c r="AN101" s="20"/>
      <c r="AO101" s="20"/>
      <c r="AP101" s="20"/>
      <c r="AQ101" s="20"/>
      <c r="AR101" s="20"/>
    </row>
    <row r="102" spans="1:44" s="17" customFormat="1" ht="30.75" customHeight="1" x14ac:dyDescent="0.2">
      <c r="A102" s="150"/>
      <c r="C102" s="63"/>
      <c r="D102" s="66" t="str">
        <f t="shared" si="20"/>
        <v/>
      </c>
      <c r="E102" s="69" t="str">
        <f>IFERROR(VLOOKUP(J102,Causa!$A$2:$F$15,6,0),"")</f>
        <v/>
      </c>
      <c r="F102" s="52"/>
      <c r="G102" s="53"/>
      <c r="H102" s="212"/>
      <c r="I102" s="55"/>
      <c r="J102" s="54"/>
      <c r="K102" s="54"/>
      <c r="L102" s="54"/>
      <c r="M102" s="54"/>
      <c r="N102" s="54"/>
      <c r="O102" s="54"/>
      <c r="P102" s="54"/>
      <c r="Q102" s="55"/>
      <c r="R102" s="54"/>
      <c r="S102" s="56">
        <f t="shared" si="24"/>
        <v>0</v>
      </c>
      <c r="T102" s="56">
        <f t="shared" si="21"/>
        <v>0</v>
      </c>
      <c r="U102" s="56">
        <f t="shared" si="25"/>
        <v>0</v>
      </c>
      <c r="V102" s="56">
        <f t="shared" si="22"/>
        <v>0</v>
      </c>
      <c r="W102" s="64" t="str">
        <f t="shared" si="23"/>
        <v/>
      </c>
      <c r="X102" s="56" t="str">
        <f t="shared" si="26"/>
        <v>T</v>
      </c>
      <c r="Y102" s="20"/>
      <c r="Z102" s="19"/>
      <c r="AA102" s="20"/>
      <c r="AB102" s="19"/>
      <c r="AC102" s="21"/>
      <c r="AJ102" s="22"/>
      <c r="AK102" s="22"/>
      <c r="AL102" s="22"/>
      <c r="AM102" s="22"/>
      <c r="AN102" s="20"/>
      <c r="AO102" s="20"/>
      <c r="AP102" s="20"/>
      <c r="AQ102" s="20"/>
      <c r="AR102" s="20"/>
    </row>
    <row r="103" spans="1:44" s="17" customFormat="1" ht="30.75" customHeight="1" x14ac:dyDescent="0.2">
      <c r="A103" s="150"/>
      <c r="C103" s="63"/>
      <c r="D103" s="66" t="str">
        <f t="shared" si="20"/>
        <v/>
      </c>
      <c r="E103" s="69" t="str">
        <f>IFERROR(VLOOKUP(J103,Causa!$A$2:$F$15,6,0),"")</f>
        <v/>
      </c>
      <c r="F103" s="52"/>
      <c r="G103" s="53"/>
      <c r="H103" s="212"/>
      <c r="I103" s="55"/>
      <c r="J103" s="54"/>
      <c r="K103" s="54"/>
      <c r="L103" s="54"/>
      <c r="M103" s="54"/>
      <c r="N103" s="54"/>
      <c r="O103" s="54"/>
      <c r="P103" s="54"/>
      <c r="Q103" s="55"/>
      <c r="R103" s="54"/>
      <c r="S103" s="56">
        <f t="shared" si="24"/>
        <v>0</v>
      </c>
      <c r="T103" s="56">
        <f t="shared" si="21"/>
        <v>0</v>
      </c>
      <c r="U103" s="56">
        <f t="shared" si="25"/>
        <v>0</v>
      </c>
      <c r="V103" s="56">
        <f t="shared" si="22"/>
        <v>0</v>
      </c>
      <c r="W103" s="64" t="str">
        <f t="shared" si="23"/>
        <v/>
      </c>
      <c r="X103" s="56" t="str">
        <f t="shared" si="26"/>
        <v>T</v>
      </c>
      <c r="Y103" s="20"/>
      <c r="Z103" s="19"/>
      <c r="AA103" s="20"/>
      <c r="AB103" s="19"/>
      <c r="AC103" s="21"/>
      <c r="AJ103" s="22"/>
      <c r="AK103" s="22"/>
      <c r="AL103" s="22"/>
      <c r="AM103" s="22"/>
      <c r="AN103" s="20"/>
      <c r="AO103" s="20"/>
      <c r="AP103" s="20"/>
      <c r="AQ103" s="20"/>
      <c r="AR103" s="20"/>
    </row>
    <row r="104" spans="1:44" s="17" customFormat="1" ht="30.75" customHeight="1" x14ac:dyDescent="0.2">
      <c r="A104" s="150"/>
      <c r="C104" s="63"/>
      <c r="D104" s="66" t="str">
        <f t="shared" si="20"/>
        <v/>
      </c>
      <c r="E104" s="69" t="str">
        <f>IFERROR(VLOOKUP(J104,Causa!$A$2:$F$15,6,0),"")</f>
        <v/>
      </c>
      <c r="F104" s="52"/>
      <c r="G104" s="53"/>
      <c r="H104" s="212"/>
      <c r="I104" s="55"/>
      <c r="J104" s="54"/>
      <c r="K104" s="54"/>
      <c r="L104" s="54"/>
      <c r="M104" s="54"/>
      <c r="N104" s="54"/>
      <c r="O104" s="54"/>
      <c r="P104" s="54"/>
      <c r="Q104" s="55"/>
      <c r="R104" s="54"/>
      <c r="S104" s="56">
        <f t="shared" si="24"/>
        <v>0</v>
      </c>
      <c r="T104" s="56">
        <f t="shared" si="21"/>
        <v>0</v>
      </c>
      <c r="U104" s="56">
        <f t="shared" si="25"/>
        <v>0</v>
      </c>
      <c r="V104" s="56">
        <f t="shared" si="22"/>
        <v>0</v>
      </c>
      <c r="W104" s="64" t="str">
        <f t="shared" si="23"/>
        <v/>
      </c>
      <c r="X104" s="56" t="str">
        <f t="shared" si="26"/>
        <v>T</v>
      </c>
      <c r="Y104" s="20"/>
      <c r="Z104" s="19"/>
      <c r="AA104" s="20"/>
      <c r="AB104" s="19"/>
      <c r="AC104" s="21"/>
      <c r="AJ104" s="22"/>
      <c r="AK104" s="22"/>
      <c r="AL104" s="22"/>
      <c r="AM104" s="22"/>
      <c r="AN104" s="20"/>
      <c r="AO104" s="20"/>
      <c r="AP104" s="20"/>
      <c r="AQ104" s="20"/>
      <c r="AR104" s="20"/>
    </row>
    <row r="105" spans="1:44" s="17" customFormat="1" ht="30.75" customHeight="1" x14ac:dyDescent="0.2">
      <c r="A105" s="150"/>
      <c r="C105" s="63"/>
      <c r="D105" s="66" t="str">
        <f t="shared" si="20"/>
        <v/>
      </c>
      <c r="E105" s="69" t="str">
        <f>IFERROR(VLOOKUP(J105,Causa!$A$2:$F$15,6,0),"")</f>
        <v/>
      </c>
      <c r="F105" s="52"/>
      <c r="G105" s="53"/>
      <c r="H105" s="212"/>
      <c r="I105" s="55"/>
      <c r="J105" s="54"/>
      <c r="K105" s="54"/>
      <c r="L105" s="54"/>
      <c r="M105" s="54"/>
      <c r="N105" s="54"/>
      <c r="O105" s="54"/>
      <c r="P105" s="54"/>
      <c r="Q105" s="55"/>
      <c r="R105" s="54"/>
      <c r="S105" s="56">
        <f t="shared" si="24"/>
        <v>0</v>
      </c>
      <c r="T105" s="56">
        <f t="shared" si="21"/>
        <v>0</v>
      </c>
      <c r="U105" s="56">
        <f t="shared" si="25"/>
        <v>0</v>
      </c>
      <c r="V105" s="56">
        <f t="shared" si="22"/>
        <v>0</v>
      </c>
      <c r="W105" s="64" t="str">
        <f t="shared" si="23"/>
        <v/>
      </c>
      <c r="X105" s="56" t="str">
        <f t="shared" si="26"/>
        <v>T</v>
      </c>
      <c r="Y105" s="20"/>
      <c r="Z105" s="19"/>
      <c r="AA105" s="20"/>
      <c r="AB105" s="19"/>
      <c r="AC105" s="21"/>
      <c r="AJ105" s="22"/>
      <c r="AK105" s="22"/>
      <c r="AL105" s="22"/>
      <c r="AM105" s="22"/>
      <c r="AN105" s="20"/>
      <c r="AO105" s="20"/>
      <c r="AP105" s="20"/>
      <c r="AQ105" s="20"/>
      <c r="AR105" s="20"/>
    </row>
    <row r="106" spans="1:44" s="17" customFormat="1" ht="30.75" customHeight="1" x14ac:dyDescent="0.2">
      <c r="A106" s="150"/>
      <c r="C106" s="63"/>
      <c r="D106" s="66" t="str">
        <f t="shared" si="20"/>
        <v/>
      </c>
      <c r="E106" s="69" t="str">
        <f>IFERROR(VLOOKUP(J106,Causa!$A$2:$F$15,6,0),"")</f>
        <v/>
      </c>
      <c r="F106" s="52"/>
      <c r="G106" s="53"/>
      <c r="H106" s="212"/>
      <c r="I106" s="55"/>
      <c r="J106" s="54"/>
      <c r="K106" s="54"/>
      <c r="L106" s="54"/>
      <c r="M106" s="54"/>
      <c r="N106" s="54"/>
      <c r="O106" s="54"/>
      <c r="P106" s="54"/>
      <c r="Q106" s="55"/>
      <c r="R106" s="54"/>
      <c r="S106" s="56">
        <f t="shared" si="24"/>
        <v>0</v>
      </c>
      <c r="T106" s="56">
        <f t="shared" si="21"/>
        <v>0</v>
      </c>
      <c r="U106" s="56">
        <f t="shared" si="25"/>
        <v>0</v>
      </c>
      <c r="V106" s="56">
        <f t="shared" si="22"/>
        <v>0</v>
      </c>
      <c r="W106" s="64" t="str">
        <f t="shared" si="23"/>
        <v/>
      </c>
      <c r="X106" s="56" t="str">
        <f t="shared" si="26"/>
        <v>T</v>
      </c>
      <c r="Y106" s="20"/>
      <c r="Z106" s="19"/>
      <c r="AA106" s="20"/>
      <c r="AB106" s="19"/>
      <c r="AC106" s="21"/>
      <c r="AJ106" s="22"/>
      <c r="AK106" s="22"/>
      <c r="AL106" s="22"/>
      <c r="AM106" s="22"/>
      <c r="AN106" s="20"/>
      <c r="AO106" s="20"/>
      <c r="AP106" s="20"/>
      <c r="AQ106" s="20"/>
      <c r="AR106" s="20"/>
    </row>
    <row r="107" spans="1:44" s="17" customFormat="1" ht="30.75" customHeight="1" x14ac:dyDescent="0.2">
      <c r="A107" s="150"/>
      <c r="C107" s="63"/>
      <c r="D107" s="66" t="str">
        <f t="shared" si="20"/>
        <v/>
      </c>
      <c r="E107" s="69" t="str">
        <f>IFERROR(VLOOKUP(J107,Causa!$A$2:$F$15,6,0),"")</f>
        <v/>
      </c>
      <c r="F107" s="52"/>
      <c r="G107" s="53"/>
      <c r="H107" s="212"/>
      <c r="I107" s="55"/>
      <c r="J107" s="54"/>
      <c r="K107" s="54"/>
      <c r="L107" s="54"/>
      <c r="M107" s="54"/>
      <c r="N107" s="54"/>
      <c r="O107" s="54"/>
      <c r="P107" s="54"/>
      <c r="Q107" s="55"/>
      <c r="R107" s="54"/>
      <c r="S107" s="56">
        <f t="shared" si="24"/>
        <v>0</v>
      </c>
      <c r="T107" s="56">
        <f t="shared" si="21"/>
        <v>0</v>
      </c>
      <c r="U107" s="56">
        <f t="shared" si="25"/>
        <v>0</v>
      </c>
      <c r="V107" s="56">
        <f t="shared" si="22"/>
        <v>0</v>
      </c>
      <c r="W107" s="64" t="str">
        <f t="shared" si="23"/>
        <v/>
      </c>
      <c r="X107" s="56" t="str">
        <f t="shared" si="26"/>
        <v>T</v>
      </c>
      <c r="Y107" s="20"/>
      <c r="Z107" s="19"/>
      <c r="AA107" s="20"/>
      <c r="AB107" s="19"/>
      <c r="AC107" s="21"/>
      <c r="AJ107" s="22"/>
      <c r="AK107" s="22"/>
      <c r="AL107" s="22"/>
      <c r="AM107" s="22"/>
      <c r="AN107" s="20"/>
      <c r="AO107" s="20"/>
      <c r="AP107" s="20"/>
      <c r="AQ107" s="20"/>
      <c r="AR107" s="20"/>
    </row>
    <row r="108" spans="1:44" s="17" customFormat="1" ht="30.75" customHeight="1" x14ac:dyDescent="0.2">
      <c r="A108" s="150"/>
      <c r="C108" s="63"/>
      <c r="D108" s="66" t="str">
        <f t="shared" si="20"/>
        <v/>
      </c>
      <c r="E108" s="69" t="str">
        <f>IFERROR(VLOOKUP(J108,Causa!$A$2:$F$15,6,0),"")</f>
        <v/>
      </c>
      <c r="F108" s="52"/>
      <c r="G108" s="53"/>
      <c r="H108" s="212"/>
      <c r="I108" s="55"/>
      <c r="J108" s="54"/>
      <c r="K108" s="54"/>
      <c r="L108" s="54"/>
      <c r="M108" s="54"/>
      <c r="N108" s="54"/>
      <c r="O108" s="54"/>
      <c r="P108" s="54"/>
      <c r="Q108" s="55"/>
      <c r="R108" s="54"/>
      <c r="S108" s="56">
        <f t="shared" si="24"/>
        <v>0</v>
      </c>
      <c r="T108" s="56">
        <f t="shared" si="21"/>
        <v>0</v>
      </c>
      <c r="U108" s="56">
        <f t="shared" si="25"/>
        <v>0</v>
      </c>
      <c r="V108" s="56">
        <f t="shared" si="22"/>
        <v>0</v>
      </c>
      <c r="W108" s="64" t="str">
        <f t="shared" si="23"/>
        <v/>
      </c>
      <c r="X108" s="56" t="str">
        <f t="shared" si="26"/>
        <v>T</v>
      </c>
      <c r="Y108" s="20"/>
      <c r="Z108" s="19"/>
      <c r="AA108" s="20"/>
      <c r="AB108" s="19"/>
      <c r="AC108" s="21"/>
      <c r="AJ108" s="22"/>
      <c r="AK108" s="22"/>
      <c r="AL108" s="22"/>
      <c r="AM108" s="22"/>
      <c r="AN108" s="20"/>
      <c r="AO108" s="20"/>
      <c r="AP108" s="20"/>
      <c r="AQ108" s="20"/>
      <c r="AR108" s="20"/>
    </row>
    <row r="109" spans="1:44" s="17" customFormat="1" ht="30.75" customHeight="1" x14ac:dyDescent="0.2">
      <c r="A109" s="150"/>
      <c r="C109" s="63"/>
      <c r="D109" s="66" t="str">
        <f t="shared" si="20"/>
        <v/>
      </c>
      <c r="E109" s="69" t="str">
        <f>IFERROR(VLOOKUP(J109,Causa!$A$2:$F$15,6,0),"")</f>
        <v/>
      </c>
      <c r="F109" s="52"/>
      <c r="G109" s="53"/>
      <c r="H109" s="212"/>
      <c r="I109" s="55"/>
      <c r="J109" s="54"/>
      <c r="K109" s="54"/>
      <c r="L109" s="54"/>
      <c r="M109" s="54"/>
      <c r="N109" s="54"/>
      <c r="O109" s="54"/>
      <c r="P109" s="54"/>
      <c r="Q109" s="55"/>
      <c r="R109" s="54"/>
      <c r="S109" s="56">
        <f t="shared" si="24"/>
        <v>0</v>
      </c>
      <c r="T109" s="56">
        <f t="shared" si="21"/>
        <v>0</v>
      </c>
      <c r="U109" s="56">
        <f t="shared" si="25"/>
        <v>0</v>
      </c>
      <c r="V109" s="56">
        <f t="shared" si="22"/>
        <v>0</v>
      </c>
      <c r="W109" s="64" t="str">
        <f t="shared" si="23"/>
        <v/>
      </c>
      <c r="X109" s="56" t="str">
        <f t="shared" si="26"/>
        <v>T</v>
      </c>
      <c r="Y109" s="20"/>
      <c r="Z109" s="19"/>
      <c r="AA109" s="20"/>
      <c r="AB109" s="19"/>
      <c r="AC109" s="21"/>
      <c r="AJ109" s="22"/>
      <c r="AK109" s="22"/>
      <c r="AL109" s="22"/>
      <c r="AM109" s="22"/>
      <c r="AN109" s="20"/>
      <c r="AO109" s="20"/>
      <c r="AP109" s="20"/>
      <c r="AQ109" s="20"/>
      <c r="AR109" s="20"/>
    </row>
    <row r="110" spans="1:44" s="17" customFormat="1" ht="30.75" customHeight="1" x14ac:dyDescent="0.2">
      <c r="A110" s="150"/>
      <c r="C110" s="63"/>
      <c r="D110" s="66" t="str">
        <f t="shared" si="20"/>
        <v/>
      </c>
      <c r="E110" s="69" t="str">
        <f>IFERROR(VLOOKUP(J110,Causa!$A$2:$F$15,6,0),"")</f>
        <v/>
      </c>
      <c r="F110" s="52"/>
      <c r="G110" s="53"/>
      <c r="H110" s="212"/>
      <c r="I110" s="55"/>
      <c r="J110" s="54"/>
      <c r="K110" s="54"/>
      <c r="L110" s="54"/>
      <c r="M110" s="54"/>
      <c r="N110" s="54"/>
      <c r="O110" s="54"/>
      <c r="P110" s="54"/>
      <c r="Q110" s="55"/>
      <c r="R110" s="54"/>
      <c r="S110" s="56">
        <f t="shared" si="24"/>
        <v>0</v>
      </c>
      <c r="T110" s="56">
        <f t="shared" si="21"/>
        <v>0</v>
      </c>
      <c r="U110" s="56">
        <f t="shared" si="25"/>
        <v>0</v>
      </c>
      <c r="V110" s="56">
        <f t="shared" si="22"/>
        <v>0</v>
      </c>
      <c r="W110" s="64" t="str">
        <f t="shared" si="23"/>
        <v/>
      </c>
      <c r="X110" s="56" t="str">
        <f t="shared" si="26"/>
        <v>T</v>
      </c>
      <c r="Y110" s="20"/>
      <c r="Z110" s="19"/>
      <c r="AA110" s="20"/>
      <c r="AB110" s="19"/>
      <c r="AC110" s="21"/>
      <c r="AJ110" s="22"/>
      <c r="AK110" s="22"/>
      <c r="AL110" s="22"/>
      <c r="AM110" s="22"/>
      <c r="AN110" s="20"/>
      <c r="AO110" s="20"/>
      <c r="AP110" s="20"/>
      <c r="AQ110" s="20"/>
      <c r="AR110" s="20"/>
    </row>
    <row r="111" spans="1:44" s="17" customFormat="1" ht="30.75" customHeight="1" x14ac:dyDescent="0.2">
      <c r="A111" s="150"/>
      <c r="C111" s="63"/>
      <c r="D111" s="66" t="str">
        <f t="shared" si="20"/>
        <v/>
      </c>
      <c r="E111" s="69" t="str">
        <f>IFERROR(VLOOKUP(J111,Causa!$A$2:$F$15,6,0),"")</f>
        <v/>
      </c>
      <c r="F111" s="52"/>
      <c r="G111" s="53"/>
      <c r="H111" s="212"/>
      <c r="I111" s="55"/>
      <c r="J111" s="54"/>
      <c r="K111" s="54"/>
      <c r="L111" s="54"/>
      <c r="M111" s="54"/>
      <c r="N111" s="54"/>
      <c r="O111" s="54"/>
      <c r="P111" s="54"/>
      <c r="Q111" s="55"/>
      <c r="R111" s="54"/>
      <c r="S111" s="56">
        <f t="shared" si="24"/>
        <v>0</v>
      </c>
      <c r="T111" s="56">
        <f t="shared" si="21"/>
        <v>0</v>
      </c>
      <c r="U111" s="56">
        <f t="shared" si="25"/>
        <v>0</v>
      </c>
      <c r="V111" s="56">
        <f t="shared" si="22"/>
        <v>0</v>
      </c>
      <c r="W111" s="64" t="str">
        <f t="shared" si="23"/>
        <v/>
      </c>
      <c r="X111" s="56" t="str">
        <f t="shared" si="26"/>
        <v>T</v>
      </c>
      <c r="Y111" s="20"/>
      <c r="Z111" s="19"/>
      <c r="AA111" s="20"/>
      <c r="AB111" s="19"/>
      <c r="AC111" s="21"/>
      <c r="AJ111" s="22"/>
      <c r="AK111" s="22"/>
      <c r="AL111" s="22"/>
      <c r="AM111" s="22"/>
      <c r="AN111" s="20"/>
      <c r="AO111" s="20"/>
      <c r="AP111" s="20"/>
      <c r="AQ111" s="20"/>
      <c r="AR111" s="20"/>
    </row>
    <row r="112" spans="1:44" s="17" customFormat="1" ht="30.75" customHeight="1" x14ac:dyDescent="0.2">
      <c r="A112" s="150"/>
      <c r="C112" s="63"/>
      <c r="D112" s="66" t="str">
        <f t="shared" si="20"/>
        <v/>
      </c>
      <c r="E112" s="69" t="str">
        <f>IFERROR(VLOOKUP(J112,Causa!$A$2:$F$15,6,0),"")</f>
        <v/>
      </c>
      <c r="F112" s="52"/>
      <c r="G112" s="53"/>
      <c r="H112" s="212"/>
      <c r="I112" s="55"/>
      <c r="J112" s="54"/>
      <c r="K112" s="54"/>
      <c r="L112" s="54"/>
      <c r="M112" s="54"/>
      <c r="N112" s="54"/>
      <c r="O112" s="54"/>
      <c r="P112" s="54"/>
      <c r="Q112" s="55"/>
      <c r="R112" s="54"/>
      <c r="S112" s="56">
        <f t="shared" si="24"/>
        <v>0</v>
      </c>
      <c r="T112" s="56">
        <f t="shared" si="21"/>
        <v>0</v>
      </c>
      <c r="U112" s="56">
        <f t="shared" si="25"/>
        <v>0</v>
      </c>
      <c r="V112" s="56">
        <f t="shared" si="22"/>
        <v>0</v>
      </c>
      <c r="W112" s="64" t="str">
        <f t="shared" si="23"/>
        <v/>
      </c>
      <c r="X112" s="56" t="str">
        <f t="shared" si="26"/>
        <v>T</v>
      </c>
      <c r="Y112" s="20"/>
      <c r="Z112" s="19"/>
      <c r="AA112" s="20"/>
      <c r="AB112" s="19"/>
      <c r="AC112" s="21"/>
      <c r="AJ112" s="22"/>
      <c r="AK112" s="22"/>
      <c r="AL112" s="22"/>
      <c r="AM112" s="22"/>
      <c r="AN112" s="20"/>
      <c r="AO112" s="20"/>
      <c r="AP112" s="20"/>
      <c r="AQ112" s="20"/>
      <c r="AR112" s="20"/>
    </row>
    <row r="113" spans="1:39" s="91" customFormat="1" ht="13.2" x14ac:dyDescent="0.25">
      <c r="A113" s="151"/>
      <c r="C113" s="63"/>
      <c r="D113" s="66" t="str">
        <f t="shared" si="20"/>
        <v/>
      </c>
      <c r="E113" s="69" t="str">
        <f>IFERROR(VLOOKUP(J113,Causa!$A$2:$F$15,6,0),"")</f>
        <v/>
      </c>
      <c r="F113" s="52"/>
      <c r="G113" s="53"/>
      <c r="H113" s="212"/>
      <c r="I113" s="55"/>
      <c r="J113" s="54"/>
      <c r="K113" s="54"/>
      <c r="L113" s="54"/>
      <c r="M113" s="54"/>
      <c r="N113" s="54"/>
      <c r="O113" s="54"/>
      <c r="P113" s="54"/>
      <c r="Q113" s="55"/>
      <c r="R113" s="54"/>
      <c r="S113" s="56">
        <f t="shared" si="24"/>
        <v>0</v>
      </c>
      <c r="T113" s="56">
        <f t="shared" si="21"/>
        <v>0</v>
      </c>
      <c r="U113" s="56">
        <f t="shared" si="25"/>
        <v>0</v>
      </c>
      <c r="V113" s="56">
        <f t="shared" si="22"/>
        <v>0</v>
      </c>
      <c r="W113" s="64" t="str">
        <f t="shared" si="23"/>
        <v/>
      </c>
      <c r="X113" s="56" t="str">
        <f t="shared" si="26"/>
        <v>T</v>
      </c>
      <c r="Y113" s="251"/>
      <c r="Z113" s="251"/>
      <c r="AB113" s="116"/>
      <c r="AC113" s="117"/>
      <c r="AJ113" s="118"/>
      <c r="AK113" s="118"/>
      <c r="AL113" s="118"/>
      <c r="AM113" s="118"/>
    </row>
    <row r="114" spans="1:39" s="91" customFormat="1" ht="13.2" x14ac:dyDescent="0.25">
      <c r="A114" s="151"/>
      <c r="C114" s="63"/>
      <c r="D114" s="66" t="str">
        <f t="shared" si="20"/>
        <v/>
      </c>
      <c r="E114" s="69" t="str">
        <f>IFERROR(VLOOKUP(J114,Causa!$A$2:$F$15,6,0),"")</f>
        <v/>
      </c>
      <c r="F114" s="52"/>
      <c r="G114" s="53"/>
      <c r="H114" s="212"/>
      <c r="I114" s="55"/>
      <c r="J114" s="54"/>
      <c r="K114" s="54"/>
      <c r="L114" s="54"/>
      <c r="M114" s="54"/>
      <c r="N114" s="54"/>
      <c r="O114" s="54"/>
      <c r="P114" s="54"/>
      <c r="Q114" s="55"/>
      <c r="R114" s="54"/>
      <c r="S114" s="56">
        <f t="shared" si="24"/>
        <v>0</v>
      </c>
      <c r="T114" s="56">
        <f t="shared" si="21"/>
        <v>0</v>
      </c>
      <c r="U114" s="56">
        <f t="shared" si="25"/>
        <v>0</v>
      </c>
      <c r="V114" s="56">
        <f t="shared" si="22"/>
        <v>0</v>
      </c>
      <c r="W114" s="64" t="str">
        <f t="shared" si="23"/>
        <v/>
      </c>
      <c r="X114" s="56" t="str">
        <f t="shared" si="26"/>
        <v>T</v>
      </c>
      <c r="Y114" s="218"/>
      <c r="Z114" s="218"/>
      <c r="AB114" s="116"/>
      <c r="AC114" s="117"/>
      <c r="AJ114" s="118"/>
      <c r="AK114" s="118"/>
      <c r="AL114" s="118"/>
      <c r="AM114" s="118"/>
    </row>
    <row r="115" spans="1:39" ht="21.75" customHeight="1" x14ac:dyDescent="0.25">
      <c r="C115" s="63"/>
      <c r="D115" s="66" t="str">
        <f t="shared" si="20"/>
        <v/>
      </c>
      <c r="E115" s="69" t="str">
        <f>IFERROR(VLOOKUP(J115,Causa!$A$2:$F$15,6,0),"")</f>
        <v/>
      </c>
      <c r="F115" s="52"/>
      <c r="G115" s="53"/>
      <c r="H115" s="212"/>
      <c r="I115" s="55"/>
      <c r="J115" s="54"/>
      <c r="K115" s="54"/>
      <c r="L115" s="54"/>
      <c r="M115" s="54"/>
      <c r="N115" s="54"/>
      <c r="O115" s="54"/>
      <c r="P115" s="54"/>
      <c r="Q115" s="55"/>
      <c r="R115" s="54"/>
      <c r="S115" s="56">
        <f t="shared" si="24"/>
        <v>0</v>
      </c>
      <c r="T115" s="56">
        <f t="shared" si="21"/>
        <v>0</v>
      </c>
      <c r="U115" s="56">
        <f t="shared" si="25"/>
        <v>0</v>
      </c>
      <c r="V115" s="56">
        <f t="shared" si="22"/>
        <v>0</v>
      </c>
      <c r="W115" s="64" t="str">
        <f t="shared" si="23"/>
        <v/>
      </c>
      <c r="X115" s="56" t="str">
        <f t="shared" si="26"/>
        <v>T</v>
      </c>
    </row>
    <row r="116" spans="1:39" ht="21.75" customHeight="1" x14ac:dyDescent="0.25">
      <c r="C116" s="63"/>
      <c r="D116" s="66" t="str">
        <f t="shared" si="20"/>
        <v/>
      </c>
      <c r="E116" s="69" t="str">
        <f>IFERROR(VLOOKUP(J116,Causa!$A$2:$F$15,6,0),"")</f>
        <v/>
      </c>
      <c r="F116" s="52"/>
      <c r="G116" s="53"/>
      <c r="H116" s="212"/>
      <c r="I116" s="55"/>
      <c r="J116" s="54"/>
      <c r="K116" s="54"/>
      <c r="L116" s="54"/>
      <c r="M116" s="54"/>
      <c r="N116" s="54"/>
      <c r="O116" s="54"/>
      <c r="P116" s="54"/>
      <c r="Q116" s="55"/>
      <c r="R116" s="54"/>
      <c r="S116" s="56">
        <f t="shared" si="24"/>
        <v>0</v>
      </c>
      <c r="T116" s="56">
        <f t="shared" si="21"/>
        <v>0</v>
      </c>
      <c r="U116" s="56">
        <f t="shared" si="25"/>
        <v>0</v>
      </c>
      <c r="V116" s="56">
        <f t="shared" si="22"/>
        <v>0</v>
      </c>
      <c r="W116" s="64" t="str">
        <f t="shared" si="23"/>
        <v/>
      </c>
      <c r="X116" s="56" t="str">
        <f t="shared" si="26"/>
        <v>T</v>
      </c>
    </row>
    <row r="117" spans="1:39" ht="21.75" customHeight="1" x14ac:dyDescent="0.25">
      <c r="C117" s="63"/>
      <c r="D117" s="66" t="str">
        <f t="shared" si="20"/>
        <v/>
      </c>
      <c r="E117" s="69" t="str">
        <f>IFERROR(VLOOKUP(J117,Causa!$A$2:$F$15,6,0),"")</f>
        <v/>
      </c>
      <c r="F117" s="52"/>
      <c r="G117" s="53"/>
      <c r="H117" s="212"/>
      <c r="I117" s="55"/>
      <c r="J117" s="54"/>
      <c r="K117" s="54"/>
      <c r="L117" s="54"/>
      <c r="M117" s="54"/>
      <c r="N117" s="54"/>
      <c r="O117" s="54"/>
      <c r="P117" s="54"/>
      <c r="Q117" s="55"/>
      <c r="R117" s="54"/>
      <c r="S117" s="56">
        <f t="shared" si="24"/>
        <v>0</v>
      </c>
      <c r="T117" s="56">
        <f t="shared" si="21"/>
        <v>0</v>
      </c>
      <c r="U117" s="56">
        <f t="shared" si="25"/>
        <v>0</v>
      </c>
      <c r="V117" s="56">
        <f t="shared" si="22"/>
        <v>0</v>
      </c>
      <c r="W117" s="64" t="str">
        <f t="shared" si="23"/>
        <v/>
      </c>
      <c r="X117" s="56" t="str">
        <f t="shared" si="26"/>
        <v>T</v>
      </c>
    </row>
    <row r="118" spans="1:39" ht="21.75" customHeight="1" x14ac:dyDescent="0.25">
      <c r="C118" s="63"/>
      <c r="D118" s="66" t="str">
        <f t="shared" si="20"/>
        <v/>
      </c>
      <c r="E118" s="69" t="str">
        <f>IFERROR(VLOOKUP(J118,Causa!$A$2:$F$15,6,0),"")</f>
        <v/>
      </c>
      <c r="F118" s="52"/>
      <c r="G118" s="53"/>
      <c r="H118" s="212"/>
      <c r="I118" s="55"/>
      <c r="J118" s="54"/>
      <c r="K118" s="54"/>
      <c r="L118" s="54"/>
      <c r="M118" s="54"/>
      <c r="N118" s="54"/>
      <c r="O118" s="54"/>
      <c r="P118" s="54"/>
      <c r="Q118" s="55"/>
      <c r="R118" s="54"/>
      <c r="S118" s="56">
        <f t="shared" si="24"/>
        <v>0</v>
      </c>
      <c r="T118" s="56">
        <f t="shared" si="21"/>
        <v>0</v>
      </c>
      <c r="U118" s="56">
        <f t="shared" si="25"/>
        <v>0</v>
      </c>
      <c r="V118" s="56">
        <f t="shared" si="22"/>
        <v>0</v>
      </c>
      <c r="W118" s="64" t="str">
        <f t="shared" si="23"/>
        <v/>
      </c>
      <c r="X118" s="56" t="str">
        <f t="shared" si="26"/>
        <v>T</v>
      </c>
    </row>
    <row r="119" spans="1:39" ht="21.75" customHeight="1" x14ac:dyDescent="0.25">
      <c r="C119" s="63"/>
      <c r="D119" s="66" t="str">
        <f t="shared" si="20"/>
        <v/>
      </c>
      <c r="E119" s="69" t="str">
        <f>IFERROR(VLOOKUP(J119,Causa!$A$2:$F$15,6,0),"")</f>
        <v/>
      </c>
      <c r="F119" s="52"/>
      <c r="G119" s="53"/>
      <c r="H119" s="212"/>
      <c r="I119" s="55"/>
      <c r="J119" s="54"/>
      <c r="K119" s="54"/>
      <c r="L119" s="54"/>
      <c r="M119" s="54"/>
      <c r="N119" s="54"/>
      <c r="O119" s="54"/>
      <c r="P119" s="54"/>
      <c r="Q119" s="55"/>
      <c r="R119" s="54"/>
      <c r="S119" s="56">
        <f t="shared" si="24"/>
        <v>0</v>
      </c>
      <c r="T119" s="56">
        <f t="shared" si="21"/>
        <v>0</v>
      </c>
      <c r="U119" s="56">
        <f t="shared" si="25"/>
        <v>0</v>
      </c>
      <c r="V119" s="56">
        <f t="shared" si="22"/>
        <v>0</v>
      </c>
      <c r="W119" s="64" t="str">
        <f t="shared" si="23"/>
        <v/>
      </c>
      <c r="X119" s="56" t="str">
        <f t="shared" si="26"/>
        <v>T</v>
      </c>
    </row>
    <row r="120" spans="1:39" ht="21.75" customHeight="1" x14ac:dyDescent="0.25">
      <c r="C120" s="63"/>
      <c r="D120" s="66" t="str">
        <f t="shared" si="20"/>
        <v/>
      </c>
      <c r="E120" s="69" t="str">
        <f>IFERROR(VLOOKUP(J120,Causa!$A$2:$F$15,6,0),"")</f>
        <v/>
      </c>
      <c r="F120" s="52"/>
      <c r="G120" s="53"/>
      <c r="H120" s="212"/>
      <c r="I120" s="55"/>
      <c r="J120" s="54"/>
      <c r="K120" s="54"/>
      <c r="L120" s="54"/>
      <c r="M120" s="54"/>
      <c r="N120" s="54"/>
      <c r="O120" s="54"/>
      <c r="P120" s="54"/>
      <c r="Q120" s="55"/>
      <c r="R120" s="54"/>
      <c r="S120" s="56">
        <f t="shared" si="24"/>
        <v>0</v>
      </c>
      <c r="T120" s="56">
        <f t="shared" si="21"/>
        <v>0</v>
      </c>
      <c r="U120" s="56">
        <f t="shared" si="25"/>
        <v>0</v>
      </c>
      <c r="V120" s="56">
        <f t="shared" si="22"/>
        <v>0</v>
      </c>
      <c r="W120" s="64" t="str">
        <f t="shared" si="23"/>
        <v/>
      </c>
      <c r="X120" s="56" t="str">
        <f t="shared" si="26"/>
        <v>T</v>
      </c>
    </row>
    <row r="121" spans="1:39" ht="21.75" customHeight="1" x14ac:dyDescent="0.25">
      <c r="C121" s="63"/>
      <c r="D121" s="66" t="str">
        <f t="shared" si="20"/>
        <v/>
      </c>
      <c r="E121" s="69" t="str">
        <f>IFERROR(VLOOKUP(J121,Causa!$A$2:$F$15,6,0),"")</f>
        <v/>
      </c>
      <c r="F121" s="52"/>
      <c r="G121" s="53"/>
      <c r="H121" s="212"/>
      <c r="I121" s="55"/>
      <c r="J121" s="54"/>
      <c r="K121" s="54"/>
      <c r="L121" s="54"/>
      <c r="M121" s="54"/>
      <c r="N121" s="54"/>
      <c r="O121" s="54"/>
      <c r="P121" s="54"/>
      <c r="Q121" s="55"/>
      <c r="R121" s="54"/>
      <c r="S121" s="56">
        <f t="shared" si="24"/>
        <v>0</v>
      </c>
      <c r="T121" s="56">
        <f t="shared" si="21"/>
        <v>0</v>
      </c>
      <c r="U121" s="56">
        <f t="shared" si="25"/>
        <v>0</v>
      </c>
      <c r="V121" s="56">
        <f t="shared" si="22"/>
        <v>0</v>
      </c>
      <c r="W121" s="64" t="str">
        <f t="shared" si="23"/>
        <v/>
      </c>
      <c r="X121" s="56" t="str">
        <f t="shared" si="26"/>
        <v>T</v>
      </c>
    </row>
    <row r="122" spans="1:39" ht="21.75" customHeight="1" x14ac:dyDescent="0.25">
      <c r="C122" s="63"/>
      <c r="D122" s="66" t="str">
        <f t="shared" si="20"/>
        <v/>
      </c>
      <c r="E122" s="69" t="str">
        <f>IFERROR(VLOOKUP(J122,Causa!$A$2:$F$15,6,0),"")</f>
        <v/>
      </c>
      <c r="F122" s="52"/>
      <c r="G122" s="53"/>
      <c r="H122" s="212"/>
      <c r="I122" s="55"/>
      <c r="J122" s="54"/>
      <c r="K122" s="54"/>
      <c r="L122" s="54"/>
      <c r="M122" s="54"/>
      <c r="N122" s="54"/>
      <c r="O122" s="54"/>
      <c r="P122" s="54"/>
      <c r="Q122" s="55"/>
      <c r="R122" s="54"/>
      <c r="S122" s="56">
        <f t="shared" si="24"/>
        <v>0</v>
      </c>
      <c r="T122" s="56">
        <f t="shared" si="21"/>
        <v>0</v>
      </c>
      <c r="U122" s="56">
        <f t="shared" si="25"/>
        <v>0</v>
      </c>
      <c r="V122" s="56">
        <f t="shared" si="22"/>
        <v>0</v>
      </c>
      <c r="W122" s="64" t="str">
        <f t="shared" si="23"/>
        <v/>
      </c>
      <c r="X122" s="56" t="str">
        <f t="shared" si="26"/>
        <v>T</v>
      </c>
    </row>
    <row r="123" spans="1:39" ht="21.75" customHeight="1" x14ac:dyDescent="0.25">
      <c r="C123" s="63"/>
      <c r="D123" s="66" t="str">
        <f t="shared" si="20"/>
        <v/>
      </c>
      <c r="E123" s="69" t="str">
        <f>IFERROR(VLOOKUP(J123,Causa!$A$2:$F$15,6,0),"")</f>
        <v/>
      </c>
      <c r="F123" s="52"/>
      <c r="G123" s="53"/>
      <c r="H123" s="212"/>
      <c r="I123" s="55"/>
      <c r="J123" s="54"/>
      <c r="K123" s="54"/>
      <c r="L123" s="54"/>
      <c r="M123" s="54"/>
      <c r="N123" s="54"/>
      <c r="O123" s="54"/>
      <c r="P123" s="54"/>
      <c r="Q123" s="55"/>
      <c r="R123" s="54"/>
      <c r="S123" s="56">
        <f t="shared" si="24"/>
        <v>0</v>
      </c>
      <c r="T123" s="56">
        <f t="shared" si="21"/>
        <v>0</v>
      </c>
      <c r="U123" s="56">
        <f t="shared" si="25"/>
        <v>0</v>
      </c>
      <c r="V123" s="56">
        <f t="shared" si="22"/>
        <v>0</v>
      </c>
      <c r="W123" s="64" t="str">
        <f t="shared" si="23"/>
        <v/>
      </c>
      <c r="X123" s="56" t="str">
        <f t="shared" si="26"/>
        <v>T</v>
      </c>
    </row>
    <row r="124" spans="1:39" ht="21.75" customHeight="1" x14ac:dyDescent="0.25">
      <c r="C124" s="63"/>
      <c r="D124" s="66" t="str">
        <f t="shared" si="20"/>
        <v/>
      </c>
      <c r="E124" s="69" t="str">
        <f>IFERROR(VLOOKUP(J124,Causa!$A$2:$F$15,6,0),"")</f>
        <v/>
      </c>
      <c r="F124" s="52"/>
      <c r="G124" s="53"/>
      <c r="H124" s="212"/>
      <c r="I124" s="55"/>
      <c r="J124" s="54"/>
      <c r="K124" s="54"/>
      <c r="L124" s="54"/>
      <c r="M124" s="54"/>
      <c r="N124" s="54"/>
      <c r="O124" s="54"/>
      <c r="P124" s="54"/>
      <c r="Q124" s="55"/>
      <c r="R124" s="54"/>
      <c r="S124" s="56">
        <f t="shared" si="24"/>
        <v>0</v>
      </c>
      <c r="T124" s="56">
        <f t="shared" si="21"/>
        <v>0</v>
      </c>
      <c r="U124" s="56">
        <f t="shared" si="25"/>
        <v>0</v>
      </c>
      <c r="V124" s="56">
        <f t="shared" si="22"/>
        <v>0</v>
      </c>
      <c r="W124" s="64" t="str">
        <f t="shared" si="23"/>
        <v/>
      </c>
      <c r="X124" s="56" t="str">
        <f t="shared" si="26"/>
        <v>T</v>
      </c>
    </row>
    <row r="125" spans="1:39" ht="21.75" customHeight="1" x14ac:dyDescent="0.25">
      <c r="C125" s="63"/>
      <c r="D125" s="66" t="str">
        <f t="shared" si="20"/>
        <v/>
      </c>
      <c r="E125" s="69" t="str">
        <f>IFERROR(VLOOKUP(J125,Causa!$A$2:$F$15,6,0),"")</f>
        <v/>
      </c>
      <c r="F125" s="52"/>
      <c r="G125" s="53"/>
      <c r="H125" s="212"/>
      <c r="I125" s="55"/>
      <c r="J125" s="54"/>
      <c r="K125" s="54"/>
      <c r="L125" s="54"/>
      <c r="M125" s="54"/>
      <c r="N125" s="54"/>
      <c r="O125" s="54"/>
      <c r="P125" s="54"/>
      <c r="Q125" s="55"/>
      <c r="R125" s="54"/>
      <c r="S125" s="56">
        <f t="shared" si="24"/>
        <v>0</v>
      </c>
      <c r="T125" s="56">
        <f t="shared" si="21"/>
        <v>0</v>
      </c>
      <c r="U125" s="56">
        <f t="shared" si="25"/>
        <v>0</v>
      </c>
      <c r="V125" s="56">
        <f t="shared" si="22"/>
        <v>0</v>
      </c>
      <c r="W125" s="64" t="str">
        <f t="shared" si="23"/>
        <v/>
      </c>
      <c r="X125" s="56" t="str">
        <f t="shared" si="26"/>
        <v>T</v>
      </c>
    </row>
    <row r="126" spans="1:39" ht="21.75" customHeight="1" x14ac:dyDescent="0.25">
      <c r="C126" s="63"/>
      <c r="D126" s="66" t="str">
        <f t="shared" si="20"/>
        <v/>
      </c>
      <c r="E126" s="69" t="str">
        <f>IFERROR(VLOOKUP(J126,Causa!$A$2:$F$15,6,0),"")</f>
        <v/>
      </c>
      <c r="F126" s="52"/>
      <c r="G126" s="53"/>
      <c r="H126" s="212"/>
      <c r="I126" s="55"/>
      <c r="J126" s="54"/>
      <c r="K126" s="54"/>
      <c r="L126" s="54"/>
      <c r="M126" s="54"/>
      <c r="N126" s="54"/>
      <c r="O126" s="54"/>
      <c r="P126" s="54"/>
      <c r="Q126" s="55"/>
      <c r="R126" s="54"/>
      <c r="S126" s="56">
        <f t="shared" si="24"/>
        <v>0</v>
      </c>
      <c r="T126" s="56">
        <f t="shared" si="21"/>
        <v>0</v>
      </c>
      <c r="U126" s="56">
        <f t="shared" si="25"/>
        <v>0</v>
      </c>
      <c r="V126" s="56">
        <f t="shared" si="22"/>
        <v>0</v>
      </c>
      <c r="W126" s="64" t="str">
        <f t="shared" si="23"/>
        <v/>
      </c>
      <c r="X126" s="56" t="str">
        <f t="shared" si="26"/>
        <v>T</v>
      </c>
    </row>
    <row r="127" spans="1:39" ht="21.75" customHeight="1" x14ac:dyDescent="0.25">
      <c r="C127" s="63"/>
      <c r="D127" s="66" t="str">
        <f t="shared" si="20"/>
        <v/>
      </c>
      <c r="E127" s="69" t="str">
        <f>IFERROR(VLOOKUP(J127,Causa!$A$2:$F$15,6,0),"")</f>
        <v/>
      </c>
      <c r="F127" s="52"/>
      <c r="G127" s="53"/>
      <c r="H127" s="212"/>
      <c r="I127" s="55"/>
      <c r="J127" s="54"/>
      <c r="K127" s="54"/>
      <c r="L127" s="54"/>
      <c r="M127" s="54"/>
      <c r="N127" s="54"/>
      <c r="O127" s="54"/>
      <c r="P127" s="54"/>
      <c r="Q127" s="55"/>
      <c r="R127" s="54"/>
      <c r="S127" s="56">
        <f t="shared" si="24"/>
        <v>0</v>
      </c>
      <c r="T127" s="56">
        <f t="shared" si="21"/>
        <v>0</v>
      </c>
      <c r="U127" s="56">
        <f t="shared" si="25"/>
        <v>0</v>
      </c>
      <c r="V127" s="56">
        <f t="shared" si="22"/>
        <v>0</v>
      </c>
      <c r="W127" s="64" t="str">
        <f t="shared" si="23"/>
        <v/>
      </c>
      <c r="X127" s="56" t="str">
        <f t="shared" si="26"/>
        <v>T</v>
      </c>
    </row>
    <row r="128" spans="1:39" ht="21.75" customHeight="1" x14ac:dyDescent="0.25">
      <c r="C128" s="63"/>
      <c r="D128" s="66" t="str">
        <f t="shared" si="20"/>
        <v/>
      </c>
      <c r="E128" s="69" t="str">
        <f>IFERROR(VLOOKUP(J128,Causa!$A$2:$F$15,6,0),"")</f>
        <v/>
      </c>
      <c r="F128" s="52"/>
      <c r="G128" s="53"/>
      <c r="H128" s="212"/>
      <c r="I128" s="55"/>
      <c r="J128" s="54"/>
      <c r="K128" s="54"/>
      <c r="L128" s="54"/>
      <c r="M128" s="54"/>
      <c r="N128" s="54"/>
      <c r="O128" s="54"/>
      <c r="P128" s="54"/>
      <c r="Q128" s="55"/>
      <c r="R128" s="54"/>
      <c r="S128" s="56">
        <f t="shared" si="24"/>
        <v>0</v>
      </c>
      <c r="T128" s="56">
        <f t="shared" si="21"/>
        <v>0</v>
      </c>
      <c r="U128" s="56">
        <f t="shared" si="25"/>
        <v>0</v>
      </c>
      <c r="V128" s="56">
        <f t="shared" si="22"/>
        <v>0</v>
      </c>
      <c r="W128" s="64" t="str">
        <f t="shared" si="23"/>
        <v/>
      </c>
      <c r="X128" s="56" t="str">
        <f t="shared" si="26"/>
        <v>T</v>
      </c>
    </row>
    <row r="129" spans="3:24" ht="21.75" customHeight="1" x14ac:dyDescent="0.25">
      <c r="C129" s="63"/>
      <c r="D129" s="66" t="str">
        <f t="shared" si="20"/>
        <v/>
      </c>
      <c r="E129" s="69" t="str">
        <f>IFERROR(VLOOKUP(J129,Causa!$A$2:$F$15,6,0),"")</f>
        <v/>
      </c>
      <c r="F129" s="52"/>
      <c r="G129" s="53"/>
      <c r="H129" s="212"/>
      <c r="I129" s="55"/>
      <c r="J129" s="54"/>
      <c r="K129" s="54"/>
      <c r="L129" s="54"/>
      <c r="M129" s="54"/>
      <c r="N129" s="54"/>
      <c r="O129" s="54"/>
      <c r="P129" s="54"/>
      <c r="Q129" s="55"/>
      <c r="R129" s="54"/>
      <c r="S129" s="56">
        <f t="shared" si="24"/>
        <v>0</v>
      </c>
      <c r="T129" s="56">
        <f t="shared" si="21"/>
        <v>0</v>
      </c>
      <c r="U129" s="56">
        <f t="shared" si="25"/>
        <v>0</v>
      </c>
      <c r="V129" s="56">
        <f t="shared" si="22"/>
        <v>0</v>
      </c>
      <c r="W129" s="64" t="str">
        <f t="shared" si="23"/>
        <v/>
      </c>
      <c r="X129" s="56" t="str">
        <f t="shared" si="26"/>
        <v>T</v>
      </c>
    </row>
    <row r="130" spans="3:24" ht="21.75" customHeight="1" x14ac:dyDescent="0.25">
      <c r="C130" s="63"/>
      <c r="D130" s="66" t="str">
        <f t="shared" si="20"/>
        <v/>
      </c>
      <c r="E130" s="69" t="str">
        <f>IFERROR(VLOOKUP(J130,Causa!$A$2:$F$15,6,0),"")</f>
        <v/>
      </c>
      <c r="F130" s="52"/>
      <c r="G130" s="53"/>
      <c r="H130" s="212"/>
      <c r="I130" s="55"/>
      <c r="J130" s="54"/>
      <c r="K130" s="54"/>
      <c r="L130" s="54"/>
      <c r="M130" s="54"/>
      <c r="N130" s="54"/>
      <c r="O130" s="54"/>
      <c r="P130" s="54"/>
      <c r="Q130" s="55"/>
      <c r="R130" s="54"/>
      <c r="S130" s="56">
        <f t="shared" si="24"/>
        <v>0</v>
      </c>
      <c r="T130" s="56">
        <f t="shared" si="21"/>
        <v>0</v>
      </c>
      <c r="U130" s="56">
        <f t="shared" si="25"/>
        <v>0</v>
      </c>
      <c r="V130" s="56">
        <f t="shared" si="22"/>
        <v>0</v>
      </c>
      <c r="W130" s="64" t="str">
        <f t="shared" si="23"/>
        <v/>
      </c>
      <c r="X130" s="56" t="str">
        <f t="shared" si="26"/>
        <v>T</v>
      </c>
    </row>
    <row r="131" spans="3:24" ht="21.75" customHeight="1" x14ac:dyDescent="0.25">
      <c r="C131" s="63"/>
      <c r="D131" s="66" t="str">
        <f t="shared" si="20"/>
        <v/>
      </c>
      <c r="E131" s="69" t="str">
        <f>IFERROR(VLOOKUP(J131,Causa!$A$2:$F$15,6,0),"")</f>
        <v/>
      </c>
      <c r="F131" s="52"/>
      <c r="G131" s="53"/>
      <c r="H131" s="212"/>
      <c r="I131" s="55"/>
      <c r="J131" s="54"/>
      <c r="K131" s="54"/>
      <c r="L131" s="54"/>
      <c r="M131" s="54"/>
      <c r="N131" s="54"/>
      <c r="O131" s="54"/>
      <c r="P131" s="54"/>
      <c r="Q131" s="55"/>
      <c r="R131" s="54"/>
      <c r="S131" s="56">
        <f t="shared" si="24"/>
        <v>0</v>
      </c>
      <c r="T131" s="56">
        <f t="shared" si="21"/>
        <v>0</v>
      </c>
      <c r="U131" s="56">
        <f t="shared" si="25"/>
        <v>0</v>
      </c>
      <c r="V131" s="56">
        <f t="shared" si="22"/>
        <v>0</v>
      </c>
      <c r="W131" s="64" t="str">
        <f t="shared" si="23"/>
        <v/>
      </c>
      <c r="X131" s="56" t="str">
        <f t="shared" si="26"/>
        <v>T</v>
      </c>
    </row>
    <row r="132" spans="3:24" ht="21.75" customHeight="1" x14ac:dyDescent="0.25">
      <c r="C132" s="63"/>
      <c r="D132" s="66" t="str">
        <f t="shared" si="20"/>
        <v/>
      </c>
      <c r="E132" s="69" t="str">
        <f>IFERROR(VLOOKUP(J132,Causa!$A$2:$F$15,6,0),"")</f>
        <v/>
      </c>
      <c r="F132" s="52"/>
      <c r="G132" s="53"/>
      <c r="H132" s="212"/>
      <c r="I132" s="55"/>
      <c r="J132" s="54"/>
      <c r="K132" s="54"/>
      <c r="L132" s="54"/>
      <c r="M132" s="54"/>
      <c r="N132" s="54"/>
      <c r="O132" s="54"/>
      <c r="P132" s="54"/>
      <c r="Q132" s="55"/>
      <c r="R132" s="54"/>
      <c r="S132" s="56">
        <f t="shared" si="24"/>
        <v>0</v>
      </c>
      <c r="T132" s="56">
        <f t="shared" si="21"/>
        <v>0</v>
      </c>
      <c r="U132" s="56">
        <f t="shared" si="25"/>
        <v>0</v>
      </c>
      <c r="V132" s="56">
        <f t="shared" si="22"/>
        <v>0</v>
      </c>
      <c r="W132" s="64" t="str">
        <f t="shared" si="23"/>
        <v/>
      </c>
      <c r="X132" s="56" t="str">
        <f t="shared" si="26"/>
        <v>T</v>
      </c>
    </row>
    <row r="133" spans="3:24" ht="21.75" customHeight="1" x14ac:dyDescent="0.25">
      <c r="C133" s="63"/>
      <c r="D133" s="66" t="str">
        <f t="shared" si="20"/>
        <v/>
      </c>
      <c r="E133" s="69" t="str">
        <f>IFERROR(VLOOKUP(J133,Causa!$A$2:$F$15,6,0),"")</f>
        <v/>
      </c>
      <c r="F133" s="52"/>
      <c r="G133" s="53"/>
      <c r="H133" s="212"/>
      <c r="I133" s="55"/>
      <c r="J133" s="54"/>
      <c r="K133" s="54"/>
      <c r="L133" s="54"/>
      <c r="M133" s="54"/>
      <c r="N133" s="54"/>
      <c r="O133" s="54"/>
      <c r="P133" s="54"/>
      <c r="Q133" s="55"/>
      <c r="R133" s="54"/>
      <c r="S133" s="56">
        <f t="shared" si="24"/>
        <v>0</v>
      </c>
      <c r="T133" s="56">
        <f t="shared" si="21"/>
        <v>0</v>
      </c>
      <c r="U133" s="56">
        <f t="shared" si="25"/>
        <v>0</v>
      </c>
      <c r="V133" s="56">
        <f t="shared" si="22"/>
        <v>0</v>
      </c>
      <c r="W133" s="64" t="str">
        <f t="shared" si="23"/>
        <v/>
      </c>
      <c r="X133" s="56" t="str">
        <f t="shared" si="26"/>
        <v>T</v>
      </c>
    </row>
    <row r="134" spans="3:24" ht="21.75" customHeight="1" x14ac:dyDescent="0.25">
      <c r="C134" s="63"/>
      <c r="D134" s="66" t="str">
        <f t="shared" si="20"/>
        <v/>
      </c>
      <c r="E134" s="69" t="str">
        <f>IFERROR(VLOOKUP(J134,Causa!$A$2:$F$15,6,0),"")</f>
        <v/>
      </c>
      <c r="F134" s="52"/>
      <c r="G134" s="53"/>
      <c r="H134" s="212"/>
      <c r="I134" s="55"/>
      <c r="J134" s="54"/>
      <c r="K134" s="54"/>
      <c r="L134" s="54"/>
      <c r="M134" s="54"/>
      <c r="N134" s="54"/>
      <c r="O134" s="54"/>
      <c r="P134" s="54"/>
      <c r="Q134" s="55"/>
      <c r="R134" s="54"/>
      <c r="S134" s="56">
        <f t="shared" si="24"/>
        <v>0</v>
      </c>
      <c r="T134" s="56">
        <f t="shared" si="21"/>
        <v>0</v>
      </c>
      <c r="U134" s="56">
        <f t="shared" si="25"/>
        <v>0</v>
      </c>
      <c r="V134" s="56">
        <f t="shared" si="22"/>
        <v>0</v>
      </c>
      <c r="W134" s="64" t="str">
        <f t="shared" si="23"/>
        <v/>
      </c>
      <c r="X134" s="56" t="str">
        <f t="shared" si="26"/>
        <v>T</v>
      </c>
    </row>
    <row r="135" spans="3:24" ht="21.75" customHeight="1" x14ac:dyDescent="0.25">
      <c r="C135" s="63"/>
      <c r="D135" s="66" t="str">
        <f t="shared" si="20"/>
        <v/>
      </c>
      <c r="E135" s="69" t="str">
        <f>IFERROR(VLOOKUP(J135,Causa!$A$2:$F$15,6,0),"")</f>
        <v/>
      </c>
      <c r="F135" s="52"/>
      <c r="G135" s="53"/>
      <c r="H135" s="212"/>
      <c r="I135" s="55"/>
      <c r="J135" s="54"/>
      <c r="K135" s="54"/>
      <c r="L135" s="54"/>
      <c r="M135" s="54"/>
      <c r="N135" s="54"/>
      <c r="O135" s="54"/>
      <c r="P135" s="54"/>
      <c r="Q135" s="55"/>
      <c r="R135" s="54"/>
      <c r="S135" s="56">
        <f t="shared" si="24"/>
        <v>0</v>
      </c>
      <c r="T135" s="56">
        <f t="shared" si="21"/>
        <v>0</v>
      </c>
      <c r="U135" s="56">
        <f t="shared" si="25"/>
        <v>0</v>
      </c>
      <c r="V135" s="56">
        <f t="shared" si="22"/>
        <v>0</v>
      </c>
      <c r="W135" s="64" t="str">
        <f t="shared" si="23"/>
        <v/>
      </c>
      <c r="X135" s="56" t="str">
        <f t="shared" si="26"/>
        <v>T</v>
      </c>
    </row>
    <row r="136" spans="3:24" ht="21.75" customHeight="1" x14ac:dyDescent="0.25">
      <c r="C136" s="63"/>
      <c r="D136" s="66" t="str">
        <f t="shared" si="20"/>
        <v/>
      </c>
      <c r="E136" s="69" t="str">
        <f>IFERROR(VLOOKUP(J136,Causa!$A$2:$F$15,6,0),"")</f>
        <v/>
      </c>
      <c r="F136" s="52"/>
      <c r="G136" s="53"/>
      <c r="H136" s="212"/>
      <c r="I136" s="55"/>
      <c r="J136" s="54"/>
      <c r="K136" s="54"/>
      <c r="L136" s="54"/>
      <c r="M136" s="54"/>
      <c r="N136" s="54"/>
      <c r="O136" s="54"/>
      <c r="P136" s="54"/>
      <c r="Q136" s="55"/>
      <c r="R136" s="54"/>
      <c r="S136" s="56">
        <f t="shared" si="24"/>
        <v>0</v>
      </c>
      <c r="T136" s="56">
        <f t="shared" si="21"/>
        <v>0</v>
      </c>
      <c r="U136" s="56">
        <f t="shared" si="25"/>
        <v>0</v>
      </c>
      <c r="V136" s="56">
        <f t="shared" si="22"/>
        <v>0</v>
      </c>
      <c r="W136" s="64" t="str">
        <f t="shared" si="23"/>
        <v/>
      </c>
      <c r="X136" s="56" t="str">
        <f t="shared" si="26"/>
        <v>T</v>
      </c>
    </row>
    <row r="137" spans="3:24" ht="21.75" customHeight="1" x14ac:dyDescent="0.25">
      <c r="C137" s="63"/>
      <c r="D137" s="66" t="str">
        <f t="shared" si="20"/>
        <v/>
      </c>
      <c r="E137" s="69" t="str">
        <f>IFERROR(VLOOKUP(J137,Causa!$A$2:$F$15,6,0),"")</f>
        <v/>
      </c>
      <c r="F137" s="52"/>
      <c r="G137" s="53"/>
      <c r="H137" s="212"/>
      <c r="I137" s="55"/>
      <c r="J137" s="54"/>
      <c r="K137" s="54"/>
      <c r="L137" s="54"/>
      <c r="M137" s="54"/>
      <c r="N137" s="54"/>
      <c r="O137" s="54"/>
      <c r="P137" s="54"/>
      <c r="Q137" s="55"/>
      <c r="R137" s="54"/>
      <c r="S137" s="56">
        <f t="shared" si="24"/>
        <v>0</v>
      </c>
      <c r="T137" s="56">
        <f t="shared" si="21"/>
        <v>0</v>
      </c>
      <c r="U137" s="56">
        <f t="shared" si="25"/>
        <v>0</v>
      </c>
      <c r="V137" s="56">
        <f t="shared" si="22"/>
        <v>0</v>
      </c>
      <c r="W137" s="64" t="str">
        <f t="shared" si="23"/>
        <v/>
      </c>
      <c r="X137" s="56" t="str">
        <f t="shared" si="26"/>
        <v>T</v>
      </c>
    </row>
    <row r="138" spans="3:24" ht="21.75" customHeight="1" x14ac:dyDescent="0.25">
      <c r="C138" s="63"/>
      <c r="D138" s="66" t="str">
        <f t="shared" si="20"/>
        <v/>
      </c>
      <c r="E138" s="69" t="str">
        <f>IFERROR(VLOOKUP(J138,Causa!$A$2:$F$15,6,0),"")</f>
        <v/>
      </c>
      <c r="F138" s="52"/>
      <c r="G138" s="53"/>
      <c r="H138" s="212"/>
      <c r="I138" s="55"/>
      <c r="J138" s="54"/>
      <c r="K138" s="54"/>
      <c r="L138" s="54"/>
      <c r="M138" s="54"/>
      <c r="N138" s="54"/>
      <c r="O138" s="54"/>
      <c r="P138" s="54"/>
      <c r="Q138" s="55"/>
      <c r="R138" s="54"/>
      <c r="S138" s="56">
        <f t="shared" si="24"/>
        <v>0</v>
      </c>
      <c r="T138" s="56">
        <f t="shared" si="21"/>
        <v>0</v>
      </c>
      <c r="U138" s="56">
        <f t="shared" si="25"/>
        <v>0</v>
      </c>
      <c r="V138" s="56">
        <f t="shared" si="22"/>
        <v>0</v>
      </c>
      <c r="W138" s="64" t="str">
        <f t="shared" si="23"/>
        <v/>
      </c>
      <c r="X138" s="56" t="str">
        <f t="shared" si="26"/>
        <v>T</v>
      </c>
    </row>
    <row r="139" spans="3:24" ht="21.75" customHeight="1" x14ac:dyDescent="0.25">
      <c r="C139" s="63"/>
      <c r="D139" s="66" t="str">
        <f t="shared" si="20"/>
        <v/>
      </c>
      <c r="E139" s="69" t="str">
        <f>IFERROR(VLOOKUP(J139,Causa!$A$2:$F$15,6,0),"")</f>
        <v/>
      </c>
      <c r="F139" s="52"/>
      <c r="G139" s="53"/>
      <c r="H139" s="212"/>
      <c r="I139" s="55"/>
      <c r="J139" s="54"/>
      <c r="K139" s="54"/>
      <c r="L139" s="54"/>
      <c r="M139" s="54"/>
      <c r="N139" s="54"/>
      <c r="O139" s="54"/>
      <c r="P139" s="54"/>
      <c r="Q139" s="55"/>
      <c r="R139" s="54"/>
      <c r="S139" s="56">
        <f t="shared" si="24"/>
        <v>0</v>
      </c>
      <c r="T139" s="56">
        <f t="shared" si="21"/>
        <v>0</v>
      </c>
      <c r="U139" s="56">
        <f t="shared" si="25"/>
        <v>0</v>
      </c>
      <c r="V139" s="56">
        <f t="shared" si="22"/>
        <v>0</v>
      </c>
      <c r="W139" s="64" t="str">
        <f t="shared" si="23"/>
        <v/>
      </c>
      <c r="X139" s="56" t="str">
        <f t="shared" si="26"/>
        <v>T</v>
      </c>
    </row>
    <row r="140" spans="3:24" ht="21.75" customHeight="1" x14ac:dyDescent="0.25">
      <c r="C140" s="63"/>
      <c r="D140" s="66" t="str">
        <f t="shared" si="20"/>
        <v/>
      </c>
      <c r="E140" s="69" t="str">
        <f>IFERROR(VLOOKUP(J140,Causa!$A$2:$F$15,6,0),"")</f>
        <v/>
      </c>
      <c r="F140" s="52"/>
      <c r="G140" s="53"/>
      <c r="H140" s="212"/>
      <c r="I140" s="55"/>
      <c r="J140" s="54"/>
      <c r="K140" s="54"/>
      <c r="L140" s="54"/>
      <c r="M140" s="54"/>
      <c r="N140" s="54"/>
      <c r="O140" s="54"/>
      <c r="P140" s="54"/>
      <c r="Q140" s="55"/>
      <c r="R140" s="54"/>
      <c r="S140" s="56">
        <f t="shared" si="24"/>
        <v>0</v>
      </c>
      <c r="T140" s="56">
        <f t="shared" si="21"/>
        <v>0</v>
      </c>
      <c r="U140" s="56">
        <f t="shared" si="25"/>
        <v>0</v>
      </c>
      <c r="V140" s="56">
        <f t="shared" si="22"/>
        <v>0</v>
      </c>
      <c r="W140" s="64" t="str">
        <f t="shared" si="23"/>
        <v/>
      </c>
      <c r="X140" s="56" t="str">
        <f t="shared" si="26"/>
        <v>T</v>
      </c>
    </row>
    <row r="141" spans="3:24" ht="21.75" customHeight="1" x14ac:dyDescent="0.25">
      <c r="C141" s="63"/>
      <c r="D141" s="66" t="str">
        <f t="shared" si="20"/>
        <v/>
      </c>
      <c r="E141" s="69" t="str">
        <f>IFERROR(VLOOKUP(J141,Causa!$A$2:$F$15,6,0),"")</f>
        <v/>
      </c>
      <c r="F141" s="52"/>
      <c r="G141" s="53"/>
      <c r="H141" s="212"/>
      <c r="I141" s="55"/>
      <c r="J141" s="54"/>
      <c r="K141" s="54"/>
      <c r="L141" s="54"/>
      <c r="M141" s="54"/>
      <c r="N141" s="54"/>
      <c r="O141" s="54"/>
      <c r="P141" s="54"/>
      <c r="Q141" s="55"/>
      <c r="R141" s="54"/>
      <c r="S141" s="56">
        <f t="shared" si="24"/>
        <v>0</v>
      </c>
      <c r="T141" s="56">
        <f t="shared" si="21"/>
        <v>0</v>
      </c>
      <c r="U141" s="56">
        <f t="shared" si="25"/>
        <v>0</v>
      </c>
      <c r="V141" s="56">
        <f t="shared" si="22"/>
        <v>0</v>
      </c>
      <c r="W141" s="64" t="str">
        <f t="shared" si="23"/>
        <v/>
      </c>
      <c r="X141" s="56" t="str">
        <f t="shared" si="26"/>
        <v>T</v>
      </c>
    </row>
    <row r="142" spans="3:24" ht="21.75" customHeight="1" x14ac:dyDescent="0.25">
      <c r="C142" s="63"/>
      <c r="D142" s="66" t="str">
        <f t="shared" si="20"/>
        <v/>
      </c>
      <c r="E142" s="69" t="str">
        <f>IFERROR(VLOOKUP(J142,Causa!$A$2:$F$15,6,0),"")</f>
        <v/>
      </c>
      <c r="F142" s="52"/>
      <c r="G142" s="53"/>
      <c r="H142" s="212"/>
      <c r="I142" s="55"/>
      <c r="J142" s="54"/>
      <c r="K142" s="54"/>
      <c r="L142" s="54"/>
      <c r="M142" s="54"/>
      <c r="N142" s="54"/>
      <c r="O142" s="54"/>
      <c r="P142" s="54"/>
      <c r="Q142" s="55"/>
      <c r="R142" s="54"/>
      <c r="S142" s="56">
        <f t="shared" si="24"/>
        <v>0</v>
      </c>
      <c r="T142" s="56">
        <f t="shared" si="21"/>
        <v>0</v>
      </c>
      <c r="U142" s="56">
        <f t="shared" si="25"/>
        <v>0</v>
      </c>
      <c r="V142" s="56">
        <f t="shared" si="22"/>
        <v>0</v>
      </c>
      <c r="W142" s="64" t="str">
        <f t="shared" si="23"/>
        <v/>
      </c>
      <c r="X142" s="56" t="str">
        <f t="shared" si="26"/>
        <v>T</v>
      </c>
    </row>
    <row r="143" spans="3:24" ht="21.75" customHeight="1" x14ac:dyDescent="0.25">
      <c r="C143" s="63"/>
      <c r="D143" s="66" t="str">
        <f t="shared" si="20"/>
        <v/>
      </c>
      <c r="E143" s="69" t="str">
        <f>IFERROR(VLOOKUP(J143,Causa!$A$2:$F$15,6,0),"")</f>
        <v/>
      </c>
      <c r="F143" s="52"/>
      <c r="G143" s="53"/>
      <c r="H143" s="212"/>
      <c r="I143" s="55"/>
      <c r="J143" s="54"/>
      <c r="K143" s="54"/>
      <c r="L143" s="54"/>
      <c r="M143" s="54"/>
      <c r="N143" s="54"/>
      <c r="O143" s="54"/>
      <c r="P143" s="54"/>
      <c r="Q143" s="55"/>
      <c r="R143" s="54"/>
      <c r="S143" s="56">
        <f t="shared" si="24"/>
        <v>0</v>
      </c>
      <c r="T143" s="56">
        <f t="shared" si="21"/>
        <v>0</v>
      </c>
      <c r="U143" s="56">
        <f t="shared" si="25"/>
        <v>0</v>
      </c>
      <c r="V143" s="56">
        <f t="shared" si="22"/>
        <v>0</v>
      </c>
      <c r="W143" s="64" t="str">
        <f t="shared" si="23"/>
        <v/>
      </c>
      <c r="X143" s="56" t="str">
        <f t="shared" si="26"/>
        <v>T</v>
      </c>
    </row>
    <row r="144" spans="3:24" ht="21.75" customHeight="1" x14ac:dyDescent="0.25">
      <c r="C144" s="63"/>
      <c r="D144" s="66" t="str">
        <f t="shared" si="20"/>
        <v/>
      </c>
      <c r="E144" s="69" t="str">
        <f>IFERROR(VLOOKUP(J144,Causa!$A$2:$F$15,6,0),"")</f>
        <v/>
      </c>
      <c r="F144" s="52"/>
      <c r="G144" s="53"/>
      <c r="H144" s="212"/>
      <c r="I144" s="55"/>
      <c r="J144" s="54"/>
      <c r="K144" s="54"/>
      <c r="L144" s="54"/>
      <c r="M144" s="54"/>
      <c r="N144" s="54"/>
      <c r="O144" s="54"/>
      <c r="P144" s="54"/>
      <c r="Q144" s="55"/>
      <c r="R144" s="54"/>
      <c r="S144" s="56">
        <f t="shared" si="24"/>
        <v>0</v>
      </c>
      <c r="T144" s="56">
        <f t="shared" si="21"/>
        <v>0</v>
      </c>
      <c r="U144" s="56">
        <f t="shared" si="25"/>
        <v>0</v>
      </c>
      <c r="V144" s="56">
        <f t="shared" si="22"/>
        <v>0</v>
      </c>
      <c r="W144" s="64" t="str">
        <f t="shared" si="23"/>
        <v/>
      </c>
      <c r="X144" s="56" t="str">
        <f t="shared" si="26"/>
        <v>T</v>
      </c>
    </row>
    <row r="145" spans="3:24" ht="21.75" customHeight="1" x14ac:dyDescent="0.25">
      <c r="C145" s="63"/>
      <c r="D145" s="66" t="str">
        <f t="shared" si="20"/>
        <v/>
      </c>
      <c r="E145" s="69" t="str">
        <f>IFERROR(VLOOKUP(J145,Causa!$A$2:$F$15,6,0),"")</f>
        <v/>
      </c>
      <c r="F145" s="52"/>
      <c r="G145" s="53"/>
      <c r="H145" s="212"/>
      <c r="I145" s="55"/>
      <c r="J145" s="54"/>
      <c r="K145" s="54"/>
      <c r="L145" s="54"/>
      <c r="M145" s="54"/>
      <c r="N145" s="54"/>
      <c r="O145" s="54"/>
      <c r="P145" s="54"/>
      <c r="Q145" s="55"/>
      <c r="R145" s="54"/>
      <c r="S145" s="56">
        <f t="shared" si="24"/>
        <v>0</v>
      </c>
      <c r="T145" s="56">
        <f t="shared" si="21"/>
        <v>0</v>
      </c>
      <c r="U145" s="56">
        <f t="shared" si="25"/>
        <v>0</v>
      </c>
      <c r="V145" s="56">
        <f t="shared" si="22"/>
        <v>0</v>
      </c>
      <c r="W145" s="64" t="str">
        <f t="shared" si="23"/>
        <v/>
      </c>
      <c r="X145" s="56" t="str">
        <f t="shared" si="26"/>
        <v>T</v>
      </c>
    </row>
    <row r="146" spans="3:24" ht="21.75" customHeight="1" x14ac:dyDescent="0.25">
      <c r="C146" s="63"/>
      <c r="D146" s="66" t="str">
        <f t="shared" si="20"/>
        <v/>
      </c>
      <c r="E146" s="69" t="str">
        <f>IFERROR(VLOOKUP(J146,Causa!$A$2:$F$15,6,0),"")</f>
        <v/>
      </c>
      <c r="F146" s="52"/>
      <c r="G146" s="53"/>
      <c r="H146" s="212"/>
      <c r="I146" s="55"/>
      <c r="J146" s="54"/>
      <c r="K146" s="54"/>
      <c r="L146" s="54"/>
      <c r="M146" s="54"/>
      <c r="N146" s="54"/>
      <c r="O146" s="54"/>
      <c r="P146" s="54"/>
      <c r="Q146" s="55"/>
      <c r="R146" s="54"/>
      <c r="S146" s="56">
        <f t="shared" si="24"/>
        <v>0</v>
      </c>
      <c r="T146" s="56">
        <f t="shared" si="21"/>
        <v>0</v>
      </c>
      <c r="U146" s="56">
        <f t="shared" si="25"/>
        <v>0</v>
      </c>
      <c r="V146" s="56">
        <f t="shared" si="22"/>
        <v>0</v>
      </c>
      <c r="W146" s="64" t="str">
        <f t="shared" si="23"/>
        <v/>
      </c>
      <c r="X146" s="56" t="str">
        <f t="shared" si="26"/>
        <v>T</v>
      </c>
    </row>
    <row r="147" spans="3:24" ht="21.75" customHeight="1" x14ac:dyDescent="0.25">
      <c r="C147" s="63"/>
      <c r="D147" s="66" t="str">
        <f t="shared" si="20"/>
        <v/>
      </c>
      <c r="E147" s="69" t="str">
        <f>IFERROR(VLOOKUP(J147,Causa!$A$2:$F$15,6,0),"")</f>
        <v/>
      </c>
      <c r="F147" s="52"/>
      <c r="G147" s="53"/>
      <c r="H147" s="212"/>
      <c r="I147" s="55"/>
      <c r="J147" s="54"/>
      <c r="K147" s="54"/>
      <c r="L147" s="54"/>
      <c r="M147" s="54"/>
      <c r="N147" s="54"/>
      <c r="O147" s="54"/>
      <c r="P147" s="54"/>
      <c r="Q147" s="55"/>
      <c r="R147" s="54"/>
      <c r="S147" s="56">
        <f t="shared" si="24"/>
        <v>0</v>
      </c>
      <c r="T147" s="56">
        <f t="shared" si="21"/>
        <v>0</v>
      </c>
      <c r="U147" s="56">
        <f t="shared" si="25"/>
        <v>0</v>
      </c>
      <c r="V147" s="56">
        <f t="shared" si="22"/>
        <v>0</v>
      </c>
      <c r="W147" s="64" t="str">
        <f t="shared" si="23"/>
        <v/>
      </c>
      <c r="X147" s="56" t="str">
        <f t="shared" si="26"/>
        <v>T</v>
      </c>
    </row>
    <row r="148" spans="3:24" ht="21.75" customHeight="1" x14ac:dyDescent="0.25">
      <c r="C148" s="63"/>
      <c r="D148" s="66" t="str">
        <f t="shared" si="20"/>
        <v/>
      </c>
      <c r="E148" s="69" t="str">
        <f>IFERROR(VLOOKUP(J148,Causa!$A$2:$F$15,6,0),"")</f>
        <v/>
      </c>
      <c r="F148" s="52"/>
      <c r="G148" s="53"/>
      <c r="H148" s="212"/>
      <c r="I148" s="55"/>
      <c r="J148" s="54"/>
      <c r="K148" s="54"/>
      <c r="L148" s="54"/>
      <c r="M148" s="54"/>
      <c r="N148" s="54"/>
      <c r="O148" s="54"/>
      <c r="P148" s="54"/>
      <c r="Q148" s="55"/>
      <c r="R148" s="54"/>
      <c r="S148" s="56">
        <f t="shared" si="24"/>
        <v>0</v>
      </c>
      <c r="T148" s="56">
        <f t="shared" si="21"/>
        <v>0</v>
      </c>
      <c r="U148" s="56">
        <f t="shared" si="25"/>
        <v>0</v>
      </c>
      <c r="V148" s="56">
        <f t="shared" si="22"/>
        <v>0</v>
      </c>
      <c r="W148" s="64" t="str">
        <f t="shared" si="23"/>
        <v/>
      </c>
      <c r="X148" s="56" t="str">
        <f t="shared" si="26"/>
        <v>T</v>
      </c>
    </row>
    <row r="149" spans="3:24" ht="21.75" customHeight="1" x14ac:dyDescent="0.25">
      <c r="C149" s="63"/>
      <c r="D149" s="66" t="str">
        <f t="shared" si="20"/>
        <v/>
      </c>
      <c r="E149" s="69" t="str">
        <f>IFERROR(VLOOKUP(J149,Causa!$A$2:$F$15,6,0),"")</f>
        <v/>
      </c>
      <c r="F149" s="52"/>
      <c r="G149" s="53"/>
      <c r="H149" s="212"/>
      <c r="I149" s="55"/>
      <c r="J149" s="54"/>
      <c r="K149" s="54"/>
      <c r="L149" s="54"/>
      <c r="M149" s="54"/>
      <c r="N149" s="54"/>
      <c r="O149" s="54"/>
      <c r="P149" s="54"/>
      <c r="Q149" s="55"/>
      <c r="R149" s="54"/>
      <c r="S149" s="56">
        <f t="shared" si="24"/>
        <v>0</v>
      </c>
      <c r="T149" s="56">
        <f t="shared" si="21"/>
        <v>0</v>
      </c>
      <c r="U149" s="56">
        <f t="shared" si="25"/>
        <v>0</v>
      </c>
      <c r="V149" s="56">
        <f t="shared" si="22"/>
        <v>0</v>
      </c>
      <c r="W149" s="64" t="str">
        <f t="shared" si="23"/>
        <v/>
      </c>
      <c r="X149" s="56" t="str">
        <f t="shared" si="26"/>
        <v>T</v>
      </c>
    </row>
    <row r="150" spans="3:24" ht="21.75" customHeight="1" x14ac:dyDescent="0.25">
      <c r="C150" s="63"/>
      <c r="D150" s="66" t="str">
        <f t="shared" si="20"/>
        <v/>
      </c>
      <c r="E150" s="69" t="str">
        <f>IFERROR(VLOOKUP(J150,Causa!$A$2:$F$15,6,0),"")</f>
        <v/>
      </c>
      <c r="F150" s="52"/>
      <c r="G150" s="53"/>
      <c r="H150" s="212"/>
      <c r="I150" s="55"/>
      <c r="J150" s="54"/>
      <c r="K150" s="54"/>
      <c r="L150" s="54"/>
      <c r="M150" s="54"/>
      <c r="N150" s="54"/>
      <c r="O150" s="54"/>
      <c r="P150" s="54"/>
      <c r="Q150" s="55"/>
      <c r="R150" s="54"/>
      <c r="S150" s="56">
        <f t="shared" si="24"/>
        <v>0</v>
      </c>
      <c r="T150" s="56">
        <f t="shared" si="21"/>
        <v>0</v>
      </c>
      <c r="U150" s="56">
        <f t="shared" si="25"/>
        <v>0</v>
      </c>
      <c r="V150" s="56">
        <f t="shared" si="22"/>
        <v>0</v>
      </c>
      <c r="W150" s="64" t="str">
        <f t="shared" si="23"/>
        <v/>
      </c>
      <c r="X150" s="56" t="str">
        <f t="shared" si="26"/>
        <v>T</v>
      </c>
    </row>
    <row r="151" spans="3:24" ht="21.75" customHeight="1" x14ac:dyDescent="0.25">
      <c r="C151" s="63"/>
      <c r="D151" s="66" t="str">
        <f t="shared" si="20"/>
        <v/>
      </c>
      <c r="E151" s="69" t="str">
        <f>IFERROR(VLOOKUP(J151,Causa!$A$2:$F$15,6,0),"")</f>
        <v/>
      </c>
      <c r="F151" s="52"/>
      <c r="G151" s="53"/>
      <c r="H151" s="212"/>
      <c r="I151" s="55"/>
      <c r="J151" s="54"/>
      <c r="K151" s="54"/>
      <c r="L151" s="54"/>
      <c r="M151" s="54"/>
      <c r="N151" s="54"/>
      <c r="O151" s="54"/>
      <c r="P151" s="54"/>
      <c r="Q151" s="55"/>
      <c r="R151" s="54"/>
      <c r="S151" s="56">
        <f t="shared" si="24"/>
        <v>0</v>
      </c>
      <c r="T151" s="56">
        <f t="shared" si="21"/>
        <v>0</v>
      </c>
      <c r="U151" s="56">
        <f t="shared" si="25"/>
        <v>0</v>
      </c>
      <c r="V151" s="56">
        <f t="shared" si="22"/>
        <v>0</v>
      </c>
      <c r="W151" s="64" t="str">
        <f t="shared" si="23"/>
        <v/>
      </c>
      <c r="X151" s="56" t="str">
        <f t="shared" si="26"/>
        <v>T</v>
      </c>
    </row>
    <row r="152" spans="3:24" ht="21.75" customHeight="1" x14ac:dyDescent="0.25">
      <c r="C152" s="63"/>
      <c r="D152" s="66" t="str">
        <f t="shared" si="20"/>
        <v/>
      </c>
      <c r="E152" s="69" t="str">
        <f>IFERROR(VLOOKUP(J152,Causa!$A$2:$F$15,6,0),"")</f>
        <v/>
      </c>
      <c r="F152" s="52"/>
      <c r="G152" s="53"/>
      <c r="H152" s="212"/>
      <c r="I152" s="55"/>
      <c r="J152" s="54"/>
      <c r="K152" s="54"/>
      <c r="L152" s="54"/>
      <c r="M152" s="54"/>
      <c r="N152" s="54"/>
      <c r="O152" s="54"/>
      <c r="P152" s="54"/>
      <c r="Q152" s="55"/>
      <c r="R152" s="54"/>
      <c r="S152" s="56">
        <f t="shared" si="24"/>
        <v>0</v>
      </c>
      <c r="T152" s="56">
        <f t="shared" si="21"/>
        <v>0</v>
      </c>
      <c r="U152" s="56">
        <f t="shared" si="25"/>
        <v>0</v>
      </c>
      <c r="V152" s="56">
        <f t="shared" si="22"/>
        <v>0</v>
      </c>
      <c r="W152" s="64" t="str">
        <f t="shared" si="23"/>
        <v/>
      </c>
      <c r="X152" s="56" t="str">
        <f t="shared" si="26"/>
        <v>T</v>
      </c>
    </row>
    <row r="153" spans="3:24" ht="21.75" customHeight="1" x14ac:dyDescent="0.25">
      <c r="C153" s="63"/>
      <c r="D153" s="66" t="str">
        <f t="shared" si="20"/>
        <v/>
      </c>
      <c r="E153" s="69" t="str">
        <f>IFERROR(VLOOKUP(J153,Causa!$A$2:$F$15,6,0),"")</f>
        <v/>
      </c>
      <c r="F153" s="52"/>
      <c r="G153" s="53"/>
      <c r="H153" s="212"/>
      <c r="I153" s="55"/>
      <c r="J153" s="54"/>
      <c r="K153" s="54"/>
      <c r="L153" s="54"/>
      <c r="M153" s="54"/>
      <c r="N153" s="54"/>
      <c r="O153" s="54"/>
      <c r="P153" s="54"/>
      <c r="Q153" s="55"/>
      <c r="R153" s="54"/>
      <c r="S153" s="56">
        <f t="shared" si="24"/>
        <v>0</v>
      </c>
      <c r="T153" s="56">
        <f t="shared" si="21"/>
        <v>0</v>
      </c>
      <c r="U153" s="56">
        <f t="shared" si="25"/>
        <v>0</v>
      </c>
      <c r="V153" s="56">
        <f t="shared" si="22"/>
        <v>0</v>
      </c>
      <c r="W153" s="64" t="str">
        <f t="shared" si="23"/>
        <v/>
      </c>
      <c r="X153" s="56" t="str">
        <f t="shared" si="26"/>
        <v>T</v>
      </c>
    </row>
    <row r="154" spans="3:24" ht="21.75" customHeight="1" x14ac:dyDescent="0.25">
      <c r="C154" s="63"/>
      <c r="D154" s="66" t="str">
        <f t="shared" si="20"/>
        <v/>
      </c>
      <c r="E154" s="69" t="str">
        <f>IFERROR(VLOOKUP(J154,Causa!$A$2:$F$15,6,0),"")</f>
        <v/>
      </c>
      <c r="F154" s="52"/>
      <c r="G154" s="53"/>
      <c r="H154" s="212"/>
      <c r="I154" s="55"/>
      <c r="J154" s="54"/>
      <c r="K154" s="54"/>
      <c r="L154" s="54"/>
      <c r="M154" s="54"/>
      <c r="N154" s="54"/>
      <c r="O154" s="54"/>
      <c r="P154" s="54"/>
      <c r="Q154" s="55"/>
      <c r="R154" s="54"/>
      <c r="S154" s="56">
        <f t="shared" si="24"/>
        <v>0</v>
      </c>
      <c r="T154" s="56">
        <f t="shared" si="21"/>
        <v>0</v>
      </c>
      <c r="U154" s="56">
        <f t="shared" si="25"/>
        <v>0</v>
      </c>
      <c r="V154" s="56">
        <f t="shared" si="22"/>
        <v>0</v>
      </c>
      <c r="W154" s="64" t="str">
        <f t="shared" si="23"/>
        <v/>
      </c>
      <c r="X154" s="56" t="str">
        <f t="shared" si="26"/>
        <v>T</v>
      </c>
    </row>
    <row r="155" spans="3:24" ht="21.75" customHeight="1" x14ac:dyDescent="0.25">
      <c r="C155" s="63"/>
      <c r="D155" s="66" t="str">
        <f t="shared" si="20"/>
        <v/>
      </c>
      <c r="E155" s="69" t="str">
        <f>IFERROR(VLOOKUP(J155,Causa!$A$2:$F$15,6,0),"")</f>
        <v/>
      </c>
      <c r="F155" s="52"/>
      <c r="G155" s="53"/>
      <c r="H155" s="212"/>
      <c r="I155" s="55"/>
      <c r="J155" s="54"/>
      <c r="K155" s="54"/>
      <c r="L155" s="54"/>
      <c r="M155" s="54"/>
      <c r="N155" s="54"/>
      <c r="O155" s="54"/>
      <c r="P155" s="54"/>
      <c r="Q155" s="55"/>
      <c r="R155" s="54"/>
      <c r="S155" s="56">
        <f t="shared" si="24"/>
        <v>0</v>
      </c>
      <c r="T155" s="56">
        <f t="shared" si="21"/>
        <v>0</v>
      </c>
      <c r="U155" s="56">
        <f t="shared" si="25"/>
        <v>0</v>
      </c>
      <c r="V155" s="56">
        <f t="shared" si="22"/>
        <v>0</v>
      </c>
      <c r="W155" s="64" t="str">
        <f t="shared" si="23"/>
        <v/>
      </c>
      <c r="X155" s="56" t="str">
        <f t="shared" si="26"/>
        <v>T</v>
      </c>
    </row>
    <row r="156" spans="3:24" ht="21.75" customHeight="1" x14ac:dyDescent="0.25">
      <c r="C156" s="63"/>
      <c r="D156" s="66" t="str">
        <f t="shared" si="20"/>
        <v/>
      </c>
      <c r="E156" s="69" t="str">
        <f>IFERROR(VLOOKUP(J156,Causa!$A$2:$F$15,6,0),"")</f>
        <v/>
      </c>
      <c r="F156" s="52"/>
      <c r="G156" s="53"/>
      <c r="H156" s="212"/>
      <c r="I156" s="55"/>
      <c r="J156" s="54"/>
      <c r="K156" s="54"/>
      <c r="L156" s="54"/>
      <c r="M156" s="54"/>
      <c r="N156" s="54"/>
      <c r="O156" s="54"/>
      <c r="P156" s="54"/>
      <c r="Q156" s="55"/>
      <c r="R156" s="54"/>
      <c r="S156" s="56">
        <f t="shared" si="24"/>
        <v>0</v>
      </c>
      <c r="T156" s="56">
        <f t="shared" si="21"/>
        <v>0</v>
      </c>
      <c r="U156" s="56">
        <f t="shared" si="25"/>
        <v>0</v>
      </c>
      <c r="V156" s="56">
        <f t="shared" si="22"/>
        <v>0</v>
      </c>
      <c r="W156" s="64" t="str">
        <f t="shared" si="23"/>
        <v/>
      </c>
      <c r="X156" s="56" t="str">
        <f t="shared" si="26"/>
        <v>T</v>
      </c>
    </row>
    <row r="157" spans="3:24" ht="21.75" customHeight="1" x14ac:dyDescent="0.25">
      <c r="C157" s="63"/>
      <c r="D157" s="66" t="str">
        <f t="shared" si="20"/>
        <v/>
      </c>
      <c r="E157" s="69" t="str">
        <f>IFERROR(VLOOKUP(J157,Causa!$A$2:$F$15,6,0),"")</f>
        <v/>
      </c>
      <c r="F157" s="52"/>
      <c r="G157" s="53"/>
      <c r="H157" s="212"/>
      <c r="I157" s="55"/>
      <c r="J157" s="54"/>
      <c r="K157" s="54"/>
      <c r="L157" s="54"/>
      <c r="M157" s="54"/>
      <c r="N157" s="54"/>
      <c r="O157" s="54"/>
      <c r="P157" s="54"/>
      <c r="Q157" s="55"/>
      <c r="R157" s="54"/>
      <c r="S157" s="56">
        <f t="shared" si="24"/>
        <v>0</v>
      </c>
      <c r="T157" s="56">
        <f t="shared" si="21"/>
        <v>0</v>
      </c>
      <c r="U157" s="56">
        <f t="shared" si="25"/>
        <v>0</v>
      </c>
      <c r="V157" s="56">
        <f t="shared" si="22"/>
        <v>0</v>
      </c>
      <c r="W157" s="64" t="str">
        <f t="shared" si="23"/>
        <v/>
      </c>
      <c r="X157" s="56" t="str">
        <f t="shared" si="26"/>
        <v>T</v>
      </c>
    </row>
    <row r="158" spans="3:24" ht="21.75" customHeight="1" x14ac:dyDescent="0.25">
      <c r="C158" s="63"/>
      <c r="D158" s="66" t="str">
        <f t="shared" si="20"/>
        <v/>
      </c>
      <c r="E158" s="69" t="str">
        <f>IFERROR(VLOOKUP(J158,Causa!$A$2:$F$15,6,0),"")</f>
        <v/>
      </c>
      <c r="F158" s="52"/>
      <c r="G158" s="53"/>
      <c r="H158" s="212"/>
      <c r="I158" s="55"/>
      <c r="J158" s="54"/>
      <c r="K158" s="54"/>
      <c r="L158" s="54"/>
      <c r="M158" s="54"/>
      <c r="N158" s="54"/>
      <c r="O158" s="54"/>
      <c r="P158" s="54"/>
      <c r="Q158" s="55"/>
      <c r="R158" s="54"/>
      <c r="S158" s="56">
        <f t="shared" si="24"/>
        <v>0</v>
      </c>
      <c r="T158" s="56">
        <f t="shared" si="21"/>
        <v>0</v>
      </c>
      <c r="U158" s="56">
        <f t="shared" si="25"/>
        <v>0</v>
      </c>
      <c r="V158" s="56">
        <f t="shared" si="22"/>
        <v>0</v>
      </c>
      <c r="W158" s="64" t="str">
        <f t="shared" si="23"/>
        <v/>
      </c>
      <c r="X158" s="56" t="str">
        <f t="shared" si="26"/>
        <v>T</v>
      </c>
    </row>
    <row r="159" spans="3:24" ht="21.75" customHeight="1" x14ac:dyDescent="0.25">
      <c r="C159" s="63"/>
      <c r="D159" s="66" t="str">
        <f t="shared" si="20"/>
        <v/>
      </c>
      <c r="E159" s="69" t="str">
        <f>IFERROR(VLOOKUP(J159,Causa!$A$2:$F$15,6,0),"")</f>
        <v/>
      </c>
      <c r="F159" s="52"/>
      <c r="G159" s="53"/>
      <c r="H159" s="212"/>
      <c r="I159" s="55"/>
      <c r="J159" s="54"/>
      <c r="K159" s="54"/>
      <c r="L159" s="54"/>
      <c r="M159" s="54"/>
      <c r="N159" s="54"/>
      <c r="O159" s="54"/>
      <c r="P159" s="54"/>
      <c r="Q159" s="55"/>
      <c r="R159" s="54"/>
      <c r="S159" s="56">
        <f t="shared" si="24"/>
        <v>0</v>
      </c>
      <c r="T159" s="56">
        <f t="shared" si="21"/>
        <v>0</v>
      </c>
      <c r="U159" s="56">
        <f t="shared" si="25"/>
        <v>0</v>
      </c>
      <c r="V159" s="56">
        <f t="shared" si="22"/>
        <v>0</v>
      </c>
      <c r="W159" s="64" t="str">
        <f t="shared" si="23"/>
        <v/>
      </c>
      <c r="X159" s="56" t="str">
        <f t="shared" si="26"/>
        <v>T</v>
      </c>
    </row>
    <row r="160" spans="3:24" ht="21.75" customHeight="1" x14ac:dyDescent="0.25">
      <c r="C160" s="63"/>
      <c r="D160" s="66" t="str">
        <f t="shared" si="20"/>
        <v/>
      </c>
      <c r="E160" s="69" t="str">
        <f>IFERROR(VLOOKUP(J160,Causa!$A$2:$F$15,6,0),"")</f>
        <v/>
      </c>
      <c r="F160" s="52"/>
      <c r="G160" s="53"/>
      <c r="H160" s="212"/>
      <c r="I160" s="55"/>
      <c r="J160" s="54"/>
      <c r="K160" s="54"/>
      <c r="L160" s="54"/>
      <c r="M160" s="54"/>
      <c r="N160" s="54"/>
      <c r="O160" s="54"/>
      <c r="P160" s="54"/>
      <c r="Q160" s="55"/>
      <c r="R160" s="54"/>
      <c r="S160" s="56">
        <f t="shared" si="24"/>
        <v>0</v>
      </c>
      <c r="T160" s="56">
        <f t="shared" si="21"/>
        <v>0</v>
      </c>
      <c r="U160" s="56">
        <f t="shared" si="25"/>
        <v>0</v>
      </c>
      <c r="V160" s="56">
        <f t="shared" si="22"/>
        <v>0</v>
      </c>
      <c r="W160" s="64" t="str">
        <f t="shared" si="23"/>
        <v/>
      </c>
      <c r="X160" s="56" t="str">
        <f t="shared" si="26"/>
        <v>T</v>
      </c>
    </row>
    <row r="161" spans="3:24" ht="21.75" customHeight="1" x14ac:dyDescent="0.25">
      <c r="C161" s="63"/>
      <c r="D161" s="66" t="str">
        <f t="shared" si="20"/>
        <v/>
      </c>
      <c r="E161" s="69" t="str">
        <f>IFERROR(VLOOKUP(J161,Causa!$A$2:$F$15,6,0),"")</f>
        <v/>
      </c>
      <c r="F161" s="52"/>
      <c r="G161" s="53"/>
      <c r="H161" s="212"/>
      <c r="I161" s="55"/>
      <c r="J161" s="54"/>
      <c r="K161" s="54"/>
      <c r="L161" s="54"/>
      <c r="M161" s="54"/>
      <c r="N161" s="54"/>
      <c r="O161" s="54"/>
      <c r="P161" s="54"/>
      <c r="Q161" s="55"/>
      <c r="R161" s="54"/>
      <c r="S161" s="56">
        <f t="shared" si="24"/>
        <v>0</v>
      </c>
      <c r="T161" s="56">
        <f t="shared" si="21"/>
        <v>0</v>
      </c>
      <c r="U161" s="56">
        <f t="shared" si="25"/>
        <v>0</v>
      </c>
      <c r="V161" s="56">
        <f t="shared" si="22"/>
        <v>0</v>
      </c>
      <c r="W161" s="64" t="str">
        <f t="shared" si="23"/>
        <v/>
      </c>
      <c r="X161" s="56" t="str">
        <f t="shared" si="26"/>
        <v>T</v>
      </c>
    </row>
    <row r="162" spans="3:24" ht="21.75" customHeight="1" x14ac:dyDescent="0.25">
      <c r="C162" s="63"/>
      <c r="D162" s="66" t="str">
        <f t="shared" si="20"/>
        <v/>
      </c>
      <c r="E162" s="69" t="str">
        <f>IFERROR(VLOOKUP(J162,Causa!$A$2:$F$15,6,0),"")</f>
        <v/>
      </c>
      <c r="F162" s="52"/>
      <c r="G162" s="53"/>
      <c r="H162" s="212"/>
      <c r="I162" s="55"/>
      <c r="J162" s="54"/>
      <c r="K162" s="54"/>
      <c r="L162" s="54"/>
      <c r="M162" s="54"/>
      <c r="N162" s="54"/>
      <c r="O162" s="54"/>
      <c r="P162" s="54"/>
      <c r="Q162" s="55"/>
      <c r="R162" s="54"/>
      <c r="S162" s="56">
        <f t="shared" si="24"/>
        <v>0</v>
      </c>
      <c r="T162" s="56">
        <f t="shared" si="21"/>
        <v>0</v>
      </c>
      <c r="U162" s="56">
        <f t="shared" si="25"/>
        <v>0</v>
      </c>
      <c r="V162" s="56">
        <f t="shared" si="22"/>
        <v>0</v>
      </c>
      <c r="W162" s="64" t="str">
        <f t="shared" si="23"/>
        <v/>
      </c>
      <c r="X162" s="56" t="str">
        <f t="shared" si="26"/>
        <v>T</v>
      </c>
    </row>
    <row r="163" spans="3:24" ht="21.75" customHeight="1" x14ac:dyDescent="0.25">
      <c r="C163" s="63"/>
      <c r="D163" s="66" t="str">
        <f t="shared" ref="D163:D188" si="27">IF(E163="","",IF(E163=1,IF(COUNTA(F163:P163)=9,1,0),IF(J163="OPERACIO",IF(COUNTA(F163:P163)=7,1,0),IF(COUNTA(F163:P163)=7,1,0))))</f>
        <v/>
      </c>
      <c r="E163" s="69" t="str">
        <f>IFERROR(VLOOKUP(J163,Causa!$A$2:$F$15,6,0),"")</f>
        <v/>
      </c>
      <c r="F163" s="52"/>
      <c r="G163" s="53"/>
      <c r="H163" s="212"/>
      <c r="I163" s="55"/>
      <c r="J163" s="54"/>
      <c r="K163" s="54"/>
      <c r="L163" s="54"/>
      <c r="M163" s="54"/>
      <c r="N163" s="54"/>
      <c r="O163" s="54"/>
      <c r="P163" s="54"/>
      <c r="Q163" s="55"/>
      <c r="R163" s="54"/>
      <c r="S163" s="56">
        <f t="shared" si="24"/>
        <v>0</v>
      </c>
      <c r="T163" s="56">
        <f t="shared" ref="T163:T188" si="28">IF(J163="Programa",P163,0)-S163</f>
        <v>0</v>
      </c>
      <c r="U163" s="56">
        <f t="shared" si="25"/>
        <v>0</v>
      </c>
      <c r="V163" s="56">
        <f t="shared" ref="V163:V188" si="29">IF(J163="ELECTRIC",P163,0)+IF(J163="INSTRUME",P163,0)+IF(J163="MECANICA",P163,0)+IF(J163="OPERACIO",P163,0)+IF(J163="AUTOMATI",P163,0)</f>
        <v>0</v>
      </c>
      <c r="W163" s="64" t="str">
        <f t="shared" ref="W163:W188" si="30">IF(F163="","",HOUR(F163))</f>
        <v/>
      </c>
      <c r="X163" s="56" t="str">
        <f t="shared" si="26"/>
        <v>T</v>
      </c>
    </row>
    <row r="164" spans="3:24" ht="21.75" customHeight="1" x14ac:dyDescent="0.25">
      <c r="C164" s="63"/>
      <c r="D164" s="66" t="str">
        <f t="shared" si="27"/>
        <v/>
      </c>
      <c r="E164" s="69" t="str">
        <f>IFERROR(VLOOKUP(J164,Causa!$A$2:$F$15,6,0),"")</f>
        <v/>
      </c>
      <c r="F164" s="52"/>
      <c r="G164" s="53"/>
      <c r="H164" s="212"/>
      <c r="I164" s="55"/>
      <c r="J164" s="54"/>
      <c r="K164" s="54"/>
      <c r="L164" s="54"/>
      <c r="M164" s="54"/>
      <c r="N164" s="54"/>
      <c r="O164" s="54"/>
      <c r="P164" s="54"/>
      <c r="Q164" s="55"/>
      <c r="R164" s="54"/>
      <c r="S164" s="56">
        <f t="shared" ref="S164:S188" si="31">IF(K164="tiempo no programado",P164,0)</f>
        <v>0</v>
      </c>
      <c r="T164" s="56">
        <f t="shared" si="28"/>
        <v>0</v>
      </c>
      <c r="U164" s="56">
        <f t="shared" ref="U164:U188" si="32">IF(J164="CALIDAD",P164,0)+IF(J164="LOGISTIC",P164,0)+IF(J164="REPUESTO",P164,0)+IF(J164="SALAMAQ",P164,0)</f>
        <v>0</v>
      </c>
      <c r="V164" s="56">
        <f t="shared" si="29"/>
        <v>0</v>
      </c>
      <c r="W164" s="64" t="str">
        <f t="shared" si="30"/>
        <v/>
      </c>
      <c r="X164" s="56" t="str">
        <f t="shared" ref="X164:X188" si="33">IF(OR(W164=23,W164&lt;7),"N",IF(AND(W164&gt;=7,W164&lt;15),"M","T"))</f>
        <v>T</v>
      </c>
    </row>
    <row r="165" spans="3:24" ht="21.75" customHeight="1" x14ac:dyDescent="0.25">
      <c r="C165" s="63"/>
      <c r="D165" s="66" t="str">
        <f t="shared" si="27"/>
        <v/>
      </c>
      <c r="E165" s="69" t="str">
        <f>IFERROR(VLOOKUP(J165,Causa!$A$2:$F$15,6,0),"")</f>
        <v/>
      </c>
      <c r="F165" s="52"/>
      <c r="G165" s="53"/>
      <c r="H165" s="212"/>
      <c r="I165" s="55"/>
      <c r="J165" s="54"/>
      <c r="K165" s="54"/>
      <c r="L165" s="54"/>
      <c r="M165" s="54"/>
      <c r="N165" s="54"/>
      <c r="O165" s="54"/>
      <c r="P165" s="54"/>
      <c r="Q165" s="55"/>
      <c r="R165" s="54"/>
      <c r="S165" s="56">
        <f t="shared" si="31"/>
        <v>0</v>
      </c>
      <c r="T165" s="56">
        <f t="shared" si="28"/>
        <v>0</v>
      </c>
      <c r="U165" s="56">
        <f t="shared" si="32"/>
        <v>0</v>
      </c>
      <c r="V165" s="56">
        <f t="shared" si="29"/>
        <v>0</v>
      </c>
      <c r="W165" s="64" t="str">
        <f t="shared" si="30"/>
        <v/>
      </c>
      <c r="X165" s="56" t="str">
        <f t="shared" si="33"/>
        <v>T</v>
      </c>
    </row>
    <row r="166" spans="3:24" ht="21.75" customHeight="1" x14ac:dyDescent="0.25">
      <c r="C166" s="63"/>
      <c r="D166" s="66" t="str">
        <f t="shared" si="27"/>
        <v/>
      </c>
      <c r="E166" s="69" t="str">
        <f>IFERROR(VLOOKUP(J166,Causa!$A$2:$F$15,6,0),"")</f>
        <v/>
      </c>
      <c r="F166" s="52"/>
      <c r="G166" s="53"/>
      <c r="H166" s="212"/>
      <c r="I166" s="55"/>
      <c r="J166" s="54"/>
      <c r="K166" s="54"/>
      <c r="L166" s="54"/>
      <c r="M166" s="54"/>
      <c r="N166" s="54"/>
      <c r="O166" s="54"/>
      <c r="P166" s="54"/>
      <c r="Q166" s="55"/>
      <c r="R166" s="54"/>
      <c r="S166" s="56">
        <f t="shared" si="31"/>
        <v>0</v>
      </c>
      <c r="T166" s="56">
        <f t="shared" si="28"/>
        <v>0</v>
      </c>
      <c r="U166" s="56">
        <f t="shared" si="32"/>
        <v>0</v>
      </c>
      <c r="V166" s="56">
        <f t="shared" si="29"/>
        <v>0</v>
      </c>
      <c r="W166" s="64" t="str">
        <f t="shared" si="30"/>
        <v/>
      </c>
      <c r="X166" s="56" t="str">
        <f t="shared" si="33"/>
        <v>T</v>
      </c>
    </row>
    <row r="167" spans="3:24" ht="21.75" customHeight="1" x14ac:dyDescent="0.25">
      <c r="C167" s="63"/>
      <c r="D167" s="66" t="str">
        <f t="shared" si="27"/>
        <v/>
      </c>
      <c r="E167" s="69" t="str">
        <f>IFERROR(VLOOKUP(J167,Causa!$A$2:$F$15,6,0),"")</f>
        <v/>
      </c>
      <c r="F167" s="52"/>
      <c r="G167" s="53"/>
      <c r="H167" s="212"/>
      <c r="I167" s="55"/>
      <c r="J167" s="54"/>
      <c r="K167" s="54"/>
      <c r="L167" s="54"/>
      <c r="M167" s="54"/>
      <c r="N167" s="54"/>
      <c r="O167" s="54"/>
      <c r="P167" s="54"/>
      <c r="Q167" s="55"/>
      <c r="R167" s="54"/>
      <c r="S167" s="56">
        <f t="shared" si="31"/>
        <v>0</v>
      </c>
      <c r="T167" s="56">
        <f t="shared" si="28"/>
        <v>0</v>
      </c>
      <c r="U167" s="56">
        <f t="shared" si="32"/>
        <v>0</v>
      </c>
      <c r="V167" s="56">
        <f t="shared" si="29"/>
        <v>0</v>
      </c>
      <c r="W167" s="64" t="str">
        <f t="shared" si="30"/>
        <v/>
      </c>
      <c r="X167" s="56" t="str">
        <f t="shared" si="33"/>
        <v>T</v>
      </c>
    </row>
    <row r="168" spans="3:24" ht="21.75" customHeight="1" x14ac:dyDescent="0.25">
      <c r="C168" s="63"/>
      <c r="D168" s="66" t="str">
        <f t="shared" si="27"/>
        <v/>
      </c>
      <c r="E168" s="69" t="str">
        <f>IFERROR(VLOOKUP(J168,Causa!$A$2:$F$15,6,0),"")</f>
        <v/>
      </c>
      <c r="F168" s="52"/>
      <c r="G168" s="53"/>
      <c r="H168" s="212"/>
      <c r="I168" s="55"/>
      <c r="J168" s="54"/>
      <c r="K168" s="54"/>
      <c r="L168" s="54"/>
      <c r="M168" s="54"/>
      <c r="N168" s="54"/>
      <c r="O168" s="54"/>
      <c r="P168" s="54"/>
      <c r="Q168" s="55"/>
      <c r="R168" s="54"/>
      <c r="S168" s="56">
        <f t="shared" si="31"/>
        <v>0</v>
      </c>
      <c r="T168" s="56">
        <f t="shared" si="28"/>
        <v>0</v>
      </c>
      <c r="U168" s="56">
        <f t="shared" si="32"/>
        <v>0</v>
      </c>
      <c r="V168" s="56">
        <f t="shared" si="29"/>
        <v>0</v>
      </c>
      <c r="W168" s="64" t="str">
        <f t="shared" si="30"/>
        <v/>
      </c>
      <c r="X168" s="56" t="str">
        <f t="shared" si="33"/>
        <v>T</v>
      </c>
    </row>
    <row r="169" spans="3:24" ht="21.75" customHeight="1" x14ac:dyDescent="0.25">
      <c r="C169" s="63"/>
      <c r="D169" s="66" t="str">
        <f t="shared" si="27"/>
        <v/>
      </c>
      <c r="E169" s="69" t="str">
        <f>IFERROR(VLOOKUP(J169,Causa!$A$2:$F$15,6,0),"")</f>
        <v/>
      </c>
      <c r="F169" s="52"/>
      <c r="G169" s="53"/>
      <c r="H169" s="212"/>
      <c r="I169" s="55"/>
      <c r="J169" s="54"/>
      <c r="K169" s="54"/>
      <c r="L169" s="54"/>
      <c r="M169" s="54"/>
      <c r="N169" s="54"/>
      <c r="O169" s="54"/>
      <c r="P169" s="54"/>
      <c r="Q169" s="55"/>
      <c r="R169" s="54"/>
      <c r="S169" s="56">
        <f t="shared" si="31"/>
        <v>0</v>
      </c>
      <c r="T169" s="56">
        <f t="shared" si="28"/>
        <v>0</v>
      </c>
      <c r="U169" s="56">
        <f t="shared" si="32"/>
        <v>0</v>
      </c>
      <c r="V169" s="56">
        <f t="shared" si="29"/>
        <v>0</v>
      </c>
      <c r="W169" s="64" t="str">
        <f t="shared" si="30"/>
        <v/>
      </c>
      <c r="X169" s="56" t="str">
        <f t="shared" si="33"/>
        <v>T</v>
      </c>
    </row>
    <row r="170" spans="3:24" ht="21.75" customHeight="1" x14ac:dyDescent="0.25">
      <c r="C170" s="63"/>
      <c r="D170" s="66" t="str">
        <f t="shared" si="27"/>
        <v/>
      </c>
      <c r="E170" s="69" t="str">
        <f>IFERROR(VLOOKUP(J170,Causa!$A$2:$F$15,6,0),"")</f>
        <v/>
      </c>
      <c r="F170" s="52"/>
      <c r="G170" s="53"/>
      <c r="H170" s="212"/>
      <c r="I170" s="55"/>
      <c r="J170" s="54"/>
      <c r="K170" s="54"/>
      <c r="L170" s="54"/>
      <c r="M170" s="54"/>
      <c r="N170" s="54"/>
      <c r="O170" s="54"/>
      <c r="P170" s="54"/>
      <c r="Q170" s="55"/>
      <c r="R170" s="54"/>
      <c r="S170" s="56">
        <f t="shared" si="31"/>
        <v>0</v>
      </c>
      <c r="T170" s="56">
        <f t="shared" si="28"/>
        <v>0</v>
      </c>
      <c r="U170" s="56">
        <f t="shared" si="32"/>
        <v>0</v>
      </c>
      <c r="V170" s="56">
        <f t="shared" si="29"/>
        <v>0</v>
      </c>
      <c r="W170" s="64" t="str">
        <f t="shared" si="30"/>
        <v/>
      </c>
      <c r="X170" s="56" t="str">
        <f t="shared" si="33"/>
        <v>T</v>
      </c>
    </row>
    <row r="171" spans="3:24" ht="21.75" customHeight="1" x14ac:dyDescent="0.25">
      <c r="C171" s="63"/>
      <c r="D171" s="66" t="str">
        <f t="shared" si="27"/>
        <v/>
      </c>
      <c r="E171" s="69" t="str">
        <f>IFERROR(VLOOKUP(J171,Causa!$A$2:$F$15,6,0),"")</f>
        <v/>
      </c>
      <c r="F171" s="52"/>
      <c r="G171" s="53"/>
      <c r="H171" s="212"/>
      <c r="I171" s="55"/>
      <c r="J171" s="54"/>
      <c r="K171" s="54"/>
      <c r="L171" s="54"/>
      <c r="M171" s="54"/>
      <c r="N171" s="54"/>
      <c r="O171" s="54"/>
      <c r="P171" s="54"/>
      <c r="Q171" s="55"/>
      <c r="R171" s="54"/>
      <c r="S171" s="56">
        <f t="shared" si="31"/>
        <v>0</v>
      </c>
      <c r="T171" s="56">
        <f t="shared" si="28"/>
        <v>0</v>
      </c>
      <c r="U171" s="56">
        <f t="shared" si="32"/>
        <v>0</v>
      </c>
      <c r="V171" s="56">
        <f t="shared" si="29"/>
        <v>0</v>
      </c>
      <c r="W171" s="64" t="str">
        <f t="shared" si="30"/>
        <v/>
      </c>
      <c r="X171" s="56" t="str">
        <f t="shared" si="33"/>
        <v>T</v>
      </c>
    </row>
    <row r="172" spans="3:24" ht="21.75" customHeight="1" x14ac:dyDescent="0.25">
      <c r="C172" s="63"/>
      <c r="D172" s="66" t="str">
        <f t="shared" si="27"/>
        <v/>
      </c>
      <c r="E172" s="69" t="str">
        <f>IFERROR(VLOOKUP(J172,Causa!$A$2:$F$15,6,0),"")</f>
        <v/>
      </c>
      <c r="F172" s="52"/>
      <c r="G172" s="53"/>
      <c r="H172" s="212"/>
      <c r="I172" s="55"/>
      <c r="J172" s="54"/>
      <c r="K172" s="54"/>
      <c r="L172" s="54"/>
      <c r="M172" s="54"/>
      <c r="N172" s="54"/>
      <c r="O172" s="54"/>
      <c r="P172" s="54"/>
      <c r="Q172" s="55"/>
      <c r="R172" s="54"/>
      <c r="S172" s="56">
        <f t="shared" si="31"/>
        <v>0</v>
      </c>
      <c r="T172" s="56">
        <f t="shared" si="28"/>
        <v>0</v>
      </c>
      <c r="U172" s="56">
        <f t="shared" si="32"/>
        <v>0</v>
      </c>
      <c r="V172" s="56">
        <f t="shared" si="29"/>
        <v>0</v>
      </c>
      <c r="W172" s="64" t="str">
        <f t="shared" si="30"/>
        <v/>
      </c>
      <c r="X172" s="56" t="str">
        <f t="shared" si="33"/>
        <v>T</v>
      </c>
    </row>
    <row r="173" spans="3:24" ht="21.75" customHeight="1" x14ac:dyDescent="0.25">
      <c r="C173" s="63"/>
      <c r="D173" s="66" t="str">
        <f t="shared" si="27"/>
        <v/>
      </c>
      <c r="E173" s="69" t="str">
        <f>IFERROR(VLOOKUP(J173,Causa!$A$2:$F$15,6,0),"")</f>
        <v/>
      </c>
      <c r="F173" s="52"/>
      <c r="G173" s="53"/>
      <c r="H173" s="212"/>
      <c r="I173" s="55"/>
      <c r="J173" s="54"/>
      <c r="K173" s="54"/>
      <c r="L173" s="54"/>
      <c r="M173" s="54"/>
      <c r="N173" s="54"/>
      <c r="O173" s="54"/>
      <c r="P173" s="54"/>
      <c r="Q173" s="55"/>
      <c r="R173" s="54"/>
      <c r="S173" s="56">
        <f t="shared" si="31"/>
        <v>0</v>
      </c>
      <c r="T173" s="56">
        <f t="shared" si="28"/>
        <v>0</v>
      </c>
      <c r="U173" s="56">
        <f t="shared" si="32"/>
        <v>0</v>
      </c>
      <c r="V173" s="56">
        <f t="shared" si="29"/>
        <v>0</v>
      </c>
      <c r="W173" s="64" t="str">
        <f t="shared" si="30"/>
        <v/>
      </c>
      <c r="X173" s="56" t="str">
        <f t="shared" si="33"/>
        <v>T</v>
      </c>
    </row>
    <row r="174" spans="3:24" ht="21.75" customHeight="1" x14ac:dyDescent="0.25">
      <c r="C174" s="63"/>
      <c r="D174" s="66" t="str">
        <f t="shared" si="27"/>
        <v/>
      </c>
      <c r="E174" s="69" t="str">
        <f>IFERROR(VLOOKUP(J174,Causa!$A$2:$F$15,6,0),"")</f>
        <v/>
      </c>
      <c r="F174" s="52"/>
      <c r="G174" s="53"/>
      <c r="H174" s="212"/>
      <c r="I174" s="55"/>
      <c r="J174" s="54"/>
      <c r="K174" s="54"/>
      <c r="L174" s="54"/>
      <c r="M174" s="54"/>
      <c r="N174" s="54"/>
      <c r="O174" s="54"/>
      <c r="P174" s="54"/>
      <c r="Q174" s="55"/>
      <c r="R174" s="54"/>
      <c r="S174" s="56">
        <f t="shared" si="31"/>
        <v>0</v>
      </c>
      <c r="T174" s="56">
        <f t="shared" si="28"/>
        <v>0</v>
      </c>
      <c r="U174" s="56">
        <f t="shared" si="32"/>
        <v>0</v>
      </c>
      <c r="V174" s="56">
        <f t="shared" si="29"/>
        <v>0</v>
      </c>
      <c r="W174" s="64" t="str">
        <f t="shared" si="30"/>
        <v/>
      </c>
      <c r="X174" s="56" t="str">
        <f t="shared" si="33"/>
        <v>T</v>
      </c>
    </row>
    <row r="175" spans="3:24" ht="21.75" customHeight="1" x14ac:dyDescent="0.25">
      <c r="C175" s="63"/>
      <c r="D175" s="66" t="str">
        <f t="shared" si="27"/>
        <v/>
      </c>
      <c r="E175" s="69" t="str">
        <f>IFERROR(VLOOKUP(J175,Causa!$A$2:$F$15,6,0),"")</f>
        <v/>
      </c>
      <c r="F175" s="52"/>
      <c r="G175" s="53"/>
      <c r="H175" s="212"/>
      <c r="I175" s="55"/>
      <c r="J175" s="54"/>
      <c r="K175" s="54"/>
      <c r="L175" s="54"/>
      <c r="M175" s="54"/>
      <c r="N175" s="54"/>
      <c r="O175" s="54"/>
      <c r="P175" s="54"/>
      <c r="Q175" s="55"/>
      <c r="R175" s="54"/>
      <c r="S175" s="56">
        <f t="shared" si="31"/>
        <v>0</v>
      </c>
      <c r="T175" s="56">
        <f t="shared" si="28"/>
        <v>0</v>
      </c>
      <c r="U175" s="56">
        <f t="shared" si="32"/>
        <v>0</v>
      </c>
      <c r="V175" s="56">
        <f t="shared" si="29"/>
        <v>0</v>
      </c>
      <c r="W175" s="64" t="str">
        <f t="shared" si="30"/>
        <v/>
      </c>
      <c r="X175" s="56" t="str">
        <f t="shared" si="33"/>
        <v>T</v>
      </c>
    </row>
    <row r="176" spans="3:24" ht="21.75" customHeight="1" x14ac:dyDescent="0.25">
      <c r="C176" s="63"/>
      <c r="D176" s="66" t="str">
        <f t="shared" si="27"/>
        <v/>
      </c>
      <c r="E176" s="69" t="str">
        <f>IFERROR(VLOOKUP(J176,Causa!$A$2:$F$15,6,0),"")</f>
        <v/>
      </c>
      <c r="F176" s="52"/>
      <c r="G176" s="53"/>
      <c r="H176" s="212"/>
      <c r="I176" s="55"/>
      <c r="J176" s="54"/>
      <c r="K176" s="54"/>
      <c r="L176" s="54"/>
      <c r="M176" s="54"/>
      <c r="N176" s="54"/>
      <c r="O176" s="54"/>
      <c r="P176" s="54"/>
      <c r="Q176" s="55"/>
      <c r="R176" s="54"/>
      <c r="S176" s="56">
        <f t="shared" si="31"/>
        <v>0</v>
      </c>
      <c r="T176" s="56">
        <f t="shared" si="28"/>
        <v>0</v>
      </c>
      <c r="U176" s="56">
        <f t="shared" si="32"/>
        <v>0</v>
      </c>
      <c r="V176" s="56">
        <f t="shared" si="29"/>
        <v>0</v>
      </c>
      <c r="W176" s="64" t="str">
        <f t="shared" si="30"/>
        <v/>
      </c>
      <c r="X176" s="56" t="str">
        <f t="shared" si="33"/>
        <v>T</v>
      </c>
    </row>
    <row r="177" spans="3:24" ht="21.75" customHeight="1" x14ac:dyDescent="0.25">
      <c r="C177" s="63"/>
      <c r="D177" s="66" t="str">
        <f t="shared" si="27"/>
        <v/>
      </c>
      <c r="E177" s="69" t="str">
        <f>IFERROR(VLOOKUP(J177,Causa!$A$2:$F$15,6,0),"")</f>
        <v/>
      </c>
      <c r="F177" s="52"/>
      <c r="G177" s="53"/>
      <c r="H177" s="212"/>
      <c r="I177" s="55"/>
      <c r="J177" s="54"/>
      <c r="K177" s="54"/>
      <c r="L177" s="54"/>
      <c r="M177" s="54"/>
      <c r="N177" s="54"/>
      <c r="O177" s="54"/>
      <c r="P177" s="54"/>
      <c r="Q177" s="55"/>
      <c r="R177" s="54"/>
      <c r="S177" s="56">
        <f t="shared" si="31"/>
        <v>0</v>
      </c>
      <c r="T177" s="56">
        <f t="shared" si="28"/>
        <v>0</v>
      </c>
      <c r="U177" s="56">
        <f t="shared" si="32"/>
        <v>0</v>
      </c>
      <c r="V177" s="56">
        <f t="shared" si="29"/>
        <v>0</v>
      </c>
      <c r="W177" s="64" t="str">
        <f t="shared" si="30"/>
        <v/>
      </c>
      <c r="X177" s="56" t="str">
        <f t="shared" si="33"/>
        <v>T</v>
      </c>
    </row>
    <row r="178" spans="3:24" ht="21.75" customHeight="1" x14ac:dyDescent="0.25">
      <c r="C178" s="63"/>
      <c r="D178" s="66" t="str">
        <f t="shared" si="27"/>
        <v/>
      </c>
      <c r="E178" s="69" t="str">
        <f>IFERROR(VLOOKUP(J178,Causa!$A$2:$F$15,6,0),"")</f>
        <v/>
      </c>
      <c r="F178" s="52"/>
      <c r="G178" s="53"/>
      <c r="H178" s="212"/>
      <c r="I178" s="55"/>
      <c r="J178" s="54"/>
      <c r="K178" s="54"/>
      <c r="L178" s="54"/>
      <c r="M178" s="54"/>
      <c r="N178" s="54"/>
      <c r="O178" s="54"/>
      <c r="P178" s="54"/>
      <c r="Q178" s="55"/>
      <c r="R178" s="54"/>
      <c r="S178" s="56">
        <f t="shared" si="31"/>
        <v>0</v>
      </c>
      <c r="T178" s="56">
        <f t="shared" si="28"/>
        <v>0</v>
      </c>
      <c r="U178" s="56">
        <f t="shared" si="32"/>
        <v>0</v>
      </c>
      <c r="V178" s="56">
        <f t="shared" si="29"/>
        <v>0</v>
      </c>
      <c r="W178" s="64" t="str">
        <f t="shared" si="30"/>
        <v/>
      </c>
      <c r="X178" s="56" t="str">
        <f t="shared" si="33"/>
        <v>T</v>
      </c>
    </row>
    <row r="179" spans="3:24" ht="21.75" customHeight="1" x14ac:dyDescent="0.25">
      <c r="C179" s="63"/>
      <c r="D179" s="66" t="str">
        <f t="shared" si="27"/>
        <v/>
      </c>
      <c r="E179" s="69" t="str">
        <f>IFERROR(VLOOKUP(J179,Causa!$A$2:$F$15,6,0),"")</f>
        <v/>
      </c>
      <c r="F179" s="52"/>
      <c r="G179" s="53"/>
      <c r="H179" s="212"/>
      <c r="I179" s="55"/>
      <c r="J179" s="54"/>
      <c r="K179" s="54"/>
      <c r="L179" s="54"/>
      <c r="M179" s="54"/>
      <c r="N179" s="54"/>
      <c r="O179" s="54"/>
      <c r="P179" s="54"/>
      <c r="Q179" s="55"/>
      <c r="R179" s="54"/>
      <c r="S179" s="56">
        <f t="shared" si="31"/>
        <v>0</v>
      </c>
      <c r="T179" s="56">
        <f t="shared" si="28"/>
        <v>0</v>
      </c>
      <c r="U179" s="56">
        <f t="shared" si="32"/>
        <v>0</v>
      </c>
      <c r="V179" s="56">
        <f t="shared" si="29"/>
        <v>0</v>
      </c>
      <c r="W179" s="64" t="str">
        <f t="shared" si="30"/>
        <v/>
      </c>
      <c r="X179" s="56" t="str">
        <f t="shared" si="33"/>
        <v>T</v>
      </c>
    </row>
    <row r="180" spans="3:24" ht="21.75" customHeight="1" x14ac:dyDescent="0.25">
      <c r="C180" s="63"/>
      <c r="D180" s="66" t="str">
        <f t="shared" si="27"/>
        <v/>
      </c>
      <c r="E180" s="69" t="str">
        <f>IFERROR(VLOOKUP(J180,Causa!$A$2:$F$15,6,0),"")</f>
        <v/>
      </c>
      <c r="F180" s="52"/>
      <c r="G180" s="53"/>
      <c r="H180" s="212"/>
      <c r="I180" s="55"/>
      <c r="J180" s="54"/>
      <c r="K180" s="54"/>
      <c r="L180" s="54"/>
      <c r="M180" s="54"/>
      <c r="N180" s="54"/>
      <c r="O180" s="54"/>
      <c r="P180" s="54"/>
      <c r="Q180" s="55"/>
      <c r="R180" s="54"/>
      <c r="S180" s="56">
        <f t="shared" si="31"/>
        <v>0</v>
      </c>
      <c r="T180" s="56">
        <f t="shared" si="28"/>
        <v>0</v>
      </c>
      <c r="U180" s="56">
        <f t="shared" si="32"/>
        <v>0</v>
      </c>
      <c r="V180" s="56">
        <f t="shared" si="29"/>
        <v>0</v>
      </c>
      <c r="W180" s="64" t="str">
        <f t="shared" si="30"/>
        <v/>
      </c>
      <c r="X180" s="56" t="str">
        <f t="shared" si="33"/>
        <v>T</v>
      </c>
    </row>
    <row r="181" spans="3:24" ht="21.75" customHeight="1" x14ac:dyDescent="0.25">
      <c r="C181" s="63"/>
      <c r="D181" s="66" t="str">
        <f t="shared" si="27"/>
        <v/>
      </c>
      <c r="E181" s="69" t="str">
        <f>IFERROR(VLOOKUP(J181,Causa!$A$2:$F$15,6,0),"")</f>
        <v/>
      </c>
      <c r="F181" s="52"/>
      <c r="G181" s="53"/>
      <c r="H181" s="212"/>
      <c r="I181" s="55"/>
      <c r="J181" s="54"/>
      <c r="K181" s="54"/>
      <c r="L181" s="54"/>
      <c r="M181" s="54"/>
      <c r="N181" s="54"/>
      <c r="O181" s="54"/>
      <c r="P181" s="54"/>
      <c r="Q181" s="55"/>
      <c r="R181" s="54"/>
      <c r="S181" s="56">
        <f t="shared" si="31"/>
        <v>0</v>
      </c>
      <c r="T181" s="56">
        <f t="shared" si="28"/>
        <v>0</v>
      </c>
      <c r="U181" s="56">
        <f t="shared" si="32"/>
        <v>0</v>
      </c>
      <c r="V181" s="56">
        <f t="shared" si="29"/>
        <v>0</v>
      </c>
      <c r="W181" s="64" t="str">
        <f t="shared" si="30"/>
        <v/>
      </c>
      <c r="X181" s="56" t="str">
        <f t="shared" si="33"/>
        <v>T</v>
      </c>
    </row>
    <row r="182" spans="3:24" ht="21.75" customHeight="1" x14ac:dyDescent="0.25">
      <c r="C182" s="63"/>
      <c r="D182" s="66" t="str">
        <f t="shared" si="27"/>
        <v/>
      </c>
      <c r="E182" s="69" t="str">
        <f>IFERROR(VLOOKUP(J182,Causa!$A$2:$F$15,6,0),"")</f>
        <v/>
      </c>
      <c r="F182" s="52"/>
      <c r="G182" s="53"/>
      <c r="H182" s="212"/>
      <c r="I182" s="55"/>
      <c r="J182" s="54"/>
      <c r="K182" s="54"/>
      <c r="L182" s="54"/>
      <c r="M182" s="54"/>
      <c r="N182" s="54"/>
      <c r="O182" s="54"/>
      <c r="P182" s="54"/>
      <c r="Q182" s="55"/>
      <c r="R182" s="54"/>
      <c r="S182" s="56">
        <f t="shared" si="31"/>
        <v>0</v>
      </c>
      <c r="T182" s="56">
        <f t="shared" si="28"/>
        <v>0</v>
      </c>
      <c r="U182" s="56">
        <f t="shared" si="32"/>
        <v>0</v>
      </c>
      <c r="V182" s="56">
        <f t="shared" si="29"/>
        <v>0</v>
      </c>
      <c r="W182" s="64" t="str">
        <f t="shared" si="30"/>
        <v/>
      </c>
      <c r="X182" s="56" t="str">
        <f t="shared" si="33"/>
        <v>T</v>
      </c>
    </row>
    <row r="183" spans="3:24" ht="21.75" customHeight="1" x14ac:dyDescent="0.25">
      <c r="C183" s="63"/>
      <c r="D183" s="66" t="str">
        <f t="shared" si="27"/>
        <v/>
      </c>
      <c r="E183" s="69" t="str">
        <f>IFERROR(VLOOKUP(J183,Causa!$A$2:$F$15,6,0),"")</f>
        <v/>
      </c>
      <c r="F183" s="52"/>
      <c r="G183" s="53"/>
      <c r="H183" s="212"/>
      <c r="I183" s="55"/>
      <c r="J183" s="54"/>
      <c r="K183" s="54"/>
      <c r="L183" s="54"/>
      <c r="M183" s="54"/>
      <c r="N183" s="54"/>
      <c r="O183" s="54"/>
      <c r="P183" s="54"/>
      <c r="Q183" s="55"/>
      <c r="R183" s="54"/>
      <c r="S183" s="56">
        <f t="shared" si="31"/>
        <v>0</v>
      </c>
      <c r="T183" s="56">
        <f t="shared" si="28"/>
        <v>0</v>
      </c>
      <c r="U183" s="56">
        <f t="shared" si="32"/>
        <v>0</v>
      </c>
      <c r="V183" s="56">
        <f t="shared" si="29"/>
        <v>0</v>
      </c>
      <c r="W183" s="64" t="str">
        <f t="shared" si="30"/>
        <v/>
      </c>
      <c r="X183" s="56" t="str">
        <f t="shared" si="33"/>
        <v>T</v>
      </c>
    </row>
    <row r="184" spans="3:24" ht="21.75" customHeight="1" x14ac:dyDescent="0.25">
      <c r="C184" s="63"/>
      <c r="D184" s="66" t="str">
        <f t="shared" si="27"/>
        <v/>
      </c>
      <c r="E184" s="69" t="str">
        <f>IFERROR(VLOOKUP(J184,Causa!$A$2:$F$15,6,0),"")</f>
        <v/>
      </c>
      <c r="F184" s="52"/>
      <c r="G184" s="53"/>
      <c r="H184" s="212"/>
      <c r="I184" s="55"/>
      <c r="J184" s="54"/>
      <c r="K184" s="54"/>
      <c r="L184" s="54"/>
      <c r="M184" s="54"/>
      <c r="N184" s="54"/>
      <c r="O184" s="54"/>
      <c r="P184" s="54"/>
      <c r="Q184" s="55"/>
      <c r="R184" s="54"/>
      <c r="S184" s="56">
        <f t="shared" si="31"/>
        <v>0</v>
      </c>
      <c r="T184" s="56">
        <f t="shared" si="28"/>
        <v>0</v>
      </c>
      <c r="U184" s="56">
        <f t="shared" si="32"/>
        <v>0</v>
      </c>
      <c r="V184" s="56">
        <f t="shared" si="29"/>
        <v>0</v>
      </c>
      <c r="W184" s="64" t="str">
        <f t="shared" si="30"/>
        <v/>
      </c>
      <c r="X184" s="56" t="str">
        <f t="shared" si="33"/>
        <v>T</v>
      </c>
    </row>
    <row r="185" spans="3:24" ht="21.75" customHeight="1" x14ac:dyDescent="0.25">
      <c r="C185" s="63"/>
      <c r="D185" s="66" t="str">
        <f t="shared" si="27"/>
        <v/>
      </c>
      <c r="E185" s="69" t="str">
        <f>IFERROR(VLOOKUP(J185,Causa!$A$2:$F$15,6,0),"")</f>
        <v/>
      </c>
      <c r="F185" s="52"/>
      <c r="G185" s="53"/>
      <c r="H185" s="212"/>
      <c r="I185" s="55"/>
      <c r="J185" s="54"/>
      <c r="K185" s="54"/>
      <c r="L185" s="54"/>
      <c r="M185" s="54"/>
      <c r="N185" s="54"/>
      <c r="O185" s="54"/>
      <c r="P185" s="54"/>
      <c r="Q185" s="55"/>
      <c r="R185" s="54"/>
      <c r="S185" s="56">
        <f t="shared" si="31"/>
        <v>0</v>
      </c>
      <c r="T185" s="56">
        <f t="shared" si="28"/>
        <v>0</v>
      </c>
      <c r="U185" s="56">
        <f t="shared" si="32"/>
        <v>0</v>
      </c>
      <c r="V185" s="56">
        <f t="shared" si="29"/>
        <v>0</v>
      </c>
      <c r="W185" s="64" t="str">
        <f t="shared" si="30"/>
        <v/>
      </c>
      <c r="X185" s="56" t="str">
        <f t="shared" si="33"/>
        <v>T</v>
      </c>
    </row>
    <row r="186" spans="3:24" ht="21.75" customHeight="1" x14ac:dyDescent="0.25">
      <c r="C186" s="63"/>
      <c r="D186" s="66" t="str">
        <f t="shared" si="27"/>
        <v/>
      </c>
      <c r="E186" s="69" t="str">
        <f>IFERROR(VLOOKUP(J186,Causa!$A$2:$F$15,6,0),"")</f>
        <v/>
      </c>
      <c r="F186" s="52"/>
      <c r="G186" s="53"/>
      <c r="H186" s="212"/>
      <c r="I186" s="55"/>
      <c r="J186" s="54"/>
      <c r="K186" s="54"/>
      <c r="L186" s="54"/>
      <c r="M186" s="54"/>
      <c r="N186" s="54"/>
      <c r="O186" s="54"/>
      <c r="P186" s="54"/>
      <c r="Q186" s="55"/>
      <c r="R186" s="54"/>
      <c r="S186" s="56">
        <f t="shared" si="31"/>
        <v>0</v>
      </c>
      <c r="T186" s="56">
        <f t="shared" si="28"/>
        <v>0</v>
      </c>
      <c r="U186" s="56">
        <f t="shared" si="32"/>
        <v>0</v>
      </c>
      <c r="V186" s="56">
        <f t="shared" si="29"/>
        <v>0</v>
      </c>
      <c r="W186" s="64" t="str">
        <f t="shared" si="30"/>
        <v/>
      </c>
      <c r="X186" s="56" t="str">
        <f t="shared" si="33"/>
        <v>T</v>
      </c>
    </row>
    <row r="187" spans="3:24" ht="21.75" customHeight="1" x14ac:dyDescent="0.25">
      <c r="C187" s="63"/>
      <c r="D187" s="66" t="str">
        <f t="shared" si="27"/>
        <v/>
      </c>
      <c r="E187" s="69" t="str">
        <f>IFERROR(VLOOKUP(J187,Causa!$A$2:$F$15,6,0),"")</f>
        <v/>
      </c>
      <c r="F187" s="52"/>
      <c r="G187" s="53"/>
      <c r="H187" s="212"/>
      <c r="I187" s="55"/>
      <c r="J187" s="54"/>
      <c r="K187" s="54"/>
      <c r="L187" s="54"/>
      <c r="M187" s="54"/>
      <c r="N187" s="54"/>
      <c r="O187" s="54"/>
      <c r="P187" s="54"/>
      <c r="Q187" s="55"/>
      <c r="R187" s="54"/>
      <c r="S187" s="56">
        <f t="shared" si="31"/>
        <v>0</v>
      </c>
      <c r="T187" s="56">
        <f t="shared" si="28"/>
        <v>0</v>
      </c>
      <c r="U187" s="56">
        <f t="shared" si="32"/>
        <v>0</v>
      </c>
      <c r="V187" s="56">
        <f t="shared" si="29"/>
        <v>0</v>
      </c>
      <c r="W187" s="64" t="str">
        <f t="shared" si="30"/>
        <v/>
      </c>
      <c r="X187" s="56" t="str">
        <f t="shared" si="33"/>
        <v>T</v>
      </c>
    </row>
    <row r="188" spans="3:24" ht="21.75" customHeight="1" x14ac:dyDescent="0.25">
      <c r="C188" s="63"/>
      <c r="D188" s="66" t="str">
        <f t="shared" si="27"/>
        <v/>
      </c>
      <c r="E188" s="69" t="str">
        <f>IFERROR(VLOOKUP(J188,Causa!$A$2:$F$15,6,0),"")</f>
        <v/>
      </c>
      <c r="F188" s="52"/>
      <c r="G188" s="53"/>
      <c r="H188" s="212"/>
      <c r="I188" s="55"/>
      <c r="J188" s="54"/>
      <c r="K188" s="54"/>
      <c r="L188" s="54"/>
      <c r="M188" s="54"/>
      <c r="N188" s="54"/>
      <c r="O188" s="54"/>
      <c r="P188" s="54"/>
      <c r="Q188" s="55"/>
      <c r="R188" s="54"/>
      <c r="S188" s="56">
        <f t="shared" si="31"/>
        <v>0</v>
      </c>
      <c r="T188" s="56">
        <f t="shared" si="28"/>
        <v>0</v>
      </c>
      <c r="U188" s="56">
        <f t="shared" si="32"/>
        <v>0</v>
      </c>
      <c r="V188" s="56">
        <f t="shared" si="29"/>
        <v>0</v>
      </c>
      <c r="W188" s="64" t="str">
        <f t="shared" si="30"/>
        <v/>
      </c>
      <c r="X188" s="56" t="str">
        <f t="shared" si="33"/>
        <v>T</v>
      </c>
    </row>
  </sheetData>
  <mergeCells count="15">
    <mergeCell ref="C33:D33"/>
    <mergeCell ref="T33:W33"/>
    <mergeCell ref="Y113:Z113"/>
    <mergeCell ref="AD7:AD8"/>
    <mergeCell ref="Q8:S8"/>
    <mergeCell ref="T7:Z7"/>
    <mergeCell ref="AA7:AB7"/>
    <mergeCell ref="AC7:AC8"/>
    <mergeCell ref="A9:A15"/>
    <mergeCell ref="R9:S15"/>
    <mergeCell ref="A16:A23"/>
    <mergeCell ref="A24:A31"/>
    <mergeCell ref="G3:L3"/>
    <mergeCell ref="F4:G4"/>
    <mergeCell ref="C7:S7"/>
  </mergeCells>
  <conditionalFormatting sqref="R9:S15">
    <cfRule type="cellIs" priority="42" stopIfTrue="1" operator="equal">
      <formula>0</formula>
    </cfRule>
    <cfRule type="cellIs" dxfId="87" priority="54" stopIfTrue="1" operator="lessThan">
      <formula>0.8477</formula>
    </cfRule>
    <cfRule type="cellIs" dxfId="86" priority="55" stopIfTrue="1" operator="greaterThanOrEqual">
      <formula>0.8477</formula>
    </cfRule>
  </conditionalFormatting>
  <conditionalFormatting sqref="R24">
    <cfRule type="cellIs" dxfId="85" priority="52" stopIfTrue="1" operator="lessThan">
      <formula>0.8477</formula>
    </cfRule>
    <cfRule type="cellIs" dxfId="84" priority="53" stopIfTrue="1" operator="greaterThanOrEqual">
      <formula>0.8477</formula>
    </cfRule>
  </conditionalFormatting>
  <conditionalFormatting sqref="G5">
    <cfRule type="cellIs" priority="45" stopIfTrue="1" operator="equal">
      <formula>0</formula>
    </cfRule>
    <cfRule type="cellIs" dxfId="83" priority="50" stopIfTrue="1" operator="lessThan">
      <formula>0.635</formula>
    </cfRule>
    <cfRule type="cellIs" dxfId="82" priority="51" stopIfTrue="1" operator="greaterThanOrEqual">
      <formula>0.635</formula>
    </cfRule>
  </conditionalFormatting>
  <conditionalFormatting sqref="I5">
    <cfRule type="cellIs" priority="44" stopIfTrue="1" operator="equal">
      <formula>0</formula>
    </cfRule>
    <cfRule type="cellIs" dxfId="81" priority="48" stopIfTrue="1" operator="lessThan">
      <formula>0.8477</formula>
    </cfRule>
    <cfRule type="cellIs" dxfId="80" priority="49" stopIfTrue="1" operator="greaterThanOrEqual">
      <formula>0.8477</formula>
    </cfRule>
  </conditionalFormatting>
  <conditionalFormatting sqref="E5">
    <cfRule type="cellIs" priority="43" stopIfTrue="1" operator="equal">
      <formula>0</formula>
    </cfRule>
    <cfRule type="cellIs" dxfId="79" priority="46" stopIfTrue="1" operator="lessThan">
      <formula>0.8898</formula>
    </cfRule>
    <cfRule type="cellIs" dxfId="78" priority="47" stopIfTrue="1" operator="greaterThanOrEqual">
      <formula>0.8898</formula>
    </cfRule>
  </conditionalFormatting>
  <conditionalFormatting sqref="R24:S30">
    <cfRule type="cellIs" priority="41" stopIfTrue="1" operator="equal">
      <formula>0</formula>
    </cfRule>
  </conditionalFormatting>
  <conditionalFormatting sqref="L9">
    <cfRule type="cellIs" priority="38" stopIfTrue="1" operator="equal">
      <formula>0</formula>
    </cfRule>
    <cfRule type="cellIs" dxfId="77" priority="39" stopIfTrue="1" operator="lessThan">
      <formula>0.635</formula>
    </cfRule>
    <cfRule type="cellIs" dxfId="76" priority="40" stopIfTrue="1" operator="greaterThanOrEqual">
      <formula>0.635</formula>
    </cfRule>
  </conditionalFormatting>
  <conditionalFormatting sqref="O9:P32 M9:M32">
    <cfRule type="cellIs" priority="35" stopIfTrue="1" operator="equal">
      <formula>0</formula>
    </cfRule>
    <cfRule type="cellIs" dxfId="75" priority="36" stopIfTrue="1" operator="lessThan">
      <formula>0.8477</formula>
    </cfRule>
    <cfRule type="cellIs" dxfId="74" priority="37" stopIfTrue="1" operator="greaterThanOrEqual">
      <formula>0.8477</formula>
    </cfRule>
  </conditionalFormatting>
  <conditionalFormatting sqref="L10:L32">
    <cfRule type="cellIs" priority="32" stopIfTrue="1" operator="equal">
      <formula>0</formula>
    </cfRule>
    <cfRule type="cellIs" dxfId="73" priority="33" stopIfTrue="1" operator="lessThan">
      <formula>0.635</formula>
    </cfRule>
    <cfRule type="cellIs" dxfId="72" priority="34" stopIfTrue="1" operator="greaterThanOrEqual">
      <formula>0.635</formula>
    </cfRule>
  </conditionalFormatting>
  <conditionalFormatting sqref="M10:M32">
    <cfRule type="cellIs" priority="29" stopIfTrue="1" operator="equal">
      <formula>0</formula>
    </cfRule>
    <cfRule type="cellIs" dxfId="71" priority="30" stopIfTrue="1" operator="lessThan">
      <formula>0.8477</formula>
    </cfRule>
    <cfRule type="cellIs" dxfId="70" priority="31" stopIfTrue="1" operator="greaterThanOrEqual">
      <formula>0.8477</formula>
    </cfRule>
  </conditionalFormatting>
  <conditionalFormatting sqref="R16">
    <cfRule type="cellIs" priority="26" stopIfTrue="1" operator="equal">
      <formula>0</formula>
    </cfRule>
    <cfRule type="cellIs" dxfId="69" priority="27" stopIfTrue="1" operator="lessThan">
      <formula>0.8477</formula>
    </cfRule>
    <cfRule type="cellIs" dxfId="68" priority="28" stopIfTrue="1" operator="greaterThanOrEqual">
      <formula>0.8477</formula>
    </cfRule>
  </conditionalFormatting>
  <conditionalFormatting sqref="N9">
    <cfRule type="containsText" dxfId="67" priority="24" stopIfTrue="1" operator="containsText" text="Avisar al planner">
      <formula>NOT(ISERROR(SEARCH("Avisar al planner",N9)))</formula>
    </cfRule>
    <cfRule type="containsText" dxfId="66" priority="25" stopIfTrue="1" operator="containsText" text="OK">
      <formula>NOT(ISERROR(SEARCH("OK",N9)))</formula>
    </cfRule>
  </conditionalFormatting>
  <conditionalFormatting sqref="N9:N32">
    <cfRule type="cellIs" dxfId="65" priority="21" stopIfTrue="1" operator="lessThanOrEqual">
      <formula>155</formula>
    </cfRule>
    <cfRule type="cellIs" dxfId="64" priority="22" stopIfTrue="1" operator="between">
      <formula>155</formula>
      <formula>185</formula>
    </cfRule>
    <cfRule type="cellIs" dxfId="63" priority="23" stopIfTrue="1" operator="greaterThanOrEqual">
      <formula>185</formula>
    </cfRule>
  </conditionalFormatting>
  <conditionalFormatting sqref="N10:N32">
    <cfRule type="containsText" dxfId="62" priority="19" stopIfTrue="1" operator="containsText" text="Avisar al planner">
      <formula>NOT(ISERROR(SEARCH("Avisar al planner",N10)))</formula>
    </cfRule>
    <cfRule type="containsText" dxfId="61" priority="20" stopIfTrue="1" operator="containsText" text="OK">
      <formula>NOT(ISERROR(SEARCH("OK",N10)))</formula>
    </cfRule>
  </conditionalFormatting>
  <conditionalFormatting sqref="N10:N32">
    <cfRule type="containsText" dxfId="60" priority="17" stopIfTrue="1" operator="containsText" text="Avisar al planner">
      <formula>NOT(ISERROR(SEARCH("Avisar al planner",N10)))</formula>
    </cfRule>
    <cfRule type="containsText" dxfId="59" priority="18" stopIfTrue="1" operator="containsText" text="OK">
      <formula>NOT(ISERROR(SEARCH("OK",N10)))</formula>
    </cfRule>
  </conditionalFormatting>
  <conditionalFormatting sqref="N10:N32">
    <cfRule type="containsText" dxfId="58" priority="15" stopIfTrue="1" operator="containsText" text="Avisar al planner">
      <formula>NOT(ISERROR(SEARCH("Avisar al planner",N10)))</formula>
    </cfRule>
    <cfRule type="containsText" dxfId="57" priority="16" stopIfTrue="1" operator="containsText" text="OK">
      <formula>NOT(ISERROR(SEARCH("OK",N10)))</formula>
    </cfRule>
  </conditionalFormatting>
  <conditionalFormatting sqref="D35:D188">
    <cfRule type="cellIs" dxfId="56" priority="13" operator="equal">
      <formula>0</formula>
    </cfRule>
    <cfRule type="cellIs" dxfId="55" priority="14" operator="equal">
      <formula>1</formula>
    </cfRule>
  </conditionalFormatting>
  <conditionalFormatting sqref="C9:C32">
    <cfRule type="cellIs" dxfId="54" priority="11" operator="equal">
      <formula>0</formula>
    </cfRule>
    <cfRule type="cellIs" dxfId="53" priority="12" operator="notEqual">
      <formula>0</formula>
    </cfRule>
  </conditionalFormatting>
  <conditionalFormatting sqref="C9:C32">
    <cfRule type="cellIs" priority="10" operator="equal">
      <formula>""""""</formula>
    </cfRule>
  </conditionalFormatting>
  <conditionalFormatting sqref="G6">
    <cfRule type="cellIs" priority="3" stopIfTrue="1" operator="equal">
      <formula>0</formula>
    </cfRule>
    <cfRule type="cellIs" dxfId="52" priority="8" stopIfTrue="1" operator="lessThan">
      <formula>0.635</formula>
    </cfRule>
    <cfRule type="cellIs" dxfId="51" priority="9" stopIfTrue="1" operator="greaterThanOrEqual">
      <formula>0.635</formula>
    </cfRule>
  </conditionalFormatting>
  <conditionalFormatting sqref="I6">
    <cfRule type="cellIs" priority="2" stopIfTrue="1" operator="equal">
      <formula>0</formula>
    </cfRule>
    <cfRule type="cellIs" dxfId="50" priority="6" stopIfTrue="1" operator="lessThan">
      <formula>0.8477</formula>
    </cfRule>
    <cfRule type="cellIs" dxfId="49" priority="7" stopIfTrue="1" operator="greaterThanOrEqual">
      <formula>0.8477</formula>
    </cfRule>
  </conditionalFormatting>
  <conditionalFormatting sqref="E6">
    <cfRule type="cellIs" priority="1" stopIfTrue="1" operator="equal">
      <formula>0</formula>
    </cfRule>
    <cfRule type="cellIs" dxfId="48" priority="4" stopIfTrue="1" operator="lessThan">
      <formula>0.8898</formula>
    </cfRule>
    <cfRule type="cellIs" dxfId="47" priority="5" stopIfTrue="1" operator="greaterThanOrEqual">
      <formula>0.8898</formula>
    </cfRule>
  </conditionalFormatting>
  <dataValidations count="4">
    <dataValidation allowBlank="1" showErrorMessage="1" promptTitle="Numero de Orden" sqref="G9:G32 G35:G188" xr:uid="{7789B2DA-7080-4F42-A11B-380E2B220230}"/>
    <dataValidation type="time" allowBlank="1" showInputMessage="1" showErrorMessage="1" error="POR FAVOR INGRESE DATOS EN FORMATO DE HORA_x000a_" sqref="F35:F188" xr:uid="{B1C8962B-22A3-4717-994C-2CCB558FB910}">
      <formula1>0</formula1>
      <formula2>0.999988425925926</formula2>
    </dataValidation>
    <dataValidation type="decimal" allowBlank="1" showInputMessage="1" showErrorMessage="1" error="POR FAVOR INGRESE DATOS EN FORMATO DE NUMEROS_x000a_" promptTitle="Producción Acumulada" prompt="Ingrese la producción Acumulada (contometro Llenadora por hora)" sqref="E9:E32" xr:uid="{5880478F-CA1A-4040-897E-468369B01DDC}">
      <formula1>0</formula1>
      <formula2>10000000000</formula2>
    </dataValidation>
    <dataValidation type="list" allowBlank="1" showInputMessage="1" showErrorMessage="1" sqref="AB9:AB32" xr:uid="{EBE3E246-070E-4508-BE74-6175C274ABD4}">
      <formula1>"P,T,A,  "</formula1>
    </dataValidation>
  </dataValidations>
  <pageMargins left="0.75" right="0.75" top="1" bottom="1" header="0" footer="0"/>
  <pageSetup paperSize="9" orientation="portrait" r:id="rId1"/>
  <headerFooter alignWithMargins="0"/>
  <drawing r:id="rId2"/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xr:uid="{BA9E2AA5-C0DC-4711-A4DC-13E4945BE14C}">
          <x14:formula1>
            <xm:f>INDIRECT(VLOOKUP(J35,Causa!$A$2:$E$15,5,0))</xm:f>
          </x14:formula1>
          <xm:sqref>K35:K188</xm:sqref>
        </x14:dataValidation>
        <x14:dataValidation type="list" allowBlank="1" showInputMessage="1" showErrorMessage="1" xr:uid="{DF93EF53-E68C-4090-A84E-DB9BE527D638}">
          <x14:formula1>
            <xm:f>Causa!$A$97:$A$107</xm:f>
          </x14:formula1>
          <xm:sqref>F4</xm:sqref>
        </x14:dataValidation>
        <x14:dataValidation type="list" allowBlank="1" showInputMessage="1" showErrorMessage="1" promptTitle="Ingreso de Turnos" prompt="PMTURNOA_x000a_PMTURNOB_x000a_PMTURNOC_x000a_PMTURNOD_x000a_" xr:uid="{74532107-9C14-442A-8A57-38C8C277704F}">
          <x14:formula1>
            <xm:f>Causa!$A$71:$A$74</xm:f>
          </x14:formula1>
          <xm:sqref>I9:I32</xm:sqref>
        </x14:dataValidation>
        <x14:dataValidation type="list" allowBlank="1" showInputMessage="1" showErrorMessage="1" xr:uid="{604E2A54-3B80-478D-9287-A013E9546B78}">
          <x14:formula1>
            <xm:f>Causa!$A$78:$A$81</xm:f>
          </x14:formula1>
          <xm:sqref>J9:J32</xm:sqref>
        </x14:dataValidation>
        <x14:dataValidation type="list" allowBlank="1" showInputMessage="1" showErrorMessage="1" xr:uid="{D22E54E0-3CF4-4A2D-80F4-449C54AF7E5B}">
          <x14:formula1>
            <xm:f>Causa!$A$71:$A$74</xm:f>
          </x14:formula1>
          <xm:sqref>I35:I188</xm:sqref>
        </x14:dataValidation>
        <x14:dataValidation type="list" allowBlank="1" showInputMessage="1" showErrorMessage="1" xr:uid="{86E702BF-FCD8-405B-814C-DECC2CEE22AC}">
          <x14:formula1>
            <xm:f>Causa!$A$2:$A$15</xm:f>
          </x14:formula1>
          <xm:sqref>J35:J188</xm:sqref>
        </x14:dataValidation>
        <x14:dataValidation type="list" allowBlank="1" showInputMessage="1" showErrorMessage="1" xr:uid="{E9462EC6-C035-422F-9526-C98204CE40F9}">
          <x14:formula1>
            <xm:f>IF(OR(E35=1,E35=2),Causa!$A$28:$A$61,Causa!$A$28)</xm:f>
          </x14:formula1>
          <xm:sqref>L35:L188</xm:sqref>
        </x14:dataValidation>
        <x14:dataValidation type="list" allowBlank="1" showInputMessage="1" showErrorMessage="1" xr:uid="{A0DEE608-A46B-43DD-A2FF-98F27CD237A4}">
          <x14:formula1>
            <xm:f>IF(E35=1,INDIRECT(VLOOKUP(N35,Causa!$AA:$AE,5,0)),INDIRECT(VLOOKUP(J35,Causa!$X:$AE,8,0)))</xm:f>
          </x14:formula1>
          <xm:sqref>O35:O188</xm:sqref>
        </x14:dataValidation>
        <x14:dataValidation type="list" allowBlank="1" showInputMessage="1" showErrorMessage="1" xr:uid="{867FFA4C-A324-4D53-B141-2605EC6F3F99}">
          <x14:formula1>
            <xm:f>INDIRECT(VLOOKUP(M35,Causa!$T$2:$U$16,2,0))</xm:f>
          </x14:formula1>
          <xm:sqref>N35:N188</xm:sqref>
        </x14:dataValidation>
        <x14:dataValidation type="list" allowBlank="1" showInputMessage="1" showErrorMessage="1" xr:uid="{D7043E76-D697-40BE-96F9-87D5268C588D}">
          <x14:formula1>
            <xm:f>IF(E35=1,Causa!$T$2:$T$16,Causa!$W$1)</xm:f>
          </x14:formula1>
          <xm:sqref>M35:M188</xm:sqref>
        </x14:dataValidation>
      </x14:dataValidation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40"/>
  <dimension ref="A1:AR188"/>
  <sheetViews>
    <sheetView showGridLines="0" topLeftCell="B14" zoomScale="103" zoomScaleNormal="40" workbookViewId="0">
      <selection activeCell="K13" sqref="K13"/>
    </sheetView>
  </sheetViews>
  <sheetFormatPr baseColWidth="10" defaultColWidth="7.77734375" defaultRowHeight="21.75" customHeight="1" x14ac:dyDescent="0.25"/>
  <cols>
    <col min="1" max="1" width="8.77734375" style="148" hidden="1" customWidth="1"/>
    <col min="2" max="2" width="11.21875" style="87" customWidth="1"/>
    <col min="3" max="3" width="8.77734375" style="87" customWidth="1"/>
    <col min="4" max="4" width="13.77734375" style="87" customWidth="1"/>
    <col min="5" max="5" width="10.21875" style="87" customWidth="1"/>
    <col min="6" max="6" width="13.77734375" style="87" customWidth="1"/>
    <col min="7" max="7" width="15.77734375" style="87" customWidth="1"/>
    <col min="8" max="8" width="13.21875" style="87" bestFit="1" customWidth="1"/>
    <col min="9" max="9" width="13.21875" style="87" customWidth="1"/>
    <col min="10" max="10" width="13.77734375" style="87" customWidth="1"/>
    <col min="11" max="11" width="12" style="87" customWidth="1"/>
    <col min="12" max="12" width="22.77734375" style="87" customWidth="1"/>
    <col min="13" max="13" width="18.21875" style="87" customWidth="1"/>
    <col min="14" max="15" width="15.77734375" style="87" customWidth="1"/>
    <col min="16" max="16" width="15.21875" style="87" customWidth="1"/>
    <col min="17" max="17" width="39.77734375" style="87" customWidth="1"/>
    <col min="18" max="18" width="34.21875" style="87" customWidth="1"/>
    <col min="19" max="19" width="16.77734375" style="87" customWidth="1"/>
    <col min="20" max="21" width="13.77734375" style="87" customWidth="1"/>
    <col min="22" max="22" width="17.77734375" style="87" bestFit="1" customWidth="1"/>
    <col min="23" max="24" width="13.77734375" style="87" customWidth="1"/>
    <col min="25" max="25" width="9.21875" style="87" bestFit="1" customWidth="1"/>
    <col min="26" max="26" width="9.44140625" style="87" customWidth="1"/>
    <col min="27" max="27" width="15.21875" style="87" customWidth="1"/>
    <col min="28" max="28" width="20.77734375" style="87" bestFit="1" customWidth="1"/>
    <col min="29" max="29" width="14.77734375" style="87" customWidth="1"/>
    <col min="30" max="30" width="19" style="87" bestFit="1" customWidth="1"/>
    <col min="31" max="31" width="5.21875" style="87" customWidth="1"/>
    <col min="32" max="32" width="21.77734375" style="87" bestFit="1" customWidth="1"/>
    <col min="33" max="33" width="14.21875" style="87" customWidth="1"/>
    <col min="34" max="34" width="18.77734375" style="87" bestFit="1" customWidth="1"/>
    <col min="35" max="41" width="15.77734375" style="87" customWidth="1"/>
    <col min="42" max="42" width="30.5546875" style="87" bestFit="1" customWidth="1"/>
    <col min="43" max="44" width="15.77734375" style="87" customWidth="1"/>
    <col min="45" max="16384" width="7.77734375" style="87"/>
  </cols>
  <sheetData>
    <row r="1" spans="1:44" ht="6.75" hidden="1" customHeight="1" x14ac:dyDescent="0.25">
      <c r="A1" s="147"/>
      <c r="B1" s="89"/>
      <c r="C1" s="89"/>
      <c r="D1" s="89"/>
      <c r="E1" s="89"/>
      <c r="F1" s="89"/>
      <c r="G1" s="89"/>
      <c r="H1" s="89"/>
      <c r="I1" s="89"/>
      <c r="J1" s="89"/>
      <c r="K1" s="89"/>
      <c r="L1" s="89"/>
      <c r="M1" s="195" t="s">
        <v>1770</v>
      </c>
      <c r="N1" s="89"/>
      <c r="O1" s="89"/>
      <c r="P1" s="89"/>
      <c r="Q1" s="89"/>
      <c r="R1" s="89"/>
      <c r="S1" s="89"/>
      <c r="T1" s="89"/>
      <c r="U1" s="89"/>
      <c r="V1" s="89"/>
      <c r="W1" s="89"/>
      <c r="X1" s="89"/>
      <c r="Y1" s="89"/>
      <c r="Z1" s="89"/>
      <c r="AA1" s="89"/>
      <c r="AE1" s="88"/>
    </row>
    <row r="2" spans="1:44" ht="3.75" customHeight="1" thickBot="1" x14ac:dyDescent="0.3">
      <c r="AE2" s="88"/>
    </row>
    <row r="3" spans="1:44" ht="21" customHeight="1" thickBot="1" x14ac:dyDescent="0.45">
      <c r="E3" s="196" t="s">
        <v>0</v>
      </c>
      <c r="F3" s="37"/>
      <c r="G3" s="268" t="s">
        <v>1759</v>
      </c>
      <c r="H3" s="263"/>
      <c r="I3" s="263"/>
      <c r="J3" s="263"/>
      <c r="K3" s="263"/>
      <c r="L3" s="269"/>
      <c r="M3" s="202" t="s">
        <v>1848</v>
      </c>
      <c r="N3" s="202" t="s">
        <v>1849</v>
      </c>
      <c r="O3" s="91"/>
      <c r="P3" s="91"/>
      <c r="Q3" s="91"/>
      <c r="R3" s="91"/>
      <c r="S3" s="39"/>
      <c r="AE3" s="88"/>
    </row>
    <row r="4" spans="1:44" ht="18.75" customHeight="1" thickBot="1" x14ac:dyDescent="0.3">
      <c r="D4" s="90"/>
      <c r="E4" s="196" t="s">
        <v>1762</v>
      </c>
      <c r="F4" s="264"/>
      <c r="G4" s="265"/>
      <c r="H4" s="28">
        <f>IFERROR(VLOOKUP(F4,Causa!$A$97:$B$108,2,0),0)</f>
        <v>0</v>
      </c>
      <c r="I4" s="90"/>
      <c r="J4" s="92"/>
      <c r="K4" s="92"/>
      <c r="L4" s="201" t="s">
        <v>1845</v>
      </c>
      <c r="M4" s="203">
        <f>+SUMIFS(P:P,L:L,$M$1,X:X,"M")</f>
        <v>0</v>
      </c>
      <c r="N4" s="203">
        <f>COUNTIFS(N7:N30,"&gt;180",AA7:AA30,"M")</f>
        <v>0</v>
      </c>
      <c r="O4" s="91"/>
      <c r="P4" s="91"/>
      <c r="Q4" s="90"/>
      <c r="R4" s="94"/>
      <c r="AE4" s="88"/>
    </row>
    <row r="5" spans="1:44" ht="18.75" customHeight="1" x14ac:dyDescent="0.25">
      <c r="D5" s="95" t="s">
        <v>1752</v>
      </c>
      <c r="E5" s="78">
        <f>IFERROR(SUM(T9:T32)/(SUM(Y9:Y32)-SUM(U9:U32)-SUM(V9:V32)-SUM(W9:W32)),0)</f>
        <v>0</v>
      </c>
      <c r="F5" s="95" t="s">
        <v>1751</v>
      </c>
      <c r="G5" s="27">
        <f>IFERROR(SUM(T9:T32)/(SUM(Y9:Y32)-SUM(U9:U32)),0)</f>
        <v>0</v>
      </c>
      <c r="H5" s="95" t="s">
        <v>1753</v>
      </c>
      <c r="I5" s="78">
        <f>IFERROR(SUM(T9:T32)/(SUM(Y9:Y32)-SUM(U9:U32)-SUM(V9:V32)),0)</f>
        <v>0</v>
      </c>
      <c r="J5" s="93"/>
      <c r="K5" s="93"/>
      <c r="L5" s="201" t="s">
        <v>1846</v>
      </c>
      <c r="M5" s="203">
        <f>+SUMIFS(P:P,L:L,$M$1,X:X,"T")</f>
        <v>0</v>
      </c>
      <c r="N5" s="203">
        <f>COUNTIFS(N8:N31,"&gt;180",AA8:AA31,"t")</f>
        <v>0</v>
      </c>
      <c r="O5" s="95"/>
      <c r="P5" s="95"/>
      <c r="T5" s="192" t="s">
        <v>11</v>
      </c>
      <c r="U5" s="192" t="s">
        <v>12</v>
      </c>
      <c r="V5" s="192" t="s">
        <v>13</v>
      </c>
      <c r="W5" s="192" t="s">
        <v>14</v>
      </c>
      <c r="X5" s="192" t="s">
        <v>15</v>
      </c>
      <c r="Y5" s="192" t="s">
        <v>16</v>
      </c>
      <c r="AE5" s="97"/>
      <c r="AF5" s="98"/>
    </row>
    <row r="6" spans="1:44" ht="18.75" customHeight="1" thickBot="1" x14ac:dyDescent="0.3">
      <c r="C6" s="87" t="s">
        <v>1799</v>
      </c>
      <c r="D6" s="95" t="s">
        <v>1752</v>
      </c>
      <c r="E6" s="78">
        <f>IFERROR(SUM(T9:T16)/(SUM(Y9:Y16)-SUM(U9:U16)-SUM(V9:V16)-SUM(W9:W16)),0)</f>
        <v>0</v>
      </c>
      <c r="F6" s="95" t="s">
        <v>1751</v>
      </c>
      <c r="G6" s="27">
        <f>IFERROR(SUM(T9:T16)/(SUM(Y9:Y16)-SUM(U9:U16)),0)</f>
        <v>0</v>
      </c>
      <c r="H6" s="95" t="s">
        <v>1753</v>
      </c>
      <c r="I6" s="78">
        <f>IFERROR(SUM(T9:T16)/(SUM(Y9:Y16)-SUM(U9:U16)-SUM(V9:V16)),0)</f>
        <v>0</v>
      </c>
      <c r="J6" s="99"/>
      <c r="K6" s="99"/>
      <c r="L6" s="201" t="s">
        <v>1847</v>
      </c>
      <c r="M6" s="204">
        <f>+SUMIFS(P:P,L:L,$M$1,X:X,"N")</f>
        <v>0</v>
      </c>
      <c r="N6" s="204">
        <f>COUNTIFS(N9:N32,"&gt;180",AA9:AA32,"n")</f>
        <v>0</v>
      </c>
      <c r="O6" s="99"/>
      <c r="P6" s="99"/>
      <c r="T6" s="191">
        <f>SUM(T9:T32)</f>
        <v>0</v>
      </c>
      <c r="U6" s="191">
        <f t="shared" ref="U6:Y6" si="0">SUM(U9:U32)</f>
        <v>0</v>
      </c>
      <c r="V6" s="191">
        <f t="shared" si="0"/>
        <v>0</v>
      </c>
      <c r="W6" s="191">
        <f t="shared" si="0"/>
        <v>0</v>
      </c>
      <c r="X6" s="191">
        <f t="shared" si="0"/>
        <v>0</v>
      </c>
      <c r="Y6" s="191">
        <f t="shared" si="0"/>
        <v>0</v>
      </c>
      <c r="Z6" s="100"/>
      <c r="AA6" s="119"/>
      <c r="AB6" s="119"/>
      <c r="AC6" s="119"/>
      <c r="AD6" s="96"/>
      <c r="AE6" s="97"/>
      <c r="AF6" s="98"/>
    </row>
    <row r="7" spans="1:44" ht="26.25" customHeight="1" thickBot="1" x14ac:dyDescent="0.3">
      <c r="C7" s="266" t="s">
        <v>1</v>
      </c>
      <c r="D7" s="257"/>
      <c r="E7" s="257"/>
      <c r="F7" s="257"/>
      <c r="G7" s="257"/>
      <c r="H7" s="257"/>
      <c r="I7" s="257"/>
      <c r="J7" s="257"/>
      <c r="K7" s="257"/>
      <c r="L7" s="257"/>
      <c r="M7" s="270"/>
      <c r="N7" s="270"/>
      <c r="O7" s="257"/>
      <c r="P7" s="257"/>
      <c r="Q7" s="257"/>
      <c r="R7" s="257"/>
      <c r="S7" s="267"/>
      <c r="T7" s="256" t="s">
        <v>2</v>
      </c>
      <c r="U7" s="257"/>
      <c r="V7" s="257"/>
      <c r="W7" s="257"/>
      <c r="X7" s="257"/>
      <c r="Y7" s="257"/>
      <c r="Z7" s="258"/>
      <c r="AA7" s="252"/>
      <c r="AB7" s="252"/>
      <c r="AC7" s="252"/>
      <c r="AD7" s="252"/>
      <c r="AE7" s="97"/>
      <c r="AF7" s="98"/>
    </row>
    <row r="8" spans="1:44" s="104" customFormat="1" ht="42" customHeight="1" thickBot="1" x14ac:dyDescent="0.3">
      <c r="A8" s="149"/>
      <c r="B8" s="77" t="s">
        <v>1738</v>
      </c>
      <c r="C8" s="23" t="s">
        <v>1737</v>
      </c>
      <c r="D8" s="132" t="s">
        <v>1742</v>
      </c>
      <c r="E8" s="132" t="s">
        <v>3</v>
      </c>
      <c r="F8" s="132" t="s">
        <v>4</v>
      </c>
      <c r="G8" s="132" t="s">
        <v>6</v>
      </c>
      <c r="H8" s="132" t="s">
        <v>7</v>
      </c>
      <c r="I8" s="132" t="s">
        <v>8</v>
      </c>
      <c r="J8" s="132" t="s">
        <v>5</v>
      </c>
      <c r="K8" s="144" t="s">
        <v>1745</v>
      </c>
      <c r="L8" s="132" t="s">
        <v>9</v>
      </c>
      <c r="M8" s="132" t="s">
        <v>1746</v>
      </c>
      <c r="N8" s="132" t="s">
        <v>119</v>
      </c>
      <c r="O8" s="132" t="s">
        <v>1743</v>
      </c>
      <c r="P8" s="132" t="s">
        <v>1744</v>
      </c>
      <c r="Q8" s="253" t="s">
        <v>10</v>
      </c>
      <c r="R8" s="254"/>
      <c r="S8" s="255"/>
      <c r="T8" s="132" t="s">
        <v>11</v>
      </c>
      <c r="U8" s="132" t="s">
        <v>12</v>
      </c>
      <c r="V8" s="132" t="s">
        <v>13</v>
      </c>
      <c r="W8" s="144" t="s">
        <v>14</v>
      </c>
      <c r="X8" s="144" t="s">
        <v>15</v>
      </c>
      <c r="Y8" s="132" t="s">
        <v>16</v>
      </c>
      <c r="Z8" s="145" t="s">
        <v>4</v>
      </c>
      <c r="AA8" s="101"/>
      <c r="AB8" s="198"/>
      <c r="AC8" s="252"/>
      <c r="AD8" s="252"/>
      <c r="AE8" s="102"/>
      <c r="AF8" s="103"/>
    </row>
    <row r="9" spans="1:44" s="108" customFormat="1" ht="17.25" customHeight="1" x14ac:dyDescent="0.25">
      <c r="A9" s="259" t="s">
        <v>1761</v>
      </c>
      <c r="B9" s="46"/>
      <c r="C9" s="48" t="str">
        <f>IF(D9="","",Y9-60)</f>
        <v/>
      </c>
      <c r="D9" s="40" t="str">
        <f>IFERROR(IF(H9="","",(1-(H9/(VLOOKUP(J9,Causa!$A$78:$B$80,2,0))))*60),"FALTA CALIBRE")</f>
        <v/>
      </c>
      <c r="E9" s="41"/>
      <c r="F9" s="42">
        <v>4.0972222222222222E-2</v>
      </c>
      <c r="G9" s="133"/>
      <c r="H9" s="122" t="str">
        <f>IF(E9="","",E9)</f>
        <v/>
      </c>
      <c r="I9" s="146"/>
      <c r="J9" s="43"/>
      <c r="K9" s="159" t="str">
        <f>IFERROR("Promedio Vol. De 00:00 a 08:00: " &amp; ROUND(AVERAGE(N9:N16),1) &amp; "  - GLY Promedio: " &amp; ROUND(AVERAGE(L9:L16),3)*100,"")</f>
        <v/>
      </c>
      <c r="L9" s="123">
        <f t="shared" ref="L9:L32" si="1">IF(T9=0,0,ROUND((T9/(60-U9)),3))</f>
        <v>0</v>
      </c>
      <c r="M9" s="123">
        <f t="shared" ref="M9:M32" si="2">IF(T9=0,0,ROUND((T9/(60-U9-V9-W9)),3))</f>
        <v>0</v>
      </c>
      <c r="N9" s="44" t="str">
        <f>IF(E9="","",H9/12*VLOOKUP(J9,Causa!$A$78:$C$80,3,0))</f>
        <v/>
      </c>
      <c r="O9" s="44">
        <f t="shared" ref="O9:O32" si="3">+X9</f>
        <v>0</v>
      </c>
      <c r="P9" s="44">
        <f t="shared" ref="P9:P32" si="4">+W9</f>
        <v>0</v>
      </c>
      <c r="Q9" s="160"/>
      <c r="R9" s="262">
        <f>IFERROR(SUM(T9:T15)/(SUM(Y9:Y15)-SUM(U9:U15)-SUM(V9:V15)),0)</f>
        <v>0</v>
      </c>
      <c r="S9" s="262"/>
      <c r="T9" s="161">
        <f>IF(H9="",0,ROUND(H9/VLOOKUP(J9,Causa!$A$78:$B$80,2,0)*60,2))</f>
        <v>0</v>
      </c>
      <c r="U9" s="161">
        <f>SUMIF($W$35:$W$188,Z9,$S$35:$S$188)</f>
        <v>0</v>
      </c>
      <c r="V9" s="161">
        <f>SUMIF($W$35:$W$188,Z9,$T$35:$T$188)</f>
        <v>0</v>
      </c>
      <c r="W9" s="161">
        <f>SUMIF($W$35:$W$188,Z9,$U$35:$U$188)</f>
        <v>0</v>
      </c>
      <c r="X9" s="161">
        <f>SUMIF($W$35:$W$188,Z9,$V$35:$V$188)</f>
        <v>0</v>
      </c>
      <c r="Y9" s="161">
        <f t="shared" ref="Y9:Y32" si="5">SUM(T9:X9)</f>
        <v>0</v>
      </c>
      <c r="Z9" s="162">
        <v>0</v>
      </c>
      <c r="AA9" s="105" t="s">
        <v>517</v>
      </c>
      <c r="AB9" s="106"/>
      <c r="AC9" s="106"/>
      <c r="AD9" s="106"/>
      <c r="AE9" s="107">
        <v>0</v>
      </c>
      <c r="AP9" s="87"/>
      <c r="AQ9" s="87"/>
      <c r="AR9" s="87"/>
    </row>
    <row r="10" spans="1:44" s="108" customFormat="1" ht="17.25" customHeight="1" x14ac:dyDescent="0.25">
      <c r="A10" s="260"/>
      <c r="B10" s="47"/>
      <c r="C10" s="49" t="str">
        <f t="shared" ref="C10:C32" si="6">IF(D10="","",Y10-60)</f>
        <v/>
      </c>
      <c r="D10" s="40" t="str">
        <f>IFERROR(IF(H10="","",(1-(H10/(VLOOKUP(J10,Causa!$A$78:$B$80,2,0))))*60),"FALTA CALIBRE")</f>
        <v/>
      </c>
      <c r="E10" s="41"/>
      <c r="F10" s="42">
        <v>8.2638888888888887E-2</v>
      </c>
      <c r="G10" s="133"/>
      <c r="H10" s="122" t="str">
        <f t="shared" ref="H10:H32" si="7">IF(E10=0,"",(E10-E9))</f>
        <v/>
      </c>
      <c r="I10" s="146"/>
      <c r="J10" s="43"/>
      <c r="K10" s="159"/>
      <c r="L10" s="123">
        <f t="shared" si="1"/>
        <v>0</v>
      </c>
      <c r="M10" s="123">
        <f t="shared" si="2"/>
        <v>0</v>
      </c>
      <c r="N10" s="44" t="str">
        <f>IF(E10="","",H10/12*VLOOKUP(J10,Causa!$A$78:$C$80,3,0))</f>
        <v/>
      </c>
      <c r="O10" s="44">
        <f t="shared" si="3"/>
        <v>0</v>
      </c>
      <c r="P10" s="44">
        <f t="shared" si="4"/>
        <v>0</v>
      </c>
      <c r="Q10" s="160"/>
      <c r="R10" s="262"/>
      <c r="S10" s="262"/>
      <c r="T10" s="161">
        <f>IF(H10="",0,ROUND(H10/VLOOKUP(J10,Causa!$A$78:$B$80,2,0)*60,2))</f>
        <v>0</v>
      </c>
      <c r="U10" s="161">
        <f t="shared" ref="U10:U32" si="8">SUMIF($W$35:$W$188,Z10,$S$35:$S$188)</f>
        <v>0</v>
      </c>
      <c r="V10" s="161">
        <f t="shared" ref="V10:V32" si="9">SUMIF($W$35:$W$188,Z10,$T$35:$T$188)</f>
        <v>0</v>
      </c>
      <c r="W10" s="161">
        <f t="shared" ref="W10:W32" si="10">SUMIF($W$35:$W$188,Z10,$U$35:$U$188)</f>
        <v>0</v>
      </c>
      <c r="X10" s="161">
        <f t="shared" ref="X10:X32" si="11">SUMIF($W$35:$W$188,Z10,$V$35:$V$188)</f>
        <v>0</v>
      </c>
      <c r="Y10" s="161">
        <f t="shared" si="5"/>
        <v>0</v>
      </c>
      <c r="Z10" s="162">
        <v>1</v>
      </c>
      <c r="AA10" s="105" t="s">
        <v>517</v>
      </c>
      <c r="AB10" s="106"/>
      <c r="AC10" s="106"/>
      <c r="AD10" s="106"/>
      <c r="AE10" s="107">
        <f t="shared" ref="AE10:AE32" si="12">+AE9+1</f>
        <v>1</v>
      </c>
      <c r="AP10" s="109"/>
      <c r="AQ10" s="109"/>
      <c r="AR10" s="109"/>
    </row>
    <row r="11" spans="1:44" s="108" customFormat="1" ht="17.25" customHeight="1" x14ac:dyDescent="0.25">
      <c r="A11" s="260"/>
      <c r="B11" s="47"/>
      <c r="C11" s="49" t="str">
        <f t="shared" si="6"/>
        <v/>
      </c>
      <c r="D11" s="40" t="str">
        <f>IFERROR(IF(H11="","",(1-(H11/(VLOOKUP(J11,Causa!$A$78:$B$80,2,0))))*60),"FALTA CALIBRE")</f>
        <v/>
      </c>
      <c r="E11" s="41"/>
      <c r="F11" s="42">
        <v>0.124305555555556</v>
      </c>
      <c r="G11" s="133"/>
      <c r="H11" s="122" t="str">
        <f t="shared" si="7"/>
        <v/>
      </c>
      <c r="I11" s="146"/>
      <c r="J11" s="43"/>
      <c r="K11" s="159"/>
      <c r="L11" s="123">
        <f t="shared" si="1"/>
        <v>0</v>
      </c>
      <c r="M11" s="123">
        <f t="shared" si="2"/>
        <v>0</v>
      </c>
      <c r="N11" s="44" t="str">
        <f>IF(E11="","",H11/12*VLOOKUP(J11,Causa!$A$78:$C$80,3,0))</f>
        <v/>
      </c>
      <c r="O11" s="44">
        <f t="shared" si="3"/>
        <v>0</v>
      </c>
      <c r="P11" s="44">
        <f t="shared" si="4"/>
        <v>0</v>
      </c>
      <c r="Q11" s="160"/>
      <c r="R11" s="262"/>
      <c r="S11" s="262"/>
      <c r="T11" s="161">
        <f>IF(H11="",0,ROUND(H11/VLOOKUP(J11,Causa!$A$78:$B$80,2,0)*60,2))</f>
        <v>0</v>
      </c>
      <c r="U11" s="161">
        <f t="shared" si="8"/>
        <v>0</v>
      </c>
      <c r="V11" s="161">
        <f t="shared" si="9"/>
        <v>0</v>
      </c>
      <c r="W11" s="161">
        <f t="shared" si="10"/>
        <v>0</v>
      </c>
      <c r="X11" s="161">
        <f t="shared" si="11"/>
        <v>0</v>
      </c>
      <c r="Y11" s="161">
        <f t="shared" si="5"/>
        <v>0</v>
      </c>
      <c r="Z11" s="162">
        <v>2</v>
      </c>
      <c r="AA11" s="105" t="s">
        <v>517</v>
      </c>
      <c r="AB11" s="106"/>
      <c r="AC11" s="106"/>
      <c r="AD11" s="106"/>
      <c r="AE11" s="107">
        <f t="shared" si="12"/>
        <v>2</v>
      </c>
      <c r="AP11" s="87"/>
      <c r="AQ11" s="87"/>
      <c r="AR11" s="87"/>
    </row>
    <row r="12" spans="1:44" s="108" customFormat="1" ht="17.25" customHeight="1" x14ac:dyDescent="0.25">
      <c r="A12" s="260"/>
      <c r="B12" s="47"/>
      <c r="C12" s="49" t="str">
        <f t="shared" si="6"/>
        <v/>
      </c>
      <c r="D12" s="40" t="str">
        <f>IFERROR(IF(H12="","",(1-(H12/(VLOOKUP(J12,Causa!$A$78:$B$80,2,0))))*60),"FALTA CALIBRE")</f>
        <v/>
      </c>
      <c r="E12" s="41"/>
      <c r="F12" s="42">
        <v>0.16597222222222199</v>
      </c>
      <c r="G12" s="133"/>
      <c r="H12" s="122" t="str">
        <f t="shared" si="7"/>
        <v/>
      </c>
      <c r="I12" s="146"/>
      <c r="J12" s="43"/>
      <c r="K12" s="159"/>
      <c r="L12" s="123">
        <f t="shared" si="1"/>
        <v>0</v>
      </c>
      <c r="M12" s="123">
        <f t="shared" si="2"/>
        <v>0</v>
      </c>
      <c r="N12" s="44" t="str">
        <f>IF(E12="","",H12/12*VLOOKUP(J12,Causa!$A$78:$C$80,3,0))</f>
        <v/>
      </c>
      <c r="O12" s="44">
        <f t="shared" si="3"/>
        <v>0</v>
      </c>
      <c r="P12" s="44">
        <f t="shared" si="4"/>
        <v>0</v>
      </c>
      <c r="Q12" s="160"/>
      <c r="R12" s="262"/>
      <c r="S12" s="262"/>
      <c r="T12" s="161">
        <f>IF(H12="",0,ROUND(H12/VLOOKUP(J12,Causa!$A$78:$B$80,2,0)*60,2))</f>
        <v>0</v>
      </c>
      <c r="U12" s="161">
        <f t="shared" si="8"/>
        <v>0</v>
      </c>
      <c r="V12" s="161">
        <f t="shared" si="9"/>
        <v>0</v>
      </c>
      <c r="W12" s="161">
        <f t="shared" si="10"/>
        <v>0</v>
      </c>
      <c r="X12" s="161">
        <f t="shared" si="11"/>
        <v>0</v>
      </c>
      <c r="Y12" s="161">
        <f t="shared" si="5"/>
        <v>0</v>
      </c>
      <c r="Z12" s="162">
        <v>3</v>
      </c>
      <c r="AA12" s="105" t="s">
        <v>517</v>
      </c>
      <c r="AB12" s="106"/>
      <c r="AC12" s="106"/>
      <c r="AD12" s="106"/>
      <c r="AE12" s="107">
        <f t="shared" si="12"/>
        <v>3</v>
      </c>
      <c r="AP12" s="87"/>
      <c r="AQ12" s="87"/>
      <c r="AR12" s="87"/>
    </row>
    <row r="13" spans="1:44" s="108" customFormat="1" ht="17.25" customHeight="1" x14ac:dyDescent="0.25">
      <c r="A13" s="260"/>
      <c r="B13" s="47"/>
      <c r="C13" s="49" t="str">
        <f t="shared" si="6"/>
        <v/>
      </c>
      <c r="D13" s="40" t="str">
        <f>IFERROR(IF(H13="","",(1-(H13/(VLOOKUP(J13,Causa!$A$78:$B$80,2,0))))*60),"FALTA CALIBRE")</f>
        <v/>
      </c>
      <c r="E13" s="41"/>
      <c r="F13" s="42">
        <v>0.20763888888888901</v>
      </c>
      <c r="G13" s="133"/>
      <c r="H13" s="122" t="str">
        <f t="shared" si="7"/>
        <v/>
      </c>
      <c r="I13" s="146"/>
      <c r="J13" s="43"/>
      <c r="K13" s="159"/>
      <c r="L13" s="123">
        <f t="shared" si="1"/>
        <v>0</v>
      </c>
      <c r="M13" s="123">
        <f t="shared" si="2"/>
        <v>0</v>
      </c>
      <c r="N13" s="44" t="str">
        <f>IF(E13="","",H13/12*VLOOKUP(J13,Causa!$A$78:$C$80,3,0))</f>
        <v/>
      </c>
      <c r="O13" s="44">
        <f t="shared" si="3"/>
        <v>0</v>
      </c>
      <c r="P13" s="44">
        <f t="shared" si="4"/>
        <v>0</v>
      </c>
      <c r="Q13" s="160"/>
      <c r="R13" s="262"/>
      <c r="S13" s="262"/>
      <c r="T13" s="161">
        <f>IF(H13="",0,ROUND(H13/VLOOKUP(J13,Causa!$A$78:$B$80,2,0)*60,2))</f>
        <v>0</v>
      </c>
      <c r="U13" s="161">
        <f t="shared" si="8"/>
        <v>0</v>
      </c>
      <c r="V13" s="161">
        <f t="shared" si="9"/>
        <v>0</v>
      </c>
      <c r="W13" s="161">
        <f t="shared" si="10"/>
        <v>0</v>
      </c>
      <c r="X13" s="161">
        <f t="shared" si="11"/>
        <v>0</v>
      </c>
      <c r="Y13" s="161">
        <f t="shared" si="5"/>
        <v>0</v>
      </c>
      <c r="Z13" s="162">
        <v>4</v>
      </c>
      <c r="AA13" s="105" t="s">
        <v>517</v>
      </c>
      <c r="AB13" s="106"/>
      <c r="AC13" s="106"/>
      <c r="AD13" s="106"/>
      <c r="AE13" s="107">
        <f t="shared" si="12"/>
        <v>4</v>
      </c>
      <c r="AP13" s="87"/>
      <c r="AQ13" s="87"/>
      <c r="AR13" s="87"/>
    </row>
    <row r="14" spans="1:44" s="108" customFormat="1" ht="17.25" customHeight="1" x14ac:dyDescent="0.25">
      <c r="A14" s="260"/>
      <c r="B14" s="47"/>
      <c r="C14" s="49" t="str">
        <f t="shared" si="6"/>
        <v/>
      </c>
      <c r="D14" s="40" t="str">
        <f>IFERROR(IF(H14="","",(1-(H14/(VLOOKUP(J14,Causa!$A$78:$B$80,2,0))))*60),"FALTA CALIBRE")</f>
        <v/>
      </c>
      <c r="E14" s="41"/>
      <c r="F14" s="42">
        <v>0.249305555555556</v>
      </c>
      <c r="G14" s="133"/>
      <c r="H14" s="122" t="str">
        <f t="shared" si="7"/>
        <v/>
      </c>
      <c r="I14" s="146"/>
      <c r="J14" s="43"/>
      <c r="K14" s="159"/>
      <c r="L14" s="123">
        <f t="shared" si="1"/>
        <v>0</v>
      </c>
      <c r="M14" s="123">
        <f t="shared" si="2"/>
        <v>0</v>
      </c>
      <c r="N14" s="44" t="str">
        <f>IF(E14="","",H14/12*VLOOKUP(J14,Causa!$A$78:$C$80,3,0))</f>
        <v/>
      </c>
      <c r="O14" s="44">
        <f t="shared" si="3"/>
        <v>0</v>
      </c>
      <c r="P14" s="44">
        <f t="shared" si="4"/>
        <v>0</v>
      </c>
      <c r="Q14" s="160"/>
      <c r="R14" s="262"/>
      <c r="S14" s="262"/>
      <c r="T14" s="161">
        <f>IF(H14="",0,ROUND(H14/VLOOKUP(J14,Causa!$A$78:$B$80,2,0)*60,2))</f>
        <v>0</v>
      </c>
      <c r="U14" s="161">
        <f t="shared" si="8"/>
        <v>0</v>
      </c>
      <c r="V14" s="161">
        <f t="shared" si="9"/>
        <v>0</v>
      </c>
      <c r="W14" s="161">
        <f t="shared" si="10"/>
        <v>0</v>
      </c>
      <c r="X14" s="161">
        <f t="shared" si="11"/>
        <v>0</v>
      </c>
      <c r="Y14" s="161">
        <f t="shared" si="5"/>
        <v>0</v>
      </c>
      <c r="Z14" s="162">
        <v>5</v>
      </c>
      <c r="AA14" s="105" t="s">
        <v>517</v>
      </c>
      <c r="AB14" s="106"/>
      <c r="AC14" s="106"/>
      <c r="AD14" s="106"/>
      <c r="AE14" s="107">
        <f t="shared" si="12"/>
        <v>5</v>
      </c>
      <c r="AP14" s="87"/>
      <c r="AQ14" s="87"/>
      <c r="AR14" s="87"/>
    </row>
    <row r="15" spans="1:44" s="108" customFormat="1" ht="17.25" customHeight="1" thickBot="1" x14ac:dyDescent="0.3">
      <c r="A15" s="261"/>
      <c r="B15" s="47"/>
      <c r="C15" s="50" t="str">
        <f t="shared" si="6"/>
        <v/>
      </c>
      <c r="D15" s="40" t="str">
        <f>IFERROR(IF(H15="","",(1-(H15/(VLOOKUP(J15,Causa!$A$78:$B$80,2,0))))*60),"FALTA CALIBRE")</f>
        <v/>
      </c>
      <c r="E15" s="41"/>
      <c r="F15" s="42">
        <v>0.29097222222222202</v>
      </c>
      <c r="G15" s="133"/>
      <c r="H15" s="122" t="str">
        <f t="shared" si="7"/>
        <v/>
      </c>
      <c r="I15" s="146"/>
      <c r="J15" s="43"/>
      <c r="K15" s="159"/>
      <c r="L15" s="123">
        <f t="shared" si="1"/>
        <v>0</v>
      </c>
      <c r="M15" s="123">
        <f t="shared" si="2"/>
        <v>0</v>
      </c>
      <c r="N15" s="44" t="str">
        <f>IF(E15="","",H15/12*VLOOKUP(J15,Causa!$A$78:$C$80,3,0))</f>
        <v/>
      </c>
      <c r="O15" s="44">
        <f t="shared" si="3"/>
        <v>0</v>
      </c>
      <c r="P15" s="44">
        <f t="shared" si="4"/>
        <v>0</v>
      </c>
      <c r="Q15" s="160"/>
      <c r="R15" s="262"/>
      <c r="S15" s="262"/>
      <c r="T15" s="161">
        <f>IF(H15="",0,ROUND(H15/VLOOKUP(J15,Causa!$A$78:$B$80,2,0)*60,2))</f>
        <v>0</v>
      </c>
      <c r="U15" s="161">
        <f t="shared" si="8"/>
        <v>0</v>
      </c>
      <c r="V15" s="161">
        <f t="shared" si="9"/>
        <v>0</v>
      </c>
      <c r="W15" s="161">
        <f t="shared" si="10"/>
        <v>0</v>
      </c>
      <c r="X15" s="161">
        <f t="shared" si="11"/>
        <v>0</v>
      </c>
      <c r="Y15" s="161">
        <f t="shared" si="5"/>
        <v>0</v>
      </c>
      <c r="Z15" s="162">
        <v>6</v>
      </c>
      <c r="AA15" s="105" t="s">
        <v>517</v>
      </c>
      <c r="AB15" s="106"/>
      <c r="AC15" s="106"/>
      <c r="AD15" s="106"/>
      <c r="AE15" s="107">
        <f t="shared" si="12"/>
        <v>6</v>
      </c>
      <c r="AP15" s="87"/>
      <c r="AQ15" s="87"/>
      <c r="AR15" s="87"/>
    </row>
    <row r="16" spans="1:44" s="108" customFormat="1" ht="21" customHeight="1" x14ac:dyDescent="0.25">
      <c r="A16" s="259" t="s">
        <v>1763</v>
      </c>
      <c r="B16" s="47"/>
      <c r="C16" s="48" t="str">
        <f t="shared" si="6"/>
        <v/>
      </c>
      <c r="D16" s="40" t="str">
        <f>IFERROR(IF(H16="","",(1-(H16/(VLOOKUP(J16,Causa!$A$78:$B$80,2,0))))*60),"FALTA CALIBRE")</f>
        <v/>
      </c>
      <c r="E16" s="41"/>
      <c r="F16" s="42">
        <v>0.33263888888888898</v>
      </c>
      <c r="G16" s="133"/>
      <c r="H16" s="122" t="str">
        <f t="shared" si="7"/>
        <v/>
      </c>
      <c r="I16" s="146"/>
      <c r="J16" s="43"/>
      <c r="K16" s="159"/>
      <c r="L16" s="123">
        <f t="shared" si="1"/>
        <v>0</v>
      </c>
      <c r="M16" s="123">
        <f t="shared" si="2"/>
        <v>0</v>
      </c>
      <c r="N16" s="44" t="str">
        <f>IF(E16="","",H16/12*VLOOKUP(J16,Causa!$A$78:$C$80,3,0))</f>
        <v/>
      </c>
      <c r="O16" s="44">
        <f t="shared" si="3"/>
        <v>0</v>
      </c>
      <c r="P16" s="44">
        <f t="shared" si="4"/>
        <v>0</v>
      </c>
      <c r="Q16" s="160"/>
      <c r="R16" s="45">
        <f>IFERROR(SUM(T16:T23)/(SUM(Y16:Y23)-SUM(U16:U23)-SUM(V16:V23)),0)</f>
        <v>0</v>
      </c>
      <c r="S16" s="45"/>
      <c r="T16" s="161">
        <f>IF(H16="",0,ROUND(H16/VLOOKUP(J16,Causa!$A$78:$B$80,2,0)*60,2))</f>
        <v>0</v>
      </c>
      <c r="U16" s="161">
        <f t="shared" si="8"/>
        <v>0</v>
      </c>
      <c r="V16" s="161">
        <f t="shared" si="9"/>
        <v>0</v>
      </c>
      <c r="W16" s="161">
        <f t="shared" si="10"/>
        <v>0</v>
      </c>
      <c r="X16" s="161">
        <f t="shared" si="11"/>
        <v>0</v>
      </c>
      <c r="Y16" s="161">
        <f t="shared" si="5"/>
        <v>0</v>
      </c>
      <c r="Z16" s="162">
        <v>7</v>
      </c>
      <c r="AA16" s="105" t="s">
        <v>515</v>
      </c>
      <c r="AB16" s="106"/>
      <c r="AC16" s="106"/>
      <c r="AD16" s="106"/>
      <c r="AE16" s="107">
        <f t="shared" si="12"/>
        <v>7</v>
      </c>
      <c r="AP16" s="87"/>
      <c r="AQ16" s="87"/>
      <c r="AR16" s="87"/>
    </row>
    <row r="17" spans="1:44" s="108" customFormat="1" ht="24.75" customHeight="1" x14ac:dyDescent="0.25">
      <c r="A17" s="260"/>
      <c r="B17" s="47"/>
      <c r="C17" s="49" t="str">
        <f t="shared" si="6"/>
        <v/>
      </c>
      <c r="D17" s="40" t="str">
        <f>IFERROR(IF(H17="","",(1-(H17/(VLOOKUP(J17,Causa!$A$78:$B$80,2,0))))*60),"FALTA CALIBRE")</f>
        <v/>
      </c>
      <c r="E17" s="41"/>
      <c r="F17" s="42">
        <v>0.374305555555556</v>
      </c>
      <c r="G17" s="133"/>
      <c r="H17" s="122" t="str">
        <f t="shared" si="7"/>
        <v/>
      </c>
      <c r="I17" s="146"/>
      <c r="J17" s="43"/>
      <c r="K17" s="159" t="str">
        <f>IFERROR("Promedio Vol. De 00:00 a 08:00: " &amp; ROUND(AVERAGE(N17:N24),1) &amp; "  - GLY Promedio: " &amp; ROUND(AVERAGE(L17:L24),3)*100,"")</f>
        <v/>
      </c>
      <c r="L17" s="123">
        <f t="shared" si="1"/>
        <v>0</v>
      </c>
      <c r="M17" s="123">
        <f t="shared" si="2"/>
        <v>0</v>
      </c>
      <c r="N17" s="44" t="str">
        <f>IF(E17="","",H17/12*VLOOKUP(J17,Causa!$A$78:$C$80,3,0))</f>
        <v/>
      </c>
      <c r="O17" s="44">
        <f t="shared" si="3"/>
        <v>0</v>
      </c>
      <c r="P17" s="44">
        <f t="shared" si="4"/>
        <v>0</v>
      </c>
      <c r="Q17" s="160"/>
      <c r="R17" s="45"/>
      <c r="S17" s="45"/>
      <c r="T17" s="161">
        <f>IF(H17="",0,ROUND(H17/VLOOKUP(J17,Causa!$A$78:$B$80,2,0)*60,2))</f>
        <v>0</v>
      </c>
      <c r="U17" s="161">
        <f t="shared" si="8"/>
        <v>0</v>
      </c>
      <c r="V17" s="161">
        <f t="shared" si="9"/>
        <v>0</v>
      </c>
      <c r="W17" s="161">
        <f t="shared" si="10"/>
        <v>0</v>
      </c>
      <c r="X17" s="161">
        <f t="shared" si="11"/>
        <v>0</v>
      </c>
      <c r="Y17" s="161">
        <f t="shared" si="5"/>
        <v>0</v>
      </c>
      <c r="Z17" s="162">
        <v>8</v>
      </c>
      <c r="AA17" s="105" t="s">
        <v>515</v>
      </c>
      <c r="AB17" s="106"/>
      <c r="AC17" s="106"/>
      <c r="AD17" s="106"/>
      <c r="AE17" s="107">
        <f t="shared" si="12"/>
        <v>8</v>
      </c>
      <c r="AP17" s="87"/>
      <c r="AQ17" s="87"/>
      <c r="AR17" s="87"/>
    </row>
    <row r="18" spans="1:44" s="108" customFormat="1" ht="24.75" customHeight="1" x14ac:dyDescent="0.25">
      <c r="A18" s="260"/>
      <c r="B18" s="47"/>
      <c r="C18" s="49" t="str">
        <f t="shared" si="6"/>
        <v/>
      </c>
      <c r="D18" s="40" t="str">
        <f>IFERROR(IF(H18="","",(1-(H18/(VLOOKUP(J18,Causa!$A$78:$B$80,2,0))))*60),"FALTA CALIBRE")</f>
        <v/>
      </c>
      <c r="E18" s="41"/>
      <c r="F18" s="42">
        <v>0.41597222222222202</v>
      </c>
      <c r="G18" s="133"/>
      <c r="H18" s="122" t="str">
        <f t="shared" si="7"/>
        <v/>
      </c>
      <c r="I18" s="146"/>
      <c r="J18" s="43"/>
      <c r="K18" s="159"/>
      <c r="L18" s="123">
        <f t="shared" si="1"/>
        <v>0</v>
      </c>
      <c r="M18" s="123">
        <f t="shared" si="2"/>
        <v>0</v>
      </c>
      <c r="N18" s="44" t="str">
        <f>IF(E18="","",H18/12*VLOOKUP(J18,Causa!$A$78:$C$80,3,0))</f>
        <v/>
      </c>
      <c r="O18" s="44">
        <f t="shared" si="3"/>
        <v>0</v>
      </c>
      <c r="P18" s="44">
        <f t="shared" si="4"/>
        <v>0</v>
      </c>
      <c r="Q18" s="160"/>
      <c r="R18" s="45"/>
      <c r="S18" s="45"/>
      <c r="T18" s="161">
        <f>IF(H18="",0,ROUND(H18/VLOOKUP(J18,Causa!$A$78:$B$80,2,0)*60,2))</f>
        <v>0</v>
      </c>
      <c r="U18" s="161">
        <f t="shared" si="8"/>
        <v>0</v>
      </c>
      <c r="V18" s="161">
        <f t="shared" si="9"/>
        <v>0</v>
      </c>
      <c r="W18" s="161">
        <f t="shared" si="10"/>
        <v>0</v>
      </c>
      <c r="X18" s="161">
        <f t="shared" si="11"/>
        <v>0</v>
      </c>
      <c r="Y18" s="161">
        <f t="shared" si="5"/>
        <v>0</v>
      </c>
      <c r="Z18" s="162">
        <v>9</v>
      </c>
      <c r="AA18" s="105" t="s">
        <v>515</v>
      </c>
      <c r="AB18" s="106"/>
      <c r="AC18" s="106"/>
      <c r="AD18" s="106"/>
      <c r="AE18" s="107">
        <f t="shared" si="12"/>
        <v>9</v>
      </c>
      <c r="AP18" s="87"/>
      <c r="AQ18" s="87"/>
      <c r="AR18" s="87"/>
    </row>
    <row r="19" spans="1:44" s="108" customFormat="1" ht="24.75" customHeight="1" x14ac:dyDescent="0.25">
      <c r="A19" s="260"/>
      <c r="B19" s="47"/>
      <c r="C19" s="49" t="str">
        <f t="shared" si="6"/>
        <v/>
      </c>
      <c r="D19" s="40" t="str">
        <f>IFERROR(IF(H19="","",(1-(H19/(VLOOKUP(J19,Causa!$A$78:$B$80,2,0))))*60),"FALTA CALIBRE")</f>
        <v/>
      </c>
      <c r="E19" s="41"/>
      <c r="F19" s="42">
        <v>0.45763888888888898</v>
      </c>
      <c r="G19" s="133"/>
      <c r="H19" s="122" t="str">
        <f t="shared" si="7"/>
        <v/>
      </c>
      <c r="I19" s="146"/>
      <c r="J19" s="43"/>
      <c r="K19" s="159"/>
      <c r="L19" s="123">
        <f t="shared" si="1"/>
        <v>0</v>
      </c>
      <c r="M19" s="123">
        <f t="shared" si="2"/>
        <v>0</v>
      </c>
      <c r="N19" s="44" t="str">
        <f>IF(E19="","",H19/12*VLOOKUP(J19,Causa!$A$78:$C$80,3,0))</f>
        <v/>
      </c>
      <c r="O19" s="44">
        <f t="shared" si="3"/>
        <v>0</v>
      </c>
      <c r="P19" s="44">
        <f t="shared" si="4"/>
        <v>0</v>
      </c>
      <c r="Q19" s="160"/>
      <c r="R19" s="45"/>
      <c r="S19" s="45"/>
      <c r="T19" s="161">
        <f>IF(H19="",0,ROUND(H19/VLOOKUP(J19,Causa!$A$78:$B$80,2,0)*60,2))</f>
        <v>0</v>
      </c>
      <c r="U19" s="161">
        <f t="shared" si="8"/>
        <v>0</v>
      </c>
      <c r="V19" s="161">
        <f t="shared" si="9"/>
        <v>0</v>
      </c>
      <c r="W19" s="161">
        <f t="shared" si="10"/>
        <v>0</v>
      </c>
      <c r="X19" s="161">
        <f t="shared" si="11"/>
        <v>0</v>
      </c>
      <c r="Y19" s="161">
        <f t="shared" si="5"/>
        <v>0</v>
      </c>
      <c r="Z19" s="162">
        <v>10</v>
      </c>
      <c r="AA19" s="105" t="s">
        <v>515</v>
      </c>
      <c r="AB19" s="106"/>
      <c r="AC19" s="106"/>
      <c r="AD19" s="106"/>
      <c r="AE19" s="107">
        <f t="shared" si="12"/>
        <v>10</v>
      </c>
      <c r="AP19" s="87"/>
      <c r="AQ19" s="87"/>
      <c r="AR19" s="87"/>
    </row>
    <row r="20" spans="1:44" s="108" customFormat="1" ht="24.75" customHeight="1" x14ac:dyDescent="0.25">
      <c r="A20" s="260"/>
      <c r="B20" s="47"/>
      <c r="C20" s="49" t="str">
        <f t="shared" si="6"/>
        <v/>
      </c>
      <c r="D20" s="40" t="str">
        <f>IFERROR(IF(H20="","",(1-(H20/(VLOOKUP(J20,Causa!$A$78:$B$80,2,0))))*60),"FALTA CALIBRE")</f>
        <v/>
      </c>
      <c r="E20" s="41"/>
      <c r="F20" s="42">
        <v>0.499305555555556</v>
      </c>
      <c r="G20" s="133"/>
      <c r="H20" s="122" t="str">
        <f t="shared" si="7"/>
        <v/>
      </c>
      <c r="I20" s="146"/>
      <c r="J20" s="43"/>
      <c r="K20" s="159"/>
      <c r="L20" s="123">
        <f t="shared" si="1"/>
        <v>0</v>
      </c>
      <c r="M20" s="123">
        <f t="shared" si="2"/>
        <v>0</v>
      </c>
      <c r="N20" s="44" t="str">
        <f>IF(E20="","",H20/12*VLOOKUP(J20,Causa!$A$78:$C$80,3,0))</f>
        <v/>
      </c>
      <c r="O20" s="44">
        <f t="shared" si="3"/>
        <v>0</v>
      </c>
      <c r="P20" s="44">
        <f t="shared" si="4"/>
        <v>0</v>
      </c>
      <c r="Q20" s="160"/>
      <c r="R20" s="45"/>
      <c r="S20" s="45"/>
      <c r="T20" s="161">
        <f>IF(H20="",0,ROUND(H20/VLOOKUP(J20,Causa!$A$78:$B$80,2,0)*60,2))</f>
        <v>0</v>
      </c>
      <c r="U20" s="161">
        <f t="shared" si="8"/>
        <v>0</v>
      </c>
      <c r="V20" s="161">
        <f t="shared" si="9"/>
        <v>0</v>
      </c>
      <c r="W20" s="161">
        <f t="shared" si="10"/>
        <v>0</v>
      </c>
      <c r="X20" s="161">
        <f t="shared" si="11"/>
        <v>0</v>
      </c>
      <c r="Y20" s="161">
        <f t="shared" si="5"/>
        <v>0</v>
      </c>
      <c r="Z20" s="162">
        <v>11</v>
      </c>
      <c r="AA20" s="105" t="s">
        <v>515</v>
      </c>
      <c r="AB20" s="106"/>
      <c r="AC20" s="106"/>
      <c r="AD20" s="106"/>
      <c r="AE20" s="107">
        <f t="shared" si="12"/>
        <v>11</v>
      </c>
      <c r="AP20" s="87"/>
      <c r="AQ20" s="87"/>
      <c r="AR20" s="87"/>
    </row>
    <row r="21" spans="1:44" s="108" customFormat="1" ht="24.75" customHeight="1" x14ac:dyDescent="0.25">
      <c r="A21" s="260"/>
      <c r="B21" s="47"/>
      <c r="C21" s="49" t="str">
        <f t="shared" si="6"/>
        <v/>
      </c>
      <c r="D21" s="40" t="str">
        <f>IFERROR(IF(H21="","",(1-(H21/(VLOOKUP(J21,Causa!$A$78:$B$80,2,0))))*60),"FALTA CALIBRE")</f>
        <v/>
      </c>
      <c r="E21" s="41"/>
      <c r="F21" s="42">
        <v>0.54097222222222197</v>
      </c>
      <c r="G21" s="133"/>
      <c r="H21" s="122" t="str">
        <f t="shared" si="7"/>
        <v/>
      </c>
      <c r="I21" s="146"/>
      <c r="J21" s="43"/>
      <c r="K21" s="159"/>
      <c r="L21" s="123">
        <f t="shared" si="1"/>
        <v>0</v>
      </c>
      <c r="M21" s="123">
        <f t="shared" si="2"/>
        <v>0</v>
      </c>
      <c r="N21" s="44" t="str">
        <f>IF(E21="","",H21/12*VLOOKUP(J21,Causa!$A$78:$C$80,3,0))</f>
        <v/>
      </c>
      <c r="O21" s="44">
        <f t="shared" si="3"/>
        <v>0</v>
      </c>
      <c r="P21" s="44">
        <f t="shared" si="4"/>
        <v>0</v>
      </c>
      <c r="Q21" s="160"/>
      <c r="R21" s="45"/>
      <c r="S21" s="45"/>
      <c r="T21" s="161">
        <f>IF(H21="",0,ROUND(H21/VLOOKUP(J21,Causa!$A$78:$B$80,2,0)*60,2))</f>
        <v>0</v>
      </c>
      <c r="U21" s="161">
        <f t="shared" si="8"/>
        <v>0</v>
      </c>
      <c r="V21" s="161">
        <f t="shared" si="9"/>
        <v>0</v>
      </c>
      <c r="W21" s="161">
        <f t="shared" si="10"/>
        <v>0</v>
      </c>
      <c r="X21" s="161">
        <f t="shared" si="11"/>
        <v>0</v>
      </c>
      <c r="Y21" s="161">
        <f t="shared" si="5"/>
        <v>0</v>
      </c>
      <c r="Z21" s="162">
        <v>12</v>
      </c>
      <c r="AA21" s="110" t="s">
        <v>515</v>
      </c>
      <c r="AB21" s="106"/>
      <c r="AC21" s="106"/>
      <c r="AD21" s="106"/>
      <c r="AE21" s="107">
        <f t="shared" si="12"/>
        <v>12</v>
      </c>
      <c r="AP21" s="87"/>
      <c r="AQ21" s="87"/>
      <c r="AR21" s="87"/>
    </row>
    <row r="22" spans="1:44" s="108" customFormat="1" ht="24.75" customHeight="1" x14ac:dyDescent="0.25">
      <c r="A22" s="260"/>
      <c r="B22" s="47"/>
      <c r="C22" s="49" t="str">
        <f t="shared" si="6"/>
        <v/>
      </c>
      <c r="D22" s="40" t="str">
        <f>IFERROR(IF(H22="","",(1-(H22/(VLOOKUP(J22,Causa!$A$78:$B$80,2,0))))*60),"FALTA CALIBRE")</f>
        <v/>
      </c>
      <c r="E22" s="41"/>
      <c r="F22" s="42">
        <v>0.58263888888888904</v>
      </c>
      <c r="G22" s="133"/>
      <c r="H22" s="122" t="str">
        <f t="shared" si="7"/>
        <v/>
      </c>
      <c r="I22" s="146"/>
      <c r="J22" s="43"/>
      <c r="K22" s="159"/>
      <c r="L22" s="123">
        <f t="shared" si="1"/>
        <v>0</v>
      </c>
      <c r="M22" s="123">
        <f t="shared" si="2"/>
        <v>0</v>
      </c>
      <c r="N22" s="44" t="str">
        <f>IF(E22="","",H22/12*VLOOKUP(J22,Causa!$A$78:$C$80,3,0))</f>
        <v/>
      </c>
      <c r="O22" s="44">
        <f t="shared" si="3"/>
        <v>0</v>
      </c>
      <c r="P22" s="44">
        <f t="shared" si="4"/>
        <v>0</v>
      </c>
      <c r="Q22" s="160"/>
      <c r="R22" s="45"/>
      <c r="S22" s="45"/>
      <c r="T22" s="161">
        <f>IF(H22="",0,ROUND(H22/VLOOKUP(J22,Causa!$A$78:$B$80,2,0)*60,2))</f>
        <v>0</v>
      </c>
      <c r="U22" s="161">
        <f t="shared" si="8"/>
        <v>0</v>
      </c>
      <c r="V22" s="161">
        <f t="shared" si="9"/>
        <v>0</v>
      </c>
      <c r="W22" s="161">
        <f t="shared" si="10"/>
        <v>0</v>
      </c>
      <c r="X22" s="161">
        <f t="shared" si="11"/>
        <v>0</v>
      </c>
      <c r="Y22" s="161">
        <f t="shared" si="5"/>
        <v>0</v>
      </c>
      <c r="Z22" s="162">
        <v>13</v>
      </c>
      <c r="AA22" s="110" t="s">
        <v>515</v>
      </c>
      <c r="AB22" s="106"/>
      <c r="AC22" s="106"/>
      <c r="AD22" s="106"/>
      <c r="AE22" s="107">
        <f t="shared" si="12"/>
        <v>13</v>
      </c>
      <c r="AP22" s="87"/>
      <c r="AQ22" s="87"/>
      <c r="AR22" s="87"/>
    </row>
    <row r="23" spans="1:44" s="108" customFormat="1" ht="24.75" customHeight="1" thickBot="1" x14ac:dyDescent="0.3">
      <c r="A23" s="261"/>
      <c r="B23" s="47"/>
      <c r="C23" s="50" t="str">
        <f t="shared" si="6"/>
        <v/>
      </c>
      <c r="D23" s="40" t="str">
        <f>IFERROR(IF(H23="","",(1-(H23/(VLOOKUP(J23,Causa!$A$78:$B$80,2,0))))*60),"FALTA CALIBRE")</f>
        <v/>
      </c>
      <c r="E23" s="41"/>
      <c r="F23" s="42">
        <v>0.624305555555556</v>
      </c>
      <c r="G23" s="133"/>
      <c r="H23" s="122" t="str">
        <f t="shared" si="7"/>
        <v/>
      </c>
      <c r="I23" s="146"/>
      <c r="J23" s="43"/>
      <c r="K23" s="159"/>
      <c r="L23" s="123">
        <f t="shared" si="1"/>
        <v>0</v>
      </c>
      <c r="M23" s="123">
        <f t="shared" si="2"/>
        <v>0</v>
      </c>
      <c r="N23" s="44" t="str">
        <f>IF(E23="","",H23/12*VLOOKUP(J23,Causa!$A$78:$C$80,3,0))</f>
        <v/>
      </c>
      <c r="O23" s="44">
        <f t="shared" si="3"/>
        <v>0</v>
      </c>
      <c r="P23" s="44">
        <f t="shared" si="4"/>
        <v>0</v>
      </c>
      <c r="Q23" s="160"/>
      <c r="R23" s="45"/>
      <c r="S23" s="45"/>
      <c r="T23" s="161">
        <f>IF(H23="",0,ROUND(H23/VLOOKUP(J23,Causa!$A$78:$B$80,2,0)*60,2))</f>
        <v>0</v>
      </c>
      <c r="U23" s="161">
        <f t="shared" si="8"/>
        <v>0</v>
      </c>
      <c r="V23" s="161">
        <f t="shared" si="9"/>
        <v>0</v>
      </c>
      <c r="W23" s="161">
        <f t="shared" si="10"/>
        <v>0</v>
      </c>
      <c r="X23" s="161">
        <f t="shared" si="11"/>
        <v>0</v>
      </c>
      <c r="Y23" s="161">
        <f t="shared" si="5"/>
        <v>0</v>
      </c>
      <c r="Z23" s="162">
        <v>14</v>
      </c>
      <c r="AA23" s="110" t="s">
        <v>515</v>
      </c>
      <c r="AB23" s="106"/>
      <c r="AC23" s="106"/>
      <c r="AD23" s="106"/>
      <c r="AE23" s="107">
        <f t="shared" si="12"/>
        <v>14</v>
      </c>
      <c r="AP23" s="87"/>
      <c r="AQ23" s="87"/>
      <c r="AR23" s="87"/>
    </row>
    <row r="24" spans="1:44" s="108" customFormat="1" ht="24.75" customHeight="1" x14ac:dyDescent="0.25">
      <c r="A24" s="259" t="s">
        <v>1764</v>
      </c>
      <c r="B24" s="47"/>
      <c r="C24" s="48" t="str">
        <f t="shared" si="6"/>
        <v/>
      </c>
      <c r="D24" s="40" t="str">
        <f>IFERROR(IF(H24="","",(1-(H24/(VLOOKUP(J24,Causa!$A$78:$B$80,2,0))))*60),"FALTA CALIBRE")</f>
        <v/>
      </c>
      <c r="E24" s="41"/>
      <c r="F24" s="42">
        <v>0.66597222222222197</v>
      </c>
      <c r="G24" s="133"/>
      <c r="H24" s="122" t="str">
        <f t="shared" si="7"/>
        <v/>
      </c>
      <c r="I24" s="146"/>
      <c r="J24" s="43"/>
      <c r="K24" s="159"/>
      <c r="L24" s="123">
        <f t="shared" si="1"/>
        <v>0</v>
      </c>
      <c r="M24" s="123">
        <f t="shared" si="2"/>
        <v>0</v>
      </c>
      <c r="N24" s="44" t="str">
        <f>IF(E24="","",H24/12*VLOOKUP(J24,Causa!$A$78:$C$80,3,0))</f>
        <v/>
      </c>
      <c r="O24" s="44">
        <f t="shared" si="3"/>
        <v>0</v>
      </c>
      <c r="P24" s="44">
        <f t="shared" si="4"/>
        <v>0</v>
      </c>
      <c r="Q24" s="160"/>
      <c r="R24" s="45">
        <f>IFERROR(SUM(T24:T32)/(SUM(Y24:Y32)-SUM(U24:U32)-SUM(V24:V32)),0)</f>
        <v>0</v>
      </c>
      <c r="S24" s="45"/>
      <c r="T24" s="161">
        <f>IF(H24="",0,ROUND(H24/VLOOKUP(J24,Causa!$A$78:$B$80,2,0)*60,2))</f>
        <v>0</v>
      </c>
      <c r="U24" s="161">
        <f t="shared" si="8"/>
        <v>0</v>
      </c>
      <c r="V24" s="161">
        <f t="shared" si="9"/>
        <v>0</v>
      </c>
      <c r="W24" s="161">
        <f t="shared" si="10"/>
        <v>0</v>
      </c>
      <c r="X24" s="161">
        <f t="shared" si="11"/>
        <v>0</v>
      </c>
      <c r="Y24" s="161">
        <f t="shared" si="5"/>
        <v>0</v>
      </c>
      <c r="Z24" s="162">
        <v>15</v>
      </c>
      <c r="AA24" s="110" t="s">
        <v>1850</v>
      </c>
      <c r="AB24" s="106"/>
      <c r="AC24" s="106"/>
      <c r="AD24" s="106"/>
      <c r="AE24" s="107">
        <f t="shared" si="12"/>
        <v>15</v>
      </c>
      <c r="AP24" s="111"/>
      <c r="AQ24" s="111"/>
      <c r="AR24" s="111"/>
    </row>
    <row r="25" spans="1:44" s="108" customFormat="1" ht="24.75" customHeight="1" x14ac:dyDescent="0.25">
      <c r="A25" s="260"/>
      <c r="B25" s="47"/>
      <c r="C25" s="49" t="str">
        <f t="shared" si="6"/>
        <v/>
      </c>
      <c r="D25" s="40" t="str">
        <f>IFERROR(IF(H25="","",(1-(H25/(VLOOKUP(J25,Causa!$A$78:$B$80,2,0))))*60),"FALTA CALIBRE")</f>
        <v/>
      </c>
      <c r="E25" s="41"/>
      <c r="F25" s="42">
        <v>0.70763888888888904</v>
      </c>
      <c r="G25" s="133"/>
      <c r="H25" s="122" t="str">
        <f t="shared" si="7"/>
        <v/>
      </c>
      <c r="I25" s="146"/>
      <c r="J25" s="43"/>
      <c r="K25" s="159" t="str">
        <f>IFERROR("Promedio Vol. De 00:00 a 08:00: " &amp; ROUND(AVERAGE(N25:N32),1) &amp; "  - GLY Promedio: " &amp; ROUND(AVERAGE(L25:L32),3)*100,"")</f>
        <v/>
      </c>
      <c r="L25" s="123">
        <f t="shared" si="1"/>
        <v>0</v>
      </c>
      <c r="M25" s="123">
        <f t="shared" si="2"/>
        <v>0</v>
      </c>
      <c r="N25" s="44" t="str">
        <f>IF(E25="","",H25/12*VLOOKUP(J25,Causa!$A$78:$C$80,3,0))</f>
        <v/>
      </c>
      <c r="O25" s="44">
        <f t="shared" si="3"/>
        <v>0</v>
      </c>
      <c r="P25" s="44">
        <f t="shared" si="4"/>
        <v>0</v>
      </c>
      <c r="Q25" s="160"/>
      <c r="R25" s="45"/>
      <c r="S25" s="45"/>
      <c r="T25" s="161">
        <f>IF(H25="",0,ROUND(H25/VLOOKUP(J25,Causa!$A$78:$B$80,2,0)*60,2))</f>
        <v>0</v>
      </c>
      <c r="U25" s="161">
        <f t="shared" si="8"/>
        <v>0</v>
      </c>
      <c r="V25" s="161">
        <f t="shared" si="9"/>
        <v>0</v>
      </c>
      <c r="W25" s="161">
        <f t="shared" si="10"/>
        <v>0</v>
      </c>
      <c r="X25" s="161">
        <f t="shared" si="11"/>
        <v>0</v>
      </c>
      <c r="Y25" s="161">
        <f t="shared" si="5"/>
        <v>0</v>
      </c>
      <c r="Z25" s="162">
        <v>16</v>
      </c>
      <c r="AA25" s="110" t="s">
        <v>1850</v>
      </c>
      <c r="AB25" s="106"/>
      <c r="AC25" s="106"/>
      <c r="AD25" s="106"/>
      <c r="AE25" s="107">
        <f t="shared" si="12"/>
        <v>16</v>
      </c>
      <c r="AP25" s="91"/>
      <c r="AQ25" s="91"/>
      <c r="AR25" s="91"/>
    </row>
    <row r="26" spans="1:44" s="108" customFormat="1" ht="24.75" customHeight="1" x14ac:dyDescent="0.25">
      <c r="A26" s="260"/>
      <c r="B26" s="47"/>
      <c r="C26" s="49" t="str">
        <f t="shared" si="6"/>
        <v/>
      </c>
      <c r="D26" s="40" t="str">
        <f>IFERROR(IF(H26="","",(1-(H26/(VLOOKUP(J26,Causa!$A$78:$B$80,2,0))))*60),"FALTA CALIBRE")</f>
        <v/>
      </c>
      <c r="E26" s="41"/>
      <c r="F26" s="42">
        <v>0.749305555555556</v>
      </c>
      <c r="G26" s="133"/>
      <c r="H26" s="122" t="str">
        <f t="shared" si="7"/>
        <v/>
      </c>
      <c r="I26" s="146"/>
      <c r="J26" s="43"/>
      <c r="K26" s="159"/>
      <c r="L26" s="123">
        <f t="shared" si="1"/>
        <v>0</v>
      </c>
      <c r="M26" s="123">
        <f t="shared" si="2"/>
        <v>0</v>
      </c>
      <c r="N26" s="44" t="str">
        <f>IF(E26="","",H26/12*VLOOKUP(J26,Causa!$A$78:$C$80,3,0))</f>
        <v/>
      </c>
      <c r="O26" s="44">
        <f t="shared" si="3"/>
        <v>0</v>
      </c>
      <c r="P26" s="44">
        <f t="shared" si="4"/>
        <v>0</v>
      </c>
      <c r="Q26" s="160"/>
      <c r="R26" s="45"/>
      <c r="S26" s="45"/>
      <c r="T26" s="161">
        <f>IF(H26="",0,ROUND(H26/VLOOKUP(J26,Causa!$A$78:$B$80,2,0)*60,2))</f>
        <v>0</v>
      </c>
      <c r="U26" s="161">
        <f t="shared" si="8"/>
        <v>0</v>
      </c>
      <c r="V26" s="161">
        <f t="shared" si="9"/>
        <v>0</v>
      </c>
      <c r="W26" s="161">
        <f t="shared" si="10"/>
        <v>0</v>
      </c>
      <c r="X26" s="161">
        <f t="shared" si="11"/>
        <v>0</v>
      </c>
      <c r="Y26" s="161">
        <f t="shared" si="5"/>
        <v>0</v>
      </c>
      <c r="Z26" s="162">
        <v>17</v>
      </c>
      <c r="AA26" s="110" t="s">
        <v>1850</v>
      </c>
      <c r="AB26" s="106"/>
      <c r="AC26" s="106"/>
      <c r="AD26" s="106"/>
      <c r="AE26" s="107">
        <f t="shared" si="12"/>
        <v>17</v>
      </c>
      <c r="AP26" s="91"/>
      <c r="AQ26" s="91"/>
      <c r="AR26" s="91"/>
    </row>
    <row r="27" spans="1:44" s="108" customFormat="1" ht="24.75" customHeight="1" x14ac:dyDescent="0.25">
      <c r="A27" s="260"/>
      <c r="B27" s="47"/>
      <c r="C27" s="49" t="str">
        <f t="shared" si="6"/>
        <v/>
      </c>
      <c r="D27" s="40" t="str">
        <f>IFERROR(IF(H27="","",(1-(H27/(VLOOKUP(J27,Causa!$A$78:$B$80,2,0))))*60),"FALTA CALIBRE")</f>
        <v/>
      </c>
      <c r="E27" s="41"/>
      <c r="F27" s="42">
        <v>0.79097222222222197</v>
      </c>
      <c r="G27" s="133"/>
      <c r="H27" s="122" t="str">
        <f t="shared" si="7"/>
        <v/>
      </c>
      <c r="I27" s="146"/>
      <c r="J27" s="43"/>
      <c r="K27" s="159"/>
      <c r="L27" s="123">
        <f t="shared" si="1"/>
        <v>0</v>
      </c>
      <c r="M27" s="123">
        <f t="shared" si="2"/>
        <v>0</v>
      </c>
      <c r="N27" s="44" t="str">
        <f>IF(E27="","",H27/12*VLOOKUP(J27,Causa!$A$78:$C$80,3,0))</f>
        <v/>
      </c>
      <c r="O27" s="44">
        <f t="shared" si="3"/>
        <v>0</v>
      </c>
      <c r="P27" s="44">
        <f t="shared" si="4"/>
        <v>0</v>
      </c>
      <c r="Q27" s="160"/>
      <c r="R27" s="45"/>
      <c r="S27" s="45"/>
      <c r="T27" s="161">
        <f>IF(H27="",0,ROUND(H27/VLOOKUP(J27,Causa!$A$78:$B$80,2,0)*60,2))</f>
        <v>0</v>
      </c>
      <c r="U27" s="161">
        <f t="shared" si="8"/>
        <v>0</v>
      </c>
      <c r="V27" s="161">
        <f t="shared" si="9"/>
        <v>0</v>
      </c>
      <c r="W27" s="161">
        <f t="shared" si="10"/>
        <v>0</v>
      </c>
      <c r="X27" s="161">
        <f t="shared" si="11"/>
        <v>0</v>
      </c>
      <c r="Y27" s="161">
        <f t="shared" si="5"/>
        <v>0</v>
      </c>
      <c r="Z27" s="162">
        <v>18</v>
      </c>
      <c r="AA27" s="106" t="s">
        <v>1850</v>
      </c>
      <c r="AB27" s="106"/>
      <c r="AC27" s="106"/>
      <c r="AD27" s="106"/>
      <c r="AE27" s="107">
        <f t="shared" si="12"/>
        <v>18</v>
      </c>
      <c r="AP27" s="91"/>
      <c r="AQ27" s="91"/>
      <c r="AR27" s="91"/>
    </row>
    <row r="28" spans="1:44" s="108" customFormat="1" ht="24.75" customHeight="1" x14ac:dyDescent="0.25">
      <c r="A28" s="260"/>
      <c r="B28" s="47"/>
      <c r="C28" s="49" t="str">
        <f t="shared" si="6"/>
        <v/>
      </c>
      <c r="D28" s="40" t="str">
        <f>IFERROR(IF(H28="","",(1-(H28/(VLOOKUP(J28,Causa!$A$78:$B$80,2,0))))*60),"FALTA CALIBRE")</f>
        <v/>
      </c>
      <c r="E28" s="41"/>
      <c r="F28" s="42">
        <v>0.83263888888888904</v>
      </c>
      <c r="G28" s="133"/>
      <c r="H28" s="122" t="str">
        <f t="shared" si="7"/>
        <v/>
      </c>
      <c r="I28" s="146"/>
      <c r="J28" s="43"/>
      <c r="K28" s="159"/>
      <c r="L28" s="123">
        <f t="shared" si="1"/>
        <v>0</v>
      </c>
      <c r="M28" s="123">
        <f t="shared" si="2"/>
        <v>0</v>
      </c>
      <c r="N28" s="44" t="str">
        <f>IF(E28="","",H28/12*VLOOKUP(J28,Causa!$A$78:$C$80,3,0))</f>
        <v/>
      </c>
      <c r="O28" s="44">
        <f t="shared" si="3"/>
        <v>0</v>
      </c>
      <c r="P28" s="44">
        <f t="shared" si="4"/>
        <v>0</v>
      </c>
      <c r="Q28" s="160"/>
      <c r="R28" s="45"/>
      <c r="S28" s="45"/>
      <c r="T28" s="161">
        <f>IF(H28="",0,ROUND(H28/VLOOKUP(J28,Causa!$A$78:$B$80,2,0)*60,2))</f>
        <v>0</v>
      </c>
      <c r="U28" s="161">
        <f t="shared" si="8"/>
        <v>0</v>
      </c>
      <c r="V28" s="161">
        <f t="shared" si="9"/>
        <v>0</v>
      </c>
      <c r="W28" s="161">
        <f t="shared" si="10"/>
        <v>0</v>
      </c>
      <c r="X28" s="161">
        <f t="shared" si="11"/>
        <v>0</v>
      </c>
      <c r="Y28" s="161">
        <f t="shared" si="5"/>
        <v>0</v>
      </c>
      <c r="Z28" s="162">
        <v>19</v>
      </c>
      <c r="AA28" s="106" t="s">
        <v>1850</v>
      </c>
      <c r="AB28" s="106"/>
      <c r="AC28" s="106"/>
      <c r="AD28" s="106"/>
      <c r="AE28" s="107">
        <f t="shared" si="12"/>
        <v>19</v>
      </c>
      <c r="AP28" s="91"/>
      <c r="AQ28" s="91"/>
      <c r="AR28" s="91"/>
    </row>
    <row r="29" spans="1:44" s="108" customFormat="1" ht="24.75" customHeight="1" x14ac:dyDescent="0.25">
      <c r="A29" s="260"/>
      <c r="B29" s="47"/>
      <c r="C29" s="49" t="str">
        <f t="shared" si="6"/>
        <v/>
      </c>
      <c r="D29" s="40" t="str">
        <f>IFERROR(IF(H29="","",(1-(H29/(VLOOKUP(J29,Causa!$A$78:$B$80,2,0))))*60),"FALTA CALIBRE")</f>
        <v/>
      </c>
      <c r="E29" s="41"/>
      <c r="F29" s="42">
        <v>0.874305555555556</v>
      </c>
      <c r="G29" s="133"/>
      <c r="H29" s="122" t="str">
        <f t="shared" si="7"/>
        <v/>
      </c>
      <c r="I29" s="146"/>
      <c r="J29" s="43"/>
      <c r="K29" s="159"/>
      <c r="L29" s="123">
        <f t="shared" si="1"/>
        <v>0</v>
      </c>
      <c r="M29" s="123">
        <f t="shared" si="2"/>
        <v>0</v>
      </c>
      <c r="N29" s="44" t="str">
        <f>IF(E29="","",H29/12*VLOOKUP(J29,Causa!$A$78:$C$80,3,0))</f>
        <v/>
      </c>
      <c r="O29" s="44">
        <f t="shared" si="3"/>
        <v>0</v>
      </c>
      <c r="P29" s="44">
        <f t="shared" si="4"/>
        <v>0</v>
      </c>
      <c r="Q29" s="160"/>
      <c r="R29" s="45"/>
      <c r="S29" s="45"/>
      <c r="T29" s="161">
        <f>IF(H29="",0,ROUND(H29/VLOOKUP(J29,Causa!$A$78:$B$80,2,0)*60,2))</f>
        <v>0</v>
      </c>
      <c r="U29" s="161">
        <f t="shared" si="8"/>
        <v>0</v>
      </c>
      <c r="V29" s="161">
        <f t="shared" si="9"/>
        <v>0</v>
      </c>
      <c r="W29" s="161">
        <f t="shared" si="10"/>
        <v>0</v>
      </c>
      <c r="X29" s="161">
        <f t="shared" si="11"/>
        <v>0</v>
      </c>
      <c r="Y29" s="161">
        <f t="shared" si="5"/>
        <v>0</v>
      </c>
      <c r="Z29" s="162">
        <v>20</v>
      </c>
      <c r="AA29" s="106" t="s">
        <v>1850</v>
      </c>
      <c r="AB29" s="106"/>
      <c r="AC29" s="106"/>
      <c r="AD29" s="106"/>
      <c r="AE29" s="107">
        <f t="shared" si="12"/>
        <v>20</v>
      </c>
      <c r="AP29" s="91"/>
      <c r="AQ29" s="91"/>
      <c r="AR29" s="91"/>
    </row>
    <row r="30" spans="1:44" s="108" customFormat="1" ht="24.75" customHeight="1" x14ac:dyDescent="0.25">
      <c r="A30" s="260"/>
      <c r="B30" s="47"/>
      <c r="C30" s="49" t="str">
        <f t="shared" si="6"/>
        <v/>
      </c>
      <c r="D30" s="40" t="str">
        <f>IFERROR(IF(H30="","",(1-(H30/(VLOOKUP(J30,Causa!$A$78:$B$80,2,0))))*60),"FALTA CALIBRE")</f>
        <v/>
      </c>
      <c r="E30" s="41"/>
      <c r="F30" s="42">
        <v>0.91597222222222197</v>
      </c>
      <c r="G30" s="133"/>
      <c r="H30" s="122" t="str">
        <f t="shared" si="7"/>
        <v/>
      </c>
      <c r="I30" s="146"/>
      <c r="J30" s="43"/>
      <c r="K30" s="159"/>
      <c r="L30" s="123">
        <f t="shared" si="1"/>
        <v>0</v>
      </c>
      <c r="M30" s="123">
        <f t="shared" si="2"/>
        <v>0</v>
      </c>
      <c r="N30" s="44" t="str">
        <f>IF(E30="","",H30/12*VLOOKUP(J30,Causa!$A$78:$C$80,3,0))</f>
        <v/>
      </c>
      <c r="O30" s="44">
        <f t="shared" si="3"/>
        <v>0</v>
      </c>
      <c r="P30" s="44">
        <f t="shared" si="4"/>
        <v>0</v>
      </c>
      <c r="Q30" s="160"/>
      <c r="R30" s="45"/>
      <c r="S30" s="45"/>
      <c r="T30" s="161">
        <f>IF(H30="",0,ROUND(H30/VLOOKUP(J30,Causa!$A$78:$B$80,2,0)*60,2))</f>
        <v>0</v>
      </c>
      <c r="U30" s="161">
        <f t="shared" si="8"/>
        <v>0</v>
      </c>
      <c r="V30" s="161">
        <f t="shared" si="9"/>
        <v>0</v>
      </c>
      <c r="W30" s="161">
        <f t="shared" si="10"/>
        <v>0</v>
      </c>
      <c r="X30" s="161">
        <f t="shared" si="11"/>
        <v>0</v>
      </c>
      <c r="Y30" s="161">
        <f t="shared" si="5"/>
        <v>0</v>
      </c>
      <c r="Z30" s="162">
        <v>21</v>
      </c>
      <c r="AA30" s="106" t="s">
        <v>1850</v>
      </c>
      <c r="AB30" s="106"/>
      <c r="AC30" s="106"/>
      <c r="AD30" s="106"/>
      <c r="AE30" s="107">
        <f t="shared" si="12"/>
        <v>21</v>
      </c>
      <c r="AP30" s="91"/>
      <c r="AQ30" s="91"/>
      <c r="AR30" s="91"/>
    </row>
    <row r="31" spans="1:44" s="108" customFormat="1" ht="24.75" customHeight="1" thickBot="1" x14ac:dyDescent="0.3">
      <c r="A31" s="261"/>
      <c r="B31" s="47"/>
      <c r="C31" s="50" t="str">
        <f t="shared" si="6"/>
        <v/>
      </c>
      <c r="D31" s="40" t="str">
        <f>IFERROR(IF(H31="","",(1-(H31/(VLOOKUP(J31,Causa!$A$78:$B$80,2,0))))*60),"FALTA CALIBRE")</f>
        <v/>
      </c>
      <c r="E31" s="41"/>
      <c r="F31" s="42">
        <v>0.95763888888888904</v>
      </c>
      <c r="G31" s="133"/>
      <c r="H31" s="122" t="str">
        <f t="shared" si="7"/>
        <v/>
      </c>
      <c r="I31" s="146"/>
      <c r="J31" s="43"/>
      <c r="K31" s="159"/>
      <c r="L31" s="123">
        <f t="shared" si="1"/>
        <v>0</v>
      </c>
      <c r="M31" s="123">
        <f t="shared" si="2"/>
        <v>0</v>
      </c>
      <c r="N31" s="44" t="str">
        <f>IF(E31="","",H31/12*VLOOKUP(J31,Causa!$A$78:$C$80,3,0))</f>
        <v/>
      </c>
      <c r="O31" s="44">
        <f t="shared" si="3"/>
        <v>0</v>
      </c>
      <c r="P31" s="44">
        <f t="shared" si="4"/>
        <v>0</v>
      </c>
      <c r="Q31" s="160"/>
      <c r="R31" s="45"/>
      <c r="S31" s="45"/>
      <c r="T31" s="161">
        <f>IF(H31="",0,ROUND(H31/VLOOKUP(J31,Causa!$A$78:$B$80,2,0)*60,2))</f>
        <v>0</v>
      </c>
      <c r="U31" s="161">
        <f t="shared" si="8"/>
        <v>0</v>
      </c>
      <c r="V31" s="161">
        <f t="shared" si="9"/>
        <v>0</v>
      </c>
      <c r="W31" s="161">
        <f t="shared" si="10"/>
        <v>0</v>
      </c>
      <c r="X31" s="161">
        <f t="shared" si="11"/>
        <v>0</v>
      </c>
      <c r="Y31" s="161">
        <f t="shared" si="5"/>
        <v>0</v>
      </c>
      <c r="Z31" s="162">
        <v>22</v>
      </c>
      <c r="AA31" s="106" t="s">
        <v>1850</v>
      </c>
      <c r="AB31" s="106"/>
      <c r="AC31" s="106"/>
      <c r="AD31" s="106"/>
      <c r="AE31" s="107">
        <f t="shared" si="12"/>
        <v>22</v>
      </c>
      <c r="AP31" s="91"/>
      <c r="AQ31" s="91"/>
      <c r="AR31" s="91"/>
    </row>
    <row r="32" spans="1:44" s="108" customFormat="1" ht="24.75" customHeight="1" thickBot="1" x14ac:dyDescent="0.3">
      <c r="A32" s="51" t="s">
        <v>1795</v>
      </c>
      <c r="B32" s="47"/>
      <c r="C32" s="134" t="str">
        <f t="shared" si="6"/>
        <v/>
      </c>
      <c r="D32" s="135" t="str">
        <f>IFERROR(IF(H32="","",(1-(H32/(VLOOKUP(J32,Causa!$A$78:$B$80,2,0))))*60),"FALTA CALIBRE")</f>
        <v/>
      </c>
      <c r="E32" s="136"/>
      <c r="F32" s="137">
        <v>0.999305555555556</v>
      </c>
      <c r="G32" s="133"/>
      <c r="H32" s="138" t="str">
        <f t="shared" si="7"/>
        <v/>
      </c>
      <c r="I32" s="146"/>
      <c r="J32" s="43"/>
      <c r="K32" s="184"/>
      <c r="L32" s="123">
        <f t="shared" si="1"/>
        <v>0</v>
      </c>
      <c r="M32" s="123">
        <f t="shared" si="2"/>
        <v>0</v>
      </c>
      <c r="N32" s="44" t="str">
        <f>IF(E32="","",H32/12*VLOOKUP(J32,Causa!$A$78:$C$80,3,0))</f>
        <v/>
      </c>
      <c r="O32" s="44">
        <f t="shared" si="3"/>
        <v>0</v>
      </c>
      <c r="P32" s="44">
        <f t="shared" si="4"/>
        <v>0</v>
      </c>
      <c r="Q32" s="160"/>
      <c r="R32" s="45"/>
      <c r="S32" s="45"/>
      <c r="T32" s="161">
        <f>IF(H32="",0,ROUND(H32/VLOOKUP(J32,Causa!$A$78:$B$80,2,0)*60,2))</f>
        <v>0</v>
      </c>
      <c r="U32" s="161">
        <f t="shared" si="8"/>
        <v>0</v>
      </c>
      <c r="V32" s="161">
        <f t="shared" si="9"/>
        <v>0</v>
      </c>
      <c r="W32" s="161">
        <f t="shared" si="10"/>
        <v>0</v>
      </c>
      <c r="X32" s="161">
        <f t="shared" si="11"/>
        <v>0</v>
      </c>
      <c r="Y32" s="161">
        <f t="shared" si="5"/>
        <v>0</v>
      </c>
      <c r="Z32" s="162">
        <v>23</v>
      </c>
      <c r="AA32" s="106" t="s">
        <v>517</v>
      </c>
      <c r="AB32" s="106"/>
      <c r="AC32" s="106"/>
      <c r="AD32" s="106"/>
      <c r="AE32" s="107">
        <f t="shared" si="12"/>
        <v>23</v>
      </c>
      <c r="AP32" s="91"/>
      <c r="AQ32" s="91"/>
      <c r="AR32" s="91"/>
    </row>
    <row r="33" spans="1:44" s="108" customFormat="1" ht="26.25" customHeight="1" thickBot="1" x14ac:dyDescent="0.3">
      <c r="A33" s="152"/>
      <c r="B33" s="139" t="s">
        <v>1750</v>
      </c>
      <c r="C33" s="247">
        <f>+F33+H33+J33</f>
        <v>0</v>
      </c>
      <c r="D33" s="248"/>
      <c r="E33" s="140" t="s">
        <v>1747</v>
      </c>
      <c r="F33" s="141">
        <f>SUM(N9:N15,N32)</f>
        <v>0</v>
      </c>
      <c r="G33" s="140" t="s">
        <v>1748</v>
      </c>
      <c r="H33" s="142">
        <f>SUM(N16:N23)</f>
        <v>0</v>
      </c>
      <c r="I33" s="140" t="s">
        <v>1749</v>
      </c>
      <c r="J33" s="143">
        <f>SUM(N24:N31)</f>
        <v>0</v>
      </c>
      <c r="K33" s="143">
        <f>COUNTIF($M$9:$M$32,"100%")</f>
        <v>0</v>
      </c>
      <c r="L33" s="156"/>
      <c r="M33" s="157"/>
      <c r="N33" s="157"/>
      <c r="O33" s="157"/>
      <c r="P33" s="157"/>
      <c r="Q33" s="157"/>
      <c r="R33" s="157"/>
      <c r="S33" s="158"/>
      <c r="T33" s="249" t="s">
        <v>2</v>
      </c>
      <c r="U33" s="250"/>
      <c r="V33" s="250"/>
      <c r="W33" s="250"/>
      <c r="X33" s="18"/>
      <c r="Y33" s="124"/>
      <c r="Z33" s="124"/>
      <c r="AA33" s="112"/>
      <c r="AB33" s="112"/>
      <c r="AJ33" s="113"/>
      <c r="AK33" s="114"/>
      <c r="AL33" s="114"/>
      <c r="AM33" s="114"/>
      <c r="AN33" s="91"/>
      <c r="AO33" s="91"/>
      <c r="AP33" s="91"/>
      <c r="AQ33" s="91"/>
      <c r="AR33" s="91"/>
    </row>
    <row r="34" spans="1:44" s="108" customFormat="1" ht="35.25" customHeight="1" thickBot="1" x14ac:dyDescent="0.3">
      <c r="A34" s="150"/>
      <c r="C34" s="23" t="s">
        <v>1739</v>
      </c>
      <c r="D34" s="210" t="s">
        <v>1736</v>
      </c>
      <c r="E34" s="210" t="s">
        <v>1740</v>
      </c>
      <c r="F34" s="210" t="s">
        <v>4</v>
      </c>
      <c r="G34" s="210" t="s">
        <v>6</v>
      </c>
      <c r="H34" s="210" t="s">
        <v>7</v>
      </c>
      <c r="I34" s="132" t="s">
        <v>8</v>
      </c>
      <c r="J34" s="132" t="s">
        <v>17</v>
      </c>
      <c r="K34" s="144" t="s">
        <v>18</v>
      </c>
      <c r="L34" s="213" t="s">
        <v>19</v>
      </c>
      <c r="M34" s="214" t="s">
        <v>116</v>
      </c>
      <c r="N34" s="132" t="s">
        <v>117</v>
      </c>
      <c r="O34" s="132" t="s">
        <v>118</v>
      </c>
      <c r="P34" s="132" t="s">
        <v>20</v>
      </c>
      <c r="Q34" s="132" t="s">
        <v>21</v>
      </c>
      <c r="R34" s="215" t="s">
        <v>22</v>
      </c>
      <c r="S34" s="200" t="s">
        <v>12</v>
      </c>
      <c r="T34" s="120" t="s">
        <v>13</v>
      </c>
      <c r="U34" s="199" t="s">
        <v>14</v>
      </c>
      <c r="V34" s="199" t="s">
        <v>15</v>
      </c>
      <c r="W34" s="120" t="s">
        <v>4</v>
      </c>
      <c r="X34" s="120" t="s">
        <v>8</v>
      </c>
      <c r="Y34" s="125"/>
      <c r="Z34" s="126"/>
      <c r="AA34" s="91"/>
      <c r="AB34" s="115"/>
      <c r="AJ34" s="113"/>
      <c r="AK34" s="114"/>
      <c r="AL34" s="114"/>
      <c r="AM34" s="114"/>
      <c r="AN34" s="91"/>
      <c r="AO34" s="91"/>
      <c r="AP34" s="91"/>
      <c r="AQ34" s="91"/>
      <c r="AR34" s="91"/>
    </row>
    <row r="35" spans="1:44" s="17" customFormat="1" ht="20.25" customHeight="1" x14ac:dyDescent="0.2">
      <c r="A35" s="150"/>
      <c r="C35" s="205"/>
      <c r="D35" s="206" t="str">
        <f t="shared" ref="D35:D98" si="13">IF(E35="","",IF(E35=1,IF(COUNTA(F35:P35)=9,1,0),IF(J35="OPERACIO",IF(COUNTA(F35:P35)=7,1,0),IF(COUNTA(F35:P35)=7,1,0))))</f>
        <v/>
      </c>
      <c r="E35" s="207" t="str">
        <f>IFERROR(VLOOKUP(J35,Causa!$A$2:$F$15,6,0),"")</f>
        <v/>
      </c>
      <c r="F35" s="208"/>
      <c r="G35" s="209"/>
      <c r="H35" s="211"/>
      <c r="I35" s="55"/>
      <c r="J35" s="54"/>
      <c r="K35" s="54"/>
      <c r="L35" s="54"/>
      <c r="M35" s="54"/>
      <c r="N35" s="54"/>
      <c r="O35" s="54"/>
      <c r="P35" s="54"/>
      <c r="Q35" s="55"/>
      <c r="R35" s="54"/>
      <c r="S35" s="61">
        <f>IF(K35="tiempo no programado",P35,0)</f>
        <v>0</v>
      </c>
      <c r="T35" s="61">
        <f t="shared" ref="T35:T98" si="14">IF(J35="Programa",P35,0)-S35</f>
        <v>0</v>
      </c>
      <c r="U35" s="61">
        <f>IF(J35="CALIDAD",P35,0)+IF(J35="LOGISTIC",P35,0)+IF(J35="REPUESTO",P35,0)+IF(J35="SALAMAQ",P35,0)+IF(J35="PROCESO",P35,0)</f>
        <v>0</v>
      </c>
      <c r="V35" s="61">
        <f t="shared" ref="V35:V98" si="15">IF(J35="ELECTRIC",P35,0)+IF(J35="INSTRUME",P35,0)+IF(J35="MECANICA",P35,0)+IF(J35="OPERACIO",P35,0)+IF(J35="AUTOMATI",P35,0)</f>
        <v>0</v>
      </c>
      <c r="W35" s="62" t="str">
        <f t="shared" ref="W35:W98" si="16">IF(F35="","",HOUR(F35))</f>
        <v/>
      </c>
      <c r="X35" s="61" t="str">
        <f>IF(OR(W35=23,W35&lt;7),"N",IF(AND(W35&gt;=7,W35&lt;15),"M","T"))</f>
        <v>T</v>
      </c>
      <c r="Y35" s="18"/>
      <c r="Z35" s="19"/>
      <c r="AA35" s="20"/>
      <c r="AB35" s="19"/>
      <c r="AC35" s="21"/>
      <c r="AJ35" s="22"/>
      <c r="AK35" s="22"/>
      <c r="AL35" s="22"/>
      <c r="AM35" s="22"/>
      <c r="AN35" s="20"/>
      <c r="AO35" s="20"/>
      <c r="AP35" s="20"/>
      <c r="AQ35" s="20"/>
      <c r="AR35" s="20"/>
    </row>
    <row r="36" spans="1:44" s="17" customFormat="1" ht="20.25" customHeight="1" x14ac:dyDescent="0.2">
      <c r="A36" s="150"/>
      <c r="C36" s="63"/>
      <c r="D36" s="66" t="str">
        <f t="shared" si="13"/>
        <v/>
      </c>
      <c r="E36" s="69" t="str">
        <f>IFERROR(VLOOKUP(J36,Causa!$A$2:$F$15,6,0),"")</f>
        <v/>
      </c>
      <c r="F36" s="52"/>
      <c r="G36" s="53"/>
      <c r="H36" s="212"/>
      <c r="I36" s="55"/>
      <c r="J36" s="54"/>
      <c r="K36" s="54"/>
      <c r="L36" s="54"/>
      <c r="M36" s="54"/>
      <c r="N36" s="54"/>
      <c r="O36" s="54"/>
      <c r="P36" s="54"/>
      <c r="Q36" s="55"/>
      <c r="R36" s="54"/>
      <c r="S36" s="56">
        <f t="shared" ref="S36:S99" si="17">IF(K36="tiempo no programado",P36,0)</f>
        <v>0</v>
      </c>
      <c r="T36" s="56">
        <f t="shared" si="14"/>
        <v>0</v>
      </c>
      <c r="U36" s="56">
        <f t="shared" ref="U36:U99" si="18">IF(J36="CALIDAD",P36,0)+IF(J36="LOGISTIC",P36,0)+IF(J36="REPUESTO",P36,0)+IF(J36="SALAMAQ",P36,0)</f>
        <v>0</v>
      </c>
      <c r="V36" s="56">
        <f t="shared" si="15"/>
        <v>0</v>
      </c>
      <c r="W36" s="64" t="str">
        <f t="shared" si="16"/>
        <v/>
      </c>
      <c r="X36" s="56" t="str">
        <f t="shared" ref="X36:X99" si="19">IF(OR(W36=23,W36&lt;7),"N",IF(AND(W36&gt;=7,W36&lt;15),"M","T"))</f>
        <v>T</v>
      </c>
      <c r="Y36" s="18"/>
      <c r="Z36" s="19"/>
      <c r="AA36" s="20"/>
      <c r="AB36" s="19"/>
      <c r="AC36" s="21"/>
      <c r="AJ36" s="22"/>
      <c r="AK36" s="22"/>
      <c r="AL36" s="22"/>
      <c r="AM36" s="22"/>
      <c r="AN36" s="20"/>
      <c r="AO36" s="20"/>
      <c r="AP36" s="20"/>
      <c r="AQ36" s="20"/>
      <c r="AR36" s="20"/>
    </row>
    <row r="37" spans="1:44" s="17" customFormat="1" ht="20.25" customHeight="1" x14ac:dyDescent="0.2">
      <c r="A37" s="150"/>
      <c r="C37" s="63"/>
      <c r="D37" s="66" t="str">
        <f t="shared" si="13"/>
        <v/>
      </c>
      <c r="E37" s="69" t="str">
        <f>IFERROR(VLOOKUP(J37,Causa!$A$2:$F$15,6,0),"")</f>
        <v/>
      </c>
      <c r="F37" s="52"/>
      <c r="G37" s="53"/>
      <c r="H37" s="212"/>
      <c r="I37" s="55"/>
      <c r="J37" s="54"/>
      <c r="K37" s="54"/>
      <c r="L37" s="54"/>
      <c r="M37" s="54"/>
      <c r="N37" s="54"/>
      <c r="O37" s="54"/>
      <c r="P37" s="54"/>
      <c r="Q37" s="55"/>
      <c r="R37" s="54"/>
      <c r="S37" s="56">
        <f t="shared" si="17"/>
        <v>0</v>
      </c>
      <c r="T37" s="56">
        <f t="shared" si="14"/>
        <v>0</v>
      </c>
      <c r="U37" s="56">
        <f t="shared" si="18"/>
        <v>0</v>
      </c>
      <c r="V37" s="56">
        <f t="shared" si="15"/>
        <v>0</v>
      </c>
      <c r="W37" s="64" t="str">
        <f t="shared" si="16"/>
        <v/>
      </c>
      <c r="X37" s="56" t="str">
        <f t="shared" si="19"/>
        <v>T</v>
      </c>
      <c r="Y37" s="18"/>
      <c r="Z37" s="19"/>
      <c r="AA37" s="20"/>
      <c r="AB37" s="19"/>
      <c r="AC37" s="21"/>
      <c r="AJ37" s="22"/>
      <c r="AK37" s="22"/>
      <c r="AL37" s="22"/>
      <c r="AM37" s="22"/>
      <c r="AN37" s="20"/>
      <c r="AO37" s="20"/>
      <c r="AP37" s="20"/>
      <c r="AQ37" s="20"/>
      <c r="AR37" s="20"/>
    </row>
    <row r="38" spans="1:44" s="17" customFormat="1" ht="20.25" customHeight="1" x14ac:dyDescent="0.2">
      <c r="A38" s="150"/>
      <c r="C38" s="63"/>
      <c r="D38" s="66" t="str">
        <f t="shared" si="13"/>
        <v/>
      </c>
      <c r="E38" s="69" t="str">
        <f>IFERROR(VLOOKUP(J38,Causa!$A$2:$F$15,6,0),"")</f>
        <v/>
      </c>
      <c r="F38" s="52"/>
      <c r="G38" s="53"/>
      <c r="H38" s="212"/>
      <c r="I38" s="55"/>
      <c r="J38" s="54"/>
      <c r="K38" s="54"/>
      <c r="L38" s="54"/>
      <c r="M38" s="54"/>
      <c r="N38" s="54"/>
      <c r="O38" s="54"/>
      <c r="P38" s="54"/>
      <c r="Q38" s="55"/>
      <c r="R38" s="54"/>
      <c r="S38" s="56">
        <f t="shared" si="17"/>
        <v>0</v>
      </c>
      <c r="T38" s="56">
        <f t="shared" si="14"/>
        <v>0</v>
      </c>
      <c r="U38" s="56">
        <f t="shared" si="18"/>
        <v>0</v>
      </c>
      <c r="V38" s="56">
        <f t="shared" si="15"/>
        <v>0</v>
      </c>
      <c r="W38" s="64" t="str">
        <f t="shared" si="16"/>
        <v/>
      </c>
      <c r="X38" s="56" t="str">
        <f t="shared" si="19"/>
        <v>T</v>
      </c>
      <c r="Y38" s="18"/>
      <c r="Z38" s="19"/>
      <c r="AA38" s="20"/>
      <c r="AB38" s="19"/>
      <c r="AC38" s="21"/>
      <c r="AJ38" s="22"/>
      <c r="AK38" s="22"/>
      <c r="AL38" s="22"/>
      <c r="AM38" s="22"/>
      <c r="AN38" s="20"/>
      <c r="AO38" s="20"/>
      <c r="AP38" s="20"/>
      <c r="AQ38" s="20"/>
      <c r="AR38" s="20"/>
    </row>
    <row r="39" spans="1:44" s="17" customFormat="1" ht="20.25" customHeight="1" x14ac:dyDescent="0.2">
      <c r="A39" s="150"/>
      <c r="C39" s="63"/>
      <c r="D39" s="66" t="str">
        <f t="shared" si="13"/>
        <v/>
      </c>
      <c r="E39" s="69" t="str">
        <f>IFERROR(VLOOKUP(J39,Causa!$A$2:$F$15,6,0),"")</f>
        <v/>
      </c>
      <c r="F39" s="52"/>
      <c r="G39" s="53"/>
      <c r="H39" s="212"/>
      <c r="I39" s="55"/>
      <c r="J39" s="54"/>
      <c r="K39" s="54"/>
      <c r="L39" s="54"/>
      <c r="M39" s="54"/>
      <c r="N39" s="54"/>
      <c r="O39" s="54"/>
      <c r="P39" s="54"/>
      <c r="Q39" s="55"/>
      <c r="R39" s="54"/>
      <c r="S39" s="56">
        <f t="shared" si="17"/>
        <v>0</v>
      </c>
      <c r="T39" s="56">
        <f t="shared" si="14"/>
        <v>0</v>
      </c>
      <c r="U39" s="56">
        <f t="shared" si="18"/>
        <v>0</v>
      </c>
      <c r="V39" s="56">
        <f t="shared" si="15"/>
        <v>0</v>
      </c>
      <c r="W39" s="64" t="str">
        <f t="shared" si="16"/>
        <v/>
      </c>
      <c r="X39" s="56" t="str">
        <f t="shared" si="19"/>
        <v>T</v>
      </c>
      <c r="Y39" s="18"/>
      <c r="Z39" s="19"/>
      <c r="AA39" s="20"/>
      <c r="AB39" s="19"/>
      <c r="AC39" s="21"/>
      <c r="AJ39" s="22"/>
      <c r="AK39" s="22"/>
      <c r="AL39" s="22"/>
      <c r="AM39" s="22"/>
      <c r="AN39" s="20"/>
      <c r="AO39" s="20"/>
      <c r="AP39" s="20"/>
      <c r="AQ39" s="20"/>
      <c r="AR39" s="20"/>
    </row>
    <row r="40" spans="1:44" s="17" customFormat="1" ht="20.25" customHeight="1" x14ac:dyDescent="0.2">
      <c r="A40" s="150"/>
      <c r="C40" s="63"/>
      <c r="D40" s="66" t="str">
        <f t="shared" si="13"/>
        <v/>
      </c>
      <c r="E40" s="69" t="str">
        <f>IFERROR(VLOOKUP(J40,Causa!$A$2:$F$15,6,0),"")</f>
        <v/>
      </c>
      <c r="F40" s="52"/>
      <c r="G40" s="53"/>
      <c r="H40" s="212"/>
      <c r="I40" s="55"/>
      <c r="J40" s="54"/>
      <c r="K40" s="54"/>
      <c r="L40" s="54"/>
      <c r="M40" s="54"/>
      <c r="N40" s="54"/>
      <c r="O40" s="54"/>
      <c r="P40" s="54"/>
      <c r="Q40" s="55"/>
      <c r="R40" s="54"/>
      <c r="S40" s="56">
        <f t="shared" si="17"/>
        <v>0</v>
      </c>
      <c r="T40" s="56">
        <f t="shared" si="14"/>
        <v>0</v>
      </c>
      <c r="U40" s="56">
        <f t="shared" si="18"/>
        <v>0</v>
      </c>
      <c r="V40" s="56">
        <f t="shared" si="15"/>
        <v>0</v>
      </c>
      <c r="W40" s="64" t="str">
        <f t="shared" si="16"/>
        <v/>
      </c>
      <c r="X40" s="56" t="str">
        <f t="shared" si="19"/>
        <v>T</v>
      </c>
      <c r="Y40" s="18"/>
      <c r="Z40" s="19"/>
      <c r="AA40" s="20"/>
      <c r="AB40" s="19"/>
      <c r="AC40" s="21"/>
      <c r="AJ40" s="22"/>
      <c r="AK40" s="22"/>
      <c r="AL40" s="22"/>
      <c r="AM40" s="22"/>
      <c r="AN40" s="20"/>
      <c r="AO40" s="20"/>
      <c r="AP40" s="20"/>
      <c r="AQ40" s="20"/>
      <c r="AR40" s="20"/>
    </row>
    <row r="41" spans="1:44" s="17" customFormat="1" ht="20.25" customHeight="1" x14ac:dyDescent="0.2">
      <c r="A41" s="150"/>
      <c r="C41" s="63"/>
      <c r="D41" s="66" t="str">
        <f t="shared" si="13"/>
        <v/>
      </c>
      <c r="E41" s="69" t="str">
        <f>IFERROR(VLOOKUP(J41,Causa!$A$2:$F$15,6,0),"")</f>
        <v/>
      </c>
      <c r="F41" s="52"/>
      <c r="G41" s="53"/>
      <c r="H41" s="212"/>
      <c r="I41" s="55"/>
      <c r="J41" s="54"/>
      <c r="K41" s="54"/>
      <c r="L41" s="54"/>
      <c r="M41" s="54"/>
      <c r="N41" s="54"/>
      <c r="O41" s="54"/>
      <c r="P41" s="54"/>
      <c r="Q41" s="55"/>
      <c r="R41" s="54"/>
      <c r="S41" s="56">
        <f t="shared" si="17"/>
        <v>0</v>
      </c>
      <c r="T41" s="56">
        <f t="shared" si="14"/>
        <v>0</v>
      </c>
      <c r="U41" s="56">
        <f t="shared" si="18"/>
        <v>0</v>
      </c>
      <c r="V41" s="56">
        <f t="shared" si="15"/>
        <v>0</v>
      </c>
      <c r="W41" s="64" t="str">
        <f t="shared" si="16"/>
        <v/>
      </c>
      <c r="X41" s="56" t="str">
        <f t="shared" si="19"/>
        <v>T</v>
      </c>
      <c r="Y41" s="18"/>
      <c r="Z41" s="19"/>
      <c r="AA41" s="20"/>
      <c r="AB41" s="19"/>
      <c r="AC41" s="21"/>
      <c r="AJ41" s="22"/>
      <c r="AK41" s="22"/>
      <c r="AL41" s="22"/>
      <c r="AM41" s="22"/>
      <c r="AN41" s="20"/>
      <c r="AO41" s="20"/>
      <c r="AP41" s="20"/>
      <c r="AQ41" s="20"/>
      <c r="AR41" s="20"/>
    </row>
    <row r="42" spans="1:44" s="17" customFormat="1" ht="20.25" customHeight="1" x14ac:dyDescent="0.2">
      <c r="A42" s="150"/>
      <c r="C42" s="63"/>
      <c r="D42" s="66" t="str">
        <f t="shared" si="13"/>
        <v/>
      </c>
      <c r="E42" s="69" t="str">
        <f>IFERROR(VLOOKUP(J42,Causa!$A$2:$F$15,6,0),"")</f>
        <v/>
      </c>
      <c r="F42" s="52"/>
      <c r="G42" s="53"/>
      <c r="H42" s="212"/>
      <c r="I42" s="55"/>
      <c r="J42" s="54"/>
      <c r="K42" s="54"/>
      <c r="L42" s="54"/>
      <c r="M42" s="54"/>
      <c r="N42" s="54"/>
      <c r="O42" s="54"/>
      <c r="P42" s="54"/>
      <c r="Q42" s="55"/>
      <c r="R42" s="54"/>
      <c r="S42" s="56">
        <f t="shared" si="17"/>
        <v>0</v>
      </c>
      <c r="T42" s="56">
        <f t="shared" si="14"/>
        <v>0</v>
      </c>
      <c r="U42" s="56">
        <f t="shared" si="18"/>
        <v>0</v>
      </c>
      <c r="V42" s="56">
        <f t="shared" si="15"/>
        <v>0</v>
      </c>
      <c r="W42" s="64" t="str">
        <f t="shared" si="16"/>
        <v/>
      </c>
      <c r="X42" s="56" t="str">
        <f t="shared" si="19"/>
        <v>T</v>
      </c>
      <c r="Y42" s="18"/>
      <c r="Z42" s="19"/>
      <c r="AA42" s="20"/>
      <c r="AB42" s="19"/>
      <c r="AC42" s="21"/>
      <c r="AJ42" s="22"/>
      <c r="AK42" s="22"/>
      <c r="AL42" s="22"/>
      <c r="AM42" s="22"/>
      <c r="AN42" s="20"/>
      <c r="AO42" s="20"/>
      <c r="AP42" s="20"/>
      <c r="AQ42" s="20"/>
      <c r="AR42" s="20"/>
    </row>
    <row r="43" spans="1:44" s="17" customFormat="1" ht="20.25" customHeight="1" x14ac:dyDescent="0.2">
      <c r="A43" s="150"/>
      <c r="C43" s="63"/>
      <c r="D43" s="66" t="str">
        <f t="shared" si="13"/>
        <v/>
      </c>
      <c r="E43" s="69" t="str">
        <f>IFERROR(VLOOKUP(J43,Causa!$A$2:$F$15,6,0),"")</f>
        <v/>
      </c>
      <c r="F43" s="52"/>
      <c r="G43" s="53"/>
      <c r="H43" s="212"/>
      <c r="I43" s="55"/>
      <c r="J43" s="54"/>
      <c r="K43" s="54"/>
      <c r="L43" s="54"/>
      <c r="M43" s="54"/>
      <c r="N43" s="54"/>
      <c r="O43" s="54"/>
      <c r="P43" s="54"/>
      <c r="Q43" s="55"/>
      <c r="R43" s="54"/>
      <c r="S43" s="56">
        <f t="shared" si="17"/>
        <v>0</v>
      </c>
      <c r="T43" s="56">
        <f t="shared" si="14"/>
        <v>0</v>
      </c>
      <c r="U43" s="56">
        <f t="shared" si="18"/>
        <v>0</v>
      </c>
      <c r="V43" s="56">
        <f t="shared" si="15"/>
        <v>0</v>
      </c>
      <c r="W43" s="64" t="str">
        <f t="shared" si="16"/>
        <v/>
      </c>
      <c r="X43" s="56" t="str">
        <f t="shared" si="19"/>
        <v>T</v>
      </c>
      <c r="Y43" s="18"/>
      <c r="Z43" s="19"/>
      <c r="AA43" s="20"/>
      <c r="AB43" s="19"/>
      <c r="AC43" s="21"/>
      <c r="AJ43" s="22"/>
      <c r="AK43" s="22"/>
      <c r="AL43" s="22"/>
      <c r="AM43" s="22"/>
      <c r="AN43" s="20"/>
      <c r="AO43" s="20"/>
      <c r="AP43" s="20"/>
      <c r="AQ43" s="20"/>
      <c r="AR43" s="20"/>
    </row>
    <row r="44" spans="1:44" s="17" customFormat="1" ht="20.25" customHeight="1" x14ac:dyDescent="0.2">
      <c r="A44" s="150"/>
      <c r="C44" s="63"/>
      <c r="D44" s="66" t="str">
        <f t="shared" si="13"/>
        <v/>
      </c>
      <c r="E44" s="69" t="str">
        <f>IFERROR(VLOOKUP(J44,Causa!$A$2:$F$15,6,0),"")</f>
        <v/>
      </c>
      <c r="F44" s="52"/>
      <c r="G44" s="53"/>
      <c r="H44" s="212"/>
      <c r="I44" s="55"/>
      <c r="J44" s="54"/>
      <c r="K44" s="54"/>
      <c r="L44" s="54"/>
      <c r="M44" s="54"/>
      <c r="N44" s="54"/>
      <c r="O44" s="54"/>
      <c r="P44" s="54"/>
      <c r="Q44" s="55"/>
      <c r="R44" s="54"/>
      <c r="S44" s="56">
        <f t="shared" si="17"/>
        <v>0</v>
      </c>
      <c r="T44" s="56">
        <f t="shared" si="14"/>
        <v>0</v>
      </c>
      <c r="U44" s="56">
        <f t="shared" si="18"/>
        <v>0</v>
      </c>
      <c r="V44" s="56">
        <f t="shared" si="15"/>
        <v>0</v>
      </c>
      <c r="W44" s="64" t="str">
        <f t="shared" si="16"/>
        <v/>
      </c>
      <c r="X44" s="56" t="str">
        <f t="shared" si="19"/>
        <v>T</v>
      </c>
      <c r="Y44" s="18"/>
      <c r="Z44" s="19"/>
      <c r="AA44" s="20"/>
      <c r="AB44" s="19"/>
      <c r="AC44" s="21"/>
      <c r="AJ44" s="22"/>
      <c r="AK44" s="22"/>
      <c r="AL44" s="22"/>
      <c r="AM44" s="22"/>
      <c r="AN44" s="20"/>
      <c r="AO44" s="20"/>
      <c r="AP44" s="20"/>
      <c r="AQ44" s="20"/>
      <c r="AR44" s="20"/>
    </row>
    <row r="45" spans="1:44" s="17" customFormat="1" ht="20.25" customHeight="1" x14ac:dyDescent="0.2">
      <c r="A45" s="150"/>
      <c r="C45" s="63"/>
      <c r="D45" s="66" t="str">
        <f t="shared" si="13"/>
        <v/>
      </c>
      <c r="E45" s="69" t="str">
        <f>IFERROR(VLOOKUP(J45,Causa!$A$2:$F$15,6,0),"")</f>
        <v/>
      </c>
      <c r="F45" s="52"/>
      <c r="G45" s="53"/>
      <c r="H45" s="212"/>
      <c r="I45" s="55"/>
      <c r="J45" s="54"/>
      <c r="K45" s="54"/>
      <c r="L45" s="54"/>
      <c r="M45" s="54"/>
      <c r="N45" s="54"/>
      <c r="O45" s="54"/>
      <c r="P45" s="54"/>
      <c r="Q45" s="55"/>
      <c r="R45" s="54"/>
      <c r="S45" s="56">
        <f t="shared" si="17"/>
        <v>0</v>
      </c>
      <c r="T45" s="56">
        <f t="shared" si="14"/>
        <v>0</v>
      </c>
      <c r="U45" s="56">
        <f t="shared" si="18"/>
        <v>0</v>
      </c>
      <c r="V45" s="56">
        <f t="shared" si="15"/>
        <v>0</v>
      </c>
      <c r="W45" s="64" t="str">
        <f t="shared" si="16"/>
        <v/>
      </c>
      <c r="X45" s="56" t="str">
        <f t="shared" si="19"/>
        <v>T</v>
      </c>
      <c r="Y45" s="18"/>
      <c r="Z45" s="19"/>
      <c r="AA45" s="20"/>
      <c r="AB45" s="19"/>
      <c r="AC45" s="21"/>
      <c r="AJ45" s="22"/>
      <c r="AK45" s="22"/>
      <c r="AL45" s="22"/>
      <c r="AM45" s="22"/>
      <c r="AN45" s="20"/>
      <c r="AO45" s="20"/>
      <c r="AP45" s="20"/>
      <c r="AQ45" s="20"/>
      <c r="AR45" s="20"/>
    </row>
    <row r="46" spans="1:44" s="17" customFormat="1" ht="20.25" customHeight="1" x14ac:dyDescent="0.2">
      <c r="A46" s="150"/>
      <c r="C46" s="63"/>
      <c r="D46" s="66" t="str">
        <f t="shared" si="13"/>
        <v/>
      </c>
      <c r="E46" s="69" t="str">
        <f>IFERROR(VLOOKUP(J46,Causa!$A$2:$F$15,6,0),"")</f>
        <v/>
      </c>
      <c r="F46" s="52"/>
      <c r="G46" s="53"/>
      <c r="H46" s="212"/>
      <c r="I46" s="55"/>
      <c r="J46" s="54"/>
      <c r="K46" s="54"/>
      <c r="L46" s="54"/>
      <c r="M46" s="54"/>
      <c r="N46" s="54"/>
      <c r="O46" s="54"/>
      <c r="P46" s="54"/>
      <c r="Q46" s="55"/>
      <c r="R46" s="54"/>
      <c r="S46" s="56">
        <f t="shared" si="17"/>
        <v>0</v>
      </c>
      <c r="T46" s="56">
        <f t="shared" si="14"/>
        <v>0</v>
      </c>
      <c r="U46" s="56">
        <f t="shared" si="18"/>
        <v>0</v>
      </c>
      <c r="V46" s="56">
        <f t="shared" si="15"/>
        <v>0</v>
      </c>
      <c r="W46" s="64" t="str">
        <f t="shared" si="16"/>
        <v/>
      </c>
      <c r="X46" s="56" t="str">
        <f t="shared" si="19"/>
        <v>T</v>
      </c>
      <c r="Y46" s="18"/>
      <c r="Z46" s="19"/>
      <c r="AA46" s="20"/>
      <c r="AB46" s="19"/>
      <c r="AC46" s="21"/>
      <c r="AJ46" s="22"/>
      <c r="AK46" s="22"/>
      <c r="AL46" s="22"/>
      <c r="AM46" s="22"/>
      <c r="AN46" s="20"/>
      <c r="AO46" s="20"/>
      <c r="AP46" s="20"/>
      <c r="AQ46" s="20"/>
      <c r="AR46" s="20"/>
    </row>
    <row r="47" spans="1:44" s="17" customFormat="1" ht="20.25" customHeight="1" x14ac:dyDescent="0.2">
      <c r="A47" s="150"/>
      <c r="C47" s="63"/>
      <c r="D47" s="66" t="str">
        <f t="shared" si="13"/>
        <v/>
      </c>
      <c r="E47" s="69" t="str">
        <f>IFERROR(VLOOKUP(J47,Causa!$A$2:$F$15,6,0),"")</f>
        <v/>
      </c>
      <c r="F47" s="52"/>
      <c r="G47" s="53"/>
      <c r="H47" s="212"/>
      <c r="I47" s="55"/>
      <c r="J47" s="54"/>
      <c r="K47" s="54"/>
      <c r="L47" s="54"/>
      <c r="M47" s="54"/>
      <c r="N47" s="54"/>
      <c r="O47" s="54"/>
      <c r="P47" s="54"/>
      <c r="Q47" s="55"/>
      <c r="R47" s="54"/>
      <c r="S47" s="56">
        <f t="shared" si="17"/>
        <v>0</v>
      </c>
      <c r="T47" s="56">
        <f t="shared" si="14"/>
        <v>0</v>
      </c>
      <c r="U47" s="56">
        <f t="shared" si="18"/>
        <v>0</v>
      </c>
      <c r="V47" s="56">
        <f t="shared" si="15"/>
        <v>0</v>
      </c>
      <c r="W47" s="64" t="str">
        <f t="shared" si="16"/>
        <v/>
      </c>
      <c r="X47" s="56" t="str">
        <f t="shared" si="19"/>
        <v>T</v>
      </c>
      <c r="Y47" s="18"/>
      <c r="Z47" s="19"/>
      <c r="AA47" s="20"/>
      <c r="AB47" s="19"/>
      <c r="AC47" s="21"/>
      <c r="AJ47" s="22"/>
      <c r="AK47" s="22"/>
      <c r="AL47" s="22"/>
      <c r="AM47" s="22"/>
      <c r="AN47" s="20"/>
      <c r="AO47" s="20"/>
      <c r="AP47" s="20"/>
      <c r="AQ47" s="20"/>
      <c r="AR47" s="20"/>
    </row>
    <row r="48" spans="1:44" s="17" customFormat="1" ht="20.25" customHeight="1" x14ac:dyDescent="0.2">
      <c r="A48" s="150"/>
      <c r="C48" s="63"/>
      <c r="D48" s="66" t="str">
        <f t="shared" si="13"/>
        <v/>
      </c>
      <c r="E48" s="69" t="str">
        <f>IFERROR(VLOOKUP(J48,Causa!$A$2:$F$15,6,0),"")</f>
        <v/>
      </c>
      <c r="F48" s="52"/>
      <c r="G48" s="53"/>
      <c r="H48" s="212"/>
      <c r="I48" s="55"/>
      <c r="J48" s="54"/>
      <c r="K48" s="54"/>
      <c r="L48" s="54"/>
      <c r="M48" s="54"/>
      <c r="N48" s="54"/>
      <c r="O48" s="54"/>
      <c r="P48" s="54"/>
      <c r="Q48" s="55"/>
      <c r="R48" s="54"/>
      <c r="S48" s="56">
        <f t="shared" si="17"/>
        <v>0</v>
      </c>
      <c r="T48" s="56">
        <f t="shared" si="14"/>
        <v>0</v>
      </c>
      <c r="U48" s="56">
        <f t="shared" si="18"/>
        <v>0</v>
      </c>
      <c r="V48" s="56">
        <f t="shared" si="15"/>
        <v>0</v>
      </c>
      <c r="W48" s="64" t="str">
        <f t="shared" si="16"/>
        <v/>
      </c>
      <c r="X48" s="56" t="str">
        <f t="shared" si="19"/>
        <v>T</v>
      </c>
      <c r="Y48" s="18"/>
      <c r="Z48" s="19"/>
      <c r="AA48" s="20"/>
      <c r="AB48" s="19"/>
      <c r="AC48" s="21"/>
      <c r="AJ48" s="22"/>
      <c r="AK48" s="22"/>
      <c r="AL48" s="22"/>
      <c r="AM48" s="22"/>
      <c r="AN48" s="20"/>
      <c r="AO48" s="20"/>
      <c r="AP48" s="20"/>
      <c r="AQ48" s="20"/>
      <c r="AR48" s="20"/>
    </row>
    <row r="49" spans="1:44" s="17" customFormat="1" ht="20.25" customHeight="1" x14ac:dyDescent="0.2">
      <c r="A49" s="150"/>
      <c r="C49" s="63"/>
      <c r="D49" s="66" t="str">
        <f t="shared" si="13"/>
        <v/>
      </c>
      <c r="E49" s="69" t="str">
        <f>IFERROR(VLOOKUP(J49,Causa!$A$2:$F$15,6,0),"")</f>
        <v/>
      </c>
      <c r="F49" s="52"/>
      <c r="G49" s="53"/>
      <c r="H49" s="212"/>
      <c r="I49" s="55"/>
      <c r="J49" s="54"/>
      <c r="K49" s="54"/>
      <c r="L49" s="54"/>
      <c r="M49" s="54"/>
      <c r="N49" s="54"/>
      <c r="O49" s="54"/>
      <c r="P49" s="54"/>
      <c r="Q49" s="55"/>
      <c r="R49" s="54"/>
      <c r="S49" s="56">
        <f t="shared" si="17"/>
        <v>0</v>
      </c>
      <c r="T49" s="56">
        <f t="shared" si="14"/>
        <v>0</v>
      </c>
      <c r="U49" s="56">
        <f t="shared" si="18"/>
        <v>0</v>
      </c>
      <c r="V49" s="56">
        <f t="shared" si="15"/>
        <v>0</v>
      </c>
      <c r="W49" s="64" t="str">
        <f t="shared" si="16"/>
        <v/>
      </c>
      <c r="X49" s="56" t="str">
        <f t="shared" si="19"/>
        <v>T</v>
      </c>
      <c r="Y49" s="18"/>
      <c r="Z49" s="19"/>
      <c r="AA49" s="20"/>
      <c r="AB49" s="19"/>
      <c r="AC49" s="21"/>
      <c r="AJ49" s="22"/>
      <c r="AK49" s="22"/>
      <c r="AL49" s="22"/>
      <c r="AM49" s="22"/>
      <c r="AN49" s="20"/>
      <c r="AO49" s="20"/>
      <c r="AP49" s="20"/>
      <c r="AQ49" s="20"/>
      <c r="AR49" s="20"/>
    </row>
    <row r="50" spans="1:44" s="17" customFormat="1" ht="20.25" customHeight="1" x14ac:dyDescent="0.2">
      <c r="A50" s="150"/>
      <c r="C50" s="63"/>
      <c r="D50" s="66" t="str">
        <f t="shared" si="13"/>
        <v/>
      </c>
      <c r="E50" s="69" t="str">
        <f>IFERROR(VLOOKUP(J50,Causa!$A$2:$F$15,6,0),"")</f>
        <v/>
      </c>
      <c r="F50" s="52"/>
      <c r="G50" s="53"/>
      <c r="H50" s="212"/>
      <c r="I50" s="55"/>
      <c r="J50" s="54"/>
      <c r="K50" s="54"/>
      <c r="L50" s="54"/>
      <c r="M50" s="54"/>
      <c r="N50" s="54"/>
      <c r="O50" s="54"/>
      <c r="P50" s="54"/>
      <c r="Q50" s="55"/>
      <c r="R50" s="54"/>
      <c r="S50" s="56">
        <f t="shared" si="17"/>
        <v>0</v>
      </c>
      <c r="T50" s="56">
        <f t="shared" si="14"/>
        <v>0</v>
      </c>
      <c r="U50" s="56">
        <f t="shared" si="18"/>
        <v>0</v>
      </c>
      <c r="V50" s="56">
        <f t="shared" si="15"/>
        <v>0</v>
      </c>
      <c r="W50" s="64" t="str">
        <f t="shared" si="16"/>
        <v/>
      </c>
      <c r="X50" s="56" t="str">
        <f t="shared" si="19"/>
        <v>T</v>
      </c>
      <c r="Y50" s="20"/>
      <c r="Z50" s="19"/>
      <c r="AA50" s="20"/>
      <c r="AB50" s="19"/>
      <c r="AC50" s="21"/>
      <c r="AJ50" s="22"/>
      <c r="AK50" s="22"/>
      <c r="AL50" s="22"/>
      <c r="AM50" s="22"/>
      <c r="AN50" s="20"/>
      <c r="AO50" s="20"/>
      <c r="AP50" s="20"/>
      <c r="AQ50" s="20"/>
      <c r="AR50" s="20"/>
    </row>
    <row r="51" spans="1:44" s="17" customFormat="1" ht="20.25" customHeight="1" x14ac:dyDescent="0.2">
      <c r="A51" s="150"/>
      <c r="C51" s="63"/>
      <c r="D51" s="66" t="str">
        <f t="shared" si="13"/>
        <v/>
      </c>
      <c r="E51" s="69" t="str">
        <f>IFERROR(VLOOKUP(J51,Causa!$A$2:$F$15,6,0),"")</f>
        <v/>
      </c>
      <c r="F51" s="52"/>
      <c r="G51" s="53"/>
      <c r="H51" s="212"/>
      <c r="I51" s="55"/>
      <c r="J51" s="54"/>
      <c r="K51" s="54"/>
      <c r="L51" s="54"/>
      <c r="M51" s="54"/>
      <c r="N51" s="54"/>
      <c r="O51" s="54"/>
      <c r="P51" s="54"/>
      <c r="Q51" s="55"/>
      <c r="R51" s="54"/>
      <c r="S51" s="56">
        <f t="shared" si="17"/>
        <v>0</v>
      </c>
      <c r="T51" s="56">
        <f t="shared" si="14"/>
        <v>0</v>
      </c>
      <c r="U51" s="56">
        <f t="shared" si="18"/>
        <v>0</v>
      </c>
      <c r="V51" s="56">
        <f t="shared" si="15"/>
        <v>0</v>
      </c>
      <c r="W51" s="64" t="str">
        <f t="shared" si="16"/>
        <v/>
      </c>
      <c r="X51" s="56" t="str">
        <f t="shared" si="19"/>
        <v>T</v>
      </c>
      <c r="Y51" s="20"/>
      <c r="Z51" s="19"/>
      <c r="AA51" s="20"/>
      <c r="AB51" s="19"/>
      <c r="AC51" s="21"/>
      <c r="AJ51" s="22"/>
      <c r="AK51" s="22"/>
      <c r="AL51" s="22"/>
      <c r="AM51" s="22"/>
      <c r="AN51" s="20"/>
      <c r="AO51" s="20"/>
      <c r="AP51" s="20"/>
      <c r="AQ51" s="20"/>
      <c r="AR51" s="20"/>
    </row>
    <row r="52" spans="1:44" s="17" customFormat="1" ht="20.25" customHeight="1" x14ac:dyDescent="0.2">
      <c r="A52" s="150"/>
      <c r="C52" s="63"/>
      <c r="D52" s="66" t="str">
        <f t="shared" si="13"/>
        <v/>
      </c>
      <c r="E52" s="69" t="str">
        <f>IFERROR(VLOOKUP(J52,Causa!$A$2:$F$15,6,0),"")</f>
        <v/>
      </c>
      <c r="F52" s="52"/>
      <c r="G52" s="53"/>
      <c r="H52" s="212"/>
      <c r="I52" s="55"/>
      <c r="J52" s="54"/>
      <c r="K52" s="54"/>
      <c r="L52" s="54"/>
      <c r="M52" s="54"/>
      <c r="N52" s="54"/>
      <c r="O52" s="54"/>
      <c r="P52" s="54"/>
      <c r="Q52" s="55"/>
      <c r="R52" s="54"/>
      <c r="S52" s="56">
        <f t="shared" si="17"/>
        <v>0</v>
      </c>
      <c r="T52" s="56">
        <f t="shared" si="14"/>
        <v>0</v>
      </c>
      <c r="U52" s="56">
        <f t="shared" si="18"/>
        <v>0</v>
      </c>
      <c r="V52" s="56">
        <f t="shared" si="15"/>
        <v>0</v>
      </c>
      <c r="W52" s="64" t="str">
        <f t="shared" si="16"/>
        <v/>
      </c>
      <c r="X52" s="56" t="str">
        <f t="shared" si="19"/>
        <v>T</v>
      </c>
      <c r="Y52" s="20"/>
      <c r="Z52" s="19"/>
      <c r="AA52" s="20"/>
      <c r="AB52" s="19"/>
      <c r="AC52" s="21"/>
      <c r="AJ52" s="22"/>
      <c r="AK52" s="22"/>
      <c r="AL52" s="22"/>
      <c r="AM52" s="22"/>
      <c r="AN52" s="20"/>
      <c r="AO52" s="20"/>
      <c r="AP52" s="20"/>
      <c r="AQ52" s="20"/>
      <c r="AR52" s="20"/>
    </row>
    <row r="53" spans="1:44" s="17" customFormat="1" ht="20.25" customHeight="1" x14ac:dyDescent="0.2">
      <c r="A53" s="150"/>
      <c r="C53" s="63"/>
      <c r="D53" s="66" t="str">
        <f t="shared" si="13"/>
        <v/>
      </c>
      <c r="E53" s="69" t="str">
        <f>IFERROR(VLOOKUP(J53,Causa!$A$2:$F$15,6,0),"")</f>
        <v/>
      </c>
      <c r="F53" s="52"/>
      <c r="G53" s="53"/>
      <c r="H53" s="212"/>
      <c r="I53" s="55"/>
      <c r="J53" s="54"/>
      <c r="K53" s="54"/>
      <c r="L53" s="54"/>
      <c r="M53" s="54"/>
      <c r="N53" s="54"/>
      <c r="O53" s="54"/>
      <c r="P53" s="54"/>
      <c r="Q53" s="55"/>
      <c r="R53" s="54"/>
      <c r="S53" s="56">
        <f t="shared" si="17"/>
        <v>0</v>
      </c>
      <c r="T53" s="56">
        <f t="shared" si="14"/>
        <v>0</v>
      </c>
      <c r="U53" s="56">
        <f t="shared" si="18"/>
        <v>0</v>
      </c>
      <c r="V53" s="56">
        <f t="shared" si="15"/>
        <v>0</v>
      </c>
      <c r="W53" s="64" t="str">
        <f t="shared" si="16"/>
        <v/>
      </c>
      <c r="X53" s="56" t="str">
        <f t="shared" si="19"/>
        <v>T</v>
      </c>
      <c r="Y53" s="20"/>
      <c r="Z53" s="19"/>
      <c r="AA53" s="20"/>
      <c r="AB53" s="19"/>
      <c r="AC53" s="21"/>
      <c r="AJ53" s="22"/>
      <c r="AK53" s="22"/>
      <c r="AL53" s="22"/>
      <c r="AM53" s="22"/>
      <c r="AN53" s="20"/>
      <c r="AO53" s="20"/>
      <c r="AP53" s="20"/>
      <c r="AQ53" s="20"/>
      <c r="AR53" s="20"/>
    </row>
    <row r="54" spans="1:44" s="17" customFormat="1" ht="20.25" customHeight="1" x14ac:dyDescent="0.2">
      <c r="A54" s="150"/>
      <c r="C54" s="63"/>
      <c r="D54" s="66" t="str">
        <f t="shared" si="13"/>
        <v/>
      </c>
      <c r="E54" s="69" t="str">
        <f>IFERROR(VLOOKUP(J54,Causa!$A$2:$F$15,6,0),"")</f>
        <v/>
      </c>
      <c r="F54" s="52"/>
      <c r="G54" s="53"/>
      <c r="H54" s="212"/>
      <c r="I54" s="55"/>
      <c r="J54" s="54"/>
      <c r="K54" s="54"/>
      <c r="L54" s="54"/>
      <c r="M54" s="54"/>
      <c r="N54" s="54"/>
      <c r="O54" s="54"/>
      <c r="P54" s="54"/>
      <c r="Q54" s="55"/>
      <c r="R54" s="54"/>
      <c r="S54" s="56">
        <f t="shared" si="17"/>
        <v>0</v>
      </c>
      <c r="T54" s="56">
        <f t="shared" si="14"/>
        <v>0</v>
      </c>
      <c r="U54" s="56">
        <f t="shared" si="18"/>
        <v>0</v>
      </c>
      <c r="V54" s="56">
        <f t="shared" si="15"/>
        <v>0</v>
      </c>
      <c r="W54" s="64" t="str">
        <f t="shared" si="16"/>
        <v/>
      </c>
      <c r="X54" s="56" t="str">
        <f t="shared" si="19"/>
        <v>T</v>
      </c>
      <c r="Y54" s="20"/>
      <c r="Z54" s="19"/>
      <c r="AA54" s="20"/>
      <c r="AB54" s="19"/>
      <c r="AC54" s="21"/>
      <c r="AJ54" s="22"/>
      <c r="AK54" s="22"/>
      <c r="AL54" s="22"/>
      <c r="AM54" s="22"/>
      <c r="AN54" s="20"/>
      <c r="AO54" s="20"/>
      <c r="AP54" s="20"/>
      <c r="AQ54" s="20"/>
      <c r="AR54" s="20"/>
    </row>
    <row r="55" spans="1:44" s="17" customFormat="1" ht="20.25" customHeight="1" x14ac:dyDescent="0.2">
      <c r="A55" s="150"/>
      <c r="C55" s="63"/>
      <c r="D55" s="66" t="str">
        <f t="shared" si="13"/>
        <v/>
      </c>
      <c r="E55" s="69" t="str">
        <f>IFERROR(VLOOKUP(J55,Causa!$A$2:$F$15,6,0),"")</f>
        <v/>
      </c>
      <c r="F55" s="52"/>
      <c r="G55" s="53"/>
      <c r="H55" s="212"/>
      <c r="I55" s="55"/>
      <c r="J55" s="54"/>
      <c r="K55" s="54"/>
      <c r="L55" s="54"/>
      <c r="M55" s="54"/>
      <c r="N55" s="54"/>
      <c r="O55" s="54"/>
      <c r="P55" s="54"/>
      <c r="Q55" s="55"/>
      <c r="R55" s="54"/>
      <c r="S55" s="56">
        <f t="shared" si="17"/>
        <v>0</v>
      </c>
      <c r="T55" s="56">
        <f t="shared" si="14"/>
        <v>0</v>
      </c>
      <c r="U55" s="56">
        <f t="shared" si="18"/>
        <v>0</v>
      </c>
      <c r="V55" s="56">
        <f t="shared" si="15"/>
        <v>0</v>
      </c>
      <c r="W55" s="64" t="str">
        <f t="shared" si="16"/>
        <v/>
      </c>
      <c r="X55" s="56" t="str">
        <f t="shared" si="19"/>
        <v>T</v>
      </c>
      <c r="Y55" s="20"/>
      <c r="Z55" s="19"/>
      <c r="AA55" s="20"/>
      <c r="AB55" s="19"/>
      <c r="AC55" s="21"/>
      <c r="AJ55" s="22"/>
      <c r="AK55" s="22"/>
      <c r="AL55" s="22"/>
      <c r="AM55" s="22"/>
      <c r="AN55" s="20"/>
      <c r="AO55" s="20"/>
      <c r="AP55" s="20"/>
      <c r="AQ55" s="20"/>
      <c r="AR55" s="20"/>
    </row>
    <row r="56" spans="1:44" s="17" customFormat="1" ht="20.25" customHeight="1" x14ac:dyDescent="0.2">
      <c r="A56" s="150"/>
      <c r="C56" s="63"/>
      <c r="D56" s="66" t="str">
        <f t="shared" si="13"/>
        <v/>
      </c>
      <c r="E56" s="69" t="str">
        <f>IFERROR(VLOOKUP(J56,Causa!$A$2:$F$15,6,0),"")</f>
        <v/>
      </c>
      <c r="F56" s="52"/>
      <c r="G56" s="53"/>
      <c r="H56" s="212"/>
      <c r="I56" s="55"/>
      <c r="J56" s="54"/>
      <c r="K56" s="54"/>
      <c r="L56" s="54"/>
      <c r="M56" s="54"/>
      <c r="N56" s="54"/>
      <c r="O56" s="54"/>
      <c r="P56" s="54"/>
      <c r="Q56" s="55"/>
      <c r="R56" s="54"/>
      <c r="S56" s="56">
        <f t="shared" si="17"/>
        <v>0</v>
      </c>
      <c r="T56" s="56">
        <f t="shared" si="14"/>
        <v>0</v>
      </c>
      <c r="U56" s="56">
        <f t="shared" si="18"/>
        <v>0</v>
      </c>
      <c r="V56" s="56">
        <f t="shared" si="15"/>
        <v>0</v>
      </c>
      <c r="W56" s="64" t="str">
        <f t="shared" si="16"/>
        <v/>
      </c>
      <c r="X56" s="56" t="str">
        <f t="shared" si="19"/>
        <v>T</v>
      </c>
      <c r="Y56" s="20"/>
      <c r="Z56" s="19"/>
      <c r="AA56" s="20"/>
      <c r="AB56" s="19"/>
      <c r="AC56" s="21"/>
      <c r="AJ56" s="22"/>
      <c r="AK56" s="22"/>
      <c r="AL56" s="22"/>
      <c r="AM56" s="22"/>
      <c r="AN56" s="20"/>
      <c r="AO56" s="20"/>
      <c r="AP56" s="20"/>
      <c r="AQ56" s="20"/>
      <c r="AR56" s="20"/>
    </row>
    <row r="57" spans="1:44" s="17" customFormat="1" ht="20.25" customHeight="1" x14ac:dyDescent="0.2">
      <c r="A57" s="150"/>
      <c r="C57" s="63"/>
      <c r="D57" s="66" t="str">
        <f t="shared" si="13"/>
        <v/>
      </c>
      <c r="E57" s="69" t="str">
        <f>IFERROR(VLOOKUP(J57,Causa!$A$2:$F$15,6,0),"")</f>
        <v/>
      </c>
      <c r="F57" s="52"/>
      <c r="G57" s="53"/>
      <c r="H57" s="212"/>
      <c r="I57" s="55"/>
      <c r="J57" s="54"/>
      <c r="K57" s="54"/>
      <c r="L57" s="54"/>
      <c r="M57" s="54"/>
      <c r="N57" s="54"/>
      <c r="O57" s="54"/>
      <c r="P57" s="54"/>
      <c r="Q57" s="55"/>
      <c r="R57" s="54"/>
      <c r="S57" s="56">
        <f t="shared" si="17"/>
        <v>0</v>
      </c>
      <c r="T57" s="56">
        <f t="shared" si="14"/>
        <v>0</v>
      </c>
      <c r="U57" s="56">
        <f t="shared" si="18"/>
        <v>0</v>
      </c>
      <c r="V57" s="56">
        <f t="shared" si="15"/>
        <v>0</v>
      </c>
      <c r="W57" s="64" t="str">
        <f t="shared" si="16"/>
        <v/>
      </c>
      <c r="X57" s="56" t="str">
        <f t="shared" si="19"/>
        <v>T</v>
      </c>
      <c r="Y57" s="20"/>
      <c r="Z57" s="19"/>
      <c r="AA57" s="20"/>
      <c r="AB57" s="19"/>
      <c r="AC57" s="21"/>
      <c r="AJ57" s="22"/>
      <c r="AK57" s="22"/>
      <c r="AL57" s="22"/>
      <c r="AM57" s="22"/>
      <c r="AN57" s="20"/>
      <c r="AO57" s="20"/>
      <c r="AP57" s="20"/>
      <c r="AQ57" s="20"/>
      <c r="AR57" s="20"/>
    </row>
    <row r="58" spans="1:44" s="17" customFormat="1" ht="20.25" customHeight="1" x14ac:dyDescent="0.2">
      <c r="A58" s="150"/>
      <c r="C58" s="63"/>
      <c r="D58" s="66" t="str">
        <f t="shared" si="13"/>
        <v/>
      </c>
      <c r="E58" s="69" t="str">
        <f>IFERROR(VLOOKUP(J58,Causa!$A$2:$F$15,6,0),"")</f>
        <v/>
      </c>
      <c r="F58" s="52"/>
      <c r="G58" s="53"/>
      <c r="H58" s="212"/>
      <c r="I58" s="55"/>
      <c r="J58" s="54"/>
      <c r="K58" s="54"/>
      <c r="L58" s="54"/>
      <c r="M58" s="54"/>
      <c r="N58" s="54"/>
      <c r="O58" s="54"/>
      <c r="P58" s="54"/>
      <c r="Q58" s="55"/>
      <c r="R58" s="54"/>
      <c r="S58" s="56">
        <f t="shared" si="17"/>
        <v>0</v>
      </c>
      <c r="T58" s="56">
        <f t="shared" si="14"/>
        <v>0</v>
      </c>
      <c r="U58" s="56">
        <f t="shared" si="18"/>
        <v>0</v>
      </c>
      <c r="V58" s="56">
        <f t="shared" si="15"/>
        <v>0</v>
      </c>
      <c r="W58" s="64" t="str">
        <f t="shared" si="16"/>
        <v/>
      </c>
      <c r="X58" s="56" t="str">
        <f t="shared" si="19"/>
        <v>T</v>
      </c>
      <c r="Y58" s="20"/>
      <c r="Z58" s="19"/>
      <c r="AA58" s="20"/>
      <c r="AB58" s="19"/>
      <c r="AC58" s="21"/>
      <c r="AJ58" s="22"/>
      <c r="AK58" s="22"/>
      <c r="AL58" s="22"/>
      <c r="AM58" s="22"/>
      <c r="AN58" s="20"/>
      <c r="AO58" s="20"/>
      <c r="AP58" s="20"/>
      <c r="AQ58" s="20"/>
      <c r="AR58" s="20"/>
    </row>
    <row r="59" spans="1:44" s="17" customFormat="1" ht="20.25" customHeight="1" x14ac:dyDescent="0.2">
      <c r="A59" s="150"/>
      <c r="C59" s="63"/>
      <c r="D59" s="66" t="str">
        <f t="shared" si="13"/>
        <v/>
      </c>
      <c r="E59" s="69" t="str">
        <f>IFERROR(VLOOKUP(J59,Causa!$A$2:$F$15,6,0),"")</f>
        <v/>
      </c>
      <c r="F59" s="52"/>
      <c r="G59" s="53"/>
      <c r="H59" s="212"/>
      <c r="I59" s="55"/>
      <c r="J59" s="54"/>
      <c r="K59" s="54"/>
      <c r="L59" s="54"/>
      <c r="M59" s="54"/>
      <c r="N59" s="54"/>
      <c r="O59" s="54"/>
      <c r="P59" s="54"/>
      <c r="Q59" s="55"/>
      <c r="R59" s="54"/>
      <c r="S59" s="56">
        <f t="shared" si="17"/>
        <v>0</v>
      </c>
      <c r="T59" s="56">
        <f t="shared" si="14"/>
        <v>0</v>
      </c>
      <c r="U59" s="56">
        <f t="shared" si="18"/>
        <v>0</v>
      </c>
      <c r="V59" s="56">
        <f t="shared" si="15"/>
        <v>0</v>
      </c>
      <c r="W59" s="64" t="str">
        <f t="shared" si="16"/>
        <v/>
      </c>
      <c r="X59" s="56" t="str">
        <f t="shared" si="19"/>
        <v>T</v>
      </c>
      <c r="Y59" s="20"/>
      <c r="Z59" s="19"/>
      <c r="AA59" s="20"/>
      <c r="AB59" s="19"/>
      <c r="AC59" s="21"/>
      <c r="AJ59" s="22"/>
      <c r="AK59" s="22"/>
      <c r="AL59" s="22"/>
      <c r="AM59" s="22"/>
      <c r="AN59" s="20"/>
      <c r="AO59" s="20"/>
      <c r="AP59" s="20"/>
      <c r="AQ59" s="20"/>
      <c r="AR59" s="20"/>
    </row>
    <row r="60" spans="1:44" s="17" customFormat="1" ht="20.25" customHeight="1" x14ac:dyDescent="0.2">
      <c r="A60" s="150"/>
      <c r="C60" s="63"/>
      <c r="D60" s="66" t="str">
        <f t="shared" si="13"/>
        <v/>
      </c>
      <c r="E60" s="69" t="str">
        <f>IFERROR(VLOOKUP(J60,Causa!$A$2:$F$15,6,0),"")</f>
        <v/>
      </c>
      <c r="F60" s="52"/>
      <c r="G60" s="53"/>
      <c r="H60" s="212"/>
      <c r="I60" s="55"/>
      <c r="J60" s="54"/>
      <c r="K60" s="54"/>
      <c r="L60" s="54"/>
      <c r="M60" s="54"/>
      <c r="N60" s="54"/>
      <c r="O60" s="54"/>
      <c r="P60" s="54"/>
      <c r="Q60" s="55"/>
      <c r="R60" s="54"/>
      <c r="S60" s="56">
        <f t="shared" si="17"/>
        <v>0</v>
      </c>
      <c r="T60" s="56">
        <f t="shared" si="14"/>
        <v>0</v>
      </c>
      <c r="U60" s="56">
        <f t="shared" si="18"/>
        <v>0</v>
      </c>
      <c r="V60" s="56">
        <f t="shared" si="15"/>
        <v>0</v>
      </c>
      <c r="W60" s="64" t="str">
        <f t="shared" si="16"/>
        <v/>
      </c>
      <c r="X60" s="56" t="str">
        <f t="shared" si="19"/>
        <v>T</v>
      </c>
      <c r="Y60" s="20"/>
      <c r="Z60" s="19"/>
      <c r="AA60" s="20"/>
      <c r="AB60" s="19"/>
      <c r="AC60" s="21"/>
      <c r="AJ60" s="22"/>
      <c r="AK60" s="22"/>
      <c r="AL60" s="22"/>
      <c r="AM60" s="22"/>
      <c r="AN60" s="20"/>
      <c r="AO60" s="20"/>
      <c r="AP60" s="20"/>
      <c r="AQ60" s="20"/>
      <c r="AR60" s="20"/>
    </row>
    <row r="61" spans="1:44" s="17" customFormat="1" ht="30.75" customHeight="1" x14ac:dyDescent="0.2">
      <c r="A61" s="150"/>
      <c r="C61" s="63"/>
      <c r="D61" s="66" t="str">
        <f t="shared" si="13"/>
        <v/>
      </c>
      <c r="E61" s="69" t="str">
        <f>IFERROR(VLOOKUP(J61,Causa!$A$2:$F$15,6,0),"")</f>
        <v/>
      </c>
      <c r="F61" s="52"/>
      <c r="G61" s="53"/>
      <c r="H61" s="212"/>
      <c r="I61" s="55"/>
      <c r="J61" s="54"/>
      <c r="K61" s="54"/>
      <c r="L61" s="54"/>
      <c r="M61" s="54"/>
      <c r="N61" s="54"/>
      <c r="O61" s="54"/>
      <c r="P61" s="54"/>
      <c r="Q61" s="55"/>
      <c r="R61" s="54"/>
      <c r="S61" s="56">
        <f t="shared" si="17"/>
        <v>0</v>
      </c>
      <c r="T61" s="56">
        <f t="shared" si="14"/>
        <v>0</v>
      </c>
      <c r="U61" s="56">
        <f t="shared" si="18"/>
        <v>0</v>
      </c>
      <c r="V61" s="56">
        <f t="shared" si="15"/>
        <v>0</v>
      </c>
      <c r="W61" s="64" t="str">
        <f t="shared" si="16"/>
        <v/>
      </c>
      <c r="X61" s="56" t="str">
        <f t="shared" si="19"/>
        <v>T</v>
      </c>
      <c r="Y61" s="20"/>
      <c r="Z61" s="19"/>
      <c r="AA61" s="20"/>
      <c r="AB61" s="19"/>
      <c r="AC61" s="21"/>
      <c r="AJ61" s="22"/>
      <c r="AK61" s="22"/>
      <c r="AL61" s="22"/>
      <c r="AM61" s="22"/>
      <c r="AN61" s="20"/>
      <c r="AO61" s="20"/>
      <c r="AP61" s="20"/>
      <c r="AQ61" s="20"/>
      <c r="AR61" s="20"/>
    </row>
    <row r="62" spans="1:44" s="17" customFormat="1" ht="30.75" customHeight="1" x14ac:dyDescent="0.2">
      <c r="A62" s="150"/>
      <c r="C62" s="63"/>
      <c r="D62" s="66" t="str">
        <f t="shared" si="13"/>
        <v/>
      </c>
      <c r="E62" s="69" t="str">
        <f>IFERROR(VLOOKUP(J62,Causa!$A$2:$F$15,6,0),"")</f>
        <v/>
      </c>
      <c r="F62" s="52"/>
      <c r="G62" s="53"/>
      <c r="H62" s="212"/>
      <c r="I62" s="55"/>
      <c r="J62" s="54"/>
      <c r="K62" s="54"/>
      <c r="L62" s="54"/>
      <c r="M62" s="54"/>
      <c r="N62" s="54"/>
      <c r="O62" s="54"/>
      <c r="P62" s="54"/>
      <c r="Q62" s="55"/>
      <c r="R62" s="54"/>
      <c r="S62" s="56">
        <f t="shared" si="17"/>
        <v>0</v>
      </c>
      <c r="T62" s="56">
        <f t="shared" si="14"/>
        <v>0</v>
      </c>
      <c r="U62" s="56">
        <f t="shared" si="18"/>
        <v>0</v>
      </c>
      <c r="V62" s="56">
        <f t="shared" si="15"/>
        <v>0</v>
      </c>
      <c r="W62" s="64" t="str">
        <f t="shared" si="16"/>
        <v/>
      </c>
      <c r="X62" s="56" t="str">
        <f t="shared" si="19"/>
        <v>T</v>
      </c>
      <c r="Y62" s="20"/>
      <c r="Z62" s="19"/>
      <c r="AA62" s="20"/>
      <c r="AB62" s="19"/>
      <c r="AC62" s="21"/>
      <c r="AJ62" s="22"/>
      <c r="AK62" s="22"/>
      <c r="AL62" s="22"/>
      <c r="AM62" s="22"/>
      <c r="AN62" s="20"/>
      <c r="AO62" s="20"/>
      <c r="AP62" s="20"/>
      <c r="AQ62" s="20"/>
      <c r="AR62" s="20"/>
    </row>
    <row r="63" spans="1:44" s="17" customFormat="1" ht="30.75" customHeight="1" x14ac:dyDescent="0.2">
      <c r="A63" s="150"/>
      <c r="C63" s="63"/>
      <c r="D63" s="66" t="str">
        <f t="shared" si="13"/>
        <v/>
      </c>
      <c r="E63" s="69" t="str">
        <f>IFERROR(VLOOKUP(J63,Causa!$A$2:$F$15,6,0),"")</f>
        <v/>
      </c>
      <c r="F63" s="52"/>
      <c r="G63" s="53"/>
      <c r="H63" s="212"/>
      <c r="I63" s="55"/>
      <c r="J63" s="54"/>
      <c r="K63" s="54"/>
      <c r="L63" s="54"/>
      <c r="M63" s="54"/>
      <c r="N63" s="54"/>
      <c r="O63" s="54"/>
      <c r="P63" s="54"/>
      <c r="Q63" s="55"/>
      <c r="R63" s="54"/>
      <c r="S63" s="56">
        <f t="shared" si="17"/>
        <v>0</v>
      </c>
      <c r="T63" s="56">
        <f t="shared" si="14"/>
        <v>0</v>
      </c>
      <c r="U63" s="56">
        <f t="shared" si="18"/>
        <v>0</v>
      </c>
      <c r="V63" s="56">
        <f t="shared" si="15"/>
        <v>0</v>
      </c>
      <c r="W63" s="64" t="str">
        <f t="shared" si="16"/>
        <v/>
      </c>
      <c r="X63" s="56" t="str">
        <f t="shared" si="19"/>
        <v>T</v>
      </c>
      <c r="Y63" s="20"/>
      <c r="Z63" s="19"/>
      <c r="AA63" s="20"/>
      <c r="AB63" s="19"/>
      <c r="AC63" s="21"/>
      <c r="AJ63" s="22"/>
      <c r="AK63" s="22"/>
      <c r="AL63" s="22"/>
      <c r="AM63" s="22"/>
      <c r="AN63" s="20"/>
      <c r="AO63" s="20"/>
      <c r="AP63" s="20"/>
      <c r="AQ63" s="20"/>
      <c r="AR63" s="20"/>
    </row>
    <row r="64" spans="1:44" s="17" customFormat="1" ht="30.75" customHeight="1" x14ac:dyDescent="0.2">
      <c r="A64" s="150"/>
      <c r="C64" s="63"/>
      <c r="D64" s="66" t="str">
        <f t="shared" si="13"/>
        <v/>
      </c>
      <c r="E64" s="69" t="str">
        <f>IFERROR(VLOOKUP(J64,Causa!$A$2:$F$15,6,0),"")</f>
        <v/>
      </c>
      <c r="F64" s="52"/>
      <c r="G64" s="53"/>
      <c r="H64" s="212"/>
      <c r="I64" s="55"/>
      <c r="J64" s="54"/>
      <c r="K64" s="54"/>
      <c r="L64" s="54"/>
      <c r="M64" s="54"/>
      <c r="N64" s="54"/>
      <c r="O64" s="54"/>
      <c r="P64" s="54"/>
      <c r="Q64" s="55"/>
      <c r="R64" s="54"/>
      <c r="S64" s="56">
        <f t="shared" si="17"/>
        <v>0</v>
      </c>
      <c r="T64" s="56">
        <f t="shared" si="14"/>
        <v>0</v>
      </c>
      <c r="U64" s="56">
        <f t="shared" si="18"/>
        <v>0</v>
      </c>
      <c r="V64" s="56">
        <f t="shared" si="15"/>
        <v>0</v>
      </c>
      <c r="W64" s="64" t="str">
        <f t="shared" si="16"/>
        <v/>
      </c>
      <c r="X64" s="56" t="str">
        <f t="shared" si="19"/>
        <v>T</v>
      </c>
      <c r="Y64" s="20"/>
      <c r="Z64" s="19"/>
      <c r="AA64" s="20"/>
      <c r="AB64" s="19"/>
      <c r="AC64" s="21"/>
      <c r="AJ64" s="22"/>
      <c r="AK64" s="22"/>
      <c r="AL64" s="22"/>
      <c r="AM64" s="22"/>
      <c r="AN64" s="20"/>
      <c r="AO64" s="20"/>
      <c r="AP64" s="20"/>
      <c r="AQ64" s="20"/>
      <c r="AR64" s="20"/>
    </row>
    <row r="65" spans="1:44" s="17" customFormat="1" ht="30.75" customHeight="1" x14ac:dyDescent="0.2">
      <c r="A65" s="150"/>
      <c r="C65" s="63"/>
      <c r="D65" s="66" t="str">
        <f t="shared" si="13"/>
        <v/>
      </c>
      <c r="E65" s="69" t="str">
        <f>IFERROR(VLOOKUP(J65,Causa!$A$2:$F$15,6,0),"")</f>
        <v/>
      </c>
      <c r="F65" s="52"/>
      <c r="G65" s="53"/>
      <c r="H65" s="212"/>
      <c r="I65" s="55"/>
      <c r="J65" s="54"/>
      <c r="K65" s="54"/>
      <c r="L65" s="54"/>
      <c r="M65" s="54"/>
      <c r="N65" s="54"/>
      <c r="O65" s="54"/>
      <c r="P65" s="54"/>
      <c r="Q65" s="55"/>
      <c r="R65" s="54"/>
      <c r="S65" s="56">
        <f t="shared" si="17"/>
        <v>0</v>
      </c>
      <c r="T65" s="56">
        <f t="shared" si="14"/>
        <v>0</v>
      </c>
      <c r="U65" s="56">
        <f t="shared" si="18"/>
        <v>0</v>
      </c>
      <c r="V65" s="56">
        <f t="shared" si="15"/>
        <v>0</v>
      </c>
      <c r="W65" s="64" t="str">
        <f t="shared" si="16"/>
        <v/>
      </c>
      <c r="X65" s="56" t="str">
        <f t="shared" si="19"/>
        <v>T</v>
      </c>
      <c r="Y65" s="20"/>
      <c r="Z65" s="19"/>
      <c r="AA65" s="20"/>
      <c r="AB65" s="19"/>
      <c r="AC65" s="21"/>
      <c r="AJ65" s="22"/>
      <c r="AK65" s="22"/>
      <c r="AL65" s="22"/>
      <c r="AM65" s="22"/>
      <c r="AN65" s="20"/>
      <c r="AO65" s="20"/>
      <c r="AP65" s="20"/>
      <c r="AQ65" s="20"/>
      <c r="AR65" s="20"/>
    </row>
    <row r="66" spans="1:44" s="17" customFormat="1" ht="30.75" customHeight="1" x14ac:dyDescent="0.2">
      <c r="A66" s="150"/>
      <c r="C66" s="63"/>
      <c r="D66" s="66" t="str">
        <f t="shared" si="13"/>
        <v/>
      </c>
      <c r="E66" s="69" t="str">
        <f>IFERROR(VLOOKUP(J66,Causa!$A$2:$F$15,6,0),"")</f>
        <v/>
      </c>
      <c r="F66" s="52"/>
      <c r="G66" s="53"/>
      <c r="H66" s="212"/>
      <c r="I66" s="55"/>
      <c r="J66" s="54"/>
      <c r="K66" s="54"/>
      <c r="L66" s="54"/>
      <c r="M66" s="54"/>
      <c r="N66" s="54"/>
      <c r="O66" s="54"/>
      <c r="P66" s="54"/>
      <c r="Q66" s="55"/>
      <c r="R66" s="54"/>
      <c r="S66" s="56">
        <f t="shared" si="17"/>
        <v>0</v>
      </c>
      <c r="T66" s="56">
        <f t="shared" si="14"/>
        <v>0</v>
      </c>
      <c r="U66" s="56">
        <f t="shared" si="18"/>
        <v>0</v>
      </c>
      <c r="V66" s="56">
        <f t="shared" si="15"/>
        <v>0</v>
      </c>
      <c r="W66" s="64" t="str">
        <f t="shared" si="16"/>
        <v/>
      </c>
      <c r="X66" s="56" t="str">
        <f t="shared" si="19"/>
        <v>T</v>
      </c>
      <c r="Y66" s="20"/>
      <c r="Z66" s="19"/>
      <c r="AA66" s="20"/>
      <c r="AB66" s="19"/>
      <c r="AC66" s="21"/>
      <c r="AJ66" s="22"/>
      <c r="AK66" s="22"/>
      <c r="AL66" s="22"/>
      <c r="AM66" s="22"/>
      <c r="AN66" s="20"/>
      <c r="AO66" s="20"/>
      <c r="AP66" s="20"/>
      <c r="AQ66" s="20"/>
      <c r="AR66" s="20"/>
    </row>
    <row r="67" spans="1:44" s="17" customFormat="1" ht="30.75" customHeight="1" x14ac:dyDescent="0.2">
      <c r="A67" s="150"/>
      <c r="C67" s="63"/>
      <c r="D67" s="66" t="str">
        <f t="shared" si="13"/>
        <v/>
      </c>
      <c r="E67" s="69" t="str">
        <f>IFERROR(VLOOKUP(J67,Causa!$A$2:$F$15,6,0),"")</f>
        <v/>
      </c>
      <c r="F67" s="52"/>
      <c r="G67" s="53"/>
      <c r="H67" s="212"/>
      <c r="I67" s="55"/>
      <c r="J67" s="54"/>
      <c r="K67" s="54"/>
      <c r="L67" s="54"/>
      <c r="M67" s="54"/>
      <c r="N67" s="54"/>
      <c r="O67" s="54"/>
      <c r="P67" s="54"/>
      <c r="Q67" s="55"/>
      <c r="R67" s="54"/>
      <c r="S67" s="56">
        <f t="shared" si="17"/>
        <v>0</v>
      </c>
      <c r="T67" s="56">
        <f t="shared" si="14"/>
        <v>0</v>
      </c>
      <c r="U67" s="56">
        <f t="shared" si="18"/>
        <v>0</v>
      </c>
      <c r="V67" s="56">
        <f t="shared" si="15"/>
        <v>0</v>
      </c>
      <c r="W67" s="64" t="str">
        <f t="shared" si="16"/>
        <v/>
      </c>
      <c r="X67" s="56" t="str">
        <f t="shared" si="19"/>
        <v>T</v>
      </c>
      <c r="Y67" s="20"/>
      <c r="Z67" s="19"/>
      <c r="AA67" s="20"/>
      <c r="AB67" s="19"/>
      <c r="AC67" s="21"/>
      <c r="AJ67" s="22"/>
      <c r="AK67" s="22"/>
      <c r="AL67" s="22"/>
      <c r="AM67" s="22"/>
      <c r="AN67" s="20"/>
      <c r="AO67" s="20"/>
      <c r="AP67" s="20"/>
      <c r="AQ67" s="20"/>
      <c r="AR67" s="20"/>
    </row>
    <row r="68" spans="1:44" s="17" customFormat="1" ht="30.75" customHeight="1" x14ac:dyDescent="0.2">
      <c r="A68" s="150"/>
      <c r="C68" s="63"/>
      <c r="D68" s="66" t="str">
        <f t="shared" si="13"/>
        <v/>
      </c>
      <c r="E68" s="69" t="str">
        <f>IFERROR(VLOOKUP(J68,Causa!$A$2:$F$15,6,0),"")</f>
        <v/>
      </c>
      <c r="F68" s="52"/>
      <c r="G68" s="53"/>
      <c r="H68" s="212"/>
      <c r="I68" s="55"/>
      <c r="J68" s="54"/>
      <c r="K68" s="54"/>
      <c r="L68" s="54"/>
      <c r="M68" s="54"/>
      <c r="N68" s="54"/>
      <c r="O68" s="54"/>
      <c r="P68" s="54"/>
      <c r="Q68" s="55"/>
      <c r="R68" s="54"/>
      <c r="S68" s="56">
        <f t="shared" si="17"/>
        <v>0</v>
      </c>
      <c r="T68" s="56">
        <f t="shared" si="14"/>
        <v>0</v>
      </c>
      <c r="U68" s="56">
        <f t="shared" si="18"/>
        <v>0</v>
      </c>
      <c r="V68" s="56">
        <f t="shared" si="15"/>
        <v>0</v>
      </c>
      <c r="W68" s="64" t="str">
        <f t="shared" si="16"/>
        <v/>
      </c>
      <c r="X68" s="56" t="str">
        <f t="shared" si="19"/>
        <v>T</v>
      </c>
      <c r="Y68" s="20"/>
      <c r="Z68" s="19"/>
      <c r="AA68" s="20"/>
      <c r="AB68" s="19"/>
      <c r="AC68" s="21"/>
      <c r="AJ68" s="22"/>
      <c r="AK68" s="22"/>
      <c r="AL68" s="22"/>
      <c r="AM68" s="22"/>
      <c r="AN68" s="20"/>
      <c r="AO68" s="20"/>
      <c r="AP68" s="20"/>
      <c r="AQ68" s="20"/>
      <c r="AR68" s="20"/>
    </row>
    <row r="69" spans="1:44" s="17" customFormat="1" ht="30.75" customHeight="1" x14ac:dyDescent="0.2">
      <c r="A69" s="150"/>
      <c r="C69" s="63"/>
      <c r="D69" s="66" t="str">
        <f t="shared" si="13"/>
        <v/>
      </c>
      <c r="E69" s="69" t="str">
        <f>IFERROR(VLOOKUP(J69,Causa!$A$2:$F$15,6,0),"")</f>
        <v/>
      </c>
      <c r="F69" s="52"/>
      <c r="G69" s="53"/>
      <c r="H69" s="212"/>
      <c r="I69" s="55"/>
      <c r="J69" s="54"/>
      <c r="K69" s="54"/>
      <c r="L69" s="54"/>
      <c r="M69" s="54"/>
      <c r="N69" s="54"/>
      <c r="O69" s="54"/>
      <c r="P69" s="54"/>
      <c r="Q69" s="55"/>
      <c r="R69" s="54"/>
      <c r="S69" s="56">
        <f t="shared" si="17"/>
        <v>0</v>
      </c>
      <c r="T69" s="56">
        <f t="shared" si="14"/>
        <v>0</v>
      </c>
      <c r="U69" s="56">
        <f t="shared" si="18"/>
        <v>0</v>
      </c>
      <c r="V69" s="56">
        <f t="shared" si="15"/>
        <v>0</v>
      </c>
      <c r="W69" s="64" t="str">
        <f t="shared" si="16"/>
        <v/>
      </c>
      <c r="X69" s="56" t="str">
        <f t="shared" si="19"/>
        <v>T</v>
      </c>
      <c r="Y69" s="20"/>
      <c r="Z69" s="19"/>
      <c r="AA69" s="20"/>
      <c r="AB69" s="19"/>
      <c r="AC69" s="21"/>
      <c r="AJ69" s="22"/>
      <c r="AK69" s="22"/>
      <c r="AL69" s="22"/>
      <c r="AM69" s="22"/>
      <c r="AN69" s="20"/>
      <c r="AO69" s="20"/>
      <c r="AP69" s="20"/>
      <c r="AQ69" s="20"/>
      <c r="AR69" s="20"/>
    </row>
    <row r="70" spans="1:44" s="17" customFormat="1" ht="30.75" customHeight="1" x14ac:dyDescent="0.2">
      <c r="A70" s="150"/>
      <c r="C70" s="63"/>
      <c r="D70" s="66" t="str">
        <f t="shared" si="13"/>
        <v/>
      </c>
      <c r="E70" s="69" t="str">
        <f>IFERROR(VLOOKUP(J70,Causa!$A$2:$F$15,6,0),"")</f>
        <v/>
      </c>
      <c r="F70" s="52"/>
      <c r="G70" s="53"/>
      <c r="H70" s="212"/>
      <c r="I70" s="55"/>
      <c r="J70" s="54"/>
      <c r="K70" s="54"/>
      <c r="L70" s="54"/>
      <c r="M70" s="54"/>
      <c r="N70" s="54"/>
      <c r="O70" s="54"/>
      <c r="P70" s="54"/>
      <c r="Q70" s="55"/>
      <c r="R70" s="54"/>
      <c r="S70" s="56">
        <f t="shared" si="17"/>
        <v>0</v>
      </c>
      <c r="T70" s="56">
        <f t="shared" si="14"/>
        <v>0</v>
      </c>
      <c r="U70" s="56">
        <f t="shared" si="18"/>
        <v>0</v>
      </c>
      <c r="V70" s="56">
        <f t="shared" si="15"/>
        <v>0</v>
      </c>
      <c r="W70" s="64" t="str">
        <f t="shared" si="16"/>
        <v/>
      </c>
      <c r="X70" s="56" t="str">
        <f t="shared" si="19"/>
        <v>T</v>
      </c>
      <c r="Y70" s="20"/>
      <c r="Z70" s="19"/>
      <c r="AA70" s="20"/>
      <c r="AB70" s="19"/>
      <c r="AC70" s="21"/>
      <c r="AJ70" s="22"/>
      <c r="AK70" s="22"/>
      <c r="AL70" s="22"/>
      <c r="AM70" s="22"/>
      <c r="AN70" s="20"/>
      <c r="AO70" s="20"/>
      <c r="AP70" s="20"/>
      <c r="AQ70" s="20"/>
      <c r="AR70" s="20"/>
    </row>
    <row r="71" spans="1:44" s="17" customFormat="1" ht="30.75" customHeight="1" x14ac:dyDescent="0.2">
      <c r="A71" s="150"/>
      <c r="C71" s="63"/>
      <c r="D71" s="66" t="str">
        <f t="shared" si="13"/>
        <v/>
      </c>
      <c r="E71" s="69" t="str">
        <f>IFERROR(VLOOKUP(J71,Causa!$A$2:$F$15,6,0),"")</f>
        <v/>
      </c>
      <c r="F71" s="52"/>
      <c r="G71" s="53"/>
      <c r="H71" s="212"/>
      <c r="I71" s="55"/>
      <c r="J71" s="54"/>
      <c r="K71" s="54"/>
      <c r="L71" s="54"/>
      <c r="M71" s="54"/>
      <c r="N71" s="54"/>
      <c r="O71" s="54"/>
      <c r="P71" s="54"/>
      <c r="Q71" s="55"/>
      <c r="R71" s="54"/>
      <c r="S71" s="56">
        <f t="shared" si="17"/>
        <v>0</v>
      </c>
      <c r="T71" s="56">
        <f t="shared" si="14"/>
        <v>0</v>
      </c>
      <c r="U71" s="56">
        <f t="shared" si="18"/>
        <v>0</v>
      </c>
      <c r="V71" s="56">
        <f t="shared" si="15"/>
        <v>0</v>
      </c>
      <c r="W71" s="64" t="str">
        <f t="shared" si="16"/>
        <v/>
      </c>
      <c r="X71" s="56" t="str">
        <f t="shared" si="19"/>
        <v>T</v>
      </c>
      <c r="Y71" s="20"/>
      <c r="Z71" s="19"/>
      <c r="AA71" s="20"/>
      <c r="AB71" s="19"/>
      <c r="AC71" s="21"/>
      <c r="AJ71" s="22"/>
      <c r="AK71" s="22"/>
      <c r="AL71" s="22"/>
      <c r="AM71" s="22"/>
      <c r="AN71" s="20"/>
      <c r="AO71" s="20"/>
      <c r="AP71" s="20"/>
      <c r="AQ71" s="20"/>
      <c r="AR71" s="20"/>
    </row>
    <row r="72" spans="1:44" s="17" customFormat="1" ht="30.75" customHeight="1" x14ac:dyDescent="0.2">
      <c r="A72" s="150"/>
      <c r="C72" s="63"/>
      <c r="D72" s="66" t="str">
        <f t="shared" si="13"/>
        <v/>
      </c>
      <c r="E72" s="69" t="str">
        <f>IFERROR(VLOOKUP(J72,Causa!$A$2:$F$15,6,0),"")</f>
        <v/>
      </c>
      <c r="F72" s="52"/>
      <c r="G72" s="53"/>
      <c r="H72" s="212"/>
      <c r="I72" s="55"/>
      <c r="J72" s="54"/>
      <c r="K72" s="54"/>
      <c r="L72" s="54"/>
      <c r="M72" s="54"/>
      <c r="N72" s="54"/>
      <c r="O72" s="54"/>
      <c r="P72" s="54"/>
      <c r="Q72" s="55"/>
      <c r="R72" s="54"/>
      <c r="S72" s="56">
        <f t="shared" si="17"/>
        <v>0</v>
      </c>
      <c r="T72" s="56">
        <f t="shared" si="14"/>
        <v>0</v>
      </c>
      <c r="U72" s="56">
        <f t="shared" si="18"/>
        <v>0</v>
      </c>
      <c r="V72" s="56">
        <f t="shared" si="15"/>
        <v>0</v>
      </c>
      <c r="W72" s="64" t="str">
        <f t="shared" si="16"/>
        <v/>
      </c>
      <c r="X72" s="56" t="str">
        <f t="shared" si="19"/>
        <v>T</v>
      </c>
      <c r="Y72" s="20"/>
      <c r="Z72" s="19"/>
      <c r="AA72" s="20"/>
      <c r="AB72" s="19"/>
      <c r="AC72" s="21"/>
      <c r="AJ72" s="22"/>
      <c r="AK72" s="22"/>
      <c r="AL72" s="22"/>
      <c r="AM72" s="22"/>
      <c r="AN72" s="20"/>
      <c r="AO72" s="20"/>
      <c r="AP72" s="20"/>
      <c r="AQ72" s="20"/>
      <c r="AR72" s="20"/>
    </row>
    <row r="73" spans="1:44" s="17" customFormat="1" ht="30.75" customHeight="1" x14ac:dyDescent="0.2">
      <c r="A73" s="150"/>
      <c r="C73" s="63"/>
      <c r="D73" s="66" t="str">
        <f t="shared" si="13"/>
        <v/>
      </c>
      <c r="E73" s="69" t="str">
        <f>IFERROR(VLOOKUP(J73,Causa!$A$2:$F$15,6,0),"")</f>
        <v/>
      </c>
      <c r="F73" s="52"/>
      <c r="G73" s="53"/>
      <c r="H73" s="212"/>
      <c r="I73" s="55"/>
      <c r="J73" s="54"/>
      <c r="K73" s="54"/>
      <c r="L73" s="54"/>
      <c r="M73" s="54"/>
      <c r="N73" s="54"/>
      <c r="O73" s="54"/>
      <c r="P73" s="54"/>
      <c r="Q73" s="55"/>
      <c r="R73" s="54"/>
      <c r="S73" s="56">
        <f t="shared" si="17"/>
        <v>0</v>
      </c>
      <c r="T73" s="56">
        <f t="shared" si="14"/>
        <v>0</v>
      </c>
      <c r="U73" s="56">
        <f t="shared" si="18"/>
        <v>0</v>
      </c>
      <c r="V73" s="56">
        <f t="shared" si="15"/>
        <v>0</v>
      </c>
      <c r="W73" s="64" t="str">
        <f t="shared" si="16"/>
        <v/>
      </c>
      <c r="X73" s="56" t="str">
        <f t="shared" si="19"/>
        <v>T</v>
      </c>
      <c r="Y73" s="20"/>
      <c r="Z73" s="19"/>
      <c r="AA73" s="20"/>
      <c r="AB73" s="19"/>
      <c r="AC73" s="21"/>
      <c r="AJ73" s="22"/>
      <c r="AK73" s="22"/>
      <c r="AL73" s="22"/>
      <c r="AM73" s="22"/>
      <c r="AN73" s="20"/>
      <c r="AO73" s="20"/>
      <c r="AP73" s="20"/>
      <c r="AQ73" s="20"/>
      <c r="AR73" s="20"/>
    </row>
    <row r="74" spans="1:44" s="17" customFormat="1" ht="30.75" customHeight="1" x14ac:dyDescent="0.2">
      <c r="A74" s="150"/>
      <c r="C74" s="63"/>
      <c r="D74" s="66" t="str">
        <f t="shared" si="13"/>
        <v/>
      </c>
      <c r="E74" s="69" t="str">
        <f>IFERROR(VLOOKUP(J74,Causa!$A$2:$F$15,6,0),"")</f>
        <v/>
      </c>
      <c r="F74" s="52"/>
      <c r="G74" s="53"/>
      <c r="H74" s="212"/>
      <c r="I74" s="55"/>
      <c r="J74" s="54"/>
      <c r="K74" s="54"/>
      <c r="L74" s="54"/>
      <c r="M74" s="54"/>
      <c r="N74" s="54"/>
      <c r="O74" s="54"/>
      <c r="P74" s="54"/>
      <c r="Q74" s="55"/>
      <c r="R74" s="54"/>
      <c r="S74" s="56">
        <f t="shared" si="17"/>
        <v>0</v>
      </c>
      <c r="T74" s="56">
        <f t="shared" si="14"/>
        <v>0</v>
      </c>
      <c r="U74" s="56">
        <f t="shared" si="18"/>
        <v>0</v>
      </c>
      <c r="V74" s="56">
        <f t="shared" si="15"/>
        <v>0</v>
      </c>
      <c r="W74" s="64" t="str">
        <f t="shared" si="16"/>
        <v/>
      </c>
      <c r="X74" s="56" t="str">
        <f t="shared" si="19"/>
        <v>T</v>
      </c>
      <c r="Y74" s="20"/>
      <c r="Z74" s="19"/>
      <c r="AA74" s="20"/>
      <c r="AB74" s="19"/>
      <c r="AC74" s="21"/>
      <c r="AJ74" s="22"/>
      <c r="AK74" s="22"/>
      <c r="AL74" s="22"/>
      <c r="AM74" s="22"/>
      <c r="AN74" s="20"/>
      <c r="AO74" s="20"/>
      <c r="AP74" s="20"/>
      <c r="AQ74" s="20"/>
      <c r="AR74" s="20"/>
    </row>
    <row r="75" spans="1:44" s="17" customFormat="1" ht="30.75" customHeight="1" x14ac:dyDescent="0.2">
      <c r="A75" s="150"/>
      <c r="C75" s="63"/>
      <c r="D75" s="66" t="str">
        <f t="shared" si="13"/>
        <v/>
      </c>
      <c r="E75" s="69" t="str">
        <f>IFERROR(VLOOKUP(J75,Causa!$A$2:$F$15,6,0),"")</f>
        <v/>
      </c>
      <c r="F75" s="52"/>
      <c r="G75" s="53"/>
      <c r="H75" s="212"/>
      <c r="I75" s="55"/>
      <c r="J75" s="54"/>
      <c r="K75" s="54"/>
      <c r="L75" s="54"/>
      <c r="M75" s="54"/>
      <c r="N75" s="54"/>
      <c r="O75" s="54"/>
      <c r="P75" s="54"/>
      <c r="Q75" s="55"/>
      <c r="R75" s="54"/>
      <c r="S75" s="56">
        <f t="shared" si="17"/>
        <v>0</v>
      </c>
      <c r="T75" s="56">
        <f t="shared" si="14"/>
        <v>0</v>
      </c>
      <c r="U75" s="56">
        <f t="shared" si="18"/>
        <v>0</v>
      </c>
      <c r="V75" s="56">
        <f t="shared" si="15"/>
        <v>0</v>
      </c>
      <c r="W75" s="64" t="str">
        <f t="shared" si="16"/>
        <v/>
      </c>
      <c r="X75" s="56" t="str">
        <f t="shared" si="19"/>
        <v>T</v>
      </c>
      <c r="Y75" s="20"/>
      <c r="Z75" s="19"/>
      <c r="AA75" s="20"/>
      <c r="AB75" s="19"/>
      <c r="AC75" s="21"/>
      <c r="AJ75" s="22"/>
      <c r="AK75" s="22"/>
      <c r="AL75" s="22"/>
      <c r="AM75" s="22"/>
      <c r="AN75" s="20"/>
      <c r="AO75" s="20"/>
      <c r="AP75" s="20"/>
      <c r="AQ75" s="20"/>
      <c r="AR75" s="20"/>
    </row>
    <row r="76" spans="1:44" s="17" customFormat="1" ht="30.75" customHeight="1" x14ac:dyDescent="0.2">
      <c r="A76" s="150"/>
      <c r="C76" s="63"/>
      <c r="D76" s="66" t="str">
        <f t="shared" si="13"/>
        <v/>
      </c>
      <c r="E76" s="69" t="str">
        <f>IFERROR(VLOOKUP(J76,Causa!$A$2:$F$15,6,0),"")</f>
        <v/>
      </c>
      <c r="F76" s="52"/>
      <c r="G76" s="53"/>
      <c r="H76" s="212"/>
      <c r="I76" s="55"/>
      <c r="J76" s="54"/>
      <c r="K76" s="54"/>
      <c r="L76" s="54"/>
      <c r="M76" s="54"/>
      <c r="N76" s="54"/>
      <c r="O76" s="54"/>
      <c r="P76" s="54"/>
      <c r="Q76" s="55"/>
      <c r="R76" s="54"/>
      <c r="S76" s="56">
        <f t="shared" si="17"/>
        <v>0</v>
      </c>
      <c r="T76" s="56">
        <f t="shared" si="14"/>
        <v>0</v>
      </c>
      <c r="U76" s="56">
        <f t="shared" si="18"/>
        <v>0</v>
      </c>
      <c r="V76" s="56">
        <f t="shared" si="15"/>
        <v>0</v>
      </c>
      <c r="W76" s="64" t="str">
        <f t="shared" si="16"/>
        <v/>
      </c>
      <c r="X76" s="56" t="str">
        <f t="shared" si="19"/>
        <v>T</v>
      </c>
      <c r="Y76" s="20"/>
      <c r="Z76" s="19"/>
      <c r="AA76" s="20"/>
      <c r="AB76" s="19"/>
      <c r="AC76" s="21"/>
      <c r="AJ76" s="22"/>
      <c r="AK76" s="22"/>
      <c r="AL76" s="22"/>
      <c r="AM76" s="22"/>
      <c r="AN76" s="20"/>
      <c r="AO76" s="20"/>
      <c r="AP76" s="20"/>
      <c r="AQ76" s="20"/>
      <c r="AR76" s="20"/>
    </row>
    <row r="77" spans="1:44" s="17" customFormat="1" ht="30.75" customHeight="1" x14ac:dyDescent="0.2">
      <c r="A77" s="150"/>
      <c r="C77" s="63"/>
      <c r="D77" s="66" t="str">
        <f t="shared" si="13"/>
        <v/>
      </c>
      <c r="E77" s="69" t="str">
        <f>IFERROR(VLOOKUP(J77,Causa!$A$2:$F$15,6,0),"")</f>
        <v/>
      </c>
      <c r="F77" s="52"/>
      <c r="G77" s="53"/>
      <c r="H77" s="212"/>
      <c r="I77" s="55"/>
      <c r="J77" s="54"/>
      <c r="K77" s="54"/>
      <c r="L77" s="54"/>
      <c r="M77" s="54"/>
      <c r="N77" s="54"/>
      <c r="O77" s="54"/>
      <c r="P77" s="54"/>
      <c r="Q77" s="55"/>
      <c r="R77" s="54"/>
      <c r="S77" s="56">
        <f t="shared" si="17"/>
        <v>0</v>
      </c>
      <c r="T77" s="56">
        <f t="shared" si="14"/>
        <v>0</v>
      </c>
      <c r="U77" s="56">
        <f t="shared" si="18"/>
        <v>0</v>
      </c>
      <c r="V77" s="56">
        <f t="shared" si="15"/>
        <v>0</v>
      </c>
      <c r="W77" s="64" t="str">
        <f t="shared" si="16"/>
        <v/>
      </c>
      <c r="X77" s="56" t="str">
        <f t="shared" si="19"/>
        <v>T</v>
      </c>
      <c r="Y77" s="20"/>
      <c r="Z77" s="19"/>
      <c r="AA77" s="20"/>
      <c r="AB77" s="19"/>
      <c r="AC77" s="21"/>
      <c r="AJ77" s="22"/>
      <c r="AK77" s="22"/>
      <c r="AL77" s="22"/>
      <c r="AM77" s="22"/>
      <c r="AN77" s="20"/>
      <c r="AO77" s="20"/>
      <c r="AP77" s="20"/>
      <c r="AQ77" s="20"/>
      <c r="AR77" s="20"/>
    </row>
    <row r="78" spans="1:44" s="17" customFormat="1" ht="30.75" customHeight="1" x14ac:dyDescent="0.2">
      <c r="A78" s="150"/>
      <c r="C78" s="63"/>
      <c r="D78" s="66" t="str">
        <f t="shared" si="13"/>
        <v/>
      </c>
      <c r="E78" s="69" t="str">
        <f>IFERROR(VLOOKUP(J78,Causa!$A$2:$F$15,6,0),"")</f>
        <v/>
      </c>
      <c r="F78" s="52"/>
      <c r="G78" s="53"/>
      <c r="H78" s="212"/>
      <c r="I78" s="55"/>
      <c r="J78" s="54"/>
      <c r="K78" s="54"/>
      <c r="L78" s="54"/>
      <c r="M78" s="54"/>
      <c r="N78" s="54"/>
      <c r="O78" s="54"/>
      <c r="P78" s="54"/>
      <c r="Q78" s="55"/>
      <c r="R78" s="54"/>
      <c r="S78" s="56">
        <f t="shared" si="17"/>
        <v>0</v>
      </c>
      <c r="T78" s="56">
        <f t="shared" si="14"/>
        <v>0</v>
      </c>
      <c r="U78" s="56">
        <f t="shared" si="18"/>
        <v>0</v>
      </c>
      <c r="V78" s="56">
        <f t="shared" si="15"/>
        <v>0</v>
      </c>
      <c r="W78" s="64" t="str">
        <f t="shared" si="16"/>
        <v/>
      </c>
      <c r="X78" s="56" t="str">
        <f t="shared" si="19"/>
        <v>T</v>
      </c>
      <c r="Y78" s="20"/>
      <c r="Z78" s="19"/>
      <c r="AA78" s="20"/>
      <c r="AB78" s="19"/>
      <c r="AC78" s="21"/>
      <c r="AJ78" s="22"/>
      <c r="AK78" s="22"/>
      <c r="AL78" s="22"/>
      <c r="AM78" s="22"/>
      <c r="AN78" s="20"/>
      <c r="AO78" s="20"/>
      <c r="AP78" s="20"/>
      <c r="AQ78" s="20"/>
      <c r="AR78" s="20"/>
    </row>
    <row r="79" spans="1:44" s="17" customFormat="1" ht="30.75" customHeight="1" x14ac:dyDescent="0.2">
      <c r="A79" s="150"/>
      <c r="C79" s="63"/>
      <c r="D79" s="66" t="str">
        <f t="shared" si="13"/>
        <v/>
      </c>
      <c r="E79" s="69" t="str">
        <f>IFERROR(VLOOKUP(J79,Causa!$A$2:$F$15,6,0),"")</f>
        <v/>
      </c>
      <c r="F79" s="52"/>
      <c r="G79" s="53"/>
      <c r="H79" s="212"/>
      <c r="I79" s="55"/>
      <c r="J79" s="54"/>
      <c r="K79" s="54"/>
      <c r="L79" s="54"/>
      <c r="M79" s="54"/>
      <c r="N79" s="54"/>
      <c r="O79" s="54"/>
      <c r="P79" s="54"/>
      <c r="Q79" s="55"/>
      <c r="R79" s="54"/>
      <c r="S79" s="56">
        <f t="shared" si="17"/>
        <v>0</v>
      </c>
      <c r="T79" s="56">
        <f t="shared" si="14"/>
        <v>0</v>
      </c>
      <c r="U79" s="56">
        <f t="shared" si="18"/>
        <v>0</v>
      </c>
      <c r="V79" s="56">
        <f t="shared" si="15"/>
        <v>0</v>
      </c>
      <c r="W79" s="64" t="str">
        <f t="shared" si="16"/>
        <v/>
      </c>
      <c r="X79" s="56" t="str">
        <f t="shared" si="19"/>
        <v>T</v>
      </c>
      <c r="Y79" s="20"/>
      <c r="Z79" s="19"/>
      <c r="AA79" s="20"/>
      <c r="AB79" s="19"/>
      <c r="AC79" s="21"/>
      <c r="AJ79" s="22"/>
      <c r="AK79" s="22"/>
      <c r="AL79" s="22"/>
      <c r="AM79" s="22"/>
      <c r="AN79" s="20"/>
      <c r="AO79" s="20"/>
      <c r="AP79" s="20"/>
      <c r="AQ79" s="20"/>
      <c r="AR79" s="20"/>
    </row>
    <row r="80" spans="1:44" s="17" customFormat="1" ht="30.75" customHeight="1" x14ac:dyDescent="0.2">
      <c r="A80" s="150"/>
      <c r="C80" s="63"/>
      <c r="D80" s="66" t="str">
        <f t="shared" si="13"/>
        <v/>
      </c>
      <c r="E80" s="69" t="str">
        <f>IFERROR(VLOOKUP(J80,Causa!$A$2:$F$15,6,0),"")</f>
        <v/>
      </c>
      <c r="F80" s="52"/>
      <c r="G80" s="53"/>
      <c r="H80" s="212"/>
      <c r="I80" s="55"/>
      <c r="J80" s="54"/>
      <c r="K80" s="54"/>
      <c r="L80" s="54"/>
      <c r="M80" s="54"/>
      <c r="N80" s="54"/>
      <c r="O80" s="54"/>
      <c r="P80" s="54"/>
      <c r="Q80" s="55"/>
      <c r="R80" s="54"/>
      <c r="S80" s="56">
        <f t="shared" si="17"/>
        <v>0</v>
      </c>
      <c r="T80" s="56">
        <f t="shared" si="14"/>
        <v>0</v>
      </c>
      <c r="U80" s="56">
        <f t="shared" si="18"/>
        <v>0</v>
      </c>
      <c r="V80" s="56">
        <f t="shared" si="15"/>
        <v>0</v>
      </c>
      <c r="W80" s="64" t="str">
        <f t="shared" si="16"/>
        <v/>
      </c>
      <c r="X80" s="56" t="str">
        <f t="shared" si="19"/>
        <v>T</v>
      </c>
      <c r="Y80" s="20"/>
      <c r="Z80" s="19"/>
      <c r="AA80" s="20"/>
      <c r="AB80" s="19"/>
      <c r="AC80" s="21"/>
      <c r="AJ80" s="22"/>
      <c r="AK80" s="22"/>
      <c r="AL80" s="22"/>
      <c r="AM80" s="22"/>
      <c r="AN80" s="20"/>
      <c r="AO80" s="20"/>
      <c r="AP80" s="20"/>
      <c r="AQ80" s="20"/>
      <c r="AR80" s="20"/>
    </row>
    <row r="81" spans="1:44" s="17" customFormat="1" ht="30.75" customHeight="1" x14ac:dyDescent="0.2">
      <c r="A81" s="150"/>
      <c r="C81" s="63"/>
      <c r="D81" s="66" t="str">
        <f t="shared" si="13"/>
        <v/>
      </c>
      <c r="E81" s="69" t="str">
        <f>IFERROR(VLOOKUP(J81,Causa!$A$2:$F$15,6,0),"")</f>
        <v/>
      </c>
      <c r="F81" s="52"/>
      <c r="G81" s="53"/>
      <c r="H81" s="212"/>
      <c r="I81" s="55"/>
      <c r="J81" s="54"/>
      <c r="K81" s="54"/>
      <c r="L81" s="54"/>
      <c r="M81" s="54"/>
      <c r="N81" s="54"/>
      <c r="O81" s="54"/>
      <c r="P81" s="54"/>
      <c r="Q81" s="55"/>
      <c r="R81" s="54"/>
      <c r="S81" s="56">
        <f t="shared" si="17"/>
        <v>0</v>
      </c>
      <c r="T81" s="56">
        <f t="shared" si="14"/>
        <v>0</v>
      </c>
      <c r="U81" s="56">
        <f t="shared" si="18"/>
        <v>0</v>
      </c>
      <c r="V81" s="56">
        <f t="shared" si="15"/>
        <v>0</v>
      </c>
      <c r="W81" s="64" t="str">
        <f t="shared" si="16"/>
        <v/>
      </c>
      <c r="X81" s="56" t="str">
        <f t="shared" si="19"/>
        <v>T</v>
      </c>
      <c r="Y81" s="20"/>
      <c r="Z81" s="19"/>
      <c r="AA81" s="20"/>
      <c r="AB81" s="19"/>
      <c r="AC81" s="21"/>
      <c r="AJ81" s="22"/>
      <c r="AK81" s="22"/>
      <c r="AL81" s="22"/>
      <c r="AM81" s="22"/>
      <c r="AN81" s="20"/>
      <c r="AO81" s="20"/>
      <c r="AP81" s="20"/>
      <c r="AQ81" s="20"/>
      <c r="AR81" s="20"/>
    </row>
    <row r="82" spans="1:44" s="17" customFormat="1" ht="30.75" customHeight="1" x14ac:dyDescent="0.2">
      <c r="A82" s="150"/>
      <c r="C82" s="63"/>
      <c r="D82" s="66" t="str">
        <f t="shared" si="13"/>
        <v/>
      </c>
      <c r="E82" s="69" t="str">
        <f>IFERROR(VLOOKUP(J82,Causa!$A$2:$F$15,6,0),"")</f>
        <v/>
      </c>
      <c r="F82" s="52"/>
      <c r="G82" s="53"/>
      <c r="H82" s="212"/>
      <c r="I82" s="55"/>
      <c r="J82" s="54"/>
      <c r="K82" s="54"/>
      <c r="L82" s="54"/>
      <c r="M82" s="54"/>
      <c r="N82" s="54"/>
      <c r="O82" s="54"/>
      <c r="P82" s="54"/>
      <c r="Q82" s="55"/>
      <c r="R82" s="54"/>
      <c r="S82" s="56">
        <f t="shared" si="17"/>
        <v>0</v>
      </c>
      <c r="T82" s="56">
        <f t="shared" si="14"/>
        <v>0</v>
      </c>
      <c r="U82" s="56">
        <f t="shared" si="18"/>
        <v>0</v>
      </c>
      <c r="V82" s="56">
        <f t="shared" si="15"/>
        <v>0</v>
      </c>
      <c r="W82" s="64" t="str">
        <f t="shared" si="16"/>
        <v/>
      </c>
      <c r="X82" s="56" t="str">
        <f t="shared" si="19"/>
        <v>T</v>
      </c>
      <c r="Y82" s="20"/>
      <c r="Z82" s="19"/>
      <c r="AA82" s="20"/>
      <c r="AB82" s="19"/>
      <c r="AC82" s="21"/>
      <c r="AJ82" s="22"/>
      <c r="AK82" s="22"/>
      <c r="AL82" s="22"/>
      <c r="AM82" s="22"/>
      <c r="AN82" s="20"/>
      <c r="AO82" s="20"/>
      <c r="AP82" s="20"/>
      <c r="AQ82" s="20"/>
      <c r="AR82" s="20"/>
    </row>
    <row r="83" spans="1:44" s="17" customFormat="1" ht="30.75" customHeight="1" x14ac:dyDescent="0.2">
      <c r="A83" s="150"/>
      <c r="C83" s="63"/>
      <c r="D83" s="66" t="str">
        <f t="shared" si="13"/>
        <v/>
      </c>
      <c r="E83" s="69" t="str">
        <f>IFERROR(VLOOKUP(J83,Causa!$A$2:$F$15,6,0),"")</f>
        <v/>
      </c>
      <c r="F83" s="52"/>
      <c r="G83" s="53"/>
      <c r="H83" s="212"/>
      <c r="I83" s="55"/>
      <c r="J83" s="54"/>
      <c r="K83" s="54"/>
      <c r="L83" s="54"/>
      <c r="M83" s="54"/>
      <c r="N83" s="54"/>
      <c r="O83" s="54"/>
      <c r="P83" s="54"/>
      <c r="Q83" s="55"/>
      <c r="R83" s="54"/>
      <c r="S83" s="56">
        <f t="shared" si="17"/>
        <v>0</v>
      </c>
      <c r="T83" s="56">
        <f t="shared" si="14"/>
        <v>0</v>
      </c>
      <c r="U83" s="56">
        <f t="shared" si="18"/>
        <v>0</v>
      </c>
      <c r="V83" s="56">
        <f t="shared" si="15"/>
        <v>0</v>
      </c>
      <c r="W83" s="64" t="str">
        <f t="shared" si="16"/>
        <v/>
      </c>
      <c r="X83" s="56" t="str">
        <f t="shared" si="19"/>
        <v>T</v>
      </c>
      <c r="Y83" s="20"/>
      <c r="Z83" s="19"/>
      <c r="AA83" s="20"/>
      <c r="AB83" s="19"/>
      <c r="AC83" s="21"/>
      <c r="AJ83" s="22"/>
      <c r="AK83" s="22"/>
      <c r="AL83" s="22"/>
      <c r="AM83" s="22"/>
      <c r="AN83" s="20"/>
      <c r="AO83" s="20"/>
      <c r="AP83" s="20"/>
      <c r="AQ83" s="20"/>
      <c r="AR83" s="20"/>
    </row>
    <row r="84" spans="1:44" s="17" customFormat="1" ht="30.75" customHeight="1" x14ac:dyDescent="0.2">
      <c r="A84" s="150"/>
      <c r="C84" s="63"/>
      <c r="D84" s="66" t="str">
        <f t="shared" si="13"/>
        <v/>
      </c>
      <c r="E84" s="69" t="str">
        <f>IFERROR(VLOOKUP(J84,Causa!$A$2:$F$15,6,0),"")</f>
        <v/>
      </c>
      <c r="F84" s="52"/>
      <c r="G84" s="53"/>
      <c r="H84" s="212"/>
      <c r="I84" s="55"/>
      <c r="J84" s="54"/>
      <c r="K84" s="54"/>
      <c r="L84" s="54"/>
      <c r="M84" s="54"/>
      <c r="N84" s="54"/>
      <c r="O84" s="54"/>
      <c r="P84" s="54"/>
      <c r="Q84" s="55"/>
      <c r="R84" s="54"/>
      <c r="S84" s="56">
        <f t="shared" si="17"/>
        <v>0</v>
      </c>
      <c r="T84" s="56">
        <f t="shared" si="14"/>
        <v>0</v>
      </c>
      <c r="U84" s="56">
        <f t="shared" si="18"/>
        <v>0</v>
      </c>
      <c r="V84" s="56">
        <f t="shared" si="15"/>
        <v>0</v>
      </c>
      <c r="W84" s="64" t="str">
        <f t="shared" si="16"/>
        <v/>
      </c>
      <c r="X84" s="56" t="str">
        <f t="shared" si="19"/>
        <v>T</v>
      </c>
      <c r="Y84" s="20"/>
      <c r="Z84" s="19"/>
      <c r="AA84" s="20"/>
      <c r="AB84" s="19"/>
      <c r="AC84" s="21"/>
      <c r="AJ84" s="22"/>
      <c r="AK84" s="22"/>
      <c r="AL84" s="22"/>
      <c r="AM84" s="22"/>
      <c r="AN84" s="20"/>
      <c r="AO84" s="20"/>
      <c r="AP84" s="20"/>
      <c r="AQ84" s="20"/>
      <c r="AR84" s="20"/>
    </row>
    <row r="85" spans="1:44" s="17" customFormat="1" ht="30.75" customHeight="1" x14ac:dyDescent="0.2">
      <c r="A85" s="150"/>
      <c r="C85" s="63"/>
      <c r="D85" s="66" t="str">
        <f t="shared" si="13"/>
        <v/>
      </c>
      <c r="E85" s="69" t="str">
        <f>IFERROR(VLOOKUP(J85,Causa!$A$2:$F$15,6,0),"")</f>
        <v/>
      </c>
      <c r="F85" s="52"/>
      <c r="G85" s="53"/>
      <c r="H85" s="212"/>
      <c r="I85" s="55"/>
      <c r="J85" s="54"/>
      <c r="K85" s="54"/>
      <c r="L85" s="54"/>
      <c r="M85" s="54"/>
      <c r="N85" s="54"/>
      <c r="O85" s="54"/>
      <c r="P85" s="54"/>
      <c r="Q85" s="55"/>
      <c r="R85" s="54"/>
      <c r="S85" s="56">
        <f t="shared" si="17"/>
        <v>0</v>
      </c>
      <c r="T85" s="56">
        <f t="shared" si="14"/>
        <v>0</v>
      </c>
      <c r="U85" s="56">
        <f t="shared" si="18"/>
        <v>0</v>
      </c>
      <c r="V85" s="56">
        <f t="shared" si="15"/>
        <v>0</v>
      </c>
      <c r="W85" s="64" t="str">
        <f t="shared" si="16"/>
        <v/>
      </c>
      <c r="X85" s="56" t="str">
        <f t="shared" si="19"/>
        <v>T</v>
      </c>
      <c r="Y85" s="20"/>
      <c r="Z85" s="19"/>
      <c r="AA85" s="20"/>
      <c r="AB85" s="19"/>
      <c r="AC85" s="21"/>
      <c r="AJ85" s="22"/>
      <c r="AK85" s="22"/>
      <c r="AL85" s="22"/>
      <c r="AM85" s="22"/>
      <c r="AN85" s="20"/>
      <c r="AO85" s="20"/>
      <c r="AP85" s="20"/>
      <c r="AQ85" s="20"/>
      <c r="AR85" s="20"/>
    </row>
    <row r="86" spans="1:44" s="17" customFormat="1" ht="30.75" customHeight="1" x14ac:dyDescent="0.2">
      <c r="A86" s="150"/>
      <c r="C86" s="63"/>
      <c r="D86" s="66" t="str">
        <f t="shared" si="13"/>
        <v/>
      </c>
      <c r="E86" s="69" t="str">
        <f>IFERROR(VLOOKUP(J86,Causa!$A$2:$F$15,6,0),"")</f>
        <v/>
      </c>
      <c r="F86" s="52"/>
      <c r="G86" s="53"/>
      <c r="H86" s="212"/>
      <c r="I86" s="55"/>
      <c r="J86" s="54"/>
      <c r="K86" s="54"/>
      <c r="L86" s="54"/>
      <c r="M86" s="54"/>
      <c r="N86" s="54"/>
      <c r="O86" s="54"/>
      <c r="P86" s="54"/>
      <c r="Q86" s="55"/>
      <c r="R86" s="54"/>
      <c r="S86" s="56">
        <f t="shared" si="17"/>
        <v>0</v>
      </c>
      <c r="T86" s="56">
        <f t="shared" si="14"/>
        <v>0</v>
      </c>
      <c r="U86" s="56">
        <f t="shared" si="18"/>
        <v>0</v>
      </c>
      <c r="V86" s="56">
        <f t="shared" si="15"/>
        <v>0</v>
      </c>
      <c r="W86" s="64" t="str">
        <f t="shared" si="16"/>
        <v/>
      </c>
      <c r="X86" s="56" t="str">
        <f t="shared" si="19"/>
        <v>T</v>
      </c>
      <c r="Y86" s="20"/>
      <c r="Z86" s="19"/>
      <c r="AA86" s="20"/>
      <c r="AB86" s="19"/>
      <c r="AC86" s="21"/>
      <c r="AJ86" s="22"/>
      <c r="AK86" s="22"/>
      <c r="AL86" s="22"/>
      <c r="AM86" s="22"/>
      <c r="AN86" s="20"/>
      <c r="AO86" s="20"/>
      <c r="AP86" s="20"/>
      <c r="AQ86" s="20"/>
      <c r="AR86" s="20"/>
    </row>
    <row r="87" spans="1:44" s="17" customFormat="1" ht="30.75" customHeight="1" x14ac:dyDescent="0.2">
      <c r="A87" s="150"/>
      <c r="C87" s="63"/>
      <c r="D87" s="66" t="str">
        <f t="shared" si="13"/>
        <v/>
      </c>
      <c r="E87" s="69" t="str">
        <f>IFERROR(VLOOKUP(J87,Causa!$A$2:$F$15,6,0),"")</f>
        <v/>
      </c>
      <c r="F87" s="52"/>
      <c r="G87" s="53"/>
      <c r="H87" s="212"/>
      <c r="I87" s="55"/>
      <c r="J87" s="54"/>
      <c r="K87" s="54"/>
      <c r="L87" s="54"/>
      <c r="M87" s="54"/>
      <c r="N87" s="54"/>
      <c r="O87" s="54"/>
      <c r="P87" s="54"/>
      <c r="Q87" s="55"/>
      <c r="R87" s="54"/>
      <c r="S87" s="56">
        <f t="shared" si="17"/>
        <v>0</v>
      </c>
      <c r="T87" s="56">
        <f t="shared" si="14"/>
        <v>0</v>
      </c>
      <c r="U87" s="56">
        <f t="shared" si="18"/>
        <v>0</v>
      </c>
      <c r="V87" s="56">
        <f t="shared" si="15"/>
        <v>0</v>
      </c>
      <c r="W87" s="64" t="str">
        <f t="shared" si="16"/>
        <v/>
      </c>
      <c r="X87" s="56" t="str">
        <f t="shared" si="19"/>
        <v>T</v>
      </c>
      <c r="Y87" s="20"/>
      <c r="Z87" s="19"/>
      <c r="AA87" s="20"/>
      <c r="AB87" s="19"/>
      <c r="AC87" s="21"/>
      <c r="AJ87" s="22"/>
      <c r="AK87" s="22"/>
      <c r="AL87" s="22"/>
      <c r="AM87" s="22"/>
      <c r="AN87" s="20"/>
      <c r="AO87" s="20"/>
      <c r="AP87" s="20"/>
      <c r="AQ87" s="20"/>
      <c r="AR87" s="20"/>
    </row>
    <row r="88" spans="1:44" s="17" customFormat="1" ht="30.75" customHeight="1" x14ac:dyDescent="0.2">
      <c r="A88" s="150"/>
      <c r="C88" s="63"/>
      <c r="D88" s="66" t="str">
        <f t="shared" si="13"/>
        <v/>
      </c>
      <c r="E88" s="69" t="str">
        <f>IFERROR(VLOOKUP(J88,Causa!$A$2:$F$15,6,0),"")</f>
        <v/>
      </c>
      <c r="F88" s="52"/>
      <c r="G88" s="53"/>
      <c r="H88" s="212"/>
      <c r="I88" s="55"/>
      <c r="J88" s="54"/>
      <c r="K88" s="54"/>
      <c r="L88" s="54"/>
      <c r="M88" s="54"/>
      <c r="N88" s="54"/>
      <c r="O88" s="54"/>
      <c r="P88" s="54"/>
      <c r="Q88" s="55"/>
      <c r="R88" s="54"/>
      <c r="S88" s="56">
        <f t="shared" si="17"/>
        <v>0</v>
      </c>
      <c r="T88" s="56">
        <f t="shared" si="14"/>
        <v>0</v>
      </c>
      <c r="U88" s="56">
        <f t="shared" si="18"/>
        <v>0</v>
      </c>
      <c r="V88" s="56">
        <f t="shared" si="15"/>
        <v>0</v>
      </c>
      <c r="W88" s="64" t="str">
        <f t="shared" si="16"/>
        <v/>
      </c>
      <c r="X88" s="56" t="str">
        <f t="shared" si="19"/>
        <v>T</v>
      </c>
      <c r="Y88" s="20"/>
      <c r="Z88" s="19"/>
      <c r="AA88" s="20"/>
      <c r="AB88" s="19"/>
      <c r="AC88" s="21"/>
      <c r="AJ88" s="22"/>
      <c r="AK88" s="22"/>
      <c r="AL88" s="22"/>
      <c r="AM88" s="22"/>
      <c r="AN88" s="20"/>
      <c r="AO88" s="20"/>
      <c r="AP88" s="20"/>
      <c r="AQ88" s="20"/>
      <c r="AR88" s="20"/>
    </row>
    <row r="89" spans="1:44" s="17" customFormat="1" ht="30.75" customHeight="1" x14ac:dyDescent="0.2">
      <c r="A89" s="150"/>
      <c r="C89" s="63"/>
      <c r="D89" s="66" t="str">
        <f t="shared" si="13"/>
        <v/>
      </c>
      <c r="E89" s="69" t="str">
        <f>IFERROR(VLOOKUP(J89,Causa!$A$2:$F$15,6,0),"")</f>
        <v/>
      </c>
      <c r="F89" s="52"/>
      <c r="G89" s="53"/>
      <c r="H89" s="212"/>
      <c r="I89" s="55"/>
      <c r="J89" s="54"/>
      <c r="K89" s="54"/>
      <c r="L89" s="54"/>
      <c r="M89" s="54"/>
      <c r="N89" s="54"/>
      <c r="O89" s="54"/>
      <c r="P89" s="54"/>
      <c r="Q89" s="55"/>
      <c r="R89" s="54"/>
      <c r="S89" s="56">
        <f t="shared" si="17"/>
        <v>0</v>
      </c>
      <c r="T89" s="56">
        <f t="shared" si="14"/>
        <v>0</v>
      </c>
      <c r="U89" s="56">
        <f t="shared" si="18"/>
        <v>0</v>
      </c>
      <c r="V89" s="56">
        <f t="shared" si="15"/>
        <v>0</v>
      </c>
      <c r="W89" s="64" t="str">
        <f t="shared" si="16"/>
        <v/>
      </c>
      <c r="X89" s="56" t="str">
        <f t="shared" si="19"/>
        <v>T</v>
      </c>
      <c r="Y89" s="20"/>
      <c r="Z89" s="19"/>
      <c r="AA89" s="20"/>
      <c r="AB89" s="19"/>
      <c r="AC89" s="21"/>
      <c r="AJ89" s="22"/>
      <c r="AK89" s="22"/>
      <c r="AL89" s="22"/>
      <c r="AM89" s="22"/>
      <c r="AN89" s="20"/>
      <c r="AO89" s="20"/>
      <c r="AP89" s="20"/>
      <c r="AQ89" s="20"/>
      <c r="AR89" s="20"/>
    </row>
    <row r="90" spans="1:44" s="17" customFormat="1" ht="30.75" customHeight="1" x14ac:dyDescent="0.2">
      <c r="A90" s="150"/>
      <c r="C90" s="63"/>
      <c r="D90" s="66" t="str">
        <f t="shared" si="13"/>
        <v/>
      </c>
      <c r="E90" s="69" t="str">
        <f>IFERROR(VLOOKUP(J90,Causa!$A$2:$F$15,6,0),"")</f>
        <v/>
      </c>
      <c r="F90" s="52"/>
      <c r="G90" s="53"/>
      <c r="H90" s="212"/>
      <c r="I90" s="55"/>
      <c r="J90" s="54"/>
      <c r="K90" s="54"/>
      <c r="L90" s="54"/>
      <c r="M90" s="54"/>
      <c r="N90" s="54"/>
      <c r="O90" s="54"/>
      <c r="P90" s="54"/>
      <c r="Q90" s="55"/>
      <c r="R90" s="54"/>
      <c r="S90" s="56">
        <f t="shared" si="17"/>
        <v>0</v>
      </c>
      <c r="T90" s="56">
        <f t="shared" si="14"/>
        <v>0</v>
      </c>
      <c r="U90" s="56">
        <f t="shared" si="18"/>
        <v>0</v>
      </c>
      <c r="V90" s="56">
        <f t="shared" si="15"/>
        <v>0</v>
      </c>
      <c r="W90" s="64" t="str">
        <f t="shared" si="16"/>
        <v/>
      </c>
      <c r="X90" s="56" t="str">
        <f t="shared" si="19"/>
        <v>T</v>
      </c>
      <c r="Y90" s="20"/>
      <c r="Z90" s="19"/>
      <c r="AA90" s="20"/>
      <c r="AB90" s="19"/>
      <c r="AC90" s="21"/>
      <c r="AJ90" s="22"/>
      <c r="AK90" s="22"/>
      <c r="AL90" s="22"/>
      <c r="AM90" s="22"/>
      <c r="AN90" s="20"/>
      <c r="AO90" s="20"/>
      <c r="AP90" s="20"/>
      <c r="AQ90" s="20"/>
      <c r="AR90" s="20"/>
    </row>
    <row r="91" spans="1:44" s="17" customFormat="1" ht="30.75" customHeight="1" x14ac:dyDescent="0.2">
      <c r="A91" s="150"/>
      <c r="C91" s="63"/>
      <c r="D91" s="66" t="str">
        <f t="shared" si="13"/>
        <v/>
      </c>
      <c r="E91" s="69" t="str">
        <f>IFERROR(VLOOKUP(J91,Causa!$A$2:$F$15,6,0),"")</f>
        <v/>
      </c>
      <c r="F91" s="52"/>
      <c r="G91" s="53"/>
      <c r="H91" s="212"/>
      <c r="I91" s="55"/>
      <c r="J91" s="54"/>
      <c r="K91" s="54"/>
      <c r="L91" s="54"/>
      <c r="M91" s="54"/>
      <c r="N91" s="54"/>
      <c r="O91" s="54"/>
      <c r="P91" s="54"/>
      <c r="Q91" s="55"/>
      <c r="R91" s="54"/>
      <c r="S91" s="56">
        <f t="shared" si="17"/>
        <v>0</v>
      </c>
      <c r="T91" s="56">
        <f t="shared" si="14"/>
        <v>0</v>
      </c>
      <c r="U91" s="56">
        <f t="shared" si="18"/>
        <v>0</v>
      </c>
      <c r="V91" s="56">
        <f t="shared" si="15"/>
        <v>0</v>
      </c>
      <c r="W91" s="64" t="str">
        <f t="shared" si="16"/>
        <v/>
      </c>
      <c r="X91" s="56" t="str">
        <f t="shared" si="19"/>
        <v>T</v>
      </c>
      <c r="Y91" s="20"/>
      <c r="Z91" s="19"/>
      <c r="AA91" s="20"/>
      <c r="AB91" s="19"/>
      <c r="AC91" s="21"/>
      <c r="AJ91" s="22"/>
      <c r="AK91" s="22"/>
      <c r="AL91" s="22"/>
      <c r="AM91" s="22"/>
      <c r="AN91" s="20"/>
      <c r="AO91" s="20"/>
      <c r="AP91" s="20"/>
      <c r="AQ91" s="20"/>
      <c r="AR91" s="20"/>
    </row>
    <row r="92" spans="1:44" s="17" customFormat="1" ht="30.75" customHeight="1" x14ac:dyDescent="0.2">
      <c r="A92" s="150"/>
      <c r="C92" s="63"/>
      <c r="D92" s="66" t="str">
        <f t="shared" si="13"/>
        <v/>
      </c>
      <c r="E92" s="69" t="str">
        <f>IFERROR(VLOOKUP(J92,Causa!$A$2:$F$15,6,0),"")</f>
        <v/>
      </c>
      <c r="F92" s="52"/>
      <c r="G92" s="53"/>
      <c r="H92" s="212"/>
      <c r="I92" s="55"/>
      <c r="J92" s="54"/>
      <c r="K92" s="54"/>
      <c r="L92" s="54"/>
      <c r="M92" s="54"/>
      <c r="N92" s="54"/>
      <c r="O92" s="54"/>
      <c r="P92" s="54"/>
      <c r="Q92" s="55"/>
      <c r="R92" s="54"/>
      <c r="S92" s="56">
        <f t="shared" si="17"/>
        <v>0</v>
      </c>
      <c r="T92" s="56">
        <f t="shared" si="14"/>
        <v>0</v>
      </c>
      <c r="U92" s="56">
        <f t="shared" si="18"/>
        <v>0</v>
      </c>
      <c r="V92" s="56">
        <f t="shared" si="15"/>
        <v>0</v>
      </c>
      <c r="W92" s="64" t="str">
        <f t="shared" si="16"/>
        <v/>
      </c>
      <c r="X92" s="56" t="str">
        <f t="shared" si="19"/>
        <v>T</v>
      </c>
      <c r="Y92" s="20"/>
      <c r="Z92" s="19"/>
      <c r="AA92" s="20"/>
      <c r="AB92" s="19"/>
      <c r="AC92" s="21"/>
      <c r="AJ92" s="22"/>
      <c r="AK92" s="22"/>
      <c r="AL92" s="22"/>
      <c r="AM92" s="22"/>
      <c r="AN92" s="20"/>
      <c r="AO92" s="20"/>
      <c r="AP92" s="20"/>
      <c r="AQ92" s="20"/>
      <c r="AR92" s="20"/>
    </row>
    <row r="93" spans="1:44" s="17" customFormat="1" ht="30.75" customHeight="1" x14ac:dyDescent="0.2">
      <c r="A93" s="150"/>
      <c r="C93" s="63"/>
      <c r="D93" s="66" t="str">
        <f t="shared" si="13"/>
        <v/>
      </c>
      <c r="E93" s="69" t="str">
        <f>IFERROR(VLOOKUP(J93,Causa!$A$2:$F$15,6,0),"")</f>
        <v/>
      </c>
      <c r="F93" s="52"/>
      <c r="G93" s="53"/>
      <c r="H93" s="212"/>
      <c r="I93" s="55"/>
      <c r="J93" s="54"/>
      <c r="K93" s="54"/>
      <c r="L93" s="54"/>
      <c r="M93" s="54"/>
      <c r="N93" s="54"/>
      <c r="O93" s="54"/>
      <c r="P93" s="54"/>
      <c r="Q93" s="55"/>
      <c r="R93" s="54"/>
      <c r="S93" s="56">
        <f t="shared" si="17"/>
        <v>0</v>
      </c>
      <c r="T93" s="56">
        <f t="shared" si="14"/>
        <v>0</v>
      </c>
      <c r="U93" s="56">
        <f t="shared" si="18"/>
        <v>0</v>
      </c>
      <c r="V93" s="56">
        <f t="shared" si="15"/>
        <v>0</v>
      </c>
      <c r="W93" s="64" t="str">
        <f t="shared" si="16"/>
        <v/>
      </c>
      <c r="X93" s="56" t="str">
        <f t="shared" si="19"/>
        <v>T</v>
      </c>
      <c r="Y93" s="20"/>
      <c r="Z93" s="19"/>
      <c r="AA93" s="20"/>
      <c r="AB93" s="19"/>
      <c r="AC93" s="21"/>
      <c r="AJ93" s="22"/>
      <c r="AK93" s="22"/>
      <c r="AL93" s="22"/>
      <c r="AM93" s="22"/>
      <c r="AN93" s="20"/>
      <c r="AO93" s="20"/>
      <c r="AP93" s="20"/>
      <c r="AQ93" s="20"/>
      <c r="AR93" s="20"/>
    </row>
    <row r="94" spans="1:44" s="17" customFormat="1" ht="30.75" customHeight="1" x14ac:dyDescent="0.2">
      <c r="A94" s="150"/>
      <c r="C94" s="63"/>
      <c r="D94" s="66" t="str">
        <f t="shared" si="13"/>
        <v/>
      </c>
      <c r="E94" s="69" t="str">
        <f>IFERROR(VLOOKUP(J94,Causa!$A$2:$F$15,6,0),"")</f>
        <v/>
      </c>
      <c r="F94" s="52"/>
      <c r="G94" s="53"/>
      <c r="H94" s="212"/>
      <c r="I94" s="55"/>
      <c r="J94" s="54"/>
      <c r="K94" s="54"/>
      <c r="L94" s="54"/>
      <c r="M94" s="54"/>
      <c r="N94" s="54"/>
      <c r="O94" s="54"/>
      <c r="P94" s="54"/>
      <c r="Q94" s="55"/>
      <c r="R94" s="54"/>
      <c r="S94" s="56">
        <f t="shared" si="17"/>
        <v>0</v>
      </c>
      <c r="T94" s="56">
        <f t="shared" si="14"/>
        <v>0</v>
      </c>
      <c r="U94" s="56">
        <f t="shared" si="18"/>
        <v>0</v>
      </c>
      <c r="V94" s="56">
        <f t="shared" si="15"/>
        <v>0</v>
      </c>
      <c r="W94" s="64" t="str">
        <f t="shared" si="16"/>
        <v/>
      </c>
      <c r="X94" s="56" t="str">
        <f t="shared" si="19"/>
        <v>T</v>
      </c>
      <c r="Y94" s="20"/>
      <c r="Z94" s="19"/>
      <c r="AA94" s="20"/>
      <c r="AB94" s="19"/>
      <c r="AC94" s="21"/>
      <c r="AJ94" s="22"/>
      <c r="AK94" s="22"/>
      <c r="AL94" s="22"/>
      <c r="AM94" s="22"/>
      <c r="AN94" s="20"/>
      <c r="AO94" s="20"/>
      <c r="AP94" s="20"/>
      <c r="AQ94" s="20"/>
      <c r="AR94" s="20"/>
    </row>
    <row r="95" spans="1:44" s="17" customFormat="1" ht="30.75" customHeight="1" x14ac:dyDescent="0.2">
      <c r="A95" s="150"/>
      <c r="C95" s="63"/>
      <c r="D95" s="66" t="str">
        <f t="shared" si="13"/>
        <v/>
      </c>
      <c r="E95" s="69" t="str">
        <f>IFERROR(VLOOKUP(J95,Causa!$A$2:$F$15,6,0),"")</f>
        <v/>
      </c>
      <c r="F95" s="52"/>
      <c r="G95" s="53"/>
      <c r="H95" s="212"/>
      <c r="I95" s="55"/>
      <c r="J95" s="54"/>
      <c r="K95" s="54"/>
      <c r="L95" s="54"/>
      <c r="M95" s="54"/>
      <c r="N95" s="54"/>
      <c r="O95" s="54"/>
      <c r="P95" s="54"/>
      <c r="Q95" s="55"/>
      <c r="R95" s="54"/>
      <c r="S95" s="56">
        <f t="shared" si="17"/>
        <v>0</v>
      </c>
      <c r="T95" s="56">
        <f t="shared" si="14"/>
        <v>0</v>
      </c>
      <c r="U95" s="56">
        <f t="shared" si="18"/>
        <v>0</v>
      </c>
      <c r="V95" s="56">
        <f t="shared" si="15"/>
        <v>0</v>
      </c>
      <c r="W95" s="64" t="str">
        <f t="shared" si="16"/>
        <v/>
      </c>
      <c r="X95" s="56" t="str">
        <f t="shared" si="19"/>
        <v>T</v>
      </c>
      <c r="Y95" s="20"/>
      <c r="Z95" s="19"/>
      <c r="AA95" s="20"/>
      <c r="AB95" s="19"/>
      <c r="AC95" s="21"/>
      <c r="AJ95" s="22"/>
      <c r="AK95" s="22"/>
      <c r="AL95" s="22"/>
      <c r="AM95" s="22"/>
      <c r="AN95" s="20"/>
      <c r="AO95" s="20"/>
      <c r="AP95" s="20"/>
      <c r="AQ95" s="20"/>
      <c r="AR95" s="20"/>
    </row>
    <row r="96" spans="1:44" s="17" customFormat="1" ht="30.75" customHeight="1" x14ac:dyDescent="0.2">
      <c r="A96" s="150"/>
      <c r="C96" s="63"/>
      <c r="D96" s="66" t="str">
        <f t="shared" si="13"/>
        <v/>
      </c>
      <c r="E96" s="69" t="str">
        <f>IFERROR(VLOOKUP(J96,Causa!$A$2:$F$15,6,0),"")</f>
        <v/>
      </c>
      <c r="F96" s="52"/>
      <c r="G96" s="53"/>
      <c r="H96" s="212"/>
      <c r="I96" s="55"/>
      <c r="J96" s="54"/>
      <c r="K96" s="54"/>
      <c r="L96" s="54"/>
      <c r="M96" s="54"/>
      <c r="N96" s="54"/>
      <c r="O96" s="54"/>
      <c r="P96" s="54"/>
      <c r="Q96" s="55"/>
      <c r="R96" s="54"/>
      <c r="S96" s="56">
        <f t="shared" si="17"/>
        <v>0</v>
      </c>
      <c r="T96" s="56">
        <f t="shared" si="14"/>
        <v>0</v>
      </c>
      <c r="U96" s="56">
        <f t="shared" si="18"/>
        <v>0</v>
      </c>
      <c r="V96" s="56">
        <f t="shared" si="15"/>
        <v>0</v>
      </c>
      <c r="W96" s="64" t="str">
        <f t="shared" si="16"/>
        <v/>
      </c>
      <c r="X96" s="56" t="str">
        <f t="shared" si="19"/>
        <v>T</v>
      </c>
      <c r="Y96" s="20"/>
      <c r="Z96" s="19"/>
      <c r="AA96" s="20"/>
      <c r="AB96" s="19"/>
      <c r="AC96" s="21"/>
      <c r="AJ96" s="22"/>
      <c r="AK96" s="22"/>
      <c r="AL96" s="22"/>
      <c r="AM96" s="22"/>
      <c r="AN96" s="20"/>
      <c r="AO96" s="20"/>
      <c r="AP96" s="20"/>
      <c r="AQ96" s="20"/>
      <c r="AR96" s="20"/>
    </row>
    <row r="97" spans="1:44" s="17" customFormat="1" ht="30.75" customHeight="1" x14ac:dyDescent="0.2">
      <c r="A97" s="150"/>
      <c r="C97" s="63"/>
      <c r="D97" s="66" t="str">
        <f t="shared" si="13"/>
        <v/>
      </c>
      <c r="E97" s="69" t="str">
        <f>IFERROR(VLOOKUP(J97,Causa!$A$2:$F$15,6,0),"")</f>
        <v/>
      </c>
      <c r="F97" s="52"/>
      <c r="G97" s="53"/>
      <c r="H97" s="212"/>
      <c r="I97" s="55"/>
      <c r="J97" s="54"/>
      <c r="K97" s="54"/>
      <c r="L97" s="54"/>
      <c r="M97" s="54"/>
      <c r="N97" s="54"/>
      <c r="O97" s="54"/>
      <c r="P97" s="54"/>
      <c r="Q97" s="55"/>
      <c r="R97" s="54"/>
      <c r="S97" s="56">
        <f t="shared" si="17"/>
        <v>0</v>
      </c>
      <c r="T97" s="56">
        <f t="shared" si="14"/>
        <v>0</v>
      </c>
      <c r="U97" s="56">
        <f t="shared" si="18"/>
        <v>0</v>
      </c>
      <c r="V97" s="56">
        <f t="shared" si="15"/>
        <v>0</v>
      </c>
      <c r="W97" s="64" t="str">
        <f t="shared" si="16"/>
        <v/>
      </c>
      <c r="X97" s="56" t="str">
        <f t="shared" si="19"/>
        <v>T</v>
      </c>
      <c r="Y97" s="20"/>
      <c r="Z97" s="19"/>
      <c r="AA97" s="20"/>
      <c r="AB97" s="19"/>
      <c r="AC97" s="21"/>
      <c r="AJ97" s="22"/>
      <c r="AK97" s="22"/>
      <c r="AL97" s="22"/>
      <c r="AM97" s="22"/>
      <c r="AN97" s="20"/>
      <c r="AO97" s="20"/>
      <c r="AP97" s="20"/>
      <c r="AQ97" s="20"/>
      <c r="AR97" s="20"/>
    </row>
    <row r="98" spans="1:44" s="17" customFormat="1" ht="30.75" customHeight="1" x14ac:dyDescent="0.2">
      <c r="A98" s="150"/>
      <c r="C98" s="63"/>
      <c r="D98" s="66" t="str">
        <f t="shared" si="13"/>
        <v/>
      </c>
      <c r="E98" s="69" t="str">
        <f>IFERROR(VLOOKUP(J98,Causa!$A$2:$F$15,6,0),"")</f>
        <v/>
      </c>
      <c r="F98" s="52"/>
      <c r="G98" s="53"/>
      <c r="H98" s="212"/>
      <c r="I98" s="55"/>
      <c r="J98" s="54"/>
      <c r="K98" s="54"/>
      <c r="L98" s="54"/>
      <c r="M98" s="54"/>
      <c r="N98" s="54"/>
      <c r="O98" s="54"/>
      <c r="P98" s="54"/>
      <c r="Q98" s="55"/>
      <c r="R98" s="54"/>
      <c r="S98" s="56">
        <f t="shared" si="17"/>
        <v>0</v>
      </c>
      <c r="T98" s="56">
        <f t="shared" si="14"/>
        <v>0</v>
      </c>
      <c r="U98" s="56">
        <f t="shared" si="18"/>
        <v>0</v>
      </c>
      <c r="V98" s="56">
        <f t="shared" si="15"/>
        <v>0</v>
      </c>
      <c r="W98" s="64" t="str">
        <f t="shared" si="16"/>
        <v/>
      </c>
      <c r="X98" s="56" t="str">
        <f t="shared" si="19"/>
        <v>T</v>
      </c>
      <c r="Y98" s="20"/>
      <c r="Z98" s="19"/>
      <c r="AA98" s="20"/>
      <c r="AB98" s="19"/>
      <c r="AC98" s="21"/>
      <c r="AJ98" s="22"/>
      <c r="AK98" s="22"/>
      <c r="AL98" s="22"/>
      <c r="AM98" s="22"/>
      <c r="AN98" s="20"/>
      <c r="AO98" s="20"/>
      <c r="AP98" s="20"/>
      <c r="AQ98" s="20"/>
      <c r="AR98" s="20"/>
    </row>
    <row r="99" spans="1:44" s="17" customFormat="1" ht="30.75" customHeight="1" x14ac:dyDescent="0.2">
      <c r="A99" s="150"/>
      <c r="C99" s="63"/>
      <c r="D99" s="66" t="str">
        <f t="shared" ref="D99:D162" si="20">IF(E99="","",IF(E99=1,IF(COUNTA(F99:P99)=9,1,0),IF(J99="OPERACIO",IF(COUNTA(F99:P99)=7,1,0),IF(COUNTA(F99:P99)=7,1,0))))</f>
        <v/>
      </c>
      <c r="E99" s="69" t="str">
        <f>IFERROR(VLOOKUP(J99,Causa!$A$2:$F$15,6,0),"")</f>
        <v/>
      </c>
      <c r="F99" s="52"/>
      <c r="G99" s="53"/>
      <c r="H99" s="212"/>
      <c r="I99" s="55"/>
      <c r="J99" s="54"/>
      <c r="K99" s="54"/>
      <c r="L99" s="54"/>
      <c r="M99" s="54"/>
      <c r="N99" s="54"/>
      <c r="O99" s="54"/>
      <c r="P99" s="54"/>
      <c r="Q99" s="55"/>
      <c r="R99" s="54"/>
      <c r="S99" s="56">
        <f t="shared" si="17"/>
        <v>0</v>
      </c>
      <c r="T99" s="56">
        <f t="shared" ref="T99:T162" si="21">IF(J99="Programa",P99,0)-S99</f>
        <v>0</v>
      </c>
      <c r="U99" s="56">
        <f t="shared" si="18"/>
        <v>0</v>
      </c>
      <c r="V99" s="56">
        <f t="shared" ref="V99:V162" si="22">IF(J99="ELECTRIC",P99,0)+IF(J99="INSTRUME",P99,0)+IF(J99="MECANICA",P99,0)+IF(J99="OPERACIO",P99,0)+IF(J99="AUTOMATI",P99,0)</f>
        <v>0</v>
      </c>
      <c r="W99" s="64" t="str">
        <f t="shared" ref="W99:W162" si="23">IF(F99="","",HOUR(F99))</f>
        <v/>
      </c>
      <c r="X99" s="56" t="str">
        <f t="shared" si="19"/>
        <v>T</v>
      </c>
      <c r="Y99" s="20"/>
      <c r="Z99" s="19"/>
      <c r="AA99" s="20"/>
      <c r="AB99" s="19"/>
      <c r="AC99" s="21"/>
      <c r="AJ99" s="22"/>
      <c r="AK99" s="22"/>
      <c r="AL99" s="22"/>
      <c r="AM99" s="22"/>
      <c r="AN99" s="20"/>
      <c r="AO99" s="20"/>
      <c r="AP99" s="20"/>
      <c r="AQ99" s="20"/>
      <c r="AR99" s="20"/>
    </row>
    <row r="100" spans="1:44" s="17" customFormat="1" ht="30.75" customHeight="1" x14ac:dyDescent="0.2">
      <c r="A100" s="150"/>
      <c r="C100" s="63"/>
      <c r="D100" s="66" t="str">
        <f t="shared" si="20"/>
        <v/>
      </c>
      <c r="E100" s="69" t="str">
        <f>IFERROR(VLOOKUP(J100,Causa!$A$2:$F$15,6,0),"")</f>
        <v/>
      </c>
      <c r="F100" s="52"/>
      <c r="G100" s="53"/>
      <c r="H100" s="212"/>
      <c r="I100" s="55"/>
      <c r="J100" s="54"/>
      <c r="K100" s="54"/>
      <c r="L100" s="54"/>
      <c r="M100" s="54"/>
      <c r="N100" s="54"/>
      <c r="O100" s="54"/>
      <c r="P100" s="54"/>
      <c r="Q100" s="55"/>
      <c r="R100" s="54"/>
      <c r="S100" s="56">
        <f t="shared" ref="S100:S163" si="24">IF(K100="tiempo no programado",P100,0)</f>
        <v>0</v>
      </c>
      <c r="T100" s="56">
        <f t="shared" si="21"/>
        <v>0</v>
      </c>
      <c r="U100" s="56">
        <f t="shared" ref="U100:U163" si="25">IF(J100="CALIDAD",P100,0)+IF(J100="LOGISTIC",P100,0)+IF(J100="REPUESTO",P100,0)+IF(J100="SALAMAQ",P100,0)</f>
        <v>0</v>
      </c>
      <c r="V100" s="56">
        <f t="shared" si="22"/>
        <v>0</v>
      </c>
      <c r="W100" s="64" t="str">
        <f t="shared" si="23"/>
        <v/>
      </c>
      <c r="X100" s="56" t="str">
        <f t="shared" ref="X100:X163" si="26">IF(OR(W100=23,W100&lt;7),"N",IF(AND(W100&gt;=7,W100&lt;15),"M","T"))</f>
        <v>T</v>
      </c>
      <c r="Y100" s="20"/>
      <c r="Z100" s="19"/>
      <c r="AA100" s="20"/>
      <c r="AB100" s="19"/>
      <c r="AC100" s="21"/>
      <c r="AJ100" s="22"/>
      <c r="AK100" s="22"/>
      <c r="AL100" s="22"/>
      <c r="AM100" s="22"/>
      <c r="AN100" s="20"/>
      <c r="AO100" s="20"/>
      <c r="AP100" s="20"/>
      <c r="AQ100" s="20"/>
      <c r="AR100" s="20"/>
    </row>
    <row r="101" spans="1:44" s="17" customFormat="1" ht="30.75" customHeight="1" x14ac:dyDescent="0.2">
      <c r="A101" s="150"/>
      <c r="C101" s="63"/>
      <c r="D101" s="66" t="str">
        <f t="shared" si="20"/>
        <v/>
      </c>
      <c r="E101" s="69" t="str">
        <f>IFERROR(VLOOKUP(J101,Causa!$A$2:$F$15,6,0),"")</f>
        <v/>
      </c>
      <c r="F101" s="52"/>
      <c r="G101" s="53"/>
      <c r="H101" s="212"/>
      <c r="I101" s="55"/>
      <c r="J101" s="54"/>
      <c r="K101" s="54"/>
      <c r="L101" s="54"/>
      <c r="M101" s="54"/>
      <c r="N101" s="54"/>
      <c r="O101" s="54"/>
      <c r="P101" s="54"/>
      <c r="Q101" s="55"/>
      <c r="R101" s="54"/>
      <c r="S101" s="56">
        <f t="shared" si="24"/>
        <v>0</v>
      </c>
      <c r="T101" s="56">
        <f t="shared" si="21"/>
        <v>0</v>
      </c>
      <c r="U101" s="56">
        <f t="shared" si="25"/>
        <v>0</v>
      </c>
      <c r="V101" s="56">
        <f t="shared" si="22"/>
        <v>0</v>
      </c>
      <c r="W101" s="64" t="str">
        <f t="shared" si="23"/>
        <v/>
      </c>
      <c r="X101" s="56" t="str">
        <f t="shared" si="26"/>
        <v>T</v>
      </c>
      <c r="Y101" s="20"/>
      <c r="Z101" s="19"/>
      <c r="AA101" s="20"/>
      <c r="AB101" s="19"/>
      <c r="AC101" s="21"/>
      <c r="AJ101" s="22"/>
      <c r="AK101" s="22"/>
      <c r="AL101" s="22"/>
      <c r="AM101" s="22"/>
      <c r="AN101" s="20"/>
      <c r="AO101" s="20"/>
      <c r="AP101" s="20"/>
      <c r="AQ101" s="20"/>
      <c r="AR101" s="20"/>
    </row>
    <row r="102" spans="1:44" s="17" customFormat="1" ht="30.75" customHeight="1" x14ac:dyDescent="0.2">
      <c r="A102" s="150"/>
      <c r="C102" s="63"/>
      <c r="D102" s="66" t="str">
        <f t="shared" si="20"/>
        <v/>
      </c>
      <c r="E102" s="69" t="str">
        <f>IFERROR(VLOOKUP(J102,Causa!$A$2:$F$15,6,0),"")</f>
        <v/>
      </c>
      <c r="F102" s="52"/>
      <c r="G102" s="53"/>
      <c r="H102" s="212"/>
      <c r="I102" s="55"/>
      <c r="J102" s="54"/>
      <c r="K102" s="54"/>
      <c r="L102" s="54"/>
      <c r="M102" s="54"/>
      <c r="N102" s="54"/>
      <c r="O102" s="54"/>
      <c r="P102" s="54"/>
      <c r="Q102" s="55"/>
      <c r="R102" s="54"/>
      <c r="S102" s="56">
        <f t="shared" si="24"/>
        <v>0</v>
      </c>
      <c r="T102" s="56">
        <f t="shared" si="21"/>
        <v>0</v>
      </c>
      <c r="U102" s="56">
        <f t="shared" si="25"/>
        <v>0</v>
      </c>
      <c r="V102" s="56">
        <f t="shared" si="22"/>
        <v>0</v>
      </c>
      <c r="W102" s="64" t="str">
        <f t="shared" si="23"/>
        <v/>
      </c>
      <c r="X102" s="56" t="str">
        <f t="shared" si="26"/>
        <v>T</v>
      </c>
      <c r="Y102" s="20"/>
      <c r="Z102" s="19"/>
      <c r="AA102" s="20"/>
      <c r="AB102" s="19"/>
      <c r="AC102" s="21"/>
      <c r="AJ102" s="22"/>
      <c r="AK102" s="22"/>
      <c r="AL102" s="22"/>
      <c r="AM102" s="22"/>
      <c r="AN102" s="20"/>
      <c r="AO102" s="20"/>
      <c r="AP102" s="20"/>
      <c r="AQ102" s="20"/>
      <c r="AR102" s="20"/>
    </row>
    <row r="103" spans="1:44" s="17" customFormat="1" ht="30.75" customHeight="1" x14ac:dyDescent="0.2">
      <c r="A103" s="150"/>
      <c r="C103" s="63"/>
      <c r="D103" s="66" t="str">
        <f t="shared" si="20"/>
        <v/>
      </c>
      <c r="E103" s="69" t="str">
        <f>IFERROR(VLOOKUP(J103,Causa!$A$2:$F$15,6,0),"")</f>
        <v/>
      </c>
      <c r="F103" s="52"/>
      <c r="G103" s="53"/>
      <c r="H103" s="212"/>
      <c r="I103" s="55"/>
      <c r="J103" s="54"/>
      <c r="K103" s="54"/>
      <c r="L103" s="54"/>
      <c r="M103" s="54"/>
      <c r="N103" s="54"/>
      <c r="O103" s="54"/>
      <c r="P103" s="54"/>
      <c r="Q103" s="55"/>
      <c r="R103" s="54"/>
      <c r="S103" s="56">
        <f t="shared" si="24"/>
        <v>0</v>
      </c>
      <c r="T103" s="56">
        <f t="shared" si="21"/>
        <v>0</v>
      </c>
      <c r="U103" s="56">
        <f t="shared" si="25"/>
        <v>0</v>
      </c>
      <c r="V103" s="56">
        <f t="shared" si="22"/>
        <v>0</v>
      </c>
      <c r="W103" s="64" t="str">
        <f t="shared" si="23"/>
        <v/>
      </c>
      <c r="X103" s="56" t="str">
        <f t="shared" si="26"/>
        <v>T</v>
      </c>
      <c r="Y103" s="20"/>
      <c r="Z103" s="19"/>
      <c r="AA103" s="20"/>
      <c r="AB103" s="19"/>
      <c r="AC103" s="21"/>
      <c r="AJ103" s="22"/>
      <c r="AK103" s="22"/>
      <c r="AL103" s="22"/>
      <c r="AM103" s="22"/>
      <c r="AN103" s="20"/>
      <c r="AO103" s="20"/>
      <c r="AP103" s="20"/>
      <c r="AQ103" s="20"/>
      <c r="AR103" s="20"/>
    </row>
    <row r="104" spans="1:44" s="17" customFormat="1" ht="30.75" customHeight="1" x14ac:dyDescent="0.2">
      <c r="A104" s="150"/>
      <c r="C104" s="63"/>
      <c r="D104" s="66" t="str">
        <f t="shared" si="20"/>
        <v/>
      </c>
      <c r="E104" s="69" t="str">
        <f>IFERROR(VLOOKUP(J104,Causa!$A$2:$F$15,6,0),"")</f>
        <v/>
      </c>
      <c r="F104" s="52"/>
      <c r="G104" s="53"/>
      <c r="H104" s="212"/>
      <c r="I104" s="55"/>
      <c r="J104" s="54"/>
      <c r="K104" s="54"/>
      <c r="L104" s="54"/>
      <c r="M104" s="54"/>
      <c r="N104" s="54"/>
      <c r="O104" s="54"/>
      <c r="P104" s="54"/>
      <c r="Q104" s="55"/>
      <c r="R104" s="54"/>
      <c r="S104" s="56">
        <f t="shared" si="24"/>
        <v>0</v>
      </c>
      <c r="T104" s="56">
        <f t="shared" si="21"/>
        <v>0</v>
      </c>
      <c r="U104" s="56">
        <f t="shared" si="25"/>
        <v>0</v>
      </c>
      <c r="V104" s="56">
        <f t="shared" si="22"/>
        <v>0</v>
      </c>
      <c r="W104" s="64" t="str">
        <f t="shared" si="23"/>
        <v/>
      </c>
      <c r="X104" s="56" t="str">
        <f t="shared" si="26"/>
        <v>T</v>
      </c>
      <c r="Y104" s="20"/>
      <c r="Z104" s="19"/>
      <c r="AA104" s="20"/>
      <c r="AB104" s="19"/>
      <c r="AC104" s="21"/>
      <c r="AJ104" s="22"/>
      <c r="AK104" s="22"/>
      <c r="AL104" s="22"/>
      <c r="AM104" s="22"/>
      <c r="AN104" s="20"/>
      <c r="AO104" s="20"/>
      <c r="AP104" s="20"/>
      <c r="AQ104" s="20"/>
      <c r="AR104" s="20"/>
    </row>
    <row r="105" spans="1:44" s="17" customFormat="1" ht="30.75" customHeight="1" x14ac:dyDescent="0.2">
      <c r="A105" s="150"/>
      <c r="C105" s="63"/>
      <c r="D105" s="66" t="str">
        <f t="shared" si="20"/>
        <v/>
      </c>
      <c r="E105" s="69" t="str">
        <f>IFERROR(VLOOKUP(J105,Causa!$A$2:$F$15,6,0),"")</f>
        <v/>
      </c>
      <c r="F105" s="52"/>
      <c r="G105" s="53"/>
      <c r="H105" s="212"/>
      <c r="I105" s="55"/>
      <c r="J105" s="54"/>
      <c r="K105" s="54"/>
      <c r="L105" s="54"/>
      <c r="M105" s="54"/>
      <c r="N105" s="54"/>
      <c r="O105" s="54"/>
      <c r="P105" s="54"/>
      <c r="Q105" s="55"/>
      <c r="R105" s="54"/>
      <c r="S105" s="56">
        <f t="shared" si="24"/>
        <v>0</v>
      </c>
      <c r="T105" s="56">
        <f t="shared" si="21"/>
        <v>0</v>
      </c>
      <c r="U105" s="56">
        <f t="shared" si="25"/>
        <v>0</v>
      </c>
      <c r="V105" s="56">
        <f t="shared" si="22"/>
        <v>0</v>
      </c>
      <c r="W105" s="64" t="str">
        <f t="shared" si="23"/>
        <v/>
      </c>
      <c r="X105" s="56" t="str">
        <f t="shared" si="26"/>
        <v>T</v>
      </c>
      <c r="Y105" s="20"/>
      <c r="Z105" s="19"/>
      <c r="AA105" s="20"/>
      <c r="AB105" s="19"/>
      <c r="AC105" s="21"/>
      <c r="AJ105" s="22"/>
      <c r="AK105" s="22"/>
      <c r="AL105" s="22"/>
      <c r="AM105" s="22"/>
      <c r="AN105" s="20"/>
      <c r="AO105" s="20"/>
      <c r="AP105" s="20"/>
      <c r="AQ105" s="20"/>
      <c r="AR105" s="20"/>
    </row>
    <row r="106" spans="1:44" s="17" customFormat="1" ht="30.75" customHeight="1" x14ac:dyDescent="0.2">
      <c r="A106" s="150"/>
      <c r="C106" s="63"/>
      <c r="D106" s="66" t="str">
        <f t="shared" si="20"/>
        <v/>
      </c>
      <c r="E106" s="69" t="str">
        <f>IFERROR(VLOOKUP(J106,Causa!$A$2:$F$15,6,0),"")</f>
        <v/>
      </c>
      <c r="F106" s="52"/>
      <c r="G106" s="53"/>
      <c r="H106" s="212"/>
      <c r="I106" s="55"/>
      <c r="J106" s="54"/>
      <c r="K106" s="54"/>
      <c r="L106" s="54"/>
      <c r="M106" s="54"/>
      <c r="N106" s="54"/>
      <c r="O106" s="54"/>
      <c r="P106" s="54"/>
      <c r="Q106" s="55"/>
      <c r="R106" s="54"/>
      <c r="S106" s="56">
        <f t="shared" si="24"/>
        <v>0</v>
      </c>
      <c r="T106" s="56">
        <f t="shared" si="21"/>
        <v>0</v>
      </c>
      <c r="U106" s="56">
        <f t="shared" si="25"/>
        <v>0</v>
      </c>
      <c r="V106" s="56">
        <f t="shared" si="22"/>
        <v>0</v>
      </c>
      <c r="W106" s="64" t="str">
        <f t="shared" si="23"/>
        <v/>
      </c>
      <c r="X106" s="56" t="str">
        <f t="shared" si="26"/>
        <v>T</v>
      </c>
      <c r="Y106" s="20"/>
      <c r="Z106" s="19"/>
      <c r="AA106" s="20"/>
      <c r="AB106" s="19"/>
      <c r="AC106" s="21"/>
      <c r="AJ106" s="22"/>
      <c r="AK106" s="22"/>
      <c r="AL106" s="22"/>
      <c r="AM106" s="22"/>
      <c r="AN106" s="20"/>
      <c r="AO106" s="20"/>
      <c r="AP106" s="20"/>
      <c r="AQ106" s="20"/>
      <c r="AR106" s="20"/>
    </row>
    <row r="107" spans="1:44" s="17" customFormat="1" ht="30.75" customHeight="1" x14ac:dyDescent="0.2">
      <c r="A107" s="150"/>
      <c r="C107" s="63"/>
      <c r="D107" s="66" t="str">
        <f t="shared" si="20"/>
        <v/>
      </c>
      <c r="E107" s="69" t="str">
        <f>IFERROR(VLOOKUP(J107,Causa!$A$2:$F$15,6,0),"")</f>
        <v/>
      </c>
      <c r="F107" s="52"/>
      <c r="G107" s="53"/>
      <c r="H107" s="212"/>
      <c r="I107" s="55"/>
      <c r="J107" s="54"/>
      <c r="K107" s="54"/>
      <c r="L107" s="54"/>
      <c r="M107" s="54"/>
      <c r="N107" s="54"/>
      <c r="O107" s="54"/>
      <c r="P107" s="54"/>
      <c r="Q107" s="55"/>
      <c r="R107" s="54"/>
      <c r="S107" s="56">
        <f t="shared" si="24"/>
        <v>0</v>
      </c>
      <c r="T107" s="56">
        <f t="shared" si="21"/>
        <v>0</v>
      </c>
      <c r="U107" s="56">
        <f t="shared" si="25"/>
        <v>0</v>
      </c>
      <c r="V107" s="56">
        <f t="shared" si="22"/>
        <v>0</v>
      </c>
      <c r="W107" s="64" t="str">
        <f t="shared" si="23"/>
        <v/>
      </c>
      <c r="X107" s="56" t="str">
        <f t="shared" si="26"/>
        <v>T</v>
      </c>
      <c r="Y107" s="20"/>
      <c r="Z107" s="19"/>
      <c r="AA107" s="20"/>
      <c r="AB107" s="19"/>
      <c r="AC107" s="21"/>
      <c r="AJ107" s="22"/>
      <c r="AK107" s="22"/>
      <c r="AL107" s="22"/>
      <c r="AM107" s="22"/>
      <c r="AN107" s="20"/>
      <c r="AO107" s="20"/>
      <c r="AP107" s="20"/>
      <c r="AQ107" s="20"/>
      <c r="AR107" s="20"/>
    </row>
    <row r="108" spans="1:44" s="17" customFormat="1" ht="30.75" customHeight="1" x14ac:dyDescent="0.2">
      <c r="A108" s="150"/>
      <c r="C108" s="63"/>
      <c r="D108" s="66" t="str">
        <f t="shared" si="20"/>
        <v/>
      </c>
      <c r="E108" s="69" t="str">
        <f>IFERROR(VLOOKUP(J108,Causa!$A$2:$F$15,6,0),"")</f>
        <v/>
      </c>
      <c r="F108" s="52"/>
      <c r="G108" s="53"/>
      <c r="H108" s="212"/>
      <c r="I108" s="55"/>
      <c r="J108" s="54"/>
      <c r="K108" s="54"/>
      <c r="L108" s="54"/>
      <c r="M108" s="54"/>
      <c r="N108" s="54"/>
      <c r="O108" s="54"/>
      <c r="P108" s="54"/>
      <c r="Q108" s="55"/>
      <c r="R108" s="54"/>
      <c r="S108" s="56">
        <f t="shared" si="24"/>
        <v>0</v>
      </c>
      <c r="T108" s="56">
        <f t="shared" si="21"/>
        <v>0</v>
      </c>
      <c r="U108" s="56">
        <f t="shared" si="25"/>
        <v>0</v>
      </c>
      <c r="V108" s="56">
        <f t="shared" si="22"/>
        <v>0</v>
      </c>
      <c r="W108" s="64" t="str">
        <f t="shared" si="23"/>
        <v/>
      </c>
      <c r="X108" s="56" t="str">
        <f t="shared" si="26"/>
        <v>T</v>
      </c>
      <c r="Y108" s="20"/>
      <c r="Z108" s="19"/>
      <c r="AA108" s="20"/>
      <c r="AB108" s="19"/>
      <c r="AC108" s="21"/>
      <c r="AJ108" s="22"/>
      <c r="AK108" s="22"/>
      <c r="AL108" s="22"/>
      <c r="AM108" s="22"/>
      <c r="AN108" s="20"/>
      <c r="AO108" s="20"/>
      <c r="AP108" s="20"/>
      <c r="AQ108" s="20"/>
      <c r="AR108" s="20"/>
    </row>
    <row r="109" spans="1:44" s="17" customFormat="1" ht="30.75" customHeight="1" x14ac:dyDescent="0.2">
      <c r="A109" s="150"/>
      <c r="C109" s="63"/>
      <c r="D109" s="66" t="str">
        <f t="shared" si="20"/>
        <v/>
      </c>
      <c r="E109" s="69" t="str">
        <f>IFERROR(VLOOKUP(J109,Causa!$A$2:$F$15,6,0),"")</f>
        <v/>
      </c>
      <c r="F109" s="52"/>
      <c r="G109" s="53"/>
      <c r="H109" s="212"/>
      <c r="I109" s="55"/>
      <c r="J109" s="54"/>
      <c r="K109" s="54"/>
      <c r="L109" s="54"/>
      <c r="M109" s="54"/>
      <c r="N109" s="54"/>
      <c r="O109" s="54"/>
      <c r="P109" s="54"/>
      <c r="Q109" s="55"/>
      <c r="R109" s="54"/>
      <c r="S109" s="56">
        <f t="shared" si="24"/>
        <v>0</v>
      </c>
      <c r="T109" s="56">
        <f t="shared" si="21"/>
        <v>0</v>
      </c>
      <c r="U109" s="56">
        <f t="shared" si="25"/>
        <v>0</v>
      </c>
      <c r="V109" s="56">
        <f t="shared" si="22"/>
        <v>0</v>
      </c>
      <c r="W109" s="64" t="str">
        <f t="shared" si="23"/>
        <v/>
      </c>
      <c r="X109" s="56" t="str">
        <f t="shared" si="26"/>
        <v>T</v>
      </c>
      <c r="Y109" s="20"/>
      <c r="Z109" s="19"/>
      <c r="AA109" s="20"/>
      <c r="AB109" s="19"/>
      <c r="AC109" s="21"/>
      <c r="AJ109" s="22"/>
      <c r="AK109" s="22"/>
      <c r="AL109" s="22"/>
      <c r="AM109" s="22"/>
      <c r="AN109" s="20"/>
      <c r="AO109" s="20"/>
      <c r="AP109" s="20"/>
      <c r="AQ109" s="20"/>
      <c r="AR109" s="20"/>
    </row>
    <row r="110" spans="1:44" s="17" customFormat="1" ht="30.75" customHeight="1" x14ac:dyDescent="0.2">
      <c r="A110" s="150"/>
      <c r="C110" s="63"/>
      <c r="D110" s="66" t="str">
        <f t="shared" si="20"/>
        <v/>
      </c>
      <c r="E110" s="69" t="str">
        <f>IFERROR(VLOOKUP(J110,Causa!$A$2:$F$15,6,0),"")</f>
        <v/>
      </c>
      <c r="F110" s="52"/>
      <c r="G110" s="53"/>
      <c r="H110" s="212"/>
      <c r="I110" s="55"/>
      <c r="J110" s="54"/>
      <c r="K110" s="54"/>
      <c r="L110" s="54"/>
      <c r="M110" s="54"/>
      <c r="N110" s="54"/>
      <c r="O110" s="54"/>
      <c r="P110" s="54"/>
      <c r="Q110" s="55"/>
      <c r="R110" s="54"/>
      <c r="S110" s="56">
        <f t="shared" si="24"/>
        <v>0</v>
      </c>
      <c r="T110" s="56">
        <f t="shared" si="21"/>
        <v>0</v>
      </c>
      <c r="U110" s="56">
        <f t="shared" si="25"/>
        <v>0</v>
      </c>
      <c r="V110" s="56">
        <f t="shared" si="22"/>
        <v>0</v>
      </c>
      <c r="W110" s="64" t="str">
        <f t="shared" si="23"/>
        <v/>
      </c>
      <c r="X110" s="56" t="str">
        <f t="shared" si="26"/>
        <v>T</v>
      </c>
      <c r="Y110" s="20"/>
      <c r="Z110" s="19"/>
      <c r="AA110" s="20"/>
      <c r="AB110" s="19"/>
      <c r="AC110" s="21"/>
      <c r="AJ110" s="22"/>
      <c r="AK110" s="22"/>
      <c r="AL110" s="22"/>
      <c r="AM110" s="22"/>
      <c r="AN110" s="20"/>
      <c r="AO110" s="20"/>
      <c r="AP110" s="20"/>
      <c r="AQ110" s="20"/>
      <c r="AR110" s="20"/>
    </row>
    <row r="111" spans="1:44" s="17" customFormat="1" ht="30.75" customHeight="1" x14ac:dyDescent="0.2">
      <c r="A111" s="150"/>
      <c r="C111" s="63"/>
      <c r="D111" s="66" t="str">
        <f t="shared" si="20"/>
        <v/>
      </c>
      <c r="E111" s="69" t="str">
        <f>IFERROR(VLOOKUP(J111,Causa!$A$2:$F$15,6,0),"")</f>
        <v/>
      </c>
      <c r="F111" s="52"/>
      <c r="G111" s="53"/>
      <c r="H111" s="212"/>
      <c r="I111" s="55"/>
      <c r="J111" s="54"/>
      <c r="K111" s="54"/>
      <c r="L111" s="54"/>
      <c r="M111" s="54"/>
      <c r="N111" s="54"/>
      <c r="O111" s="54"/>
      <c r="P111" s="54"/>
      <c r="Q111" s="55"/>
      <c r="R111" s="54"/>
      <c r="S111" s="56">
        <f t="shared" si="24"/>
        <v>0</v>
      </c>
      <c r="T111" s="56">
        <f t="shared" si="21"/>
        <v>0</v>
      </c>
      <c r="U111" s="56">
        <f t="shared" si="25"/>
        <v>0</v>
      </c>
      <c r="V111" s="56">
        <f t="shared" si="22"/>
        <v>0</v>
      </c>
      <c r="W111" s="64" t="str">
        <f t="shared" si="23"/>
        <v/>
      </c>
      <c r="X111" s="56" t="str">
        <f t="shared" si="26"/>
        <v>T</v>
      </c>
      <c r="Y111" s="20"/>
      <c r="Z111" s="19"/>
      <c r="AA111" s="20"/>
      <c r="AB111" s="19"/>
      <c r="AC111" s="21"/>
      <c r="AJ111" s="22"/>
      <c r="AK111" s="22"/>
      <c r="AL111" s="22"/>
      <c r="AM111" s="22"/>
      <c r="AN111" s="20"/>
      <c r="AO111" s="20"/>
      <c r="AP111" s="20"/>
      <c r="AQ111" s="20"/>
      <c r="AR111" s="20"/>
    </row>
    <row r="112" spans="1:44" s="17" customFormat="1" ht="30.75" customHeight="1" x14ac:dyDescent="0.2">
      <c r="A112" s="150"/>
      <c r="C112" s="63"/>
      <c r="D112" s="66" t="str">
        <f t="shared" si="20"/>
        <v/>
      </c>
      <c r="E112" s="69" t="str">
        <f>IFERROR(VLOOKUP(J112,Causa!$A$2:$F$15,6,0),"")</f>
        <v/>
      </c>
      <c r="F112" s="52"/>
      <c r="G112" s="53"/>
      <c r="H112" s="212"/>
      <c r="I112" s="55"/>
      <c r="J112" s="54"/>
      <c r="K112" s="54"/>
      <c r="L112" s="54"/>
      <c r="M112" s="54"/>
      <c r="N112" s="54"/>
      <c r="O112" s="54"/>
      <c r="P112" s="54"/>
      <c r="Q112" s="55"/>
      <c r="R112" s="54"/>
      <c r="S112" s="56">
        <f t="shared" si="24"/>
        <v>0</v>
      </c>
      <c r="T112" s="56">
        <f t="shared" si="21"/>
        <v>0</v>
      </c>
      <c r="U112" s="56">
        <f t="shared" si="25"/>
        <v>0</v>
      </c>
      <c r="V112" s="56">
        <f t="shared" si="22"/>
        <v>0</v>
      </c>
      <c r="W112" s="64" t="str">
        <f t="shared" si="23"/>
        <v/>
      </c>
      <c r="X112" s="56" t="str">
        <f t="shared" si="26"/>
        <v>T</v>
      </c>
      <c r="Y112" s="20"/>
      <c r="Z112" s="19"/>
      <c r="AA112" s="20"/>
      <c r="AB112" s="19"/>
      <c r="AC112" s="21"/>
      <c r="AJ112" s="22"/>
      <c r="AK112" s="22"/>
      <c r="AL112" s="22"/>
      <c r="AM112" s="22"/>
      <c r="AN112" s="20"/>
      <c r="AO112" s="20"/>
      <c r="AP112" s="20"/>
      <c r="AQ112" s="20"/>
      <c r="AR112" s="20"/>
    </row>
    <row r="113" spans="1:39" s="91" customFormat="1" ht="13.2" x14ac:dyDescent="0.25">
      <c r="A113" s="151"/>
      <c r="C113" s="63"/>
      <c r="D113" s="66" t="str">
        <f t="shared" si="20"/>
        <v/>
      </c>
      <c r="E113" s="69" t="str">
        <f>IFERROR(VLOOKUP(J113,Causa!$A$2:$F$15,6,0),"")</f>
        <v/>
      </c>
      <c r="F113" s="52"/>
      <c r="G113" s="53"/>
      <c r="H113" s="212"/>
      <c r="I113" s="55"/>
      <c r="J113" s="54"/>
      <c r="K113" s="54"/>
      <c r="L113" s="54"/>
      <c r="M113" s="54"/>
      <c r="N113" s="54"/>
      <c r="O113" s="54"/>
      <c r="P113" s="54"/>
      <c r="Q113" s="55"/>
      <c r="R113" s="54"/>
      <c r="S113" s="56">
        <f t="shared" si="24"/>
        <v>0</v>
      </c>
      <c r="T113" s="56">
        <f t="shared" si="21"/>
        <v>0</v>
      </c>
      <c r="U113" s="56">
        <f t="shared" si="25"/>
        <v>0</v>
      </c>
      <c r="V113" s="56">
        <f t="shared" si="22"/>
        <v>0</v>
      </c>
      <c r="W113" s="64" t="str">
        <f t="shared" si="23"/>
        <v/>
      </c>
      <c r="X113" s="56" t="str">
        <f t="shared" si="26"/>
        <v>T</v>
      </c>
      <c r="Y113" s="251"/>
      <c r="Z113" s="251"/>
      <c r="AB113" s="116"/>
      <c r="AC113" s="117"/>
      <c r="AJ113" s="118"/>
      <c r="AK113" s="118"/>
      <c r="AL113" s="118"/>
      <c r="AM113" s="118"/>
    </row>
    <row r="114" spans="1:39" s="91" customFormat="1" ht="13.2" x14ac:dyDescent="0.25">
      <c r="A114" s="151"/>
      <c r="C114" s="63"/>
      <c r="D114" s="66" t="str">
        <f t="shared" si="20"/>
        <v/>
      </c>
      <c r="E114" s="69" t="str">
        <f>IFERROR(VLOOKUP(J114,Causa!$A$2:$F$15,6,0),"")</f>
        <v/>
      </c>
      <c r="F114" s="52"/>
      <c r="G114" s="53"/>
      <c r="H114" s="212"/>
      <c r="I114" s="55"/>
      <c r="J114" s="54"/>
      <c r="K114" s="54"/>
      <c r="L114" s="54"/>
      <c r="M114" s="54"/>
      <c r="N114" s="54"/>
      <c r="O114" s="54"/>
      <c r="P114" s="54"/>
      <c r="Q114" s="55"/>
      <c r="R114" s="54"/>
      <c r="S114" s="56">
        <f t="shared" si="24"/>
        <v>0</v>
      </c>
      <c r="T114" s="56">
        <f t="shared" si="21"/>
        <v>0</v>
      </c>
      <c r="U114" s="56">
        <f t="shared" si="25"/>
        <v>0</v>
      </c>
      <c r="V114" s="56">
        <f t="shared" si="22"/>
        <v>0</v>
      </c>
      <c r="W114" s="64" t="str">
        <f t="shared" si="23"/>
        <v/>
      </c>
      <c r="X114" s="56" t="str">
        <f t="shared" si="26"/>
        <v>T</v>
      </c>
      <c r="Y114" s="197"/>
      <c r="Z114" s="197"/>
      <c r="AB114" s="116"/>
      <c r="AC114" s="117"/>
      <c r="AJ114" s="118"/>
      <c r="AK114" s="118"/>
      <c r="AL114" s="118"/>
      <c r="AM114" s="118"/>
    </row>
    <row r="115" spans="1:39" ht="21.75" customHeight="1" x14ac:dyDescent="0.25">
      <c r="C115" s="63"/>
      <c r="D115" s="66" t="str">
        <f t="shared" si="20"/>
        <v/>
      </c>
      <c r="E115" s="69" t="str">
        <f>IFERROR(VLOOKUP(J115,Causa!$A$2:$F$15,6,0),"")</f>
        <v/>
      </c>
      <c r="F115" s="52"/>
      <c r="G115" s="53"/>
      <c r="H115" s="212"/>
      <c r="I115" s="55"/>
      <c r="J115" s="54"/>
      <c r="K115" s="54"/>
      <c r="L115" s="54"/>
      <c r="M115" s="54"/>
      <c r="N115" s="54"/>
      <c r="O115" s="54"/>
      <c r="P115" s="54"/>
      <c r="Q115" s="55"/>
      <c r="R115" s="54"/>
      <c r="S115" s="56">
        <f t="shared" si="24"/>
        <v>0</v>
      </c>
      <c r="T115" s="56">
        <f t="shared" si="21"/>
        <v>0</v>
      </c>
      <c r="U115" s="56">
        <f t="shared" si="25"/>
        <v>0</v>
      </c>
      <c r="V115" s="56">
        <f t="shared" si="22"/>
        <v>0</v>
      </c>
      <c r="W115" s="64" t="str">
        <f t="shared" si="23"/>
        <v/>
      </c>
      <c r="X115" s="56" t="str">
        <f t="shared" si="26"/>
        <v>T</v>
      </c>
    </row>
    <row r="116" spans="1:39" ht="21.75" customHeight="1" x14ac:dyDescent="0.25">
      <c r="C116" s="63"/>
      <c r="D116" s="66" t="str">
        <f t="shared" si="20"/>
        <v/>
      </c>
      <c r="E116" s="69" t="str">
        <f>IFERROR(VLOOKUP(J116,Causa!$A$2:$F$15,6,0),"")</f>
        <v/>
      </c>
      <c r="F116" s="52"/>
      <c r="G116" s="53"/>
      <c r="H116" s="212"/>
      <c r="I116" s="55"/>
      <c r="J116" s="54"/>
      <c r="K116" s="54"/>
      <c r="L116" s="54"/>
      <c r="M116" s="54"/>
      <c r="N116" s="54"/>
      <c r="O116" s="54"/>
      <c r="P116" s="54"/>
      <c r="Q116" s="55"/>
      <c r="R116" s="54"/>
      <c r="S116" s="56">
        <f t="shared" si="24"/>
        <v>0</v>
      </c>
      <c r="T116" s="56">
        <f t="shared" si="21"/>
        <v>0</v>
      </c>
      <c r="U116" s="56">
        <f t="shared" si="25"/>
        <v>0</v>
      </c>
      <c r="V116" s="56">
        <f t="shared" si="22"/>
        <v>0</v>
      </c>
      <c r="W116" s="64" t="str">
        <f t="shared" si="23"/>
        <v/>
      </c>
      <c r="X116" s="56" t="str">
        <f t="shared" si="26"/>
        <v>T</v>
      </c>
    </row>
    <row r="117" spans="1:39" ht="21.75" customHeight="1" x14ac:dyDescent="0.25">
      <c r="C117" s="63"/>
      <c r="D117" s="66" t="str">
        <f t="shared" si="20"/>
        <v/>
      </c>
      <c r="E117" s="69" t="str">
        <f>IFERROR(VLOOKUP(J117,Causa!$A$2:$F$15,6,0),"")</f>
        <v/>
      </c>
      <c r="F117" s="52"/>
      <c r="G117" s="53"/>
      <c r="H117" s="212"/>
      <c r="I117" s="55"/>
      <c r="J117" s="54"/>
      <c r="K117" s="54"/>
      <c r="L117" s="54"/>
      <c r="M117" s="54"/>
      <c r="N117" s="54"/>
      <c r="O117" s="54"/>
      <c r="P117" s="54"/>
      <c r="Q117" s="55"/>
      <c r="R117" s="54"/>
      <c r="S117" s="56">
        <f t="shared" si="24"/>
        <v>0</v>
      </c>
      <c r="T117" s="56">
        <f t="shared" si="21"/>
        <v>0</v>
      </c>
      <c r="U117" s="56">
        <f t="shared" si="25"/>
        <v>0</v>
      </c>
      <c r="V117" s="56">
        <f t="shared" si="22"/>
        <v>0</v>
      </c>
      <c r="W117" s="64" t="str">
        <f t="shared" si="23"/>
        <v/>
      </c>
      <c r="X117" s="56" t="str">
        <f t="shared" si="26"/>
        <v>T</v>
      </c>
    </row>
    <row r="118" spans="1:39" ht="21.75" customHeight="1" x14ac:dyDescent="0.25">
      <c r="C118" s="63"/>
      <c r="D118" s="66" t="str">
        <f t="shared" si="20"/>
        <v/>
      </c>
      <c r="E118" s="69" t="str">
        <f>IFERROR(VLOOKUP(J118,Causa!$A$2:$F$15,6,0),"")</f>
        <v/>
      </c>
      <c r="F118" s="52"/>
      <c r="G118" s="53"/>
      <c r="H118" s="212"/>
      <c r="I118" s="55"/>
      <c r="J118" s="54"/>
      <c r="K118" s="54"/>
      <c r="L118" s="54"/>
      <c r="M118" s="54"/>
      <c r="N118" s="54"/>
      <c r="O118" s="54"/>
      <c r="P118" s="54"/>
      <c r="Q118" s="55"/>
      <c r="R118" s="54"/>
      <c r="S118" s="56">
        <f t="shared" si="24"/>
        <v>0</v>
      </c>
      <c r="T118" s="56">
        <f t="shared" si="21"/>
        <v>0</v>
      </c>
      <c r="U118" s="56">
        <f t="shared" si="25"/>
        <v>0</v>
      </c>
      <c r="V118" s="56">
        <f t="shared" si="22"/>
        <v>0</v>
      </c>
      <c r="W118" s="64" t="str">
        <f t="shared" si="23"/>
        <v/>
      </c>
      <c r="X118" s="56" t="str">
        <f t="shared" si="26"/>
        <v>T</v>
      </c>
    </row>
    <row r="119" spans="1:39" ht="21.75" customHeight="1" x14ac:dyDescent="0.25">
      <c r="C119" s="63"/>
      <c r="D119" s="66" t="str">
        <f t="shared" si="20"/>
        <v/>
      </c>
      <c r="E119" s="69" t="str">
        <f>IFERROR(VLOOKUP(J119,Causa!$A$2:$F$15,6,0),"")</f>
        <v/>
      </c>
      <c r="F119" s="52"/>
      <c r="G119" s="53"/>
      <c r="H119" s="212"/>
      <c r="I119" s="55"/>
      <c r="J119" s="54"/>
      <c r="K119" s="54"/>
      <c r="L119" s="54"/>
      <c r="M119" s="54"/>
      <c r="N119" s="54"/>
      <c r="O119" s="54"/>
      <c r="P119" s="54"/>
      <c r="Q119" s="55"/>
      <c r="R119" s="54"/>
      <c r="S119" s="56">
        <f t="shared" si="24"/>
        <v>0</v>
      </c>
      <c r="T119" s="56">
        <f t="shared" si="21"/>
        <v>0</v>
      </c>
      <c r="U119" s="56">
        <f t="shared" si="25"/>
        <v>0</v>
      </c>
      <c r="V119" s="56">
        <f t="shared" si="22"/>
        <v>0</v>
      </c>
      <c r="W119" s="64" t="str">
        <f t="shared" si="23"/>
        <v/>
      </c>
      <c r="X119" s="56" t="str">
        <f t="shared" si="26"/>
        <v>T</v>
      </c>
    </row>
    <row r="120" spans="1:39" ht="21.75" customHeight="1" x14ac:dyDescent="0.25">
      <c r="C120" s="63"/>
      <c r="D120" s="66" t="str">
        <f t="shared" si="20"/>
        <v/>
      </c>
      <c r="E120" s="69" t="str">
        <f>IFERROR(VLOOKUP(J120,Causa!$A$2:$F$15,6,0),"")</f>
        <v/>
      </c>
      <c r="F120" s="52"/>
      <c r="G120" s="53"/>
      <c r="H120" s="212"/>
      <c r="I120" s="55"/>
      <c r="J120" s="54"/>
      <c r="K120" s="54"/>
      <c r="L120" s="54"/>
      <c r="M120" s="54"/>
      <c r="N120" s="54"/>
      <c r="O120" s="54"/>
      <c r="P120" s="54"/>
      <c r="Q120" s="55"/>
      <c r="R120" s="54"/>
      <c r="S120" s="56">
        <f t="shared" si="24"/>
        <v>0</v>
      </c>
      <c r="T120" s="56">
        <f t="shared" si="21"/>
        <v>0</v>
      </c>
      <c r="U120" s="56">
        <f t="shared" si="25"/>
        <v>0</v>
      </c>
      <c r="V120" s="56">
        <f t="shared" si="22"/>
        <v>0</v>
      </c>
      <c r="W120" s="64" t="str">
        <f t="shared" si="23"/>
        <v/>
      </c>
      <c r="X120" s="56" t="str">
        <f t="shared" si="26"/>
        <v>T</v>
      </c>
    </row>
    <row r="121" spans="1:39" ht="21.75" customHeight="1" x14ac:dyDescent="0.25">
      <c r="C121" s="63"/>
      <c r="D121" s="66" t="str">
        <f t="shared" si="20"/>
        <v/>
      </c>
      <c r="E121" s="69" t="str">
        <f>IFERROR(VLOOKUP(J121,Causa!$A$2:$F$15,6,0),"")</f>
        <v/>
      </c>
      <c r="F121" s="52"/>
      <c r="G121" s="53"/>
      <c r="H121" s="212"/>
      <c r="I121" s="55"/>
      <c r="J121" s="54"/>
      <c r="K121" s="54"/>
      <c r="L121" s="54"/>
      <c r="M121" s="54"/>
      <c r="N121" s="54"/>
      <c r="O121" s="54"/>
      <c r="P121" s="54"/>
      <c r="Q121" s="55"/>
      <c r="R121" s="54"/>
      <c r="S121" s="56">
        <f t="shared" si="24"/>
        <v>0</v>
      </c>
      <c r="T121" s="56">
        <f t="shared" si="21"/>
        <v>0</v>
      </c>
      <c r="U121" s="56">
        <f t="shared" si="25"/>
        <v>0</v>
      </c>
      <c r="V121" s="56">
        <f t="shared" si="22"/>
        <v>0</v>
      </c>
      <c r="W121" s="64" t="str">
        <f t="shared" si="23"/>
        <v/>
      </c>
      <c r="X121" s="56" t="str">
        <f t="shared" si="26"/>
        <v>T</v>
      </c>
    </row>
    <row r="122" spans="1:39" ht="21.75" customHeight="1" x14ac:dyDescent="0.25">
      <c r="C122" s="63"/>
      <c r="D122" s="66" t="str">
        <f t="shared" si="20"/>
        <v/>
      </c>
      <c r="E122" s="69" t="str">
        <f>IFERROR(VLOOKUP(J122,Causa!$A$2:$F$15,6,0),"")</f>
        <v/>
      </c>
      <c r="F122" s="52"/>
      <c r="G122" s="53"/>
      <c r="H122" s="212"/>
      <c r="I122" s="55"/>
      <c r="J122" s="54"/>
      <c r="K122" s="54"/>
      <c r="L122" s="54"/>
      <c r="M122" s="54"/>
      <c r="N122" s="54"/>
      <c r="O122" s="54"/>
      <c r="P122" s="54"/>
      <c r="Q122" s="55"/>
      <c r="R122" s="54"/>
      <c r="S122" s="56">
        <f t="shared" si="24"/>
        <v>0</v>
      </c>
      <c r="T122" s="56">
        <f t="shared" si="21"/>
        <v>0</v>
      </c>
      <c r="U122" s="56">
        <f t="shared" si="25"/>
        <v>0</v>
      </c>
      <c r="V122" s="56">
        <f t="shared" si="22"/>
        <v>0</v>
      </c>
      <c r="W122" s="64" t="str">
        <f t="shared" si="23"/>
        <v/>
      </c>
      <c r="X122" s="56" t="str">
        <f t="shared" si="26"/>
        <v>T</v>
      </c>
    </row>
    <row r="123" spans="1:39" ht="21.75" customHeight="1" x14ac:dyDescent="0.25">
      <c r="C123" s="63"/>
      <c r="D123" s="66" t="str">
        <f t="shared" si="20"/>
        <v/>
      </c>
      <c r="E123" s="69" t="str">
        <f>IFERROR(VLOOKUP(J123,Causa!$A$2:$F$15,6,0),"")</f>
        <v/>
      </c>
      <c r="F123" s="52"/>
      <c r="G123" s="53"/>
      <c r="H123" s="212"/>
      <c r="I123" s="55"/>
      <c r="J123" s="54"/>
      <c r="K123" s="54"/>
      <c r="L123" s="54"/>
      <c r="M123" s="54"/>
      <c r="N123" s="54"/>
      <c r="O123" s="54"/>
      <c r="P123" s="54"/>
      <c r="Q123" s="55"/>
      <c r="R123" s="54"/>
      <c r="S123" s="56">
        <f t="shared" si="24"/>
        <v>0</v>
      </c>
      <c r="T123" s="56">
        <f t="shared" si="21"/>
        <v>0</v>
      </c>
      <c r="U123" s="56">
        <f t="shared" si="25"/>
        <v>0</v>
      </c>
      <c r="V123" s="56">
        <f t="shared" si="22"/>
        <v>0</v>
      </c>
      <c r="W123" s="64" t="str">
        <f t="shared" si="23"/>
        <v/>
      </c>
      <c r="X123" s="56" t="str">
        <f t="shared" si="26"/>
        <v>T</v>
      </c>
    </row>
    <row r="124" spans="1:39" ht="21.75" customHeight="1" x14ac:dyDescent="0.25">
      <c r="C124" s="63"/>
      <c r="D124" s="66" t="str">
        <f t="shared" si="20"/>
        <v/>
      </c>
      <c r="E124" s="69" t="str">
        <f>IFERROR(VLOOKUP(J124,Causa!$A$2:$F$15,6,0),"")</f>
        <v/>
      </c>
      <c r="F124" s="52"/>
      <c r="G124" s="53"/>
      <c r="H124" s="212"/>
      <c r="I124" s="55"/>
      <c r="J124" s="54"/>
      <c r="K124" s="54"/>
      <c r="L124" s="54"/>
      <c r="M124" s="54"/>
      <c r="N124" s="54"/>
      <c r="O124" s="54"/>
      <c r="P124" s="54"/>
      <c r="Q124" s="55"/>
      <c r="R124" s="54"/>
      <c r="S124" s="56">
        <f t="shared" si="24"/>
        <v>0</v>
      </c>
      <c r="T124" s="56">
        <f t="shared" si="21"/>
        <v>0</v>
      </c>
      <c r="U124" s="56">
        <f t="shared" si="25"/>
        <v>0</v>
      </c>
      <c r="V124" s="56">
        <f t="shared" si="22"/>
        <v>0</v>
      </c>
      <c r="W124" s="64" t="str">
        <f t="shared" si="23"/>
        <v/>
      </c>
      <c r="X124" s="56" t="str">
        <f t="shared" si="26"/>
        <v>T</v>
      </c>
    </row>
    <row r="125" spans="1:39" ht="21.75" customHeight="1" x14ac:dyDescent="0.25">
      <c r="C125" s="63"/>
      <c r="D125" s="66" t="str">
        <f t="shared" si="20"/>
        <v/>
      </c>
      <c r="E125" s="69" t="str">
        <f>IFERROR(VLOOKUP(J125,Causa!$A$2:$F$15,6,0),"")</f>
        <v/>
      </c>
      <c r="F125" s="52"/>
      <c r="G125" s="53"/>
      <c r="H125" s="212"/>
      <c r="I125" s="55"/>
      <c r="J125" s="54"/>
      <c r="K125" s="54"/>
      <c r="L125" s="54"/>
      <c r="M125" s="54"/>
      <c r="N125" s="54"/>
      <c r="O125" s="54"/>
      <c r="P125" s="54"/>
      <c r="Q125" s="55"/>
      <c r="R125" s="54"/>
      <c r="S125" s="56">
        <f t="shared" si="24"/>
        <v>0</v>
      </c>
      <c r="T125" s="56">
        <f t="shared" si="21"/>
        <v>0</v>
      </c>
      <c r="U125" s="56">
        <f t="shared" si="25"/>
        <v>0</v>
      </c>
      <c r="V125" s="56">
        <f t="shared" si="22"/>
        <v>0</v>
      </c>
      <c r="W125" s="64" t="str">
        <f t="shared" si="23"/>
        <v/>
      </c>
      <c r="X125" s="56" t="str">
        <f t="shared" si="26"/>
        <v>T</v>
      </c>
    </row>
    <row r="126" spans="1:39" ht="21.75" customHeight="1" x14ac:dyDescent="0.25">
      <c r="C126" s="63"/>
      <c r="D126" s="66" t="str">
        <f t="shared" si="20"/>
        <v/>
      </c>
      <c r="E126" s="69" t="str">
        <f>IFERROR(VLOOKUP(J126,Causa!$A$2:$F$15,6,0),"")</f>
        <v/>
      </c>
      <c r="F126" s="52"/>
      <c r="G126" s="53"/>
      <c r="H126" s="212"/>
      <c r="I126" s="55"/>
      <c r="J126" s="54"/>
      <c r="K126" s="54"/>
      <c r="L126" s="54"/>
      <c r="M126" s="54"/>
      <c r="N126" s="54"/>
      <c r="O126" s="54"/>
      <c r="P126" s="54"/>
      <c r="Q126" s="55"/>
      <c r="R126" s="54"/>
      <c r="S126" s="56">
        <f t="shared" si="24"/>
        <v>0</v>
      </c>
      <c r="T126" s="56">
        <f t="shared" si="21"/>
        <v>0</v>
      </c>
      <c r="U126" s="56">
        <f t="shared" si="25"/>
        <v>0</v>
      </c>
      <c r="V126" s="56">
        <f t="shared" si="22"/>
        <v>0</v>
      </c>
      <c r="W126" s="64" t="str">
        <f t="shared" si="23"/>
        <v/>
      </c>
      <c r="X126" s="56" t="str">
        <f t="shared" si="26"/>
        <v>T</v>
      </c>
    </row>
    <row r="127" spans="1:39" ht="21.75" customHeight="1" x14ac:dyDescent="0.25">
      <c r="C127" s="63"/>
      <c r="D127" s="66" t="str">
        <f t="shared" si="20"/>
        <v/>
      </c>
      <c r="E127" s="69" t="str">
        <f>IFERROR(VLOOKUP(J127,Causa!$A$2:$F$15,6,0),"")</f>
        <v/>
      </c>
      <c r="F127" s="52"/>
      <c r="G127" s="53"/>
      <c r="H127" s="212"/>
      <c r="I127" s="55"/>
      <c r="J127" s="54"/>
      <c r="K127" s="54"/>
      <c r="L127" s="54"/>
      <c r="M127" s="54"/>
      <c r="N127" s="54"/>
      <c r="O127" s="54"/>
      <c r="P127" s="54"/>
      <c r="Q127" s="55"/>
      <c r="R127" s="54"/>
      <c r="S127" s="56">
        <f t="shared" si="24"/>
        <v>0</v>
      </c>
      <c r="T127" s="56">
        <f t="shared" si="21"/>
        <v>0</v>
      </c>
      <c r="U127" s="56">
        <f t="shared" si="25"/>
        <v>0</v>
      </c>
      <c r="V127" s="56">
        <f t="shared" si="22"/>
        <v>0</v>
      </c>
      <c r="W127" s="64" t="str">
        <f t="shared" si="23"/>
        <v/>
      </c>
      <c r="X127" s="56" t="str">
        <f t="shared" si="26"/>
        <v>T</v>
      </c>
    </row>
    <row r="128" spans="1:39" ht="21.75" customHeight="1" x14ac:dyDescent="0.25">
      <c r="C128" s="63"/>
      <c r="D128" s="66" t="str">
        <f t="shared" si="20"/>
        <v/>
      </c>
      <c r="E128" s="69" t="str">
        <f>IFERROR(VLOOKUP(J128,Causa!$A$2:$F$15,6,0),"")</f>
        <v/>
      </c>
      <c r="F128" s="52"/>
      <c r="G128" s="53"/>
      <c r="H128" s="212"/>
      <c r="I128" s="55"/>
      <c r="J128" s="54"/>
      <c r="K128" s="54"/>
      <c r="L128" s="54"/>
      <c r="M128" s="54"/>
      <c r="N128" s="54"/>
      <c r="O128" s="54"/>
      <c r="P128" s="54"/>
      <c r="Q128" s="55"/>
      <c r="R128" s="54"/>
      <c r="S128" s="56">
        <f t="shared" si="24"/>
        <v>0</v>
      </c>
      <c r="T128" s="56">
        <f t="shared" si="21"/>
        <v>0</v>
      </c>
      <c r="U128" s="56">
        <f t="shared" si="25"/>
        <v>0</v>
      </c>
      <c r="V128" s="56">
        <f t="shared" si="22"/>
        <v>0</v>
      </c>
      <c r="W128" s="64" t="str">
        <f t="shared" si="23"/>
        <v/>
      </c>
      <c r="X128" s="56" t="str">
        <f t="shared" si="26"/>
        <v>T</v>
      </c>
    </row>
    <row r="129" spans="3:24" ht="21.75" customHeight="1" x14ac:dyDescent="0.25">
      <c r="C129" s="63"/>
      <c r="D129" s="66" t="str">
        <f t="shared" si="20"/>
        <v/>
      </c>
      <c r="E129" s="69" t="str">
        <f>IFERROR(VLOOKUP(J129,Causa!$A$2:$F$15,6,0),"")</f>
        <v/>
      </c>
      <c r="F129" s="52"/>
      <c r="G129" s="53"/>
      <c r="H129" s="212"/>
      <c r="I129" s="55"/>
      <c r="J129" s="54"/>
      <c r="K129" s="54"/>
      <c r="L129" s="54"/>
      <c r="M129" s="54"/>
      <c r="N129" s="54"/>
      <c r="O129" s="54"/>
      <c r="P129" s="54"/>
      <c r="Q129" s="55"/>
      <c r="R129" s="54"/>
      <c r="S129" s="56">
        <f t="shared" si="24"/>
        <v>0</v>
      </c>
      <c r="T129" s="56">
        <f t="shared" si="21"/>
        <v>0</v>
      </c>
      <c r="U129" s="56">
        <f t="shared" si="25"/>
        <v>0</v>
      </c>
      <c r="V129" s="56">
        <f t="shared" si="22"/>
        <v>0</v>
      </c>
      <c r="W129" s="64" t="str">
        <f t="shared" si="23"/>
        <v/>
      </c>
      <c r="X129" s="56" t="str">
        <f t="shared" si="26"/>
        <v>T</v>
      </c>
    </row>
    <row r="130" spans="3:24" ht="21.75" customHeight="1" x14ac:dyDescent="0.25">
      <c r="C130" s="63"/>
      <c r="D130" s="66" t="str">
        <f t="shared" si="20"/>
        <v/>
      </c>
      <c r="E130" s="69" t="str">
        <f>IFERROR(VLOOKUP(J130,Causa!$A$2:$F$15,6,0),"")</f>
        <v/>
      </c>
      <c r="F130" s="52"/>
      <c r="G130" s="53"/>
      <c r="H130" s="212"/>
      <c r="I130" s="55"/>
      <c r="J130" s="54"/>
      <c r="K130" s="54"/>
      <c r="L130" s="54"/>
      <c r="M130" s="54"/>
      <c r="N130" s="54"/>
      <c r="O130" s="54"/>
      <c r="P130" s="54"/>
      <c r="Q130" s="55"/>
      <c r="R130" s="54"/>
      <c r="S130" s="56">
        <f t="shared" si="24"/>
        <v>0</v>
      </c>
      <c r="T130" s="56">
        <f t="shared" si="21"/>
        <v>0</v>
      </c>
      <c r="U130" s="56">
        <f t="shared" si="25"/>
        <v>0</v>
      </c>
      <c r="V130" s="56">
        <f t="shared" si="22"/>
        <v>0</v>
      </c>
      <c r="W130" s="64" t="str">
        <f t="shared" si="23"/>
        <v/>
      </c>
      <c r="X130" s="56" t="str">
        <f t="shared" si="26"/>
        <v>T</v>
      </c>
    </row>
    <row r="131" spans="3:24" ht="21.75" customHeight="1" x14ac:dyDescent="0.25">
      <c r="C131" s="63"/>
      <c r="D131" s="66" t="str">
        <f t="shared" si="20"/>
        <v/>
      </c>
      <c r="E131" s="69" t="str">
        <f>IFERROR(VLOOKUP(J131,Causa!$A$2:$F$15,6,0),"")</f>
        <v/>
      </c>
      <c r="F131" s="52"/>
      <c r="G131" s="53"/>
      <c r="H131" s="212"/>
      <c r="I131" s="55"/>
      <c r="J131" s="54"/>
      <c r="K131" s="54"/>
      <c r="L131" s="54"/>
      <c r="M131" s="54"/>
      <c r="N131" s="54"/>
      <c r="O131" s="54"/>
      <c r="P131" s="54"/>
      <c r="Q131" s="55"/>
      <c r="R131" s="54"/>
      <c r="S131" s="56">
        <f t="shared" si="24"/>
        <v>0</v>
      </c>
      <c r="T131" s="56">
        <f t="shared" si="21"/>
        <v>0</v>
      </c>
      <c r="U131" s="56">
        <f t="shared" si="25"/>
        <v>0</v>
      </c>
      <c r="V131" s="56">
        <f t="shared" si="22"/>
        <v>0</v>
      </c>
      <c r="W131" s="64" t="str">
        <f t="shared" si="23"/>
        <v/>
      </c>
      <c r="X131" s="56" t="str">
        <f t="shared" si="26"/>
        <v>T</v>
      </c>
    </row>
    <row r="132" spans="3:24" ht="21.75" customHeight="1" x14ac:dyDescent="0.25">
      <c r="C132" s="63"/>
      <c r="D132" s="66" t="str">
        <f t="shared" si="20"/>
        <v/>
      </c>
      <c r="E132" s="69" t="str">
        <f>IFERROR(VLOOKUP(J132,Causa!$A$2:$F$15,6,0),"")</f>
        <v/>
      </c>
      <c r="F132" s="52"/>
      <c r="G132" s="53"/>
      <c r="H132" s="212"/>
      <c r="I132" s="55"/>
      <c r="J132" s="54"/>
      <c r="K132" s="54"/>
      <c r="L132" s="54"/>
      <c r="M132" s="54"/>
      <c r="N132" s="54"/>
      <c r="O132" s="54"/>
      <c r="P132" s="54"/>
      <c r="Q132" s="55"/>
      <c r="R132" s="54"/>
      <c r="S132" s="56">
        <f t="shared" si="24"/>
        <v>0</v>
      </c>
      <c r="T132" s="56">
        <f t="shared" si="21"/>
        <v>0</v>
      </c>
      <c r="U132" s="56">
        <f t="shared" si="25"/>
        <v>0</v>
      </c>
      <c r="V132" s="56">
        <f t="shared" si="22"/>
        <v>0</v>
      </c>
      <c r="W132" s="64" t="str">
        <f t="shared" si="23"/>
        <v/>
      </c>
      <c r="X132" s="56" t="str">
        <f t="shared" si="26"/>
        <v>T</v>
      </c>
    </row>
    <row r="133" spans="3:24" ht="21.75" customHeight="1" x14ac:dyDescent="0.25">
      <c r="C133" s="63"/>
      <c r="D133" s="66" t="str">
        <f t="shared" si="20"/>
        <v/>
      </c>
      <c r="E133" s="69" t="str">
        <f>IFERROR(VLOOKUP(J133,Causa!$A$2:$F$15,6,0),"")</f>
        <v/>
      </c>
      <c r="F133" s="52"/>
      <c r="G133" s="53"/>
      <c r="H133" s="212"/>
      <c r="I133" s="55"/>
      <c r="J133" s="54"/>
      <c r="K133" s="54"/>
      <c r="L133" s="54"/>
      <c r="M133" s="54"/>
      <c r="N133" s="54"/>
      <c r="O133" s="54"/>
      <c r="P133" s="54"/>
      <c r="Q133" s="55"/>
      <c r="R133" s="54"/>
      <c r="S133" s="56">
        <f t="shared" si="24"/>
        <v>0</v>
      </c>
      <c r="T133" s="56">
        <f t="shared" si="21"/>
        <v>0</v>
      </c>
      <c r="U133" s="56">
        <f t="shared" si="25"/>
        <v>0</v>
      </c>
      <c r="V133" s="56">
        <f t="shared" si="22"/>
        <v>0</v>
      </c>
      <c r="W133" s="64" t="str">
        <f t="shared" si="23"/>
        <v/>
      </c>
      <c r="X133" s="56" t="str">
        <f t="shared" si="26"/>
        <v>T</v>
      </c>
    </row>
    <row r="134" spans="3:24" ht="21.75" customHeight="1" x14ac:dyDescent="0.25">
      <c r="C134" s="63"/>
      <c r="D134" s="66" t="str">
        <f t="shared" si="20"/>
        <v/>
      </c>
      <c r="E134" s="69" t="str">
        <f>IFERROR(VLOOKUP(J134,Causa!$A$2:$F$15,6,0),"")</f>
        <v/>
      </c>
      <c r="F134" s="52"/>
      <c r="G134" s="53"/>
      <c r="H134" s="212"/>
      <c r="I134" s="55"/>
      <c r="J134" s="54"/>
      <c r="K134" s="54"/>
      <c r="L134" s="54"/>
      <c r="M134" s="54"/>
      <c r="N134" s="54"/>
      <c r="O134" s="54"/>
      <c r="P134" s="54"/>
      <c r="Q134" s="55"/>
      <c r="R134" s="54"/>
      <c r="S134" s="56">
        <f t="shared" si="24"/>
        <v>0</v>
      </c>
      <c r="T134" s="56">
        <f t="shared" si="21"/>
        <v>0</v>
      </c>
      <c r="U134" s="56">
        <f t="shared" si="25"/>
        <v>0</v>
      </c>
      <c r="V134" s="56">
        <f t="shared" si="22"/>
        <v>0</v>
      </c>
      <c r="W134" s="64" t="str">
        <f t="shared" si="23"/>
        <v/>
      </c>
      <c r="X134" s="56" t="str">
        <f t="shared" si="26"/>
        <v>T</v>
      </c>
    </row>
    <row r="135" spans="3:24" ht="21.75" customHeight="1" x14ac:dyDescent="0.25">
      <c r="C135" s="63"/>
      <c r="D135" s="66" t="str">
        <f t="shared" si="20"/>
        <v/>
      </c>
      <c r="E135" s="69" t="str">
        <f>IFERROR(VLOOKUP(J135,Causa!$A$2:$F$15,6,0),"")</f>
        <v/>
      </c>
      <c r="F135" s="52"/>
      <c r="G135" s="53"/>
      <c r="H135" s="212"/>
      <c r="I135" s="55"/>
      <c r="J135" s="54"/>
      <c r="K135" s="54"/>
      <c r="L135" s="54"/>
      <c r="M135" s="54"/>
      <c r="N135" s="54"/>
      <c r="O135" s="54"/>
      <c r="P135" s="54"/>
      <c r="Q135" s="55"/>
      <c r="R135" s="54"/>
      <c r="S135" s="56">
        <f t="shared" si="24"/>
        <v>0</v>
      </c>
      <c r="T135" s="56">
        <f t="shared" si="21"/>
        <v>0</v>
      </c>
      <c r="U135" s="56">
        <f t="shared" si="25"/>
        <v>0</v>
      </c>
      <c r="V135" s="56">
        <f t="shared" si="22"/>
        <v>0</v>
      </c>
      <c r="W135" s="64" t="str">
        <f t="shared" si="23"/>
        <v/>
      </c>
      <c r="X135" s="56" t="str">
        <f t="shared" si="26"/>
        <v>T</v>
      </c>
    </row>
    <row r="136" spans="3:24" ht="21.75" customHeight="1" x14ac:dyDescent="0.25">
      <c r="C136" s="63"/>
      <c r="D136" s="66" t="str">
        <f t="shared" si="20"/>
        <v/>
      </c>
      <c r="E136" s="69" t="str">
        <f>IFERROR(VLOOKUP(J136,Causa!$A$2:$F$15,6,0),"")</f>
        <v/>
      </c>
      <c r="F136" s="52"/>
      <c r="G136" s="53"/>
      <c r="H136" s="212"/>
      <c r="I136" s="55"/>
      <c r="J136" s="54"/>
      <c r="K136" s="54"/>
      <c r="L136" s="54"/>
      <c r="M136" s="54"/>
      <c r="N136" s="54"/>
      <c r="O136" s="54"/>
      <c r="P136" s="54"/>
      <c r="Q136" s="55"/>
      <c r="R136" s="54"/>
      <c r="S136" s="56">
        <f t="shared" si="24"/>
        <v>0</v>
      </c>
      <c r="T136" s="56">
        <f t="shared" si="21"/>
        <v>0</v>
      </c>
      <c r="U136" s="56">
        <f t="shared" si="25"/>
        <v>0</v>
      </c>
      <c r="V136" s="56">
        <f t="shared" si="22"/>
        <v>0</v>
      </c>
      <c r="W136" s="64" t="str">
        <f t="shared" si="23"/>
        <v/>
      </c>
      <c r="X136" s="56" t="str">
        <f t="shared" si="26"/>
        <v>T</v>
      </c>
    </row>
    <row r="137" spans="3:24" ht="21.75" customHeight="1" x14ac:dyDescent="0.25">
      <c r="C137" s="63"/>
      <c r="D137" s="66" t="str">
        <f t="shared" si="20"/>
        <v/>
      </c>
      <c r="E137" s="69" t="str">
        <f>IFERROR(VLOOKUP(J137,Causa!$A$2:$F$15,6,0),"")</f>
        <v/>
      </c>
      <c r="F137" s="52"/>
      <c r="G137" s="53"/>
      <c r="H137" s="212"/>
      <c r="I137" s="55"/>
      <c r="J137" s="54"/>
      <c r="K137" s="54"/>
      <c r="L137" s="54"/>
      <c r="M137" s="54"/>
      <c r="N137" s="54"/>
      <c r="O137" s="54"/>
      <c r="P137" s="54"/>
      <c r="Q137" s="55"/>
      <c r="R137" s="54"/>
      <c r="S137" s="56">
        <f t="shared" si="24"/>
        <v>0</v>
      </c>
      <c r="T137" s="56">
        <f t="shared" si="21"/>
        <v>0</v>
      </c>
      <c r="U137" s="56">
        <f t="shared" si="25"/>
        <v>0</v>
      </c>
      <c r="V137" s="56">
        <f t="shared" si="22"/>
        <v>0</v>
      </c>
      <c r="W137" s="64" t="str">
        <f t="shared" si="23"/>
        <v/>
      </c>
      <c r="X137" s="56" t="str">
        <f t="shared" si="26"/>
        <v>T</v>
      </c>
    </row>
    <row r="138" spans="3:24" ht="21.75" customHeight="1" x14ac:dyDescent="0.25">
      <c r="C138" s="63"/>
      <c r="D138" s="66" t="str">
        <f t="shared" si="20"/>
        <v/>
      </c>
      <c r="E138" s="69" t="str">
        <f>IFERROR(VLOOKUP(J138,Causa!$A$2:$F$15,6,0),"")</f>
        <v/>
      </c>
      <c r="F138" s="52"/>
      <c r="G138" s="53"/>
      <c r="H138" s="212"/>
      <c r="I138" s="55"/>
      <c r="J138" s="54"/>
      <c r="K138" s="54"/>
      <c r="L138" s="54"/>
      <c r="M138" s="54"/>
      <c r="N138" s="54"/>
      <c r="O138" s="54"/>
      <c r="P138" s="54"/>
      <c r="Q138" s="55"/>
      <c r="R138" s="54"/>
      <c r="S138" s="56">
        <f t="shared" si="24"/>
        <v>0</v>
      </c>
      <c r="T138" s="56">
        <f t="shared" si="21"/>
        <v>0</v>
      </c>
      <c r="U138" s="56">
        <f t="shared" si="25"/>
        <v>0</v>
      </c>
      <c r="V138" s="56">
        <f t="shared" si="22"/>
        <v>0</v>
      </c>
      <c r="W138" s="64" t="str">
        <f t="shared" si="23"/>
        <v/>
      </c>
      <c r="X138" s="56" t="str">
        <f t="shared" si="26"/>
        <v>T</v>
      </c>
    </row>
    <row r="139" spans="3:24" ht="21.75" customHeight="1" x14ac:dyDescent="0.25">
      <c r="C139" s="63"/>
      <c r="D139" s="66" t="str">
        <f t="shared" si="20"/>
        <v/>
      </c>
      <c r="E139" s="69" t="str">
        <f>IFERROR(VLOOKUP(J139,Causa!$A$2:$F$15,6,0),"")</f>
        <v/>
      </c>
      <c r="F139" s="52"/>
      <c r="G139" s="53"/>
      <c r="H139" s="212"/>
      <c r="I139" s="55"/>
      <c r="J139" s="54"/>
      <c r="K139" s="54"/>
      <c r="L139" s="54"/>
      <c r="M139" s="54"/>
      <c r="N139" s="54"/>
      <c r="O139" s="54"/>
      <c r="P139" s="54"/>
      <c r="Q139" s="55"/>
      <c r="R139" s="54"/>
      <c r="S139" s="56">
        <f t="shared" si="24"/>
        <v>0</v>
      </c>
      <c r="T139" s="56">
        <f t="shared" si="21"/>
        <v>0</v>
      </c>
      <c r="U139" s="56">
        <f t="shared" si="25"/>
        <v>0</v>
      </c>
      <c r="V139" s="56">
        <f t="shared" si="22"/>
        <v>0</v>
      </c>
      <c r="W139" s="64" t="str">
        <f t="shared" si="23"/>
        <v/>
      </c>
      <c r="X139" s="56" t="str">
        <f t="shared" si="26"/>
        <v>T</v>
      </c>
    </row>
    <row r="140" spans="3:24" ht="21.75" customHeight="1" x14ac:dyDescent="0.25">
      <c r="C140" s="63"/>
      <c r="D140" s="66" t="str">
        <f t="shared" si="20"/>
        <v/>
      </c>
      <c r="E140" s="69" t="str">
        <f>IFERROR(VLOOKUP(J140,Causa!$A$2:$F$15,6,0),"")</f>
        <v/>
      </c>
      <c r="F140" s="52"/>
      <c r="G140" s="53"/>
      <c r="H140" s="212"/>
      <c r="I140" s="55"/>
      <c r="J140" s="54"/>
      <c r="K140" s="54"/>
      <c r="L140" s="54"/>
      <c r="M140" s="54"/>
      <c r="N140" s="54"/>
      <c r="O140" s="54"/>
      <c r="P140" s="54"/>
      <c r="Q140" s="55"/>
      <c r="R140" s="54"/>
      <c r="S140" s="56">
        <f t="shared" si="24"/>
        <v>0</v>
      </c>
      <c r="T140" s="56">
        <f t="shared" si="21"/>
        <v>0</v>
      </c>
      <c r="U140" s="56">
        <f t="shared" si="25"/>
        <v>0</v>
      </c>
      <c r="V140" s="56">
        <f t="shared" si="22"/>
        <v>0</v>
      </c>
      <c r="W140" s="64" t="str">
        <f t="shared" si="23"/>
        <v/>
      </c>
      <c r="X140" s="56" t="str">
        <f t="shared" si="26"/>
        <v>T</v>
      </c>
    </row>
    <row r="141" spans="3:24" ht="21.75" customHeight="1" x14ac:dyDescent="0.25">
      <c r="C141" s="63"/>
      <c r="D141" s="66" t="str">
        <f t="shared" si="20"/>
        <v/>
      </c>
      <c r="E141" s="69" t="str">
        <f>IFERROR(VLOOKUP(J141,Causa!$A$2:$F$15,6,0),"")</f>
        <v/>
      </c>
      <c r="F141" s="52"/>
      <c r="G141" s="53"/>
      <c r="H141" s="212"/>
      <c r="I141" s="55"/>
      <c r="J141" s="54"/>
      <c r="K141" s="54"/>
      <c r="L141" s="54"/>
      <c r="M141" s="54"/>
      <c r="N141" s="54"/>
      <c r="O141" s="54"/>
      <c r="P141" s="54"/>
      <c r="Q141" s="55"/>
      <c r="R141" s="54"/>
      <c r="S141" s="56">
        <f t="shared" si="24"/>
        <v>0</v>
      </c>
      <c r="T141" s="56">
        <f t="shared" si="21"/>
        <v>0</v>
      </c>
      <c r="U141" s="56">
        <f t="shared" si="25"/>
        <v>0</v>
      </c>
      <c r="V141" s="56">
        <f t="shared" si="22"/>
        <v>0</v>
      </c>
      <c r="W141" s="64" t="str">
        <f t="shared" si="23"/>
        <v/>
      </c>
      <c r="X141" s="56" t="str">
        <f t="shared" si="26"/>
        <v>T</v>
      </c>
    </row>
    <row r="142" spans="3:24" ht="21.75" customHeight="1" x14ac:dyDescent="0.25">
      <c r="C142" s="63"/>
      <c r="D142" s="66" t="str">
        <f t="shared" si="20"/>
        <v/>
      </c>
      <c r="E142" s="69" t="str">
        <f>IFERROR(VLOOKUP(J142,Causa!$A$2:$F$15,6,0),"")</f>
        <v/>
      </c>
      <c r="F142" s="52"/>
      <c r="G142" s="53"/>
      <c r="H142" s="212"/>
      <c r="I142" s="55"/>
      <c r="J142" s="54"/>
      <c r="K142" s="54"/>
      <c r="L142" s="54"/>
      <c r="M142" s="54"/>
      <c r="N142" s="54"/>
      <c r="O142" s="54"/>
      <c r="P142" s="54"/>
      <c r="Q142" s="55"/>
      <c r="R142" s="54"/>
      <c r="S142" s="56">
        <f t="shared" si="24"/>
        <v>0</v>
      </c>
      <c r="T142" s="56">
        <f t="shared" si="21"/>
        <v>0</v>
      </c>
      <c r="U142" s="56">
        <f t="shared" si="25"/>
        <v>0</v>
      </c>
      <c r="V142" s="56">
        <f t="shared" si="22"/>
        <v>0</v>
      </c>
      <c r="W142" s="64" t="str">
        <f t="shared" si="23"/>
        <v/>
      </c>
      <c r="X142" s="56" t="str">
        <f t="shared" si="26"/>
        <v>T</v>
      </c>
    </row>
    <row r="143" spans="3:24" ht="21.75" customHeight="1" x14ac:dyDescent="0.25">
      <c r="C143" s="63"/>
      <c r="D143" s="66" t="str">
        <f t="shared" si="20"/>
        <v/>
      </c>
      <c r="E143" s="69" t="str">
        <f>IFERROR(VLOOKUP(J143,Causa!$A$2:$F$15,6,0),"")</f>
        <v/>
      </c>
      <c r="F143" s="52"/>
      <c r="G143" s="53"/>
      <c r="H143" s="212"/>
      <c r="I143" s="55"/>
      <c r="J143" s="54"/>
      <c r="K143" s="54"/>
      <c r="L143" s="54"/>
      <c r="M143" s="54"/>
      <c r="N143" s="54"/>
      <c r="O143" s="54"/>
      <c r="P143" s="54"/>
      <c r="Q143" s="55"/>
      <c r="R143" s="54"/>
      <c r="S143" s="56">
        <f t="shared" si="24"/>
        <v>0</v>
      </c>
      <c r="T143" s="56">
        <f t="shared" si="21"/>
        <v>0</v>
      </c>
      <c r="U143" s="56">
        <f t="shared" si="25"/>
        <v>0</v>
      </c>
      <c r="V143" s="56">
        <f t="shared" si="22"/>
        <v>0</v>
      </c>
      <c r="W143" s="64" t="str">
        <f t="shared" si="23"/>
        <v/>
      </c>
      <c r="X143" s="56" t="str">
        <f t="shared" si="26"/>
        <v>T</v>
      </c>
    </row>
    <row r="144" spans="3:24" ht="21.75" customHeight="1" x14ac:dyDescent="0.25">
      <c r="C144" s="63"/>
      <c r="D144" s="66" t="str">
        <f t="shared" si="20"/>
        <v/>
      </c>
      <c r="E144" s="69" t="str">
        <f>IFERROR(VLOOKUP(J144,Causa!$A$2:$F$15,6,0),"")</f>
        <v/>
      </c>
      <c r="F144" s="52"/>
      <c r="G144" s="53"/>
      <c r="H144" s="212"/>
      <c r="I144" s="55"/>
      <c r="J144" s="54"/>
      <c r="K144" s="54"/>
      <c r="L144" s="54"/>
      <c r="M144" s="54"/>
      <c r="N144" s="54"/>
      <c r="O144" s="54"/>
      <c r="P144" s="54"/>
      <c r="Q144" s="55"/>
      <c r="R144" s="54"/>
      <c r="S144" s="56">
        <f t="shared" si="24"/>
        <v>0</v>
      </c>
      <c r="T144" s="56">
        <f t="shared" si="21"/>
        <v>0</v>
      </c>
      <c r="U144" s="56">
        <f t="shared" si="25"/>
        <v>0</v>
      </c>
      <c r="V144" s="56">
        <f t="shared" si="22"/>
        <v>0</v>
      </c>
      <c r="W144" s="64" t="str">
        <f t="shared" si="23"/>
        <v/>
      </c>
      <c r="X144" s="56" t="str">
        <f t="shared" si="26"/>
        <v>T</v>
      </c>
    </row>
    <row r="145" spans="3:24" ht="21.75" customHeight="1" x14ac:dyDescent="0.25">
      <c r="C145" s="63"/>
      <c r="D145" s="66" t="str">
        <f t="shared" si="20"/>
        <v/>
      </c>
      <c r="E145" s="69" t="str">
        <f>IFERROR(VLOOKUP(J145,Causa!$A$2:$F$15,6,0),"")</f>
        <v/>
      </c>
      <c r="F145" s="52"/>
      <c r="G145" s="53"/>
      <c r="H145" s="212"/>
      <c r="I145" s="55"/>
      <c r="J145" s="54"/>
      <c r="K145" s="54"/>
      <c r="L145" s="54"/>
      <c r="M145" s="54"/>
      <c r="N145" s="54"/>
      <c r="O145" s="54"/>
      <c r="P145" s="54"/>
      <c r="Q145" s="55"/>
      <c r="R145" s="54"/>
      <c r="S145" s="56">
        <f t="shared" si="24"/>
        <v>0</v>
      </c>
      <c r="T145" s="56">
        <f t="shared" si="21"/>
        <v>0</v>
      </c>
      <c r="U145" s="56">
        <f t="shared" si="25"/>
        <v>0</v>
      </c>
      <c r="V145" s="56">
        <f t="shared" si="22"/>
        <v>0</v>
      </c>
      <c r="W145" s="64" t="str">
        <f t="shared" si="23"/>
        <v/>
      </c>
      <c r="X145" s="56" t="str">
        <f t="shared" si="26"/>
        <v>T</v>
      </c>
    </row>
    <row r="146" spans="3:24" ht="21.75" customHeight="1" x14ac:dyDescent="0.25">
      <c r="C146" s="63"/>
      <c r="D146" s="66" t="str">
        <f t="shared" si="20"/>
        <v/>
      </c>
      <c r="E146" s="69" t="str">
        <f>IFERROR(VLOOKUP(J146,Causa!$A$2:$F$15,6,0),"")</f>
        <v/>
      </c>
      <c r="F146" s="52"/>
      <c r="G146" s="53"/>
      <c r="H146" s="212"/>
      <c r="I146" s="55"/>
      <c r="J146" s="54"/>
      <c r="K146" s="54"/>
      <c r="L146" s="54"/>
      <c r="M146" s="54"/>
      <c r="N146" s="54"/>
      <c r="O146" s="54"/>
      <c r="P146" s="54"/>
      <c r="Q146" s="55"/>
      <c r="R146" s="54"/>
      <c r="S146" s="56">
        <f t="shared" si="24"/>
        <v>0</v>
      </c>
      <c r="T146" s="56">
        <f t="shared" si="21"/>
        <v>0</v>
      </c>
      <c r="U146" s="56">
        <f t="shared" si="25"/>
        <v>0</v>
      </c>
      <c r="V146" s="56">
        <f t="shared" si="22"/>
        <v>0</v>
      </c>
      <c r="W146" s="64" t="str">
        <f t="shared" si="23"/>
        <v/>
      </c>
      <c r="X146" s="56" t="str">
        <f t="shared" si="26"/>
        <v>T</v>
      </c>
    </row>
    <row r="147" spans="3:24" ht="21.75" customHeight="1" x14ac:dyDescent="0.25">
      <c r="C147" s="63"/>
      <c r="D147" s="66" t="str">
        <f t="shared" si="20"/>
        <v/>
      </c>
      <c r="E147" s="69" t="str">
        <f>IFERROR(VLOOKUP(J147,Causa!$A$2:$F$15,6,0),"")</f>
        <v/>
      </c>
      <c r="F147" s="52"/>
      <c r="G147" s="53"/>
      <c r="H147" s="212"/>
      <c r="I147" s="55"/>
      <c r="J147" s="54"/>
      <c r="K147" s="54"/>
      <c r="L147" s="54"/>
      <c r="M147" s="54"/>
      <c r="N147" s="54"/>
      <c r="O147" s="54"/>
      <c r="P147" s="54"/>
      <c r="Q147" s="55"/>
      <c r="R147" s="54"/>
      <c r="S147" s="56">
        <f t="shared" si="24"/>
        <v>0</v>
      </c>
      <c r="T147" s="56">
        <f t="shared" si="21"/>
        <v>0</v>
      </c>
      <c r="U147" s="56">
        <f t="shared" si="25"/>
        <v>0</v>
      </c>
      <c r="V147" s="56">
        <f t="shared" si="22"/>
        <v>0</v>
      </c>
      <c r="W147" s="64" t="str">
        <f t="shared" si="23"/>
        <v/>
      </c>
      <c r="X147" s="56" t="str">
        <f t="shared" si="26"/>
        <v>T</v>
      </c>
    </row>
    <row r="148" spans="3:24" ht="21.75" customHeight="1" x14ac:dyDescent="0.25">
      <c r="C148" s="63"/>
      <c r="D148" s="66" t="str">
        <f t="shared" si="20"/>
        <v/>
      </c>
      <c r="E148" s="69" t="str">
        <f>IFERROR(VLOOKUP(J148,Causa!$A$2:$F$15,6,0),"")</f>
        <v/>
      </c>
      <c r="F148" s="52"/>
      <c r="G148" s="53"/>
      <c r="H148" s="212"/>
      <c r="I148" s="55"/>
      <c r="J148" s="54"/>
      <c r="K148" s="54"/>
      <c r="L148" s="54"/>
      <c r="M148" s="54"/>
      <c r="N148" s="54"/>
      <c r="O148" s="54"/>
      <c r="P148" s="54"/>
      <c r="Q148" s="55"/>
      <c r="R148" s="54"/>
      <c r="S148" s="56">
        <f t="shared" si="24"/>
        <v>0</v>
      </c>
      <c r="T148" s="56">
        <f t="shared" si="21"/>
        <v>0</v>
      </c>
      <c r="U148" s="56">
        <f t="shared" si="25"/>
        <v>0</v>
      </c>
      <c r="V148" s="56">
        <f t="shared" si="22"/>
        <v>0</v>
      </c>
      <c r="W148" s="64" t="str">
        <f t="shared" si="23"/>
        <v/>
      </c>
      <c r="X148" s="56" t="str">
        <f t="shared" si="26"/>
        <v>T</v>
      </c>
    </row>
    <row r="149" spans="3:24" ht="21.75" customHeight="1" x14ac:dyDescent="0.25">
      <c r="C149" s="63"/>
      <c r="D149" s="66" t="str">
        <f t="shared" si="20"/>
        <v/>
      </c>
      <c r="E149" s="69" t="str">
        <f>IFERROR(VLOOKUP(J149,Causa!$A$2:$F$15,6,0),"")</f>
        <v/>
      </c>
      <c r="F149" s="52"/>
      <c r="G149" s="53"/>
      <c r="H149" s="212"/>
      <c r="I149" s="55"/>
      <c r="J149" s="54"/>
      <c r="K149" s="54"/>
      <c r="L149" s="54"/>
      <c r="M149" s="54"/>
      <c r="N149" s="54"/>
      <c r="O149" s="54"/>
      <c r="P149" s="54"/>
      <c r="Q149" s="55"/>
      <c r="R149" s="54"/>
      <c r="S149" s="56">
        <f t="shared" si="24"/>
        <v>0</v>
      </c>
      <c r="T149" s="56">
        <f t="shared" si="21"/>
        <v>0</v>
      </c>
      <c r="U149" s="56">
        <f t="shared" si="25"/>
        <v>0</v>
      </c>
      <c r="V149" s="56">
        <f t="shared" si="22"/>
        <v>0</v>
      </c>
      <c r="W149" s="64" t="str">
        <f t="shared" si="23"/>
        <v/>
      </c>
      <c r="X149" s="56" t="str">
        <f t="shared" si="26"/>
        <v>T</v>
      </c>
    </row>
    <row r="150" spans="3:24" ht="21.75" customHeight="1" x14ac:dyDescent="0.25">
      <c r="C150" s="63"/>
      <c r="D150" s="66" t="str">
        <f t="shared" si="20"/>
        <v/>
      </c>
      <c r="E150" s="69" t="str">
        <f>IFERROR(VLOOKUP(J150,Causa!$A$2:$F$15,6,0),"")</f>
        <v/>
      </c>
      <c r="F150" s="52"/>
      <c r="G150" s="53"/>
      <c r="H150" s="212"/>
      <c r="I150" s="55"/>
      <c r="J150" s="54"/>
      <c r="K150" s="54"/>
      <c r="L150" s="54"/>
      <c r="M150" s="54"/>
      <c r="N150" s="54"/>
      <c r="O150" s="54"/>
      <c r="P150" s="54"/>
      <c r="Q150" s="55"/>
      <c r="R150" s="54"/>
      <c r="S150" s="56">
        <f t="shared" si="24"/>
        <v>0</v>
      </c>
      <c r="T150" s="56">
        <f t="shared" si="21"/>
        <v>0</v>
      </c>
      <c r="U150" s="56">
        <f t="shared" si="25"/>
        <v>0</v>
      </c>
      <c r="V150" s="56">
        <f t="shared" si="22"/>
        <v>0</v>
      </c>
      <c r="W150" s="64" t="str">
        <f t="shared" si="23"/>
        <v/>
      </c>
      <c r="X150" s="56" t="str">
        <f t="shared" si="26"/>
        <v>T</v>
      </c>
    </row>
    <row r="151" spans="3:24" ht="21.75" customHeight="1" x14ac:dyDescent="0.25">
      <c r="C151" s="63"/>
      <c r="D151" s="66" t="str">
        <f t="shared" si="20"/>
        <v/>
      </c>
      <c r="E151" s="69" t="str">
        <f>IFERROR(VLOOKUP(J151,Causa!$A$2:$F$15,6,0),"")</f>
        <v/>
      </c>
      <c r="F151" s="52"/>
      <c r="G151" s="53"/>
      <c r="H151" s="212"/>
      <c r="I151" s="55"/>
      <c r="J151" s="54"/>
      <c r="K151" s="54"/>
      <c r="L151" s="54"/>
      <c r="M151" s="54"/>
      <c r="N151" s="54"/>
      <c r="O151" s="54"/>
      <c r="P151" s="54"/>
      <c r="Q151" s="55"/>
      <c r="R151" s="54"/>
      <c r="S151" s="56">
        <f t="shared" si="24"/>
        <v>0</v>
      </c>
      <c r="T151" s="56">
        <f t="shared" si="21"/>
        <v>0</v>
      </c>
      <c r="U151" s="56">
        <f t="shared" si="25"/>
        <v>0</v>
      </c>
      <c r="V151" s="56">
        <f t="shared" si="22"/>
        <v>0</v>
      </c>
      <c r="W151" s="64" t="str">
        <f t="shared" si="23"/>
        <v/>
      </c>
      <c r="X151" s="56" t="str">
        <f t="shared" si="26"/>
        <v>T</v>
      </c>
    </row>
    <row r="152" spans="3:24" ht="21.75" customHeight="1" x14ac:dyDescent="0.25">
      <c r="C152" s="63"/>
      <c r="D152" s="66" t="str">
        <f t="shared" si="20"/>
        <v/>
      </c>
      <c r="E152" s="69" t="str">
        <f>IFERROR(VLOOKUP(J152,Causa!$A$2:$F$15,6,0),"")</f>
        <v/>
      </c>
      <c r="F152" s="52"/>
      <c r="G152" s="53"/>
      <c r="H152" s="212"/>
      <c r="I152" s="55"/>
      <c r="J152" s="54"/>
      <c r="K152" s="54"/>
      <c r="L152" s="54"/>
      <c r="M152" s="54"/>
      <c r="N152" s="54"/>
      <c r="O152" s="54"/>
      <c r="P152" s="54"/>
      <c r="Q152" s="55"/>
      <c r="R152" s="54"/>
      <c r="S152" s="56">
        <f t="shared" si="24"/>
        <v>0</v>
      </c>
      <c r="T152" s="56">
        <f t="shared" si="21"/>
        <v>0</v>
      </c>
      <c r="U152" s="56">
        <f t="shared" si="25"/>
        <v>0</v>
      </c>
      <c r="V152" s="56">
        <f t="shared" si="22"/>
        <v>0</v>
      </c>
      <c r="W152" s="64" t="str">
        <f t="shared" si="23"/>
        <v/>
      </c>
      <c r="X152" s="56" t="str">
        <f t="shared" si="26"/>
        <v>T</v>
      </c>
    </row>
    <row r="153" spans="3:24" ht="21.75" customHeight="1" x14ac:dyDescent="0.25">
      <c r="C153" s="63"/>
      <c r="D153" s="66" t="str">
        <f t="shared" si="20"/>
        <v/>
      </c>
      <c r="E153" s="69" t="str">
        <f>IFERROR(VLOOKUP(J153,Causa!$A$2:$F$15,6,0),"")</f>
        <v/>
      </c>
      <c r="F153" s="52"/>
      <c r="G153" s="53"/>
      <c r="H153" s="212"/>
      <c r="I153" s="55"/>
      <c r="J153" s="54"/>
      <c r="K153" s="54"/>
      <c r="L153" s="54"/>
      <c r="M153" s="54"/>
      <c r="N153" s="54"/>
      <c r="O153" s="54"/>
      <c r="P153" s="54"/>
      <c r="Q153" s="55"/>
      <c r="R153" s="54"/>
      <c r="S153" s="56">
        <f t="shared" si="24"/>
        <v>0</v>
      </c>
      <c r="T153" s="56">
        <f t="shared" si="21"/>
        <v>0</v>
      </c>
      <c r="U153" s="56">
        <f t="shared" si="25"/>
        <v>0</v>
      </c>
      <c r="V153" s="56">
        <f t="shared" si="22"/>
        <v>0</v>
      </c>
      <c r="W153" s="64" t="str">
        <f t="shared" si="23"/>
        <v/>
      </c>
      <c r="X153" s="56" t="str">
        <f t="shared" si="26"/>
        <v>T</v>
      </c>
    </row>
    <row r="154" spans="3:24" ht="21.75" customHeight="1" x14ac:dyDescent="0.25">
      <c r="C154" s="63"/>
      <c r="D154" s="66" t="str">
        <f t="shared" si="20"/>
        <v/>
      </c>
      <c r="E154" s="69" t="str">
        <f>IFERROR(VLOOKUP(J154,Causa!$A$2:$F$15,6,0),"")</f>
        <v/>
      </c>
      <c r="F154" s="52"/>
      <c r="G154" s="53"/>
      <c r="H154" s="212"/>
      <c r="I154" s="55"/>
      <c r="J154" s="54"/>
      <c r="K154" s="54"/>
      <c r="L154" s="54"/>
      <c r="M154" s="54"/>
      <c r="N154" s="54"/>
      <c r="O154" s="54"/>
      <c r="P154" s="54"/>
      <c r="Q154" s="55"/>
      <c r="R154" s="54"/>
      <c r="S154" s="56">
        <f t="shared" si="24"/>
        <v>0</v>
      </c>
      <c r="T154" s="56">
        <f t="shared" si="21"/>
        <v>0</v>
      </c>
      <c r="U154" s="56">
        <f t="shared" si="25"/>
        <v>0</v>
      </c>
      <c r="V154" s="56">
        <f t="shared" si="22"/>
        <v>0</v>
      </c>
      <c r="W154" s="64" t="str">
        <f t="shared" si="23"/>
        <v/>
      </c>
      <c r="X154" s="56" t="str">
        <f t="shared" si="26"/>
        <v>T</v>
      </c>
    </row>
    <row r="155" spans="3:24" ht="21.75" customHeight="1" x14ac:dyDescent="0.25">
      <c r="C155" s="63"/>
      <c r="D155" s="66" t="str">
        <f t="shared" si="20"/>
        <v/>
      </c>
      <c r="E155" s="69" t="str">
        <f>IFERROR(VLOOKUP(J155,Causa!$A$2:$F$15,6,0),"")</f>
        <v/>
      </c>
      <c r="F155" s="52"/>
      <c r="G155" s="53"/>
      <c r="H155" s="212"/>
      <c r="I155" s="55"/>
      <c r="J155" s="54"/>
      <c r="K155" s="54"/>
      <c r="L155" s="54"/>
      <c r="M155" s="54"/>
      <c r="N155" s="54"/>
      <c r="O155" s="54"/>
      <c r="P155" s="54"/>
      <c r="Q155" s="55"/>
      <c r="R155" s="54"/>
      <c r="S155" s="56">
        <f t="shared" si="24"/>
        <v>0</v>
      </c>
      <c r="T155" s="56">
        <f t="shared" si="21"/>
        <v>0</v>
      </c>
      <c r="U155" s="56">
        <f t="shared" si="25"/>
        <v>0</v>
      </c>
      <c r="V155" s="56">
        <f t="shared" si="22"/>
        <v>0</v>
      </c>
      <c r="W155" s="64" t="str">
        <f t="shared" si="23"/>
        <v/>
      </c>
      <c r="X155" s="56" t="str">
        <f t="shared" si="26"/>
        <v>T</v>
      </c>
    </row>
    <row r="156" spans="3:24" ht="21.75" customHeight="1" x14ac:dyDescent="0.25">
      <c r="C156" s="63"/>
      <c r="D156" s="66" t="str">
        <f t="shared" si="20"/>
        <v/>
      </c>
      <c r="E156" s="69" t="str">
        <f>IFERROR(VLOOKUP(J156,Causa!$A$2:$F$15,6,0),"")</f>
        <v/>
      </c>
      <c r="F156" s="52"/>
      <c r="G156" s="53"/>
      <c r="H156" s="212"/>
      <c r="I156" s="55"/>
      <c r="J156" s="54"/>
      <c r="K156" s="54"/>
      <c r="L156" s="54"/>
      <c r="M156" s="54"/>
      <c r="N156" s="54"/>
      <c r="O156" s="54"/>
      <c r="P156" s="54"/>
      <c r="Q156" s="55"/>
      <c r="R156" s="54"/>
      <c r="S156" s="56">
        <f t="shared" si="24"/>
        <v>0</v>
      </c>
      <c r="T156" s="56">
        <f t="shared" si="21"/>
        <v>0</v>
      </c>
      <c r="U156" s="56">
        <f t="shared" si="25"/>
        <v>0</v>
      </c>
      <c r="V156" s="56">
        <f t="shared" si="22"/>
        <v>0</v>
      </c>
      <c r="W156" s="64" t="str">
        <f t="shared" si="23"/>
        <v/>
      </c>
      <c r="X156" s="56" t="str">
        <f t="shared" si="26"/>
        <v>T</v>
      </c>
    </row>
    <row r="157" spans="3:24" ht="21.75" customHeight="1" x14ac:dyDescent="0.25">
      <c r="C157" s="63"/>
      <c r="D157" s="66" t="str">
        <f t="shared" si="20"/>
        <v/>
      </c>
      <c r="E157" s="69" t="str">
        <f>IFERROR(VLOOKUP(J157,Causa!$A$2:$F$15,6,0),"")</f>
        <v/>
      </c>
      <c r="F157" s="52"/>
      <c r="G157" s="53"/>
      <c r="H157" s="212"/>
      <c r="I157" s="55"/>
      <c r="J157" s="54"/>
      <c r="K157" s="54"/>
      <c r="L157" s="54"/>
      <c r="M157" s="54"/>
      <c r="N157" s="54"/>
      <c r="O157" s="54"/>
      <c r="P157" s="54"/>
      <c r="Q157" s="55"/>
      <c r="R157" s="54"/>
      <c r="S157" s="56">
        <f t="shared" si="24"/>
        <v>0</v>
      </c>
      <c r="T157" s="56">
        <f t="shared" si="21"/>
        <v>0</v>
      </c>
      <c r="U157" s="56">
        <f t="shared" si="25"/>
        <v>0</v>
      </c>
      <c r="V157" s="56">
        <f t="shared" si="22"/>
        <v>0</v>
      </c>
      <c r="W157" s="64" t="str">
        <f t="shared" si="23"/>
        <v/>
      </c>
      <c r="X157" s="56" t="str">
        <f t="shared" si="26"/>
        <v>T</v>
      </c>
    </row>
    <row r="158" spans="3:24" ht="21.75" customHeight="1" x14ac:dyDescent="0.25">
      <c r="C158" s="63"/>
      <c r="D158" s="66" t="str">
        <f t="shared" si="20"/>
        <v/>
      </c>
      <c r="E158" s="69" t="str">
        <f>IFERROR(VLOOKUP(J158,Causa!$A$2:$F$15,6,0),"")</f>
        <v/>
      </c>
      <c r="F158" s="52"/>
      <c r="G158" s="53"/>
      <c r="H158" s="212"/>
      <c r="I158" s="55"/>
      <c r="J158" s="54"/>
      <c r="K158" s="54"/>
      <c r="L158" s="54"/>
      <c r="M158" s="54"/>
      <c r="N158" s="54"/>
      <c r="O158" s="54"/>
      <c r="P158" s="54"/>
      <c r="Q158" s="55"/>
      <c r="R158" s="54"/>
      <c r="S158" s="56">
        <f t="shared" si="24"/>
        <v>0</v>
      </c>
      <c r="T158" s="56">
        <f t="shared" si="21"/>
        <v>0</v>
      </c>
      <c r="U158" s="56">
        <f t="shared" si="25"/>
        <v>0</v>
      </c>
      <c r="V158" s="56">
        <f t="shared" si="22"/>
        <v>0</v>
      </c>
      <c r="W158" s="64" t="str">
        <f t="shared" si="23"/>
        <v/>
      </c>
      <c r="X158" s="56" t="str">
        <f t="shared" si="26"/>
        <v>T</v>
      </c>
    </row>
    <row r="159" spans="3:24" ht="21.75" customHeight="1" x14ac:dyDescent="0.25">
      <c r="C159" s="63"/>
      <c r="D159" s="66" t="str">
        <f t="shared" si="20"/>
        <v/>
      </c>
      <c r="E159" s="69" t="str">
        <f>IFERROR(VLOOKUP(J159,Causa!$A$2:$F$15,6,0),"")</f>
        <v/>
      </c>
      <c r="F159" s="52"/>
      <c r="G159" s="53"/>
      <c r="H159" s="212"/>
      <c r="I159" s="55"/>
      <c r="J159" s="54"/>
      <c r="K159" s="54"/>
      <c r="L159" s="54"/>
      <c r="M159" s="54"/>
      <c r="N159" s="54"/>
      <c r="O159" s="54"/>
      <c r="P159" s="54"/>
      <c r="Q159" s="55"/>
      <c r="R159" s="54"/>
      <c r="S159" s="56">
        <f t="shared" si="24"/>
        <v>0</v>
      </c>
      <c r="T159" s="56">
        <f t="shared" si="21"/>
        <v>0</v>
      </c>
      <c r="U159" s="56">
        <f t="shared" si="25"/>
        <v>0</v>
      </c>
      <c r="V159" s="56">
        <f t="shared" si="22"/>
        <v>0</v>
      </c>
      <c r="W159" s="64" t="str">
        <f t="shared" si="23"/>
        <v/>
      </c>
      <c r="X159" s="56" t="str">
        <f t="shared" si="26"/>
        <v>T</v>
      </c>
    </row>
    <row r="160" spans="3:24" ht="21.75" customHeight="1" x14ac:dyDescent="0.25">
      <c r="C160" s="63"/>
      <c r="D160" s="66" t="str">
        <f t="shared" si="20"/>
        <v/>
      </c>
      <c r="E160" s="69" t="str">
        <f>IFERROR(VLOOKUP(J160,Causa!$A$2:$F$15,6,0),"")</f>
        <v/>
      </c>
      <c r="F160" s="52"/>
      <c r="G160" s="53"/>
      <c r="H160" s="212"/>
      <c r="I160" s="55"/>
      <c r="J160" s="54"/>
      <c r="K160" s="54"/>
      <c r="L160" s="54"/>
      <c r="M160" s="54"/>
      <c r="N160" s="54"/>
      <c r="O160" s="54"/>
      <c r="P160" s="54"/>
      <c r="Q160" s="55"/>
      <c r="R160" s="54"/>
      <c r="S160" s="56">
        <f t="shared" si="24"/>
        <v>0</v>
      </c>
      <c r="T160" s="56">
        <f t="shared" si="21"/>
        <v>0</v>
      </c>
      <c r="U160" s="56">
        <f t="shared" si="25"/>
        <v>0</v>
      </c>
      <c r="V160" s="56">
        <f t="shared" si="22"/>
        <v>0</v>
      </c>
      <c r="W160" s="64" t="str">
        <f t="shared" si="23"/>
        <v/>
      </c>
      <c r="X160" s="56" t="str">
        <f t="shared" si="26"/>
        <v>T</v>
      </c>
    </row>
    <row r="161" spans="3:24" ht="21.75" customHeight="1" x14ac:dyDescent="0.25">
      <c r="C161" s="63"/>
      <c r="D161" s="66" t="str">
        <f t="shared" si="20"/>
        <v/>
      </c>
      <c r="E161" s="69" t="str">
        <f>IFERROR(VLOOKUP(J161,Causa!$A$2:$F$15,6,0),"")</f>
        <v/>
      </c>
      <c r="F161" s="52"/>
      <c r="G161" s="53"/>
      <c r="H161" s="212"/>
      <c r="I161" s="55"/>
      <c r="J161" s="54"/>
      <c r="K161" s="54"/>
      <c r="L161" s="54"/>
      <c r="M161" s="54"/>
      <c r="N161" s="54"/>
      <c r="O161" s="54"/>
      <c r="P161" s="54"/>
      <c r="Q161" s="55"/>
      <c r="R161" s="54"/>
      <c r="S161" s="56">
        <f t="shared" si="24"/>
        <v>0</v>
      </c>
      <c r="T161" s="56">
        <f t="shared" si="21"/>
        <v>0</v>
      </c>
      <c r="U161" s="56">
        <f t="shared" si="25"/>
        <v>0</v>
      </c>
      <c r="V161" s="56">
        <f t="shared" si="22"/>
        <v>0</v>
      </c>
      <c r="W161" s="64" t="str">
        <f t="shared" si="23"/>
        <v/>
      </c>
      <c r="X161" s="56" t="str">
        <f t="shared" si="26"/>
        <v>T</v>
      </c>
    </row>
    <row r="162" spans="3:24" ht="21.75" customHeight="1" x14ac:dyDescent="0.25">
      <c r="C162" s="63"/>
      <c r="D162" s="66" t="str">
        <f t="shared" si="20"/>
        <v/>
      </c>
      <c r="E162" s="69" t="str">
        <f>IFERROR(VLOOKUP(J162,Causa!$A$2:$F$15,6,0),"")</f>
        <v/>
      </c>
      <c r="F162" s="52"/>
      <c r="G162" s="53"/>
      <c r="H162" s="212"/>
      <c r="I162" s="55"/>
      <c r="J162" s="54"/>
      <c r="K162" s="54"/>
      <c r="L162" s="54"/>
      <c r="M162" s="54"/>
      <c r="N162" s="54"/>
      <c r="O162" s="54"/>
      <c r="P162" s="54"/>
      <c r="Q162" s="55"/>
      <c r="R162" s="54"/>
      <c r="S162" s="56">
        <f t="shared" si="24"/>
        <v>0</v>
      </c>
      <c r="T162" s="56">
        <f t="shared" si="21"/>
        <v>0</v>
      </c>
      <c r="U162" s="56">
        <f t="shared" si="25"/>
        <v>0</v>
      </c>
      <c r="V162" s="56">
        <f t="shared" si="22"/>
        <v>0</v>
      </c>
      <c r="W162" s="64" t="str">
        <f t="shared" si="23"/>
        <v/>
      </c>
      <c r="X162" s="56" t="str">
        <f t="shared" si="26"/>
        <v>T</v>
      </c>
    </row>
    <row r="163" spans="3:24" ht="21.75" customHeight="1" x14ac:dyDescent="0.25">
      <c r="C163" s="63"/>
      <c r="D163" s="66" t="str">
        <f t="shared" ref="D163:D188" si="27">IF(E163="","",IF(E163=1,IF(COUNTA(F163:P163)=9,1,0),IF(J163="OPERACIO",IF(COUNTA(F163:P163)=7,1,0),IF(COUNTA(F163:P163)=7,1,0))))</f>
        <v/>
      </c>
      <c r="E163" s="69" t="str">
        <f>IFERROR(VLOOKUP(J163,Causa!$A$2:$F$15,6,0),"")</f>
        <v/>
      </c>
      <c r="F163" s="52"/>
      <c r="G163" s="53"/>
      <c r="H163" s="212"/>
      <c r="I163" s="55"/>
      <c r="J163" s="54"/>
      <c r="K163" s="54"/>
      <c r="L163" s="54"/>
      <c r="M163" s="54"/>
      <c r="N163" s="54"/>
      <c r="O163" s="54"/>
      <c r="P163" s="54"/>
      <c r="Q163" s="55"/>
      <c r="R163" s="54"/>
      <c r="S163" s="56">
        <f t="shared" si="24"/>
        <v>0</v>
      </c>
      <c r="T163" s="56">
        <f t="shared" ref="T163:T188" si="28">IF(J163="Programa",P163,0)-S163</f>
        <v>0</v>
      </c>
      <c r="U163" s="56">
        <f t="shared" si="25"/>
        <v>0</v>
      </c>
      <c r="V163" s="56">
        <f t="shared" ref="V163:V188" si="29">IF(J163="ELECTRIC",P163,0)+IF(J163="INSTRUME",P163,0)+IF(J163="MECANICA",P163,0)+IF(J163="OPERACIO",P163,0)+IF(J163="AUTOMATI",P163,0)</f>
        <v>0</v>
      </c>
      <c r="W163" s="64" t="str">
        <f t="shared" ref="W163:W188" si="30">IF(F163="","",HOUR(F163))</f>
        <v/>
      </c>
      <c r="X163" s="56" t="str">
        <f t="shared" si="26"/>
        <v>T</v>
      </c>
    </row>
    <row r="164" spans="3:24" ht="21.75" customHeight="1" x14ac:dyDescent="0.25">
      <c r="C164" s="63"/>
      <c r="D164" s="66" t="str">
        <f t="shared" si="27"/>
        <v/>
      </c>
      <c r="E164" s="69" t="str">
        <f>IFERROR(VLOOKUP(J164,Causa!$A$2:$F$15,6,0),"")</f>
        <v/>
      </c>
      <c r="F164" s="52"/>
      <c r="G164" s="53"/>
      <c r="H164" s="212"/>
      <c r="I164" s="55"/>
      <c r="J164" s="54"/>
      <c r="K164" s="54"/>
      <c r="L164" s="54"/>
      <c r="M164" s="54"/>
      <c r="N164" s="54"/>
      <c r="O164" s="54"/>
      <c r="P164" s="54"/>
      <c r="Q164" s="55"/>
      <c r="R164" s="54"/>
      <c r="S164" s="56">
        <f t="shared" ref="S164:S188" si="31">IF(K164="tiempo no programado",P164,0)</f>
        <v>0</v>
      </c>
      <c r="T164" s="56">
        <f t="shared" si="28"/>
        <v>0</v>
      </c>
      <c r="U164" s="56">
        <f t="shared" ref="U164:U188" si="32">IF(J164="CALIDAD",P164,0)+IF(J164="LOGISTIC",P164,0)+IF(J164="REPUESTO",P164,0)+IF(J164="SALAMAQ",P164,0)</f>
        <v>0</v>
      </c>
      <c r="V164" s="56">
        <f t="shared" si="29"/>
        <v>0</v>
      </c>
      <c r="W164" s="64" t="str">
        <f t="shared" si="30"/>
        <v/>
      </c>
      <c r="X164" s="56" t="str">
        <f t="shared" ref="X164:X188" si="33">IF(OR(W164=23,W164&lt;7),"N",IF(AND(W164&gt;=7,W164&lt;15),"M","T"))</f>
        <v>T</v>
      </c>
    </row>
    <row r="165" spans="3:24" ht="21.75" customHeight="1" x14ac:dyDescent="0.25">
      <c r="C165" s="63"/>
      <c r="D165" s="66" t="str">
        <f t="shared" si="27"/>
        <v/>
      </c>
      <c r="E165" s="69" t="str">
        <f>IFERROR(VLOOKUP(J165,Causa!$A$2:$F$15,6,0),"")</f>
        <v/>
      </c>
      <c r="F165" s="52"/>
      <c r="G165" s="53"/>
      <c r="H165" s="212"/>
      <c r="I165" s="55"/>
      <c r="J165" s="54"/>
      <c r="K165" s="54"/>
      <c r="L165" s="54"/>
      <c r="M165" s="54"/>
      <c r="N165" s="54"/>
      <c r="O165" s="54"/>
      <c r="P165" s="54"/>
      <c r="Q165" s="55"/>
      <c r="R165" s="54"/>
      <c r="S165" s="56">
        <f t="shared" si="31"/>
        <v>0</v>
      </c>
      <c r="T165" s="56">
        <f t="shared" si="28"/>
        <v>0</v>
      </c>
      <c r="U165" s="56">
        <f t="shared" si="32"/>
        <v>0</v>
      </c>
      <c r="V165" s="56">
        <f t="shared" si="29"/>
        <v>0</v>
      </c>
      <c r="W165" s="64" t="str">
        <f t="shared" si="30"/>
        <v/>
      </c>
      <c r="X165" s="56" t="str">
        <f t="shared" si="33"/>
        <v>T</v>
      </c>
    </row>
    <row r="166" spans="3:24" ht="21.75" customHeight="1" x14ac:dyDescent="0.25">
      <c r="C166" s="63"/>
      <c r="D166" s="66" t="str">
        <f t="shared" si="27"/>
        <v/>
      </c>
      <c r="E166" s="69" t="str">
        <f>IFERROR(VLOOKUP(J166,Causa!$A$2:$F$15,6,0),"")</f>
        <v/>
      </c>
      <c r="F166" s="52"/>
      <c r="G166" s="53"/>
      <c r="H166" s="212"/>
      <c r="I166" s="55"/>
      <c r="J166" s="54"/>
      <c r="K166" s="54"/>
      <c r="L166" s="54"/>
      <c r="M166" s="54"/>
      <c r="N166" s="54"/>
      <c r="O166" s="54"/>
      <c r="P166" s="54"/>
      <c r="Q166" s="55"/>
      <c r="R166" s="54"/>
      <c r="S166" s="56">
        <f t="shared" si="31"/>
        <v>0</v>
      </c>
      <c r="T166" s="56">
        <f t="shared" si="28"/>
        <v>0</v>
      </c>
      <c r="U166" s="56">
        <f t="shared" si="32"/>
        <v>0</v>
      </c>
      <c r="V166" s="56">
        <f t="shared" si="29"/>
        <v>0</v>
      </c>
      <c r="W166" s="64" t="str">
        <f t="shared" si="30"/>
        <v/>
      </c>
      <c r="X166" s="56" t="str">
        <f t="shared" si="33"/>
        <v>T</v>
      </c>
    </row>
    <row r="167" spans="3:24" ht="21.75" customHeight="1" x14ac:dyDescent="0.25">
      <c r="C167" s="63"/>
      <c r="D167" s="66" t="str">
        <f t="shared" si="27"/>
        <v/>
      </c>
      <c r="E167" s="69" t="str">
        <f>IFERROR(VLOOKUP(J167,Causa!$A$2:$F$15,6,0),"")</f>
        <v/>
      </c>
      <c r="F167" s="52"/>
      <c r="G167" s="53"/>
      <c r="H167" s="212"/>
      <c r="I167" s="55"/>
      <c r="J167" s="54"/>
      <c r="K167" s="54"/>
      <c r="L167" s="54"/>
      <c r="M167" s="54"/>
      <c r="N167" s="54"/>
      <c r="O167" s="54"/>
      <c r="P167" s="54"/>
      <c r="Q167" s="55"/>
      <c r="R167" s="54"/>
      <c r="S167" s="56">
        <f t="shared" si="31"/>
        <v>0</v>
      </c>
      <c r="T167" s="56">
        <f t="shared" si="28"/>
        <v>0</v>
      </c>
      <c r="U167" s="56">
        <f t="shared" si="32"/>
        <v>0</v>
      </c>
      <c r="V167" s="56">
        <f t="shared" si="29"/>
        <v>0</v>
      </c>
      <c r="W167" s="64" t="str">
        <f t="shared" si="30"/>
        <v/>
      </c>
      <c r="X167" s="56" t="str">
        <f t="shared" si="33"/>
        <v>T</v>
      </c>
    </row>
    <row r="168" spans="3:24" ht="21.75" customHeight="1" x14ac:dyDescent="0.25">
      <c r="C168" s="63"/>
      <c r="D168" s="66" t="str">
        <f t="shared" si="27"/>
        <v/>
      </c>
      <c r="E168" s="69" t="str">
        <f>IFERROR(VLOOKUP(J168,Causa!$A$2:$F$15,6,0),"")</f>
        <v/>
      </c>
      <c r="F168" s="52"/>
      <c r="G168" s="53"/>
      <c r="H168" s="212"/>
      <c r="I168" s="55"/>
      <c r="J168" s="54"/>
      <c r="K168" s="54"/>
      <c r="L168" s="54"/>
      <c r="M168" s="54"/>
      <c r="N168" s="54"/>
      <c r="O168" s="54"/>
      <c r="P168" s="54"/>
      <c r="Q168" s="55"/>
      <c r="R168" s="54"/>
      <c r="S168" s="56">
        <f t="shared" si="31"/>
        <v>0</v>
      </c>
      <c r="T168" s="56">
        <f t="shared" si="28"/>
        <v>0</v>
      </c>
      <c r="U168" s="56">
        <f t="shared" si="32"/>
        <v>0</v>
      </c>
      <c r="V168" s="56">
        <f t="shared" si="29"/>
        <v>0</v>
      </c>
      <c r="W168" s="64" t="str">
        <f t="shared" si="30"/>
        <v/>
      </c>
      <c r="X168" s="56" t="str">
        <f t="shared" si="33"/>
        <v>T</v>
      </c>
    </row>
    <row r="169" spans="3:24" ht="21.75" customHeight="1" x14ac:dyDescent="0.25">
      <c r="C169" s="63"/>
      <c r="D169" s="66" t="str">
        <f t="shared" si="27"/>
        <v/>
      </c>
      <c r="E169" s="69" t="str">
        <f>IFERROR(VLOOKUP(J169,Causa!$A$2:$F$15,6,0),"")</f>
        <v/>
      </c>
      <c r="F169" s="52"/>
      <c r="G169" s="53"/>
      <c r="H169" s="212"/>
      <c r="I169" s="55"/>
      <c r="J169" s="54"/>
      <c r="K169" s="54"/>
      <c r="L169" s="54"/>
      <c r="M169" s="54"/>
      <c r="N169" s="54"/>
      <c r="O169" s="54"/>
      <c r="P169" s="54"/>
      <c r="Q169" s="55"/>
      <c r="R169" s="54"/>
      <c r="S169" s="56">
        <f t="shared" si="31"/>
        <v>0</v>
      </c>
      <c r="T169" s="56">
        <f t="shared" si="28"/>
        <v>0</v>
      </c>
      <c r="U169" s="56">
        <f t="shared" si="32"/>
        <v>0</v>
      </c>
      <c r="V169" s="56">
        <f t="shared" si="29"/>
        <v>0</v>
      </c>
      <c r="W169" s="64" t="str">
        <f t="shared" si="30"/>
        <v/>
      </c>
      <c r="X169" s="56" t="str">
        <f t="shared" si="33"/>
        <v>T</v>
      </c>
    </row>
    <row r="170" spans="3:24" ht="21.75" customHeight="1" x14ac:dyDescent="0.25">
      <c r="C170" s="63"/>
      <c r="D170" s="66" t="str">
        <f t="shared" si="27"/>
        <v/>
      </c>
      <c r="E170" s="69" t="str">
        <f>IFERROR(VLOOKUP(J170,Causa!$A$2:$F$15,6,0),"")</f>
        <v/>
      </c>
      <c r="F170" s="52"/>
      <c r="G170" s="53"/>
      <c r="H170" s="212"/>
      <c r="I170" s="55"/>
      <c r="J170" s="54"/>
      <c r="K170" s="54"/>
      <c r="L170" s="54"/>
      <c r="M170" s="54"/>
      <c r="N170" s="54"/>
      <c r="O170" s="54"/>
      <c r="P170" s="54"/>
      <c r="Q170" s="55"/>
      <c r="R170" s="54"/>
      <c r="S170" s="56">
        <f t="shared" si="31"/>
        <v>0</v>
      </c>
      <c r="T170" s="56">
        <f t="shared" si="28"/>
        <v>0</v>
      </c>
      <c r="U170" s="56">
        <f t="shared" si="32"/>
        <v>0</v>
      </c>
      <c r="V170" s="56">
        <f t="shared" si="29"/>
        <v>0</v>
      </c>
      <c r="W170" s="64" t="str">
        <f t="shared" si="30"/>
        <v/>
      </c>
      <c r="X170" s="56" t="str">
        <f t="shared" si="33"/>
        <v>T</v>
      </c>
    </row>
    <row r="171" spans="3:24" ht="21.75" customHeight="1" x14ac:dyDescent="0.25">
      <c r="C171" s="63"/>
      <c r="D171" s="66" t="str">
        <f t="shared" si="27"/>
        <v/>
      </c>
      <c r="E171" s="69" t="str">
        <f>IFERROR(VLOOKUP(J171,Causa!$A$2:$F$15,6,0),"")</f>
        <v/>
      </c>
      <c r="F171" s="52"/>
      <c r="G171" s="53"/>
      <c r="H171" s="212"/>
      <c r="I171" s="55"/>
      <c r="J171" s="54"/>
      <c r="K171" s="54"/>
      <c r="L171" s="54"/>
      <c r="M171" s="54"/>
      <c r="N171" s="54"/>
      <c r="O171" s="54"/>
      <c r="P171" s="54"/>
      <c r="Q171" s="55"/>
      <c r="R171" s="54"/>
      <c r="S171" s="56">
        <f t="shared" si="31"/>
        <v>0</v>
      </c>
      <c r="T171" s="56">
        <f t="shared" si="28"/>
        <v>0</v>
      </c>
      <c r="U171" s="56">
        <f t="shared" si="32"/>
        <v>0</v>
      </c>
      <c r="V171" s="56">
        <f t="shared" si="29"/>
        <v>0</v>
      </c>
      <c r="W171" s="64" t="str">
        <f t="shared" si="30"/>
        <v/>
      </c>
      <c r="X171" s="56" t="str">
        <f t="shared" si="33"/>
        <v>T</v>
      </c>
    </row>
    <row r="172" spans="3:24" ht="21.75" customHeight="1" x14ac:dyDescent="0.25">
      <c r="C172" s="63"/>
      <c r="D172" s="66" t="str">
        <f t="shared" si="27"/>
        <v/>
      </c>
      <c r="E172" s="69" t="str">
        <f>IFERROR(VLOOKUP(J172,Causa!$A$2:$F$15,6,0),"")</f>
        <v/>
      </c>
      <c r="F172" s="52"/>
      <c r="G172" s="53"/>
      <c r="H172" s="212"/>
      <c r="I172" s="55"/>
      <c r="J172" s="54"/>
      <c r="K172" s="54"/>
      <c r="L172" s="54"/>
      <c r="M172" s="54"/>
      <c r="N172" s="54"/>
      <c r="O172" s="54"/>
      <c r="P172" s="54"/>
      <c r="Q172" s="55"/>
      <c r="R172" s="54"/>
      <c r="S172" s="56">
        <f t="shared" si="31"/>
        <v>0</v>
      </c>
      <c r="T172" s="56">
        <f t="shared" si="28"/>
        <v>0</v>
      </c>
      <c r="U172" s="56">
        <f t="shared" si="32"/>
        <v>0</v>
      </c>
      <c r="V172" s="56">
        <f t="shared" si="29"/>
        <v>0</v>
      </c>
      <c r="W172" s="64" t="str">
        <f t="shared" si="30"/>
        <v/>
      </c>
      <c r="X172" s="56" t="str">
        <f t="shared" si="33"/>
        <v>T</v>
      </c>
    </row>
    <row r="173" spans="3:24" ht="21.75" customHeight="1" x14ac:dyDescent="0.25">
      <c r="C173" s="63"/>
      <c r="D173" s="66" t="str">
        <f t="shared" si="27"/>
        <v/>
      </c>
      <c r="E173" s="69" t="str">
        <f>IFERROR(VLOOKUP(J173,Causa!$A$2:$F$15,6,0),"")</f>
        <v/>
      </c>
      <c r="F173" s="52"/>
      <c r="G173" s="53"/>
      <c r="H173" s="212"/>
      <c r="I173" s="55"/>
      <c r="J173" s="54"/>
      <c r="K173" s="54"/>
      <c r="L173" s="54"/>
      <c r="M173" s="54"/>
      <c r="N173" s="54"/>
      <c r="O173" s="54"/>
      <c r="P173" s="54"/>
      <c r="Q173" s="55"/>
      <c r="R173" s="54"/>
      <c r="S173" s="56">
        <f t="shared" si="31"/>
        <v>0</v>
      </c>
      <c r="T173" s="56">
        <f t="shared" si="28"/>
        <v>0</v>
      </c>
      <c r="U173" s="56">
        <f t="shared" si="32"/>
        <v>0</v>
      </c>
      <c r="V173" s="56">
        <f t="shared" si="29"/>
        <v>0</v>
      </c>
      <c r="W173" s="64" t="str">
        <f t="shared" si="30"/>
        <v/>
      </c>
      <c r="X173" s="56" t="str">
        <f t="shared" si="33"/>
        <v>T</v>
      </c>
    </row>
    <row r="174" spans="3:24" ht="21.75" customHeight="1" x14ac:dyDescent="0.25">
      <c r="C174" s="63"/>
      <c r="D174" s="66" t="str">
        <f t="shared" si="27"/>
        <v/>
      </c>
      <c r="E174" s="69" t="str">
        <f>IFERROR(VLOOKUP(J174,Causa!$A$2:$F$15,6,0),"")</f>
        <v/>
      </c>
      <c r="F174" s="52"/>
      <c r="G174" s="53"/>
      <c r="H174" s="212"/>
      <c r="I174" s="55"/>
      <c r="J174" s="54"/>
      <c r="K174" s="54"/>
      <c r="L174" s="54"/>
      <c r="M174" s="54"/>
      <c r="N174" s="54"/>
      <c r="O174" s="54"/>
      <c r="P174" s="54"/>
      <c r="Q174" s="55"/>
      <c r="R174" s="54"/>
      <c r="S174" s="56">
        <f t="shared" si="31"/>
        <v>0</v>
      </c>
      <c r="T174" s="56">
        <f t="shared" si="28"/>
        <v>0</v>
      </c>
      <c r="U174" s="56">
        <f t="shared" si="32"/>
        <v>0</v>
      </c>
      <c r="V174" s="56">
        <f t="shared" si="29"/>
        <v>0</v>
      </c>
      <c r="W174" s="64" t="str">
        <f t="shared" si="30"/>
        <v/>
      </c>
      <c r="X174" s="56" t="str">
        <f t="shared" si="33"/>
        <v>T</v>
      </c>
    </row>
    <row r="175" spans="3:24" ht="21.75" customHeight="1" x14ac:dyDescent="0.25">
      <c r="C175" s="63"/>
      <c r="D175" s="66" t="str">
        <f t="shared" si="27"/>
        <v/>
      </c>
      <c r="E175" s="69" t="str">
        <f>IFERROR(VLOOKUP(J175,Causa!$A$2:$F$15,6,0),"")</f>
        <v/>
      </c>
      <c r="F175" s="52"/>
      <c r="G175" s="53"/>
      <c r="H175" s="212"/>
      <c r="I175" s="55"/>
      <c r="J175" s="54"/>
      <c r="K175" s="54"/>
      <c r="L175" s="54"/>
      <c r="M175" s="54"/>
      <c r="N175" s="54"/>
      <c r="O175" s="54"/>
      <c r="P175" s="54"/>
      <c r="Q175" s="55"/>
      <c r="R175" s="54"/>
      <c r="S175" s="56">
        <f t="shared" si="31"/>
        <v>0</v>
      </c>
      <c r="T175" s="56">
        <f t="shared" si="28"/>
        <v>0</v>
      </c>
      <c r="U175" s="56">
        <f t="shared" si="32"/>
        <v>0</v>
      </c>
      <c r="V175" s="56">
        <f t="shared" si="29"/>
        <v>0</v>
      </c>
      <c r="W175" s="64" t="str">
        <f t="shared" si="30"/>
        <v/>
      </c>
      <c r="X175" s="56" t="str">
        <f t="shared" si="33"/>
        <v>T</v>
      </c>
    </row>
    <row r="176" spans="3:24" ht="21.75" customHeight="1" x14ac:dyDescent="0.25">
      <c r="C176" s="63"/>
      <c r="D176" s="66" t="str">
        <f t="shared" si="27"/>
        <v/>
      </c>
      <c r="E176" s="69" t="str">
        <f>IFERROR(VLOOKUP(J176,Causa!$A$2:$F$15,6,0),"")</f>
        <v/>
      </c>
      <c r="F176" s="52"/>
      <c r="G176" s="53"/>
      <c r="H176" s="212"/>
      <c r="I176" s="55"/>
      <c r="J176" s="54"/>
      <c r="K176" s="54"/>
      <c r="L176" s="54"/>
      <c r="M176" s="54"/>
      <c r="N176" s="54"/>
      <c r="O176" s="54"/>
      <c r="P176" s="54"/>
      <c r="Q176" s="55"/>
      <c r="R176" s="54"/>
      <c r="S176" s="56">
        <f t="shared" si="31"/>
        <v>0</v>
      </c>
      <c r="T176" s="56">
        <f t="shared" si="28"/>
        <v>0</v>
      </c>
      <c r="U176" s="56">
        <f t="shared" si="32"/>
        <v>0</v>
      </c>
      <c r="V176" s="56">
        <f t="shared" si="29"/>
        <v>0</v>
      </c>
      <c r="W176" s="64" t="str">
        <f t="shared" si="30"/>
        <v/>
      </c>
      <c r="X176" s="56" t="str">
        <f t="shared" si="33"/>
        <v>T</v>
      </c>
    </row>
    <row r="177" spans="3:24" ht="21.75" customHeight="1" x14ac:dyDescent="0.25">
      <c r="C177" s="63"/>
      <c r="D177" s="66" t="str">
        <f t="shared" si="27"/>
        <v/>
      </c>
      <c r="E177" s="69" t="str">
        <f>IFERROR(VLOOKUP(J177,Causa!$A$2:$F$15,6,0),"")</f>
        <v/>
      </c>
      <c r="F177" s="52"/>
      <c r="G177" s="53"/>
      <c r="H177" s="212"/>
      <c r="I177" s="55"/>
      <c r="J177" s="54"/>
      <c r="K177" s="54"/>
      <c r="L177" s="54"/>
      <c r="M177" s="54"/>
      <c r="N177" s="54"/>
      <c r="O177" s="54"/>
      <c r="P177" s="54"/>
      <c r="Q177" s="55"/>
      <c r="R177" s="54"/>
      <c r="S177" s="56">
        <f t="shared" si="31"/>
        <v>0</v>
      </c>
      <c r="T177" s="56">
        <f t="shared" si="28"/>
        <v>0</v>
      </c>
      <c r="U177" s="56">
        <f t="shared" si="32"/>
        <v>0</v>
      </c>
      <c r="V177" s="56">
        <f t="shared" si="29"/>
        <v>0</v>
      </c>
      <c r="W177" s="64" t="str">
        <f t="shared" si="30"/>
        <v/>
      </c>
      <c r="X177" s="56" t="str">
        <f t="shared" si="33"/>
        <v>T</v>
      </c>
    </row>
    <row r="178" spans="3:24" ht="21.75" customHeight="1" x14ac:dyDescent="0.25">
      <c r="C178" s="63"/>
      <c r="D178" s="66" t="str">
        <f t="shared" si="27"/>
        <v/>
      </c>
      <c r="E178" s="69" t="str">
        <f>IFERROR(VLOOKUP(J178,Causa!$A$2:$F$15,6,0),"")</f>
        <v/>
      </c>
      <c r="F178" s="52"/>
      <c r="G178" s="53"/>
      <c r="H178" s="212"/>
      <c r="I178" s="55"/>
      <c r="J178" s="54"/>
      <c r="K178" s="54"/>
      <c r="L178" s="54"/>
      <c r="M178" s="54"/>
      <c r="N178" s="54"/>
      <c r="O178" s="54"/>
      <c r="P178" s="54"/>
      <c r="Q178" s="55"/>
      <c r="R178" s="54"/>
      <c r="S178" s="56">
        <f t="shared" si="31"/>
        <v>0</v>
      </c>
      <c r="T178" s="56">
        <f t="shared" si="28"/>
        <v>0</v>
      </c>
      <c r="U178" s="56">
        <f t="shared" si="32"/>
        <v>0</v>
      </c>
      <c r="V178" s="56">
        <f t="shared" si="29"/>
        <v>0</v>
      </c>
      <c r="W178" s="64" t="str">
        <f t="shared" si="30"/>
        <v/>
      </c>
      <c r="X178" s="56" t="str">
        <f t="shared" si="33"/>
        <v>T</v>
      </c>
    </row>
    <row r="179" spans="3:24" ht="21.75" customHeight="1" x14ac:dyDescent="0.25">
      <c r="C179" s="63"/>
      <c r="D179" s="66" t="str">
        <f t="shared" si="27"/>
        <v/>
      </c>
      <c r="E179" s="69" t="str">
        <f>IFERROR(VLOOKUP(J179,Causa!$A$2:$F$15,6,0),"")</f>
        <v/>
      </c>
      <c r="F179" s="52"/>
      <c r="G179" s="53"/>
      <c r="H179" s="212"/>
      <c r="I179" s="55"/>
      <c r="J179" s="54"/>
      <c r="K179" s="54"/>
      <c r="L179" s="54"/>
      <c r="M179" s="54"/>
      <c r="N179" s="54"/>
      <c r="O179" s="54"/>
      <c r="P179" s="54"/>
      <c r="Q179" s="55"/>
      <c r="R179" s="54"/>
      <c r="S179" s="56">
        <f t="shared" si="31"/>
        <v>0</v>
      </c>
      <c r="T179" s="56">
        <f t="shared" si="28"/>
        <v>0</v>
      </c>
      <c r="U179" s="56">
        <f t="shared" si="32"/>
        <v>0</v>
      </c>
      <c r="V179" s="56">
        <f t="shared" si="29"/>
        <v>0</v>
      </c>
      <c r="W179" s="64" t="str">
        <f t="shared" si="30"/>
        <v/>
      </c>
      <c r="X179" s="56" t="str">
        <f t="shared" si="33"/>
        <v>T</v>
      </c>
    </row>
    <row r="180" spans="3:24" ht="21.75" customHeight="1" x14ac:dyDescent="0.25">
      <c r="C180" s="63"/>
      <c r="D180" s="66" t="str">
        <f t="shared" si="27"/>
        <v/>
      </c>
      <c r="E180" s="69" t="str">
        <f>IFERROR(VLOOKUP(J180,Causa!$A$2:$F$15,6,0),"")</f>
        <v/>
      </c>
      <c r="F180" s="52"/>
      <c r="G180" s="53"/>
      <c r="H180" s="212"/>
      <c r="I180" s="55"/>
      <c r="J180" s="54"/>
      <c r="K180" s="54"/>
      <c r="L180" s="54"/>
      <c r="M180" s="54"/>
      <c r="N180" s="54"/>
      <c r="O180" s="54"/>
      <c r="P180" s="54"/>
      <c r="Q180" s="55"/>
      <c r="R180" s="54"/>
      <c r="S180" s="56">
        <f t="shared" si="31"/>
        <v>0</v>
      </c>
      <c r="T180" s="56">
        <f t="shared" si="28"/>
        <v>0</v>
      </c>
      <c r="U180" s="56">
        <f t="shared" si="32"/>
        <v>0</v>
      </c>
      <c r="V180" s="56">
        <f t="shared" si="29"/>
        <v>0</v>
      </c>
      <c r="W180" s="64" t="str">
        <f t="shared" si="30"/>
        <v/>
      </c>
      <c r="X180" s="56" t="str">
        <f t="shared" si="33"/>
        <v>T</v>
      </c>
    </row>
    <row r="181" spans="3:24" ht="21.75" customHeight="1" x14ac:dyDescent="0.25">
      <c r="C181" s="63"/>
      <c r="D181" s="66" t="str">
        <f t="shared" si="27"/>
        <v/>
      </c>
      <c r="E181" s="69" t="str">
        <f>IFERROR(VLOOKUP(J181,Causa!$A$2:$F$15,6,0),"")</f>
        <v/>
      </c>
      <c r="F181" s="52"/>
      <c r="G181" s="53"/>
      <c r="H181" s="212"/>
      <c r="I181" s="55"/>
      <c r="J181" s="54"/>
      <c r="K181" s="54"/>
      <c r="L181" s="54"/>
      <c r="M181" s="54"/>
      <c r="N181" s="54"/>
      <c r="O181" s="54"/>
      <c r="P181" s="54"/>
      <c r="Q181" s="55"/>
      <c r="R181" s="54"/>
      <c r="S181" s="56">
        <f t="shared" si="31"/>
        <v>0</v>
      </c>
      <c r="T181" s="56">
        <f t="shared" si="28"/>
        <v>0</v>
      </c>
      <c r="U181" s="56">
        <f t="shared" si="32"/>
        <v>0</v>
      </c>
      <c r="V181" s="56">
        <f t="shared" si="29"/>
        <v>0</v>
      </c>
      <c r="W181" s="64" t="str">
        <f t="shared" si="30"/>
        <v/>
      </c>
      <c r="X181" s="56" t="str">
        <f t="shared" si="33"/>
        <v>T</v>
      </c>
    </row>
    <row r="182" spans="3:24" ht="21.75" customHeight="1" x14ac:dyDescent="0.25">
      <c r="C182" s="63"/>
      <c r="D182" s="66" t="str">
        <f t="shared" si="27"/>
        <v/>
      </c>
      <c r="E182" s="69" t="str">
        <f>IFERROR(VLOOKUP(J182,Causa!$A$2:$F$15,6,0),"")</f>
        <v/>
      </c>
      <c r="F182" s="52"/>
      <c r="G182" s="53"/>
      <c r="H182" s="212"/>
      <c r="I182" s="55"/>
      <c r="J182" s="54"/>
      <c r="K182" s="54"/>
      <c r="L182" s="54"/>
      <c r="M182" s="54"/>
      <c r="N182" s="54"/>
      <c r="O182" s="54"/>
      <c r="P182" s="54"/>
      <c r="Q182" s="55"/>
      <c r="R182" s="54"/>
      <c r="S182" s="56">
        <f t="shared" si="31"/>
        <v>0</v>
      </c>
      <c r="T182" s="56">
        <f t="shared" si="28"/>
        <v>0</v>
      </c>
      <c r="U182" s="56">
        <f t="shared" si="32"/>
        <v>0</v>
      </c>
      <c r="V182" s="56">
        <f t="shared" si="29"/>
        <v>0</v>
      </c>
      <c r="W182" s="64" t="str">
        <f t="shared" si="30"/>
        <v/>
      </c>
      <c r="X182" s="56" t="str">
        <f t="shared" si="33"/>
        <v>T</v>
      </c>
    </row>
    <row r="183" spans="3:24" ht="21.75" customHeight="1" x14ac:dyDescent="0.25">
      <c r="C183" s="63"/>
      <c r="D183" s="66" t="str">
        <f t="shared" si="27"/>
        <v/>
      </c>
      <c r="E183" s="69" t="str">
        <f>IFERROR(VLOOKUP(J183,Causa!$A$2:$F$15,6,0),"")</f>
        <v/>
      </c>
      <c r="F183" s="52"/>
      <c r="G183" s="53"/>
      <c r="H183" s="212"/>
      <c r="I183" s="55"/>
      <c r="J183" s="54"/>
      <c r="K183" s="54"/>
      <c r="L183" s="54"/>
      <c r="M183" s="54"/>
      <c r="N183" s="54"/>
      <c r="O183" s="54"/>
      <c r="P183" s="54"/>
      <c r="Q183" s="55"/>
      <c r="R183" s="54"/>
      <c r="S183" s="56">
        <f t="shared" si="31"/>
        <v>0</v>
      </c>
      <c r="T183" s="56">
        <f t="shared" si="28"/>
        <v>0</v>
      </c>
      <c r="U183" s="56">
        <f t="shared" si="32"/>
        <v>0</v>
      </c>
      <c r="V183" s="56">
        <f t="shared" si="29"/>
        <v>0</v>
      </c>
      <c r="W183" s="64" t="str">
        <f t="shared" si="30"/>
        <v/>
      </c>
      <c r="X183" s="56" t="str">
        <f t="shared" si="33"/>
        <v>T</v>
      </c>
    </row>
    <row r="184" spans="3:24" ht="21.75" customHeight="1" x14ac:dyDescent="0.25">
      <c r="C184" s="63"/>
      <c r="D184" s="66" t="str">
        <f t="shared" si="27"/>
        <v/>
      </c>
      <c r="E184" s="69" t="str">
        <f>IFERROR(VLOOKUP(J184,Causa!$A$2:$F$15,6,0),"")</f>
        <v/>
      </c>
      <c r="F184" s="52"/>
      <c r="G184" s="53"/>
      <c r="H184" s="212"/>
      <c r="I184" s="55"/>
      <c r="J184" s="54"/>
      <c r="K184" s="54"/>
      <c r="L184" s="54"/>
      <c r="M184" s="54"/>
      <c r="N184" s="54"/>
      <c r="O184" s="54"/>
      <c r="P184" s="54"/>
      <c r="Q184" s="55"/>
      <c r="R184" s="54"/>
      <c r="S184" s="56">
        <f t="shared" si="31"/>
        <v>0</v>
      </c>
      <c r="T184" s="56">
        <f t="shared" si="28"/>
        <v>0</v>
      </c>
      <c r="U184" s="56">
        <f t="shared" si="32"/>
        <v>0</v>
      </c>
      <c r="V184" s="56">
        <f t="shared" si="29"/>
        <v>0</v>
      </c>
      <c r="W184" s="64" t="str">
        <f t="shared" si="30"/>
        <v/>
      </c>
      <c r="X184" s="56" t="str">
        <f t="shared" si="33"/>
        <v>T</v>
      </c>
    </row>
    <row r="185" spans="3:24" ht="21.75" customHeight="1" x14ac:dyDescent="0.25">
      <c r="C185" s="63"/>
      <c r="D185" s="66" t="str">
        <f t="shared" si="27"/>
        <v/>
      </c>
      <c r="E185" s="69" t="str">
        <f>IFERROR(VLOOKUP(J185,Causa!$A$2:$F$15,6,0),"")</f>
        <v/>
      </c>
      <c r="F185" s="52"/>
      <c r="G185" s="53"/>
      <c r="H185" s="212"/>
      <c r="I185" s="55"/>
      <c r="J185" s="54"/>
      <c r="K185" s="54"/>
      <c r="L185" s="54"/>
      <c r="M185" s="54"/>
      <c r="N185" s="54"/>
      <c r="O185" s="54"/>
      <c r="P185" s="54"/>
      <c r="Q185" s="55"/>
      <c r="R185" s="54"/>
      <c r="S185" s="56">
        <f t="shared" si="31"/>
        <v>0</v>
      </c>
      <c r="T185" s="56">
        <f t="shared" si="28"/>
        <v>0</v>
      </c>
      <c r="U185" s="56">
        <f t="shared" si="32"/>
        <v>0</v>
      </c>
      <c r="V185" s="56">
        <f t="shared" si="29"/>
        <v>0</v>
      </c>
      <c r="W185" s="64" t="str">
        <f t="shared" si="30"/>
        <v/>
      </c>
      <c r="X185" s="56" t="str">
        <f t="shared" si="33"/>
        <v>T</v>
      </c>
    </row>
    <row r="186" spans="3:24" ht="21.75" customHeight="1" x14ac:dyDescent="0.25">
      <c r="C186" s="63"/>
      <c r="D186" s="66" t="str">
        <f t="shared" si="27"/>
        <v/>
      </c>
      <c r="E186" s="69" t="str">
        <f>IFERROR(VLOOKUP(J186,Causa!$A$2:$F$15,6,0),"")</f>
        <v/>
      </c>
      <c r="F186" s="52"/>
      <c r="G186" s="53"/>
      <c r="H186" s="212"/>
      <c r="I186" s="55"/>
      <c r="J186" s="54"/>
      <c r="K186" s="54"/>
      <c r="L186" s="54"/>
      <c r="M186" s="54"/>
      <c r="N186" s="54"/>
      <c r="O186" s="54"/>
      <c r="P186" s="54"/>
      <c r="Q186" s="55"/>
      <c r="R186" s="54"/>
      <c r="S186" s="56">
        <f t="shared" si="31"/>
        <v>0</v>
      </c>
      <c r="T186" s="56">
        <f t="shared" si="28"/>
        <v>0</v>
      </c>
      <c r="U186" s="56">
        <f t="shared" si="32"/>
        <v>0</v>
      </c>
      <c r="V186" s="56">
        <f t="shared" si="29"/>
        <v>0</v>
      </c>
      <c r="W186" s="64" t="str">
        <f t="shared" si="30"/>
        <v/>
      </c>
      <c r="X186" s="56" t="str">
        <f t="shared" si="33"/>
        <v>T</v>
      </c>
    </row>
    <row r="187" spans="3:24" ht="21.75" customHeight="1" x14ac:dyDescent="0.25">
      <c r="C187" s="63"/>
      <c r="D187" s="66" t="str">
        <f t="shared" si="27"/>
        <v/>
      </c>
      <c r="E187" s="69" t="str">
        <f>IFERROR(VLOOKUP(J187,Causa!$A$2:$F$15,6,0),"")</f>
        <v/>
      </c>
      <c r="F187" s="52"/>
      <c r="G187" s="53"/>
      <c r="H187" s="212"/>
      <c r="I187" s="55"/>
      <c r="J187" s="54"/>
      <c r="K187" s="54"/>
      <c r="L187" s="54"/>
      <c r="M187" s="54"/>
      <c r="N187" s="54"/>
      <c r="O187" s="54"/>
      <c r="P187" s="54"/>
      <c r="Q187" s="55"/>
      <c r="R187" s="54"/>
      <c r="S187" s="56">
        <f t="shared" si="31"/>
        <v>0</v>
      </c>
      <c r="T187" s="56">
        <f t="shared" si="28"/>
        <v>0</v>
      </c>
      <c r="U187" s="56">
        <f t="shared" si="32"/>
        <v>0</v>
      </c>
      <c r="V187" s="56">
        <f t="shared" si="29"/>
        <v>0</v>
      </c>
      <c r="W187" s="64" t="str">
        <f t="shared" si="30"/>
        <v/>
      </c>
      <c r="X187" s="56" t="str">
        <f t="shared" si="33"/>
        <v>T</v>
      </c>
    </row>
    <row r="188" spans="3:24" ht="21.75" customHeight="1" x14ac:dyDescent="0.25">
      <c r="C188" s="63"/>
      <c r="D188" s="66" t="str">
        <f t="shared" si="27"/>
        <v/>
      </c>
      <c r="E188" s="69" t="str">
        <f>IFERROR(VLOOKUP(J188,Causa!$A$2:$F$15,6,0),"")</f>
        <v/>
      </c>
      <c r="F188" s="52"/>
      <c r="G188" s="53"/>
      <c r="H188" s="212"/>
      <c r="I188" s="55"/>
      <c r="J188" s="54"/>
      <c r="K188" s="54"/>
      <c r="L188" s="54"/>
      <c r="M188" s="54"/>
      <c r="N188" s="54"/>
      <c r="O188" s="54"/>
      <c r="P188" s="54"/>
      <c r="Q188" s="55"/>
      <c r="R188" s="54"/>
      <c r="S188" s="56">
        <f t="shared" si="31"/>
        <v>0</v>
      </c>
      <c r="T188" s="56">
        <f t="shared" si="28"/>
        <v>0</v>
      </c>
      <c r="U188" s="56">
        <f t="shared" si="32"/>
        <v>0</v>
      </c>
      <c r="V188" s="56">
        <f t="shared" si="29"/>
        <v>0</v>
      </c>
      <c r="W188" s="64" t="str">
        <f t="shared" si="30"/>
        <v/>
      </c>
      <c r="X188" s="56" t="str">
        <f t="shared" si="33"/>
        <v>T</v>
      </c>
    </row>
  </sheetData>
  <mergeCells count="15">
    <mergeCell ref="A9:A15"/>
    <mergeCell ref="R9:S15"/>
    <mergeCell ref="A16:A23"/>
    <mergeCell ref="A24:A31"/>
    <mergeCell ref="G3:L3"/>
    <mergeCell ref="F4:G4"/>
    <mergeCell ref="C7:S7"/>
    <mergeCell ref="C33:D33"/>
    <mergeCell ref="T33:W33"/>
    <mergeCell ref="Y113:Z113"/>
    <mergeCell ref="AD7:AD8"/>
    <mergeCell ref="Q8:S8"/>
    <mergeCell ref="T7:Z7"/>
    <mergeCell ref="AA7:AB7"/>
    <mergeCell ref="AC7:AC8"/>
  </mergeCells>
  <conditionalFormatting sqref="R9:S15">
    <cfRule type="cellIs" priority="42" stopIfTrue="1" operator="equal">
      <formula>0</formula>
    </cfRule>
    <cfRule type="cellIs" dxfId="46" priority="54" stopIfTrue="1" operator="lessThan">
      <formula>0.8477</formula>
    </cfRule>
    <cfRule type="cellIs" dxfId="45" priority="55" stopIfTrue="1" operator="greaterThanOrEqual">
      <formula>0.8477</formula>
    </cfRule>
  </conditionalFormatting>
  <conditionalFormatting sqref="R24">
    <cfRule type="cellIs" dxfId="44" priority="52" stopIfTrue="1" operator="lessThan">
      <formula>0.8477</formula>
    </cfRule>
    <cfRule type="cellIs" dxfId="43" priority="53" stopIfTrue="1" operator="greaterThanOrEqual">
      <formula>0.8477</formula>
    </cfRule>
  </conditionalFormatting>
  <conditionalFormatting sqref="G5">
    <cfRule type="cellIs" priority="45" stopIfTrue="1" operator="equal">
      <formula>0</formula>
    </cfRule>
    <cfRule type="cellIs" dxfId="42" priority="50" stopIfTrue="1" operator="lessThan">
      <formula>0.635</formula>
    </cfRule>
    <cfRule type="cellIs" dxfId="41" priority="51" stopIfTrue="1" operator="greaterThanOrEqual">
      <formula>0.635</formula>
    </cfRule>
  </conditionalFormatting>
  <conditionalFormatting sqref="I5">
    <cfRule type="cellIs" priority="44" stopIfTrue="1" operator="equal">
      <formula>0</formula>
    </cfRule>
    <cfRule type="cellIs" dxfId="40" priority="48" stopIfTrue="1" operator="lessThan">
      <formula>0.8477</formula>
    </cfRule>
    <cfRule type="cellIs" dxfId="39" priority="49" stopIfTrue="1" operator="greaterThanOrEqual">
      <formula>0.8477</formula>
    </cfRule>
  </conditionalFormatting>
  <conditionalFormatting sqref="E5">
    <cfRule type="cellIs" priority="43" stopIfTrue="1" operator="equal">
      <formula>0</formula>
    </cfRule>
    <cfRule type="cellIs" dxfId="38" priority="46" stopIfTrue="1" operator="lessThan">
      <formula>0.8898</formula>
    </cfRule>
    <cfRule type="cellIs" dxfId="37" priority="47" stopIfTrue="1" operator="greaterThanOrEqual">
      <formula>0.8898</formula>
    </cfRule>
  </conditionalFormatting>
  <conditionalFormatting sqref="R24:S30">
    <cfRule type="cellIs" priority="41" stopIfTrue="1" operator="equal">
      <formula>0</formula>
    </cfRule>
  </conditionalFormatting>
  <conditionalFormatting sqref="L9">
    <cfRule type="cellIs" priority="38" stopIfTrue="1" operator="equal">
      <formula>0</formula>
    </cfRule>
    <cfRule type="cellIs" dxfId="36" priority="39" stopIfTrue="1" operator="lessThan">
      <formula>0.635</formula>
    </cfRule>
    <cfRule type="cellIs" dxfId="35" priority="40" stopIfTrue="1" operator="greaterThanOrEqual">
      <formula>0.635</formula>
    </cfRule>
  </conditionalFormatting>
  <conditionalFormatting sqref="O9:P32 M9:M32">
    <cfRule type="cellIs" priority="35" stopIfTrue="1" operator="equal">
      <formula>0</formula>
    </cfRule>
    <cfRule type="cellIs" dxfId="34" priority="36" stopIfTrue="1" operator="lessThan">
      <formula>0.8477</formula>
    </cfRule>
    <cfRule type="cellIs" dxfId="33" priority="37" stopIfTrue="1" operator="greaterThanOrEqual">
      <formula>0.8477</formula>
    </cfRule>
  </conditionalFormatting>
  <conditionalFormatting sqref="L10:L32">
    <cfRule type="cellIs" priority="32" stopIfTrue="1" operator="equal">
      <formula>0</formula>
    </cfRule>
    <cfRule type="cellIs" dxfId="32" priority="33" stopIfTrue="1" operator="lessThan">
      <formula>0.635</formula>
    </cfRule>
    <cfRule type="cellIs" dxfId="31" priority="34" stopIfTrue="1" operator="greaterThanOrEqual">
      <formula>0.635</formula>
    </cfRule>
  </conditionalFormatting>
  <conditionalFormatting sqref="M10:M32">
    <cfRule type="cellIs" priority="29" stopIfTrue="1" operator="equal">
      <formula>0</formula>
    </cfRule>
    <cfRule type="cellIs" dxfId="30" priority="30" stopIfTrue="1" operator="lessThan">
      <formula>0.8477</formula>
    </cfRule>
    <cfRule type="cellIs" dxfId="29" priority="31" stopIfTrue="1" operator="greaterThanOrEqual">
      <formula>0.8477</formula>
    </cfRule>
  </conditionalFormatting>
  <conditionalFormatting sqref="R16">
    <cfRule type="cellIs" priority="26" stopIfTrue="1" operator="equal">
      <formula>0</formula>
    </cfRule>
    <cfRule type="cellIs" dxfId="28" priority="27" stopIfTrue="1" operator="lessThan">
      <formula>0.8477</formula>
    </cfRule>
    <cfRule type="cellIs" dxfId="27" priority="28" stopIfTrue="1" operator="greaterThanOrEqual">
      <formula>0.8477</formula>
    </cfRule>
  </conditionalFormatting>
  <conditionalFormatting sqref="N9">
    <cfRule type="containsText" dxfId="26" priority="24" stopIfTrue="1" operator="containsText" text="Avisar al planner">
      <formula>NOT(ISERROR(SEARCH("Avisar al planner",N9)))</formula>
    </cfRule>
    <cfRule type="containsText" dxfId="25" priority="25" stopIfTrue="1" operator="containsText" text="OK">
      <formula>NOT(ISERROR(SEARCH("OK",N9)))</formula>
    </cfRule>
  </conditionalFormatting>
  <conditionalFormatting sqref="N9:N32">
    <cfRule type="cellIs" dxfId="24" priority="21" stopIfTrue="1" operator="lessThanOrEqual">
      <formula>155</formula>
    </cfRule>
    <cfRule type="cellIs" dxfId="23" priority="22" stopIfTrue="1" operator="between">
      <formula>155</formula>
      <formula>185</formula>
    </cfRule>
    <cfRule type="cellIs" dxfId="22" priority="23" stopIfTrue="1" operator="greaterThanOrEqual">
      <formula>185</formula>
    </cfRule>
  </conditionalFormatting>
  <conditionalFormatting sqref="N10:N32">
    <cfRule type="containsText" dxfId="21" priority="19" stopIfTrue="1" operator="containsText" text="Avisar al planner">
      <formula>NOT(ISERROR(SEARCH("Avisar al planner",N10)))</formula>
    </cfRule>
    <cfRule type="containsText" dxfId="20" priority="20" stopIfTrue="1" operator="containsText" text="OK">
      <formula>NOT(ISERROR(SEARCH("OK",N10)))</formula>
    </cfRule>
  </conditionalFormatting>
  <conditionalFormatting sqref="N10:N32">
    <cfRule type="containsText" dxfId="19" priority="17" stopIfTrue="1" operator="containsText" text="Avisar al planner">
      <formula>NOT(ISERROR(SEARCH("Avisar al planner",N10)))</formula>
    </cfRule>
    <cfRule type="containsText" dxfId="18" priority="18" stopIfTrue="1" operator="containsText" text="OK">
      <formula>NOT(ISERROR(SEARCH("OK",N10)))</formula>
    </cfRule>
  </conditionalFormatting>
  <conditionalFormatting sqref="N10:N32">
    <cfRule type="containsText" dxfId="17" priority="15" stopIfTrue="1" operator="containsText" text="Avisar al planner">
      <formula>NOT(ISERROR(SEARCH("Avisar al planner",N10)))</formula>
    </cfRule>
    <cfRule type="containsText" dxfId="16" priority="16" stopIfTrue="1" operator="containsText" text="OK">
      <formula>NOT(ISERROR(SEARCH("OK",N10)))</formula>
    </cfRule>
  </conditionalFormatting>
  <conditionalFormatting sqref="D35:D188">
    <cfRule type="cellIs" dxfId="15" priority="13" operator="equal">
      <formula>0</formula>
    </cfRule>
    <cfRule type="cellIs" dxfId="14" priority="14" operator="equal">
      <formula>1</formula>
    </cfRule>
  </conditionalFormatting>
  <conditionalFormatting sqref="C9:C32">
    <cfRule type="cellIs" dxfId="13" priority="11" operator="equal">
      <formula>0</formula>
    </cfRule>
    <cfRule type="cellIs" dxfId="12" priority="12" operator="notEqual">
      <formula>0</formula>
    </cfRule>
  </conditionalFormatting>
  <conditionalFormatting sqref="C9:C32">
    <cfRule type="cellIs" priority="10" operator="equal">
      <formula>""""""</formula>
    </cfRule>
  </conditionalFormatting>
  <conditionalFormatting sqref="G6">
    <cfRule type="cellIs" priority="3" stopIfTrue="1" operator="equal">
      <formula>0</formula>
    </cfRule>
    <cfRule type="cellIs" dxfId="11" priority="8" stopIfTrue="1" operator="lessThan">
      <formula>0.635</formula>
    </cfRule>
    <cfRule type="cellIs" dxfId="10" priority="9" stopIfTrue="1" operator="greaterThanOrEqual">
      <formula>0.635</formula>
    </cfRule>
  </conditionalFormatting>
  <conditionalFormatting sqref="I6">
    <cfRule type="cellIs" priority="2" stopIfTrue="1" operator="equal">
      <formula>0</formula>
    </cfRule>
    <cfRule type="cellIs" dxfId="9" priority="6" stopIfTrue="1" operator="lessThan">
      <formula>0.8477</formula>
    </cfRule>
    <cfRule type="cellIs" dxfId="8" priority="7" stopIfTrue="1" operator="greaterThanOrEqual">
      <formula>0.8477</formula>
    </cfRule>
  </conditionalFormatting>
  <conditionalFormatting sqref="E6">
    <cfRule type="cellIs" priority="1" stopIfTrue="1" operator="equal">
      <formula>0</formula>
    </cfRule>
    <cfRule type="cellIs" dxfId="7" priority="4" stopIfTrue="1" operator="lessThan">
      <formula>0.8898</formula>
    </cfRule>
    <cfRule type="cellIs" dxfId="6" priority="5" stopIfTrue="1" operator="greaterThanOrEqual">
      <formula>0.8898</formula>
    </cfRule>
  </conditionalFormatting>
  <dataValidations count="4">
    <dataValidation type="list" allowBlank="1" showInputMessage="1" showErrorMessage="1" sqref="AB9:AB32" xr:uid="{00000000-0002-0000-0F00-000000000000}">
      <formula1>"P,T,A,  "</formula1>
    </dataValidation>
    <dataValidation type="decimal" allowBlank="1" showInputMessage="1" showErrorMessage="1" error="POR FAVOR INGRESE DATOS EN FORMATO DE NUMEROS_x000a_" promptTitle="Producción Acumulada" prompt="Ingrese la producción Acumulada (contometro Llenadora por hora)" sqref="E9:E32" xr:uid="{00000000-0002-0000-0F00-000001000000}">
      <formula1>0</formula1>
      <formula2>10000000000</formula2>
    </dataValidation>
    <dataValidation type="time" allowBlank="1" showInputMessage="1" showErrorMessage="1" error="POR FAVOR INGRESE DATOS EN FORMATO DE HORA_x000a_" sqref="F35:F188" xr:uid="{00000000-0002-0000-0F00-000002000000}">
      <formula1>0</formula1>
      <formula2>0.999988425925926</formula2>
    </dataValidation>
    <dataValidation allowBlank="1" showErrorMessage="1" promptTitle="Numero de Orden" sqref="G9:G32 G35:G188" xr:uid="{00000000-0002-0000-0F00-000003000000}"/>
  </dataValidations>
  <pageMargins left="0.75" right="0.75" top="1" bottom="1" header="0" footer="0"/>
  <pageSetup paperSize="9" orientation="portrait" r:id="rId1"/>
  <headerFooter alignWithMargins="0"/>
  <drawing r:id="rId2"/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xr:uid="{00000000-0002-0000-0F00-000004000000}">
          <x14:formula1>
            <xm:f>IF(E35=1,Causa!$T$2:$T$16,Causa!$W$1)</xm:f>
          </x14:formula1>
          <xm:sqref>M35:M188</xm:sqref>
        </x14:dataValidation>
        <x14:dataValidation type="list" allowBlank="1" showInputMessage="1" showErrorMessage="1" xr:uid="{00000000-0002-0000-0F00-000005000000}">
          <x14:formula1>
            <xm:f>INDIRECT(VLOOKUP(M35,Causa!$T$2:$U$16,2,0))</xm:f>
          </x14:formula1>
          <xm:sqref>N35:N188</xm:sqref>
        </x14:dataValidation>
        <x14:dataValidation type="list" allowBlank="1" showInputMessage="1" showErrorMessage="1" xr:uid="{00000000-0002-0000-0F00-000006000000}">
          <x14:formula1>
            <xm:f>IF(E35=1,INDIRECT(VLOOKUP(N35,Causa!$AA:$AE,5,0)),INDIRECT(VLOOKUP(J35,Causa!$X:$AE,8,0)))</xm:f>
          </x14:formula1>
          <xm:sqref>O35:O188</xm:sqref>
        </x14:dataValidation>
        <x14:dataValidation type="list" allowBlank="1" showInputMessage="1" showErrorMessage="1" xr:uid="{00000000-0002-0000-0F00-000007000000}">
          <x14:formula1>
            <xm:f>IF(OR(E35=1,E35=2),Causa!$A$28:$A$61,Causa!$A$28)</xm:f>
          </x14:formula1>
          <xm:sqref>L35:L188</xm:sqref>
        </x14:dataValidation>
        <x14:dataValidation type="list" allowBlank="1" showInputMessage="1" showErrorMessage="1" xr:uid="{00000000-0002-0000-0F00-000008000000}">
          <x14:formula1>
            <xm:f>Causa!$A$2:$A$15</xm:f>
          </x14:formula1>
          <xm:sqref>J35:J188</xm:sqref>
        </x14:dataValidation>
        <x14:dataValidation type="list" allowBlank="1" showInputMessage="1" showErrorMessage="1" xr:uid="{00000000-0002-0000-0F00-000009000000}">
          <x14:formula1>
            <xm:f>Causa!$A$71:$A$74</xm:f>
          </x14:formula1>
          <xm:sqref>I35:I188</xm:sqref>
        </x14:dataValidation>
        <x14:dataValidation type="list" allowBlank="1" showInputMessage="1" showErrorMessage="1" xr:uid="{00000000-0002-0000-0F00-00000A000000}">
          <x14:formula1>
            <xm:f>Causa!$A$78:$A$81</xm:f>
          </x14:formula1>
          <xm:sqref>J9:J32</xm:sqref>
        </x14:dataValidation>
        <x14:dataValidation type="list" allowBlank="1" showInputMessage="1" showErrorMessage="1" promptTitle="Ingreso de Turnos" prompt="PMTURNOA_x000a_PMTURNOB_x000a_PMTURNOC_x000a_PMTURNOD_x000a_" xr:uid="{00000000-0002-0000-0F00-00000B000000}">
          <x14:formula1>
            <xm:f>Causa!$A$71:$A$74</xm:f>
          </x14:formula1>
          <xm:sqref>I9:I32</xm:sqref>
        </x14:dataValidation>
        <x14:dataValidation type="list" allowBlank="1" showInputMessage="1" showErrorMessage="1" xr:uid="{00000000-0002-0000-0F00-00000C000000}">
          <x14:formula1>
            <xm:f>Causa!$A$97:$A$107</xm:f>
          </x14:formula1>
          <xm:sqref>F4</xm:sqref>
        </x14:dataValidation>
        <x14:dataValidation type="list" allowBlank="1" showInputMessage="1" showErrorMessage="1" xr:uid="{00000000-0002-0000-0F00-00000D000000}">
          <x14:formula1>
            <xm:f>INDIRECT(VLOOKUP(J35,Causa!$A$2:$E$15,5,0))</xm:f>
          </x14:formula1>
          <xm:sqref>K35:K188</xm:sqref>
        </x14:dataValidation>
      </x14:dataValidation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3">
    <tabColor rgb="FFFF0000"/>
  </sheetPr>
  <dimension ref="A1:MI17"/>
  <sheetViews>
    <sheetView showGridLines="0" zoomScale="89" zoomScaleNormal="80" workbookViewId="0">
      <selection activeCell="E8" sqref="E8:E9"/>
    </sheetView>
  </sheetViews>
  <sheetFormatPr baseColWidth="10" defaultColWidth="11.44140625" defaultRowHeight="13.2" x14ac:dyDescent="0.25"/>
  <cols>
    <col min="1" max="1" width="3.44140625" style="84" customWidth="1"/>
    <col min="2" max="2" width="36.21875" style="84" customWidth="1"/>
    <col min="3" max="3" width="8.77734375" style="84" customWidth="1"/>
    <col min="4" max="5" width="9.77734375" style="84" bestFit="1" customWidth="1"/>
    <col min="6" max="7" width="15.21875" style="84" bestFit="1" customWidth="1"/>
    <col min="8" max="8" width="12.5546875" style="84" bestFit="1" customWidth="1"/>
    <col min="9" max="12" width="11.21875" style="84" customWidth="1"/>
    <col min="13" max="13" width="12.5546875" style="84" bestFit="1" customWidth="1"/>
    <col min="14" max="26" width="11.21875" style="84" customWidth="1"/>
    <col min="27" max="27" width="13.77734375" style="84" bestFit="1" customWidth="1"/>
    <col min="28" max="37" width="11.21875" style="84" customWidth="1"/>
    <col min="38" max="16384" width="11.44140625" style="84"/>
  </cols>
  <sheetData>
    <row r="1" spans="1:347" ht="10.5" customHeight="1" x14ac:dyDescent="0.3">
      <c r="B1" s="163"/>
      <c r="C1" s="164">
        <v>1</v>
      </c>
    </row>
    <row r="2" spans="1:347" ht="10.5" customHeight="1" x14ac:dyDescent="0.25">
      <c r="B2" s="163" t="s">
        <v>1803</v>
      </c>
      <c r="C2" s="165">
        <v>2</v>
      </c>
    </row>
    <row r="3" spans="1:347" ht="10.5" customHeight="1" x14ac:dyDescent="0.3">
      <c r="B3" s="163"/>
      <c r="C3" s="164">
        <v>1</v>
      </c>
    </row>
    <row r="4" spans="1:347" ht="20.25" customHeight="1" x14ac:dyDescent="0.25">
      <c r="B4" s="163" t="s">
        <v>1804</v>
      </c>
      <c r="C4" s="165">
        <v>2</v>
      </c>
      <c r="G4" s="84">
        <f>DAY(G6)</f>
        <v>1</v>
      </c>
      <c r="H4" s="84">
        <f t="shared" ref="H4:AK4" si="0">DAY(H6)</f>
        <v>2</v>
      </c>
      <c r="I4" s="84">
        <f t="shared" si="0"/>
        <v>3</v>
      </c>
      <c r="J4" s="84">
        <f t="shared" si="0"/>
        <v>4</v>
      </c>
      <c r="K4" s="84">
        <f t="shared" si="0"/>
        <v>5</v>
      </c>
      <c r="L4" s="84">
        <f t="shared" si="0"/>
        <v>6</v>
      </c>
      <c r="M4" s="84">
        <f t="shared" si="0"/>
        <v>7</v>
      </c>
      <c r="N4" s="84">
        <f t="shared" si="0"/>
        <v>8</v>
      </c>
      <c r="O4" s="84">
        <f t="shared" si="0"/>
        <v>9</v>
      </c>
      <c r="P4" s="84">
        <f t="shared" si="0"/>
        <v>10</v>
      </c>
      <c r="Q4" s="84">
        <f t="shared" si="0"/>
        <v>11</v>
      </c>
      <c r="R4" s="84">
        <f t="shared" si="0"/>
        <v>12</v>
      </c>
      <c r="S4" s="84">
        <f t="shared" si="0"/>
        <v>13</v>
      </c>
      <c r="T4" s="84">
        <f t="shared" si="0"/>
        <v>14</v>
      </c>
      <c r="U4" s="84">
        <f t="shared" si="0"/>
        <v>15</v>
      </c>
      <c r="V4" s="84">
        <f t="shared" si="0"/>
        <v>16</v>
      </c>
      <c r="W4" s="84">
        <f t="shared" si="0"/>
        <v>17</v>
      </c>
      <c r="X4" s="84">
        <f t="shared" si="0"/>
        <v>18</v>
      </c>
      <c r="Y4" s="84">
        <f t="shared" si="0"/>
        <v>19</v>
      </c>
      <c r="Z4" s="84">
        <f t="shared" si="0"/>
        <v>20</v>
      </c>
      <c r="AA4" s="84">
        <f t="shared" si="0"/>
        <v>21</v>
      </c>
      <c r="AB4" s="84">
        <f t="shared" si="0"/>
        <v>22</v>
      </c>
      <c r="AC4" s="84">
        <f t="shared" si="0"/>
        <v>23</v>
      </c>
      <c r="AD4" s="84">
        <f t="shared" si="0"/>
        <v>24</v>
      </c>
      <c r="AE4" s="84">
        <f t="shared" si="0"/>
        <v>25</v>
      </c>
      <c r="AF4" s="84">
        <f t="shared" si="0"/>
        <v>26</v>
      </c>
      <c r="AG4" s="84">
        <f t="shared" si="0"/>
        <v>27</v>
      </c>
      <c r="AH4" s="84">
        <f t="shared" si="0"/>
        <v>28</v>
      </c>
      <c r="AI4" s="84">
        <f t="shared" si="0"/>
        <v>29</v>
      </c>
      <c r="AJ4" s="84">
        <f t="shared" si="0"/>
        <v>30</v>
      </c>
      <c r="AK4" s="84">
        <f t="shared" si="0"/>
        <v>1</v>
      </c>
      <c r="AU4" s="166"/>
      <c r="AV4" s="166"/>
      <c r="AW4" s="166"/>
      <c r="AX4" s="166"/>
      <c r="AY4" s="166"/>
      <c r="AZ4" s="166"/>
      <c r="BA4" s="166"/>
      <c r="BB4" s="166"/>
      <c r="BC4" s="166"/>
      <c r="BD4" s="166"/>
      <c r="BE4" s="166"/>
      <c r="BF4" s="166"/>
      <c r="BG4" s="166"/>
      <c r="BH4" s="166"/>
      <c r="BI4" s="166"/>
      <c r="BJ4" s="166"/>
      <c r="BK4" s="166"/>
      <c r="BL4" s="166"/>
      <c r="BM4" s="166"/>
      <c r="BN4" s="166"/>
      <c r="BO4" s="166"/>
      <c r="BP4" s="166"/>
      <c r="BQ4" s="166"/>
      <c r="BR4" s="166"/>
      <c r="BS4" s="166"/>
      <c r="BT4" s="166"/>
      <c r="BU4" s="166"/>
      <c r="BV4" s="166"/>
      <c r="BW4" s="166"/>
      <c r="BX4" s="166"/>
      <c r="BY4" s="166"/>
      <c r="BZ4" s="166"/>
      <c r="CA4" s="166"/>
      <c r="CB4" s="166"/>
      <c r="CC4" s="166"/>
      <c r="CD4" s="166"/>
      <c r="CE4" s="166"/>
      <c r="CF4" s="166"/>
      <c r="CG4" s="166"/>
      <c r="CH4" s="166"/>
      <c r="CI4" s="166"/>
      <c r="CJ4" s="166"/>
      <c r="CK4" s="166"/>
      <c r="CL4" s="166"/>
      <c r="CM4" s="166"/>
      <c r="CN4" s="166"/>
      <c r="CO4" s="166"/>
      <c r="CP4" s="166"/>
      <c r="CQ4" s="166"/>
      <c r="CR4" s="166"/>
      <c r="CS4" s="166"/>
      <c r="CT4" s="166"/>
      <c r="CU4" s="166"/>
      <c r="CV4" s="166"/>
      <c r="CW4" s="166"/>
      <c r="CX4" s="166"/>
      <c r="CY4" s="166"/>
      <c r="CZ4" s="166"/>
      <c r="DA4" s="166"/>
      <c r="DB4" s="166"/>
      <c r="DC4" s="166"/>
      <c r="DD4" s="166"/>
      <c r="DE4" s="166"/>
      <c r="DF4" s="166"/>
      <c r="DG4" s="166"/>
      <c r="DH4" s="166"/>
      <c r="DI4" s="166"/>
      <c r="DJ4" s="166"/>
      <c r="DK4" s="166"/>
      <c r="DL4" s="166"/>
      <c r="DM4" s="166"/>
      <c r="DN4" s="166"/>
      <c r="DO4" s="166"/>
      <c r="DP4" s="166"/>
      <c r="DQ4" s="166"/>
      <c r="DR4" s="166"/>
      <c r="DS4" s="166"/>
      <c r="DT4" s="166"/>
      <c r="DU4" s="166"/>
      <c r="DV4" s="166"/>
      <c r="DW4" s="166"/>
      <c r="DX4" s="166"/>
      <c r="DY4" s="166"/>
      <c r="DZ4" s="166"/>
      <c r="EA4" s="166"/>
      <c r="EB4" s="166"/>
      <c r="EC4" s="166"/>
      <c r="ED4" s="166"/>
      <c r="EE4" s="166"/>
      <c r="EF4" s="166"/>
      <c r="EG4" s="166"/>
      <c r="EH4" s="166"/>
      <c r="EI4" s="166"/>
      <c r="EJ4" s="166"/>
      <c r="EK4" s="166"/>
      <c r="EL4" s="166"/>
      <c r="EM4" s="166"/>
      <c r="EN4" s="166"/>
      <c r="EO4" s="166"/>
      <c r="EP4" s="166"/>
      <c r="EQ4" s="166"/>
      <c r="ER4" s="166"/>
      <c r="ES4" s="166"/>
      <c r="ET4" s="166"/>
      <c r="EU4" s="166"/>
      <c r="EV4" s="166"/>
      <c r="EW4" s="166"/>
      <c r="EX4" s="166"/>
      <c r="EY4" s="166"/>
      <c r="EZ4" s="166"/>
      <c r="FA4" s="166"/>
      <c r="FB4" s="166"/>
      <c r="FC4" s="166"/>
      <c r="FD4" s="166"/>
      <c r="FE4" s="166"/>
      <c r="FF4" s="166"/>
      <c r="FG4" s="166"/>
      <c r="FH4" s="166"/>
      <c r="FI4" s="166"/>
      <c r="FJ4" s="166"/>
      <c r="FK4" s="166"/>
      <c r="FL4" s="166"/>
      <c r="FM4" s="166"/>
      <c r="FN4" s="166"/>
      <c r="FO4" s="166"/>
      <c r="FP4" s="166"/>
      <c r="FQ4" s="166"/>
      <c r="FR4" s="166"/>
      <c r="FS4" s="166"/>
      <c r="FT4" s="166"/>
      <c r="FU4" s="166"/>
      <c r="FV4" s="166"/>
      <c r="FW4" s="166"/>
      <c r="FX4" s="166"/>
      <c r="FY4" s="166"/>
      <c r="FZ4" s="166"/>
      <c r="GA4" s="166"/>
      <c r="GB4" s="166"/>
      <c r="GC4" s="166"/>
      <c r="GD4" s="166"/>
      <c r="GE4" s="166"/>
      <c r="GF4" s="166"/>
      <c r="GG4" s="166"/>
      <c r="GH4" s="166"/>
      <c r="GI4" s="166"/>
      <c r="GJ4" s="166"/>
      <c r="GK4" s="166"/>
      <c r="GL4" s="166"/>
      <c r="GM4" s="166"/>
      <c r="GN4" s="166"/>
      <c r="GO4" s="166"/>
      <c r="GP4" s="166"/>
      <c r="GQ4" s="166"/>
      <c r="GR4" s="166"/>
      <c r="GS4" s="166"/>
      <c r="GT4" s="166"/>
      <c r="GU4" s="166"/>
      <c r="GV4" s="166"/>
      <c r="GW4" s="166"/>
      <c r="GX4" s="166"/>
      <c r="GY4" s="166"/>
      <c r="GZ4" s="166"/>
      <c r="HA4" s="166"/>
      <c r="HB4" s="166"/>
      <c r="HC4" s="166"/>
      <c r="HD4" s="166"/>
      <c r="HE4" s="166"/>
      <c r="HF4" s="166"/>
      <c r="HG4" s="166"/>
      <c r="HH4" s="166"/>
      <c r="HI4" s="166"/>
      <c r="HJ4" s="166"/>
      <c r="HK4" s="166"/>
      <c r="HL4" s="166"/>
      <c r="HM4" s="166"/>
      <c r="HN4" s="166"/>
      <c r="HO4" s="166"/>
      <c r="HP4" s="166"/>
      <c r="HQ4" s="166"/>
      <c r="HR4" s="166"/>
      <c r="HS4" s="166"/>
      <c r="HT4" s="166"/>
      <c r="HU4" s="166"/>
      <c r="HV4" s="166"/>
      <c r="HW4" s="166"/>
      <c r="HX4" s="166"/>
      <c r="HY4" s="166"/>
      <c r="HZ4" s="166"/>
      <c r="IA4" s="166"/>
      <c r="IB4" s="166"/>
      <c r="IC4" s="166"/>
      <c r="ID4" s="166"/>
      <c r="IE4" s="166"/>
      <c r="IF4" s="166"/>
      <c r="IG4" s="166"/>
      <c r="IH4" s="166"/>
      <c r="II4" s="166"/>
      <c r="IJ4" s="166"/>
      <c r="IK4" s="166"/>
      <c r="IL4" s="166"/>
      <c r="IM4" s="166"/>
      <c r="IN4" s="166"/>
      <c r="IO4" s="166"/>
      <c r="IP4" s="166"/>
      <c r="IQ4" s="166"/>
      <c r="IR4" s="166"/>
      <c r="IS4" s="166"/>
      <c r="IT4" s="166"/>
      <c r="IU4" s="166"/>
      <c r="IV4" s="166"/>
      <c r="IW4" s="166"/>
      <c r="IX4" s="166"/>
      <c r="IY4" s="166"/>
      <c r="IZ4" s="166"/>
      <c r="JA4" s="166"/>
      <c r="JB4" s="166"/>
      <c r="JC4" s="166"/>
      <c r="JD4" s="166"/>
      <c r="JE4" s="166"/>
      <c r="JF4" s="166"/>
      <c r="JG4" s="166"/>
      <c r="JH4" s="166"/>
      <c r="JI4" s="166"/>
      <c r="JJ4" s="166"/>
      <c r="JK4" s="166"/>
      <c r="JL4" s="166"/>
      <c r="JM4" s="166"/>
      <c r="JN4" s="166"/>
      <c r="JO4" s="166"/>
      <c r="JP4" s="166"/>
      <c r="JQ4" s="166"/>
      <c r="JR4" s="166"/>
      <c r="JS4" s="166"/>
      <c r="JT4" s="166"/>
      <c r="JU4" s="166"/>
      <c r="JV4" s="166"/>
      <c r="JW4" s="166"/>
      <c r="JX4" s="166"/>
      <c r="JY4" s="166"/>
      <c r="JZ4" s="166"/>
      <c r="KA4" s="166"/>
      <c r="KB4" s="166"/>
      <c r="KC4" s="166"/>
      <c r="KD4" s="166"/>
      <c r="KE4" s="166"/>
      <c r="KF4" s="166"/>
      <c r="KG4" s="166"/>
      <c r="KH4" s="166"/>
      <c r="KI4" s="166"/>
      <c r="KJ4" s="166"/>
      <c r="KK4" s="166"/>
      <c r="KL4" s="166"/>
      <c r="KM4" s="166"/>
      <c r="KN4" s="166"/>
      <c r="KO4" s="166"/>
      <c r="KP4" s="166"/>
      <c r="KQ4" s="166"/>
      <c r="KR4" s="166"/>
      <c r="KS4" s="166"/>
      <c r="KT4" s="166"/>
      <c r="KU4" s="166"/>
      <c r="KV4" s="166"/>
      <c r="KW4" s="166"/>
      <c r="KX4" s="166"/>
      <c r="KY4" s="166"/>
      <c r="KZ4" s="166"/>
      <c r="LA4" s="166"/>
      <c r="LB4" s="166"/>
      <c r="LC4" s="166"/>
      <c r="LD4" s="166"/>
      <c r="LE4" s="166"/>
      <c r="LF4" s="166"/>
      <c r="LG4" s="166"/>
      <c r="LH4" s="166"/>
      <c r="LI4" s="166"/>
      <c r="LJ4" s="166"/>
      <c r="LK4" s="166"/>
      <c r="LL4" s="166"/>
      <c r="LM4" s="166"/>
      <c r="LN4" s="166"/>
      <c r="LO4" s="166"/>
      <c r="LP4" s="166"/>
      <c r="LQ4" s="166"/>
      <c r="LR4" s="166"/>
      <c r="LS4" s="166"/>
      <c r="LT4" s="166"/>
      <c r="LU4" s="166"/>
      <c r="LV4" s="166"/>
      <c r="LW4" s="166"/>
      <c r="LX4" s="166"/>
      <c r="LY4" s="166"/>
      <c r="LZ4" s="166"/>
      <c r="MA4" s="166"/>
      <c r="MB4" s="166"/>
      <c r="MC4" s="166"/>
      <c r="MD4" s="166"/>
      <c r="ME4" s="166"/>
      <c r="MF4" s="166"/>
      <c r="MG4" s="166"/>
      <c r="MH4" s="166"/>
      <c r="MI4" s="166"/>
    </row>
    <row r="5" spans="1:347" ht="20.25" customHeight="1" x14ac:dyDescent="0.25">
      <c r="A5" s="167"/>
      <c r="G5" s="168" t="str">
        <f>TEXT(G6,"Mmm")</f>
        <v>jun</v>
      </c>
      <c r="H5" s="168" t="str">
        <f t="shared" ref="H5:AK5" si="1">TEXT(H6,"mmm")</f>
        <v>jun</v>
      </c>
      <c r="I5" s="168" t="str">
        <f t="shared" si="1"/>
        <v>jun</v>
      </c>
      <c r="J5" s="168" t="str">
        <f t="shared" si="1"/>
        <v>jun</v>
      </c>
      <c r="K5" s="168" t="str">
        <f t="shared" si="1"/>
        <v>jun</v>
      </c>
      <c r="L5" s="168" t="str">
        <f t="shared" si="1"/>
        <v>jun</v>
      </c>
      <c r="M5" s="168" t="str">
        <f t="shared" si="1"/>
        <v>jun</v>
      </c>
      <c r="N5" s="168" t="str">
        <f t="shared" si="1"/>
        <v>jun</v>
      </c>
      <c r="O5" s="168" t="str">
        <f t="shared" si="1"/>
        <v>jun</v>
      </c>
      <c r="P5" s="168" t="str">
        <f t="shared" si="1"/>
        <v>jun</v>
      </c>
      <c r="Q5" s="168" t="str">
        <f t="shared" si="1"/>
        <v>jun</v>
      </c>
      <c r="R5" s="168" t="str">
        <f t="shared" si="1"/>
        <v>jun</v>
      </c>
      <c r="S5" s="168" t="str">
        <f t="shared" si="1"/>
        <v>jun</v>
      </c>
      <c r="T5" s="168" t="str">
        <f t="shared" si="1"/>
        <v>jun</v>
      </c>
      <c r="U5" s="168" t="str">
        <f t="shared" si="1"/>
        <v>jun</v>
      </c>
      <c r="V5" s="168" t="str">
        <f t="shared" si="1"/>
        <v>jun</v>
      </c>
      <c r="W5" s="168" t="str">
        <f t="shared" si="1"/>
        <v>jun</v>
      </c>
      <c r="X5" s="168" t="str">
        <f t="shared" si="1"/>
        <v>jun</v>
      </c>
      <c r="Y5" s="168" t="str">
        <f t="shared" si="1"/>
        <v>jun</v>
      </c>
      <c r="Z5" s="168" t="str">
        <f t="shared" si="1"/>
        <v>jun</v>
      </c>
      <c r="AA5" s="168" t="str">
        <f t="shared" si="1"/>
        <v>jun</v>
      </c>
      <c r="AB5" s="168" t="str">
        <f t="shared" si="1"/>
        <v>jun</v>
      </c>
      <c r="AC5" s="168" t="str">
        <f t="shared" si="1"/>
        <v>jun</v>
      </c>
      <c r="AD5" s="168" t="str">
        <f t="shared" si="1"/>
        <v>jun</v>
      </c>
      <c r="AE5" s="168" t="str">
        <f t="shared" si="1"/>
        <v>jun</v>
      </c>
      <c r="AF5" s="168" t="str">
        <f t="shared" si="1"/>
        <v>jun</v>
      </c>
      <c r="AG5" s="168" t="str">
        <f t="shared" si="1"/>
        <v>jun</v>
      </c>
      <c r="AH5" s="168" t="str">
        <f t="shared" si="1"/>
        <v>jun</v>
      </c>
      <c r="AI5" s="168" t="str">
        <f t="shared" si="1"/>
        <v>jun</v>
      </c>
      <c r="AJ5" s="168" t="str">
        <f t="shared" si="1"/>
        <v>jun</v>
      </c>
      <c r="AK5" s="168" t="str">
        <f t="shared" si="1"/>
        <v>jul</v>
      </c>
      <c r="AL5" s="166"/>
      <c r="AM5" s="166"/>
      <c r="AN5" s="166"/>
      <c r="AO5" s="166"/>
      <c r="AP5" s="166"/>
      <c r="AQ5" s="166"/>
      <c r="AR5" s="166"/>
      <c r="AS5" s="166"/>
      <c r="AT5" s="166"/>
      <c r="AU5" s="166"/>
      <c r="AV5" s="166"/>
      <c r="AW5" s="166"/>
      <c r="AX5" s="166"/>
      <c r="AY5" s="166"/>
      <c r="AZ5" s="166"/>
      <c r="BA5" s="166"/>
      <c r="BB5" s="166"/>
      <c r="BC5" s="166"/>
      <c r="BD5" s="166"/>
      <c r="BE5" s="166"/>
      <c r="BF5" s="166"/>
      <c r="BG5" s="166"/>
      <c r="BH5" s="166"/>
      <c r="BI5" s="166"/>
      <c r="BJ5" s="166"/>
      <c r="BK5" s="166"/>
      <c r="BL5" s="166"/>
      <c r="BM5" s="166"/>
      <c r="BN5" s="166"/>
      <c r="BO5" s="166"/>
      <c r="BP5" s="166"/>
      <c r="BQ5" s="166"/>
      <c r="BR5" s="166"/>
      <c r="BS5" s="166"/>
      <c r="BT5" s="166"/>
      <c r="BU5" s="166"/>
      <c r="BV5" s="166"/>
      <c r="BW5" s="166"/>
      <c r="BX5" s="166"/>
      <c r="BY5" s="166"/>
      <c r="BZ5" s="166"/>
      <c r="CA5" s="166"/>
      <c r="CB5" s="166"/>
      <c r="CC5" s="166"/>
      <c r="CD5" s="166"/>
      <c r="CE5" s="166"/>
      <c r="CF5" s="166"/>
      <c r="CG5" s="166"/>
      <c r="CH5" s="166"/>
      <c r="CI5" s="166"/>
      <c r="CJ5" s="166"/>
      <c r="CK5" s="166"/>
      <c r="CL5" s="166"/>
      <c r="CM5" s="166"/>
      <c r="CN5" s="166"/>
      <c r="CO5" s="166"/>
      <c r="CP5" s="166"/>
      <c r="CQ5" s="166"/>
      <c r="CR5" s="166"/>
      <c r="CS5" s="166"/>
      <c r="CT5" s="166"/>
      <c r="CU5" s="166"/>
      <c r="CV5" s="166"/>
      <c r="CW5" s="166"/>
      <c r="CX5" s="166"/>
      <c r="CY5" s="166"/>
      <c r="CZ5" s="166"/>
      <c r="DA5" s="166"/>
      <c r="DB5" s="166"/>
      <c r="DC5" s="166"/>
      <c r="DD5" s="166"/>
      <c r="DE5" s="166"/>
      <c r="DF5" s="166"/>
      <c r="DG5" s="166"/>
      <c r="DH5" s="166"/>
      <c r="DI5" s="166"/>
      <c r="DJ5" s="166"/>
      <c r="DK5" s="166"/>
      <c r="DL5" s="166"/>
      <c r="DM5" s="166"/>
      <c r="DN5" s="166"/>
      <c r="DO5" s="166"/>
      <c r="DP5" s="166"/>
      <c r="DQ5" s="166"/>
      <c r="DR5" s="166"/>
      <c r="DS5" s="166"/>
      <c r="DT5" s="166"/>
      <c r="DU5" s="166"/>
      <c r="DV5" s="166"/>
      <c r="DW5" s="166"/>
      <c r="DX5" s="166"/>
      <c r="DY5" s="166"/>
      <c r="DZ5" s="166"/>
      <c r="EA5" s="166"/>
      <c r="EB5" s="166"/>
      <c r="EC5" s="166"/>
      <c r="ED5" s="166"/>
      <c r="EE5" s="166"/>
      <c r="EF5" s="166"/>
      <c r="EG5" s="166"/>
      <c r="EH5" s="166"/>
      <c r="EI5" s="166"/>
      <c r="EJ5" s="166"/>
      <c r="EK5" s="166"/>
      <c r="EL5" s="166"/>
      <c r="EM5" s="166"/>
      <c r="EN5" s="166"/>
      <c r="EO5" s="166"/>
      <c r="EP5" s="166"/>
      <c r="EQ5" s="166"/>
      <c r="ER5" s="166"/>
      <c r="ES5" s="166"/>
      <c r="ET5" s="166"/>
      <c r="EU5" s="166"/>
      <c r="EV5" s="166"/>
      <c r="EW5" s="166"/>
      <c r="EX5" s="166"/>
      <c r="EY5" s="166"/>
      <c r="EZ5" s="166"/>
      <c r="FA5" s="166"/>
      <c r="FB5" s="166"/>
      <c r="FC5" s="166"/>
      <c r="FD5" s="166"/>
      <c r="FE5" s="166"/>
      <c r="FF5" s="166"/>
      <c r="FG5" s="166"/>
      <c r="FH5" s="166"/>
      <c r="FI5" s="166"/>
      <c r="FJ5" s="166"/>
      <c r="FK5" s="166"/>
      <c r="FL5" s="166"/>
      <c r="FM5" s="166"/>
      <c r="FN5" s="166"/>
      <c r="FO5" s="166"/>
      <c r="FP5" s="166"/>
      <c r="FQ5" s="166"/>
      <c r="FR5" s="166"/>
      <c r="FS5" s="166"/>
      <c r="FT5" s="166"/>
      <c r="FU5" s="166"/>
      <c r="FV5" s="166"/>
      <c r="FW5" s="166"/>
      <c r="FX5" s="166"/>
      <c r="FY5" s="166"/>
      <c r="FZ5" s="166"/>
      <c r="GA5" s="166"/>
      <c r="GB5" s="166"/>
      <c r="GC5" s="166"/>
      <c r="GD5" s="166"/>
      <c r="GE5" s="166"/>
      <c r="GF5" s="166"/>
      <c r="GG5" s="166"/>
      <c r="GH5" s="166"/>
      <c r="GI5" s="166"/>
      <c r="GJ5" s="166"/>
      <c r="GK5" s="166"/>
      <c r="GL5" s="166"/>
      <c r="GM5" s="166"/>
      <c r="GN5" s="166"/>
      <c r="GO5" s="166"/>
      <c r="GP5" s="166"/>
      <c r="GQ5" s="166"/>
      <c r="GR5" s="166"/>
      <c r="GS5" s="166"/>
      <c r="GT5" s="166"/>
      <c r="GU5" s="166"/>
      <c r="GV5" s="166"/>
      <c r="GW5" s="166"/>
      <c r="GX5" s="166"/>
      <c r="GY5" s="166"/>
      <c r="GZ5" s="166"/>
      <c r="HA5" s="166"/>
      <c r="HB5" s="166"/>
      <c r="HC5" s="166"/>
      <c r="HD5" s="166"/>
      <c r="HE5" s="166"/>
      <c r="HF5" s="166"/>
      <c r="HG5" s="166"/>
      <c r="HH5" s="166"/>
      <c r="HI5" s="166"/>
      <c r="HJ5" s="166"/>
      <c r="HK5" s="166"/>
      <c r="HL5" s="166"/>
      <c r="HM5" s="166"/>
      <c r="HN5" s="166"/>
      <c r="HO5" s="166"/>
      <c r="HP5" s="166"/>
      <c r="HQ5" s="166"/>
      <c r="HR5" s="166"/>
      <c r="HS5" s="166"/>
      <c r="HT5" s="166"/>
      <c r="HU5" s="166"/>
      <c r="HV5" s="166"/>
      <c r="HW5" s="166"/>
      <c r="HX5" s="166"/>
      <c r="HY5" s="166"/>
      <c r="HZ5" s="166"/>
      <c r="IA5" s="166"/>
      <c r="IB5" s="166"/>
      <c r="IC5" s="166"/>
      <c r="ID5" s="166"/>
      <c r="IE5" s="166"/>
      <c r="IF5" s="166"/>
      <c r="IG5" s="166"/>
      <c r="IH5" s="166"/>
      <c r="II5" s="166"/>
      <c r="IJ5" s="166"/>
      <c r="IK5" s="166"/>
      <c r="IL5" s="166"/>
      <c r="IM5" s="166"/>
      <c r="IN5" s="166"/>
      <c r="IO5" s="166"/>
      <c r="IP5" s="166"/>
      <c r="IQ5" s="166"/>
      <c r="IR5" s="166"/>
      <c r="IS5" s="166"/>
      <c r="IT5" s="166"/>
      <c r="IU5" s="166"/>
      <c r="IV5" s="166"/>
      <c r="IW5" s="166"/>
      <c r="IX5" s="166"/>
      <c r="IY5" s="166"/>
      <c r="IZ5" s="166"/>
      <c r="JA5" s="166"/>
      <c r="JB5" s="166"/>
      <c r="JC5" s="166"/>
      <c r="JD5" s="166"/>
      <c r="JE5" s="166"/>
      <c r="JF5" s="166"/>
      <c r="JG5" s="166"/>
      <c r="JH5" s="166"/>
      <c r="JI5" s="166"/>
      <c r="JJ5" s="166"/>
      <c r="JK5" s="166"/>
      <c r="JL5" s="166"/>
      <c r="JM5" s="166"/>
      <c r="JN5" s="166"/>
      <c r="JO5" s="166"/>
      <c r="JP5" s="166"/>
      <c r="JQ5" s="166"/>
      <c r="JR5" s="166"/>
      <c r="JS5" s="166"/>
      <c r="JT5" s="166"/>
      <c r="JU5" s="166"/>
      <c r="JV5" s="166"/>
      <c r="JW5" s="166"/>
      <c r="JX5" s="166"/>
      <c r="JY5" s="166"/>
      <c r="JZ5" s="166"/>
      <c r="KA5" s="166"/>
      <c r="KB5" s="166"/>
      <c r="KC5" s="166"/>
      <c r="KD5" s="166"/>
      <c r="KE5" s="166"/>
      <c r="KF5" s="166"/>
      <c r="KG5" s="166"/>
      <c r="KH5" s="166"/>
      <c r="KI5" s="166"/>
      <c r="KJ5" s="166"/>
      <c r="KK5" s="166"/>
      <c r="KL5" s="166"/>
      <c r="KM5" s="166"/>
      <c r="KN5" s="166"/>
      <c r="KO5" s="166"/>
      <c r="KP5" s="166"/>
      <c r="KQ5" s="166"/>
      <c r="KR5" s="166"/>
      <c r="KS5" s="166"/>
      <c r="KT5" s="166"/>
      <c r="KU5" s="166"/>
      <c r="KV5" s="166"/>
      <c r="KW5" s="166"/>
      <c r="KX5" s="166"/>
      <c r="KY5" s="166"/>
      <c r="KZ5" s="166"/>
      <c r="LA5" s="166"/>
      <c r="LB5" s="166"/>
      <c r="LC5" s="166"/>
      <c r="LD5" s="166"/>
      <c r="LE5" s="166"/>
      <c r="LF5" s="166"/>
      <c r="LG5" s="166"/>
      <c r="LH5" s="166"/>
      <c r="LI5" s="166"/>
      <c r="LJ5" s="166"/>
      <c r="LK5" s="166"/>
      <c r="LL5" s="166"/>
      <c r="LM5" s="166"/>
      <c r="LN5" s="166"/>
      <c r="LO5" s="166"/>
      <c r="LP5" s="166"/>
      <c r="LQ5" s="166"/>
      <c r="LR5" s="166"/>
      <c r="LS5" s="166"/>
      <c r="LT5" s="166"/>
      <c r="LU5" s="166"/>
      <c r="LV5" s="166"/>
      <c r="LW5" s="166"/>
      <c r="LX5" s="166"/>
      <c r="LY5" s="166"/>
      <c r="LZ5" s="166"/>
      <c r="MA5" s="166"/>
      <c r="MB5" s="166"/>
      <c r="MC5" s="166"/>
      <c r="MD5" s="166"/>
      <c r="ME5" s="166"/>
      <c r="MF5" s="166"/>
      <c r="MG5" s="166"/>
      <c r="MH5" s="166"/>
      <c r="MI5" s="166"/>
    </row>
    <row r="6" spans="1:347" s="169" customFormat="1" ht="22.5" customHeight="1" x14ac:dyDescent="0.25">
      <c r="B6" s="171"/>
      <c r="C6" s="171"/>
      <c r="D6" s="172"/>
      <c r="E6" s="172"/>
      <c r="F6" s="173"/>
      <c r="G6" s="174">
        <v>43983</v>
      </c>
      <c r="H6" s="174">
        <f>+G6+1</f>
        <v>43984</v>
      </c>
      <c r="I6" s="174">
        <f t="shared" ref="I6:AK6" si="2">+H6+1</f>
        <v>43985</v>
      </c>
      <c r="J6" s="174">
        <f t="shared" si="2"/>
        <v>43986</v>
      </c>
      <c r="K6" s="174">
        <f t="shared" si="2"/>
        <v>43987</v>
      </c>
      <c r="L6" s="174">
        <f t="shared" si="2"/>
        <v>43988</v>
      </c>
      <c r="M6" s="174">
        <f t="shared" si="2"/>
        <v>43989</v>
      </c>
      <c r="N6" s="174">
        <f t="shared" si="2"/>
        <v>43990</v>
      </c>
      <c r="O6" s="174">
        <f t="shared" si="2"/>
        <v>43991</v>
      </c>
      <c r="P6" s="174">
        <f t="shared" si="2"/>
        <v>43992</v>
      </c>
      <c r="Q6" s="174">
        <f t="shared" si="2"/>
        <v>43993</v>
      </c>
      <c r="R6" s="174">
        <f t="shared" si="2"/>
        <v>43994</v>
      </c>
      <c r="S6" s="174">
        <f t="shared" si="2"/>
        <v>43995</v>
      </c>
      <c r="T6" s="174">
        <f t="shared" si="2"/>
        <v>43996</v>
      </c>
      <c r="U6" s="174">
        <f t="shared" si="2"/>
        <v>43997</v>
      </c>
      <c r="V6" s="174">
        <f t="shared" si="2"/>
        <v>43998</v>
      </c>
      <c r="W6" s="174">
        <f t="shared" si="2"/>
        <v>43999</v>
      </c>
      <c r="X6" s="174">
        <f t="shared" si="2"/>
        <v>44000</v>
      </c>
      <c r="Y6" s="174">
        <f t="shared" si="2"/>
        <v>44001</v>
      </c>
      <c r="Z6" s="174">
        <f t="shared" si="2"/>
        <v>44002</v>
      </c>
      <c r="AA6" s="174">
        <f t="shared" si="2"/>
        <v>44003</v>
      </c>
      <c r="AB6" s="174">
        <f t="shared" si="2"/>
        <v>44004</v>
      </c>
      <c r="AC6" s="174">
        <f t="shared" si="2"/>
        <v>44005</v>
      </c>
      <c r="AD6" s="174">
        <f t="shared" si="2"/>
        <v>44006</v>
      </c>
      <c r="AE6" s="174">
        <f t="shared" si="2"/>
        <v>44007</v>
      </c>
      <c r="AF6" s="174">
        <f t="shared" si="2"/>
        <v>44008</v>
      </c>
      <c r="AG6" s="174">
        <f t="shared" si="2"/>
        <v>44009</v>
      </c>
      <c r="AH6" s="174">
        <f t="shared" si="2"/>
        <v>44010</v>
      </c>
      <c r="AI6" s="174">
        <f t="shared" si="2"/>
        <v>44011</v>
      </c>
      <c r="AJ6" s="174">
        <f t="shared" si="2"/>
        <v>44012</v>
      </c>
      <c r="AK6" s="174">
        <f t="shared" si="2"/>
        <v>44013</v>
      </c>
      <c r="AL6" s="170"/>
      <c r="AM6" s="170"/>
      <c r="AN6" s="170"/>
      <c r="AO6" s="170"/>
      <c r="AP6" s="170"/>
      <c r="AQ6" s="170"/>
      <c r="AR6" s="170"/>
      <c r="AS6" s="170"/>
      <c r="AT6" s="170"/>
      <c r="AU6" s="170"/>
      <c r="AV6" s="170"/>
      <c r="AW6" s="170"/>
      <c r="AX6" s="170"/>
      <c r="AY6" s="170"/>
      <c r="AZ6" s="170"/>
      <c r="BA6" s="170"/>
      <c r="BB6" s="170"/>
      <c r="BC6" s="170"/>
      <c r="BD6" s="170"/>
      <c r="BE6" s="170"/>
      <c r="BF6" s="170"/>
      <c r="BG6" s="170"/>
      <c r="BH6" s="170"/>
      <c r="BI6" s="170"/>
      <c r="BJ6" s="170"/>
      <c r="BK6" s="170"/>
      <c r="BL6" s="170"/>
      <c r="BM6" s="170"/>
      <c r="BN6" s="170"/>
      <c r="BO6" s="170"/>
      <c r="BP6" s="170"/>
      <c r="BQ6" s="170"/>
      <c r="BR6" s="170"/>
      <c r="BS6" s="170"/>
      <c r="BT6" s="170"/>
      <c r="BU6" s="170"/>
      <c r="BV6" s="170"/>
      <c r="BW6" s="170"/>
      <c r="BX6" s="170"/>
      <c r="BY6" s="170"/>
      <c r="BZ6" s="170"/>
      <c r="CA6" s="170"/>
      <c r="CB6" s="170"/>
      <c r="CC6" s="170"/>
      <c r="CD6" s="170"/>
      <c r="CE6" s="170"/>
      <c r="CF6" s="170"/>
      <c r="CG6" s="170"/>
      <c r="CH6" s="170"/>
      <c r="CI6" s="170"/>
      <c r="CJ6" s="170"/>
      <c r="CK6" s="170"/>
      <c r="CL6" s="170"/>
      <c r="CM6" s="170"/>
      <c r="CN6" s="170"/>
      <c r="CO6" s="170"/>
      <c r="CP6" s="170"/>
      <c r="CQ6" s="170"/>
      <c r="CR6" s="170"/>
      <c r="CS6" s="170"/>
      <c r="CT6" s="170"/>
      <c r="CU6" s="170"/>
      <c r="CV6" s="170"/>
      <c r="CW6" s="170"/>
      <c r="CX6" s="170"/>
      <c r="CY6" s="170"/>
      <c r="CZ6" s="170"/>
      <c r="DA6" s="170"/>
      <c r="DB6" s="170"/>
      <c r="DC6" s="170"/>
      <c r="DD6" s="170"/>
      <c r="DE6" s="170"/>
      <c r="DF6" s="170"/>
      <c r="DG6" s="170"/>
      <c r="DH6" s="170"/>
      <c r="DI6" s="170"/>
      <c r="DJ6" s="170"/>
      <c r="DK6" s="170"/>
      <c r="DL6" s="170"/>
      <c r="DM6" s="170"/>
      <c r="DN6" s="170"/>
      <c r="DO6" s="170"/>
      <c r="DP6" s="170"/>
      <c r="DQ6" s="170"/>
      <c r="DR6" s="170"/>
      <c r="DS6" s="170"/>
      <c r="DT6" s="170"/>
      <c r="DU6" s="170"/>
      <c r="DV6" s="170"/>
      <c r="DW6" s="170"/>
      <c r="DX6" s="170"/>
      <c r="DY6" s="170"/>
      <c r="DZ6" s="170"/>
      <c r="EA6" s="170"/>
      <c r="EB6" s="170"/>
      <c r="EC6" s="170"/>
      <c r="ED6" s="170"/>
      <c r="EE6" s="170"/>
      <c r="EF6" s="170"/>
      <c r="EG6" s="170"/>
      <c r="EH6" s="170"/>
      <c r="EI6" s="170"/>
      <c r="EJ6" s="170"/>
      <c r="EK6" s="170"/>
      <c r="EL6" s="170"/>
      <c r="EM6" s="170"/>
      <c r="EN6" s="170"/>
      <c r="EO6" s="170"/>
      <c r="EP6" s="170"/>
      <c r="EQ6" s="170"/>
      <c r="ER6" s="170"/>
      <c r="ES6" s="170"/>
      <c r="ET6" s="170"/>
      <c r="EU6" s="170"/>
      <c r="EV6" s="170"/>
      <c r="EW6" s="170"/>
      <c r="EX6" s="170"/>
      <c r="EY6" s="170"/>
      <c r="EZ6" s="170"/>
      <c r="FA6" s="170"/>
      <c r="FB6" s="170"/>
      <c r="FC6" s="170"/>
      <c r="FD6" s="170"/>
      <c r="FE6" s="170"/>
      <c r="FF6" s="170"/>
      <c r="FG6" s="170"/>
      <c r="FH6" s="170"/>
      <c r="FI6" s="170"/>
      <c r="FJ6" s="170"/>
      <c r="FK6" s="170"/>
      <c r="FL6" s="170"/>
      <c r="FM6" s="170"/>
      <c r="FN6" s="170"/>
      <c r="FO6" s="170"/>
      <c r="FP6" s="170"/>
      <c r="FQ6" s="170"/>
      <c r="FR6" s="170"/>
      <c r="FS6" s="170"/>
      <c r="FT6" s="170"/>
      <c r="FU6" s="170"/>
      <c r="FV6" s="170"/>
      <c r="FW6" s="170"/>
      <c r="FX6" s="170"/>
      <c r="FY6" s="170"/>
      <c r="FZ6" s="170"/>
      <c r="GA6" s="170"/>
      <c r="GB6" s="170"/>
      <c r="GC6" s="170"/>
      <c r="GD6" s="170"/>
      <c r="GE6" s="170"/>
      <c r="GF6" s="170"/>
      <c r="GG6" s="170"/>
      <c r="GH6" s="170"/>
      <c r="GI6" s="170"/>
      <c r="GJ6" s="170"/>
      <c r="GK6" s="170"/>
      <c r="GL6" s="170"/>
      <c r="GM6" s="170"/>
      <c r="GN6" s="170"/>
      <c r="GO6" s="170"/>
      <c r="GP6" s="170"/>
      <c r="GQ6" s="170"/>
      <c r="GR6" s="170"/>
      <c r="GS6" s="170"/>
      <c r="GT6" s="170"/>
      <c r="GU6" s="170"/>
      <c r="GV6" s="170"/>
      <c r="GW6" s="170"/>
      <c r="GX6" s="170"/>
      <c r="GY6" s="170"/>
      <c r="GZ6" s="170"/>
      <c r="HA6" s="170"/>
      <c r="HB6" s="170"/>
      <c r="HC6" s="170"/>
      <c r="HD6" s="170"/>
      <c r="HE6" s="170"/>
      <c r="HF6" s="170"/>
      <c r="HG6" s="170"/>
      <c r="HH6" s="170"/>
      <c r="HI6" s="170"/>
      <c r="HJ6" s="170"/>
      <c r="HK6" s="170"/>
      <c r="HL6" s="170"/>
      <c r="HM6" s="170"/>
      <c r="HN6" s="170"/>
      <c r="HO6" s="170"/>
      <c r="HP6" s="170"/>
      <c r="HQ6" s="170"/>
      <c r="HR6" s="170"/>
      <c r="HS6" s="170"/>
      <c r="HT6" s="170"/>
      <c r="HU6" s="170"/>
      <c r="HV6" s="170"/>
      <c r="HW6" s="170"/>
      <c r="HX6" s="170"/>
      <c r="HY6" s="170"/>
      <c r="HZ6" s="170"/>
      <c r="IA6" s="170"/>
      <c r="IB6" s="170"/>
      <c r="IC6" s="170"/>
      <c r="ID6" s="170"/>
      <c r="IE6" s="170"/>
      <c r="IF6" s="170"/>
      <c r="IG6" s="170"/>
      <c r="IH6" s="170"/>
      <c r="II6" s="170"/>
      <c r="IJ6" s="170"/>
      <c r="IK6" s="170"/>
      <c r="IL6" s="170"/>
      <c r="IM6" s="170"/>
      <c r="IN6" s="170"/>
      <c r="IO6" s="170"/>
      <c r="IP6" s="170"/>
      <c r="IQ6" s="170"/>
      <c r="IR6" s="170"/>
      <c r="IS6" s="170"/>
      <c r="IT6" s="170"/>
      <c r="IU6" s="170"/>
      <c r="IV6" s="170"/>
      <c r="IW6" s="170"/>
      <c r="IX6" s="170"/>
      <c r="IY6" s="170"/>
      <c r="IZ6" s="170"/>
      <c r="JA6" s="170"/>
      <c r="JB6" s="170"/>
      <c r="JC6" s="170"/>
      <c r="JD6" s="170"/>
      <c r="JE6" s="170"/>
      <c r="JF6" s="170"/>
      <c r="JG6" s="170"/>
      <c r="JH6" s="170"/>
      <c r="JI6" s="170"/>
      <c r="JJ6" s="170"/>
      <c r="JK6" s="170"/>
      <c r="JL6" s="170"/>
      <c r="JM6" s="170"/>
      <c r="JN6" s="170"/>
      <c r="JO6" s="170"/>
      <c r="JP6" s="170"/>
      <c r="JQ6" s="170"/>
      <c r="JR6" s="170"/>
      <c r="JS6" s="170"/>
      <c r="JT6" s="170"/>
      <c r="JU6" s="170"/>
      <c r="JV6" s="170"/>
      <c r="JW6" s="170"/>
      <c r="JX6" s="170"/>
      <c r="JY6" s="170"/>
      <c r="JZ6" s="170"/>
      <c r="KA6" s="170"/>
      <c r="KB6" s="170"/>
      <c r="KC6" s="170"/>
      <c r="KD6" s="170"/>
      <c r="KE6" s="170"/>
      <c r="KF6" s="170"/>
      <c r="KG6" s="170"/>
      <c r="KH6" s="170"/>
      <c r="KI6" s="170"/>
      <c r="KJ6" s="170"/>
      <c r="KK6" s="170"/>
      <c r="KL6" s="170"/>
      <c r="KM6" s="170"/>
      <c r="KN6" s="170"/>
      <c r="KO6" s="170"/>
      <c r="KP6" s="170"/>
      <c r="KQ6" s="170"/>
      <c r="KR6" s="170"/>
      <c r="KS6" s="170"/>
      <c r="KT6" s="170"/>
      <c r="KU6" s="170"/>
      <c r="KV6" s="170"/>
      <c r="KW6" s="170"/>
      <c r="KX6" s="170"/>
      <c r="KY6" s="170"/>
      <c r="KZ6" s="170"/>
      <c r="LA6" s="170"/>
      <c r="LB6" s="170"/>
      <c r="LC6" s="170"/>
      <c r="LD6" s="170"/>
      <c r="LE6" s="170"/>
      <c r="LF6" s="170"/>
      <c r="LG6" s="170"/>
      <c r="LH6" s="170"/>
      <c r="LI6" s="170"/>
      <c r="LJ6" s="170"/>
      <c r="LK6" s="170"/>
      <c r="LL6" s="170"/>
      <c r="LM6" s="170"/>
      <c r="LN6" s="170"/>
      <c r="LO6" s="170"/>
      <c r="LP6" s="170"/>
      <c r="LQ6" s="170"/>
      <c r="LR6" s="170"/>
      <c r="LS6" s="170"/>
      <c r="LT6" s="170"/>
      <c r="LU6" s="170"/>
      <c r="LV6" s="170"/>
      <c r="LW6" s="170"/>
      <c r="LX6" s="170"/>
      <c r="LY6" s="170"/>
      <c r="LZ6" s="170"/>
      <c r="MA6" s="170"/>
      <c r="MB6" s="170"/>
      <c r="MC6" s="170"/>
      <c r="MD6" s="170"/>
      <c r="ME6" s="170"/>
      <c r="MF6" s="170"/>
      <c r="MG6" s="170"/>
      <c r="MH6" s="170"/>
      <c r="MI6" s="170"/>
    </row>
    <row r="7" spans="1:347" ht="27" customHeight="1" x14ac:dyDescent="0.25">
      <c r="B7" s="175" t="s">
        <v>1805</v>
      </c>
      <c r="C7" s="175" t="s">
        <v>1806</v>
      </c>
      <c r="D7" s="176" t="s">
        <v>1855</v>
      </c>
      <c r="E7" s="176" t="s">
        <v>1856</v>
      </c>
      <c r="F7" s="177" t="s">
        <v>1807</v>
      </c>
      <c r="G7" s="178" t="str">
        <f>TEXT(G6,"ddd")</f>
        <v>lun</v>
      </c>
      <c r="H7" s="178" t="str">
        <f t="shared" ref="H7:AK7" si="3">TEXT(H6,"ddd")</f>
        <v>mar</v>
      </c>
      <c r="I7" s="178" t="str">
        <f t="shared" si="3"/>
        <v>mié</v>
      </c>
      <c r="J7" s="178" t="str">
        <f t="shared" si="3"/>
        <v>jue</v>
      </c>
      <c r="K7" s="178" t="str">
        <f t="shared" si="3"/>
        <v>vie</v>
      </c>
      <c r="L7" s="178" t="str">
        <f t="shared" si="3"/>
        <v>sáb</v>
      </c>
      <c r="M7" s="178" t="str">
        <f t="shared" si="3"/>
        <v>dom</v>
      </c>
      <c r="N7" s="178" t="str">
        <f t="shared" si="3"/>
        <v>lun</v>
      </c>
      <c r="O7" s="178" t="str">
        <f t="shared" si="3"/>
        <v>mar</v>
      </c>
      <c r="P7" s="178" t="str">
        <f t="shared" si="3"/>
        <v>mié</v>
      </c>
      <c r="Q7" s="178" t="str">
        <f t="shared" si="3"/>
        <v>jue</v>
      </c>
      <c r="R7" s="178" t="str">
        <f t="shared" si="3"/>
        <v>vie</v>
      </c>
      <c r="S7" s="178" t="str">
        <f t="shared" si="3"/>
        <v>sáb</v>
      </c>
      <c r="T7" s="178" t="str">
        <f t="shared" si="3"/>
        <v>dom</v>
      </c>
      <c r="U7" s="178" t="str">
        <f t="shared" si="3"/>
        <v>lun</v>
      </c>
      <c r="V7" s="178" t="str">
        <f t="shared" si="3"/>
        <v>mar</v>
      </c>
      <c r="W7" s="178" t="str">
        <f t="shared" si="3"/>
        <v>mié</v>
      </c>
      <c r="X7" s="178" t="str">
        <f t="shared" si="3"/>
        <v>jue</v>
      </c>
      <c r="Y7" s="178" t="str">
        <f t="shared" si="3"/>
        <v>vie</v>
      </c>
      <c r="Z7" s="178" t="str">
        <f t="shared" si="3"/>
        <v>sáb</v>
      </c>
      <c r="AA7" s="178" t="str">
        <f t="shared" si="3"/>
        <v>dom</v>
      </c>
      <c r="AB7" s="178" t="str">
        <f t="shared" si="3"/>
        <v>lun</v>
      </c>
      <c r="AC7" s="178" t="str">
        <f t="shared" si="3"/>
        <v>mar</v>
      </c>
      <c r="AD7" s="178" t="str">
        <f t="shared" si="3"/>
        <v>mié</v>
      </c>
      <c r="AE7" s="178" t="str">
        <f t="shared" si="3"/>
        <v>jue</v>
      </c>
      <c r="AF7" s="178" t="str">
        <f t="shared" si="3"/>
        <v>vie</v>
      </c>
      <c r="AG7" s="178" t="str">
        <f t="shared" si="3"/>
        <v>sáb</v>
      </c>
      <c r="AH7" s="178" t="str">
        <f t="shared" si="3"/>
        <v>dom</v>
      </c>
      <c r="AI7" s="178" t="str">
        <f t="shared" si="3"/>
        <v>lun</v>
      </c>
      <c r="AJ7" s="178" t="str">
        <f t="shared" si="3"/>
        <v>mar</v>
      </c>
      <c r="AK7" s="178" t="str">
        <f t="shared" si="3"/>
        <v>mié</v>
      </c>
      <c r="AL7" s="166"/>
      <c r="AM7" s="166"/>
      <c r="AN7" s="166"/>
      <c r="AO7" s="166"/>
      <c r="AP7" s="166"/>
      <c r="AQ7" s="166"/>
      <c r="AR7" s="166"/>
      <c r="AS7" s="166"/>
      <c r="AT7" s="166"/>
      <c r="AU7" s="166"/>
      <c r="AV7" s="166"/>
      <c r="AW7" s="166"/>
      <c r="AX7" s="166"/>
      <c r="AY7" s="166"/>
      <c r="AZ7" s="166"/>
      <c r="BA7" s="166"/>
      <c r="BB7" s="166"/>
      <c r="BC7" s="166"/>
      <c r="BD7" s="166"/>
      <c r="BE7" s="166"/>
      <c r="BF7" s="166"/>
      <c r="BG7" s="166"/>
      <c r="BH7" s="166"/>
      <c r="BI7" s="166"/>
      <c r="BJ7" s="166"/>
      <c r="BK7" s="166"/>
      <c r="BL7" s="166"/>
      <c r="BM7" s="166"/>
      <c r="BN7" s="166"/>
      <c r="BO7" s="166"/>
      <c r="BP7" s="166"/>
      <c r="BQ7" s="166"/>
      <c r="BR7" s="166"/>
      <c r="BS7" s="166"/>
      <c r="BT7" s="166"/>
      <c r="BU7" s="166"/>
      <c r="BV7" s="166"/>
      <c r="BW7" s="166"/>
      <c r="BX7" s="166"/>
      <c r="BY7" s="166"/>
      <c r="BZ7" s="166"/>
      <c r="CA7" s="166"/>
      <c r="CB7" s="166"/>
      <c r="CC7" s="166"/>
      <c r="CD7" s="166"/>
      <c r="CE7" s="166"/>
      <c r="CF7" s="166"/>
      <c r="CG7" s="166"/>
      <c r="CH7" s="166"/>
      <c r="CI7" s="166"/>
      <c r="CJ7" s="166"/>
      <c r="CK7" s="166"/>
      <c r="CL7" s="166"/>
      <c r="CM7" s="166"/>
      <c r="CN7" s="166"/>
      <c r="CO7" s="166"/>
      <c r="CP7" s="166"/>
      <c r="CQ7" s="166"/>
      <c r="CR7" s="166"/>
      <c r="CS7" s="166"/>
      <c r="CT7" s="166"/>
      <c r="CU7" s="166"/>
      <c r="CV7" s="166"/>
      <c r="CW7" s="166"/>
      <c r="CX7" s="166"/>
      <c r="CY7" s="166"/>
      <c r="CZ7" s="166"/>
      <c r="DA7" s="166"/>
      <c r="DB7" s="166"/>
      <c r="DC7" s="166"/>
      <c r="DD7" s="166"/>
      <c r="DE7" s="166"/>
      <c r="DF7" s="166"/>
      <c r="DG7" s="166"/>
      <c r="DH7" s="166"/>
      <c r="DI7" s="166"/>
      <c r="DJ7" s="166"/>
      <c r="DK7" s="166"/>
      <c r="DL7" s="166"/>
      <c r="DM7" s="166"/>
      <c r="DN7" s="166"/>
      <c r="DO7" s="166"/>
      <c r="DP7" s="166"/>
      <c r="DQ7" s="166"/>
      <c r="DR7" s="166"/>
      <c r="DS7" s="166"/>
      <c r="DT7" s="166"/>
      <c r="DU7" s="166"/>
      <c r="DV7" s="166"/>
      <c r="DW7" s="166"/>
      <c r="DX7" s="166"/>
      <c r="DY7" s="166"/>
      <c r="DZ7" s="166"/>
      <c r="EA7" s="166"/>
      <c r="EB7" s="166"/>
      <c r="EC7" s="166"/>
      <c r="ED7" s="166"/>
      <c r="EE7" s="166"/>
      <c r="EF7" s="166"/>
      <c r="EG7" s="166"/>
      <c r="EH7" s="166"/>
      <c r="EI7" s="166"/>
      <c r="EJ7" s="166"/>
      <c r="EK7" s="166"/>
      <c r="EL7" s="166"/>
      <c r="EM7" s="166"/>
      <c r="EN7" s="166"/>
      <c r="EO7" s="166"/>
      <c r="EP7" s="166"/>
      <c r="EQ7" s="166"/>
      <c r="ER7" s="166"/>
      <c r="ES7" s="166"/>
      <c r="ET7" s="166"/>
      <c r="EU7" s="166"/>
      <c r="EV7" s="166"/>
      <c r="EW7" s="166"/>
      <c r="EX7" s="166"/>
      <c r="EY7" s="166"/>
      <c r="EZ7" s="166"/>
      <c r="FA7" s="166"/>
      <c r="FB7" s="166"/>
      <c r="FC7" s="166"/>
      <c r="FD7" s="166"/>
      <c r="FE7" s="166"/>
      <c r="FF7" s="166"/>
      <c r="FG7" s="166"/>
      <c r="FH7" s="166"/>
      <c r="FI7" s="166"/>
      <c r="FJ7" s="166"/>
      <c r="FK7" s="166"/>
      <c r="FL7" s="166"/>
      <c r="FM7" s="166"/>
      <c r="FN7" s="166"/>
      <c r="FO7" s="166"/>
      <c r="FP7" s="166"/>
      <c r="FQ7" s="166"/>
      <c r="FR7" s="166"/>
      <c r="FS7" s="166"/>
      <c r="FT7" s="166"/>
      <c r="FU7" s="166"/>
      <c r="FV7" s="166"/>
      <c r="FW7" s="166"/>
      <c r="FX7" s="166"/>
      <c r="FY7" s="166"/>
      <c r="FZ7" s="166"/>
      <c r="GA7" s="166"/>
      <c r="GB7" s="166"/>
      <c r="GC7" s="166"/>
      <c r="GD7" s="166"/>
      <c r="GE7" s="166"/>
      <c r="GF7" s="166"/>
      <c r="GG7" s="166"/>
      <c r="GH7" s="166"/>
      <c r="GI7" s="166"/>
      <c r="GJ7" s="166"/>
      <c r="GK7" s="166"/>
      <c r="GL7" s="166"/>
      <c r="GM7" s="166"/>
      <c r="GN7" s="166"/>
      <c r="GO7" s="166"/>
      <c r="GP7" s="166"/>
      <c r="GQ7" s="166"/>
      <c r="GR7" s="166"/>
      <c r="GS7" s="166"/>
      <c r="GT7" s="166"/>
      <c r="GU7" s="166"/>
      <c r="GV7" s="166"/>
      <c r="GW7" s="166"/>
      <c r="GX7" s="166"/>
      <c r="GY7" s="166"/>
      <c r="GZ7" s="166"/>
      <c r="HA7" s="166"/>
      <c r="HB7" s="166"/>
      <c r="HC7" s="166"/>
      <c r="HD7" s="166"/>
      <c r="HE7" s="166"/>
      <c r="HF7" s="166"/>
      <c r="HG7" s="166"/>
      <c r="HH7" s="166"/>
      <c r="HI7" s="166"/>
      <c r="HJ7" s="166"/>
      <c r="HK7" s="166"/>
      <c r="HL7" s="166"/>
      <c r="HM7" s="166"/>
      <c r="HN7" s="166"/>
      <c r="HO7" s="166"/>
      <c r="HP7" s="166"/>
      <c r="HQ7" s="166"/>
      <c r="HR7" s="166"/>
      <c r="HS7" s="166"/>
      <c r="HT7" s="166"/>
      <c r="HU7" s="166"/>
      <c r="HV7" s="166"/>
      <c r="HW7" s="166"/>
      <c r="HX7" s="166"/>
      <c r="HY7" s="166"/>
      <c r="HZ7" s="166"/>
      <c r="IA7" s="166"/>
      <c r="IB7" s="166"/>
      <c r="IC7" s="166"/>
      <c r="ID7" s="166"/>
      <c r="IE7" s="166"/>
      <c r="IF7" s="166"/>
      <c r="IG7" s="166"/>
      <c r="IH7" s="166"/>
      <c r="II7" s="166"/>
      <c r="IJ7" s="166"/>
      <c r="IK7" s="166"/>
      <c r="IL7" s="166"/>
      <c r="IM7" s="166"/>
      <c r="IN7" s="166"/>
      <c r="IO7" s="166"/>
      <c r="IP7" s="166"/>
      <c r="IQ7" s="166"/>
      <c r="IR7" s="166"/>
      <c r="IS7" s="166"/>
      <c r="IT7" s="166"/>
      <c r="IU7" s="166"/>
      <c r="IV7" s="166"/>
      <c r="IW7" s="166"/>
      <c r="IX7" s="166"/>
      <c r="IY7" s="166"/>
      <c r="IZ7" s="166"/>
      <c r="JA7" s="166"/>
      <c r="JB7" s="166"/>
      <c r="JC7" s="166"/>
      <c r="JD7" s="166"/>
      <c r="JE7" s="166"/>
      <c r="JF7" s="166"/>
      <c r="JG7" s="166"/>
      <c r="JH7" s="166"/>
      <c r="JI7" s="166"/>
      <c r="JJ7" s="166"/>
      <c r="JK7" s="166"/>
      <c r="JL7" s="166"/>
      <c r="JM7" s="166"/>
      <c r="JN7" s="166"/>
      <c r="JO7" s="166"/>
      <c r="JP7" s="166"/>
      <c r="JQ7" s="166"/>
      <c r="JR7" s="166"/>
      <c r="JS7" s="166"/>
      <c r="JT7" s="166"/>
      <c r="JU7" s="166"/>
      <c r="JV7" s="166"/>
      <c r="JW7" s="166"/>
      <c r="JX7" s="166"/>
      <c r="JY7" s="166"/>
      <c r="JZ7" s="166"/>
      <c r="KA7" s="166"/>
      <c r="KB7" s="166"/>
      <c r="KC7" s="166"/>
      <c r="KD7" s="166"/>
      <c r="KE7" s="166"/>
      <c r="KF7" s="166"/>
      <c r="KG7" s="166"/>
      <c r="KH7" s="166"/>
      <c r="KI7" s="166"/>
      <c r="KJ7" s="166"/>
      <c r="KK7" s="166"/>
      <c r="KL7" s="166"/>
      <c r="KM7" s="166"/>
      <c r="KN7" s="166"/>
      <c r="KO7" s="166"/>
      <c r="KP7" s="166"/>
      <c r="KQ7" s="166"/>
      <c r="KR7" s="166"/>
      <c r="KS7" s="166"/>
      <c r="KT7" s="166"/>
      <c r="KU7" s="166"/>
      <c r="KV7" s="166"/>
      <c r="KW7" s="166"/>
      <c r="KX7" s="166"/>
      <c r="KY7" s="166"/>
      <c r="KZ7" s="166"/>
      <c r="LA7" s="166"/>
      <c r="LB7" s="166"/>
      <c r="LC7" s="166"/>
      <c r="LD7" s="166"/>
      <c r="LE7" s="166"/>
      <c r="LF7" s="166"/>
      <c r="LG7" s="166"/>
      <c r="LH7" s="166"/>
      <c r="LI7" s="166"/>
      <c r="LJ7" s="166"/>
      <c r="LK7" s="166"/>
      <c r="LL7" s="166"/>
      <c r="LM7" s="166"/>
      <c r="LN7" s="166"/>
      <c r="LO7" s="166"/>
      <c r="LP7" s="166"/>
      <c r="LQ7" s="166"/>
      <c r="LR7" s="166"/>
      <c r="LS7" s="166"/>
      <c r="LT7" s="166"/>
      <c r="LU7" s="166"/>
      <c r="LV7" s="166"/>
      <c r="LW7" s="166"/>
      <c r="LX7" s="166"/>
      <c r="LY7" s="166"/>
      <c r="LZ7" s="166"/>
      <c r="MA7" s="166"/>
      <c r="MB7" s="166"/>
      <c r="MC7" s="166"/>
      <c r="MD7" s="166"/>
      <c r="ME7" s="166"/>
      <c r="MF7" s="166"/>
      <c r="MG7" s="166"/>
      <c r="MH7" s="166"/>
      <c r="MI7" s="166"/>
    </row>
    <row r="8" spans="1:347" ht="27" customHeight="1" x14ac:dyDescent="0.3">
      <c r="B8" s="271" t="s">
        <v>1831</v>
      </c>
      <c r="C8" s="278" t="s">
        <v>1832</v>
      </c>
      <c r="D8" s="280">
        <v>8</v>
      </c>
      <c r="E8" s="281">
        <v>12</v>
      </c>
      <c r="F8" s="179" t="s">
        <v>1809</v>
      </c>
      <c r="G8" s="164"/>
      <c r="H8" s="164"/>
      <c r="I8" s="164"/>
      <c r="J8" s="164"/>
      <c r="K8" s="164"/>
      <c r="L8" s="164"/>
      <c r="M8" s="164"/>
      <c r="N8" s="164"/>
      <c r="O8" s="164"/>
      <c r="P8" s="164"/>
      <c r="Q8" s="164"/>
      <c r="R8" s="164"/>
      <c r="S8" s="164"/>
      <c r="T8" s="164"/>
      <c r="U8" s="164"/>
      <c r="V8" s="164"/>
      <c r="W8" s="164"/>
      <c r="X8" s="164"/>
      <c r="Y8" s="164"/>
      <c r="Z8" s="164"/>
      <c r="AA8" s="164"/>
      <c r="AB8" s="164"/>
      <c r="AC8" s="164"/>
      <c r="AD8" s="164"/>
      <c r="AE8" s="164"/>
      <c r="AF8" s="164"/>
      <c r="AG8" s="164"/>
      <c r="AH8" s="164"/>
      <c r="AI8" s="164"/>
      <c r="AJ8" s="164"/>
      <c r="AK8" s="164"/>
      <c r="AL8" s="166"/>
      <c r="AM8" s="166"/>
      <c r="AN8" s="166"/>
      <c r="AO8" s="166"/>
      <c r="AP8" s="166"/>
      <c r="AQ8" s="166"/>
      <c r="AR8" s="166"/>
      <c r="AS8" s="166"/>
      <c r="AT8" s="166"/>
      <c r="AU8" s="166"/>
      <c r="AV8" s="166"/>
      <c r="AW8" s="166"/>
      <c r="AX8" s="166"/>
      <c r="AY8" s="166"/>
      <c r="AZ8" s="166"/>
      <c r="BA8" s="166"/>
      <c r="BB8" s="166"/>
      <c r="BC8" s="166"/>
      <c r="BD8" s="166"/>
      <c r="BE8" s="166"/>
      <c r="BF8" s="166"/>
      <c r="BG8" s="166"/>
      <c r="BH8" s="166"/>
      <c r="BI8" s="166"/>
      <c r="BJ8" s="166"/>
      <c r="BK8" s="166"/>
      <c r="BL8" s="166"/>
      <c r="BM8" s="166"/>
      <c r="BN8" s="166"/>
      <c r="BO8" s="166"/>
      <c r="BP8" s="166"/>
      <c r="BQ8" s="166"/>
      <c r="BR8" s="166"/>
      <c r="BS8" s="166"/>
      <c r="BT8" s="166"/>
      <c r="BU8" s="166"/>
      <c r="BV8" s="166"/>
      <c r="BW8" s="166"/>
      <c r="BX8" s="166"/>
      <c r="BY8" s="166"/>
      <c r="BZ8" s="166"/>
      <c r="CA8" s="166"/>
      <c r="CB8" s="166"/>
      <c r="CC8" s="166"/>
      <c r="CD8" s="166"/>
      <c r="CE8" s="166"/>
      <c r="CF8" s="166"/>
      <c r="CG8" s="166"/>
      <c r="CH8" s="166"/>
      <c r="CI8" s="166"/>
      <c r="CJ8" s="166"/>
      <c r="CK8" s="166"/>
      <c r="CL8" s="166"/>
      <c r="CM8" s="166"/>
      <c r="CN8" s="166"/>
      <c r="CO8" s="166"/>
      <c r="CP8" s="166"/>
      <c r="CQ8" s="166"/>
      <c r="CR8" s="166"/>
      <c r="CS8" s="166"/>
      <c r="CT8" s="166"/>
      <c r="CU8" s="166"/>
      <c r="CV8" s="166"/>
      <c r="CW8" s="166"/>
      <c r="CX8" s="166"/>
      <c r="CY8" s="166"/>
      <c r="CZ8" s="166"/>
      <c r="DA8" s="166"/>
      <c r="DB8" s="166"/>
      <c r="DC8" s="166"/>
      <c r="DD8" s="166"/>
      <c r="DE8" s="166"/>
      <c r="DF8" s="166"/>
      <c r="DG8" s="166"/>
      <c r="DH8" s="166"/>
      <c r="DI8" s="166"/>
      <c r="DJ8" s="166"/>
      <c r="DK8" s="166"/>
      <c r="DL8" s="166"/>
      <c r="DM8" s="166"/>
      <c r="DN8" s="166"/>
      <c r="DO8" s="166"/>
      <c r="DP8" s="166"/>
      <c r="DQ8" s="166"/>
      <c r="DR8" s="166"/>
      <c r="DS8" s="166"/>
      <c r="DT8" s="166"/>
      <c r="DU8" s="166"/>
      <c r="DV8" s="166"/>
      <c r="DW8" s="166"/>
      <c r="DX8" s="166"/>
      <c r="DY8" s="166"/>
      <c r="DZ8" s="166"/>
      <c r="EA8" s="166"/>
      <c r="EB8" s="166"/>
      <c r="EC8" s="166"/>
      <c r="ED8" s="166"/>
      <c r="EE8" s="166"/>
      <c r="EF8" s="166"/>
      <c r="EG8" s="166"/>
      <c r="EH8" s="166"/>
      <c r="EI8" s="166"/>
      <c r="EJ8" s="166"/>
      <c r="EK8" s="166"/>
      <c r="EL8" s="166"/>
      <c r="EM8" s="166"/>
      <c r="EN8" s="166"/>
      <c r="EO8" s="166"/>
      <c r="EP8" s="166"/>
      <c r="EQ8" s="166"/>
      <c r="ER8" s="166"/>
      <c r="ES8" s="166"/>
      <c r="ET8" s="166"/>
      <c r="EU8" s="166"/>
      <c r="EV8" s="166"/>
      <c r="EW8" s="166"/>
      <c r="EX8" s="166"/>
      <c r="EY8" s="166"/>
      <c r="EZ8" s="166"/>
      <c r="FA8" s="166"/>
      <c r="FB8" s="166"/>
      <c r="FC8" s="166"/>
      <c r="FD8" s="166"/>
      <c r="FE8" s="166"/>
      <c r="FF8" s="166"/>
      <c r="FG8" s="166"/>
      <c r="FH8" s="166"/>
      <c r="FI8" s="166"/>
      <c r="FJ8" s="166"/>
      <c r="FK8" s="166"/>
      <c r="FL8" s="166"/>
      <c r="FM8" s="166"/>
      <c r="FN8" s="166"/>
      <c r="FO8" s="166"/>
      <c r="FP8" s="166"/>
      <c r="FQ8" s="166"/>
      <c r="FR8" s="166"/>
      <c r="FS8" s="166"/>
      <c r="FT8" s="166"/>
      <c r="FU8" s="166"/>
      <c r="FV8" s="166"/>
      <c r="FW8" s="166"/>
      <c r="FX8" s="166"/>
      <c r="FY8" s="166"/>
      <c r="FZ8" s="166"/>
      <c r="GA8" s="166"/>
      <c r="GB8" s="166"/>
      <c r="GC8" s="166"/>
      <c r="GD8" s="166"/>
      <c r="GE8" s="166"/>
      <c r="GF8" s="166"/>
      <c r="GG8" s="166"/>
      <c r="GH8" s="166"/>
      <c r="GI8" s="166"/>
      <c r="GJ8" s="166"/>
      <c r="GK8" s="166"/>
      <c r="GL8" s="166"/>
      <c r="GM8" s="166"/>
      <c r="GN8" s="166"/>
      <c r="GO8" s="166"/>
      <c r="GP8" s="166"/>
      <c r="GQ8" s="166"/>
      <c r="GR8" s="166"/>
      <c r="GS8" s="166"/>
      <c r="GT8" s="166"/>
      <c r="GU8" s="166"/>
      <c r="GV8" s="166"/>
      <c r="GW8" s="166"/>
      <c r="GX8" s="166"/>
      <c r="GY8" s="166"/>
      <c r="GZ8" s="166"/>
      <c r="HA8" s="166"/>
      <c r="HB8" s="166"/>
      <c r="HC8" s="166"/>
      <c r="HD8" s="166"/>
      <c r="HE8" s="166"/>
      <c r="HF8" s="166"/>
      <c r="HG8" s="166"/>
      <c r="HH8" s="166"/>
      <c r="HI8" s="166"/>
      <c r="HJ8" s="166"/>
      <c r="HK8" s="166"/>
      <c r="HL8" s="166"/>
      <c r="HM8" s="166"/>
      <c r="HN8" s="166"/>
      <c r="HO8" s="166"/>
      <c r="HP8" s="166"/>
      <c r="HQ8" s="166"/>
      <c r="HR8" s="166"/>
      <c r="HS8" s="166"/>
      <c r="HT8" s="166"/>
      <c r="HU8" s="166"/>
      <c r="HV8" s="166"/>
      <c r="HW8" s="166"/>
      <c r="HX8" s="166"/>
      <c r="HY8" s="166"/>
      <c r="HZ8" s="166"/>
      <c r="IA8" s="166"/>
      <c r="IB8" s="166"/>
      <c r="IC8" s="166"/>
      <c r="ID8" s="166"/>
      <c r="IE8" s="166"/>
      <c r="IF8" s="166"/>
      <c r="IG8" s="166"/>
      <c r="IH8" s="166"/>
      <c r="II8" s="166"/>
      <c r="IJ8" s="166"/>
      <c r="IK8" s="166"/>
      <c r="IL8" s="166"/>
      <c r="IM8" s="166"/>
      <c r="IN8" s="166"/>
      <c r="IO8" s="166"/>
      <c r="IP8" s="166"/>
      <c r="IQ8" s="166"/>
      <c r="IR8" s="166"/>
      <c r="IS8" s="166"/>
      <c r="IT8" s="166"/>
      <c r="IU8" s="166"/>
      <c r="IV8" s="166"/>
      <c r="IW8" s="166"/>
      <c r="IX8" s="166"/>
      <c r="IY8" s="166"/>
      <c r="IZ8" s="166"/>
      <c r="JA8" s="166"/>
      <c r="JB8" s="166"/>
      <c r="JC8" s="166"/>
      <c r="JD8" s="166"/>
      <c r="JE8" s="166"/>
      <c r="JF8" s="166"/>
      <c r="JG8" s="166"/>
      <c r="JH8" s="166"/>
      <c r="JI8" s="166"/>
      <c r="JJ8" s="166"/>
      <c r="JK8" s="166"/>
      <c r="JL8" s="166"/>
      <c r="JM8" s="166"/>
      <c r="JN8" s="166"/>
      <c r="JO8" s="166"/>
      <c r="JP8" s="166"/>
      <c r="JQ8" s="166"/>
      <c r="JR8" s="166"/>
      <c r="JS8" s="166"/>
      <c r="JT8" s="166"/>
      <c r="JU8" s="166"/>
      <c r="JV8" s="166"/>
      <c r="JW8" s="166"/>
      <c r="JX8" s="166"/>
      <c r="JY8" s="166"/>
      <c r="JZ8" s="166"/>
      <c r="KA8" s="166"/>
      <c r="KB8" s="166"/>
      <c r="KC8" s="166"/>
      <c r="KD8" s="166"/>
      <c r="KE8" s="166"/>
      <c r="KF8" s="166"/>
      <c r="KG8" s="166"/>
      <c r="KH8" s="166"/>
      <c r="KI8" s="166"/>
      <c r="KJ8" s="166"/>
      <c r="KK8" s="166"/>
      <c r="KL8" s="166"/>
      <c r="KM8" s="166"/>
      <c r="KN8" s="166"/>
      <c r="KO8" s="166"/>
      <c r="KP8" s="166"/>
      <c r="KQ8" s="166"/>
      <c r="KR8" s="166"/>
      <c r="KS8" s="166"/>
      <c r="KT8" s="166"/>
      <c r="KU8" s="166"/>
      <c r="KV8" s="166"/>
      <c r="KW8" s="166"/>
      <c r="KX8" s="166"/>
      <c r="KY8" s="166"/>
      <c r="KZ8" s="166"/>
      <c r="LA8" s="166"/>
      <c r="LB8" s="166"/>
      <c r="LC8" s="166"/>
      <c r="LD8" s="166"/>
      <c r="LE8" s="166"/>
      <c r="LF8" s="166"/>
      <c r="LG8" s="166"/>
      <c r="LH8" s="166"/>
      <c r="LI8" s="166"/>
      <c r="LJ8" s="166"/>
      <c r="LK8" s="166"/>
      <c r="LL8" s="166"/>
      <c r="LM8" s="166"/>
      <c r="LN8" s="166"/>
      <c r="LO8" s="166"/>
      <c r="LP8" s="166"/>
      <c r="LQ8" s="166"/>
      <c r="LR8" s="166"/>
      <c r="LS8" s="166"/>
      <c r="LT8" s="166"/>
      <c r="LU8" s="166"/>
      <c r="LV8" s="166"/>
      <c r="LW8" s="166"/>
      <c r="LX8" s="166"/>
      <c r="LY8" s="166"/>
      <c r="LZ8" s="166"/>
      <c r="MA8" s="166"/>
      <c r="MB8" s="166"/>
      <c r="MC8" s="166"/>
      <c r="MD8" s="166"/>
      <c r="ME8" s="166"/>
      <c r="MF8" s="166"/>
      <c r="MG8" s="166"/>
      <c r="MH8" s="166"/>
      <c r="MI8" s="166"/>
    </row>
    <row r="9" spans="1:347" ht="15.6" x14ac:dyDescent="0.25">
      <c r="B9" s="272"/>
      <c r="C9" s="279"/>
      <c r="D9" s="280"/>
      <c r="E9" s="281"/>
      <c r="F9" s="180" t="s">
        <v>1810</v>
      </c>
      <c r="G9" s="188">
        <f ca="1">IFERROR(INDIRECT(""&amp;G4&amp;"!c33"),"-")</f>
        <v>3839.597999999999</v>
      </c>
      <c r="H9" s="188">
        <f t="shared" ref="H9:AK9" ca="1" si="4">IFERROR(INDIRECT(""&amp;H4&amp;"!c33"),"-")</f>
        <v>4168.9171999999999</v>
      </c>
      <c r="I9" s="188">
        <f t="shared" ca="1" si="4"/>
        <v>3693.9290000000001</v>
      </c>
      <c r="J9" s="188">
        <f t="shared" ca="1" si="4"/>
        <v>1118.7342000000001</v>
      </c>
      <c r="K9" s="188">
        <f t="shared" ca="1" si="4"/>
        <v>0</v>
      </c>
      <c r="L9" s="188">
        <f t="shared" ca="1" si="4"/>
        <v>287.70479999999998</v>
      </c>
      <c r="M9" s="188">
        <f t="shared" ca="1" si="4"/>
        <v>3062.5396000000001</v>
      </c>
      <c r="N9" s="188">
        <f t="shared" ca="1" si="4"/>
        <v>3875.3782000000001</v>
      </c>
      <c r="O9" s="188">
        <f t="shared" ca="1" si="4"/>
        <v>3977.8083999999994</v>
      </c>
      <c r="P9" s="188">
        <f t="shared" ca="1" si="4"/>
        <v>3343.4615999999996</v>
      </c>
      <c r="Q9" s="188">
        <f t="shared" ca="1" si="4"/>
        <v>1662.9205999999999</v>
      </c>
      <c r="R9" s="188">
        <f t="shared" ca="1" si="4"/>
        <v>0</v>
      </c>
      <c r="S9" s="188">
        <f t="shared" ca="1" si="4"/>
        <v>0</v>
      </c>
      <c r="T9" s="188">
        <f t="shared" ca="1" si="4"/>
        <v>2511.8121999999998</v>
      </c>
      <c r="U9" s="188">
        <f t="shared" ca="1" si="4"/>
        <v>3387.8287999999993</v>
      </c>
      <c r="V9" s="188">
        <f t="shared" ca="1" si="4"/>
        <v>3374.0214000000001</v>
      </c>
      <c r="W9" s="188">
        <f t="shared" ca="1" si="4"/>
        <v>3631.6127999999999</v>
      </c>
      <c r="X9" s="188">
        <f t="shared" ca="1" si="4"/>
        <v>1567.5273999999999</v>
      </c>
      <c r="Y9" s="188">
        <f t="shared" ca="1" si="4"/>
        <v>0</v>
      </c>
      <c r="Z9" s="188">
        <f t="shared" ca="1" si="4"/>
        <v>0</v>
      </c>
      <c r="AA9" s="188">
        <f t="shared" ca="1" si="4"/>
        <v>0</v>
      </c>
      <c r="AB9" s="188">
        <f t="shared" ca="1" si="4"/>
        <v>0</v>
      </c>
      <c r="AC9" s="188">
        <f t="shared" ca="1" si="4"/>
        <v>0</v>
      </c>
      <c r="AD9" s="188">
        <f t="shared" ca="1" si="4"/>
        <v>0</v>
      </c>
      <c r="AE9" s="188">
        <f t="shared" ca="1" si="4"/>
        <v>0</v>
      </c>
      <c r="AF9" s="188">
        <f t="shared" ca="1" si="4"/>
        <v>0</v>
      </c>
      <c r="AG9" s="188">
        <f t="shared" ca="1" si="4"/>
        <v>0</v>
      </c>
      <c r="AH9" s="188">
        <f t="shared" ca="1" si="4"/>
        <v>0</v>
      </c>
      <c r="AI9" s="188">
        <f t="shared" ca="1" si="4"/>
        <v>0</v>
      </c>
      <c r="AJ9" s="188">
        <f t="shared" ca="1" si="4"/>
        <v>0</v>
      </c>
      <c r="AK9" s="188">
        <f t="shared" ca="1" si="4"/>
        <v>3839.597999999999</v>
      </c>
      <c r="AL9" s="166"/>
      <c r="AM9" s="166"/>
      <c r="AN9" s="166"/>
      <c r="AO9" s="166"/>
      <c r="AP9" s="166"/>
      <c r="AQ9" s="166"/>
      <c r="AR9" s="166"/>
      <c r="AS9" s="166"/>
      <c r="AT9" s="166"/>
      <c r="AU9" s="166"/>
      <c r="AV9" s="166"/>
      <c r="AW9" s="166"/>
      <c r="AX9" s="166"/>
      <c r="AY9" s="166"/>
      <c r="AZ9" s="166"/>
      <c r="BA9" s="166"/>
      <c r="BB9" s="166"/>
      <c r="BC9" s="166"/>
      <c r="BD9" s="166"/>
      <c r="BE9" s="166"/>
      <c r="BF9" s="166"/>
      <c r="BG9" s="166"/>
      <c r="BH9" s="166"/>
      <c r="BI9" s="166"/>
      <c r="BJ9" s="166"/>
      <c r="BK9" s="166"/>
      <c r="BL9" s="166"/>
      <c r="BM9" s="166"/>
      <c r="BN9" s="166"/>
      <c r="BO9" s="166"/>
      <c r="BP9" s="166"/>
      <c r="BQ9" s="166"/>
      <c r="BR9" s="166"/>
      <c r="BS9" s="166"/>
      <c r="BT9" s="166"/>
      <c r="BU9" s="166"/>
      <c r="BV9" s="166"/>
      <c r="BW9" s="166"/>
      <c r="BX9" s="166"/>
      <c r="BY9" s="166"/>
      <c r="BZ9" s="166"/>
      <c r="CA9" s="166"/>
      <c r="CB9" s="166"/>
      <c r="CC9" s="166"/>
      <c r="CD9" s="166"/>
      <c r="CE9" s="166"/>
      <c r="CF9" s="166"/>
      <c r="CG9" s="166"/>
      <c r="CH9" s="166"/>
      <c r="CI9" s="166"/>
      <c r="CJ9" s="166"/>
      <c r="CK9" s="166"/>
      <c r="CL9" s="166"/>
      <c r="CM9" s="166"/>
      <c r="CN9" s="166"/>
      <c r="CO9" s="166"/>
      <c r="CP9" s="166"/>
      <c r="CQ9" s="166"/>
      <c r="CR9" s="166"/>
      <c r="CS9" s="166"/>
      <c r="CT9" s="166"/>
      <c r="CU9" s="166"/>
      <c r="CV9" s="166"/>
      <c r="CW9" s="166"/>
      <c r="CX9" s="166"/>
      <c r="CY9" s="166"/>
      <c r="CZ9" s="166"/>
      <c r="DA9" s="166"/>
      <c r="DB9" s="166"/>
      <c r="DC9" s="166"/>
      <c r="DD9" s="166"/>
      <c r="DE9" s="166"/>
      <c r="DF9" s="166"/>
      <c r="DG9" s="166"/>
      <c r="DH9" s="166"/>
      <c r="DI9" s="166"/>
      <c r="DJ9" s="166"/>
      <c r="DK9" s="166"/>
      <c r="DL9" s="166"/>
      <c r="DM9" s="166"/>
      <c r="DN9" s="166"/>
      <c r="DO9" s="166"/>
      <c r="DP9" s="166"/>
      <c r="DQ9" s="166"/>
      <c r="DR9" s="166"/>
      <c r="DS9" s="166"/>
      <c r="DT9" s="166"/>
      <c r="DU9" s="166"/>
      <c r="DV9" s="166"/>
      <c r="DW9" s="166"/>
      <c r="DX9" s="166"/>
      <c r="DY9" s="166"/>
      <c r="DZ9" s="166"/>
      <c r="EA9" s="166"/>
      <c r="EB9" s="166"/>
      <c r="EC9" s="166"/>
      <c r="ED9" s="166"/>
      <c r="EE9" s="166"/>
      <c r="EF9" s="166"/>
      <c r="EG9" s="166"/>
      <c r="EH9" s="166"/>
      <c r="EI9" s="166"/>
      <c r="EJ9" s="166"/>
      <c r="EK9" s="166"/>
      <c r="EL9" s="166"/>
      <c r="EM9" s="166"/>
      <c r="EN9" s="166"/>
      <c r="EO9" s="166"/>
      <c r="EP9" s="166"/>
      <c r="EQ9" s="166"/>
      <c r="ER9" s="166"/>
      <c r="ES9" s="166"/>
      <c r="ET9" s="166"/>
      <c r="EU9" s="166"/>
      <c r="EV9" s="166"/>
      <c r="EW9" s="166"/>
      <c r="EX9" s="166"/>
      <c r="EY9" s="166"/>
      <c r="EZ9" s="166"/>
      <c r="FA9" s="166"/>
      <c r="FB9" s="166"/>
      <c r="FC9" s="166"/>
      <c r="FD9" s="166"/>
      <c r="FE9" s="166"/>
      <c r="FF9" s="166"/>
      <c r="FG9" s="166"/>
      <c r="FH9" s="166"/>
      <c r="FI9" s="166"/>
      <c r="FJ9" s="166"/>
      <c r="FK9" s="166"/>
      <c r="FL9" s="166"/>
      <c r="FM9" s="166"/>
      <c r="FN9" s="166"/>
      <c r="FO9" s="166"/>
      <c r="FP9" s="166"/>
      <c r="FQ9" s="166"/>
      <c r="FR9" s="166"/>
      <c r="FS9" s="166"/>
      <c r="FT9" s="166"/>
      <c r="FU9" s="166"/>
      <c r="FV9" s="166"/>
      <c r="FW9" s="166"/>
      <c r="FX9" s="166"/>
      <c r="FY9" s="166"/>
      <c r="FZ9" s="166"/>
      <c r="GA9" s="166"/>
      <c r="GB9" s="166"/>
      <c r="GC9" s="166"/>
      <c r="GD9" s="166"/>
      <c r="GE9" s="166"/>
      <c r="GF9" s="166"/>
      <c r="GG9" s="166"/>
      <c r="GH9" s="166"/>
      <c r="GI9" s="166"/>
      <c r="GJ9" s="166"/>
      <c r="GK9" s="166"/>
      <c r="GL9" s="166"/>
      <c r="GM9" s="166"/>
      <c r="GN9" s="166"/>
      <c r="GO9" s="166"/>
      <c r="GP9" s="166"/>
      <c r="GQ9" s="166"/>
      <c r="GR9" s="166"/>
      <c r="GS9" s="166"/>
      <c r="GT9" s="166"/>
      <c r="GU9" s="166"/>
      <c r="GV9" s="166"/>
      <c r="GW9" s="166"/>
      <c r="GX9" s="166"/>
      <c r="GY9" s="166"/>
      <c r="GZ9" s="166"/>
      <c r="HA9" s="166"/>
      <c r="HB9" s="166"/>
      <c r="HC9" s="166"/>
      <c r="HD9" s="166"/>
      <c r="HE9" s="166"/>
      <c r="HF9" s="166"/>
      <c r="HG9" s="166"/>
      <c r="HH9" s="166"/>
      <c r="HI9" s="166"/>
      <c r="HJ9" s="166"/>
      <c r="HK9" s="166"/>
      <c r="HL9" s="166"/>
      <c r="HM9" s="166"/>
      <c r="HN9" s="166"/>
      <c r="HO9" s="166"/>
      <c r="HP9" s="166"/>
      <c r="HQ9" s="166"/>
      <c r="HR9" s="166"/>
      <c r="HS9" s="166"/>
      <c r="HT9" s="166"/>
      <c r="HU9" s="166"/>
      <c r="HV9" s="166"/>
      <c r="HW9" s="166"/>
      <c r="HX9" s="166"/>
      <c r="HY9" s="166"/>
      <c r="HZ9" s="166"/>
      <c r="IA9" s="166"/>
      <c r="IB9" s="166"/>
      <c r="IC9" s="166"/>
      <c r="ID9" s="166"/>
      <c r="IE9" s="166"/>
      <c r="IF9" s="166"/>
      <c r="IG9" s="166"/>
      <c r="IH9" s="166"/>
      <c r="II9" s="166"/>
      <c r="IJ9" s="166"/>
      <c r="IK9" s="166"/>
      <c r="IL9" s="166"/>
      <c r="IM9" s="166"/>
      <c r="IN9" s="166"/>
      <c r="IO9" s="166"/>
      <c r="IP9" s="166"/>
      <c r="IQ9" s="166"/>
      <c r="IR9" s="166"/>
      <c r="IS9" s="166"/>
      <c r="IT9" s="166"/>
      <c r="IU9" s="166"/>
      <c r="IV9" s="166"/>
      <c r="IW9" s="166"/>
      <c r="IX9" s="166"/>
      <c r="IY9" s="166"/>
      <c r="IZ9" s="166"/>
      <c r="JA9" s="166"/>
      <c r="JB9" s="166"/>
      <c r="JC9" s="166"/>
      <c r="JD9" s="166"/>
      <c r="JE9" s="166"/>
      <c r="JF9" s="166"/>
      <c r="JG9" s="166"/>
      <c r="JH9" s="166"/>
      <c r="JI9" s="166"/>
      <c r="JJ9" s="166"/>
      <c r="JK9" s="166"/>
      <c r="JL9" s="166"/>
      <c r="JM9" s="166"/>
      <c r="JN9" s="166"/>
      <c r="JO9" s="166"/>
      <c r="JP9" s="166"/>
      <c r="JQ9" s="166"/>
      <c r="JR9" s="166"/>
      <c r="JS9" s="166"/>
      <c r="JT9" s="166"/>
      <c r="JU9" s="166"/>
      <c r="JV9" s="166"/>
      <c r="JW9" s="166"/>
      <c r="JX9" s="166"/>
      <c r="JY9" s="166"/>
      <c r="JZ9" s="166"/>
      <c r="KA9" s="166"/>
      <c r="KB9" s="166"/>
      <c r="KC9" s="166"/>
      <c r="KD9" s="166"/>
      <c r="KE9" s="166"/>
      <c r="KF9" s="166"/>
      <c r="KG9" s="166"/>
      <c r="KH9" s="166"/>
      <c r="KI9" s="166"/>
      <c r="KJ9" s="166"/>
      <c r="KK9" s="166"/>
      <c r="KL9" s="166"/>
      <c r="KM9" s="166"/>
      <c r="KN9" s="166"/>
      <c r="KO9" s="166"/>
      <c r="KP9" s="166"/>
      <c r="KQ9" s="166"/>
      <c r="KR9" s="166"/>
      <c r="KS9" s="166"/>
      <c r="KT9" s="166"/>
      <c r="KU9" s="166"/>
      <c r="KV9" s="166"/>
      <c r="KW9" s="166"/>
      <c r="KX9" s="166"/>
      <c r="KY9" s="166"/>
      <c r="KZ9" s="166"/>
      <c r="LA9" s="166"/>
      <c r="LB9" s="166"/>
      <c r="LC9" s="166"/>
      <c r="LD9" s="166"/>
      <c r="LE9" s="166"/>
      <c r="LF9" s="166"/>
      <c r="LG9" s="166"/>
      <c r="LH9" s="166"/>
      <c r="LI9" s="166"/>
      <c r="LJ9" s="166"/>
      <c r="LK9" s="166"/>
      <c r="LL9" s="166"/>
      <c r="LM9" s="166"/>
      <c r="LN9" s="166"/>
      <c r="LO9" s="166"/>
      <c r="LP9" s="166"/>
      <c r="LQ9" s="166"/>
      <c r="LR9" s="166"/>
      <c r="LS9" s="166"/>
      <c r="LT9" s="166"/>
      <c r="LU9" s="166"/>
      <c r="LV9" s="166"/>
      <c r="LW9" s="166"/>
      <c r="LX9" s="166"/>
      <c r="LY9" s="166"/>
      <c r="LZ9" s="166"/>
      <c r="MA9" s="166"/>
      <c r="MB9" s="166"/>
      <c r="MC9" s="166"/>
      <c r="MD9" s="166"/>
      <c r="ME9" s="166"/>
      <c r="MF9" s="166"/>
      <c r="MG9" s="166"/>
      <c r="MH9" s="166"/>
      <c r="MI9" s="166"/>
    </row>
    <row r="10" spans="1:347" s="166" customFormat="1" ht="16.5" customHeight="1" x14ac:dyDescent="0.3">
      <c r="A10" s="181"/>
      <c r="B10" s="271" t="s">
        <v>1812</v>
      </c>
      <c r="C10" s="278" t="s">
        <v>1808</v>
      </c>
      <c r="D10" s="280">
        <v>8</v>
      </c>
      <c r="E10" s="281">
        <v>12</v>
      </c>
      <c r="F10" s="179" t="s">
        <v>1809</v>
      </c>
      <c r="G10" s="164">
        <v>8</v>
      </c>
      <c r="H10" s="164">
        <v>8</v>
      </c>
      <c r="I10" s="164">
        <v>8</v>
      </c>
      <c r="J10" s="164">
        <v>8</v>
      </c>
      <c r="K10" s="164">
        <v>8</v>
      </c>
      <c r="L10" s="164">
        <v>8</v>
      </c>
      <c r="M10" s="164">
        <v>8</v>
      </c>
      <c r="N10" s="164">
        <v>8</v>
      </c>
      <c r="O10" s="164">
        <v>8</v>
      </c>
      <c r="P10" s="164">
        <v>8</v>
      </c>
      <c r="Q10" s="164">
        <v>8</v>
      </c>
      <c r="R10" s="164">
        <v>8</v>
      </c>
      <c r="S10" s="164">
        <v>8</v>
      </c>
      <c r="T10" s="164">
        <v>8</v>
      </c>
      <c r="U10" s="164">
        <v>6</v>
      </c>
      <c r="V10" s="164">
        <v>7</v>
      </c>
      <c r="W10" s="164">
        <v>8</v>
      </c>
      <c r="X10" s="164">
        <v>8</v>
      </c>
      <c r="Y10" s="164">
        <v>8</v>
      </c>
      <c r="Z10" s="164">
        <v>8</v>
      </c>
      <c r="AA10" s="164">
        <v>8</v>
      </c>
      <c r="AB10" s="164">
        <v>8</v>
      </c>
      <c r="AC10" s="164">
        <v>8</v>
      </c>
      <c r="AD10" s="164">
        <v>8</v>
      </c>
      <c r="AE10" s="164">
        <v>8</v>
      </c>
      <c r="AF10" s="164">
        <v>8</v>
      </c>
      <c r="AG10" s="164">
        <v>8</v>
      </c>
      <c r="AH10" s="164">
        <v>8</v>
      </c>
      <c r="AI10" s="164">
        <v>8</v>
      </c>
      <c r="AJ10" s="164">
        <v>8</v>
      </c>
      <c r="AK10" s="164">
        <v>8</v>
      </c>
    </row>
    <row r="11" spans="1:347" s="166" customFormat="1" ht="16.5" customHeight="1" x14ac:dyDescent="0.25">
      <c r="A11" s="181"/>
      <c r="B11" s="272"/>
      <c r="C11" s="279"/>
      <c r="D11" s="280"/>
      <c r="E11" s="281"/>
      <c r="F11" s="180" t="s">
        <v>1810</v>
      </c>
      <c r="G11" s="188">
        <f ca="1">IFERROR(INDIRECT(""&amp;G4&amp;"!k33"),"-")</f>
        <v>1</v>
      </c>
      <c r="H11" s="188">
        <f t="shared" ref="H11:AK11" ca="1" si="5">IFERROR(INDIRECT(""&amp;H4&amp;"!k33"),"-")</f>
        <v>4</v>
      </c>
      <c r="I11" s="188">
        <f t="shared" ca="1" si="5"/>
        <v>1</v>
      </c>
      <c r="J11" s="188">
        <f t="shared" ca="1" si="5"/>
        <v>1</v>
      </c>
      <c r="K11" s="188">
        <f t="shared" ca="1" si="5"/>
        <v>0</v>
      </c>
      <c r="L11" s="188">
        <f t="shared" ca="1" si="5"/>
        <v>1</v>
      </c>
      <c r="M11" s="188">
        <f t="shared" ca="1" si="5"/>
        <v>0</v>
      </c>
      <c r="N11" s="188">
        <f t="shared" ca="1" si="5"/>
        <v>4</v>
      </c>
      <c r="O11" s="188">
        <f t="shared" ca="1" si="5"/>
        <v>4</v>
      </c>
      <c r="P11" s="188">
        <f t="shared" ca="1" si="5"/>
        <v>1</v>
      </c>
      <c r="Q11" s="188">
        <f t="shared" ca="1" si="5"/>
        <v>2</v>
      </c>
      <c r="R11" s="188">
        <f t="shared" ca="1" si="5"/>
        <v>0</v>
      </c>
      <c r="S11" s="188">
        <f t="shared" ca="1" si="5"/>
        <v>0</v>
      </c>
      <c r="T11" s="188">
        <f t="shared" ca="1" si="5"/>
        <v>0</v>
      </c>
      <c r="U11" s="188">
        <f t="shared" ca="1" si="5"/>
        <v>2</v>
      </c>
      <c r="V11" s="188">
        <f t="shared" ca="1" si="5"/>
        <v>1</v>
      </c>
      <c r="W11" s="188">
        <f t="shared" ca="1" si="5"/>
        <v>1</v>
      </c>
      <c r="X11" s="188">
        <f t="shared" ca="1" si="5"/>
        <v>0</v>
      </c>
      <c r="Y11" s="188">
        <f t="shared" ca="1" si="5"/>
        <v>0</v>
      </c>
      <c r="Z11" s="188">
        <f t="shared" ca="1" si="5"/>
        <v>0</v>
      </c>
      <c r="AA11" s="188">
        <f t="shared" ca="1" si="5"/>
        <v>0</v>
      </c>
      <c r="AB11" s="188">
        <f t="shared" ca="1" si="5"/>
        <v>0</v>
      </c>
      <c r="AC11" s="188">
        <f t="shared" ca="1" si="5"/>
        <v>0</v>
      </c>
      <c r="AD11" s="188">
        <f t="shared" ca="1" si="5"/>
        <v>0</v>
      </c>
      <c r="AE11" s="188">
        <f t="shared" ca="1" si="5"/>
        <v>0</v>
      </c>
      <c r="AF11" s="188">
        <f t="shared" ca="1" si="5"/>
        <v>0</v>
      </c>
      <c r="AG11" s="188">
        <f t="shared" ca="1" si="5"/>
        <v>0</v>
      </c>
      <c r="AH11" s="188">
        <f t="shared" ca="1" si="5"/>
        <v>0</v>
      </c>
      <c r="AI11" s="188">
        <f t="shared" ca="1" si="5"/>
        <v>0</v>
      </c>
      <c r="AJ11" s="188">
        <f t="shared" ca="1" si="5"/>
        <v>0</v>
      </c>
      <c r="AK11" s="188">
        <f t="shared" ca="1" si="5"/>
        <v>1</v>
      </c>
    </row>
    <row r="12" spans="1:347" s="166" customFormat="1" ht="22.5" customHeight="1" x14ac:dyDescent="0.3">
      <c r="A12" s="181"/>
      <c r="B12" s="271" t="s">
        <v>1813</v>
      </c>
      <c r="C12" s="273" t="s">
        <v>1811</v>
      </c>
      <c r="D12" s="274">
        <v>0.54390000000000005</v>
      </c>
      <c r="E12" s="275">
        <v>0.66469999999999996</v>
      </c>
      <c r="F12" s="179" t="s">
        <v>1809</v>
      </c>
      <c r="G12" s="183"/>
      <c r="H12" s="183"/>
      <c r="I12" s="183"/>
      <c r="J12" s="183"/>
      <c r="K12" s="183"/>
      <c r="L12" s="183"/>
      <c r="M12" s="183"/>
      <c r="N12" s="183"/>
      <c r="O12" s="183"/>
      <c r="P12" s="183"/>
      <c r="Q12" s="183"/>
      <c r="R12" s="183"/>
      <c r="S12" s="183"/>
      <c r="T12" s="183"/>
      <c r="U12" s="183"/>
      <c r="V12" s="183"/>
      <c r="W12" s="183"/>
      <c r="X12" s="183"/>
      <c r="Y12" s="183"/>
      <c r="Z12" s="183"/>
      <c r="AA12" s="183"/>
      <c r="AB12" s="183"/>
      <c r="AC12" s="183"/>
      <c r="AD12" s="183"/>
      <c r="AE12" s="183"/>
      <c r="AF12" s="183"/>
      <c r="AG12" s="183"/>
      <c r="AH12" s="183"/>
      <c r="AI12" s="183"/>
      <c r="AJ12" s="183"/>
      <c r="AK12" s="183"/>
    </row>
    <row r="13" spans="1:347" s="166" customFormat="1" ht="15.6" x14ac:dyDescent="0.25">
      <c r="A13" s="181"/>
      <c r="B13" s="272"/>
      <c r="C13" s="273"/>
      <c r="D13" s="274"/>
      <c r="E13" s="275"/>
      <c r="F13" s="180" t="s">
        <v>1810</v>
      </c>
      <c r="G13" s="182">
        <f ca="1">IFERROR(INDIRECT(""&amp;G4&amp;"!g5"),"-")</f>
        <v>0.66141830677913149</v>
      </c>
      <c r="H13" s="182">
        <f t="shared" ref="H13:AK13" ca="1" si="6">IFERROR(INDIRECT(""&amp;H4&amp;"!g5"),"-")</f>
        <v>0.71836805555555538</v>
      </c>
      <c r="I13" s="182">
        <f t="shared" ca="1" si="6"/>
        <v>0.63654861111111116</v>
      </c>
      <c r="J13" s="182">
        <f t="shared" ca="1" si="6"/>
        <v>0.30843333333333328</v>
      </c>
      <c r="K13" s="182">
        <f t="shared" ca="1" si="6"/>
        <v>0</v>
      </c>
      <c r="L13" s="182">
        <f t="shared" ca="1" si="6"/>
        <v>0.13218518518518518</v>
      </c>
      <c r="M13" s="182">
        <f t="shared" ca="1" si="6"/>
        <v>0.53895744680851054</v>
      </c>
      <c r="N13" s="182">
        <f t="shared" ca="1" si="6"/>
        <v>0.66779861111111105</v>
      </c>
      <c r="O13" s="182">
        <f t="shared" ca="1" si="6"/>
        <v>0.68546527777777788</v>
      </c>
      <c r="P13" s="182">
        <f t="shared" ca="1" si="6"/>
        <v>0.57615277777777774</v>
      </c>
      <c r="Q13" s="182">
        <f t="shared" ca="1" si="6"/>
        <v>0.68775000000000008</v>
      </c>
      <c r="R13" s="182">
        <f t="shared" ca="1" si="6"/>
        <v>0</v>
      </c>
      <c r="S13" s="182">
        <f t="shared" ca="1" si="6"/>
        <v>0</v>
      </c>
      <c r="T13" s="182">
        <f t="shared" ca="1" si="6"/>
        <v>0</v>
      </c>
      <c r="U13" s="182">
        <f t="shared" ca="1" si="6"/>
        <v>0.58377083333333335</v>
      </c>
      <c r="V13" s="182">
        <f t="shared" ca="1" si="6"/>
        <v>0.58140277777777782</v>
      </c>
      <c r="W13" s="182">
        <f t="shared" ca="1" si="6"/>
        <v>0.62612906811928526</v>
      </c>
      <c r="X13" s="182">
        <f t="shared" ca="1" si="6"/>
        <v>0.46281158902968644</v>
      </c>
      <c r="Y13" s="182">
        <f t="shared" ca="1" si="6"/>
        <v>0</v>
      </c>
      <c r="Z13" s="182">
        <f t="shared" ca="1" si="6"/>
        <v>0</v>
      </c>
      <c r="AA13" s="182">
        <f t="shared" ca="1" si="6"/>
        <v>0</v>
      </c>
      <c r="AB13" s="182">
        <f t="shared" ca="1" si="6"/>
        <v>0</v>
      </c>
      <c r="AC13" s="182">
        <f t="shared" ca="1" si="6"/>
        <v>0</v>
      </c>
      <c r="AD13" s="182">
        <f t="shared" ca="1" si="6"/>
        <v>0</v>
      </c>
      <c r="AE13" s="182">
        <f t="shared" ca="1" si="6"/>
        <v>0</v>
      </c>
      <c r="AF13" s="182">
        <f t="shared" ca="1" si="6"/>
        <v>0</v>
      </c>
      <c r="AG13" s="182">
        <f t="shared" ca="1" si="6"/>
        <v>0</v>
      </c>
      <c r="AH13" s="182">
        <f t="shared" ca="1" si="6"/>
        <v>0</v>
      </c>
      <c r="AI13" s="182">
        <f t="shared" ca="1" si="6"/>
        <v>0</v>
      </c>
      <c r="AJ13" s="182">
        <f t="shared" ca="1" si="6"/>
        <v>0</v>
      </c>
      <c r="AK13" s="182">
        <f t="shared" ca="1" si="6"/>
        <v>0.66141830677913149</v>
      </c>
    </row>
    <row r="14" spans="1:347" s="166" customFormat="1" ht="22.5" customHeight="1" x14ac:dyDescent="0.3">
      <c r="A14" s="181"/>
      <c r="B14" s="271" t="s">
        <v>1814</v>
      </c>
      <c r="C14" s="273" t="s">
        <v>1811</v>
      </c>
      <c r="D14" s="274">
        <v>0.65259999999999996</v>
      </c>
      <c r="E14" s="276">
        <v>0.81379999999999997</v>
      </c>
      <c r="F14" s="179" t="s">
        <v>1809</v>
      </c>
      <c r="G14" s="183"/>
      <c r="H14" s="183"/>
      <c r="I14" s="183"/>
      <c r="J14" s="183"/>
      <c r="K14" s="183"/>
      <c r="L14" s="183"/>
      <c r="M14" s="183"/>
      <c r="N14" s="183"/>
      <c r="O14" s="183"/>
      <c r="P14" s="183"/>
      <c r="Q14" s="183"/>
      <c r="R14" s="183"/>
      <c r="S14" s="183"/>
      <c r="T14" s="183"/>
      <c r="U14" s="183"/>
      <c r="V14" s="183"/>
      <c r="W14" s="183"/>
      <c r="X14" s="183"/>
      <c r="Y14" s="183"/>
      <c r="Z14" s="183"/>
      <c r="AA14" s="183"/>
      <c r="AB14" s="183"/>
      <c r="AC14" s="183"/>
      <c r="AD14" s="183"/>
      <c r="AE14" s="183"/>
      <c r="AF14" s="183"/>
      <c r="AG14" s="183"/>
      <c r="AH14" s="183"/>
      <c r="AI14" s="183"/>
      <c r="AJ14" s="183"/>
      <c r="AK14" s="183"/>
    </row>
    <row r="15" spans="1:347" s="166" customFormat="1" ht="15.6" x14ac:dyDescent="0.25">
      <c r="A15" s="181"/>
      <c r="B15" s="272"/>
      <c r="C15" s="273"/>
      <c r="D15" s="274"/>
      <c r="E15" s="277"/>
      <c r="F15" s="180" t="s">
        <v>1810</v>
      </c>
      <c r="G15" s="182">
        <f ca="1">IFERROR(INDIRECT(""&amp;G4&amp;"!i5"),"-")</f>
        <v>0.68495632481397606</v>
      </c>
      <c r="H15" s="182">
        <f t="shared" ref="H15:AK15" ca="1" si="7">IFERROR(INDIRECT(""&amp;H4&amp;"!i5"),"-")</f>
        <v>0.74673894996715473</v>
      </c>
      <c r="I15" s="182">
        <f t="shared" ca="1" si="7"/>
        <v>0.72621613056567902</v>
      </c>
      <c r="J15" s="182">
        <f t="shared" ca="1" si="7"/>
        <v>0.5874920634920634</v>
      </c>
      <c r="K15" s="182">
        <f t="shared" ca="1" si="7"/>
        <v>0</v>
      </c>
      <c r="L15" s="182">
        <f t="shared" ca="1" si="7"/>
        <v>0.27091240321846055</v>
      </c>
      <c r="M15" s="182">
        <f t="shared" ca="1" si="7"/>
        <v>0.55664779261494723</v>
      </c>
      <c r="N15" s="182">
        <f t="shared" ca="1" si="7"/>
        <v>0.70374842656830883</v>
      </c>
      <c r="O15" s="182">
        <f t="shared" ca="1" si="7"/>
        <v>0.71734738372093032</v>
      </c>
      <c r="P15" s="182">
        <f t="shared" ca="1" si="7"/>
        <v>0.64315725825206593</v>
      </c>
      <c r="Q15" s="182">
        <f t="shared" ca="1" si="7"/>
        <v>0.74280416899177371</v>
      </c>
      <c r="R15" s="182">
        <f t="shared" ca="1" si="7"/>
        <v>0</v>
      </c>
      <c r="S15" s="182">
        <f t="shared" ca="1" si="7"/>
        <v>0</v>
      </c>
      <c r="T15" s="182">
        <f t="shared" ca="1" si="7"/>
        <v>0</v>
      </c>
      <c r="U15" s="182">
        <f t="shared" ca="1" si="7"/>
        <v>0.60433501078360896</v>
      </c>
      <c r="V15" s="182">
        <f t="shared" ca="1" si="7"/>
        <v>0.60840939480262779</v>
      </c>
      <c r="W15" s="182">
        <f t="shared" ca="1" si="7"/>
        <v>0.68985447335583994</v>
      </c>
      <c r="X15" s="182">
        <f t="shared" ca="1" si="7"/>
        <v>0.73397490329276338</v>
      </c>
      <c r="Y15" s="182">
        <f t="shared" ca="1" si="7"/>
        <v>0</v>
      </c>
      <c r="Z15" s="182">
        <f t="shared" ca="1" si="7"/>
        <v>0</v>
      </c>
      <c r="AA15" s="182">
        <f t="shared" ca="1" si="7"/>
        <v>0</v>
      </c>
      <c r="AB15" s="182">
        <f t="shared" ca="1" si="7"/>
        <v>0</v>
      </c>
      <c r="AC15" s="182">
        <f t="shared" ca="1" si="7"/>
        <v>0</v>
      </c>
      <c r="AD15" s="182">
        <f t="shared" ca="1" si="7"/>
        <v>0</v>
      </c>
      <c r="AE15" s="182">
        <f t="shared" ca="1" si="7"/>
        <v>0</v>
      </c>
      <c r="AF15" s="182">
        <f t="shared" ca="1" si="7"/>
        <v>0</v>
      </c>
      <c r="AG15" s="182">
        <f t="shared" ca="1" si="7"/>
        <v>0</v>
      </c>
      <c r="AH15" s="182">
        <f t="shared" ca="1" si="7"/>
        <v>0</v>
      </c>
      <c r="AI15" s="182">
        <f t="shared" ca="1" si="7"/>
        <v>0</v>
      </c>
      <c r="AJ15" s="182">
        <f t="shared" ca="1" si="7"/>
        <v>0</v>
      </c>
      <c r="AK15" s="182">
        <f t="shared" ca="1" si="7"/>
        <v>0.68495632481397606</v>
      </c>
    </row>
    <row r="16" spans="1:347" s="166" customFormat="1" ht="22.5" customHeight="1" x14ac:dyDescent="0.3">
      <c r="A16" s="181"/>
      <c r="B16" s="271" t="s">
        <v>1815</v>
      </c>
      <c r="C16" s="273" t="s">
        <v>1811</v>
      </c>
      <c r="D16" s="274">
        <v>0.71599999999999997</v>
      </c>
      <c r="E16" s="275">
        <v>0.86499999999999999</v>
      </c>
      <c r="F16" s="179" t="s">
        <v>1809</v>
      </c>
      <c r="G16" s="183"/>
      <c r="H16" s="183"/>
      <c r="I16" s="183"/>
      <c r="J16" s="183"/>
      <c r="K16" s="183"/>
      <c r="L16" s="183"/>
      <c r="M16" s="183"/>
      <c r="N16" s="183"/>
      <c r="O16" s="183"/>
      <c r="P16" s="183"/>
      <c r="Q16" s="183"/>
      <c r="R16" s="183"/>
      <c r="S16" s="183"/>
      <c r="T16" s="183"/>
      <c r="U16" s="183"/>
      <c r="V16" s="183"/>
      <c r="W16" s="183"/>
      <c r="X16" s="183"/>
      <c r="Y16" s="183"/>
      <c r="Z16" s="183"/>
      <c r="AA16" s="183"/>
      <c r="AB16" s="183"/>
      <c r="AC16" s="183"/>
      <c r="AD16" s="183"/>
      <c r="AE16" s="183"/>
      <c r="AF16" s="183"/>
      <c r="AG16" s="183"/>
      <c r="AH16" s="183"/>
      <c r="AI16" s="183"/>
      <c r="AJ16" s="183"/>
      <c r="AK16" s="183"/>
    </row>
    <row r="17" spans="1:37" s="166" customFormat="1" ht="15.6" x14ac:dyDescent="0.25">
      <c r="A17" s="181"/>
      <c r="B17" s="272"/>
      <c r="C17" s="273"/>
      <c r="D17" s="274"/>
      <c r="E17" s="275"/>
      <c r="F17" s="180" t="s">
        <v>1810</v>
      </c>
      <c r="G17" s="182">
        <f ca="1">IFERROR(INDIRECT(""&amp;G4&amp;"!e5"),"-")</f>
        <v>0.71232364617834631</v>
      </c>
      <c r="H17" s="182">
        <f t="shared" ref="H17:AK17" ca="1" si="8">IFERROR(INDIRECT(""&amp;H4&amp;"!e5"),"-")</f>
        <v>0.79555941797151375</v>
      </c>
      <c r="I17" s="182">
        <f t="shared" ca="1" si="8"/>
        <v>0.7724128051503738</v>
      </c>
      <c r="J17" s="182">
        <f t="shared" ca="1" si="8"/>
        <v>0.61956521739130421</v>
      </c>
      <c r="K17" s="182">
        <f t="shared" ca="1" si="8"/>
        <v>0</v>
      </c>
      <c r="L17" s="182">
        <f t="shared" ca="1" si="8"/>
        <v>0.27453846153846151</v>
      </c>
      <c r="M17" s="182">
        <f t="shared" ca="1" si="8"/>
        <v>0.58044484502222682</v>
      </c>
      <c r="N17" s="182">
        <f t="shared" ca="1" si="8"/>
        <v>0.7429845164879314</v>
      </c>
      <c r="O17" s="182">
        <f t="shared" ca="1" si="8"/>
        <v>0.80279616767246298</v>
      </c>
      <c r="P17" s="182">
        <f t="shared" ca="1" si="8"/>
        <v>0.69876697099349794</v>
      </c>
      <c r="Q17" s="182">
        <f t="shared" ca="1" si="8"/>
        <v>0.83717108599947265</v>
      </c>
      <c r="R17" s="182">
        <f t="shared" ca="1" si="8"/>
        <v>0</v>
      </c>
      <c r="S17" s="182">
        <f t="shared" ca="1" si="8"/>
        <v>0</v>
      </c>
      <c r="T17" s="182">
        <f t="shared" ca="1" si="8"/>
        <v>0</v>
      </c>
      <c r="U17" s="182">
        <f t="shared" ca="1" si="8"/>
        <v>0.67427329312114992</v>
      </c>
      <c r="V17" s="182">
        <f t="shared" ca="1" si="8"/>
        <v>0.62013540138956791</v>
      </c>
      <c r="W17" s="182">
        <f t="shared" ca="1" si="8"/>
        <v>0.72442622291892766</v>
      </c>
      <c r="X17" s="182">
        <f t="shared" ca="1" si="8"/>
        <v>0.79724937998319279</v>
      </c>
      <c r="Y17" s="182">
        <f t="shared" ca="1" si="8"/>
        <v>0</v>
      </c>
      <c r="Z17" s="182">
        <f t="shared" ca="1" si="8"/>
        <v>0</v>
      </c>
      <c r="AA17" s="182">
        <f t="shared" ca="1" si="8"/>
        <v>0</v>
      </c>
      <c r="AB17" s="182">
        <f t="shared" ca="1" si="8"/>
        <v>0</v>
      </c>
      <c r="AC17" s="182">
        <f t="shared" ca="1" si="8"/>
        <v>0</v>
      </c>
      <c r="AD17" s="182">
        <f t="shared" ca="1" si="8"/>
        <v>0</v>
      </c>
      <c r="AE17" s="182">
        <f t="shared" ca="1" si="8"/>
        <v>0</v>
      </c>
      <c r="AF17" s="182">
        <f t="shared" ca="1" si="8"/>
        <v>0</v>
      </c>
      <c r="AG17" s="182">
        <f t="shared" ca="1" si="8"/>
        <v>0</v>
      </c>
      <c r="AH17" s="182">
        <f t="shared" ca="1" si="8"/>
        <v>0</v>
      </c>
      <c r="AI17" s="182">
        <f t="shared" ca="1" si="8"/>
        <v>0</v>
      </c>
      <c r="AJ17" s="182">
        <f t="shared" ca="1" si="8"/>
        <v>0</v>
      </c>
      <c r="AK17" s="182">
        <f t="shared" ca="1" si="8"/>
        <v>0.71232364617834631</v>
      </c>
    </row>
  </sheetData>
  <mergeCells count="20">
    <mergeCell ref="B8:B9"/>
    <mergeCell ref="C8:C9"/>
    <mergeCell ref="D8:D9"/>
    <mergeCell ref="E8:E9"/>
    <mergeCell ref="B10:B11"/>
    <mergeCell ref="C10:C11"/>
    <mergeCell ref="D10:D11"/>
    <mergeCell ref="E10:E11"/>
    <mergeCell ref="B12:B13"/>
    <mergeCell ref="B16:B17"/>
    <mergeCell ref="C16:C17"/>
    <mergeCell ref="D16:D17"/>
    <mergeCell ref="E16:E17"/>
    <mergeCell ref="C12:C13"/>
    <mergeCell ref="D12:D13"/>
    <mergeCell ref="E12:E13"/>
    <mergeCell ref="B14:B15"/>
    <mergeCell ref="C14:C15"/>
    <mergeCell ref="D14:D15"/>
    <mergeCell ref="E14:E15"/>
  </mergeCells>
  <conditionalFormatting sqref="C2 G11:AK11 G17:AK17 G15:AK15 G13:AK13">
    <cfRule type="cellIs" dxfId="5" priority="443" operator="greaterThanOrEqual">
      <formula>C1</formula>
    </cfRule>
    <cfRule type="cellIs" dxfId="4" priority="444" operator="lessThan">
      <formula>C1</formula>
    </cfRule>
  </conditionalFormatting>
  <conditionalFormatting sqref="C4">
    <cfRule type="cellIs" dxfId="3" priority="441" operator="greaterThan">
      <formula>C3</formula>
    </cfRule>
    <cfRule type="cellIs" dxfId="2" priority="442" operator="lessThanOrEqual">
      <formula>C3</formula>
    </cfRule>
  </conditionalFormatting>
  <conditionalFormatting sqref="G9:AK9">
    <cfRule type="cellIs" dxfId="1" priority="1" operator="greaterThanOrEqual">
      <formula>G8</formula>
    </cfRule>
    <cfRule type="cellIs" dxfId="0" priority="2" operator="lessThan">
      <formula>G8</formula>
    </cfRule>
  </conditionalFormatting>
  <pageMargins left="0.7" right="0.7" top="0.75" bottom="0.75" header="0.3" footer="0.3"/>
  <pageSetup orientation="portrait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0" r:id="rId4" name="Button 2">
              <controlPr defaultSize="0" print="0" autoFill="0" autoPict="0" macro="[0]!copiaa">
                <anchor moveWithCells="1" sizeWithCells="1">
                  <from>
                    <xdr:col>1</xdr:col>
                    <xdr:colOff>175260</xdr:colOff>
                    <xdr:row>20</xdr:row>
                    <xdr:rowOff>152400</xdr:rowOff>
                  </from>
                  <to>
                    <xdr:col>1</xdr:col>
                    <xdr:colOff>2087880</xdr:colOff>
                    <xdr:row>25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37</vt:i4>
      </vt:variant>
      <vt:variant>
        <vt:lpstr>Rangos con nombre</vt:lpstr>
      </vt:variant>
      <vt:variant>
        <vt:i4>33</vt:i4>
      </vt:variant>
    </vt:vector>
  </HeadingPairs>
  <TitlesOfParts>
    <vt:vector size="70" baseType="lpstr">
      <vt:lpstr>Causa</vt:lpstr>
      <vt:lpstr>Pareto</vt:lpstr>
      <vt:lpstr>Reunion</vt:lpstr>
      <vt:lpstr>MASTER1</vt:lpstr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  <vt:lpstr>12</vt:lpstr>
      <vt:lpstr>13</vt:lpstr>
      <vt:lpstr>14</vt:lpstr>
      <vt:lpstr>15</vt:lpstr>
      <vt:lpstr>16</vt:lpstr>
      <vt:lpstr>17</vt:lpstr>
      <vt:lpstr>18</vt:lpstr>
      <vt:lpstr>19</vt:lpstr>
      <vt:lpstr>20</vt:lpstr>
      <vt:lpstr>21</vt:lpstr>
      <vt:lpstr>22</vt:lpstr>
      <vt:lpstr>23</vt:lpstr>
      <vt:lpstr>24</vt:lpstr>
      <vt:lpstr>25</vt:lpstr>
      <vt:lpstr>26</vt:lpstr>
      <vt:lpstr>27</vt:lpstr>
      <vt:lpstr>28</vt:lpstr>
      <vt:lpstr>29</vt:lpstr>
      <vt:lpstr>30</vt:lpstr>
      <vt:lpstr>31</vt:lpstr>
      <vt:lpstr>MASTER</vt:lpstr>
      <vt:lpstr>Reporte</vt:lpstr>
      <vt:lpstr>'1'!Cable_380V</vt:lpstr>
      <vt:lpstr>'10'!Cable_380V</vt:lpstr>
      <vt:lpstr>'11'!Cable_380V</vt:lpstr>
      <vt:lpstr>'12'!Cable_380V</vt:lpstr>
      <vt:lpstr>'13'!Cable_380V</vt:lpstr>
      <vt:lpstr>'14'!Cable_380V</vt:lpstr>
      <vt:lpstr>'15'!Cable_380V</vt:lpstr>
      <vt:lpstr>'16'!Cable_380V</vt:lpstr>
      <vt:lpstr>'17'!Cable_380V</vt:lpstr>
      <vt:lpstr>'18'!Cable_380V</vt:lpstr>
      <vt:lpstr>'19'!Cable_380V</vt:lpstr>
      <vt:lpstr>'2'!Cable_380V</vt:lpstr>
      <vt:lpstr>'20'!Cable_380V</vt:lpstr>
      <vt:lpstr>'21'!Cable_380V</vt:lpstr>
      <vt:lpstr>'22'!Cable_380V</vt:lpstr>
      <vt:lpstr>'23'!Cable_380V</vt:lpstr>
      <vt:lpstr>'24'!Cable_380V</vt:lpstr>
      <vt:lpstr>'25'!Cable_380V</vt:lpstr>
      <vt:lpstr>'26'!Cable_380V</vt:lpstr>
      <vt:lpstr>'27'!Cable_380V</vt:lpstr>
      <vt:lpstr>'28'!Cable_380V</vt:lpstr>
      <vt:lpstr>'29'!Cable_380V</vt:lpstr>
      <vt:lpstr>'3'!Cable_380V</vt:lpstr>
      <vt:lpstr>'30'!Cable_380V</vt:lpstr>
      <vt:lpstr>'31'!Cable_380V</vt:lpstr>
      <vt:lpstr>'4'!Cable_380V</vt:lpstr>
      <vt:lpstr>'5'!Cable_380V</vt:lpstr>
      <vt:lpstr>'6'!Cable_380V</vt:lpstr>
      <vt:lpstr>'7'!Cable_380V</vt:lpstr>
      <vt:lpstr>'8'!Cable_380V</vt:lpstr>
      <vt:lpstr>'9'!Cable_380V</vt:lpstr>
      <vt:lpstr>MASTER!Cable_380V</vt:lpstr>
      <vt:lpstr>MASTER1!Cable_380V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C.B.N. S.A.</dc:creator>
  <cp:lastModifiedBy>ASUS TUF</cp:lastModifiedBy>
  <dcterms:created xsi:type="dcterms:W3CDTF">2016-09-15T18:27:11Z</dcterms:created>
  <dcterms:modified xsi:type="dcterms:W3CDTF">2021-09-20T05:25:19Z</dcterms:modified>
</cp:coreProperties>
</file>